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dev/Research/Papers/13.-Meta_Analysis_Spatial_CV_Optimism/data/"/>
    </mc:Choice>
  </mc:AlternateContent>
  <xr:revisionPtr revIDLastSave="0" documentId="13_ncr:1_{94B07C31-50FA-754C-B0A9-B5C3290E983B}" xr6:coauthVersionLast="47" xr6:coauthVersionMax="47" xr10:uidLastSave="{00000000-0000-0000-0000-000000000000}"/>
  <bookViews>
    <workbookView xWindow="0" yWindow="660" windowWidth="34560" windowHeight="19720" xr2:uid="{00000000-000D-0000-FFFF-FFFF00000000}"/>
  </bookViews>
  <sheets>
    <sheet name="README" sheetId="1" r:id="rId1"/>
    <sheet name="S1_Validation_practice" sheetId="2" r:id="rId2"/>
    <sheet name="S2_Countries" sheetId="3" r:id="rId3"/>
    <sheet name="S3_When_to_use" sheetId="4" r:id="rId4"/>
    <sheet name="1_Screening" sheetId="5" r:id="rId5"/>
    <sheet name="2_Full_text" sheetId="6" r:id="rId6"/>
    <sheet name="3_Extraction_raw" sheetId="7" r:id="rId7"/>
    <sheet name="4_Studies" sheetId="8" r:id="rId8"/>
    <sheet name="5_Effect_sizes" sheetId="9" r:id="rId9"/>
    <sheet name="6_Pooled" sheetId="10" r:id="rId10"/>
    <sheet name="7_Moderators" sheetId="11" r:id="rId11"/>
    <sheet name="8_Study_moderators" sheetId="12" r:id="rId12"/>
    <sheet name="9_Independent_tests" sheetId="13" r:id="rId13"/>
    <sheet name="10_Calibration" sheetId="14" r:id="rId14"/>
    <sheet name="11_Independent_summary" sheetId="15" r:id="rId15"/>
    <sheet name="13_Robustness" sheetId="16" r:id="rId16"/>
    <sheet name="12_Risk_of_bias" sheetId="17" r:id="rId17"/>
  </sheets>
  <definedNames>
    <definedName name="_xlnm._FilterDatabase" localSheetId="4" hidden="1">'1_Screening'!$A$1:$J$3228</definedName>
    <definedName name="_xlnm._FilterDatabase" localSheetId="13" hidden="1">'10_Calibration'!$A$1:$I$21</definedName>
    <definedName name="_xlnm._FilterDatabase" localSheetId="14" hidden="1">'11_Independent_summary'!$A$1:$H$9</definedName>
    <definedName name="_xlnm._FilterDatabase" localSheetId="16" hidden="1">'12_Risk_of_bias'!$A$1:$H$267</definedName>
    <definedName name="_xlnm._FilterDatabase" localSheetId="15" hidden="1">'13_Robustness'!$A$1:$L$7</definedName>
    <definedName name="_xlnm._FilterDatabase" localSheetId="5" hidden="1">'2_Full_text'!$A$1:$I$393</definedName>
    <definedName name="_xlnm._FilterDatabase" localSheetId="6" hidden="1">'3_Extraction_raw'!$A$1:$AO$2801</definedName>
    <definedName name="_xlnm._FilterDatabase" localSheetId="7" hidden="1">'4_Studies'!$A$1:$AJ$267</definedName>
    <definedName name="_xlnm._FilterDatabase" localSheetId="8" hidden="1">'5_Effect_sizes'!$A$1:$N$1103</definedName>
    <definedName name="_xlnm._FilterDatabase" localSheetId="9" hidden="1">'6_Pooled'!$A$1:$Z$5</definedName>
    <definedName name="_xlnm._FilterDatabase" localSheetId="10" hidden="1">'7_Moderators'!$A$1:$J$85</definedName>
    <definedName name="_xlnm._FilterDatabase" localSheetId="11" hidden="1">'8_Study_moderators'!$A$1:$J$146</definedName>
    <definedName name="_xlnm._FilterDatabase" localSheetId="12" hidden="1">'9_Independent_tests'!$A$1:$K$150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4" l="1"/>
  <c r="E18" i="4"/>
  <c r="D18" i="4"/>
  <c r="C18" i="4"/>
  <c r="B18" i="4"/>
  <c r="E17" i="4"/>
  <c r="D17" i="4"/>
  <c r="C17" i="4"/>
  <c r="B17" i="4"/>
  <c r="D13" i="4"/>
  <c r="B13" i="4"/>
  <c r="D12" i="4"/>
  <c r="B12" i="4"/>
  <c r="D11" i="4"/>
  <c r="B11" i="4"/>
  <c r="D10" i="4"/>
  <c r="B10" i="4"/>
  <c r="D9" i="4"/>
  <c r="B9" i="4"/>
  <c r="D8" i="4"/>
  <c r="C8" i="4"/>
  <c r="B8" i="4"/>
  <c r="D7" i="4"/>
  <c r="C7" i="4"/>
  <c r="B7" i="4"/>
  <c r="D6" i="4"/>
  <c r="C6" i="4"/>
  <c r="B6" i="4"/>
  <c r="D5" i="4"/>
  <c r="C5" i="4"/>
  <c r="B5" i="4"/>
  <c r="D4" i="4"/>
  <c r="C4" i="4"/>
  <c r="B4" i="4"/>
  <c r="E103" i="3"/>
  <c r="F103" i="3" s="1"/>
  <c r="E102" i="3"/>
  <c r="F102" i="3" s="1"/>
  <c r="E101" i="3"/>
  <c r="F101" i="3" s="1"/>
  <c r="E100" i="3"/>
  <c r="F100" i="3" s="1"/>
  <c r="E99" i="3"/>
  <c r="F99" i="3" s="1"/>
  <c r="E98" i="3"/>
  <c r="F98" i="3" s="1"/>
  <c r="E97" i="3"/>
  <c r="F97" i="3" s="1"/>
  <c r="E96" i="3"/>
  <c r="F96" i="3" s="1"/>
  <c r="E95" i="3"/>
  <c r="F95" i="3" s="1"/>
  <c r="E90" i="3"/>
  <c r="E89" i="3"/>
  <c r="E88" i="3"/>
  <c r="E87" i="3"/>
  <c r="E86" i="3"/>
  <c r="E85" i="3"/>
  <c r="E84" i="3"/>
  <c r="E83" i="3"/>
  <c r="E82" i="3"/>
  <c r="E81" i="3"/>
  <c r="E80" i="3"/>
  <c r="E79" i="3"/>
  <c r="F79" i="3" s="1"/>
  <c r="E78" i="3"/>
  <c r="F78" i="3" s="1"/>
  <c r="E77" i="3"/>
  <c r="F77" i="3" s="1"/>
  <c r="E76" i="3"/>
  <c r="F76" i="3" s="1"/>
  <c r="E75" i="3"/>
  <c r="F75" i="3" s="1"/>
  <c r="E74" i="3"/>
  <c r="F74" i="3" s="1"/>
  <c r="E73" i="3"/>
  <c r="F73" i="3" s="1"/>
  <c r="E72" i="3"/>
  <c r="E71" i="3"/>
  <c r="E70" i="3"/>
  <c r="E69" i="3"/>
  <c r="E68" i="3"/>
  <c r="E67" i="3"/>
  <c r="E66" i="3"/>
  <c r="E65" i="3"/>
  <c r="F65" i="3" s="1"/>
  <c r="E64" i="3"/>
  <c r="F64" i="3" s="1"/>
  <c r="E63" i="3"/>
  <c r="F63" i="3" s="1"/>
  <c r="E62" i="3"/>
  <c r="F62" i="3" s="1"/>
  <c r="E61" i="3"/>
  <c r="F61" i="3" s="1"/>
  <c r="E60" i="3"/>
  <c r="F60" i="3" s="1"/>
  <c r="E59" i="3"/>
  <c r="F59" i="3" s="1"/>
  <c r="E58" i="3"/>
  <c r="F58" i="3" s="1"/>
  <c r="E57" i="3"/>
  <c r="E56" i="3"/>
  <c r="E55" i="3"/>
  <c r="E54" i="3"/>
  <c r="E53" i="3"/>
  <c r="E52" i="3"/>
  <c r="E51" i="3"/>
  <c r="F51" i="3" s="1"/>
  <c r="E50" i="3"/>
  <c r="F50" i="3" s="1"/>
  <c r="E49" i="3"/>
  <c r="F49" i="3" s="1"/>
  <c r="E48" i="3"/>
  <c r="F48" i="3" s="1"/>
  <c r="E47" i="3"/>
  <c r="F47" i="3" s="1"/>
  <c r="E46" i="3"/>
  <c r="F46" i="3" s="1"/>
  <c r="E45" i="3"/>
  <c r="F45" i="3" s="1"/>
  <c r="E44" i="3"/>
  <c r="E43" i="3"/>
  <c r="E42" i="3"/>
  <c r="E41" i="3"/>
  <c r="E40" i="3"/>
  <c r="E39" i="3"/>
  <c r="E38" i="3"/>
  <c r="E37" i="3"/>
  <c r="F37" i="3" s="1"/>
  <c r="E36" i="3"/>
  <c r="F36" i="3" s="1"/>
  <c r="E35" i="3"/>
  <c r="F35" i="3" s="1"/>
  <c r="E34" i="3"/>
  <c r="F34" i="3" s="1"/>
  <c r="E33" i="3"/>
  <c r="F33" i="3" s="1"/>
  <c r="E32" i="3"/>
  <c r="F32" i="3" s="1"/>
  <c r="E31" i="3"/>
  <c r="F31" i="3" s="1"/>
  <c r="E30" i="3"/>
  <c r="E29" i="3"/>
  <c r="E28" i="3"/>
  <c r="E27" i="3"/>
  <c r="E26" i="3"/>
  <c r="E25" i="3"/>
  <c r="E24" i="3"/>
  <c r="F24" i="3" s="1"/>
  <c r="E23" i="3"/>
  <c r="F23" i="3" s="1"/>
  <c r="E22" i="3"/>
  <c r="F22" i="3" s="1"/>
  <c r="E21" i="3"/>
  <c r="F21" i="3" s="1"/>
  <c r="E20" i="3"/>
  <c r="F20" i="3" s="1"/>
  <c r="E19" i="3"/>
  <c r="F19" i="3" s="1"/>
  <c r="E18" i="3"/>
  <c r="F18" i="3" s="1"/>
  <c r="E17" i="3"/>
  <c r="F17" i="3" s="1"/>
  <c r="E16" i="3"/>
  <c r="F16" i="3" s="1"/>
  <c r="E15" i="3"/>
  <c r="F15" i="3" s="1"/>
  <c r="E14" i="3"/>
  <c r="F14" i="3" s="1"/>
  <c r="E13" i="3"/>
  <c r="F13" i="3" s="1"/>
  <c r="E12" i="3"/>
  <c r="F12" i="3" s="1"/>
  <c r="E11" i="3"/>
  <c r="E10" i="3"/>
  <c r="F10" i="3" s="1"/>
  <c r="E9" i="3"/>
  <c r="F9" i="3" s="1"/>
  <c r="E8" i="3"/>
  <c r="E7" i="3"/>
  <c r="E6" i="3"/>
  <c r="E5" i="3"/>
  <c r="E4" i="3"/>
  <c r="B87" i="2"/>
  <c r="C87" i="2" s="1"/>
  <c r="B86" i="2"/>
  <c r="C86" i="2" s="1"/>
  <c r="B85" i="2"/>
  <c r="C85" i="2" s="1"/>
  <c r="B84" i="2"/>
  <c r="C84" i="2" s="1"/>
  <c r="B83" i="2"/>
  <c r="C83" i="2" s="1"/>
  <c r="B82" i="2"/>
  <c r="C82" i="2" s="1"/>
  <c r="B78" i="2"/>
  <c r="C78" i="2" s="1"/>
  <c r="B77" i="2"/>
  <c r="C77" i="2" s="1"/>
  <c r="B76" i="2"/>
  <c r="C76" i="2" s="1"/>
  <c r="B72" i="2"/>
  <c r="C72" i="2" s="1"/>
  <c r="B71" i="2"/>
  <c r="C71" i="2" s="1"/>
  <c r="B70" i="2"/>
  <c r="C70" i="2" s="1"/>
  <c r="B69" i="2"/>
  <c r="C69" i="2" s="1"/>
  <c r="B65" i="2"/>
  <c r="C65" i="2" s="1"/>
  <c r="B64" i="2"/>
  <c r="C64" i="2" s="1"/>
  <c r="B63" i="2"/>
  <c r="C63" i="2" s="1"/>
  <c r="B62" i="2"/>
  <c r="C62" i="2" s="1"/>
  <c r="B61" i="2"/>
  <c r="C61" i="2" s="1"/>
  <c r="B60" i="2"/>
  <c r="C60" i="2" s="1"/>
  <c r="B59" i="2"/>
  <c r="C59" i="2" s="1"/>
  <c r="B58" i="2"/>
  <c r="C58" i="2" s="1"/>
  <c r="B57" i="2"/>
  <c r="C57" i="2" s="1"/>
  <c r="B53" i="2"/>
  <c r="C53" i="2" s="1"/>
  <c r="B52" i="2"/>
  <c r="C52" i="2" s="1"/>
  <c r="B51" i="2"/>
  <c r="C51" i="2" s="1"/>
  <c r="B50" i="2"/>
  <c r="C50" i="2" s="1"/>
  <c r="B46" i="2"/>
  <c r="C46" i="2" s="1"/>
  <c r="B45" i="2"/>
  <c r="C45" i="2" s="1"/>
  <c r="B44" i="2"/>
  <c r="C44" i="2" s="1"/>
  <c r="B40" i="2"/>
  <c r="C40" i="2" s="1"/>
  <c r="B39" i="2"/>
  <c r="C39" i="2" s="1"/>
  <c r="B38" i="2"/>
  <c r="C38" i="2" s="1"/>
  <c r="B37" i="2"/>
  <c r="C37" i="2" s="1"/>
  <c r="B36" i="2"/>
  <c r="C36" i="2" s="1"/>
  <c r="B35" i="2"/>
  <c r="C35" i="2" s="1"/>
  <c r="B31" i="2"/>
  <c r="C31" i="2" s="1"/>
  <c r="B30" i="2"/>
  <c r="C30" i="2" s="1"/>
  <c r="B26" i="2"/>
  <c r="C26" i="2" s="1"/>
  <c r="B25" i="2"/>
  <c r="C25" i="2" s="1"/>
  <c r="B24" i="2"/>
  <c r="C24" i="2" s="1"/>
  <c r="B23" i="2"/>
  <c r="C23" i="2" s="1"/>
  <c r="B22" i="2"/>
  <c r="C22" i="2" s="1"/>
  <c r="B18" i="2"/>
  <c r="C18" i="2" s="1"/>
  <c r="B17" i="2"/>
  <c r="C17" i="2" s="1"/>
  <c r="B16" i="2"/>
  <c r="C16" i="2" s="1"/>
  <c r="B15" i="2"/>
  <c r="C15" i="2" s="1"/>
  <c r="B11" i="2"/>
  <c r="C11" i="2" s="1"/>
  <c r="B10" i="2"/>
  <c r="C10" i="2" s="1"/>
  <c r="B9" i="2"/>
  <c r="C9" i="2" s="1"/>
  <c r="B8" i="2"/>
  <c r="C8" i="2" s="1"/>
  <c r="B7" i="2"/>
  <c r="C7" i="2" s="1"/>
  <c r="B6" i="2"/>
  <c r="C6" i="2" s="1"/>
  <c r="B5" i="2"/>
  <c r="C5" i="2" s="1"/>
  <c r="A89" i="3" l="1"/>
  <c r="F89" i="3"/>
  <c r="F88" i="3"/>
  <c r="A88" i="3"/>
  <c r="A87" i="3"/>
  <c r="F87" i="3"/>
  <c r="A86" i="3"/>
  <c r="F86" i="3"/>
  <c r="A85" i="3"/>
  <c r="F85" i="3"/>
  <c r="F84" i="3"/>
  <c r="A84" i="3"/>
  <c r="F83" i="3"/>
  <c r="A83" i="3"/>
  <c r="A82" i="3"/>
  <c r="F82" i="3"/>
  <c r="A81" i="3"/>
  <c r="F81" i="3"/>
  <c r="F80" i="3"/>
  <c r="A80" i="3"/>
  <c r="F72" i="3"/>
  <c r="A72" i="3"/>
  <c r="F71" i="3"/>
  <c r="A71" i="3"/>
  <c r="A70" i="3"/>
  <c r="F70" i="3"/>
  <c r="F69" i="3"/>
  <c r="A69" i="3"/>
  <c r="F68" i="3"/>
  <c r="A68" i="3"/>
  <c r="A67" i="3"/>
  <c r="F67" i="3"/>
  <c r="A66" i="3"/>
  <c r="F66" i="3"/>
  <c r="A57" i="3"/>
  <c r="F57" i="3"/>
  <c r="A56" i="3"/>
  <c r="F56" i="3"/>
  <c r="F55" i="3"/>
  <c r="A55" i="3"/>
  <c r="A54" i="3"/>
  <c r="F54" i="3"/>
  <c r="A53" i="3"/>
  <c r="F53" i="3"/>
  <c r="A52" i="3"/>
  <c r="F52" i="3"/>
  <c r="A44" i="3"/>
  <c r="F44" i="3"/>
  <c r="A43" i="3"/>
  <c r="F43" i="3"/>
  <c r="F42" i="3"/>
  <c r="A42" i="3"/>
  <c r="A41" i="3"/>
  <c r="F41" i="3"/>
  <c r="F40" i="3"/>
  <c r="A40" i="3"/>
  <c r="F39" i="3"/>
  <c r="A39" i="3"/>
  <c r="A38" i="3"/>
  <c r="F38" i="3"/>
  <c r="A30" i="3"/>
  <c r="F30" i="3"/>
  <c r="A29" i="3"/>
  <c r="F29" i="3"/>
  <c r="A28" i="3"/>
  <c r="F28" i="3"/>
  <c r="A27" i="3"/>
  <c r="F27" i="3"/>
  <c r="A26" i="3"/>
  <c r="F26" i="3"/>
  <c r="F25" i="3"/>
  <c r="A25" i="3"/>
  <c r="A11" i="3"/>
  <c r="F11" i="3"/>
  <c r="A8" i="3"/>
  <c r="F8" i="3"/>
  <c r="F7" i="3"/>
  <c r="A7" i="3"/>
  <c r="A6" i="3"/>
  <c r="F6" i="3"/>
  <c r="A5" i="3"/>
  <c r="F5" i="3"/>
  <c r="A63" i="3"/>
  <c r="A45" i="3"/>
  <c r="A4" i="3"/>
  <c r="A24" i="3"/>
  <c r="A49" i="3"/>
  <c r="A58" i="3"/>
  <c r="A48" i="3"/>
  <c r="A22" i="3"/>
  <c r="A31" i="3"/>
  <c r="A21" i="3"/>
  <c r="A59" i="3"/>
  <c r="A20" i="3"/>
  <c r="A32" i="3"/>
  <c r="A19" i="3"/>
  <c r="A47" i="3"/>
  <c r="A18" i="3"/>
  <c r="A33" i="3"/>
  <c r="A17" i="3"/>
  <c r="A60" i="3"/>
  <c r="A16" i="3"/>
  <c r="A34" i="3"/>
  <c r="A15" i="3"/>
  <c r="A46" i="3"/>
  <c r="A14" i="3"/>
  <c r="A35" i="3"/>
  <c r="A13" i="3"/>
  <c r="A61" i="3"/>
  <c r="A12" i="3"/>
  <c r="A36" i="3"/>
  <c r="A51" i="3"/>
  <c r="E91" i="3"/>
  <c r="A50" i="3"/>
  <c r="A37" i="3"/>
  <c r="A9" i="3"/>
  <c r="A64" i="3"/>
  <c r="A65" i="3"/>
  <c r="A10" i="3"/>
  <c r="A62" i="3"/>
  <c r="A79" i="3"/>
  <c r="A78" i="3"/>
  <c r="A77" i="3"/>
  <c r="A76" i="3"/>
  <c r="A75" i="3"/>
  <c r="A74" i="3"/>
  <c r="A73" i="3"/>
  <c r="F4" i="3"/>
  <c r="A23" i="3"/>
</calcChain>
</file>

<file path=xl/sharedStrings.xml><?xml version="1.0" encoding="utf-8"?>
<sst xmlns="http://schemas.openxmlformats.org/spreadsheetml/2006/main" count="142898" uniqueCount="23798">
  <si>
    <t>Random versus spatial cross-validation in machine-learning environmental maps: database of the systematic review and meta-analysis</t>
  </si>
  <si>
    <t>Vilca-Solorzano, R.A. &amp; Torres-Cruz, F. Universidad Nacional del Altiplano, Puno, Peru. Data: https://doi.org/10.17605/OSF.IO/S8Y5H · Protocol: https://doi.org/10.17605/OSF.IO/6P8YM</t>
  </si>
  <si>
    <t>Sheet</t>
  </si>
  <si>
    <t>Type</t>
  </si>
  <si>
    <t>Content</t>
  </si>
  <si>
    <t>S1_Validation_practice</t>
  </si>
  <si>
    <t>Summary</t>
  </si>
  <si>
    <t>Summary tables (formulas): validation schemes, folds, splits, block-size choice, sampling design, data source.</t>
  </si>
  <si>
    <t>S2_Countries</t>
  </si>
  <si>
    <t>Summary table (formulas): studies per country and continent, ranked.</t>
  </si>
  <si>
    <t>S3_When_to_use</t>
  </si>
  <si>
    <t>Summary table (linked formulas): size of the gap per situation and which validation to use.</t>
  </si>
  <si>
    <t>1_Screening</t>
  </si>
  <si>
    <t>Raw</t>
  </si>
  <si>
    <t>All 3,227 records screened on title and abstract, with decision and reason (raw).</t>
  </si>
  <si>
    <t>2_Full_text</t>
  </si>
  <si>
    <t>390 full texts assessed (+2 not retrieved): include (266) or exclude with reason E1-E6 (raw).</t>
  </si>
  <si>
    <t>3_Extraction_raw</t>
  </si>
  <si>
    <t>Every extracted row (model x metric x data set) of the included studies, values as reported (raw).</t>
  </si>
  <si>
    <t>4_Studies</t>
  </si>
  <si>
    <t>One row per included study (266): country, data source, sampling design and validation schemes (raw, second pass).</t>
  </si>
  <si>
    <t>5_Effect_sizes</t>
  </si>
  <si>
    <t>Processed</t>
  </si>
  <si>
    <t>Effect sizes used in the meta-analysis (processed): yi = random minus spatial (lnRR for RMSE), vi = sampling variance.</t>
  </si>
  <si>
    <t>6_Pooled</t>
  </si>
  <si>
    <t>Pooled three-level random-effects estimates per metric, with sensitivity analyses (processed).</t>
  </si>
  <si>
    <t>7_Moderators</t>
  </si>
  <si>
    <t>Subgroup estimates by sampling design, model, domain and spatial-CV type (processed).</t>
  </si>
  <si>
    <t>8_Study_moderators</t>
  </si>
  <si>
    <t>Subgroup estimates by study-level variables: data source, random-CV scheme, block-size justification, n, continent (processed).</t>
  </si>
  <si>
    <t>9_Independent_tests</t>
  </si>
  <si>
    <t>Cross-validation estimates compared with independent test data (processed). opt_* &gt; 0: optimistic.</t>
  </si>
  <si>
    <t>10_Calibration</t>
  </si>
  <si>
    <t>Expected spatial-CV R2 for a reported random-CV R2 (vr), by sampling design (processed).</t>
  </si>
  <si>
    <t>11_Independent_summary</t>
  </si>
  <si>
    <t>Mean optimism of each design relative to independent tests, and share of comparisons where spatial CV was closer.</t>
  </si>
  <si>
    <t>13_Robustness</t>
  </si>
  <si>
    <t>Leave-one-study-out ranges and estimates restricted to higher-quality studies (processed).</t>
  </si>
  <si>
    <t>12_Risk_of_bias</t>
  </si>
  <si>
    <t>Risk-of-bias and reporting items per study (PROBAST-based).</t>
  </si>
  <si>
    <t>Codes. yi &gt; 0 means random cross-validation gave the more favourable value. lnRR = ln(RMSE spatial / RMSE random); % higher = 100*(exp(lnRR)-1).</t>
  </si>
  <si>
    <t>sampling_h: clustered, regular_grid, probability_random, unknown (not reported). Rows in 3_Extraction_raw with primary = yes were analysed.</t>
  </si>
  <si>
    <t>Raw sheets are as extracted; processed sheets are outputs of analysis/01, 04 and 07 (R, metafor). Summary sheets use COUNTIF/INDEX formulas and update when the data change.</t>
  </si>
  <si>
    <t>Abstracts and full texts are not included (copyright).</t>
  </si>
  <si>
    <t>Which validation designs are used, and on what data (counts recalculate from sheet 4_Studies)</t>
  </si>
  <si>
    <t>Random cross-validation used as baseline</t>
  </si>
  <si>
    <t>Level</t>
  </si>
  <si>
    <t>Studies</t>
  </si>
  <si>
    <t>% of 266</t>
  </si>
  <si>
    <t>k-fold</t>
  </si>
  <si>
    <t>Repeated k-fold</t>
  </si>
  <si>
    <t>Nested k-fold</t>
  </si>
  <si>
    <t>Hold-out split</t>
  </si>
  <si>
    <t>Leave-one-out</t>
  </si>
  <si>
    <t>Out-of-bag</t>
  </si>
  <si>
    <t>Other</t>
  </si>
  <si>
    <t>Number of folds (k-fold studies)</t>
  </si>
  <si>
    <t>5-fold</t>
  </si>
  <si>
    <t>10-fold</t>
  </si>
  <si>
    <t>4-fold</t>
  </si>
  <si>
    <t>15-fold</t>
  </si>
  <si>
    <t>Hold-out split (training %)</t>
  </si>
  <si>
    <t>80/20</t>
  </si>
  <si>
    <t>70/30</t>
  </si>
  <si>
    <t>75/25</t>
  </si>
  <si>
    <t>60/40</t>
  </si>
  <si>
    <t>90/10</t>
  </si>
  <si>
    <t>Stratified random folds</t>
  </si>
  <si>
    <t>yes</t>
  </si>
  <si>
    <t>no</t>
  </si>
  <si>
    <t>Spatial cross-validation used</t>
  </si>
  <si>
    <t>Leave-location-out</t>
  </si>
  <si>
    <t>Spatial blocks</t>
  </si>
  <si>
    <t>k-means clusters</t>
  </si>
  <si>
    <t>Buffered leave-one-out</t>
  </si>
  <si>
    <t>NNDM / kNNDM</t>
  </si>
  <si>
    <t>How the block or buffer size was chosen</t>
  </si>
  <si>
    <t>From the autocorrelation range</t>
  </si>
  <si>
    <t>Expert choice</t>
  </si>
  <si>
    <t>Not justified</t>
  </si>
  <si>
    <t>Sampling design of the data</t>
  </si>
  <si>
    <t>Clustered</t>
  </si>
  <si>
    <t>Regular grid</t>
  </si>
  <si>
    <t>Probability sample</t>
  </si>
  <si>
    <t>Not reported</t>
  </si>
  <si>
    <t>Source of the response data</t>
  </si>
  <si>
    <t>Field samples</t>
  </si>
  <si>
    <t>Labels from imagery</t>
  </si>
  <si>
    <t>Monitoring stations</t>
  </si>
  <si>
    <t>Surveys / inventories</t>
  </si>
  <si>
    <t>Gridded products</t>
  </si>
  <si>
    <t>Compiled databases</t>
  </si>
  <si>
    <t>Species occurrences</t>
  </si>
  <si>
    <t>Mixed</t>
  </si>
  <si>
    <t>Simulated</t>
  </si>
  <si>
    <t>Data geometry</t>
  </si>
  <si>
    <t>points</t>
  </si>
  <si>
    <t>raster_pixels</t>
  </si>
  <si>
    <t>polygons</t>
  </si>
  <si>
    <t>mixed</t>
  </si>
  <si>
    <t>Task</t>
  </si>
  <si>
    <t>regression</t>
  </si>
  <si>
    <t>classification</t>
  </si>
  <si>
    <t>both</t>
  </si>
  <si>
    <t>Independent test reported</t>
  </si>
  <si>
    <t>none</t>
  </si>
  <si>
    <t>separate_holdout</t>
  </si>
  <si>
    <t>later_period</t>
  </si>
  <si>
    <t>other_region</t>
  </si>
  <si>
    <t>probability_sample</t>
  </si>
  <si>
    <t>other</t>
  </si>
  <si>
    <t>Where the studies were carried out (counts recalculate from sheet 4_Studies; multi-country studies count once per country)</t>
  </si>
  <si>
    <t>Rank</t>
  </si>
  <si>
    <t>ISO3</t>
  </si>
  <si>
    <t>Country</t>
  </si>
  <si>
    <t>Continent</t>
  </si>
  <si>
    <t>CHN</t>
  </si>
  <si>
    <t>China</t>
  </si>
  <si>
    <t>Asia</t>
  </si>
  <si>
    <t>USA</t>
  </si>
  <si>
    <t>United States</t>
  </si>
  <si>
    <t>North America</t>
  </si>
  <si>
    <t>CAN</t>
  </si>
  <si>
    <t>Canada</t>
  </si>
  <si>
    <t>DEU</t>
  </si>
  <si>
    <t>Germany</t>
  </si>
  <si>
    <t>Europe</t>
  </si>
  <si>
    <t>AUS</t>
  </si>
  <si>
    <t>Australia</t>
  </si>
  <si>
    <t>Oceania</t>
  </si>
  <si>
    <t>BRA</t>
  </si>
  <si>
    <t>Brazil</t>
  </si>
  <si>
    <t>South America</t>
  </si>
  <si>
    <t>ESP</t>
  </si>
  <si>
    <t>Spain</t>
  </si>
  <si>
    <t>FRA</t>
  </si>
  <si>
    <t>France</t>
  </si>
  <si>
    <t>IND</t>
  </si>
  <si>
    <t>India</t>
  </si>
  <si>
    <t>PER</t>
  </si>
  <si>
    <t>Peru</t>
  </si>
  <si>
    <t>AUT</t>
  </si>
  <si>
    <t>Austria</t>
  </si>
  <si>
    <t>IDN</t>
  </si>
  <si>
    <t>Indonesia</t>
  </si>
  <si>
    <t>JPN</t>
  </si>
  <si>
    <t>Japan</t>
  </si>
  <si>
    <t>TWN</t>
  </si>
  <si>
    <t>Taiwan</t>
  </si>
  <si>
    <t>VNM</t>
  </si>
  <si>
    <t>Vietnam</t>
  </si>
  <si>
    <t>BFA</t>
  </si>
  <si>
    <t>Burkina Faso</t>
  </si>
  <si>
    <t>Africa</t>
  </si>
  <si>
    <t>ETH</t>
  </si>
  <si>
    <t>Ethiopia</t>
  </si>
  <si>
    <t>GBR</t>
  </si>
  <si>
    <t>United Kingdom</t>
  </si>
  <si>
    <t>ITA</t>
  </si>
  <si>
    <t>Italy</t>
  </si>
  <si>
    <t>KOR</t>
  </si>
  <si>
    <t>South Korea</t>
  </si>
  <si>
    <t>MAR</t>
  </si>
  <si>
    <t>Morocco</t>
  </si>
  <si>
    <t>NLD</t>
  </si>
  <si>
    <t>Netherlands</t>
  </si>
  <si>
    <t>PRT</t>
  </si>
  <si>
    <t>Portugal</t>
  </si>
  <si>
    <t>SWE</t>
  </si>
  <si>
    <t>Sweden</t>
  </si>
  <si>
    <t>THA</t>
  </si>
  <si>
    <t>Thailand</t>
  </si>
  <si>
    <t>ARG</t>
  </si>
  <si>
    <t>Argentina</t>
  </si>
  <si>
    <t>ATA</t>
  </si>
  <si>
    <t>Antarctica</t>
  </si>
  <si>
    <t>BGR</t>
  </si>
  <si>
    <t>Bulgaria</t>
  </si>
  <si>
    <t>BOL</t>
  </si>
  <si>
    <t>Bolivia</t>
  </si>
  <si>
    <t>CHE</t>
  </si>
  <si>
    <t>Switzerland</t>
  </si>
  <si>
    <t>CHL</t>
  </si>
  <si>
    <t>Chile</t>
  </si>
  <si>
    <t>CMR</t>
  </si>
  <si>
    <t>Cameroon</t>
  </si>
  <si>
    <t>CZE</t>
  </si>
  <si>
    <t>Czechia</t>
  </si>
  <si>
    <t>DNK</t>
  </si>
  <si>
    <t>Denmark</t>
  </si>
  <si>
    <t>ECU</t>
  </si>
  <si>
    <t>Ecuador</t>
  </si>
  <si>
    <t>EGY</t>
  </si>
  <si>
    <t>Egypt</t>
  </si>
  <si>
    <t>GHA</t>
  </si>
  <si>
    <t>Ghana</t>
  </si>
  <si>
    <t>HRV</t>
  </si>
  <si>
    <t>Croatia</t>
  </si>
  <si>
    <t>HUN</t>
  </si>
  <si>
    <t>Hungary</t>
  </si>
  <si>
    <t>IRN</t>
  </si>
  <si>
    <t>Iran</t>
  </si>
  <si>
    <t>LTU</t>
  </si>
  <si>
    <t>Lithuania</t>
  </si>
  <si>
    <t>MEX</t>
  </si>
  <si>
    <t>Mexico</t>
  </si>
  <si>
    <t>MNG</t>
  </si>
  <si>
    <t>Mongolia</t>
  </si>
  <si>
    <t>MYS</t>
  </si>
  <si>
    <t>Malaysia</t>
  </si>
  <si>
    <t>NAM</t>
  </si>
  <si>
    <t>Namibia</t>
  </si>
  <si>
    <t>NOR</t>
  </si>
  <si>
    <t>Norway</t>
  </si>
  <si>
    <t>NZL</t>
  </si>
  <si>
    <t>New Zealand</t>
  </si>
  <si>
    <t>PAK</t>
  </si>
  <si>
    <t>Pakistan</t>
  </si>
  <si>
    <t>SAU</t>
  </si>
  <si>
    <t>Saudi Arabia</t>
  </si>
  <si>
    <t>SVN</t>
  </si>
  <si>
    <t>Slovenia</t>
  </si>
  <si>
    <t>AFG</t>
  </si>
  <si>
    <t>Afghanistan</t>
  </si>
  <si>
    <t>BEL</t>
  </si>
  <si>
    <t>Belgium</t>
  </si>
  <si>
    <t>BRN</t>
  </si>
  <si>
    <t>Brunei</t>
  </si>
  <si>
    <t>CAF</t>
  </si>
  <si>
    <t>Central African Rep.</t>
  </si>
  <si>
    <t>CIV</t>
  </si>
  <si>
    <t>Côte d'Ivoire</t>
  </si>
  <si>
    <t>COD</t>
  </si>
  <si>
    <t>Dem. Rep. Congo</t>
  </si>
  <si>
    <t>COG</t>
  </si>
  <si>
    <t>Congo</t>
  </si>
  <si>
    <t>COL</t>
  </si>
  <si>
    <t>Colombia</t>
  </si>
  <si>
    <t>CYP</t>
  </si>
  <si>
    <t>Cyprus</t>
  </si>
  <si>
    <t>DZA</t>
  </si>
  <si>
    <t>Algeria</t>
  </si>
  <si>
    <t>EST</t>
  </si>
  <si>
    <t>Estonia</t>
  </si>
  <si>
    <t>FIN</t>
  </si>
  <si>
    <t>Finland</t>
  </si>
  <si>
    <t>GAB</t>
  </si>
  <si>
    <t>Gabon</t>
  </si>
  <si>
    <t>GRC</t>
  </si>
  <si>
    <t>Greece</t>
  </si>
  <si>
    <t>GRL</t>
  </si>
  <si>
    <t>Greenland</t>
  </si>
  <si>
    <t>HKG</t>
  </si>
  <si>
    <t>Hong Kong</t>
  </si>
  <si>
    <t>IRL</t>
  </si>
  <si>
    <t>Ireland</t>
  </si>
  <si>
    <t>ISR</t>
  </si>
  <si>
    <t>Israel</t>
  </si>
  <si>
    <t>KAZ</t>
  </si>
  <si>
    <t>Kazakhstan</t>
  </si>
  <si>
    <t>KEN</t>
  </si>
  <si>
    <t>Kenya</t>
  </si>
  <si>
    <t>KHM</t>
  </si>
  <si>
    <t>Cambodia</t>
  </si>
  <si>
    <t>LAO</t>
  </si>
  <si>
    <t>Laos</t>
  </si>
  <si>
    <t>LUX</t>
  </si>
  <si>
    <t>Luxembourg</t>
  </si>
  <si>
    <t>LVA</t>
  </si>
  <si>
    <t>Latvia</t>
  </si>
  <si>
    <t>MLT</t>
  </si>
  <si>
    <t>Malta</t>
  </si>
  <si>
    <t>MMR</t>
  </si>
  <si>
    <t>Myanmar</t>
  </si>
  <si>
    <t>NGA</t>
  </si>
  <si>
    <t>Nigeria</t>
  </si>
  <si>
    <t>PHL</t>
  </si>
  <si>
    <t>Philippines</t>
  </si>
  <si>
    <t>POL</t>
  </si>
  <si>
    <t>Poland</t>
  </si>
  <si>
    <t>PRI</t>
  </si>
  <si>
    <t>Puerto Rico</t>
  </si>
  <si>
    <t>ROU</t>
  </si>
  <si>
    <t>Romania</t>
  </si>
  <si>
    <t>RUS</t>
  </si>
  <si>
    <t>Russia</t>
  </si>
  <si>
    <t>SOM</t>
  </si>
  <si>
    <t>Somalia</t>
  </si>
  <si>
    <t>SVK</t>
  </si>
  <si>
    <t>Slovakia</t>
  </si>
  <si>
    <t>TUR</t>
  </si>
  <si>
    <t>Turkey</t>
  </si>
  <si>
    <t>ZAF</t>
  </si>
  <si>
    <t>South Africa</t>
  </si>
  <si>
    <t>Global or several continents</t>
  </si>
  <si>
    <t>Countries with at least one study</t>
  </si>
  <si>
    <t>Continents</t>
  </si>
  <si>
    <t>Global</t>
  </si>
  <si>
    <t>Multiple</t>
  </si>
  <si>
    <t>How large is the gap, and which validation to use (values linked to sheets 6, 7, 8 and 9)</t>
  </si>
  <si>
    <t>Situation</t>
  </si>
  <si>
    <t>R2 random minus spatial</t>
  </si>
  <si>
    <t>RMSE higher under spatial (%)</t>
  </si>
  <si>
    <t>Studies (R2)</t>
  </si>
  <si>
    <t>What to do</t>
  </si>
  <si>
    <t>All studies (pooled)</t>
  </si>
  <si>
    <t>Expect random CV to look better; report both designs.</t>
  </si>
  <si>
    <t>Clustered sample (roads, stations, plots)</t>
  </si>
  <si>
    <t>Use spatial CV (blocks at least as wide as the autocorrelation range, or kNNDM); random CV is an upper bound.</t>
  </si>
  <si>
    <t>Report both; a moderate gap is expected.</t>
  </si>
  <si>
    <t>Sampling design not reported</t>
  </si>
  <si>
    <t>Treat as clustered; describe how the data were collected.</t>
  </si>
  <si>
    <t>Probability sample of the mapped area</t>
  </si>
  <si>
    <t>Random CV is adequate for the accuracy of the whole map.</t>
  </si>
  <si>
    <t>Block size from the autocorrelation range</t>
  </si>
  <si>
    <t>Size blocks from the semivariogram range; the gap measured is then about 2.7 times larger.</t>
  </si>
  <si>
    <t>Block size not justified</t>
  </si>
  <si>
    <t>Gap is underestimated; justify the block size.</t>
  </si>
  <si>
    <t>Random baseline: leave-one-out / out-of-bag</t>
  </si>
  <si>
    <t>Most optimistic baseline; avoid as the reference.</t>
  </si>
  <si>
    <t>Random baseline: k-fold</t>
  </si>
  <si>
    <t>5 or 10 folds give the same gap.</t>
  </si>
  <si>
    <t>Random baseline: hold-out split</t>
  </si>
  <si>
    <t>70/30 and 80/20 give the same gap.</t>
  </si>
  <si>
    <t>Agreement with independent test data</t>
  </si>
  <si>
    <t>Quantity</t>
  </si>
  <si>
    <t>Mean</t>
  </si>
  <si>
    <t>95% CI low</t>
  </si>
  <si>
    <t>95% CI high</t>
  </si>
  <si>
    <t>p</t>
  </si>
  <si>
    <t>Optimism of random CV (R2, AUC, accuracy)</t>
  </si>
  <si>
    <t>Optimism of spatial CV (R2, AUC, accuracy)</t>
  </si>
  <si>
    <t>Share of comparisons where spatial CV was closer</t>
  </si>
  <si>
    <t>Positive optimism: cross-validation estimate better than the independent test. Values recalculate if sheets 6-11 are updated.</t>
  </si>
  <si>
    <t>record_id</t>
  </si>
  <si>
    <t>priority</t>
  </si>
  <si>
    <t>source_query</t>
  </si>
  <si>
    <t>Year</t>
  </si>
  <si>
    <t>Title</t>
  </si>
  <si>
    <t>Source title</t>
  </si>
  <si>
    <t>DOI</t>
  </si>
  <si>
    <t>EID</t>
  </si>
  <si>
    <t>ta_decision</t>
  </si>
  <si>
    <t>ta_reason</t>
  </si>
  <si>
    <t>R0001</t>
  </si>
  <si>
    <t>A_both</t>
  </si>
  <si>
    <t>v1/v2</t>
  </si>
  <si>
    <t>2020</t>
  </si>
  <si>
    <t>Spatial validation reveals poor predictive performance of large-scale ecological mapping models</t>
  </si>
  <si>
    <t>Nature Communications</t>
  </si>
  <si>
    <t>10.1038/s41467-020-18321-y</t>
  </si>
  <si>
    <t>2-s2.0-85090794111</t>
  </si>
  <si>
    <t>include</t>
  </si>
  <si>
    <t>R0002</t>
  </si>
  <si>
    <t>2019</t>
  </si>
  <si>
    <t>Hyperparameter tuning and performance assessment of statistical and machine-learning algorithms using spatial data</t>
  </si>
  <si>
    <t>Ecological Modelling</t>
  </si>
  <si>
    <t>10.1016/j.ecolmodel.2019.06.002</t>
  </si>
  <si>
    <t>2-s2.0-85067413523</t>
  </si>
  <si>
    <t>R0003</t>
  </si>
  <si>
    <t>2018</t>
  </si>
  <si>
    <t>Improving performance of spatio-temporal machine learning models using forward feature selection and target-oriented validation</t>
  </si>
  <si>
    <t>Environmental Modelling and Software</t>
  </si>
  <si>
    <t>10.1016/j.envsoft.2017.12.001</t>
  </si>
  <si>
    <t>2-s2.0-85038035153</t>
  </si>
  <si>
    <t>R0004</t>
  </si>
  <si>
    <t>Testing whether ensemble modelling is advantageous for maximising predictive performance of species distribution models</t>
  </si>
  <si>
    <t>Ecography</t>
  </si>
  <si>
    <t>10.1111/ecog.04890</t>
  </si>
  <si>
    <t>2-s2.0-85078760878</t>
  </si>
  <si>
    <t>R0005</t>
  </si>
  <si>
    <t>Importance of spatial predictor variable selection in machine learning applications – Moving from data reproduction to spatial prediction</t>
  </si>
  <si>
    <t>10.1016/j.ecolmodel.2019.108815</t>
  </si>
  <si>
    <t>2-s2.0-85072071754</t>
  </si>
  <si>
    <t>R0006</t>
  </si>
  <si>
    <t>2021</t>
  </si>
  <si>
    <t>Assessing the reliability of species distribution projections in climate change research</t>
  </si>
  <si>
    <t>Diversity and Distributions</t>
  </si>
  <si>
    <t>10.1111/ddi.13252</t>
  </si>
  <si>
    <t>2-s2.0-85101122718</t>
  </si>
  <si>
    <t>R0007</t>
  </si>
  <si>
    <t>Spatial cross-validation is not the right way to evaluate map accuracy</t>
  </si>
  <si>
    <t>10.1016/j.ecolmodel.2021.109692</t>
  </si>
  <si>
    <t>2-s2.0-85112366164</t>
  </si>
  <si>
    <t>R0008</t>
  </si>
  <si>
    <t>Comparison of Machine Learning and Land Use Regression for fine scale spatiotemporal estimation of ambient air pollution: Modeling ozone concentrations across the contiguous United States</t>
  </si>
  <si>
    <t>Environment International</t>
  </si>
  <si>
    <t>10.1016/j.envint.2020.105827</t>
  </si>
  <si>
    <t>2-s2.0-85086853689</t>
  </si>
  <si>
    <t>maybe</t>
  </si>
  <si>
    <t>R0009</t>
  </si>
  <si>
    <t>2022</t>
  </si>
  <si>
    <t>Spatially autocorrelated training and validation samples inflate performance assessment of convolutional neural networks</t>
  </si>
  <si>
    <t>ISPRS Open Journal of Photogrammetry and Remote Sensing</t>
  </si>
  <si>
    <t>10.1016/j.ophoto.2022.100018</t>
  </si>
  <si>
    <t>2-s2.0-85135896909</t>
  </si>
  <si>
    <t>R0010</t>
  </si>
  <si>
    <t>Fair train-test split in machine learning: Mitigating spatial autocorrelation for improved prediction accuracy</t>
  </si>
  <si>
    <t>Journal of Petroleum Science and Engineering</t>
  </si>
  <si>
    <t>10.1016/j.petrol.2021.109885</t>
  </si>
  <si>
    <t>2-s2.0-85119406427</t>
  </si>
  <si>
    <t>exclude</t>
  </si>
  <si>
    <t>E4</t>
  </si>
  <si>
    <t>R0011</t>
  </si>
  <si>
    <t>Nearest neighbour distance matching Leave-One-Out Cross-Validation for map validation</t>
  </si>
  <si>
    <t>Methods in Ecology and Evolution</t>
  </si>
  <si>
    <t>10.1111/2041-210X.13851</t>
  </si>
  <si>
    <t>2-s2.0-85127570689</t>
  </si>
  <si>
    <t>R0012</t>
  </si>
  <si>
    <t>Dealing with clustered samples for assessing map accuracy by cross-validation</t>
  </si>
  <si>
    <t>Ecological Informatics</t>
  </si>
  <si>
    <t>10.1016/j.ecoinf.2022.101665</t>
  </si>
  <si>
    <t>2-s2.0-85129503131</t>
  </si>
  <si>
    <t>R0013</t>
  </si>
  <si>
    <t>Global Prediction of Soil Saturated Hydraulic Conductivity Using Random Forest in a Covariate-Based GeoTransfer Function (CoGTF) Framework</t>
  </si>
  <si>
    <t>Journal of Advances in Modeling Earth Systems</t>
  </si>
  <si>
    <t>10.1029/2020MS002242</t>
  </si>
  <si>
    <t>2-s2.0-85104950878</t>
  </si>
  <si>
    <t>R0014</t>
  </si>
  <si>
    <t>2024</t>
  </si>
  <si>
    <t>Corn Grain Yield Prediction Using UAV-Based High Spatiotemporal Resolution Imagery, Machine Learning, and Spatial Cross-Validation</t>
  </si>
  <si>
    <t>Remote Sensing</t>
  </si>
  <si>
    <t>10.3390/rs16040683</t>
  </si>
  <si>
    <t>2-s2.0-85185711225</t>
  </si>
  <si>
    <t>R0015</t>
  </si>
  <si>
    <t>Random forest and spatial cross-validation performance in predicting species abundance distributions</t>
  </si>
  <si>
    <t>Environmental Systems Research</t>
  </si>
  <si>
    <t>10.1186/s40068-024-00352-9</t>
  </si>
  <si>
    <t>2-s2.0-85197278197</t>
  </si>
  <si>
    <t>R0016</t>
  </si>
  <si>
    <t>2025</t>
  </si>
  <si>
    <t>Random Cross-Validation Produces Biased Assessment of Machine Learning Performance in Regional Landslide Susceptibility Prediction</t>
  </si>
  <si>
    <t>10.3390/rs17020213</t>
  </si>
  <si>
    <t>2-s2.0-85215798869</t>
  </si>
  <si>
    <t>R0017</t>
  </si>
  <si>
    <t>A spatially explicit comparison of quantitative and categorical modelling approaches for mapping seabed sediments using random forest</t>
  </si>
  <si>
    <t>Geosciences (Switzerland)</t>
  </si>
  <si>
    <t>10.3390/geosciences9060254</t>
  </si>
  <si>
    <t>2-s2.0-85067996135</t>
  </si>
  <si>
    <t>R0018</t>
  </si>
  <si>
    <t>Choosing blocks for spatial cross-validation: lessons from a marine remote sensing case study</t>
  </si>
  <si>
    <t>Frontiers in Remote Sensing</t>
  </si>
  <si>
    <t>10.3389/frsen.2025.1531097</t>
  </si>
  <si>
    <t>2-s2.0-105001675641</t>
  </si>
  <si>
    <t>R0019</t>
  </si>
  <si>
    <t>2023</t>
  </si>
  <si>
    <t>Examining the Spatially Varying Relationships between Landslide Susceptibility and Conditioning Factors Using a Geographical Random Forest Approach: A Case Study in Liangshan, China</t>
  </si>
  <si>
    <t>10.3390/rs15061513</t>
  </si>
  <si>
    <t>2-s2.0-85151976377</t>
  </si>
  <si>
    <t>R0020</t>
  </si>
  <si>
    <t>Predicting methane emission in Canadian Holstein dairy cattle using milk mid-infrared reflectance spectroscopy and other commonly available predictors via artificial neural networks</t>
  </si>
  <si>
    <t>Journal of Dairy Science</t>
  </si>
  <si>
    <t>10.3168/jds.2021-21176</t>
  </si>
  <si>
    <t>2-s2.0-85137018329</t>
  </si>
  <si>
    <t>R0021</t>
  </si>
  <si>
    <t>Fire regimes at the arid fringe: A 16-year remote sensing perspective (2000–2016) on the controls of fire activity in Namibia from spatial predictive models</t>
  </si>
  <si>
    <t>Ecological Indicators</t>
  </si>
  <si>
    <t>10.1016/j.ecolind.2018.04.022</t>
  </si>
  <si>
    <t>2-s2.0-85045706551</t>
  </si>
  <si>
    <t>R0022</t>
  </si>
  <si>
    <t>Broad-scale species distribution models applied to data-poor areas</t>
  </si>
  <si>
    <t>Progress in Oceanography</t>
  </si>
  <si>
    <t>10.1016/j.pocean.2019.04.007</t>
  </si>
  <si>
    <t>2-s2.0-85065068292</t>
  </si>
  <si>
    <t>R0023</t>
  </si>
  <si>
    <t>Evaluation of computer vision for detecting agonistic behavior of pigs in a single-space feeding stall through blocked cross-validation strategies</t>
  </si>
  <si>
    <t>Computers and Electronics in Agriculture</t>
  </si>
  <si>
    <t>10.1016/j.compag.2022.107520</t>
  </si>
  <si>
    <t>2-s2.0-85144014809</t>
  </si>
  <si>
    <t>R0024</t>
  </si>
  <si>
    <t>Improving spatial transferability of deep learning models for small-field crop yield prediction</t>
  </si>
  <si>
    <t>10.1016/j.ophoto.2024.100064</t>
  </si>
  <si>
    <t>2-s2.0-85191008945</t>
  </si>
  <si>
    <t>R0025</t>
  </si>
  <si>
    <t>Assessing spatial transferability of a random forest metamodel for predicting drainage fraction</t>
  </si>
  <si>
    <t>Journal of Hydrology</t>
  </si>
  <si>
    <t>10.1016/j.jhydrol.2022.128177</t>
  </si>
  <si>
    <t>2-s2.0-85134575492</t>
  </si>
  <si>
    <t>R0026</t>
  </si>
  <si>
    <t>Estimation and mapping of surface soil properties in the Caucasus Mountains, Azerbaijan using high-resolution remote sensing data</t>
  </si>
  <si>
    <t>Geoderma Regional</t>
  </si>
  <si>
    <t>10.1016/j.geodrs.2021.e00411</t>
  </si>
  <si>
    <t>2-s2.0-85108591332</t>
  </si>
  <si>
    <t>E2</t>
  </si>
  <si>
    <t>R0027</t>
  </si>
  <si>
    <t>Spatiotemporal distribution of labeled data can bias the validation and selection of supervised learning algorithms: A marine remote sensing example</t>
  </si>
  <si>
    <t>ISPRS Journal of Photogrammetry and Remote Sensing</t>
  </si>
  <si>
    <t>10.1016/j.isprsjprs.2022.02.023</t>
  </si>
  <si>
    <t>2-s2.0-85125871380</t>
  </si>
  <si>
    <t>R0028</t>
  </si>
  <si>
    <t>Identifying low-PM2.5 exposure commuting routes for cyclists through modeling with the random forest algorithm based on low-cost sensor measurements in three Asian cities</t>
  </si>
  <si>
    <t>Environmental Pollution</t>
  </si>
  <si>
    <t>10.1016/j.envpol.2021.118597</t>
  </si>
  <si>
    <t>2-s2.0-85120416457</t>
  </si>
  <si>
    <t>R0029</t>
  </si>
  <si>
    <t>Cross-validation strategy for performance evaluation of machine learning algorithms in underwater acoustic target recognition</t>
  </si>
  <si>
    <t>Ocean Engineering</t>
  </si>
  <si>
    <t>10.1016/j.oceaneng.2024.117236</t>
  </si>
  <si>
    <t>2-s2.0-85186371520</t>
  </si>
  <si>
    <t>R0030</t>
  </si>
  <si>
    <t>Evaluation of linear, nonlinear and ensemble machine learning models for landslide susceptibility assessment in southwest China</t>
  </si>
  <si>
    <t>Geocarto International</t>
  </si>
  <si>
    <t>10.1080/10106049.2022.2152493</t>
  </si>
  <si>
    <t>2-s2.0-85143635131</t>
  </si>
  <si>
    <t>R0031</t>
  </si>
  <si>
    <t>A dissimilarity-adaptive cross-validation method for evaluating geospatial machine learning predictions with clustered samples</t>
  </si>
  <si>
    <t>10.1016/j.ecoinf.2025.103287</t>
  </si>
  <si>
    <t>2-s2.0-105009502618</t>
  </si>
  <si>
    <t>R0032</t>
  </si>
  <si>
    <t>Statistical stability and spatial instability in mapping forest tree species by comparing 9 years of satellite image time series</t>
  </si>
  <si>
    <t>10.3390/rs11212512</t>
  </si>
  <si>
    <t>2-s2.0-85074657977</t>
  </si>
  <si>
    <t>R0033</t>
  </si>
  <si>
    <t>Importance of spatial autocorrelation in machine learning modeling of polymetallic nodules, model uncertainty and transferability at local scale</t>
  </si>
  <si>
    <t>Minerals</t>
  </si>
  <si>
    <t>10.3390/min11111172</t>
  </si>
  <si>
    <t>2-s2.0-85117621165</t>
  </si>
  <si>
    <t>R0034</t>
  </si>
  <si>
    <t>Deep learning bias correction of GEMS tropospheric NO2: A comparative validation of NO2 from GEMS and TROPOMI using Pandora observations</t>
  </si>
  <si>
    <t>10.1016/j.envint.2024.108818</t>
  </si>
  <si>
    <t>2-s2.0-85196035166</t>
  </si>
  <si>
    <t>R0035</t>
  </si>
  <si>
    <t>A Comparative Assessment of Regular and Spatial Cross-Validation in Subfield Machine Learning Prediction of Maize Yield from Sentinel-2 Phenology</t>
  </si>
  <si>
    <t>Eng</t>
  </si>
  <si>
    <t>10.3390/eng6100270</t>
  </si>
  <si>
    <t>2-s2.0-105020012052</t>
  </si>
  <si>
    <t>R0036</t>
  </si>
  <si>
    <t>Toward an Operational Monitoring of Oak Dieback With Multispectral Satellite Time Series: A Case Study in Centre-Val De Loire Region of France</t>
  </si>
  <si>
    <t>IEEE Journal of Selected Topics in Applied Earth Observations and Remote Sensing</t>
  </si>
  <si>
    <t>10.1109/JSTARS.2023.3332420</t>
  </si>
  <si>
    <t>2-s2.0-85177071887</t>
  </si>
  <si>
    <t>R0037</t>
  </si>
  <si>
    <t>Foundation for unbiased cross-validation of spatio-temporal models for Species Distribution Modeling</t>
  </si>
  <si>
    <t>10.1016/j.ecoinf.2025.103521</t>
  </si>
  <si>
    <t>2-s2.0-105022288803</t>
  </si>
  <si>
    <t>R0038</t>
  </si>
  <si>
    <t>Benchmarking data handling strategies for landslide susceptibility modelingusing random forest workflows</t>
  </si>
  <si>
    <t>Artificial Intelligence in Geosciences</t>
  </si>
  <si>
    <t>10.1016/j.aiig.2024.100093</t>
  </si>
  <si>
    <t>2-s2.0-85206855138</t>
  </si>
  <si>
    <t>R0039</t>
  </si>
  <si>
    <t>Modelling Europe-wide fine resolution daily ambient temperature for 2003–2020 using machine learning</t>
  </si>
  <si>
    <t>Science of the Total Environment</t>
  </si>
  <si>
    <t>10.1016/j.scitotenv.2024.172454</t>
  </si>
  <si>
    <t>2-s2.0-85190717933</t>
  </si>
  <si>
    <t>R0040</t>
  </si>
  <si>
    <t>A temporal perspective on the reliability of wildfire hazard assessment based on machine learning and remote sensing data</t>
  </si>
  <si>
    <t>Earth Science Informatics</t>
  </si>
  <si>
    <t>10.1007/s12145-024-01501-5</t>
  </si>
  <si>
    <t>2-s2.0-85211444278</t>
  </si>
  <si>
    <t>R0041</t>
  </si>
  <si>
    <t>A Comparative Analysis of Machine Learning Techniques for National Glacier Mapping: Evaluating Performance through Spatial Cross-Validation in Perú</t>
  </si>
  <si>
    <t>Water (Switzerland)</t>
  </si>
  <si>
    <t>10.3390/w15244214</t>
  </si>
  <si>
    <t>2-s2.0-85180434790</t>
  </si>
  <si>
    <t>R0042</t>
  </si>
  <si>
    <t>Revealing the impact of spatial bias in survey design for habitat mapping: A tale of two sampling designs</t>
  </si>
  <si>
    <t>Remote Sensing Applications: Society and Environment</t>
  </si>
  <si>
    <t>10.1016/j.rsase.2024.101327</t>
  </si>
  <si>
    <t>2-s2.0-85201915446</t>
  </si>
  <si>
    <t>R0043</t>
  </si>
  <si>
    <t>A multiscale and seasonal model for urban surface temperature prediction based on landscape, land use and spectral indices</t>
  </si>
  <si>
    <t>Sustainable Cities and Society</t>
  </si>
  <si>
    <t>10.1016/j.scs.2025.106783</t>
  </si>
  <si>
    <t>2-s2.0-105014626637</t>
  </si>
  <si>
    <t>R0044</t>
  </si>
  <si>
    <t>A random forests-based hedonic price model accounting for spatial autocorrelation: A random forests-based hedonic price model accounting for..: E. Tepe</t>
  </si>
  <si>
    <t>Journal of Geographical Systems</t>
  </si>
  <si>
    <t>10.1007/s10109-024-00449-w</t>
  </si>
  <si>
    <t>2-s2.0-85208226706</t>
  </si>
  <si>
    <t>R0045</t>
  </si>
  <si>
    <t>2026</t>
  </si>
  <si>
    <t>A comparative analysis of empirical, machine learning, and deep learning models for water quality retrieval in Wenzhou Bay with sparse in situ measurements</t>
  </si>
  <si>
    <t>Journal of Hydrology: Regional Studies</t>
  </si>
  <si>
    <t>10.1016/j.ejrh.2025.103101</t>
  </si>
  <si>
    <t>2-s2.0-105034593180</t>
  </si>
  <si>
    <t>R0046</t>
  </si>
  <si>
    <t>Learning With Location-Based Fairness: A Statistically-Robust Framework and Acceleration</t>
  </si>
  <si>
    <t>IEEE Transactions on Knowledge and Data Engineering</t>
  </si>
  <si>
    <t>10.1109/TKDE.2024.3371460</t>
  </si>
  <si>
    <t>2-s2.0-85187400850</t>
  </si>
  <si>
    <t>R0047</t>
  </si>
  <si>
    <t>Three Common Machine Learning Algorithms Neither Enhance Prediction Accuracy Nor Reduce Spatial Autocorrelation in Residuals: An Analysis of Twenty-five Socioeconomic Data Sets</t>
  </si>
  <si>
    <t>Geographical Analysis</t>
  </si>
  <si>
    <t>10.1111/gean.12351</t>
  </si>
  <si>
    <t>2-s2.0-85139721299</t>
  </si>
  <si>
    <t>R0048</t>
  </si>
  <si>
    <t>Lightweight Hybrid Deep Learning and Fuzzy-AHP Framework for Predictive Flood Susceptibility Mapping in the Ghaghara River Basin, India: A Data-Driven Approach for Enhanced Spatiotemporal Precision and Risk Prediction</t>
  </si>
  <si>
    <t>Earth Systems and Environment</t>
  </si>
  <si>
    <t>10.1007/s41748-025-00970-y</t>
  </si>
  <si>
    <t>2-s2.0-105027379543</t>
  </si>
  <si>
    <t>R0049</t>
  </si>
  <si>
    <t>Comparative Performance of Machine Learning Models for Landslide Susceptibility Assessment: Impact of Sampling Strategies in Highway Buffer Zone</t>
  </si>
  <si>
    <t>Applied Sciences (Switzerland)</t>
  </si>
  <si>
    <t>10.3390/app15158416</t>
  </si>
  <si>
    <t>2-s2.0-105013342147</t>
  </si>
  <si>
    <t>R0050</t>
  </si>
  <si>
    <t>Comparative Analysis of Sinkhole Susceptibility Models Using Ensemble Machine Learning and Local Interpretable Model-Agnostic Explanations (LIME)</t>
  </si>
  <si>
    <t>Transactions in GIS</t>
  </si>
  <si>
    <t>10.1111/tgis.70210</t>
  </si>
  <si>
    <t>2-s2.0-105030266092</t>
  </si>
  <si>
    <t>R0051</t>
  </si>
  <si>
    <t>GeoHybridGNN: A Hybrid Intelligent Mapping Framework for Porphyry Copper Prospectivity Mapping Integrating Remote Sensing, Geology, and Geochemistry</t>
  </si>
  <si>
    <t>10.3390/rs18101638</t>
  </si>
  <si>
    <t>2-s2.0-105040235056</t>
  </si>
  <si>
    <t>R0052</t>
  </si>
  <si>
    <t>Ensemble deep learning framework for landslide susceptibility mapping and road vulnerability index development in the Chittagong Hill Tracts, Bangladesh</t>
  </si>
  <si>
    <t>Geomatics, Natural Hazards and Risk</t>
  </si>
  <si>
    <t>10.1080/19475705.2026.2634207</t>
  </si>
  <si>
    <t>2-s2.0-105030702218</t>
  </si>
  <si>
    <t>R0053</t>
  </si>
  <si>
    <t>Mapping wildfire dynamics: GeoAI-driven comparative analysis of deep and machine learning ensembles for susceptibility prediction in California</t>
  </si>
  <si>
    <t>Geomatica</t>
  </si>
  <si>
    <t>10.1016/j.geomat.2025.100081</t>
  </si>
  <si>
    <t>2-s2.0-105020943417</t>
  </si>
  <si>
    <t>R0054</t>
  </si>
  <si>
    <t>Enhancing machine learning-based gully erosion susceptibility modeling using a prediction-oriented spatial cross-validation framework</t>
  </si>
  <si>
    <t>Environmental Challenges</t>
  </si>
  <si>
    <t>10.1016/j.envc.2026.101418</t>
  </si>
  <si>
    <t>2-s2.0-105029107099</t>
  </si>
  <si>
    <t>R0055</t>
  </si>
  <si>
    <t>Predicting the impact of climate change on desert locust (Schistocerca gregaria) breeding areas using an ensemble model: A case study of the Wabe Shebelle River Basin, Ethiopia</t>
  </si>
  <si>
    <t>10.1016/j.envc.2025.101365</t>
  </si>
  <si>
    <t>2-s2.0-105021047762</t>
  </si>
  <si>
    <t>R0056</t>
  </si>
  <si>
    <t>Expanding cryospheric landform inventories – quantitative approaches for underestimated periglacial block- and talus slopes in the Dry Andes of Argentina</t>
  </si>
  <si>
    <t>Frontiers in Earth Science</t>
  </si>
  <si>
    <t>10.3389/feart.2025.1534410</t>
  </si>
  <si>
    <t>2-s2.0-105005526088</t>
  </si>
  <si>
    <t>R0057</t>
  </si>
  <si>
    <t>Multi-Model Machine Learning Mapping of Gully Erosion Susceptibility in the Heihe Region of the Xiaoxingán Mountains, China</t>
  </si>
  <si>
    <t>10.3390/rs18111844</t>
  </si>
  <si>
    <t>2-s2.0-105041409504</t>
  </si>
  <si>
    <t>R0058</t>
  </si>
  <si>
    <t>Mapping soil organic carbon as soil health indicator of cocoa landscapes in middle Côte d’Ivoire</t>
  </si>
  <si>
    <t>International Soil and Water Conservation Research</t>
  </si>
  <si>
    <t>10.1016/j.iswcr.2025.09.002</t>
  </si>
  <si>
    <t>2-s2.0-105016218623</t>
  </si>
  <si>
    <t>R0059</t>
  </si>
  <si>
    <t>Enhancing digital mapping of soil organic carbon through spatial modeling and validation</t>
  </si>
  <si>
    <t>Scientific Reports</t>
  </si>
  <si>
    <t>10.1038/s41598-026-39496-2</t>
  </si>
  <si>
    <t>2-s2.0-105033478136</t>
  </si>
  <si>
    <t>R0060</t>
  </si>
  <si>
    <t>Improving grade estimation using machine learning: A comparative study of ordinary kriging against machine learning algorithms</t>
  </si>
  <si>
    <t>Journal of the Southern African Institute of Mining and Metallurgy</t>
  </si>
  <si>
    <t>10.17159/2411-9717/3664/2026</t>
  </si>
  <si>
    <t>2-s2.0-105034490313</t>
  </si>
  <si>
    <t>R0061</t>
  </si>
  <si>
    <t>Enhancing Estimation of Fine Particulate Matter Chemical Composition across North America by Including Geophysical A Priori Information in Deep Learning with Uncertainty Quantification</t>
  </si>
  <si>
    <t>ACS ES&amp;T Air</t>
  </si>
  <si>
    <t>10.1021/acsestair.5c00251</t>
  </si>
  <si>
    <t>2-s2.0-105031165555</t>
  </si>
  <si>
    <t>R0062</t>
  </si>
  <si>
    <t>Spatial differences in predicted Phalaris arundinacea (reed canarygrass) occurrence in floodplain forest understories</t>
  </si>
  <si>
    <t>Ecosphere</t>
  </si>
  <si>
    <t>10.1002/ecs2.70138</t>
  </si>
  <si>
    <t>2-s2.0-85212491824</t>
  </si>
  <si>
    <t>R0063</t>
  </si>
  <si>
    <t>Seasonal agricultural vulnerability in semi-arid Morocco: combining remote sensing and farmer knowledge to inform climate adaptation</t>
  </si>
  <si>
    <t>Climatic Change</t>
  </si>
  <si>
    <t>10.1007/s10584-026-04160-1</t>
  </si>
  <si>
    <t>2-s2.0-105033807600</t>
  </si>
  <si>
    <t>R0064</t>
  </si>
  <si>
    <t>Validation design and cross-cluster transferability in machine learning–based prospectivity mapping of magmatic Ni sulphide systems</t>
  </si>
  <si>
    <t>Ore Geology Reviews</t>
  </si>
  <si>
    <t>10.1016/j.oregeorev.2026.107313</t>
  </si>
  <si>
    <t>2-s2.0-105038252701</t>
  </si>
  <si>
    <t>R0065</t>
  </si>
  <si>
    <t>Time-Aware Machine Learning for Biomass Power Output Estimation Using SCADA Data</t>
  </si>
  <si>
    <t>Arabian Journal for Science and Engineering</t>
  </si>
  <si>
    <t>10.1007/s13369-026-11143-y</t>
  </si>
  <si>
    <t>2-s2.0-105030700174</t>
  </si>
  <si>
    <t>R0066</t>
  </si>
  <si>
    <t>Prediction of soil available nitrogen using machine learning and digital mapping techniques in Northeast India</t>
  </si>
  <si>
    <t>10.1016/j.envc.2025.101375</t>
  </si>
  <si>
    <t>2-s2.0-105023904943</t>
  </si>
  <si>
    <t>R0067</t>
  </si>
  <si>
    <t>Mapping land use and land cover change as a dimension of urban morphology: a multi-scale workflow from Cairo</t>
  </si>
  <si>
    <t>Archnet-IJAR: International Journal of Architectural Research</t>
  </si>
  <si>
    <t>10.1108/ARCH-03-2026-0213</t>
  </si>
  <si>
    <t>2-s2.0-105047971283</t>
  </si>
  <si>
    <t>R0068</t>
  </si>
  <si>
    <t>Interpretable geospatial machine learning for seasonal land surface temperature prediction using multi-source earth observation data</t>
  </si>
  <si>
    <t>10.1007/s12145-026-02215-6</t>
  </si>
  <si>
    <t>2-s2.0-105047443825</t>
  </si>
  <si>
    <t>R0069</t>
  </si>
  <si>
    <t>Analyzing meteorological effects on crop yield and yield prediction through machine learning with different data partitioning approaches: A case study from Czech Republic</t>
  </si>
  <si>
    <t>Journal of Agriculture and Food Research</t>
  </si>
  <si>
    <t>10.1016/j.jafr.2026.102662</t>
  </si>
  <si>
    <t>2-s2.0-105041742684</t>
  </si>
  <si>
    <t>R0070</t>
  </si>
  <si>
    <t>Deciphering environmental determinants of soil metals in dust-influenced arid soils through interpretable models across data-availability scenarios</t>
  </si>
  <si>
    <t>Journal of Environmental Management</t>
  </si>
  <si>
    <t>10.1016/j.jenvman.2026.129472</t>
  </si>
  <si>
    <t>2-s2.0-105034171722</t>
  </si>
  <si>
    <t>R0071</t>
  </si>
  <si>
    <t>Multi-Model Back Analysis for Predicting Landslide Occurrences Under Extreme Anthropogenic Regime in the Indian Himalaya</t>
  </si>
  <si>
    <t>International Journal of Environmental Research</t>
  </si>
  <si>
    <t>10.1007/s41742-026-01112-6</t>
  </si>
  <si>
    <t>2-s2.0-105038399721</t>
  </si>
  <si>
    <t>R0072</t>
  </si>
  <si>
    <t>Contributions of climate and population change to global flood–landslide multi-hazard population exposure under future climate scenarios</t>
  </si>
  <si>
    <t>Geoscience Frontiers</t>
  </si>
  <si>
    <t>10.1016/j.gsf.2026.102363</t>
  </si>
  <si>
    <t>2-s2.0-105045905233</t>
  </si>
  <si>
    <t>R0073</t>
  </si>
  <si>
    <t>Explainable machine learning for sandstone rock typing: Triple-anchor convergence with closed-form permeability laws</t>
  </si>
  <si>
    <t>Chemical Engineering Journal Advances</t>
  </si>
  <si>
    <t>10.1016/j.ceja.2026.101323</t>
  </si>
  <si>
    <t>2-s2.0-105043588147</t>
  </si>
  <si>
    <t>R0074</t>
  </si>
  <si>
    <t>Research on spatial heterogeneity of urban flood susceptibility and model attribution in Beijing: An XGBoost-SHAP analysis based on spatial cross-validation</t>
  </si>
  <si>
    <t>10.1016/j.scs.2026.107914</t>
  </si>
  <si>
    <t>2-s2.0-105051089815</t>
  </si>
  <si>
    <t>R0075</t>
  </si>
  <si>
    <t>Evaluating ANN, Tabular CNN and Ensemble Random Forest for Aboveground Biomass Estimation: An Integrated Approach Utilizing SAR and Optical Remote Sensing Data</t>
  </si>
  <si>
    <t>Remote Sensing in Earth Systems Sciences</t>
  </si>
  <si>
    <t>10.1007/s41976-026-00302-2</t>
  </si>
  <si>
    <t>2-s2.0-105049672995</t>
  </si>
  <si>
    <t>R0076</t>
  </si>
  <si>
    <t>Mukara: A deep learning alternative to the four-step travel demand model with a case study on interurban highway traffic prediction in the UK</t>
  </si>
  <si>
    <t>PLOS ONE</t>
  </si>
  <si>
    <t>10.1371/journal.pone.0345576</t>
  </si>
  <si>
    <t>2-s2.0-105035819056</t>
  </si>
  <si>
    <t>R0077</t>
  </si>
  <si>
    <t>A Study on Multi-Tier Categorical Soil Classification Based on Decoupled Parallel Deep Learning: A Case Study in the Southern Foothills of Qilian Mountains</t>
  </si>
  <si>
    <t>Land</t>
  </si>
  <si>
    <t>10.3390/land15091657</t>
  </si>
  <si>
    <t>2-s2.0-105051620573</t>
  </si>
  <si>
    <t>R0078</t>
  </si>
  <si>
    <t>Associational and Causal Effects of Urban Characteristics on the Block-Scale Thermal Environment in Beijing</t>
  </si>
  <si>
    <t>Buildings</t>
  </si>
  <si>
    <t>10.3390/buildings16163296</t>
  </si>
  <si>
    <t>2-s2.0-105048240372</t>
  </si>
  <si>
    <t>R0079</t>
  </si>
  <si>
    <t>Field-scale prediction and spatial mapping of tractor tractive efficiency in tillage operations using machine learning</t>
  </si>
  <si>
    <t>Precision Agriculture</t>
  </si>
  <si>
    <t>10.1007/s11119-026-10443-5</t>
  </si>
  <si>
    <t>2-s2.0-105051220280</t>
  </si>
  <si>
    <t>R0080</t>
  </si>
  <si>
    <t>Optimizing landslide susceptibility mapping using spatially cross-validated random forest: Lhasa–Dingri corridor, Tibetan Plateau</t>
  </si>
  <si>
    <t>Natural Hazards</t>
  </si>
  <si>
    <t>10.1007/s11069-026-08374-5</t>
  </si>
  <si>
    <t>2-s2.0-105050531783</t>
  </si>
  <si>
    <t>R0081</t>
  </si>
  <si>
    <t>Comparing Five Machine Learning Approaches for Local-Scale Landslide Susceptibility Mapping in the Huoi Reng Watershed, Central Vietnam</t>
  </si>
  <si>
    <t>International Journal of Geoinformatics</t>
  </si>
  <si>
    <t>10.52939/ijg.v22i8.5139</t>
  </si>
  <si>
    <t>2-s2.0-105049559889</t>
  </si>
  <si>
    <t>R0082</t>
  </si>
  <si>
    <t>Physics-aware feature engineering improves spatial transferability of satellite estuarine salinity models: a Mekong Delta evaluation</t>
  </si>
  <si>
    <t>10.1016/j.rsase.2026.102297</t>
  </si>
  <si>
    <t>2-s2.0-105051865526</t>
  </si>
  <si>
    <t>R0083</t>
  </si>
  <si>
    <t>Spatial information explained by prediction models under block cross-validation</t>
  </si>
  <si>
    <t>10.1016/j.isprsjprs.2026.09.034</t>
  </si>
  <si>
    <t>2-s2.0-105052183311</t>
  </si>
  <si>
    <t>R0084</t>
  </si>
  <si>
    <t>Landslide Susceptibility Mapping in the Himalayas: An Integrated Geospatial and Machine Learning Approach-Based Study of the Chandra-Bhaga Basin, Himachal Pradesh, India</t>
  </si>
  <si>
    <t>Geological Journal</t>
  </si>
  <si>
    <t>10.1002/gj.70358</t>
  </si>
  <si>
    <t>2-s2.0-105040357778</t>
  </si>
  <si>
    <t>R0085</t>
  </si>
  <si>
    <t>Explainable Digital Soil Organic Carbon Mapping in Himalayan Region of India’s Northeastern State Based on Gradient Boosting Regression Technique</t>
  </si>
  <si>
    <t>Applied Soil Ecology</t>
  </si>
  <si>
    <t>10.1016/j.apsoil.2026.107358</t>
  </si>
  <si>
    <t>2-s2.0-105046547932</t>
  </si>
  <si>
    <t>R0086</t>
  </si>
  <si>
    <t>Impacts of Urban Grey–Green Spaces on Diurnal and Nocturnal LST in Summer: A Comparison of Two Local Spatial Identification Approaches</t>
  </si>
  <si>
    <t>Sustainability (Switzerland)</t>
  </si>
  <si>
    <t>10.3390/su18189430</t>
  </si>
  <si>
    <t>2-s2.0-105051955924</t>
  </si>
  <si>
    <t>R0087</t>
  </si>
  <si>
    <t>Habitat suitability modeling reveals conservation gaps for endemic canga flora in Brazil's Iron Quadrangle</t>
  </si>
  <si>
    <t>10.1016/j.envc.2026.101526</t>
  </si>
  <si>
    <t>2-s2.0-105040040271</t>
  </si>
  <si>
    <t>R0088</t>
  </si>
  <si>
    <t>Satellite-driven modelling of NO2 and PM2.5 across Germany (2019–2024): A multi-sensor machine-learning approach</t>
  </si>
  <si>
    <t>10.1016/j.envpol.2026.127898</t>
  </si>
  <si>
    <t>2-s2.0-105033513834</t>
  </si>
  <si>
    <t>R0089</t>
  </si>
  <si>
    <t>Small-Sample Prediction and Uncertainty Assessment of Soil Organic Carbon Content in Cropland of the Liaohe Plain Based on the TabPFN Model</t>
  </si>
  <si>
    <t>Agronomy</t>
  </si>
  <si>
    <t>10.3390/agronomy16161562</t>
  </si>
  <si>
    <t>2-s2.0-105048420593</t>
  </si>
  <si>
    <t>R0090</t>
  </si>
  <si>
    <t>Soil Carbon Modeling at Crossroads: Building Reliable Methods for Policy and Practice</t>
  </si>
  <si>
    <t>European Journal of Soil Science</t>
  </si>
  <si>
    <t>10.1111/ejss.70295</t>
  </si>
  <si>
    <t>2-s2.0-105031124534</t>
  </si>
  <si>
    <t>R0091</t>
  </si>
  <si>
    <t>Enhanced hyperspectral classification for geological mapping based on spatial–spectral novel framework of vision transformers and mamba models on PRISMA data at Arabian–Nubian Shield</t>
  </si>
  <si>
    <t>Geoscience Letters</t>
  </si>
  <si>
    <t>10.1186/s40562-026-00506-w</t>
  </si>
  <si>
    <t>2-s2.0-105051898789</t>
  </si>
  <si>
    <t>R0092</t>
  </si>
  <si>
    <t>Identifying priority planning units for urban Micro-green spaces through explainable machine learning and multi-objective optimization</t>
  </si>
  <si>
    <t>10.1016/j.ecolind.2026.115371</t>
  </si>
  <si>
    <t>2-s2.0-105049407600</t>
  </si>
  <si>
    <t>R0093</t>
  </si>
  <si>
    <t>Ensemble machine learning method for δ18O prediction in groundwater</t>
  </si>
  <si>
    <t>10.1038/s41598-026-57131-y</t>
  </si>
  <si>
    <t>2-s2.0-105042362088</t>
  </si>
  <si>
    <t>R0094</t>
  </si>
  <si>
    <t>Modeling Urban Population Dynamics Using Spatial Deep Learning: A Comparative Framework for Baghdad and Basra</t>
  </si>
  <si>
    <t>Indonesian Journal of Geography</t>
  </si>
  <si>
    <t>10.22146/ijg.120098</t>
  </si>
  <si>
    <t>2-s2.0-105051284336</t>
  </si>
  <si>
    <t>R0095</t>
  </si>
  <si>
    <t>Deep learning-based reconstruction of high-resolution satellite-derived NO2 columns over the Bohai Sea</t>
  </si>
  <si>
    <t>Atmospheric Environment</t>
  </si>
  <si>
    <t>10.1016/j.atmosenv.2026.122243</t>
  </si>
  <si>
    <t>2-s2.0-105045282891</t>
  </si>
  <si>
    <t>R0096</t>
  </si>
  <si>
    <t>GCMCNN: a geographically conditioned multiscale convolutional neural network for downscaling land surface temperature</t>
  </si>
  <si>
    <t>International Journal of Geographical Information Science</t>
  </si>
  <si>
    <t>10.1080/13658816.2026.2693888</t>
  </si>
  <si>
    <t>2-s2.0-105043398661</t>
  </si>
  <si>
    <t>R0097</t>
  </si>
  <si>
    <t>Residential Price Modeling Using Spatially Validated Machine Learning Methods: A Comparison Across Geographical Contexts</t>
  </si>
  <si>
    <t>Transportation Research Record</t>
  </si>
  <si>
    <t>10.1177/03611981261457410</t>
  </si>
  <si>
    <t>2-s2.0-105043777470</t>
  </si>
  <si>
    <t>R0098</t>
  </si>
  <si>
    <t>Limits to the Spatial Transferability of Machine-Learning Models for Farm-Record-Level Maize Yield Prediction in Manabí, Ecuador</t>
  </si>
  <si>
    <t>Agriculture (Switzerland)</t>
  </si>
  <si>
    <t>10.3390/agriculture16171932</t>
  </si>
  <si>
    <t>2-s2.0-105050272378</t>
  </si>
  <si>
    <t>R0099</t>
  </si>
  <si>
    <t>Integrating Audiovisual Data for Short-Term Particulate Matter Concentration Prediction on Urban Sidewalks</t>
  </si>
  <si>
    <t>Environmental Science and Technology</t>
  </si>
  <si>
    <t>10.1021/acs.est.6c03195</t>
  </si>
  <si>
    <t>2-s2.0-105046474851</t>
  </si>
  <si>
    <t>R0100</t>
  </si>
  <si>
    <t>Foundation-Model Embeddings for Land-Cover Mapping and Annual Change Detection in a Hyper-Arid Region: A Case Study of Saudi Arabia (2017–2024)</t>
  </si>
  <si>
    <t>10.3390/rs18183163</t>
  </si>
  <si>
    <t>2-s2.0-105051913978</t>
  </si>
  <si>
    <t>R0101</t>
  </si>
  <si>
    <t>Snow Avalanche Susceptibility Evaluation and Determination of Critical Influencing Factors in the Eastern Himalayan Syntaxis Region</t>
  </si>
  <si>
    <t>10.3390/app16189271</t>
  </si>
  <si>
    <t>2-s2.0-105051709347</t>
  </si>
  <si>
    <t>R0102</t>
  </si>
  <si>
    <t>A Framework Integrating Slope-Unit Parameter Optimization and Ensemble Machine Learning for Landslide Susceptibility Mapping</t>
  </si>
  <si>
    <t>10.3390/rs18142424</t>
  </si>
  <si>
    <t>2-s2.0-105045950624</t>
  </si>
  <si>
    <t>R0103</t>
  </si>
  <si>
    <t>Assessing Machine Learning and Deep Learning Approaches for Wood Volume Prediction in Forest Plantations Using Hyperspectral Imagery: Limitations and Challenges</t>
  </si>
  <si>
    <t>10.1109/JSTARS.2026.3727104</t>
  </si>
  <si>
    <t>2-s2.0-105049651626</t>
  </si>
  <si>
    <t>R0104</t>
  </si>
  <si>
    <t>A scalable machine learning framework for hybrid solar–wind site suitability screening</t>
  </si>
  <si>
    <t>Energy and AI</t>
  </si>
  <si>
    <t>10.1016/j.egyai.2026.100782</t>
  </si>
  <si>
    <t>2-s2.0-105041374418</t>
  </si>
  <si>
    <t>R0105</t>
  </si>
  <si>
    <t>Space-time dynamics of rainfed wheat yield in Ethiopia: Insights from remote sensing</t>
  </si>
  <si>
    <t>10.1016/j.isprsjprs.2026.08.037</t>
  </si>
  <si>
    <t>2-s2.0-105050107686</t>
  </si>
  <si>
    <t>R0106</t>
  </si>
  <si>
    <t>2027</t>
  </si>
  <si>
    <t>Spatial validation reveals transferability and allocation tradeoffs in national PFAS screening using UCMR5 data</t>
  </si>
  <si>
    <t>Water Research</t>
  </si>
  <si>
    <t>10.1016/j.watres.2026.126759</t>
  </si>
  <si>
    <t>2-s2.0-105048635721</t>
  </si>
  <si>
    <t>R0107</t>
  </si>
  <si>
    <t>Spatial Leakage in Classifying NASA FIRMS Thermal Anomalies as Wildfire Incidents: A Leakage-Controlled Evaluation of Radiometric, Temporal, and Spatiotemporal Features</t>
  </si>
  <si>
    <t>GeoHazards</t>
  </si>
  <si>
    <t>10.3390/geohazards7030090</t>
  </si>
  <si>
    <t>2-s2.0-105048432890</t>
  </si>
  <si>
    <t>R0108</t>
  </si>
  <si>
    <t>Hybrid geophysical gold prospection using neural networks and decision trees: case of Betare Gongo gold permit (Adamawa, Cameroon)</t>
  </si>
  <si>
    <t>10.1016/j.oregeorev.2026.107318</t>
  </si>
  <si>
    <t>2-s2.0-105038675232</t>
  </si>
  <si>
    <t>R0109</t>
  </si>
  <si>
    <t>Detecting Pteridium arachnoideum and Tithonia diversifolia in a Multiclass Land-Cover Framework in the Cerrado: A Deep Learning Time-Series Benchmark With Spatial Cross-Validation</t>
  </si>
  <si>
    <t>10.1111/tgis.70250</t>
  </si>
  <si>
    <t>2-s2.0-105033585016</t>
  </si>
  <si>
    <t>R0110</t>
  </si>
  <si>
    <t>Evaluating the use of a coordinate-based tensor-product for addressing spatial autocorrelation in shallow landslide susceptibility modelling</t>
  </si>
  <si>
    <t>Stochastic Environmental Research and Risk Assessment</t>
  </si>
  <si>
    <t>10.1007/s00477-026-03283-2</t>
  </si>
  <si>
    <t>2-s2.0-105040950938</t>
  </si>
  <si>
    <t>E3</t>
  </si>
  <si>
    <t>R0111</t>
  </si>
  <si>
    <t>Drone-based geospatial prediction modeling identifies Fasciola hepatica infection risk in the Cusco Highlands of Peru</t>
  </si>
  <si>
    <t>Infectious Diseases of Poverty</t>
  </si>
  <si>
    <t>10.1186/s40249-026-01420-1</t>
  </si>
  <si>
    <t>2-s2.0-105029988613</t>
  </si>
  <si>
    <t>R0112</t>
  </si>
  <si>
    <t>Modeling climate-resilient crop suitability in central India using machine learning and species distribution approaches</t>
  </si>
  <si>
    <t>Theoretical and Applied Climatology</t>
  </si>
  <si>
    <t>10.1007/s00704-025-05838-9</t>
  </si>
  <si>
    <t>2-s2.0-105019507987</t>
  </si>
  <si>
    <t>R0113</t>
  </si>
  <si>
    <t>Explainable machine learning for climate change attribution and hotspot identification: spatial cross-validation analysis in South Asian Region</t>
  </si>
  <si>
    <t>10.1038/s41598-026-57382-9</t>
  </si>
  <si>
    <t>2-s2.0-105050460716</t>
  </si>
  <si>
    <t>R0114</t>
  </si>
  <si>
    <t>GeoXGBoost: Integrating Spatial Weight Matrices and Tree Boosting for Interpretable Ecological Risk Modeling</t>
  </si>
  <si>
    <t>IEEE Geoscience and Remote Sensing Letters</t>
  </si>
  <si>
    <t>10.1109/LGRS.2026.3703879</t>
  </si>
  <si>
    <t>2-s2.0-105043177722</t>
  </si>
  <si>
    <t>R0115</t>
  </si>
  <si>
    <t>Spatial heterogeneity of land subsidence in the california central valley: a model-based attribution perspective</t>
  </si>
  <si>
    <t>GIScience and Remote Sensing</t>
  </si>
  <si>
    <t>10.1080/15481603.2026.2706911</t>
  </si>
  <si>
    <t>2-s2.0-105045348753</t>
  </si>
  <si>
    <t>R0116</t>
  </si>
  <si>
    <t>Deep learning-based landslide detection using Sentinel-1 SAR imagery in the Chilean Patagonia</t>
  </si>
  <si>
    <t>10.1007/s11069-026-08395-0</t>
  </si>
  <si>
    <t>2-s2.0-105048765794</t>
  </si>
  <si>
    <t>R0117</t>
  </si>
  <si>
    <t>Compact CNN-Transformers match larger models for spatially-robust soil organic carbon mapping at regional scale</t>
  </si>
  <si>
    <t>Geoderma</t>
  </si>
  <si>
    <t>10.1016/j.geoderma.2026.117933</t>
  </si>
  <si>
    <t>2-s2.0-105044506200</t>
  </si>
  <si>
    <t>R0118</t>
  </si>
  <si>
    <t>Landslide susceptibility assessment in the Altai Mountains, Xinjiang, China: integrating multi-source conditioning factors and interpretable machine learning</t>
  </si>
  <si>
    <t>10.1080/19475705.2026.2717839</t>
  </si>
  <si>
    <t>2-s2.0-105047850272</t>
  </si>
  <si>
    <t>R0119</t>
  </si>
  <si>
    <t>Predicting the Current Potential Suitable Habitat of Pinus tabuliformis in China Using Multi-Source Environmental Data and Ensemble Learning Models</t>
  </si>
  <si>
    <t>Ecology and Evolution</t>
  </si>
  <si>
    <t>10.1002/ece3.74290</t>
  </si>
  <si>
    <t>2-s2.0-105050323200</t>
  </si>
  <si>
    <t>R0120</t>
  </si>
  <si>
    <t>A spatially robust and explainable machine learning framework for 100 m grid-level estimation of urban PM2.5 and PM10 using multi-source earth observation data</t>
  </si>
  <si>
    <t>10.1016/j.rsase.2026.102285</t>
  </si>
  <si>
    <t>2-s2.0-105051602265</t>
  </si>
  <si>
    <t>R0121</t>
  </si>
  <si>
    <t>Integrated PMF-XGBoost analysis of heavy metal source contributions and associated predictor patterns in a polymetallic mining region</t>
  </si>
  <si>
    <t>10.1016/j.envpol.2026.129080</t>
  </si>
  <si>
    <t>2-s2.0-105048960025</t>
  </si>
  <si>
    <t>R0122</t>
  </si>
  <si>
    <t>Predicting surface urban heat island intensity and its drivers using machine learning and spatial XAI for achieving SDG-11</t>
  </si>
  <si>
    <t>Computational Urban Science</t>
  </si>
  <si>
    <t>10.1007/s43762-026-00291-4</t>
  </si>
  <si>
    <t>2-s2.0-105047816053</t>
  </si>
  <si>
    <t>R0123</t>
  </si>
  <si>
    <t>Smart Ensemble Learning Framework for Predicting Groundwater Heavy Metal Pollution</t>
  </si>
  <si>
    <t>10.1007/s41748-026-01201-8</t>
  </si>
  <si>
    <t>2-s2.0-105039307999</t>
  </si>
  <si>
    <t>R0124</t>
  </si>
  <si>
    <t>Leakage-Free Evaluation and Multi-Prototype Contrastive Learning for Hyperspectral Classification of Vegetation</t>
  </si>
  <si>
    <t>10.3390/app16073543</t>
  </si>
  <si>
    <t>2-s2.0-105035595023</t>
  </si>
  <si>
    <t>R0125</t>
  </si>
  <si>
    <t>Yield Prediction in Winter Oilseed Rape Based on Multi-Temporal NDVI and Modelling Approaches</t>
  </si>
  <si>
    <t>10.3390/agronomy16070763</t>
  </si>
  <si>
    <t>2-s2.0-105037561578</t>
  </si>
  <si>
    <t>R0126</t>
  </si>
  <si>
    <t>Application of machine learning models for lithofacies prediction in the Rio Del Rey (RDR) Basin, Cameroon</t>
  </si>
  <si>
    <t>Physics and Chemistry of the Earth</t>
  </si>
  <si>
    <t>10.1016/j.pce.2026.104811</t>
  </si>
  <si>
    <t>2-s2.0-105049654636</t>
  </si>
  <si>
    <t>R0127</t>
  </si>
  <si>
    <t>Landslide Susceptibility Screening for Regional Investigation Prioritization: Integrating Ensemble Learning, Spatial Validation, Model Agreement, and Probability Uncertainty</t>
  </si>
  <si>
    <t>10.3390/su18189522</t>
  </si>
  <si>
    <t>2-s2.0-105051947751</t>
  </si>
  <si>
    <t>R0128</t>
  </si>
  <si>
    <t>Explainable machine learning reveals soil, topographic, and climatic factors linked to European beech defoliation</t>
  </si>
  <si>
    <t>Agricultural and Forest Meteorology</t>
  </si>
  <si>
    <t>10.1016/j.agrformet.2026.111328</t>
  </si>
  <si>
    <t>2-s2.0-105042960992</t>
  </si>
  <si>
    <t>R0129</t>
  </si>
  <si>
    <t>Spatial Domain Mismatch Between Field Plots and GEDI Inflates Aboveground Biomass Model Accuracy in a Sudanian Savanna Woodland</t>
  </si>
  <si>
    <t>10.3390/rs18162751</t>
  </si>
  <si>
    <t>2-s2.0-105048736700</t>
  </si>
  <si>
    <t>R0130</t>
  </si>
  <si>
    <t>Integrating UAV-LiDAR derived structural metrics and machine learning to enhance fine-scale occurrence pattern identification of an endangered montane conifer</t>
  </si>
  <si>
    <t>10.1016/j.ecolind.2026.115486</t>
  </si>
  <si>
    <t>2-s2.0-105050561988</t>
  </si>
  <si>
    <t>R0131</t>
  </si>
  <si>
    <t>Overcoming Optical Blindness in Tropical Earth Systems: A Cloud-Based Sentinel-1 Big Data and Explainable AI Framework for Flood Susceptibility Mapping</t>
  </si>
  <si>
    <t>10.1007/s41976-026-00308-w</t>
  </si>
  <si>
    <t>2-s2.0-105051061753</t>
  </si>
  <si>
    <t>R0132</t>
  </si>
  <si>
    <t>Groundwater recharge potential mapping using piezometric data, remote sensing, GIS-based algorithms, and machine learning in the Ansegmir River Watershed, Upper Moulouya region, Morocco</t>
  </si>
  <si>
    <t>Ecological Engineering and Environmental Technology</t>
  </si>
  <si>
    <t>10.12912/27197050/225543</t>
  </si>
  <si>
    <t>2-s2.0-105047105750</t>
  </si>
  <si>
    <t>R0133</t>
  </si>
  <si>
    <t>Complementary insights from empirical and machine learning approaches for soil erosion susceptibility mapping in semi-arid mountainous regions</t>
  </si>
  <si>
    <t>Journal of Mountain Science</t>
  </si>
  <si>
    <t>10.1007/s11629-026-0785-3</t>
  </si>
  <si>
    <t>2-s2.0-105052031924</t>
  </si>
  <si>
    <t>R0134</t>
  </si>
  <si>
    <t>A soil-thickness-constrained geospatial framework for reconstructing monthly shallow soil water storage across the Tibetan Plateau</t>
  </si>
  <si>
    <t>10.1080/15481603.2026.2728825</t>
  </si>
  <si>
    <t>2-s2.0-105050248092</t>
  </si>
  <si>
    <t>R0135</t>
  </si>
  <si>
    <t>B_spatial_only</t>
  </si>
  <si>
    <t>2015</t>
  </si>
  <si>
    <t>Evaluating machine learning and statistical prediction techniques for landslide susceptibility modeling</t>
  </si>
  <si>
    <t>Computers and Geosciences</t>
  </si>
  <si>
    <t>10.1016/j.cageo.2015.04.007</t>
  </si>
  <si>
    <t>2-s2.0-84928336422</t>
  </si>
  <si>
    <t>R0136</t>
  </si>
  <si>
    <t>Predicting into unknown space? Estimating the area of applicability of spatial prediction models</t>
  </si>
  <si>
    <t>10.1111/2041-210X.13650</t>
  </si>
  <si>
    <t>2-s2.0-85111651600</t>
  </si>
  <si>
    <t>R0137</t>
  </si>
  <si>
    <t>African soil properties and nutrients mapped at 30 m spatial resolution using two-scale ensemble machine learning</t>
  </si>
  <si>
    <t>10.1038/s41598-021-85639-y</t>
  </si>
  <si>
    <t>2-s2.0-85102749747</t>
  </si>
  <si>
    <t>R0138</t>
  </si>
  <si>
    <t>Soil property and class maps of the conterminous United States at 100-meter spatial resolution</t>
  </si>
  <si>
    <t>Soil Science Society of America Journal</t>
  </si>
  <si>
    <t>10.2136/sssaj2017.04.0122</t>
  </si>
  <si>
    <t>2-s2.0-85042134958</t>
  </si>
  <si>
    <t>R0139</t>
  </si>
  <si>
    <t>Improving the spatial prediction of soil organic carbon content in two contrasting climatic regions by stacking machine learning models and rescanning covariate space</t>
  </si>
  <si>
    <t>10.3390/rs12071095</t>
  </si>
  <si>
    <t>2-s2.0-85084260910</t>
  </si>
  <si>
    <t>R0140</t>
  </si>
  <si>
    <t>Global mapping of potential natural vegetation: An assessment of machine learning algorithms for estimating land potential</t>
  </si>
  <si>
    <t>PeerJ</t>
  </si>
  <si>
    <t>10.7717/peerj.5457</t>
  </si>
  <si>
    <t>2-s2.0-85052062266</t>
  </si>
  <si>
    <t>R0141</t>
  </si>
  <si>
    <t>2016</t>
  </si>
  <si>
    <t>Exploring discrepancies between quantitative validation results and the geomorphic plausibility of statistical landslide susceptibility maps</t>
  </si>
  <si>
    <t>Geomorphology</t>
  </si>
  <si>
    <t>10.1016/j.geomorph.2016.03.015</t>
  </si>
  <si>
    <t>2-s2.0-84961786924</t>
  </si>
  <si>
    <t>R0142</t>
  </si>
  <si>
    <t>Using machine learning and small area estimation to predict building-level municipal solid waste generation in cities</t>
  </si>
  <si>
    <t>Computers, Environment and Urban Systems</t>
  </si>
  <si>
    <t>10.1016/j.compenvurbsys.2018.03.004</t>
  </si>
  <si>
    <t>2-s2.0-85044322506</t>
  </si>
  <si>
    <t>R0143</t>
  </si>
  <si>
    <t>Enhancing Global Estimation of Fine Particulate Matter Concentrations by Including Geophysical a Priori Information in Deep Learning</t>
  </si>
  <si>
    <t>10.1021/acsestair.3c00054</t>
  </si>
  <si>
    <t>2-s2.0-105031067653</t>
  </si>
  <si>
    <t>R0144</t>
  </si>
  <si>
    <t>Training data requirements for fire severity mapping using Landsat imagery and random forest</t>
  </si>
  <si>
    <t>Remote Sensing of Environment</t>
  </si>
  <si>
    <t>10.1016/j.rse.2020.111839</t>
  </si>
  <si>
    <t>2-s2.0-85083883573</t>
  </si>
  <si>
    <t>R0145</t>
  </si>
  <si>
    <t>Spatial pattern of cultivated land fragmentation in mainland China: Characteristics, dominant factors, and countermeasures</t>
  </si>
  <si>
    <t>Land Use Policy</t>
  </si>
  <si>
    <t>10.1016/j.landusepol.2024.107070</t>
  </si>
  <si>
    <t>2-s2.0-85183519390</t>
  </si>
  <si>
    <t>R0146</t>
  </si>
  <si>
    <t>A machine learning-based approach for wildfire susceptibility mapping. The case study of the liguria region in italy</t>
  </si>
  <si>
    <t>10.3390/geosciences10030105</t>
  </si>
  <si>
    <t>2-s2.0-85082624167</t>
  </si>
  <si>
    <t>R0147</t>
  </si>
  <si>
    <t>Statistical and machine learning methods for crop yield prediction in the context of precision agriculture</t>
  </si>
  <si>
    <t>10.1007/s11119-022-09897-0</t>
  </si>
  <si>
    <t>2-s2.0-85127411187</t>
  </si>
  <si>
    <t>R0148</t>
  </si>
  <si>
    <t>High-Resolution Spatiotemporal Modeling for Ambient PM2.5Exposure Assessment in China from 2013 to 2019</t>
  </si>
  <si>
    <t>10.1021/acs.est.0c05815</t>
  </si>
  <si>
    <t>2-s2.0-85099840405</t>
  </si>
  <si>
    <t>R0149</t>
  </si>
  <si>
    <t>Advancing methodologies for applying machine learning and evaluating spatiotemporal models of fine particulate matter (PM2.5) using satellite data over large regions</t>
  </si>
  <si>
    <t>10.1016/j.atmosenv.2020.117649</t>
  </si>
  <si>
    <t>2-s2.0-85088271716</t>
  </si>
  <si>
    <t>R0150</t>
  </si>
  <si>
    <t>Quantifying dwarf shrub biomass in an arid environment: Comparing empirical methods in a high dimensional setting</t>
  </si>
  <si>
    <t>10.1016/j.rse.2014.11.007</t>
  </si>
  <si>
    <t>2-s2.0-84913553500</t>
  </si>
  <si>
    <t>R0151</t>
  </si>
  <si>
    <t>Local Transformer With Spatial Partition Restore for Hyperspectral Image Classification</t>
  </si>
  <si>
    <t>10.1109/JSTARS.2022.3174135</t>
  </si>
  <si>
    <t>2-s2.0-85132250953</t>
  </si>
  <si>
    <t>R0152</t>
  </si>
  <si>
    <t>Synergetic use of multi-temporal Sentinel-1, Sentinel-2, NDVI, and topographic factors for estimating soil organic carbon</t>
  </si>
  <si>
    <t>Catena</t>
  </si>
  <si>
    <t>10.1016/j.catena.2022.106077</t>
  </si>
  <si>
    <t>2-s2.0-85124223847</t>
  </si>
  <si>
    <t>R0153</t>
  </si>
  <si>
    <t>A Multiscale Deep Learning Model for Soil Moisture Integrating Satellite and In Situ Data</t>
  </si>
  <si>
    <t>Geophysical Research Letters</t>
  </si>
  <si>
    <t>10.1029/2021GL096847</t>
  </si>
  <si>
    <t>2-s2.0-85128102094</t>
  </si>
  <si>
    <t>R0154</t>
  </si>
  <si>
    <t>Nonlinear effects of built environment features on metro ridership: An integrated exploration with machine learning considering spatial heterogeneity</t>
  </si>
  <si>
    <t>10.1016/j.scs.2023.104613</t>
  </si>
  <si>
    <t>2-s2.0-85156100839</t>
  </si>
  <si>
    <t>R0155</t>
  </si>
  <si>
    <t>Combining Machine Learning and Numerical Simulation for High-Resolution PM2.5 Concentration Forecast</t>
  </si>
  <si>
    <t>10.1021/acs.est.1c05578</t>
  </si>
  <si>
    <t>2-s2.0-85123841680</t>
  </si>
  <si>
    <t>R0156</t>
  </si>
  <si>
    <t>Predicting plant biomass and species richness in temperate grasslands across regions, time, and land management with remote sensing and deep learning</t>
  </si>
  <si>
    <t>10.1016/j.rse.2022.113262</t>
  </si>
  <si>
    <t>2-s2.0-85140302764</t>
  </si>
  <si>
    <t>R0157</t>
  </si>
  <si>
    <t>A random forest model for basal area increment predictions from national forest inventory data</t>
  </si>
  <si>
    <t>Forest Ecology and Management</t>
  </si>
  <si>
    <t>10.1016/j.foreco.2020.118601</t>
  </si>
  <si>
    <t>2-s2.0-85091344488</t>
  </si>
  <si>
    <t>R0158</t>
  </si>
  <si>
    <t>Machine-learning based reconstructions of primary and secondary climate variables from North American and European fossil pollen data</t>
  </si>
  <si>
    <t>10.1038/s41598-019-52293-4</t>
  </si>
  <si>
    <t>2-s2.0-85074262549</t>
  </si>
  <si>
    <t>R0159</t>
  </si>
  <si>
    <t>Fluoride contamination of groundwater resources in Ghana: Country-wide hazard modeling and estimated population at risk</t>
  </si>
  <si>
    <t>10.1016/j.watres.2022.118083</t>
  </si>
  <si>
    <t>2-s2.0-85123687208</t>
  </si>
  <si>
    <t>R0160</t>
  </si>
  <si>
    <t>Improving essential fish habitat designation to support sustainable ecosystem-based fisheries management</t>
  </si>
  <si>
    <t>Marine Policy</t>
  </si>
  <si>
    <t>10.1016/j.marpol.2016.03.021</t>
  </si>
  <si>
    <t>2-s2.0-84961879731</t>
  </si>
  <si>
    <t>R0161</t>
  </si>
  <si>
    <t>Mapping the geogenic radon potential for Germany by machine learning</t>
  </si>
  <si>
    <t>10.1016/j.scitotenv.2020.142291</t>
  </si>
  <si>
    <t>2-s2.0-85091569527</t>
  </si>
  <si>
    <t>R0162</t>
  </si>
  <si>
    <t>Predicting forest cover in distinct ecosystems: The potential of multi-source Sentinel-1 and -2 data fusion</t>
  </si>
  <si>
    <t>10.3390/rs12020302</t>
  </si>
  <si>
    <t>2-s2.0-85081077628</t>
  </si>
  <si>
    <t>R0163</t>
  </si>
  <si>
    <t>Implementation of species distribution models in Google Earth Engine</t>
  </si>
  <si>
    <t>10.1111/ddi.13491</t>
  </si>
  <si>
    <t>2-s2.0-85124752542</t>
  </si>
  <si>
    <t>R0164</t>
  </si>
  <si>
    <t>Flexible species distribution modelling methods perform well on spatially separated testing data</t>
  </si>
  <si>
    <t>Global Ecology and Biogeography</t>
  </si>
  <si>
    <t>10.1111/geb.13639</t>
  </si>
  <si>
    <t>2-s2.0-85147315514</t>
  </si>
  <si>
    <t>R0165</t>
  </si>
  <si>
    <t>A method to avoid spatial overfitting in estimation of grassland above-ground biomass on the Tibetan Plateau</t>
  </si>
  <si>
    <t>10.1016/j.ecolind.2021.107450</t>
  </si>
  <si>
    <t>2-s2.0-85100492189</t>
  </si>
  <si>
    <t>R0166</t>
  </si>
  <si>
    <t>Spatial Transferability of Random Forest Models for Crop Type Classification Using Sentinel-1 and Sentinel-2</t>
  </si>
  <si>
    <t>10.3390/rs14061493</t>
  </si>
  <si>
    <t>2-s2.0-85127112783</t>
  </si>
  <si>
    <t>R0167</t>
  </si>
  <si>
    <t>Simulation of land-use changes using the partitioned ann-ca model and considering the influence of land-use change frequency</t>
  </si>
  <si>
    <t>ISPRS International Journal of Geo-Information</t>
  </si>
  <si>
    <t>10.3390/ijgi10050346</t>
  </si>
  <si>
    <t>2-s2.0-85107180478</t>
  </si>
  <si>
    <t>R0168</t>
  </si>
  <si>
    <t>Machine learning and multi-sensor based modelling of woody vegetation in the Molopo Area, South Africa</t>
  </si>
  <si>
    <t>10.1016/j.rse.2018.12.019</t>
  </si>
  <si>
    <t>2-s2.0-85059470237</t>
  </si>
  <si>
    <t>R0169</t>
  </si>
  <si>
    <t>Field-scale estimation of sugarcane leaf nitrogen content using vegetation indices and spectral bands of Sentinel-2: Application of random forest and support vector regression</t>
  </si>
  <si>
    <t>10.1016/j.compag.2022.107130</t>
  </si>
  <si>
    <t>2-s2.0-85135162124</t>
  </si>
  <si>
    <t>R0170</t>
  </si>
  <si>
    <t>2012</t>
  </si>
  <si>
    <t>Detecting rock glacier flow structures using Gabor filters and IKONOS imagery</t>
  </si>
  <si>
    <t>10.1016/j.rse.2012.07.005</t>
  </si>
  <si>
    <t>2-s2.0-84865566062</t>
  </si>
  <si>
    <t>R0171</t>
  </si>
  <si>
    <t>Forest tree species distribution for Europe 2000–2020: mapping potential and realized distributions using spatiotemporal machine learning</t>
  </si>
  <si>
    <t>10.7717/peerj.13728</t>
  </si>
  <si>
    <t>2-s2.0-85135459410</t>
  </si>
  <si>
    <t>R0172</t>
  </si>
  <si>
    <t>A novel spatio-temporal cellular automata model coupling partitioning with CNN-LSTM to urban land change simulation</t>
  </si>
  <si>
    <t>10.1016/j.ecolmodel.2023.110394</t>
  </si>
  <si>
    <t>2-s2.0-85154034810</t>
  </si>
  <si>
    <t>R0173</t>
  </si>
  <si>
    <t>JAX, M.D. A framework for differentiable physicsThis article is an updated version of: Schoenholz S and Cubuk E D 2020 JAX MD: a framework for differentiable physics Advances in Neural Information Processing Systems vol 33 ed H Larochelle, M Ranzato, R Hadsell, M F Balcan and H Lin (New York: Curran Associates) pp 11428–41.</t>
  </si>
  <si>
    <t>Journal of Statistical Mechanics: Theory and Experiment</t>
  </si>
  <si>
    <t>10.1088/1742-5468/ac3ae9</t>
  </si>
  <si>
    <t>2-s2.0-85122506918</t>
  </si>
  <si>
    <t>R0174</t>
  </si>
  <si>
    <t>Spatial modelling of particulate matter air pollution sensor measurements collected by community scientists while cycling, land use regression with spatial cross-validation, and applications of machine learning for data correction</t>
  </si>
  <si>
    <t>10.1016/j.atmosenv.2020.117479</t>
  </si>
  <si>
    <t>2-s2.0-85083311197</t>
  </si>
  <si>
    <t>R0175</t>
  </si>
  <si>
    <t>Mapping the groundwater level and soil moisture of a montane peat bog using uav monitoring and machine learning</t>
  </si>
  <si>
    <t>10.3390/rs13050907</t>
  </si>
  <si>
    <t>2-s2.0-85102258944</t>
  </si>
  <si>
    <t>R0176</t>
  </si>
  <si>
    <t>Marine big data-driven ensemble learning for estimating global phytoplankton group composition over two decades (1997–2020)</t>
  </si>
  <si>
    <t>10.1016/j.rse.2023.113596</t>
  </si>
  <si>
    <t>2-s2.0-85159039554</t>
  </si>
  <si>
    <t>R0177</t>
  </si>
  <si>
    <t>A 1-km hourly air-temperature model for 13 northeastern U.S. states using remotely sensed and ground-based measurements</t>
  </si>
  <si>
    <t>Environmental Research</t>
  </si>
  <si>
    <t>10.1016/j.envres.2021.111477</t>
  </si>
  <si>
    <t>2-s2.0-85109048044</t>
  </si>
  <si>
    <t>R0178</t>
  </si>
  <si>
    <t>The retrieval of aerosol optical properties based on a random forest machine learning approach: Exploration of geostationary satellite images</t>
  </si>
  <si>
    <t>10.1016/j.rse.2022.113426</t>
  </si>
  <si>
    <t>2-s2.0-85145019935</t>
  </si>
  <si>
    <t>R0179</t>
  </si>
  <si>
    <t>Potential distributions of invasive vertebrates in the Iberian Peninsula under projected changes in climate extreme events</t>
  </si>
  <si>
    <t>10.1111/ddi.13401</t>
  </si>
  <si>
    <t>2-s2.0-85113191398</t>
  </si>
  <si>
    <t>R0180</t>
  </si>
  <si>
    <t>Multi-feature-scale fusion temporal convolution networks for metal temperature forecasting of ultra-supercritical coal-fired power plant reheater tubes</t>
  </si>
  <si>
    <t>Energy</t>
  </si>
  <si>
    <t>10.1016/j.energy.2021.121657</t>
  </si>
  <si>
    <t>2-s2.0-85112483234</t>
  </si>
  <si>
    <t>R0181</t>
  </si>
  <si>
    <t>National Empirical Models of Air Pollution Using Microscale Measures of the Urban Environment</t>
  </si>
  <si>
    <t>10.1021/acs.est.1c04047</t>
  </si>
  <si>
    <t>2-s2.0-85119082451</t>
  </si>
  <si>
    <t>R0182</t>
  </si>
  <si>
    <t>Consensus forecasting of intertidal seagrass habitat in the Wadden Sea</t>
  </si>
  <si>
    <t>Journal of Applied Ecology</t>
  </si>
  <si>
    <t>10.1111/1365-2664.12681</t>
  </si>
  <si>
    <t>2-s2.0-84965079505</t>
  </si>
  <si>
    <t>R0183</t>
  </si>
  <si>
    <t>Current and future drought vulnerability for three dominant boreal tree species</t>
  </si>
  <si>
    <t>Global Change Biology</t>
  </si>
  <si>
    <t>10.1111/gcb.17079</t>
  </si>
  <si>
    <t>2-s2.0-85179340209</t>
  </si>
  <si>
    <t>R0184</t>
  </si>
  <si>
    <t>Biomes of the world under climate change scenarios: increasing aridity and higher temperatures lead to significant shifts in natural vegetation</t>
  </si>
  <si>
    <t>10.7717/peerj.15593</t>
  </si>
  <si>
    <t>2-s2.0-85166183900</t>
  </si>
  <si>
    <t>R0185</t>
  </si>
  <si>
    <t>National wetland mapping using remote-sensing-derived environmental variables, archive field data, and artificial intelligence</t>
  </si>
  <si>
    <t>Heliyon</t>
  </si>
  <si>
    <t>10.1016/j.heliyon.2023.e13482</t>
  </si>
  <si>
    <t>2-s2.0-85147706798</t>
  </si>
  <si>
    <t>R0186</t>
  </si>
  <si>
    <t>Mapping ecological indicators of human impact with statistical and machine learning methods: Tests on the California coast</t>
  </si>
  <si>
    <t>10.1016/j.ecoinf.2018.07.007</t>
  </si>
  <si>
    <t>2-s2.0-85051557165</t>
  </si>
  <si>
    <t>R0187</t>
  </si>
  <si>
    <t>Machine Learning Approach to Estimate Hourly Exposure to Fine Particulate Matter for Urban, Rural, and Remote Populations during Wildfire Seasons</t>
  </si>
  <si>
    <t>10.1021/acs.est.8b01921</t>
  </si>
  <si>
    <t>2-s2.0-85056698588</t>
  </si>
  <si>
    <t>R0188</t>
  </si>
  <si>
    <t>The potential of combining satellite and airborne remote sensing data for habitat classification and monitoring in forest landscapes</t>
  </si>
  <si>
    <t>International Journal of Applied Earth Observation and Geoinformation</t>
  </si>
  <si>
    <t>10.1016/j.jag.2022.103131</t>
  </si>
  <si>
    <t>2-s2.0-85146256528</t>
  </si>
  <si>
    <t>R0189</t>
  </si>
  <si>
    <t>A framework for estimating actual evapotranspiration at weather stations without flux observations by combining data from MODIS and flux towers through a machine learning approach</t>
  </si>
  <si>
    <t>10.1016/j.jhydrol.2021.127047</t>
  </si>
  <si>
    <t>2-s2.0-85134374218</t>
  </si>
  <si>
    <t>R0190</t>
  </si>
  <si>
    <t>Cloud-based interactive susceptibility modeling of gully erosion in Google Earth Engine</t>
  </si>
  <si>
    <t>10.1016/j.jag.2022.103089</t>
  </si>
  <si>
    <t>2-s2.0-85141989239</t>
  </si>
  <si>
    <t>R0191</t>
  </si>
  <si>
    <t>Mapping Brazilian soil mineralogy using proximal and remote sensing data</t>
  </si>
  <si>
    <t>10.1016/j.geoderma.2023.116413</t>
  </si>
  <si>
    <t>2-s2.0-85149661680</t>
  </si>
  <si>
    <t>R0192</t>
  </si>
  <si>
    <t>Enhancing wildfire mapping accuracy using mono-temporal Sentinel-2 data: A novel approach through qualitative and quantitative feature selection with explainable AI</t>
  </si>
  <si>
    <t>10.1016/j.ecoinf.2024.102601</t>
  </si>
  <si>
    <t>2-s2.0-85190329260</t>
  </si>
  <si>
    <t>R0193</t>
  </si>
  <si>
    <t>A heuristic tomato-bunch harvest manipulator path planning method based on a 3D-CNN-based position posture map and rapidly-exploring random tree</t>
  </si>
  <si>
    <t>10.1016/j.compag.2023.108183</t>
  </si>
  <si>
    <t>2-s2.0-85169065951</t>
  </si>
  <si>
    <t>R0194</t>
  </si>
  <si>
    <t>Self-Supervised Video Representation Learning by Uncovering Spatio-Temporal Statistics</t>
  </si>
  <si>
    <t>IEEE Transactions on Pattern Analysis and Machine Intelligence</t>
  </si>
  <si>
    <t>10.1109/TPAMI.2021.3057833</t>
  </si>
  <si>
    <t>2-s2.0-85100859729</t>
  </si>
  <si>
    <t>R0195</t>
  </si>
  <si>
    <t>A spatiotemporal ensemble machine learning framework for generating land use/land cover time-series maps for Europe (2000-2019) based on LUCAS, CORINE and GLAD Landsat</t>
  </si>
  <si>
    <t>10.7717/peerj.13573</t>
  </si>
  <si>
    <t>2-s2.0-85135013793</t>
  </si>
  <si>
    <t>R0196</t>
  </si>
  <si>
    <t>Global Mapping of Soil Water Characteristics Parameters— Fusing Curated Data with Machine Learning and Environmental Covariates</t>
  </si>
  <si>
    <t>10.3390/rs14081947</t>
  </si>
  <si>
    <t>2-s2.0-85129338506</t>
  </si>
  <si>
    <t>R0197</t>
  </si>
  <si>
    <t>An inventory-driven rock glacier status model (intact vs. relict) for South Tyrol, Eastern Italian Alps</t>
  </si>
  <si>
    <t>10.1016/j.geomorph.2019.106887</t>
  </si>
  <si>
    <t>2-s2.0-85075290244</t>
  </si>
  <si>
    <t>R0198</t>
  </si>
  <si>
    <t>Iterative spatial leave-one-out cross-validation and gap-filling based data augmentation for supervised learning applications in marine remote sensing</t>
  </si>
  <si>
    <t>10.1080/15481603.2022.2107113</t>
  </si>
  <si>
    <t>2-s2.0-85136511482</t>
  </si>
  <si>
    <t>R0199</t>
  </si>
  <si>
    <t>Prediction and interpretation of antibiotic-resistance genes occurrence at recreational beaches using machine learning models</t>
  </si>
  <si>
    <t>10.1016/j.jenvman.2022.116969</t>
  </si>
  <si>
    <t>2-s2.0-85144053888</t>
  </si>
  <si>
    <t>R0200</t>
  </si>
  <si>
    <t>Accuracy of Empirical Satellite Algorithms for Mapping Phytoplankton Diagnostic Pigments in the Open Ocean: A Supervised Learning Perspective</t>
  </si>
  <si>
    <t>Frontiers in Marine Science</t>
  </si>
  <si>
    <t>10.3389/fmars.2020.00599</t>
  </si>
  <si>
    <t>2-s2.0-85089349624</t>
  </si>
  <si>
    <t>R0201</t>
  </si>
  <si>
    <t>A Coupled Deep Learning Model for Estimating Surface NO2 Levels From Remote Sensing Data: 15-Year Study Over the Contiguous United States</t>
  </si>
  <si>
    <t>Journal of Geophysical Research: Atmospheres</t>
  </si>
  <si>
    <t>10.1029/2022JD037010</t>
  </si>
  <si>
    <t>2-s2.0-85147111786</t>
  </si>
  <si>
    <t>R0202</t>
  </si>
  <si>
    <t>2017</t>
  </si>
  <si>
    <t>Spatial Validation of Land Use Change Models Using Multiple Assessment Techniques: A Case Study of Transition Potential Models</t>
  </si>
  <si>
    <t>Environmental Modeling and Assessment</t>
  </si>
  <si>
    <t>10.1007/s10666-017-9564-4</t>
  </si>
  <si>
    <t>2-s2.0-85020496308</t>
  </si>
  <si>
    <t>R0203</t>
  </si>
  <si>
    <t>Sparse graphical representation based discriminant analysis for heterogeneous face recognition</t>
  </si>
  <si>
    <t>Signal Processing</t>
  </si>
  <si>
    <t>10.1016/j.sigpro.2018.10.015</t>
  </si>
  <si>
    <t>2-s2.0-85055739715</t>
  </si>
  <si>
    <t>R0204</t>
  </si>
  <si>
    <t>Satellite-Based Long-Term Spatiotemporal Trends in Ambient NO2 Concentrations and Attributable Health Burdens in China From 2005 to 2020</t>
  </si>
  <si>
    <t>GeoHealth</t>
  </si>
  <si>
    <t>10.1029/2023GH000798</t>
  </si>
  <si>
    <t>2-s2.0-85160406650</t>
  </si>
  <si>
    <t>R0205</t>
  </si>
  <si>
    <t>Deep learning mapping of surface MDA8 ozone: The impact of predictor variables on ozone levels over the contiguous United States</t>
  </si>
  <si>
    <t>10.1016/j.envpol.2023.121508</t>
  </si>
  <si>
    <t>2-s2.0-85151497441</t>
  </si>
  <si>
    <t>R0206</t>
  </si>
  <si>
    <t>From RNNs to Transformers: Benchmarking deep learning architectures for hydrologic prediction</t>
  </si>
  <si>
    <t>Hydrology and Earth System Sciences</t>
  </si>
  <si>
    <t>10.5194/hess-29-6811-2025</t>
  </si>
  <si>
    <t>2-s2.0-105023650122</t>
  </si>
  <si>
    <t>R0207</t>
  </si>
  <si>
    <t>Groundwater salinity in the Horn of Africa: Spatial prediction modeling and estimated people at risk</t>
  </si>
  <si>
    <t>10.1016/j.envint.2023.107925</t>
  </si>
  <si>
    <t>2-s2.0-85159592374</t>
  </si>
  <si>
    <t>R0208</t>
  </si>
  <si>
    <t>Spatial machine-learning model diagnostics: a model-agnostic distance-based approach</t>
  </si>
  <si>
    <t>10.1080/13658816.2022.2131789</t>
  </si>
  <si>
    <t>2-s2.0-85140827329</t>
  </si>
  <si>
    <t>R0209</t>
  </si>
  <si>
    <t>Deep-BCSI: A deep learning-based framework for bias correction and spatial imputation of PM2.5 concentrations in South Korea</t>
  </si>
  <si>
    <t>Atmospheric Research</t>
  </si>
  <si>
    <t>10.1016/j.atmosres.2024.107283</t>
  </si>
  <si>
    <t>2-s2.0-85183984096</t>
  </si>
  <si>
    <t>R0210</t>
  </si>
  <si>
    <t>Ensemble approach for potential habitat mapping of invasive Prosopis spp. in Turkana, Kenya</t>
  </si>
  <si>
    <t>10.1002/ece3.4649</t>
  </si>
  <si>
    <t>2-s2.0-85056757602</t>
  </si>
  <si>
    <t>R0211</t>
  </si>
  <si>
    <t>Accounting for spatial variability with geo-aware random forest: A case study for US major crop mapping</t>
  </si>
  <si>
    <t>10.1016/j.rse.2024.114585</t>
  </si>
  <si>
    <t>2-s2.0-85217368655</t>
  </si>
  <si>
    <t>R0212</t>
  </si>
  <si>
    <t>Harnessing ensemble Machine learning models for improved salinity prediction in large river basin scales</t>
  </si>
  <si>
    <t>10.1016/j.jhydrol.2025.132691</t>
  </si>
  <si>
    <t>2-s2.0-85215379530</t>
  </si>
  <si>
    <t>R0213</t>
  </si>
  <si>
    <t>Deep learning in marine bioacoustics: a benchmark for baleen whale detection</t>
  </si>
  <si>
    <t>Remote Sensing in Ecology and Conservation</t>
  </si>
  <si>
    <t>10.1002/rse2.392</t>
  </si>
  <si>
    <t>2-s2.0-85190949396</t>
  </si>
  <si>
    <t>R0214</t>
  </si>
  <si>
    <t>Combining machine learning and environmental covariates for mapping of organic carbon in soils of Russia</t>
  </si>
  <si>
    <t>Egyptian Journal of Remote Sensing and Space Science</t>
  </si>
  <si>
    <t>10.1016/j.ejrs.2023.07.007</t>
  </si>
  <si>
    <t>2-s2.0-85166016282</t>
  </si>
  <si>
    <t>R0215</t>
  </si>
  <si>
    <t>Mapping the maximum peat thickness of cultivated organic soils in the southwest plain of Montreal</t>
  </si>
  <si>
    <t>Canadian Journal of Soil Science</t>
  </si>
  <si>
    <t>10.1139/cjss-2022-0031</t>
  </si>
  <si>
    <t>2-s2.0-85139246423</t>
  </si>
  <si>
    <t>R0216</t>
  </si>
  <si>
    <t>Estimation of alpine grassland forage nitrogen coupled with hyperspectral characteristics during different growth periods on the Tibetan Plateau</t>
  </si>
  <si>
    <t>10.3390/rs11182085</t>
  </si>
  <si>
    <t>2-s2.0-85072647944</t>
  </si>
  <si>
    <t>R0217</t>
  </si>
  <si>
    <t>On the selection and effectiveness of pseudo-absences for species distribution modeling with deep learning</t>
  </si>
  <si>
    <t>10.1016/j.ecoinf.2024.102623</t>
  </si>
  <si>
    <t>2-s2.0-85193926434</t>
  </si>
  <si>
    <t>R0218</t>
  </si>
  <si>
    <t>Large-scale forecasting of Heracleum sosnowskyi habitat suitability under the climate change on publicly available data</t>
  </si>
  <si>
    <t>10.1038/s41598-022-09953-9</t>
  </si>
  <si>
    <t>2-s2.0-85128055721</t>
  </si>
  <si>
    <t>R0219</t>
  </si>
  <si>
    <t>Space-time modelling of soil organic carbon stock change at multiple scales: Case study from Hungary</t>
  </si>
  <si>
    <t>10.1016/j.geoderma.2024.117067</t>
  </si>
  <si>
    <t>2-s2.0-85206649555</t>
  </si>
  <si>
    <t>R0220</t>
  </si>
  <si>
    <t>Interpolation of instantaneous air temperature using geographical and MODIS derived variables with machine learning techniques</t>
  </si>
  <si>
    <t>10.3390/ijgi8090382</t>
  </si>
  <si>
    <t>2-s2.0-85072581804</t>
  </si>
  <si>
    <t>R0221</t>
  </si>
  <si>
    <t>Efficiently mapping large areas of olive trees using drones in Extremadura, Spain</t>
  </si>
  <si>
    <t>IEEE Journal on Miniaturization for Air and Space Systems</t>
  </si>
  <si>
    <t>10.1109/JMASS.2021.3067102</t>
  </si>
  <si>
    <t>2-s2.0-85108987836</t>
  </si>
  <si>
    <t>R0222</t>
  </si>
  <si>
    <t>Remote sensing of field-scale irrigation withdrawals in the central Ogallala aquifer region</t>
  </si>
  <si>
    <t>Agricultural Water Management</t>
  </si>
  <si>
    <t>10.1016/j.agwat.2022.107764</t>
  </si>
  <si>
    <t>2-s2.0-85132773709</t>
  </si>
  <si>
    <t>R0223</t>
  </si>
  <si>
    <t>The Effect of Stand Density, Biodiversity, and Spatial Structure on Stand Basal Area Increment in Natural Spruce-Fir-Broadleaf Mixed Forests</t>
  </si>
  <si>
    <t>Forests</t>
  </si>
  <si>
    <t>10.3390/f13020162</t>
  </si>
  <si>
    <t>2-s2.0-85123783793</t>
  </si>
  <si>
    <t>R0224</t>
  </si>
  <si>
    <t>Spatial Interpolation of Gravimetric Soil Moisture Using EM38-mk Induction and Ensemble Machine Learning (Case Study from Dry Steppe Zone in Volgograd Region)</t>
  </si>
  <si>
    <t>Sensors</t>
  </si>
  <si>
    <t>10.3390/s22166153</t>
  </si>
  <si>
    <t>2-s2.0-85136654921</t>
  </si>
  <si>
    <t>R0225</t>
  </si>
  <si>
    <t>Creating new near-surface air temperature datasets to understand elevation-dependent warming in the Tibetan Plateau</t>
  </si>
  <si>
    <t>10.3390/rs12111722</t>
  </si>
  <si>
    <t>2-s2.0-85086454116</t>
  </si>
  <si>
    <t>R0226</t>
  </si>
  <si>
    <t>A hybrid model for estimating the number concentration of ultrafine particles based on machine learning algorithms in central Taiwan</t>
  </si>
  <si>
    <t>10.1016/j.envint.2023.107937</t>
  </si>
  <si>
    <t>2-s2.0-85152958569</t>
  </si>
  <si>
    <t>R0227</t>
  </si>
  <si>
    <t>Woody cover mapping in the savanna ecosystem of the Kruger National Park using sentinel-1 C-band time series data</t>
  </si>
  <si>
    <t>Koedoe</t>
  </si>
  <si>
    <t>10.4102/koedoe.v62i1.1621</t>
  </si>
  <si>
    <t>2-s2.0-85081083045</t>
  </si>
  <si>
    <t>R0228</t>
  </si>
  <si>
    <t>Regionalized classification of stand tree species in mountainous forests by fusing advanced classifiers and ecological niche model</t>
  </si>
  <si>
    <t>10.1080/15481603.2023.2211881</t>
  </si>
  <si>
    <t>2-s2.0-85159183892</t>
  </si>
  <si>
    <t>R0229</t>
  </si>
  <si>
    <t>Forecasting O3 and NO2 concentrations with spatiotemporally continuous coverage in southeastern China using a Machine learning approach</t>
  </si>
  <si>
    <t>10.1016/j.envint.2024.109249</t>
  </si>
  <si>
    <t>2-s2.0-85214015666</t>
  </si>
  <si>
    <t>R0230</t>
  </si>
  <si>
    <t>Mining soil data of Switzerland: New maps for soil texture, soil organic carbon, nitrogen, and phosphorus</t>
  </si>
  <si>
    <t>10.1016/j.geodrs.2023.e00747</t>
  </si>
  <si>
    <t>2-s2.0-85181909140</t>
  </si>
  <si>
    <t>R0231</t>
  </si>
  <si>
    <t>Estimating carbon fluxes over North America using a physics-constrained deep learning model</t>
  </si>
  <si>
    <t>10.1016/j.isprsjprs.2025.06.033</t>
  </si>
  <si>
    <t>2-s2.0-105009459083</t>
  </si>
  <si>
    <t>R0232</t>
  </si>
  <si>
    <t>Contributions to Satellite-Based Land Cover Classification, Vegetation Quantification and Grassland Monitoring in Central Asian Highlands Using Sentinel-2 and MODIS Data</t>
  </si>
  <si>
    <t>Frontiers in Environmental Science</t>
  </si>
  <si>
    <t>10.3389/fenvs.2022.684589</t>
  </si>
  <si>
    <t>2-s2.0-85127106741</t>
  </si>
  <si>
    <t>R0233</t>
  </si>
  <si>
    <t>Estimating Daily Snow Density Through a Spatiotemporal Random Forest Model</t>
  </si>
  <si>
    <t>Water Resources Research</t>
  </si>
  <si>
    <t>10.1029/2023WR036942</t>
  </si>
  <si>
    <t>2-s2.0-85199996276</t>
  </si>
  <si>
    <t>R0234</t>
  </si>
  <si>
    <t>A new analytical framework for Maxent species distribution models unveils complex spatiotemporal suitability patterns for two migratory seedeaters (Aves: Sporophila) of conservation concern</t>
  </si>
  <si>
    <t>10.1016/j.ecoinf.2023.102189</t>
  </si>
  <si>
    <t>2-s2.0-85163814719</t>
  </si>
  <si>
    <t>R0235</t>
  </si>
  <si>
    <t>Research on the spatial zoning and driving factors of ecosystem service bundles and human well-being in China</t>
  </si>
  <si>
    <t>10.1016/j.ecolind.2025.114082</t>
  </si>
  <si>
    <t>2-s2.0-105013219280</t>
  </si>
  <si>
    <t>R0236</t>
  </si>
  <si>
    <t>A novel method for robust marine habitat mapping using a kernelised aquatic vegetation index</t>
  </si>
  <si>
    <t>10.1016/j.isprsjprs.2024.02.015</t>
  </si>
  <si>
    <t>2-s2.0-85186588745</t>
  </si>
  <si>
    <t>R0237</t>
  </si>
  <si>
    <t>EMO-PEGASIS: A Dual-Phase Machine Learning Protocol for Energy Delay Optimisation in WSNs</t>
  </si>
  <si>
    <t>10.3390/s26020611</t>
  </si>
  <si>
    <t>2-s2.0-105028736788</t>
  </si>
  <si>
    <t>R0238</t>
  </si>
  <si>
    <t>A deep-learning framework for enhancing habitat identification based on species composition</t>
  </si>
  <si>
    <t>Applied Vegetation Science</t>
  </si>
  <si>
    <t>10.1111/avsc.12802</t>
  </si>
  <si>
    <t>2-s2.0-85202490569</t>
  </si>
  <si>
    <t>R0239</t>
  </si>
  <si>
    <t>Generation of country-scale canopy height maps over Gabon using deep learning and TanDEM-X InSAR data</t>
  </si>
  <si>
    <t>10.1016/j.rse.2024.114270</t>
  </si>
  <si>
    <t>2-s2.0-85197357936</t>
  </si>
  <si>
    <t>R0240</t>
  </si>
  <si>
    <t>Fragmentation is the main driver of residual forest aboveground biomass in West African low forest-high deforestation landscapes</t>
  </si>
  <si>
    <t>Trees, Forests and People</t>
  </si>
  <si>
    <t>10.1016/j.tfp.2023.100477</t>
  </si>
  <si>
    <t>2-s2.0-85185154217</t>
  </si>
  <si>
    <t>R0241</t>
  </si>
  <si>
    <t>Next generation Arctic vegetation maps: Aboveground plant biomass and woody dominance mapped at 30 m resolution across the tundra biome</t>
  </si>
  <si>
    <t>10.1016/j.rse.2025.114717</t>
  </si>
  <si>
    <t>2-s2.0-105001483754</t>
  </si>
  <si>
    <t>R0242</t>
  </si>
  <si>
    <t>Spatial predictions of tree density and tree height across Mexico forests using ensemble learning and forest inventory data</t>
  </si>
  <si>
    <t>10.1002/ece3.10090</t>
  </si>
  <si>
    <t>2-s2.0-85160935079</t>
  </si>
  <si>
    <t>R0243</t>
  </si>
  <si>
    <t>Using sentinel-1 and sentinel-2 time series for slangbos mapping in the free state province, South Africa</t>
  </si>
  <si>
    <t>10.3390/rs13173342</t>
  </si>
  <si>
    <t>2-s2.0-85113846884</t>
  </si>
  <si>
    <t>R0244</t>
  </si>
  <si>
    <t>Environment-Specific Beam Training for Extremely Large-Scale MIMO Systems via Contrastive Learning</t>
  </si>
  <si>
    <t>IEEE Communications Letters</t>
  </si>
  <si>
    <t>10.1109/LCOMM.2023.3312378</t>
  </si>
  <si>
    <t>2-s2.0-85171559246</t>
  </si>
  <si>
    <t>R0245</t>
  </si>
  <si>
    <t>Enhancing and Interpreting Deep Learning for Sea Ice Charting using the AutoICE Benchmark</t>
  </si>
  <si>
    <t>10.1016/j.rsase.2025.101538</t>
  </si>
  <si>
    <t>2-s2.0-105003761184</t>
  </si>
  <si>
    <t>R0246</t>
  </si>
  <si>
    <t>Enhancing maize above-ground biomass estimation through multispectral, digital and LiDAR fusion on UAV platforms</t>
  </si>
  <si>
    <t>10.1016/j.agwat.2025.109551</t>
  </si>
  <si>
    <t>2-s2.0-105004698060</t>
  </si>
  <si>
    <t>R0247</t>
  </si>
  <si>
    <t>Prediction of residential and non-residential building usage in Germany based on a novel nationwide reference data set</t>
  </si>
  <si>
    <t>Environment and Planning B: Urban Analytics and City Science</t>
  </si>
  <si>
    <t>10.1177/23998083231175680</t>
  </si>
  <si>
    <t>2-s2.0-85161623444</t>
  </si>
  <si>
    <t>R0248</t>
  </si>
  <si>
    <t>Integrative blockwise sparse analysis for tissue characterization and classification</t>
  </si>
  <si>
    <t>Artificial Intelligence in Medicine</t>
  </si>
  <si>
    <t>10.1016/j.artmed.2020.101885</t>
  </si>
  <si>
    <t>2-s2.0-85086501166</t>
  </si>
  <si>
    <t>R0249</t>
  </si>
  <si>
    <t>Enhancing land cover classification in the heterogeneous landscape by integrating auxiliary data with Sentinel-2 imagery using the random forest algorithm</t>
  </si>
  <si>
    <t>10.3389/frsen.2025.1697897</t>
  </si>
  <si>
    <t>2-s2.0-105028602013</t>
  </si>
  <si>
    <t>R0250</t>
  </si>
  <si>
    <t>Deep Learning Prediction and Interpretation of Riverine Nitrate Export Across the Mississippi River Basin</t>
  </si>
  <si>
    <t>10.1029/2024WR039207</t>
  </si>
  <si>
    <t>2-s2.0-105012942631</t>
  </si>
  <si>
    <t>R0251</t>
  </si>
  <si>
    <t>Within-City Variation in Ambient Carbon Monoxide Concentrations: Leveraging Low-Cost Monitors in a Spatiotemporal Modeling Framework</t>
  </si>
  <si>
    <t>Environmental Health Perspectives</t>
  </si>
  <si>
    <t>10.1289/EHP10889</t>
  </si>
  <si>
    <t>2-s2.0-85139375761</t>
  </si>
  <si>
    <t>R0252</t>
  </si>
  <si>
    <t>Mapping surface sediment characteristics in enclosed shallow-marine environments using spatially balanced designs and the random forest algorithm</t>
  </si>
  <si>
    <t>Earth Surface Processes and Landforms</t>
  </si>
  <si>
    <t>10.1002/esp.5864</t>
  </si>
  <si>
    <t>2-s2.0-85192524147</t>
  </si>
  <si>
    <t>R0253</t>
  </si>
  <si>
    <t>On Using AI-Based Large-Sample Emulators for Land/Hydrology Model Calibration and Regionalization</t>
  </si>
  <si>
    <t>10.1029/2024WR039525</t>
  </si>
  <si>
    <t>2-s2.0-105009231422</t>
  </si>
  <si>
    <t>R0254</t>
  </si>
  <si>
    <t>A comparison of in-sample and out-of-sample model selection approaches for artificial neural network (Ann) daily streamflow simulation</t>
  </si>
  <si>
    <t>10.3390/w13182525</t>
  </si>
  <si>
    <t>2-s2.0-85115196116</t>
  </si>
  <si>
    <t>R0255</t>
  </si>
  <si>
    <t>Artificial intelligence for groundwater recharge prediction in an arid region: application of tabular deep learning models in the Feija Basin, Morocco</t>
  </si>
  <si>
    <t>10.3389/frsen.2025.1622360</t>
  </si>
  <si>
    <t>2-s2.0-105016492184</t>
  </si>
  <si>
    <t>R0256</t>
  </si>
  <si>
    <t>A machine learning model for estimating daily maximum 8-hour average ozone concentrations using OMI and MODIS products</t>
  </si>
  <si>
    <t>10.1016/j.atmosenv.2024.120587</t>
  </si>
  <si>
    <t>2-s2.0-85193730640</t>
  </si>
  <si>
    <t>R0257</t>
  </si>
  <si>
    <t>Deep reinforcement learning-based spatio-temporal graph neural network for solving job shop scheduling problem</t>
  </si>
  <si>
    <t>Evolutionary Intelligence</t>
  </si>
  <si>
    <t>10.1007/s12065-024-00989-6</t>
  </si>
  <si>
    <t>2-s2.0-85209359431</t>
  </si>
  <si>
    <t>R0258</t>
  </si>
  <si>
    <t>Topographic Position Index Predicts Within-Field Yield Variation in a Dryland Cereal Production System</t>
  </si>
  <si>
    <t>10.3390/agronomy15061304</t>
  </si>
  <si>
    <t>2-s2.0-105009036396</t>
  </si>
  <si>
    <t>R0259</t>
  </si>
  <si>
    <t>A Downscaling Methodology for Extracting Photovoltaic Plants with Remote Sensing Data: From Feature Optimized Random Forest to Improved HRNet</t>
  </si>
  <si>
    <t>10.3390/rs15204931</t>
  </si>
  <si>
    <t>2-s2.0-85175315672</t>
  </si>
  <si>
    <t>R0260</t>
  </si>
  <si>
    <t>UPRLIMET: UPstream Regional LiDAR Model for Extent of Trout in stream networks</t>
  </si>
  <si>
    <t>10.1038/s41598-022-23754-0</t>
  </si>
  <si>
    <t>2-s2.0-85143184937</t>
  </si>
  <si>
    <t>R0261</t>
  </si>
  <si>
    <t>Mapping fractional vegetation cover in UAS RGB and multispectral imagery in semi-arid Australian ecosystems using CNN-based semantic segmentation</t>
  </si>
  <si>
    <t>Landscape Ecology</t>
  </si>
  <si>
    <t>10.1007/s10980-025-02193-y</t>
  </si>
  <si>
    <t>2-s2.0-105012944704</t>
  </si>
  <si>
    <t>R0262</t>
  </si>
  <si>
    <t>Online Distance Field Priors for Gaussian Process Implicit Surfaces</t>
  </si>
  <si>
    <t>IEEE Robotics and Automation Letters</t>
  </si>
  <si>
    <t>10.1109/LRA.2022.3189434</t>
  </si>
  <si>
    <t>2-s2.0-85134253745</t>
  </si>
  <si>
    <t>R0263</t>
  </si>
  <si>
    <t>NISB-Map: Scalable Mapping With Neural Implicit Spatial Block</t>
  </si>
  <si>
    <t>10.1109/LRA.2023.3289152</t>
  </si>
  <si>
    <t>2-s2.0-85163451409</t>
  </si>
  <si>
    <t>R0264</t>
  </si>
  <si>
    <t>Harnessing machine learning to predict habitat suitability of medicinal plants: insights from Oliveria decumbens under environmental change</t>
  </si>
  <si>
    <t>Spatial Information Research</t>
  </si>
  <si>
    <t>10.1007/s41324-025-00629-w</t>
  </si>
  <si>
    <t>2-s2.0-105009403550</t>
  </si>
  <si>
    <t>R0265</t>
  </si>
  <si>
    <t>Field geometry and the spatial and temporal generalization of crop classification algorithms—a randomized approach to compare pixel based and convolution based methods</t>
  </si>
  <si>
    <t>10.3390/rs13040775</t>
  </si>
  <si>
    <t>2-s2.0-85101883657</t>
  </si>
  <si>
    <t>R0266</t>
  </si>
  <si>
    <t>Predicting the geographic distribution of ancient Amazonian archaeological sites with machine learning</t>
  </si>
  <si>
    <t>10.7717/peerj.15137</t>
  </si>
  <si>
    <t>2-s2.0-85153203518</t>
  </si>
  <si>
    <t>R0267</t>
  </si>
  <si>
    <t>Predicting influenza-like illness trends based on sentinel surveillance data in China from 2011 to 2019: A modelling and comparative study1</t>
  </si>
  <si>
    <t>Infectious Disease Modelling</t>
  </si>
  <si>
    <t>10.1016/j.idm.2024.04.010</t>
  </si>
  <si>
    <t>2-s2.0-85192164747</t>
  </si>
  <si>
    <t>R0268</t>
  </si>
  <si>
    <t>Mapping Quaking Aspen Using Seasonal Sentinel-1 and Sentinel-2 Composite Imagery across the Southern Rockies, USA</t>
  </si>
  <si>
    <t>10.3390/rs16091619</t>
  </si>
  <si>
    <t>2-s2.0-85192965458</t>
  </si>
  <si>
    <t>R0269</t>
  </si>
  <si>
    <t>Forest Damage by Extra-Tropical Cyclone Klaus-Modeling and Prediction</t>
  </si>
  <si>
    <t>10.3390/f13121991</t>
  </si>
  <si>
    <t>2-s2.0-85144632770</t>
  </si>
  <si>
    <t>R0270</t>
  </si>
  <si>
    <t>Retrieval of hyperspectral information from multispectral data for perennial ryegrass biomass estimation</t>
  </si>
  <si>
    <t>Sensors (Switzerland)</t>
  </si>
  <si>
    <t>10.3390/s20247192</t>
  </si>
  <si>
    <t>2-s2.0-85098231907</t>
  </si>
  <si>
    <t>R0271</t>
  </si>
  <si>
    <t>Ensemble machine learning for digital mapping of soil pH and electrical conductivity in the Andean agroecosystem of Peru</t>
  </si>
  <si>
    <t>Frontiers in Soil Science</t>
  </si>
  <si>
    <t>10.3389/fsoil.2025.1673628</t>
  </si>
  <si>
    <t>2-s2.0-105022660619</t>
  </si>
  <si>
    <t>R0272</t>
  </si>
  <si>
    <t>Application of the Synthetic Over-Sampling Method to Increase the Sensitivity of Algorithm Classification for Class Imbalance in Small Spatial Datasets</t>
  </si>
  <si>
    <t>International Journal of Intelligent Engineering and Systems</t>
  </si>
  <si>
    <t>10.22266/ijies2022.1031.58</t>
  </si>
  <si>
    <t>2-s2.0-85136695323</t>
  </si>
  <si>
    <t>R0273</t>
  </si>
  <si>
    <t>Built environment effects on dockless bikesharing–metro integration: A spatial nonlinear analysis</t>
  </si>
  <si>
    <t>Travel Behaviour and Society</t>
  </si>
  <si>
    <t>10.1016/j.tbs.2025.101003</t>
  </si>
  <si>
    <t>2-s2.0-85217938394</t>
  </si>
  <si>
    <t>R0274</t>
  </si>
  <si>
    <t>Bridging expert knowledge and machine intelligence: a hybrid spatial indicator framework for ecotourism suitability</t>
  </si>
  <si>
    <t>10.1016/j.ecolind.2026.114678</t>
  </si>
  <si>
    <t>2-s2.0-105029052228</t>
  </si>
  <si>
    <t>R0275</t>
  </si>
  <si>
    <t>Comparative machine learning analysis for gold mineral prediction using random forest and XGBoost: A data-driven study of the Greater Bendigo Region, Victoria</t>
  </si>
  <si>
    <t>10.1016/j.geomat.2025.100066</t>
  </si>
  <si>
    <t>2-s2.0-105013504712</t>
  </si>
  <si>
    <t>R0276</t>
  </si>
  <si>
    <t>Estimating canopy height and aboveground biomass in tropical mangrove restoration areas through multisource remote sensing</t>
  </si>
  <si>
    <t>10.1016/j.ecoinf.2025.103522</t>
  </si>
  <si>
    <t>2-s2.0-105022927566</t>
  </si>
  <si>
    <t>R0277</t>
  </si>
  <si>
    <t>Harmonizing low-cost and regulatory air quality monitoring networks with interpretable semi-supervised learning: Reducing exposure misclassification in underrepresented communities</t>
  </si>
  <si>
    <t>Journal of Hazardous Materials</t>
  </si>
  <si>
    <t>10.1016/j.jhazmat.2025.137893</t>
  </si>
  <si>
    <t>2-s2.0-86000478289</t>
  </si>
  <si>
    <t>R0278</t>
  </si>
  <si>
    <t>Depth to sodicity constraint mapping of the Murray-Darling Basin, Australia</t>
  </si>
  <si>
    <t>10.1016/j.geoderma.2022.116181</t>
  </si>
  <si>
    <t>2-s2.0-85139026278</t>
  </si>
  <si>
    <t>R0279</t>
  </si>
  <si>
    <t>From Trends to Drivers: Vegetation Degradation and Land-Use Change in Babil and Al-Qadisiyah, Iraq (2000–2023)</t>
  </si>
  <si>
    <t>10.3390/rs17193343</t>
  </si>
  <si>
    <t>2-s2.0-105019102588</t>
  </si>
  <si>
    <t>R0280</t>
  </si>
  <si>
    <t>Spatiotemporal Sequence Prediction With Point Processes and Self-Organizing Decision Trees</t>
  </si>
  <si>
    <t>IEEE Transactions on Neural Networks and Learning Systems</t>
  </si>
  <si>
    <t>10.1109/TNNLS.2021.3111817</t>
  </si>
  <si>
    <t>2-s2.0-85115731120</t>
  </si>
  <si>
    <t>R0281</t>
  </si>
  <si>
    <t>Nationwide operational mapping of grassland first mowing dates combining machine learning and Sentinel-2 time series</t>
  </si>
  <si>
    <t>10.1016/j.rse.2024.114476</t>
  </si>
  <si>
    <t>2-s2.0-85207336345</t>
  </si>
  <si>
    <t>R0282</t>
  </si>
  <si>
    <t>Towards accurate spatial prediction of Glossina pallidipes relative densities at country-scale in Kenya</t>
  </si>
  <si>
    <t>10.1016/j.ecoinf.2024.102610</t>
  </si>
  <si>
    <t>2-s2.0-85191300848</t>
  </si>
  <si>
    <t>R0283</t>
  </si>
  <si>
    <t>The distribution of a group of keystone species is not associated with anthropogenic habitat disturbance</t>
  </si>
  <si>
    <t>10.1111/ddi.13217</t>
  </si>
  <si>
    <t>2-s2.0-85099364592</t>
  </si>
  <si>
    <t>R0284</t>
  </si>
  <si>
    <t>Classification of hyperspectral images by spectral-spatial dense-residual network</t>
  </si>
  <si>
    <t>Journal of Applied Remote Sensing</t>
  </si>
  <si>
    <t>10.1117/1.JRS.14.036513</t>
  </si>
  <si>
    <t>2-s2.0-85092606202</t>
  </si>
  <si>
    <t>R0285</t>
  </si>
  <si>
    <t>Optimizing machine learning model selection for landslide susceptibility mapping: analysis of similar performance metrics and the critical role of multi-criteria evaluation</t>
  </si>
  <si>
    <t>Environmental Science and Pollution Research</t>
  </si>
  <si>
    <t>10.1007/s11356-025-36761-1</t>
  </si>
  <si>
    <t>2-s2.0-105011351143</t>
  </si>
  <si>
    <t>R0286</t>
  </si>
  <si>
    <t>Improving spatial predictions of Eucalypt plantation growth by combining interpretable machine learning with the 3-PG model</t>
  </si>
  <si>
    <t>Frontiers in Forests and Global Change</t>
  </si>
  <si>
    <t>10.3389/ffgc.2023.1181049</t>
  </si>
  <si>
    <t>2-s2.0-85166547591</t>
  </si>
  <si>
    <t>R0287</t>
  </si>
  <si>
    <t>Urban wind field prediction using Fourier Neural Operators across different wind directions and cities</t>
  </si>
  <si>
    <t>Building Simulation</t>
  </si>
  <si>
    <t>10.1007/s12273-025-1392-x</t>
  </si>
  <si>
    <t>2-s2.0-105028554856</t>
  </si>
  <si>
    <t>R0288</t>
  </si>
  <si>
    <t>Integrating explainable machine learning to predict the ecological niche distribution of Cytospora chrysosperma in Xinjiang, China</t>
  </si>
  <si>
    <t>10.1016/j.foreco.2025.123031</t>
  </si>
  <si>
    <t>2-s2.0-105011165351</t>
  </si>
  <si>
    <t>R0289</t>
  </si>
  <si>
    <t>EUNIS habitat maps: enhancing thematic and spatial resolution for Europe through machine learning</t>
  </si>
  <si>
    <t xml:space="preserve">Scientific Data </t>
  </si>
  <si>
    <t>10.1038/s41597-025-06235-7</t>
  </si>
  <si>
    <t>2-s2.0-105025454413</t>
  </si>
  <si>
    <t>R0290</t>
  </si>
  <si>
    <t>Compositional data-aware deep learning for geochemical anomaly detection: A Novel framework for mineral prospectivity mapping</t>
  </si>
  <si>
    <t>10.1016/j.pce.2026.104352</t>
  </si>
  <si>
    <t>2-s2.0-105030933996</t>
  </si>
  <si>
    <t>R0291</t>
  </si>
  <si>
    <t>DISSEC: A distributed deep neural network inference scheduling strategy for edge clusters</t>
  </si>
  <si>
    <t>Neurocomputing</t>
  </si>
  <si>
    <t>10.1016/j.neucom.2022.05.084</t>
  </si>
  <si>
    <t>2-s2.0-85131223240</t>
  </si>
  <si>
    <t>R0292</t>
  </si>
  <si>
    <t>Bi-SSFormer: An Ultralightweight Binary Spectral–Spatial Transformer for Hyperspectral Image Classification</t>
  </si>
  <si>
    <t>IEEE Transactions on Geoscience and Remote Sensing</t>
  </si>
  <si>
    <t>10.1109/TGRS.2025.3614356</t>
  </si>
  <si>
    <t>2-s2.0-105017443985</t>
  </si>
  <si>
    <t>R0293</t>
  </si>
  <si>
    <t>A spatially adaptive multi-resolution generative algorithm: Application to simulating flood wave propagation</t>
  </si>
  <si>
    <t>Weather and Climate Extremes</t>
  </si>
  <si>
    <t>10.1016/j.wace.2023.100580</t>
  </si>
  <si>
    <t>2-s2.0-85162096803</t>
  </si>
  <si>
    <t>R0294</t>
  </si>
  <si>
    <t>Back to geometry: Efficient indoor space segmentation from point clouds by 2D–3D geometry constrains</t>
  </si>
  <si>
    <t>10.1016/j.jag.2024.104265</t>
  </si>
  <si>
    <t>2-s2.0-85210292678</t>
  </si>
  <si>
    <t>R0295</t>
  </si>
  <si>
    <t>A novel weighted average ensemble method for landslide susceptibility mapping: A case study in Yuanyang, China</t>
  </si>
  <si>
    <t>10.1016/j.ejrs.2025.07.002</t>
  </si>
  <si>
    <t>2-s2.0-105010490515</t>
  </si>
  <si>
    <t>R0296</t>
  </si>
  <si>
    <t>bImproved hourly all-sky land surface temperature estimation: Incorporating the temporal variability of cloud-radiation interactions</t>
  </si>
  <si>
    <t>10.1016/j.jag.2025.104468</t>
  </si>
  <si>
    <t>2-s2.0-86000336992</t>
  </si>
  <si>
    <t>R0297</t>
  </si>
  <si>
    <t>Multiresolution Analysis of HRRR Meteorological Parameters and GOES-R AOD for Hourly PM2.5 Prediction</t>
  </si>
  <si>
    <t>10.1021/acs.est.4c03795</t>
  </si>
  <si>
    <t>2-s2.0-85208411217</t>
  </si>
  <si>
    <t>R0298</t>
  </si>
  <si>
    <t>Refining Air Pollution Exposure Estimates: A Comparison of Citywide and Neighborhood Land Use Regression Models in Toronto</t>
  </si>
  <si>
    <t>10.1021/acs.est.5c08371</t>
  </si>
  <si>
    <t>2-s2.0-105015582443</t>
  </si>
  <si>
    <t>R0299</t>
  </si>
  <si>
    <t>Machine learning methods for basal area prediction of Fagus orientalis Lipsky stands based on national forest inventory</t>
  </si>
  <si>
    <t>Trees - Structure and Function</t>
  </si>
  <si>
    <t>10.1007/s00468-025-02616-y</t>
  </si>
  <si>
    <t>2-s2.0-105000334740</t>
  </si>
  <si>
    <t>R0300</t>
  </si>
  <si>
    <t>Advanced geospatial and machine learning models identify groundwater potential and reveal storage dynamics in Ethiopia's abbay river basin</t>
  </si>
  <si>
    <t>10.1016/j.ejrh.2025.102762</t>
  </si>
  <si>
    <t>2-s2.0-105015181692</t>
  </si>
  <si>
    <t>R0301</t>
  </si>
  <si>
    <t>Spatiotemporal evolution of ecosystem carbon storage under land use/land cover dynamics in the coastal region of Central Vietnam</t>
  </si>
  <si>
    <t>Advances in Space Research</t>
  </si>
  <si>
    <t>10.1016/j.asr.2025.08.059</t>
  </si>
  <si>
    <t>2-s2.0-105015344558</t>
  </si>
  <si>
    <t>R0302</t>
  </si>
  <si>
    <t>Exploring the Nonlinear Effects of the Built Environment on Ecological Resilience in a High-Density City: A Case Study of Wuhan</t>
  </si>
  <si>
    <t>10.3390/buildings16040844</t>
  </si>
  <si>
    <t>2-s2.0-105031380898</t>
  </si>
  <si>
    <t>R0303</t>
  </si>
  <si>
    <t>Optimizing Landslide Susceptibility Mapping in Oued Guebli Watershed: A Comparative Study of Deep Learning, Support Vector Machines, Logistic Regression with Spatial Validation and AUC-ROC Analysis</t>
  </si>
  <si>
    <t>Iranian Journal of Science and Technology - Transactions of Civil Engineering</t>
  </si>
  <si>
    <t>10.1007/s40996-025-01802-9</t>
  </si>
  <si>
    <t>2-s2.0-105001498264</t>
  </si>
  <si>
    <t>R0304</t>
  </si>
  <si>
    <t>Global daily seamless XCO2 Mapping (2016–2020): Spatio-temporal trends and variations during wildfire events</t>
  </si>
  <si>
    <t>10.1016/j.jag.2026.105092</t>
  </si>
  <si>
    <t>2-s2.0-105027247565</t>
  </si>
  <si>
    <t>R0305</t>
  </si>
  <si>
    <t>TAGNet-BiLSTM: Transformer augmented network with BiLSTM for skeleton-based gait recognition</t>
  </si>
  <si>
    <t>Pattern Recognition</t>
  </si>
  <si>
    <t>10.1016/j.patcog.2025.112990</t>
  </si>
  <si>
    <t>2-s2.0-105027021965</t>
  </si>
  <si>
    <t>R0306</t>
  </si>
  <si>
    <t>Edge-Aware Superpixel Dual-Graph GCN for Topographically Heterogeneous Landslide Susceptibility Assessment</t>
  </si>
  <si>
    <t>10.1109/JSTARS.2026.3656940</t>
  </si>
  <si>
    <t>2-s2.0-105028521833</t>
  </si>
  <si>
    <t>R0307</t>
  </si>
  <si>
    <t>Machine Learning Models Integrating Dietary Indicators Improve the Prediction of Progression from Prediabetes to Type 2 Diabetes Mellitus</t>
  </si>
  <si>
    <t xml:space="preserve">Nutrients </t>
  </si>
  <si>
    <t>10.3390/nu17060947</t>
  </si>
  <si>
    <t>2-s2.0-105001268122</t>
  </si>
  <si>
    <t>R0308</t>
  </si>
  <si>
    <t>Mapping Cu–Au mineral potential (IOCG and Cu–Au polymetallic) in the Northern Copper Belt, Carajás Mineral Province: A data-driven, mineral systems-based approach</t>
  </si>
  <si>
    <t>10.1016/j.oregeorev.2025.106770</t>
  </si>
  <si>
    <t>2-s2.0-105011975495</t>
  </si>
  <si>
    <t>R0309</t>
  </si>
  <si>
    <t>Machine Learning Ensemble Methods for Co-Seismic Landslide Susceptibility: Insights from the 2015 Nepal Earthquake</t>
  </si>
  <si>
    <t>10.3390/app15158477</t>
  </si>
  <si>
    <t>2-s2.0-105013152327</t>
  </si>
  <si>
    <t>R0310</t>
  </si>
  <si>
    <t>Comparison of Three Mixed-Effects Models for Mass Movement Susceptibility Mapping Based on Incomplete Inventory in China</t>
  </si>
  <si>
    <t>10.3390/rs14236068</t>
  </si>
  <si>
    <t>2-s2.0-85143836093</t>
  </si>
  <si>
    <t>R0311</t>
  </si>
  <si>
    <t>Estimating Reclaimed Grass Aboveground Biomass of Reclaimed Mining Area Across Spatial and Temporal Scales With Sentinel-1 and Sentinel-2 Data</t>
  </si>
  <si>
    <t>10.1109/TGRS.2025.3600898</t>
  </si>
  <si>
    <t>2-s2.0-105013793790</t>
  </si>
  <si>
    <t>R0312</t>
  </si>
  <si>
    <t>Estimation of Urban Above-Ground Vegetation Carbon Density and Analysis of Topography-Modulated Spectral Responses in Shenzhen, China</t>
  </si>
  <si>
    <t>10.3390/rs18050807</t>
  </si>
  <si>
    <t>2-s2.0-105032633752</t>
  </si>
  <si>
    <t>R0313</t>
  </si>
  <si>
    <t>Modeling the effects of climate change scenarios on the potential distribution of Vespa crabro Linnaeus, 1758 (Hymenoptera: Vespidae) in a Mediterranean biodiversity hotspot</t>
  </si>
  <si>
    <t>10.1016/j.ecoinf.2025.103006</t>
  </si>
  <si>
    <t>2-s2.0-85214844928</t>
  </si>
  <si>
    <t>R0314</t>
  </si>
  <si>
    <t>Spatial Partitioning Among Three Sympatric Ungulates in the Tibetan Plateau: Identifying Critical Variables</t>
  </si>
  <si>
    <t>Integrative Zoology</t>
  </si>
  <si>
    <t>10.1111/1749-4877.13020</t>
  </si>
  <si>
    <t>2-s2.0-105012031263</t>
  </si>
  <si>
    <t>R0315</t>
  </si>
  <si>
    <t>A spatially interpretable machine learning framework for urban waterlogging risk mapping in Beijing</t>
  </si>
  <si>
    <t>10.7717/peerj.20977</t>
  </si>
  <si>
    <t>2-s2.0-105035899703</t>
  </si>
  <si>
    <t>R0316</t>
  </si>
  <si>
    <t>Digital–Intelligent Transformation and Urban Carbon Efficiency in the Yellow River Basin: A Hybrid Super-Efficiency DEA and Interpretable Machine-Learning Framework</t>
  </si>
  <si>
    <t>10.3390/land15010159</t>
  </si>
  <si>
    <t>2-s2.0-105028609121</t>
  </si>
  <si>
    <t>R0317</t>
  </si>
  <si>
    <t>Oilseed Flax Yield Prediction in Arid Gansu, China Using a CNN–Informer Model and Multi-Source Spatio-Temporal Data</t>
  </si>
  <si>
    <t>10.3390/rs18010181</t>
  </si>
  <si>
    <t>2-s2.0-105027346174</t>
  </si>
  <si>
    <t>R0318</t>
  </si>
  <si>
    <t>Physics-guided deep learning for geostationary satellite-based estimation of dead fuel moisture content in Southwest China</t>
  </si>
  <si>
    <t>10.1016/j.rse.2026.115259</t>
  </si>
  <si>
    <t>2-s2.0-105035264382</t>
  </si>
  <si>
    <t>R0319</t>
  </si>
  <si>
    <t>Spatially localized sparse representations for breast lesion characterization</t>
  </si>
  <si>
    <t>Computers in Biology and Medicine</t>
  </si>
  <si>
    <t>10.1016/j.compbiomed.2020.103914</t>
  </si>
  <si>
    <t>2-s2.0-85088014609</t>
  </si>
  <si>
    <t>R0320</t>
  </si>
  <si>
    <t>Quantification of species composition in grass-clover swards using RGB and multispectral UAV imagery and machine learning</t>
  </si>
  <si>
    <t>Frontiers in Plant Science</t>
  </si>
  <si>
    <t>10.3389/fpls.2024.1414181</t>
  </si>
  <si>
    <t>2-s2.0-85197405132</t>
  </si>
  <si>
    <t>R0321</t>
  </si>
  <si>
    <t>Interpretable fish abundance index prediction in tuna longline fisheries: A LightGBM-SHAP case study in the tropical Atlantic Ocean</t>
  </si>
  <si>
    <t>Fisheries Research</t>
  </si>
  <si>
    <t>10.1016/j.fishres.2025.107468</t>
  </si>
  <si>
    <t>2-s2.0-105010191670</t>
  </si>
  <si>
    <t>R0322</t>
  </si>
  <si>
    <t>Ensemble intelligence for urban resilience: flood susceptibility modeling in Mumbai using advanced machine learning</t>
  </si>
  <si>
    <t>10.1080/19475705.2025.2588718</t>
  </si>
  <si>
    <t>2-s2.0-105024322620</t>
  </si>
  <si>
    <t>R0323</t>
  </si>
  <si>
    <t>Multimer: Modeling Neurophysiological Experience in Public Urban Space</t>
  </si>
  <si>
    <t>International Journal of Community Well-Being</t>
  </si>
  <si>
    <t>10.1007/s42413-020-00082-7</t>
  </si>
  <si>
    <t>2-s2.0-85106335909</t>
  </si>
  <si>
    <t>R0324</t>
  </si>
  <si>
    <t>Evaluating the performance of spectral indices and meteorological variables as indicators of live fuel moisture content in Mediterranean shrublands</t>
  </si>
  <si>
    <t>10.1016/j.ecolind.2024.112894</t>
  </si>
  <si>
    <t>2-s2.0-85210379179</t>
  </si>
  <si>
    <t>R0325</t>
  </si>
  <si>
    <t>Urban thermal evolution and baseline mapping of summer daytime land surface temperature in Chongqing, China</t>
  </si>
  <si>
    <t>Urban Climate</t>
  </si>
  <si>
    <t>10.1016/j.uclim.2026.103009</t>
  </si>
  <si>
    <t>2-s2.0-105042775127</t>
  </si>
  <si>
    <t>R0326</t>
  </si>
  <si>
    <t>Mapping forest tree species and their uncertainty using Earth observation and National Forest Inventory data: towards operational monitoring in Sweden</t>
  </si>
  <si>
    <t>International Journal of Remote Sensing</t>
  </si>
  <si>
    <t>10.1080/01431161.2026.2625513</t>
  </si>
  <si>
    <t>2-s2.0-105029876664</t>
  </si>
  <si>
    <t>R0327</t>
  </si>
  <si>
    <t>Integrating POI-Driven Functional Attractiveness into Cellular Automata for Urban Spatial Modeling: Case Study of Yan’an, China</t>
  </si>
  <si>
    <t>10.3390/buildings15193624</t>
  </si>
  <si>
    <t>2-s2.0-105018803954</t>
  </si>
  <si>
    <t>R0328</t>
  </si>
  <si>
    <t>Advancing urban extreme heat modeling with spatial machine learning ensembles: A case study for providence, Rhode Island</t>
  </si>
  <si>
    <t>10.1016/j.uclim.2025.102671</t>
  </si>
  <si>
    <t>2-s2.0-105019953508</t>
  </si>
  <si>
    <t>R0329</t>
  </si>
  <si>
    <t>Understanding the regional impacts of extreme climate events on maize yield by incorporating machine learning with crop model in the black soil region of China</t>
  </si>
  <si>
    <t>10.1016/j.ecolind.2026.114846</t>
  </si>
  <si>
    <t>2-s2.0-105035261001</t>
  </si>
  <si>
    <t>R0330</t>
  </si>
  <si>
    <t>Machine learning-based assessment of future debris flow susceptibility under CMIP6 precipitation scenarios in Qinghai Province, China</t>
  </si>
  <si>
    <t>Geoenvironmental Disasters</t>
  </si>
  <si>
    <t>10.1186/s40677-026-00393-5</t>
  </si>
  <si>
    <t>2-s2.0-105041785789</t>
  </si>
  <si>
    <t>R0331</t>
  </si>
  <si>
    <t>Benchmarking survival machine learning models for 10-year cardiovascular disease risk prediction using large-scale electronic health records</t>
  </si>
  <si>
    <t>Digital Health</t>
  </si>
  <si>
    <t>10.1177/20552076251408534</t>
  </si>
  <si>
    <t>2-s2.0-105028256086</t>
  </si>
  <si>
    <t>R0332</t>
  </si>
  <si>
    <t>Urban building age prediction using machine learning and its application to carbon sink estimation</t>
  </si>
  <si>
    <t>Energy and Buildings</t>
  </si>
  <si>
    <t>10.1016/j.enbuild.2025.116534</t>
  </si>
  <si>
    <t>2-s2.0-105018736719</t>
  </si>
  <si>
    <t>R0333</t>
  </si>
  <si>
    <t>Upscaling CO2 fluxes from agricultural drained lowland peatlands in England using remote sensing and machine learning</t>
  </si>
  <si>
    <t>10.1016/j.rsase.2025.101728</t>
  </si>
  <si>
    <t>2-s2.0-105016549282</t>
  </si>
  <si>
    <t>R0334</t>
  </si>
  <si>
    <t>GLOSSA: A user-friendly R Shiny application for Bayesian machine learning analysis of marine species distribution</t>
  </si>
  <si>
    <t>10.1111/2041-210x.70167</t>
  </si>
  <si>
    <t>2-s2.0-105023996326</t>
  </si>
  <si>
    <t>R0335</t>
  </si>
  <si>
    <t>Transformer-based classification of IoT network traffic with flow-to-window aggregation</t>
  </si>
  <si>
    <t>Internet of Things (The Netherlands)</t>
  </si>
  <si>
    <t>10.1016/j.iot.2026.101879</t>
  </si>
  <si>
    <t>2-s2.0-105028849774</t>
  </si>
  <si>
    <t>R0336</t>
  </si>
  <si>
    <t>Machine Learning Calibration Transfer for Low-Cost Air Quality Sensors: Distance-Based Uncertainty Quantification in a Hybrid Urban Monitoring Network</t>
  </si>
  <si>
    <t>Atmosphere</t>
  </si>
  <si>
    <t>10.3390/atmos17040335</t>
  </si>
  <si>
    <t>2-s2.0-105036833178</t>
  </si>
  <si>
    <t>R0337</t>
  </si>
  <si>
    <t>Explainable AutoML-driven surface water quality classification with key indicators identification</t>
  </si>
  <si>
    <t>10.1016/j.jhydrol.2025.134634</t>
  </si>
  <si>
    <t>2-s2.0-105029897836</t>
  </si>
  <si>
    <t>R0338</t>
  </si>
  <si>
    <t>Impact of data spatial resolution on barley yield prediction mapping</t>
  </si>
  <si>
    <t>Smart Agricultural Technology</t>
  </si>
  <si>
    <t>10.1016/j.atech.2025.101253</t>
  </si>
  <si>
    <t>2-s2.0-105011977397</t>
  </si>
  <si>
    <t>R0339</t>
  </si>
  <si>
    <t>Tree-Based Regressor Comparison for Burn Severity Mapping: Spatially Blocked Validation Within and Across Fires</t>
  </si>
  <si>
    <t>10.3390/rs17223756</t>
  </si>
  <si>
    <t>2-s2.0-105023198869</t>
  </si>
  <si>
    <t>R0340</t>
  </si>
  <si>
    <t>Ensemble machine learning and deep learning framework for flood susceptibility mapping in the transboundary Rapti River Basin</t>
  </si>
  <si>
    <t>Environmental Earth Sciences</t>
  </si>
  <si>
    <t>10.1007/s12665-026-12912-6</t>
  </si>
  <si>
    <t>2-s2.0-105033422817</t>
  </si>
  <si>
    <t>R0341</t>
  </si>
  <si>
    <t>Validation strategies for deep learning-based groundwater level time series prediction using exogenous meteorological input features</t>
  </si>
  <si>
    <t>Geoscientific Model Development</t>
  </si>
  <si>
    <t>10.5194/gmd-19-2657-2026</t>
  </si>
  <si>
    <t>2-s2.0-105035248096</t>
  </si>
  <si>
    <t>R0342</t>
  </si>
  <si>
    <t>Chlorophyll-α forecasting using LSTM, bidirectional LSTM and GRU networks in El Mar Menor (Spain)</t>
  </si>
  <si>
    <t>Logic Journal of the IGPL</t>
  </si>
  <si>
    <t>10.1093/jigpal/jzae046</t>
  </si>
  <si>
    <t>2-s2.0-105017371501</t>
  </si>
  <si>
    <t>R0343</t>
  </si>
  <si>
    <t>Spatially distributed antecedent rainfall thresholds for landslide occurrence: a multitask machine learning modelling approach</t>
  </si>
  <si>
    <t>Hydrological Sciences Journal</t>
  </si>
  <si>
    <t>10.1080/02626667.2025.2561163</t>
  </si>
  <si>
    <t>2-s2.0-105018843630</t>
  </si>
  <si>
    <t>R0344</t>
  </si>
  <si>
    <t>Agri-DSSA: A Dual Self-Supervised Attention Framework for Multisource Crop Health Analysis Using Hyperspectral and Image-Based Benchmarks</t>
  </si>
  <si>
    <t>AgriEngineering</t>
  </si>
  <si>
    <t>10.3390/agriengineering7100350</t>
  </si>
  <si>
    <t>2-s2.0-105019984268</t>
  </si>
  <si>
    <t>R0345</t>
  </si>
  <si>
    <t>Minding Spatial Allocation Entropy: Sentinel-2 Dense Time Series Spectral Features Outperform Vegetation Indices to Map Desert Plant Assemblages</t>
  </si>
  <si>
    <t>10.3390/rs17152553</t>
  </si>
  <si>
    <t>2-s2.0-105013090920</t>
  </si>
  <si>
    <t>R0346</t>
  </si>
  <si>
    <t>Forecasting high-resolution PM2.5 concentrations in southeastern China by combining high-resolution satellite data and numerical simulation with machine learning</t>
  </si>
  <si>
    <t>Journal of Cleaner Production</t>
  </si>
  <si>
    <t>10.1016/j.jclepro.2025.146759</t>
  </si>
  <si>
    <t>2-s2.0-105017117057</t>
  </si>
  <si>
    <t>R0347</t>
  </si>
  <si>
    <t>Development of daily 1 km resolution estimation models for outdoor BTEX using random forest with land-use data and meteorological variables</t>
  </si>
  <si>
    <t>10.1016/j.jhazmat.2025.137599</t>
  </si>
  <si>
    <t>2-s2.0-85217898170</t>
  </si>
  <si>
    <t>R0348</t>
  </si>
  <si>
    <t>Regional-scale flood mapping using naive Bayes and remote sensing: towards local relevance</t>
  </si>
  <si>
    <t>10.1080/02626667.2025.2506749</t>
  </si>
  <si>
    <t>2-s2.0-105008301508</t>
  </si>
  <si>
    <t>R0349</t>
  </si>
  <si>
    <t>Using machine learning to generate an open-access cropland map from satellite images time series in the Indian Himalayan region</t>
  </si>
  <si>
    <t>10.1016/j.rsase.2023.101057</t>
  </si>
  <si>
    <t>2-s2.0-85174453880</t>
  </si>
  <si>
    <t>R0350</t>
  </si>
  <si>
    <t>Disentangling the invasion landscape: Spatially-explicit explainable machine learning reveals the heterogeneous drivers of Solenopsis invicta distribution in China</t>
  </si>
  <si>
    <t>10.1016/j.jenvman.2025.128366</t>
  </si>
  <si>
    <t>2-s2.0-105025158202</t>
  </si>
  <si>
    <t>R0351</t>
  </si>
  <si>
    <t>An integrated approach leveraging remote sensing, geospatial analysis, and machine learning algorithms for high-resolution wildfire susceptibility assessment and identification of environmental drivers in El Tarf Province, Algeria</t>
  </si>
  <si>
    <t>Environmental Monitoring and Assessment</t>
  </si>
  <si>
    <t>10.1007/s10661-026-15080-z</t>
  </si>
  <si>
    <t>2-s2.0-105031787028</t>
  </si>
  <si>
    <t>R0352</t>
  </si>
  <si>
    <t>Mapping invasive Opuntia stricta in Kenya's Drylands using explainable machine learning with time-series remote sensing and geographic context</t>
  </si>
  <si>
    <t>10.1016/j.jag.2025.104867</t>
  </si>
  <si>
    <t>2-s2.0-105016668129</t>
  </si>
  <si>
    <t>R0353</t>
  </si>
  <si>
    <t>Beyond Vegetation Indices: Winter Solar Radiation and Soil Properties Drive Wheat Yield Prediction in the Arid Steppes of Kazakhstan Using Gradient Boosting</t>
  </si>
  <si>
    <t>10.3390/agriculture16070782</t>
  </si>
  <si>
    <t>2-s2.0-105035523134</t>
  </si>
  <si>
    <t>R0354</t>
  </si>
  <si>
    <t>Hydro-Sedimentological Controls on Natural and Anthropogenic Radionuclide Distribution in the Western Black Sea Shelf</t>
  </si>
  <si>
    <t>Environments - MDPI</t>
  </si>
  <si>
    <t>10.3390/environments13040184</t>
  </si>
  <si>
    <t>2-s2.0-105037061064</t>
  </si>
  <si>
    <t>R0355</t>
  </si>
  <si>
    <t>EXTENDING SPECTRAL INDICES FROM MULTISPECTRAL SATELLITE DATA USING U-NET SEGMENTATION; [РОЗШИРЕННЯ СПЕКТРАЛЬНИХ ІНДЕКСІВ З БАГАТОСПЕКТРАЛЬНИХ СУПУТНИКОВИХ ДАНИХ ЗА ДОПОМОГОЮ СЕГМЕНТАЦІЇ U-NET]</t>
  </si>
  <si>
    <t>Radioelectronic and Computer Systems</t>
  </si>
  <si>
    <t>10.32620/reks.2026.1.14</t>
  </si>
  <si>
    <t>2-s2.0-105036133998</t>
  </si>
  <si>
    <t>R0356</t>
  </si>
  <si>
    <t>Research on urban spatial vulnerability under torrential rain disasters: marginal effects and interaction effects</t>
  </si>
  <si>
    <t>10.1016/j.jhydrol.2026.134946</t>
  </si>
  <si>
    <t>2-s2.0-105034148942</t>
  </si>
  <si>
    <t>R0357</t>
  </si>
  <si>
    <t>Multi-objective optimization of biogas plant siting using GIS-based suitability mapping, XAI-driven machine learning and network-constrained logistics</t>
  </si>
  <si>
    <t>Applied Energy</t>
  </si>
  <si>
    <t>10.1016/j.apenergy.2026.128170</t>
  </si>
  <si>
    <t>2-s2.0-105041040802</t>
  </si>
  <si>
    <t>R0358</t>
  </si>
  <si>
    <t>Satellite-Informed Transformer Model for Enhanced Coastal Water Quality Modelling</t>
  </si>
  <si>
    <t>Water Resources Management</t>
  </si>
  <si>
    <t>10.1007/s11269-026-04593-4</t>
  </si>
  <si>
    <t>2-s2.0-105036422496</t>
  </si>
  <si>
    <t>R0359</t>
  </si>
  <si>
    <t>AI-Driven Climate-Health Forecasting: A Machine Learning Model for Epidemic Risk Prediction in Ba Ria-Vung Tau, Vietnam</t>
  </si>
  <si>
    <t>10.1007/s41748-025-00906-6</t>
  </si>
  <si>
    <t>2-s2.0-105021435367</t>
  </si>
  <si>
    <t>R0360</t>
  </si>
  <si>
    <t>Targeting greenfield mineral prospectivity using scarce data-constrained AI framework and dynamic confusion matrix: A case study from Yulong district, China</t>
  </si>
  <si>
    <t>10.1016/j.oregeorev.2026.107301</t>
  </si>
  <si>
    <t>2-s2.0-105038203981</t>
  </si>
  <si>
    <t>R0361</t>
  </si>
  <si>
    <t>Integrated Geoscientific Data with Sampling Bias Correction for Porphyry Copper Prospectivity Mapping</t>
  </si>
  <si>
    <t>10.3390/rs18132091</t>
  </si>
  <si>
    <t>2-s2.0-105044767821</t>
  </si>
  <si>
    <t>R0362</t>
  </si>
  <si>
    <t>A feature-level ensemble framework for improving daily PM2.5 estimation across the contiguous United States (2000–2023)</t>
  </si>
  <si>
    <t>10.1016/j.envsoft.2025.106733</t>
  </si>
  <si>
    <t>2-s2.0-105018169188</t>
  </si>
  <si>
    <t>R0363</t>
  </si>
  <si>
    <t>A spatiotemporal-guided hybrid learning model for mapping surface air relative humidity</t>
  </si>
  <si>
    <t>10.1016/j.jag.2025.104895</t>
  </si>
  <si>
    <t>2-s2.0-105018379119</t>
  </si>
  <si>
    <t>R0364</t>
  </si>
  <si>
    <t>Comparison of machine learning algorithms for green view index (GVI) prediction using NDVI and urban form metrics</t>
  </si>
  <si>
    <t>Urban Forestry and Urban Greening</t>
  </si>
  <si>
    <t>10.1016/j.ufug.2026.129412</t>
  </si>
  <si>
    <t>2-s2.0-105033624353</t>
  </si>
  <si>
    <t>R0365</t>
  </si>
  <si>
    <t>Analyzing the influence of environment, demographic and socio-economic factors on Aedes albopictus (Diptera: Culicidae) mosquito density at the micro-level using XGBoost and SHAP</t>
  </si>
  <si>
    <t xml:space="preserve">Parasites and Vectors </t>
  </si>
  <si>
    <t>10.1186/s13071-025-07220-0</t>
  </si>
  <si>
    <t>2-s2.0-105029463840</t>
  </si>
  <si>
    <t>R0366</t>
  </si>
  <si>
    <t>Integrating Geological Domains into Machine Learning for Ore Grade Prediction: A Case Study from a Porphyry Copper Deposit</t>
  </si>
  <si>
    <t>10.3390/min15111175</t>
  </si>
  <si>
    <t>2-s2.0-105023067494</t>
  </si>
  <si>
    <t>R0367</t>
  </si>
  <si>
    <t>Emulating the expansion of Antarctic perennial firn aquifers in the 21st century</t>
  </si>
  <si>
    <t>Cryosphere</t>
  </si>
  <si>
    <t>10.5194/tc-19-5157-2025</t>
  </si>
  <si>
    <t>2-s2.0-105020407483</t>
  </si>
  <si>
    <t>R0368</t>
  </si>
  <si>
    <t>Comparative Analysis of Regression and Classification-Based Deep Learning and Machine Learning Models for Soil Erodibility Prediction</t>
  </si>
  <si>
    <t>Land Degradation and Development</t>
  </si>
  <si>
    <t>10.1002/ldr.70518</t>
  </si>
  <si>
    <t>2-s2.0-105030828719</t>
  </si>
  <si>
    <t>R0369</t>
  </si>
  <si>
    <t>Attributing the urban heat island effect to urban land use patterns with integrated machine learning and GeoShapley method</t>
  </si>
  <si>
    <t>10.1016/j.scs.2026.107457</t>
  </si>
  <si>
    <t>2-s2.0-105037837539</t>
  </si>
  <si>
    <t>R0370</t>
  </si>
  <si>
    <t>Mapping nationwide 1 Km hourly human mobility (2022–2024) across South Korea using multi-source data</t>
  </si>
  <si>
    <t>10.1080/15481603.2026.2633052</t>
  </si>
  <si>
    <t>2-s2.0-105030511279</t>
  </si>
  <si>
    <t>R0371</t>
  </si>
  <si>
    <t>Predicting recessions using trends in the yield spread</t>
  </si>
  <si>
    <t>Journal of Applied Statistics</t>
  </si>
  <si>
    <t>10.1080/02664763.2018.1537364</t>
  </si>
  <si>
    <t>2-s2.0-85055575195</t>
  </si>
  <si>
    <t>R0372</t>
  </si>
  <si>
    <t>Spatial Differentiation Characteristics, Driving Mechanisms, and Governance Strategies of Rural Poverty in Eastern Tibet</t>
  </si>
  <si>
    <t>10.3390/land13070978</t>
  </si>
  <si>
    <t>2-s2.0-85199793632</t>
  </si>
  <si>
    <t>R0373</t>
  </si>
  <si>
    <t>Comparing Machine Learning-Based Crime Hotspots Versus Police Districts: What's the Best Approach for Crime Forecasting?</t>
  </si>
  <si>
    <t>IEEE Access</t>
  </si>
  <si>
    <t>10.1109/ACCESS.2025.3592668</t>
  </si>
  <si>
    <t>2-s2.0-105011870404</t>
  </si>
  <si>
    <t>R0374</t>
  </si>
  <si>
    <t>Bridging temporal gaps: AI-based temporal downscaling of biweekly NH3 to daily scale with spatial transferability</t>
  </si>
  <si>
    <t>10.1016/j.jhazmat.2025.139166</t>
  </si>
  <si>
    <t>2-s2.0-105010207069</t>
  </si>
  <si>
    <t>R0375</t>
  </si>
  <si>
    <t>Leveraging heterogeneous LiDAR data to model successional stages at tree species level in temperate forests</t>
  </si>
  <si>
    <t>Environmental Data Science</t>
  </si>
  <si>
    <t>10.1017/eds.2024.31</t>
  </si>
  <si>
    <t>2-s2.0-86000625996</t>
  </si>
  <si>
    <t>R0376</t>
  </si>
  <si>
    <t>Range-Wide Habitat Suitability, Climate Change Exposure and Field Stand Structure in Two Andean Polylepis Species</t>
  </si>
  <si>
    <t>10.3390/f17080897</t>
  </si>
  <si>
    <t>2-s2.0-105048323411</t>
  </si>
  <si>
    <t>R0377</t>
  </si>
  <si>
    <t>Dual-Stream 2D and 3D-SE-ResNet Architectures for Crop Mapping Using EnMAP Hyperspectral Time-Series</t>
  </si>
  <si>
    <t>10.3390/rs18060884</t>
  </si>
  <si>
    <t>2-s2.0-105034260228</t>
  </si>
  <si>
    <t>R0378</t>
  </si>
  <si>
    <t>Using a random forest model to predict volume growth of larch, birch, and their mixed forests in northern China</t>
  </si>
  <si>
    <t>10.3389/fpls.2025.1682940</t>
  </si>
  <si>
    <t>2-s2.0-105024797301</t>
  </si>
  <si>
    <t>R0379</t>
  </si>
  <si>
    <t>Disentangling sampling bias to generate early-warning surfaces of forest ecological sensitivity: An integrated MaxEnt–CatBoost framework</t>
  </si>
  <si>
    <t>Forest Ecosystems</t>
  </si>
  <si>
    <t>10.1016/j.fecs.2026.100516</t>
  </si>
  <si>
    <t>2-s2.0-105045678583</t>
  </si>
  <si>
    <t>R0380</t>
  </si>
  <si>
    <t>Soil organic carbon content mapping along the coast of northern Peru: an ensemble machine learning approach</t>
  </si>
  <si>
    <t>10.3389/fsoil.2026.1745154</t>
  </si>
  <si>
    <t>2-s2.0-105041647574</t>
  </si>
  <si>
    <t>R0381</t>
  </si>
  <si>
    <t>UST-GNN: A unified spatial–topological graph neural network framework for urban analytics demonstrated through a case study on urban health prediction</t>
  </si>
  <si>
    <t>10.1016/j.compenvurbsys.2026.102466</t>
  </si>
  <si>
    <t>2-s2.0-105042744585</t>
  </si>
  <si>
    <t>R0382</t>
  </si>
  <si>
    <t>Knowledge-Guided Multi-Source Time-Series Approach for Spatially Robust Crop Type Classification</t>
  </si>
  <si>
    <t>10.3390/app16094194</t>
  </si>
  <si>
    <t>2-s2.0-105038600718</t>
  </si>
  <si>
    <t>R0383</t>
  </si>
  <si>
    <t>Enhancing Artificial Neural Network Performance for Wildfire Susceptibility Mapping Using Bernstein-Levy and Multi-Population Differential Evolution Algorithms</t>
  </si>
  <si>
    <t>10.1111/tgis.70318</t>
  </si>
  <si>
    <t>2-s2.0-105041631067</t>
  </si>
  <si>
    <t>R0384</t>
  </si>
  <si>
    <t>Evaluation of Supervised Machine Learning Algorithms for Mapping Hydrothermal Alteration Zones Associated with Porphyry Copper Mineralization Using ASTER Satellite Imagery</t>
  </si>
  <si>
    <t>Mining</t>
  </si>
  <si>
    <t>10.3390/mining6020042</t>
  </si>
  <si>
    <t>2-s2.0-105043000815</t>
  </si>
  <si>
    <t>R0385</t>
  </si>
  <si>
    <t>Integrating heterogeneous user-generated contents into spatial modeling of agricultural landscape recreational services: A geographically weighted random forest approach</t>
  </si>
  <si>
    <t>10.1016/j.ecoinf.2026.103796</t>
  </si>
  <si>
    <t>2-s2.0-105037337353</t>
  </si>
  <si>
    <t>R0386</t>
  </si>
  <si>
    <t>Geospatial AI for heritage risk assessment: a machine learning approach to safeguarding cultural landmarks</t>
  </si>
  <si>
    <t>Discover Artificial Intelligence</t>
  </si>
  <si>
    <t>10.1007/s44163-026-00936-7</t>
  </si>
  <si>
    <t>2-s2.0-105035903468</t>
  </si>
  <si>
    <t>R0387</t>
  </si>
  <si>
    <t>Reliable probabilistic landslide susceptibility mapping using a calibrated stacked ensemble with bootstrap-based uncertainty</t>
  </si>
  <si>
    <t>Bulletin of Engineering Geology and the Environment</t>
  </si>
  <si>
    <t>10.1007/s10064-026-05004-z</t>
  </si>
  <si>
    <t>2-s2.0-105038043263</t>
  </si>
  <si>
    <t>R0388</t>
  </si>
  <si>
    <t>Live fuel moisture mapping in unburned chaparral areas of Southern California with MODIS and VIIRS</t>
  </si>
  <si>
    <t>10.1016/j.rse.2026.115546</t>
  </si>
  <si>
    <t>2-s2.0-105043351042</t>
  </si>
  <si>
    <t>R0389</t>
  </si>
  <si>
    <t>A satellite based machine learning approach for estimating high resolution daily average air temperature in a megacity in Brazil</t>
  </si>
  <si>
    <t>10.1038/s41598-026-35689-x</t>
  </si>
  <si>
    <t>2-s2.0-105030988923</t>
  </si>
  <si>
    <t>R0390</t>
  </si>
  <si>
    <t>Resolving stratified Pb and Cr hazards in 3D at an abandoned steel complex: A heterogeneity-learning approach to risk-based remediation</t>
  </si>
  <si>
    <t>10.1016/j.jhazmat.2026.143073</t>
  </si>
  <si>
    <t>2-s2.0-105045443861</t>
  </si>
  <si>
    <t>R0391</t>
  </si>
  <si>
    <t>No Model Fits All: Dynamic Ensemble Species Distribution Model Reveals Seasonal Patterns of Essential Habitat Use by Ocean Giants in the Southwest Pacific</t>
  </si>
  <si>
    <t>10.1111/ddi.70186</t>
  </si>
  <si>
    <t>2-s2.0-105035124985</t>
  </si>
  <si>
    <t>R0392</t>
  </si>
  <si>
    <t>Monthly rainfall forecasting for southern Nigeria using 2D deep learning and implications for climate adaptation and sustainability: A CNN-LSTM+Attention approach</t>
  </si>
  <si>
    <t>10.1016/j.pce.2026.104577</t>
  </si>
  <si>
    <t>2-s2.0-105042392486</t>
  </si>
  <si>
    <t>R0393</t>
  </si>
  <si>
    <t>Integrating machine learning and physics-based slope stability through Bayesian geostatistics: An uncertainty-aware framework for landslide prediction</t>
  </si>
  <si>
    <t>10.1016/j.gsf.2026.102402</t>
  </si>
  <si>
    <t>2-s2.0-105044971824</t>
  </si>
  <si>
    <t>R0394</t>
  </si>
  <si>
    <t>Generalizing Human-Driven Wildfire Ignition Models Across Mediterranean Regions Using Harmonized Remote-Sensing and Machine-Learning Data</t>
  </si>
  <si>
    <t>Geomatics</t>
  </si>
  <si>
    <t>10.3390/geomatics6010013</t>
  </si>
  <si>
    <t>2-s2.0-105031389897</t>
  </si>
  <si>
    <t>R0395</t>
  </si>
  <si>
    <t>Global distribution of cattle, horses, goats, sheep and buffaloes at 1 km resolution for 2000–2022 based on subnational census data and spatiotemporal machine learning</t>
  </si>
  <si>
    <t>10.7717/peerj.21494</t>
  </si>
  <si>
    <t>2-s2.0-105046091302</t>
  </si>
  <si>
    <t>R0396</t>
  </si>
  <si>
    <t>Impact of Impervious Surface Expansion on Urban Thermal Environment Across Tropical Southeast Asian Megacities: Reliable Assessment Through Foundation Model Embeddings</t>
  </si>
  <si>
    <t>Earth (Switzerland)</t>
  </si>
  <si>
    <t>10.3390/earth7030076</t>
  </si>
  <si>
    <t>2-s2.0-105043100701</t>
  </si>
  <si>
    <t>R0397</t>
  </si>
  <si>
    <t>Development of a semi-automated data acquisition and processing architecture for machine learning applications in grinding</t>
  </si>
  <si>
    <t>Journal of Intelligent Manufacturing</t>
  </si>
  <si>
    <t>10.1007/s10845-026-02867-7</t>
  </si>
  <si>
    <t>2-s2.0-105035457423</t>
  </si>
  <si>
    <t>R0398</t>
  </si>
  <si>
    <t>Climate extremes and the dynamic reshaping of snail habitat: implications for the spatiotemporal heterogeneity of schistosomal vulnerability in Brazil</t>
  </si>
  <si>
    <t>Acta Tropica</t>
  </si>
  <si>
    <t>10.1016/j.actatropica.2025.107933</t>
  </si>
  <si>
    <t>2-s2.0-105025003288</t>
  </si>
  <si>
    <t>R0399</t>
  </si>
  <si>
    <t>Multi-Source Remote Sensing–Driven Spatiotemporal Monitoring and SHAP-Based Driver Attribution of Soil Salinization in Arid Northwest China</t>
  </si>
  <si>
    <t>10.3390/land15060903</t>
  </si>
  <si>
    <t>2-s2.0-105042992292</t>
  </si>
  <si>
    <t>R0400</t>
  </si>
  <si>
    <t>Machine Learning-Based Geospatial Risk Modeling of Global Avian Influenza Outbreaks</t>
  </si>
  <si>
    <t>Transboundary and Emerging Diseases</t>
  </si>
  <si>
    <t>10.1155/tbed/6615342</t>
  </si>
  <si>
    <t>2-s2.0-105036549755</t>
  </si>
  <si>
    <t>R0401</t>
  </si>
  <si>
    <t>Is TDS enough for ion-specific groundwater quality screening? A geospatial machine learning assessment</t>
  </si>
  <si>
    <t>Applied Geochemistry</t>
  </si>
  <si>
    <t>10.1016/j.apgeochem.2026.106803</t>
  </si>
  <si>
    <t>2-s2.0-105033891640</t>
  </si>
  <si>
    <t>R0402</t>
  </si>
  <si>
    <t>Integrating Multi-Source Data to Assess Temporal Changes and Drivers of Forest Cover in the Western Margins of the Sichuan Basin</t>
  </si>
  <si>
    <t>10.3390/rs18071010</t>
  </si>
  <si>
    <t>2-s2.0-105035620070</t>
  </si>
  <si>
    <t>R0403</t>
  </si>
  <si>
    <t>Input Modality Ablation for Sustainable Landslide Hazard Management Using U-Net: Fused DEM–Optical vs. Spectral vs. Terrain Representations in a Small-Sample Pilot Study</t>
  </si>
  <si>
    <t>10.3390/su18136649</t>
  </si>
  <si>
    <t>2-s2.0-105045290908</t>
  </si>
  <si>
    <t>R0404</t>
  </si>
  <si>
    <t>Pattern-based hierarchical clustering analysis of spatial drivers influencing land surface temperature in a basin of western Türkiye</t>
  </si>
  <si>
    <t>International Journal of Environmental Science and Technology</t>
  </si>
  <si>
    <t>10.1007/s13762-025-06990-5</t>
  </si>
  <si>
    <t>2-s2.0-105026127473</t>
  </si>
  <si>
    <t>R0405</t>
  </si>
  <si>
    <t>Evaluation of spatial susceptibility to collapse based on random forest: a case study in the mountainous area of Changping District, Beijing</t>
  </si>
  <si>
    <t>10.1080/19475705.2026.2618471</t>
  </si>
  <si>
    <t>2-s2.0-105029160580</t>
  </si>
  <si>
    <t>R0406</t>
  </si>
  <si>
    <t>A Pilot Study of SHAP-Interpreted Machine Learning for Pixel-Level Landslide Classification from High-Resolution DEM and Satellite Imagery</t>
  </si>
  <si>
    <t>10.3390/su18157779</t>
  </si>
  <si>
    <t>2-s2.0-105047181769</t>
  </si>
  <si>
    <t>R0407</t>
  </si>
  <si>
    <t>Spatial Asymmetry in Topographic Controls on Flood Intensity: A Machine Learning Investigation of the Chi River Floodplain, Thailand</t>
  </si>
  <si>
    <t>Symmetry</t>
  </si>
  <si>
    <t>10.3390/sym18071231</t>
  </si>
  <si>
    <t>2-s2.0-105045882893</t>
  </si>
  <si>
    <t>R0408</t>
  </si>
  <si>
    <t>A machine learning approach to identifying climate change drivers in Africa’s bioenergy sector</t>
  </si>
  <si>
    <t>Discover Sustainability</t>
  </si>
  <si>
    <t>10.1007/s43621-025-01475-4</t>
  </si>
  <si>
    <t>2-s2.0-105009716787</t>
  </si>
  <si>
    <t>R0409</t>
  </si>
  <si>
    <t>A Machine Learning-Based Spatial Risk Mapping for Sustainable Groundwater Management Under Fluoride Contamination: A Case Study of Mastung, Balochistan</t>
  </si>
  <si>
    <t>10.3390/su18073328</t>
  </si>
  <si>
    <t>2-s2.0-105035502932</t>
  </si>
  <si>
    <t>R0410</t>
  </si>
  <si>
    <t>Probability to Reality: Neural Network-Enhanced Bayesian Belief Network to Mapping Wildfires Vulnerability in Bromo, Indonesia</t>
  </si>
  <si>
    <t>Journal of the Indian Society of Remote Sensing</t>
  </si>
  <si>
    <t>10.1007/s12524-026-02485-z</t>
  </si>
  <si>
    <t>2-s2.0-105038566684</t>
  </si>
  <si>
    <t>R0411</t>
  </si>
  <si>
    <t>Bayesian Deep Learning for InSAR-Based Geohazard Assessment With Uncertainty Quantification</t>
  </si>
  <si>
    <t>10.1109/TGRS.2026.3690719</t>
  </si>
  <si>
    <t>2-s2.0-105038613499</t>
  </si>
  <si>
    <t>R0412</t>
  </si>
  <si>
    <t>Class-Dependent Attribution of Optical and SAR Sensor Contributions in Land Cover Classification with SHAP and ROAR</t>
  </si>
  <si>
    <t>10.3390/app16147247</t>
  </si>
  <si>
    <t>2-s2.0-105045857788</t>
  </si>
  <si>
    <t>R0413</t>
  </si>
  <si>
    <t>Satellite-based heat Index estimatioN modEl (SHINE): An integrated machine learning approach for the conterminous United States</t>
  </si>
  <si>
    <t>10.1016/j.isprsjprs.2026.01.018</t>
  </si>
  <si>
    <t>2-s2.0-105028362930</t>
  </si>
  <si>
    <t>R0414</t>
  </si>
  <si>
    <t>A probabilistic soft-classification framework for estimating forest aboveground carbon stocks with uncertainty in a small-sample mountainous region</t>
  </si>
  <si>
    <t>10.3389/fpls.2026.1788418</t>
  </si>
  <si>
    <t>2-s2.0-105040742100</t>
  </si>
  <si>
    <t>R0415</t>
  </si>
  <si>
    <t>Factors affecting urban land surface temperature in the Riparian zones of Varanasi: a SHAP-informed machine learning study</t>
  </si>
  <si>
    <t>10.1007/s00704-026-06183-1</t>
  </si>
  <si>
    <t>2-s2.0-105036075011</t>
  </si>
  <si>
    <t>R0416</t>
  </si>
  <si>
    <t>GIS-Based Spatial Analysis and Explainable Gradient Boosting of Heavy Metal Enrichment in Agricultural Soils</t>
  </si>
  <si>
    <t>10.3390/app16010431</t>
  </si>
  <si>
    <t>2-s2.0-105027313347</t>
  </si>
  <si>
    <t>R0417</t>
  </si>
  <si>
    <t>Using single-date airborne LiDAR features to map tree mortality timing in central european forests</t>
  </si>
  <si>
    <t>10.1016/j.ecolind.2026.115048</t>
  </si>
  <si>
    <t>2-s2.0-105042406652</t>
  </si>
  <si>
    <t>R0418</t>
  </si>
  <si>
    <t>Efficient Large-Scale Nonstationary Spatial Covariance Function Estimation Using Convolutional Neural Networks</t>
  </si>
  <si>
    <t>Journal of Computational and Graphical Statistics</t>
  </si>
  <si>
    <t>10.1080/10618600.2024.2402277</t>
  </si>
  <si>
    <t>2-s2.0-85209671571</t>
  </si>
  <si>
    <t>R0419</t>
  </si>
  <si>
    <t>Multimodal remote sensing and machine learning for sand dune classification in homogeneous environments: A case study from southern Morocco</t>
  </si>
  <si>
    <t>10.12912/27197050/211692</t>
  </si>
  <si>
    <t>2-s2.0-105023297772</t>
  </si>
  <si>
    <t>R0420</t>
  </si>
  <si>
    <t>Estimation of the occurrence, severity, and volume of heartwood rot using airborne laser scanning and optical satellite data</t>
  </si>
  <si>
    <t>European Journal of Remote Sensing</t>
  </si>
  <si>
    <t>10.1080/22797254.2023.2229501</t>
  </si>
  <si>
    <t>2-s2.0-85164252486</t>
  </si>
  <si>
    <t>R0421</t>
  </si>
  <si>
    <t>Do European models of temperate forest ecological change apply in North America?</t>
  </si>
  <si>
    <t>10.1016/j.ecolmodel.2025.111269</t>
  </si>
  <si>
    <t>2-s2.0-105011541943</t>
  </si>
  <si>
    <t>R0422</t>
  </si>
  <si>
    <t>Modeling Fluoride Governance in Arid Vegetation Systems Under Climate Change: Deep Learning and Bayesian Optimization for Altay, China</t>
  </si>
  <si>
    <t>Fluoride</t>
  </si>
  <si>
    <t>2-s2.0-105028970085</t>
  </si>
  <si>
    <t>R0423</t>
  </si>
  <si>
    <t>Apple Trajectory Prediction in Orchards: A YOLOv8-EK-IPF Approach</t>
  </si>
  <si>
    <t>10.3390/agriculture15111160</t>
  </si>
  <si>
    <t>2-s2.0-105007696546</t>
  </si>
  <si>
    <t>R0424</t>
  </si>
  <si>
    <t>Hourly surface nitrogen dioxide retrieval from GEMS tropospheric vertical column densities: benefit of using time-contiguous input features for machine learning models</t>
  </si>
  <si>
    <t>Atmospheric Measurement Techniques</t>
  </si>
  <si>
    <t>10.5194/amt-18-3747-2025</t>
  </si>
  <si>
    <t>2-s2.0-105018763548</t>
  </si>
  <si>
    <t>R0425</t>
  </si>
  <si>
    <t>Shrubby cinquefoil (Dasiphora fruticosa (L.) Rydb.) mapping in Northwestern Estonia based upon site similarities</t>
  </si>
  <si>
    <t>BMC Ecology</t>
  </si>
  <si>
    <t>10.1186/s12898-017-0117-0</t>
  </si>
  <si>
    <t>2-s2.0-85014414798</t>
  </si>
  <si>
    <t>R0426</t>
  </si>
  <si>
    <t>Can AlphaEarth foundations redefine the paradigm of gridded population mapping? A systematic evaluation across 18 global cities and large-scale mapping applications</t>
  </si>
  <si>
    <t>10.1016/j.rse.2026.115690</t>
  </si>
  <si>
    <t>2-s2.0-105051215482</t>
  </si>
  <si>
    <t>R0427</t>
  </si>
  <si>
    <t>Mineral Prospectivity Mapping of Weathering-Crust-Type Ilmenite Placer Deposits Using Nested Spatial Cross-Validation and Explainable Ensemble Learning: A Case Study of the Wuding–Luquan Area, Yunnan, China</t>
  </si>
  <si>
    <t>10.3390/min16090949</t>
  </si>
  <si>
    <t>2-s2.0-105051929730</t>
  </si>
  <si>
    <t>R0428</t>
  </si>
  <si>
    <t>Explainable GeoAI for Photovoltaic Site Suitability Assessment in Rajasthan, India: A Rule-Derived, Spatially Validated Decision-Support Framework</t>
  </si>
  <si>
    <t>10.3390/land15061080</t>
  </si>
  <si>
    <t>2-s2.0-105042803427</t>
  </si>
  <si>
    <t>R0429</t>
  </si>
  <si>
    <t>Machine learning or statistical modelling for geostatistical data?</t>
  </si>
  <si>
    <t>Spatial Statistics</t>
  </si>
  <si>
    <t>10.1016/j.spasta.2026.101040</t>
  </si>
  <si>
    <t>2-s2.0-105051651923</t>
  </si>
  <si>
    <t>R0430</t>
  </si>
  <si>
    <t>Unraveling the Spatial Heterogeneity of Land Subsidence in the Yellow River Delta: A Spatially Adaptive Ensemble Learning Approach</t>
  </si>
  <si>
    <t>10.3390/rs18101549</t>
  </si>
  <si>
    <t>2-s2.0-105040184047</t>
  </si>
  <si>
    <t>R0431</t>
  </si>
  <si>
    <t>Integrating InSAR and Channel Steepness for AI-Based Coseismic Landslide Modeling in the Nepal Himalaya</t>
  </si>
  <si>
    <t>10.3390/rs18081151</t>
  </si>
  <si>
    <t>2-s2.0-105037054427</t>
  </si>
  <si>
    <t>R0432</t>
  </si>
  <si>
    <t>Hybrid CNN–ensemble learning for landslide susceptibility mapping in tropical mountainous environments</t>
  </si>
  <si>
    <t>Applied Computing and Geosciences</t>
  </si>
  <si>
    <t>10.1016/j.acags.2026.100392</t>
  </si>
  <si>
    <t>2-s2.0-105046811895</t>
  </si>
  <si>
    <t>R0433</t>
  </si>
  <si>
    <t>Improving Landslide Prediction Accuracy by Incorporating PS-InSAR into a Random Forest Model</t>
  </si>
  <si>
    <t>Engineering Journal</t>
  </si>
  <si>
    <t>10.4186/ej.2026.30.5.107</t>
  </si>
  <si>
    <t>2-s2.0-105041794705</t>
  </si>
  <si>
    <t>R0434</t>
  </si>
  <si>
    <t>Spatially Robust Land Cover Classification with Multi-Seasonal Sentinel-2 Imagery: A Comparison of CNN, UNet++, ConvNeXt and ViT</t>
  </si>
  <si>
    <t>10.3390/rs18152463</t>
  </si>
  <si>
    <t>2-s2.0-105047004295</t>
  </si>
  <si>
    <t>R0435</t>
  </si>
  <si>
    <t>Data Fusion of Sentinel-2 Spectral and Meteorological Data for Field-Scale Sugarcane Biomass Prediction in Humid Tropical Mexico Using Machine Learning</t>
  </si>
  <si>
    <t>10.3390/agriengineering8060222</t>
  </si>
  <si>
    <t>2-s2.0-105042897007</t>
  </si>
  <si>
    <t>R0436</t>
  </si>
  <si>
    <t>Comparative GIS-Based Ensemble Machine Learning for Groundwater Potential Mapping and Hydrogeological Controls in the Arid Stampriet Transboundary Aquifer System, Namibia</t>
  </si>
  <si>
    <t>10.1007/s41748-026-01116-4</t>
  </si>
  <si>
    <t>2-s2.0-105034442041</t>
  </si>
  <si>
    <t>R0437</t>
  </si>
  <si>
    <t>Estimating annual average daily traffic on local roads: Integrating spatial insights with machine learning</t>
  </si>
  <si>
    <t>Journal of Transport Geography</t>
  </si>
  <si>
    <t>10.1016/j.jtrangeo.2026.104715</t>
  </si>
  <si>
    <t>2-s2.0-105040110065</t>
  </si>
  <si>
    <t>R0438</t>
  </si>
  <si>
    <t>A Pure Data-Driven Fully Distributed Model for Spatially Consistent Streamflow Prediction</t>
  </si>
  <si>
    <t>10.1029/2026GL122902</t>
  </si>
  <si>
    <t>2-s2.0-105047845696</t>
  </si>
  <si>
    <t>R0439</t>
  </si>
  <si>
    <t>Spatiotemporal Distribution Heterogeneity and Nonlinear Driving Factors of Accommodation Establishments in Xinjiang: An XGBoost–SHAP Approach</t>
  </si>
  <si>
    <t>10.3390/su18178662</t>
  </si>
  <si>
    <t>2-s2.0-105050265351</t>
  </si>
  <si>
    <t>R0440</t>
  </si>
  <si>
    <t>Environmental justice and urban heat thresholds in Istanbul: An explainable machine learning approach with spatial residual diagnostics</t>
  </si>
  <si>
    <t>10.1016/j.scs.2026.107876</t>
  </si>
  <si>
    <t>2-s2.0-105049160895</t>
  </si>
  <si>
    <t>R0441</t>
  </si>
  <si>
    <t>Predicting and assessing the distribution of high-fluoride groundwater in China using multiple machine learning models: A big data-driven geospatial analysis</t>
  </si>
  <si>
    <t>Ecotoxicology and Environmental Safety</t>
  </si>
  <si>
    <t>10.1016/j.ecoenv.2026.120627</t>
  </si>
  <si>
    <t>2-s2.0-105050216560</t>
  </si>
  <si>
    <t>R0442</t>
  </si>
  <si>
    <t>Machine Learning and Spatial Statistical Modeling of Urban Heat Islands under Climate Change Scenarios</t>
  </si>
  <si>
    <t>World Journal of Environmental Biosciences</t>
  </si>
  <si>
    <t>10.51847/hYNO1keXro</t>
  </si>
  <si>
    <t>2-s2.0-105050580635</t>
  </si>
  <si>
    <t>R0443</t>
  </si>
  <si>
    <t>Analysing urban inequalities in environment and health at the neighbourhood scale in Dublin through a new open-access ‘Health Rating Index’</t>
  </si>
  <si>
    <t>Wellbeing, Space and Society</t>
  </si>
  <si>
    <t>10.1016/j.wss.2026.100356</t>
  </si>
  <si>
    <t>2-s2.0-105028502973</t>
  </si>
  <si>
    <t>R0444</t>
  </si>
  <si>
    <t>Controls of aquifer geometry and sediment characteristics on land subsidence rates: insights from machine learning in western Iran</t>
  </si>
  <si>
    <t>10.1016/j.jhydrol.2026.135256</t>
  </si>
  <si>
    <t>2-s2.0-105035632272</t>
  </si>
  <si>
    <t>R0445</t>
  </si>
  <si>
    <t>Evaluation of gridded precipitation and temperature datasets in Spain. A proposal for improving their accuracy using random forest multi-model ensembles</t>
  </si>
  <si>
    <t>Journal of Spatial Information Science</t>
  </si>
  <si>
    <t>10.5311/JOSIS.2026.32.449</t>
  </si>
  <si>
    <t>2-s2.0-105043848724</t>
  </si>
  <si>
    <t>R0446</t>
  </si>
  <si>
    <t>Spatial Analysis of Driving Under the Influence Origins in Seoul Using Geographically Weighted Machine Learning</t>
  </si>
  <si>
    <t>10.1177/03611981261485238</t>
  </si>
  <si>
    <t>2-s2.0-105051511157</t>
  </si>
  <si>
    <t>R0447</t>
  </si>
  <si>
    <t>Assessing Wildfire Susceptibility in Mediterranean Forest Ecosystems: A Spatial Ensemble Machine Learning Approach in Portugal</t>
  </si>
  <si>
    <t>South-East European Forestry</t>
  </si>
  <si>
    <t>10.15177/SEEFOR.26-014</t>
  </si>
  <si>
    <t>2-s2.0-105048658930</t>
  </si>
  <si>
    <t>R0448</t>
  </si>
  <si>
    <t>Satellite Embedding Features for Grassland Aboveground Biomass Estimation in Complex Mountainous Terrain: A Case Study of the Three Parallel Rivers Region, China</t>
  </si>
  <si>
    <t>10.3390/rs18142348</t>
  </si>
  <si>
    <t>2-s2.0-105045941337</t>
  </si>
  <si>
    <t>R0449</t>
  </si>
  <si>
    <t>When machine learning extrapolates in space: How local data shape spatial transferability</t>
  </si>
  <si>
    <t>10.1016/j.spasta.2026.101009</t>
  </si>
  <si>
    <t>2-s2.0-105043292133</t>
  </si>
  <si>
    <t>R0450</t>
  </si>
  <si>
    <t>Multitask Learning for Subtropical Forest Canopy Height Mapping From Sentinel-2 Imagery and Airborne LiDAR</t>
  </si>
  <si>
    <t>10.1109/JSTARS.2026.3702756</t>
  </si>
  <si>
    <t>2-s2.0-105042766225</t>
  </si>
  <si>
    <t>R0451</t>
  </si>
  <si>
    <t>Explaining the Spatial Misalignment Between Routine Use and Experiential Attention Based on Multi-Source Data and Interpretable Machine Learning</t>
  </si>
  <si>
    <t>10.3390/buildings16153002</t>
  </si>
  <si>
    <t>2-s2.0-105047067522</t>
  </si>
  <si>
    <t>R0452</t>
  </si>
  <si>
    <t>Non-destructive multinutrient monitoring in Bahiagrass pastures from UAV multispectral imagery using a machine-learning framework</t>
  </si>
  <si>
    <t>10.1016/j.atech.2026.102446</t>
  </si>
  <si>
    <t>2-s2.0-105046333651</t>
  </si>
  <si>
    <t>R0453</t>
  </si>
  <si>
    <t>Predicting the spatial distribution and demographics of commercial swine farms in the United States</t>
  </si>
  <si>
    <t>Preventive Veterinary Medicine</t>
  </si>
  <si>
    <t>10.1016/j.prevetmed.2026.106963</t>
  </si>
  <si>
    <t>2-s2.0-105045111636</t>
  </si>
  <si>
    <t>R0454</t>
  </si>
  <si>
    <t>Spatiotemporal controls on soil organic carbon stocks in subtropical grazing lands: An uncertainty-aware digital soil mapping approach</t>
  </si>
  <si>
    <t>10.1016/j.geoderma.2026.118004</t>
  </si>
  <si>
    <t>2-s2.0-105047887443</t>
  </si>
  <si>
    <t>R0455</t>
  </si>
  <si>
    <t>Environmental correlates of parasitic isopod Portunion conformis abundance in mud crabs (Scylla spp.) from tropical coastal aquaculture ponds</t>
  </si>
  <si>
    <t>Regional Studies in Marine Science</t>
  </si>
  <si>
    <t>10.1016/j.rsma.2026.105304</t>
  </si>
  <si>
    <t>2-s2.0-105045972846</t>
  </si>
  <si>
    <t>R0456</t>
  </si>
  <si>
    <t>AI-Aquatica-RS: A Modular Python Framework for Reproducible Fusion of Remote-Sensing-Derived Spectral Indices and In Situ Water-Quality Observations</t>
  </si>
  <si>
    <t>10.3390/s26165162</t>
  </si>
  <si>
    <t>2-s2.0-105048756500</t>
  </si>
  <si>
    <t>R0457</t>
  </si>
  <si>
    <t>Beyond physical provision: Evaluating the use-stage emotional value of neighborhood urban service systems</t>
  </si>
  <si>
    <t>Sustainable Production and Consumption</t>
  </si>
  <si>
    <t>10.1016/j.spc.2026.08.013</t>
  </si>
  <si>
    <t>2-s2.0-105048157358</t>
  </si>
  <si>
    <t>R0458</t>
  </si>
  <si>
    <t>Knowledge-Guided Neuro–Symbolic Modeling for Mineral Prospectivity Mapping: A Case Study of Porphyry Cu–Mo Systems in Boise County, Idaho</t>
  </si>
  <si>
    <t>Natural Resources Research</t>
  </si>
  <si>
    <t>10.1007/s11053-026-10750-8</t>
  </si>
  <si>
    <t>2-s2.0-105045086113</t>
  </si>
  <si>
    <t>R0459</t>
  </si>
  <si>
    <t>Low-Dimensional Wideband Channel Descriptors for Antenna-Aware Scenario Classification at 28 GHz</t>
  </si>
  <si>
    <t>IEEE Antennas and Wireless Propagation Letters</t>
  </si>
  <si>
    <t>10.1109/LAWP.2026.3709952</t>
  </si>
  <si>
    <t>2-s2.0-105043818187</t>
  </si>
  <si>
    <t>R0460</t>
  </si>
  <si>
    <t>From Canopy Phenology to Lithological Signals: Evaluating Biophysical Traits with Machine Learning in the Hațeg Basin</t>
  </si>
  <si>
    <t>10.3390/rs18162783</t>
  </si>
  <si>
    <t>2-s2.0-105048603118</t>
  </si>
  <si>
    <t>R0461</t>
  </si>
  <si>
    <t>Street characteristics and obesity: Evidence from Toronto and Greater Manchester using a scalable GeoAI framework</t>
  </si>
  <si>
    <t>Cities</t>
  </si>
  <si>
    <t>10.1016/j.cities.2026.107513</t>
  </si>
  <si>
    <t>2-s2.0-105048629649</t>
  </si>
  <si>
    <t>R0462</t>
  </si>
  <si>
    <t>A BOHB-optimized stacking ensemble approach for predicting the coefficient of compressibility and quantifying uncertainty of guilin lateritic clays</t>
  </si>
  <si>
    <t>iScience</t>
  </si>
  <si>
    <t>10.1016/j.isci.2026.116946</t>
  </si>
  <si>
    <t>2-s2.0-105045965066</t>
  </si>
  <si>
    <t>R0463</t>
  </si>
  <si>
    <t>Modeling Stage–Discharge Rating Curves in Andean Basins: Contrasting Uncertainty and Spatial Validation Between Artificial Neural Networks and Empirical Methods</t>
  </si>
  <si>
    <t>10.3390/w18111265</t>
  </si>
  <si>
    <t>2-s2.0-105041499196</t>
  </si>
  <si>
    <t>R0464</t>
  </si>
  <si>
    <t>Field-scale digital mapping of soil organic matter using spatially enhanced quantile machine-learning models</t>
  </si>
  <si>
    <t>European Journal of Agronomy</t>
  </si>
  <si>
    <t>10.1016/j.eja.2026.128016</t>
  </si>
  <si>
    <t>2-s2.0-105028563398</t>
  </si>
  <si>
    <t>R0465</t>
  </si>
  <si>
    <t>A machine learning residual correction framework for enhancing physical-based evapotranspiration estimates over croplands</t>
  </si>
  <si>
    <t>10.1080/22797254.2026.2695909</t>
  </si>
  <si>
    <t>2-s2.0-105043547787</t>
  </si>
  <si>
    <t>R0466</t>
  </si>
  <si>
    <t>A Multi-Level Stacking Ensemble Architecture: Advantages of Random Forest, Extreme Gradient Boosting, and Light Gradient Boosting Machine for Porphyry-Related Al-Based Mineral Prospectivity Mapping</t>
  </si>
  <si>
    <t>10.1007/s11053-026-10763-3</t>
  </si>
  <si>
    <t>2-s2.0-105051361017</t>
  </si>
  <si>
    <t>R0467</t>
  </si>
  <si>
    <t>From Storm Damage Detection to Windthrow Susceptibility Mapping: Evaluating Regional Transferability in Radiata Pine Plantations</t>
  </si>
  <si>
    <t>10.3390/rs18173020</t>
  </si>
  <si>
    <t>2-s2.0-105050385814</t>
  </si>
  <si>
    <t>R0468</t>
  </si>
  <si>
    <t>The Effects of Input Scale and Metric on Groundwater Level Forecasting with Deep Learning</t>
  </si>
  <si>
    <t>Hydrology</t>
  </si>
  <si>
    <t>10.3390/hydrology13070192</t>
  </si>
  <si>
    <t>2-s2.0-105045930194</t>
  </si>
  <si>
    <t>R0469</t>
  </si>
  <si>
    <t>Forest Age Estimation by Integrating Tree Species Identity and Multi-Source Remote Sensing: Validating Heterogeneous Growth Patterns Through the Plant Economic Spectrum Theory</t>
  </si>
  <si>
    <t>10.3390/rs18030407</t>
  </si>
  <si>
    <t>2-s2.0-105030101435</t>
  </si>
  <si>
    <t>R0470</t>
  </si>
  <si>
    <t>Nuthur: An Intelligent Wildfire Prediction and Early Warning System for the Al-Soudah Region</t>
  </si>
  <si>
    <t>Algorithms</t>
  </si>
  <si>
    <t>10.3390/a19090751</t>
  </si>
  <si>
    <t>2-s2.0-105051659146</t>
  </si>
  <si>
    <t>R0471</t>
  </si>
  <si>
    <t>Bridging prediction with planning: Integrating image-to-image deep learning with green infrastructure optimization for PM2.5 mitigation</t>
  </si>
  <si>
    <t>Applied Geography</t>
  </si>
  <si>
    <t>10.1016/j.apgeog.2026.104111</t>
  </si>
  <si>
    <t>2-s2.0-105043733862</t>
  </si>
  <si>
    <t>R0472</t>
  </si>
  <si>
    <t>Flash flood susceptibility assessment in the semi-arid Konya Closed Basin (Türkiye) using ensemble machine learning and SHAP</t>
  </si>
  <si>
    <t>10.1007/s00704-026-06416-3</t>
  </si>
  <si>
    <t>2-s2.0-105044253373</t>
  </si>
  <si>
    <t>R0473</t>
  </si>
  <si>
    <t>Interpretable machine learning reveals spatial drivers and regional gradients of soil organic matter across Anhui Province, China</t>
  </si>
  <si>
    <t>10.1007/s12665-026-13102-0</t>
  </si>
  <si>
    <t>2-s2.0-105046606549</t>
  </si>
  <si>
    <t>R0474</t>
  </si>
  <si>
    <t>From mangrove gain to persistent establishment: a harmonised Landsat framework for biomass-carbon proxy change and restoration screening in the United Arab Emirates, 1990–2023</t>
  </si>
  <si>
    <t>Science of Remote Sensing</t>
  </si>
  <si>
    <t>10.1016/j.srs.2026.100504</t>
  </si>
  <si>
    <t>2-s2.0-105049702999</t>
  </si>
  <si>
    <t>R0475</t>
  </si>
  <si>
    <t>Thermal mechanisms reorganize, not merely attenuate, across the urban–rural gradient: A diurnal analysis of land surface temperature drivers in Changsha, China</t>
  </si>
  <si>
    <t>10.1016/j.scs.2026.107775</t>
  </si>
  <si>
    <t>2-s2.0-105046621821</t>
  </si>
  <si>
    <t>R0476</t>
  </si>
  <si>
    <t>DOME: a dynamic optimization meta-ensemble framework for debris-flow susceptibility assessment with SHAP-based interpretation</t>
  </si>
  <si>
    <t>10.1007/s11069-026-08307-2</t>
  </si>
  <si>
    <t>2-s2.0-105044527210</t>
  </si>
  <si>
    <t>R0477</t>
  </si>
  <si>
    <t>A transferable and interpretable approach to slum mapping using building morphometrics and optical imagery</t>
  </si>
  <si>
    <t>10.1080/15481603.2026.2649308</t>
  </si>
  <si>
    <t>2-s2.0-105034523975</t>
  </si>
  <si>
    <t>R0478</t>
  </si>
  <si>
    <t>Feature selection and explainable machine learning to identify climatic drivers of alfalfa yield in the Ogallala Region (USA)</t>
  </si>
  <si>
    <t>Frontiers in Agronomy</t>
  </si>
  <si>
    <t>10.3389/fagro.2026.1789727</t>
  </si>
  <si>
    <t>2-s2.0-105048098140</t>
  </si>
  <si>
    <t>R0479</t>
  </si>
  <si>
    <t>A calibrated regional screening framework for SPT N-values from public borehole records under strict spatial cross-validation</t>
  </si>
  <si>
    <t>Computers and Geotechnics</t>
  </si>
  <si>
    <t>10.1016/j.compgeo.2026.108535</t>
  </si>
  <si>
    <t>2-s2.0-105048492667</t>
  </si>
  <si>
    <t>R0480</t>
  </si>
  <si>
    <t>Elevation-Dependent Glacier Albedo Modelling Using Machine Learning and a Multi-Algorithm Satellite Approach in Svalbard</t>
  </si>
  <si>
    <t>10.3390/rs18010087</t>
  </si>
  <si>
    <t>2-s2.0-105027329273</t>
  </si>
  <si>
    <t>R0481</t>
  </si>
  <si>
    <t>Rainfall-induced landslides and debris flows in Chieng So commune, Son La Province, Vietnam</t>
  </si>
  <si>
    <t>Landslides</t>
  </si>
  <si>
    <t>10.1007/s10346-026-02835-5</t>
  </si>
  <si>
    <t>2-s2.0-105048179058</t>
  </si>
  <si>
    <t>R0482</t>
  </si>
  <si>
    <t>Landslide Susceptibility Mapping in the Garhwal Himalaya Integrating Seismic Shaking and Active-Fire Predictors With an XGBoost Model</t>
  </si>
  <si>
    <t>10.1002/gj.70491</t>
  </si>
  <si>
    <t>2-s2.0-105051974934</t>
  </si>
  <si>
    <t>R0483</t>
  </si>
  <si>
    <t>Pollutant-specific and scale-dependent riparian responses of water quality in the Huangshui River basin, a plateau agro-urban watershed</t>
  </si>
  <si>
    <t>10.1016/j.ecolind.2026.115439</t>
  </si>
  <si>
    <t>2-s2.0-105049575103</t>
  </si>
  <si>
    <t>R0484</t>
  </si>
  <si>
    <t>Quantifying Categorical Information Loss in Forest Compositional Mapping: Implications for the Accuracy of Forest Assessment in Lualaba Province (DR Congo)</t>
  </si>
  <si>
    <t>10.3390/rs18121979</t>
  </si>
  <si>
    <t>2-s2.0-105043040183</t>
  </si>
  <si>
    <t>R0485</t>
  </si>
  <si>
    <t>Sensor fusion and downscaled climate projections reveal climate refugia in the California Channel Islands</t>
  </si>
  <si>
    <t>10.1038/s41598-026-56345-4</t>
  </si>
  <si>
    <t>2-s2.0-105047667046</t>
  </si>
  <si>
    <t>R0486</t>
  </si>
  <si>
    <t>Diagnosing gridded relative food-provision shortfall under compound drought signals and cropland-background conditions in a humid-subtropical drought corridor</t>
  </si>
  <si>
    <t>10.1016/j.agwat.2026.110750</t>
  </si>
  <si>
    <t>2-s2.0-105049040753</t>
  </si>
  <si>
    <t>R0487</t>
  </si>
  <si>
    <t>Gradient Effects of Vegetation Cover and Carbon Sequestration in Highway Corridors: A Case Study of Shandong Province, China</t>
  </si>
  <si>
    <t>10.3390/su18136857</t>
  </si>
  <si>
    <t>2-s2.0-105045275829</t>
  </si>
  <si>
    <t>R0488</t>
  </si>
  <si>
    <t>Robust point cloud lightweighting with multi-scale adaptive filtering and entropy-driven subdivision</t>
  </si>
  <si>
    <t>PLOS One</t>
  </si>
  <si>
    <t>10.1371/journal.pone.0353953</t>
  </si>
  <si>
    <t>2-s2.0-105046066002</t>
  </si>
  <si>
    <t>R0489</t>
  </si>
  <si>
    <t>Climate and stand development shape aboveground biomass dynamics in China's natural forests: Implications for adaptive management</t>
  </si>
  <si>
    <t>10.1016/j.foreco.2026.124214</t>
  </si>
  <si>
    <t>2-s2.0-105051685425</t>
  </si>
  <si>
    <t>R0490</t>
  </si>
  <si>
    <t>Integrating local spatial outliers into context-aware spatial prediction models</t>
  </si>
  <si>
    <t>10.1080/15481603.2026.2700126</t>
  </si>
  <si>
    <t>2-s2.0-105045718635</t>
  </si>
  <si>
    <t>R0491</t>
  </si>
  <si>
    <t>Spatial prediction of soil organic matter content in croplands using bare soil composite images generated under spatial pattern similarity constraints</t>
  </si>
  <si>
    <t>10.1016/j.geoderma.2026.118016</t>
  </si>
  <si>
    <t>2-s2.0-105048646173</t>
  </si>
  <si>
    <t>R0492</t>
  </si>
  <si>
    <t>An integrated machine learning framework for multidimensional cyclone vulnerability assessment and disaster risk reduction in Mozambique</t>
  </si>
  <si>
    <t>Environmental Research Communications</t>
  </si>
  <si>
    <t>10.1088/2515-7620/ae9fae</t>
  </si>
  <si>
    <t>2-s2.0-105051502702</t>
  </si>
  <si>
    <t>R0493</t>
  </si>
  <si>
    <t>Digital twin-enabled crop yield prediction in semi-arid agriculture: a continuous feedback machine learning framework</t>
  </si>
  <si>
    <t>10.1007/s00704-026-06150-w</t>
  </si>
  <si>
    <t>2-s2.0-105033795728</t>
  </si>
  <si>
    <t>R0494</t>
  </si>
  <si>
    <t>Rainfall-Induced Landslide Detection in the Central-Southern Andes of Chile Using Integrated SAR, Optical, and Machine-Learning Approaches in Google Earth Engine</t>
  </si>
  <si>
    <t>10.1109/JSTARS.2026.3716900</t>
  </si>
  <si>
    <t>2-s2.0-105045924560</t>
  </si>
  <si>
    <t>R0495</t>
  </si>
  <si>
    <t>Bridging Individual-Tree and Stand-Scale Aboveground Biomass Estimation for Chinese Fir Using LiDAR and Machine Learning</t>
  </si>
  <si>
    <t>10.3390/rs18162749</t>
  </si>
  <si>
    <t>2-s2.0-105048659364</t>
  </si>
  <si>
    <t>R0496</t>
  </si>
  <si>
    <t>Explainable Spatiotemporal Ensemble Modeling Using Knowledge Distillation to Forecast Food Security</t>
  </si>
  <si>
    <t>10.1109/ACCESS.2026.3715723</t>
  </si>
  <si>
    <t>2-s2.0-105045746191</t>
  </si>
  <si>
    <t>R0497</t>
  </si>
  <si>
    <t>Dual friction mapping of urban pedestrian spaces: Integrating street-view visual analytics and Geographically Neural Network Weighted Regression in Izmir, Türkiye</t>
  </si>
  <si>
    <t>10.1016/j.scs.2026.107913</t>
  </si>
  <si>
    <t>2-s2.0-105051408999</t>
  </si>
  <si>
    <t>R0498</t>
  </si>
  <si>
    <t>Four-Decade (1980–2023) Surface Ozone Concentrations across the Contiguous United States: Fine-Resolution Estimates and Health Implications</t>
  </si>
  <si>
    <t>10.1021/acs.est.5c16412</t>
  </si>
  <si>
    <t>2-s2.0-105040041222</t>
  </si>
  <si>
    <t>R0499</t>
  </si>
  <si>
    <t>Hierarchical habitat suitability models highlight the influence of benthic seascapes on snow crab distribution</t>
  </si>
  <si>
    <t>10.1007/s10980-026-02391-2</t>
  </si>
  <si>
    <t>2-s2.0-105048922494</t>
  </si>
  <si>
    <t>R0500</t>
  </si>
  <si>
    <t>Data-driven spatial prediction of groundwater levels using machine learning in the gilgel abay watershed, Ethiopia: A comprehensive multi-model evaluation with cross-validation</t>
  </si>
  <si>
    <t>10.1016/j.ejrh.2026.103682</t>
  </si>
  <si>
    <t>2-s2.0-105043082617</t>
  </si>
  <si>
    <t>R0501</t>
  </si>
  <si>
    <t>Same urban form, differentiated heat outcomes: Climate sensitive thresholds of thermal environment and cross-climate transferability across eight U.S. metropolitan areas</t>
  </si>
  <si>
    <t>10.1016/j.scs.2026.107738</t>
  </si>
  <si>
    <t>2-s2.0-105045973609</t>
  </si>
  <si>
    <t>R0502</t>
  </si>
  <si>
    <t>Landscape ecological risk assessment and multi-scenario simulation in the Kaidu-Kongque River Basin</t>
  </si>
  <si>
    <t>10.1016/j.ecolind.2026.115267</t>
  </si>
  <si>
    <t>2-s2.0-105046285397</t>
  </si>
  <si>
    <t>R0503</t>
  </si>
  <si>
    <t>Fully Automated Risk and Hazard Assessment for Decision-support (FARHAD): A Cloud-Native Machine-Learning Framework for Worst-Case Scenario Flood-Risk Mapping via Weakline Analysis</t>
  </si>
  <si>
    <t>10.1007/s11269-026-04786-x</t>
  </si>
  <si>
    <t>2-s2.0-105042238099</t>
  </si>
  <si>
    <t>R0504</t>
  </si>
  <si>
    <t>Leveraging High-Resolution LISS IV Data and Machine Learning for Land Use Land Cover Mapping: A Comprehensive Workflow and Model Interpretation</t>
  </si>
  <si>
    <t>10.1109/JSTARS.2026.3736240</t>
  </si>
  <si>
    <t>2-s2.0-105051570989</t>
  </si>
  <si>
    <t>R0505</t>
  </si>
  <si>
    <t>Data-driven geotechnical characterization and prediction of mechanical properties using machine learning framework</t>
  </si>
  <si>
    <t>International Journal of Construction Management</t>
  </si>
  <si>
    <t>10.1080/15623599.2026.2721504</t>
  </si>
  <si>
    <t>2-s2.0-105050411380</t>
  </si>
  <si>
    <t>R0506</t>
  </si>
  <si>
    <t>Detection of land degradation risk by integrating temporal optical and synthetic aperture radar variables using machine learning techniques in Camdeboo National Park, Eastern Cape, South Africa</t>
  </si>
  <si>
    <t>Journal of Arid Environments</t>
  </si>
  <si>
    <t>10.1016/j.jaridenv.2026.105711</t>
  </si>
  <si>
    <t>2-s2.0-105047756275</t>
  </si>
  <si>
    <t>R0507</t>
  </si>
  <si>
    <t>Hybrid Observation Source-Bias Analysis Using Explainable Machine Learning and Spatial Validation</t>
  </si>
  <si>
    <t>Computers</t>
  </si>
  <si>
    <t>10.3390/computers15080530</t>
  </si>
  <si>
    <t>2-s2.0-105048329315</t>
  </si>
  <si>
    <t>R0508</t>
  </si>
  <si>
    <t>Disentangling nonlinear and context-contingent built environment effects on social encounter opportunities: Evidence from explainable spatial machine learning in 15-min community life circles</t>
  </si>
  <si>
    <t>10.1016/j.compenvurbsys.2026.102514</t>
  </si>
  <si>
    <t>2-s2.0-105048481622</t>
  </si>
  <si>
    <t>R0509</t>
  </si>
  <si>
    <t>Assessing the Potential of EMIT Hyperspectral Data Combined with DEM-Derived Terrain Variables for Predicting Soil As, Cu and Zn Concentrations in a Mountainous Region of Southwest China</t>
  </si>
  <si>
    <t>10.3390/rs18132211</t>
  </si>
  <si>
    <t>2-s2.0-105044666236</t>
  </si>
  <si>
    <t>R0510</t>
  </si>
  <si>
    <t>Predicting root-zone soil moisture using a small sample deep learning approach</t>
  </si>
  <si>
    <t>10.1016/j.jhydrol.2026.136348</t>
  </si>
  <si>
    <t>2-s2.0-105050576268</t>
  </si>
  <si>
    <t>R0511</t>
  </si>
  <si>
    <t>CT-TreeFlow: Probabilistic Groundwater-Potential Mapping Using Remote Sensing-Derived Environmental Predictors in Karst Aquifers</t>
  </si>
  <si>
    <t>10.3390/rs18132258</t>
  </si>
  <si>
    <t>2-s2.0-105044667324</t>
  </si>
  <si>
    <t>R0512</t>
  </si>
  <si>
    <t>Evaluation of Morphometric Conditioning Factors and Antecedent Rainfall in the Occurrence of Torrential Flows in Colombian Andean Watersheds</t>
  </si>
  <si>
    <t>10.3390/w18172201</t>
  </si>
  <si>
    <t>2-s2.0-105050265303</t>
  </si>
  <si>
    <t>R0513</t>
  </si>
  <si>
    <t>Fusing UAV-LiDAR, yield-table inversion, and Sentinel data for forest aboveground biomass stock and increment mapping with Monte Carlo uncertainty propagation</t>
  </si>
  <si>
    <t>10.1016/j.ecolind.2026.115530</t>
  </si>
  <si>
    <t>2-s2.0-105051144777</t>
  </si>
  <si>
    <t>R0514</t>
  </si>
  <si>
    <t>Seismic reservoir prediction via enhanced semi-supervised regression with pseudo-labels</t>
  </si>
  <si>
    <t>Journal of Geophysics and Engineering</t>
  </si>
  <si>
    <t>10.1093/jge/gxag056</t>
  </si>
  <si>
    <t>2-s2.0-105040022816</t>
  </si>
  <si>
    <t>R0515</t>
  </si>
  <si>
    <t>Predicting children’s undernutrition and its association with women’s asset ownership in Ethiopia: spatial machine learning</t>
  </si>
  <si>
    <t>10.1038/s41598-026-59905-w</t>
  </si>
  <si>
    <t>2-s2.0-105051741138</t>
  </si>
  <si>
    <t>R0516</t>
  </si>
  <si>
    <t>Occurrence-based models reveal greater spatial details in tropical species richness</t>
  </si>
  <si>
    <t>Frontiers in Ecology and Evolution</t>
  </si>
  <si>
    <t>10.3389/fevo.2026.1927830</t>
  </si>
  <si>
    <t>2-s2.0-105051547960</t>
  </si>
  <si>
    <t>R0517</t>
  </si>
  <si>
    <t>Interpretable machine learning accelerates rational screening and performance prediction of MOF-based solid-state electrolytes</t>
  </si>
  <si>
    <t>Materials Today Chemistry</t>
  </si>
  <si>
    <t>10.1016/j.mtchem.2026.103979</t>
  </si>
  <si>
    <t>2-s2.0-105049141101</t>
  </si>
  <si>
    <t>R0518</t>
  </si>
  <si>
    <t>GeoAI-Based PV Suitability Screening in India Using Remote Sensing, Presence-Background Learning, and Explainable Machine Learning</t>
  </si>
  <si>
    <t>10.3390/land15081362</t>
  </si>
  <si>
    <t>2-s2.0-105048422336</t>
  </si>
  <si>
    <t>R0519</t>
  </si>
  <si>
    <t>Interpretable multi-sensor mapping of coffee production systems in Dak Lak, Vietnam: performance, spatial generalization, and uncertainty</t>
  </si>
  <si>
    <t>10.1016/j.rsase.2026.102264</t>
  </si>
  <si>
    <t>2-s2.0-105050462225</t>
  </si>
  <si>
    <t>R0520</t>
  </si>
  <si>
    <t>Development of biodiversity prediction model for inland wetlands in Korea through Machine learning</t>
  </si>
  <si>
    <t>Journal for Nature Conservation</t>
  </si>
  <si>
    <t>10.1016/j.jnc.2026.127227</t>
  </si>
  <si>
    <t>2-s2.0-105028247865</t>
  </si>
  <si>
    <t>R0521</t>
  </si>
  <si>
    <t>Leakage-aware comparative machine learning for earthquake susceptibility mapping in the Rif region, Northern Morocco</t>
  </si>
  <si>
    <t>Scientific African</t>
  </si>
  <si>
    <t>10.1016/j.sciaf.2026.e03637</t>
  </si>
  <si>
    <t>2-s2.0-105050537002</t>
  </si>
  <si>
    <t>R0522</t>
  </si>
  <si>
    <t>Evaluation of Global Data for National-Scale Soil Depth Mapping in Data-Scarce Regions: A Case Study from Sri Lanka</t>
  </si>
  <si>
    <t>Soil Systems</t>
  </si>
  <si>
    <t>10.3390/soilsystems10040047</t>
  </si>
  <si>
    <t>2-s2.0-105037027201</t>
  </si>
  <si>
    <t>R0523</t>
  </si>
  <si>
    <t>Deep Learning–eXtreme Gradient Boosting ensemble approach for reliable additive mapping of above- and belowground carbon pools in tropical dry dipterocarp forests from Sentinel-2 imagery</t>
  </si>
  <si>
    <t>10.1016/j.rsase.2026.102075</t>
  </si>
  <si>
    <t>2-s2.0-105039687853</t>
  </si>
  <si>
    <t>R0524</t>
  </si>
  <si>
    <t>Multi-Sensor Mapping of Aquatic Vegetation Using Sentinel-2, SAR–Optical Fusion and Derived Spectral and SAR Indices in South Florida</t>
  </si>
  <si>
    <t>10.3390/rs18183086</t>
  </si>
  <si>
    <t>2-s2.0-105051930052</t>
  </si>
  <si>
    <t>R0525</t>
  </si>
  <si>
    <t>Artificial intelligence and earth observation–based framework for sustainable wastewater treatment and management in the East Kolkata Wetlands (Ramsar Site): aligning with the UN SDGs</t>
  </si>
  <si>
    <t>Environment, Development and Sustainability</t>
  </si>
  <si>
    <t>10.1007/s10668-026-08133-3</t>
  </si>
  <si>
    <t>2-s2.0-105051324115</t>
  </si>
  <si>
    <t>R0526</t>
  </si>
  <si>
    <t>Synergizing ground-based and satellite observations for Forest fire prediction: seasonal drivers and model-derived thresholds in the greater Khingan Mountains</t>
  </si>
  <si>
    <t>10.1016/j.ecolind.2026.115234</t>
  </si>
  <si>
    <t>2-s2.0-105045175479</t>
  </si>
  <si>
    <t>R0527</t>
  </si>
  <si>
    <t>Enhanced image retrieval: Leveraging multi-head attention &amp; multi-scale descriptors and hybrid aggregation feature indexing</t>
  </si>
  <si>
    <t>Signal Processing: Image Communication</t>
  </si>
  <si>
    <t>10.1016/j.image.2026.117540</t>
  </si>
  <si>
    <t>2-s2.0-105034619596</t>
  </si>
  <si>
    <t>R0528</t>
  </si>
  <si>
    <t>Grazing re-engineers the plant-animal-soil carbon pump across topographic gradients</t>
  </si>
  <si>
    <t>Agricultural Systems</t>
  </si>
  <si>
    <t>10.1016/j.agsy.2026.104845</t>
  </si>
  <si>
    <t>2-s2.0-105042294668</t>
  </si>
  <si>
    <t>R0529</t>
  </si>
  <si>
    <t>Modeling NFIP-insured housing losses from Texas and Florida flood disasters: A comparative analysis of hurricane Harvey, the 2016 tax day flood, and hurricane Irma</t>
  </si>
  <si>
    <t>10.1016/j.uclim.2026.103029</t>
  </si>
  <si>
    <t>2-s2.0-105043644603</t>
  </si>
  <si>
    <t>R0530</t>
  </si>
  <si>
    <t>From Spectral Detection to Economic Decision: A Hyperspectral AI Framework for Business-Oriented Varroa Mite Control</t>
  </si>
  <si>
    <t>10.1109/ACCESS.2026.3679043</t>
  </si>
  <si>
    <t>2-s2.0-105034669736</t>
  </si>
  <si>
    <t>R0531</t>
  </si>
  <si>
    <t>Remote sensing-driven soil fertility modelling and summer rice suitability mapping in a floodplain agroecosystem of Assam</t>
  </si>
  <si>
    <t>Paddy and Water Environment</t>
  </si>
  <si>
    <t>10.1007/s10333-026-01102-6</t>
  </si>
  <si>
    <t>2-s2.0-105051561207</t>
  </si>
  <si>
    <t>R0532</t>
  </si>
  <si>
    <t>Beyond Niche Overlap: Axis-Specific Reorganisation of Environmental Space in Freshwater Crayfish Invasions</t>
  </si>
  <si>
    <t>Journal of Biogeography</t>
  </si>
  <si>
    <t>10.1111/jbi.70332</t>
  </si>
  <si>
    <t>2-s2.0-105046931664</t>
  </si>
  <si>
    <t>R0533</t>
  </si>
  <si>
    <t>Selenium and Cadmium Behaviour in Karst Rock–Soil–Crop Systems: Spatial Machine-Learning Evidence for Land-Quality Monitoring</t>
  </si>
  <si>
    <t>10.3390/land15091714</t>
  </si>
  <si>
    <t>2-s2.0-105051730151</t>
  </si>
  <si>
    <t>R0534</t>
  </si>
  <si>
    <t>How urban amenity factors shape the geography of innovative enterprises: A geographical random forest approach in Beijing</t>
  </si>
  <si>
    <t>10.1016/j.cities.2026.107612</t>
  </si>
  <si>
    <t>2-s2.0-105051222355</t>
  </si>
  <si>
    <t>R0535</t>
  </si>
  <si>
    <t>DQ-FAST: A dueling Q-learning framework for federated adaptive scheduling and task offloading in multi-agent edge systems</t>
  </si>
  <si>
    <t>Computer Communications</t>
  </si>
  <si>
    <t>10.1016/j.comcom.2026.108570</t>
  </si>
  <si>
    <t>2-s2.0-105039819836</t>
  </si>
  <si>
    <t>R0536</t>
  </si>
  <si>
    <t>Spatial Heterogeneity in Cancer Incidence: Assessing Behavioral and Environmental Associations Using Machine Learning and Multiscale Geographically Weighted Regression</t>
  </si>
  <si>
    <t>Applied System Innovation</t>
  </si>
  <si>
    <t>10.3390/asi9090181</t>
  </si>
  <si>
    <t>2-s2.0-105051764021</t>
  </si>
  <si>
    <t>R0537</t>
  </si>
  <si>
    <t>Drivers of tick distributions in Latvia: a multi‑species assessment of joint and single‑species distribution models (2017–2019)</t>
  </si>
  <si>
    <t>Ticks and Tick-borne Diseases</t>
  </si>
  <si>
    <t>10.1016/j.ttbdis.2026.102713</t>
  </si>
  <si>
    <t>2-s2.0-105050656746</t>
  </si>
  <si>
    <t>R0538</t>
  </si>
  <si>
    <t>A Novel Hybrid Deep Learning Validation Model for Real-Time and Synthetic Image Inputs in Capsicum Plant Disease Diagnosis</t>
  </si>
  <si>
    <t>International Journal of Advanced Computer Science and Applications</t>
  </si>
  <si>
    <t>10.14569/IJACSA.2026.0170633</t>
  </si>
  <si>
    <t>2-s2.0-105044767442</t>
  </si>
  <si>
    <t>R0539</t>
  </si>
  <si>
    <t>Flood susceptibility and mitigation in tropical cities using XAI and ‘Knowledge-infused transformer-based neural network’ model</t>
  </si>
  <si>
    <t>10.1016/j.rsase.2026.102180</t>
  </si>
  <si>
    <t>2-s2.0-105046512347</t>
  </si>
  <si>
    <t>R0540</t>
  </si>
  <si>
    <t>Probabilistic Assessment of Groundwater Potential Using Spatially Aware Machine Learning and Multimodal Geospatial Data</t>
  </si>
  <si>
    <t>Technologies</t>
  </si>
  <si>
    <t>10.3390/technologies14070447</t>
  </si>
  <si>
    <t>2-s2.0-105045829325</t>
  </si>
  <si>
    <t>R0541</t>
  </si>
  <si>
    <t>Spatial-temporal variability and risk assessment of surface and groundwater resources under climate change and urbanization: A physics-informed analysis</t>
  </si>
  <si>
    <t>10.1016/j.scitotenv.2026.181723</t>
  </si>
  <si>
    <t>2-s2.0-105034375517</t>
  </si>
  <si>
    <t>R0542</t>
  </si>
  <si>
    <t>Disentangling Complexity and Performance: A Comparative Study of Deep Learning and Random Forest Models for Cropland Vulnerability Assessment in Bangladesh</t>
  </si>
  <si>
    <t>10.3390/land15010174</t>
  </si>
  <si>
    <t>2-s2.0-105028664129</t>
  </si>
  <si>
    <t>R0543</t>
  </si>
  <si>
    <t>Integrating physics-guided Persistent Scatterer Interferometry (PS-InSAR) derived indices and machine learning for landslide susceptibility mapping</t>
  </si>
  <si>
    <t>10.1016/j.asr.2026.08.058</t>
  </si>
  <si>
    <t>2-s2.0-105049617239</t>
  </si>
  <si>
    <t>R0544</t>
  </si>
  <si>
    <t>Mapping threatened native grasslands: A comparative evaluation of AlphaEarth embeddings and Sentinel-2 predictors</t>
  </si>
  <si>
    <t>10.1016/j.rsase.2026.102230</t>
  </si>
  <si>
    <t>2-s2.0-105048536613</t>
  </si>
  <si>
    <t>R0545</t>
  </si>
  <si>
    <t>Four decades of Landsat-based river turbidity reconstruction reveal spatially heterogeneous declines across U.S. rivers</t>
  </si>
  <si>
    <t>10.1016/j.isprsjprs.2026.09.007</t>
  </si>
  <si>
    <t>2-s2.0-105049794823</t>
  </si>
  <si>
    <t>R0546</t>
  </si>
  <si>
    <t>An Integrated Physics-Informed Multi-Perturbation Framework for Scalable and Interpretable Leakage Detection in Water Distribution Networks</t>
  </si>
  <si>
    <t>10.1007/s11269-026-04699-9</t>
  </si>
  <si>
    <t>2-s2.0-105039421887</t>
  </si>
  <si>
    <t>R0547</t>
  </si>
  <si>
    <t>Spatially aware deep learning and explainable AI reveal geomorphic control hierarchy in a monsoon-dominated coastal lagoon</t>
  </si>
  <si>
    <t>Results in Engineering</t>
  </si>
  <si>
    <t>10.1016/j.rineng.2026.111316</t>
  </si>
  <si>
    <t>2-s2.0-105041113707</t>
  </si>
  <si>
    <t>R0548</t>
  </si>
  <si>
    <t>Overcoming Antagonistic epistasis in DAAO Engineering via Mechanism-Guided Multidimensional Feature Analysis</t>
  </si>
  <si>
    <t>Journal of Agricultural and Food Chemistry</t>
  </si>
  <si>
    <t>10.1021/acs.jafc.6c03008</t>
  </si>
  <si>
    <t>2-s2.0-105047946921</t>
  </si>
  <si>
    <t>R0549</t>
  </si>
  <si>
    <t>Prediction of VRFB state of health in PV-coupled systems using PSO-optimized ensemble and neural models</t>
  </si>
  <si>
    <t>Computers and Chemical Engineering</t>
  </si>
  <si>
    <t>10.1016/j.compchemeng.2026.109632</t>
  </si>
  <si>
    <t>2-s2.0-105033856771</t>
  </si>
  <si>
    <t>R0550</t>
  </si>
  <si>
    <t>Wildfire Susceptibility Mapping in China Combining Machine Learning, Deep Learning, and Transformer-Based Models</t>
  </si>
  <si>
    <t>10.3390/earth7040119</t>
  </si>
  <si>
    <t>2-s2.0-105048570795</t>
  </si>
  <si>
    <t>R0551</t>
  </si>
  <si>
    <t>Large-scale flood susceptibility mapping along major tributaries of the Nile River system in Sudan using convolutional neural network</t>
  </si>
  <si>
    <t>10.1038/s41598-026-58194-7</t>
  </si>
  <si>
    <t>2-s2.0-105049714836</t>
  </si>
  <si>
    <t>R0552</t>
  </si>
  <si>
    <t>Projected warming patterns across the Canadian prairies under CMIP6 scenarios: Terrain-informed bias-corrected temperature projections using machine learning</t>
  </si>
  <si>
    <t>Total Environment Advances</t>
  </si>
  <si>
    <t>10.1016/j.teadva.2026.200158</t>
  </si>
  <si>
    <t>2-s2.0-105043193198</t>
  </si>
  <si>
    <t>R0553</t>
  </si>
  <si>
    <t>Unraveling non-linear environmental controls on soil organic carbon in arid China: An interpretable machine learning approach</t>
  </si>
  <si>
    <t>10.1007/s11629-025-9833-7</t>
  </si>
  <si>
    <t>2-s2.0-105049206177</t>
  </si>
  <si>
    <t>R0554</t>
  </si>
  <si>
    <t>Bayesian source apportionment of sedimentary organic carbon along a sluice-regulated river–estuary continuum: Coupling machine learning, spatial analytics, and multi-proxy geochemistry</t>
  </si>
  <si>
    <t>10.1016/j.ecoinf.2026.103791</t>
  </si>
  <si>
    <t>2-s2.0-105037333827</t>
  </si>
  <si>
    <t>R0555</t>
  </si>
  <si>
    <t>County-level CO 2 emissions based on the urban–rural land-use structure in Hunan Province, China: evidence from human activity and SHAP value interpretation</t>
  </si>
  <si>
    <t>International Journal of Digital Earth</t>
  </si>
  <si>
    <t>10.1080/17538947.2026.2721123</t>
  </si>
  <si>
    <t>2-s2.0-105048240047</t>
  </si>
  <si>
    <t>R0556</t>
  </si>
  <si>
    <t>Sustainability-Oriented Governance of Tourism Corridors: Decoupling Socioeconomic Pressure and Ecological Vulnerability with Explainable AI and Evolutionary Optimization</t>
  </si>
  <si>
    <t>10.3390/su18136631</t>
  </si>
  <si>
    <t>2-s2.0-105045257553</t>
  </si>
  <si>
    <t>R0557</t>
  </si>
  <si>
    <t>Fine-scale mapping of Oncomelania hupensis habitats in eastern China using multi-season Sentinel-2 imagery and semi-supervised deep learning</t>
  </si>
  <si>
    <t>10.1016/j.actatropica.2026.108044</t>
  </si>
  <si>
    <t>2-s2.0-105033844895</t>
  </si>
  <si>
    <t>R0558</t>
  </si>
  <si>
    <t>Roads, Soil, Snow, and Topography Influence Genetic Connectivity: A Machine Learning Approach for a Peripheral American Badger Population</t>
  </si>
  <si>
    <t>10.1002/ece3.73467</t>
  </si>
  <si>
    <t>2-s2.0-105035904820</t>
  </si>
  <si>
    <t>R0559</t>
  </si>
  <si>
    <t>Ecological Filtering by Tuber Compartments Shapes Stable Core Microbiomes That Underpin Potato Plant Growth Across Environments</t>
  </si>
  <si>
    <t>Plant, Cell and Environment</t>
  </si>
  <si>
    <t>10.1111/pce.70843</t>
  </si>
  <si>
    <t>2-s2.0-105049233313</t>
  </si>
  <si>
    <t>R0560</t>
  </si>
  <si>
    <t>Spatiotemporal dynamics and nonlinear associations of snow phenology with environmental factors in the forest-steppe ecotone of the Greater Khingan Mountains</t>
  </si>
  <si>
    <t>10.1016/j.ejrh.2026.103894</t>
  </si>
  <si>
    <t>2-s2.0-105048289686</t>
  </si>
  <si>
    <t>R0561</t>
  </si>
  <si>
    <t>GeoKIM: Label-Informed Masked Representation Learning for Geoscientific Data Under Few-Shot Conditions</t>
  </si>
  <si>
    <t>Mathematical Geosciences</t>
  </si>
  <si>
    <t>10.1007/s11004-026-10318-5</t>
  </si>
  <si>
    <t>2-s2.0-105043742087</t>
  </si>
  <si>
    <t>R0562</t>
  </si>
  <si>
    <t>Spatial Allocation of Veterinary Healthcare Facilities in Beijing Using Random Forest and Priority-Constrained Covering Optimisation</t>
  </si>
  <si>
    <t>10.3390/ijgi15090417</t>
  </si>
  <si>
    <t>2-s2.0-105051550849</t>
  </si>
  <si>
    <t>R0563</t>
  </si>
  <si>
    <t>Identifying ecological security patterns across Nanshan National Park and its adjacent counties via an integrated XGBoost-MCR framework</t>
  </si>
  <si>
    <t>10.1016/j.ecolind.2026.115537</t>
  </si>
  <si>
    <t>2-s2.0-105051092531</t>
  </si>
  <si>
    <t>R0564</t>
  </si>
  <si>
    <t>Dengue vector niche modeling with future SSP climatic scenarios over India using the machine learning-based MaxEnt model</t>
  </si>
  <si>
    <t>International Journal of Biometeorology</t>
  </si>
  <si>
    <t>10.1007/s00484-026-03189-2</t>
  </si>
  <si>
    <t>2-s2.0-105035679755</t>
  </si>
  <si>
    <t>R0565</t>
  </si>
  <si>
    <t>A Novel Spatial–Element Transformer with Dual Attention Architecture for Mineral Prospectivity Mapping</t>
  </si>
  <si>
    <t>10.3390/min16080783</t>
  </si>
  <si>
    <t>2-s2.0-105048676729</t>
  </si>
  <si>
    <t>R0566</t>
  </si>
  <si>
    <t>Bayesian Spatial Partitioning with Feature Fusion for Wide-Beam SAR Altimeter Localization Using Delay-Doppler Maps</t>
  </si>
  <si>
    <t>10.3390/rs18132087</t>
  </si>
  <si>
    <t>2-s2.0-105044677766</t>
  </si>
  <si>
    <t>R0567</t>
  </si>
  <si>
    <t>Development of ANN-based proxy model for effective stress prediction using finite element method</t>
  </si>
  <si>
    <t>Journal of Engineering and Applied Science</t>
  </si>
  <si>
    <t>10.1186/s44147-026-00931-w</t>
  </si>
  <si>
    <t>2-s2.0-105030489062</t>
  </si>
  <si>
    <t>R0568</t>
  </si>
  <si>
    <t>Assessment of Feature Selection Methods for Machine Learning-Based Chlorophyll-a Retrieval Across Optical Water Types</t>
  </si>
  <si>
    <t>10.3390/rs18142381</t>
  </si>
  <si>
    <t>2-s2.0-105045919163</t>
  </si>
  <si>
    <t>R0569</t>
  </si>
  <si>
    <t>A singularity regression kriging for spatial prediction</t>
  </si>
  <si>
    <t>10.1080/15481603.2026.2690341</t>
  </si>
  <si>
    <t>2-s2.0-105045791321</t>
  </si>
  <si>
    <t>R0570</t>
  </si>
  <si>
    <t>Microclimates, land cover, and socioeconomic vulnerability shape Anopheles hotspots in Maryland, USA</t>
  </si>
  <si>
    <t>10.1186/s40249-025-01407-4</t>
  </si>
  <si>
    <t>2-s2.0-105027821666</t>
  </si>
  <si>
    <t>R0571</t>
  </si>
  <si>
    <t>A Phenology-Adaptive Rubber Plantation Mapping (PARM) Framework Coupling Sentinel-1 SAR and Optimally Selected Spectral Indices Across Heterogeneous Tropical Regions</t>
  </si>
  <si>
    <t>10.3390/rs18172989</t>
  </si>
  <si>
    <t>2-s2.0-105050398827</t>
  </si>
  <si>
    <t>R0572</t>
  </si>
  <si>
    <t>Multiseason Crop Type Mapping in Arid Agricultural Systems Using High-Resolution Planet Imagery</t>
  </si>
  <si>
    <t>10.1109/JSTARS.2026.3702608</t>
  </si>
  <si>
    <t>2-s2.0-105042028844</t>
  </si>
  <si>
    <t>R0573</t>
  </si>
  <si>
    <t>Improving fine-grained population distribution prediction by considering region-distinctive geographical factors-A case of Pearl River Delta, China</t>
  </si>
  <si>
    <t>10.1016/j.jag.2026.105168</t>
  </si>
  <si>
    <t>2-s2.0-105030483753</t>
  </si>
  <si>
    <t>R0574</t>
  </si>
  <si>
    <t>Self-Supervised Multi-modal Fusion for Mineral Prospectivity Mapping Using Vision Transformers Integrating Multi-scale Geological Maps with Aeromagnetic Data</t>
  </si>
  <si>
    <t>10.1007/s11053-026-10771-3</t>
  </si>
  <si>
    <t>2-s2.0-105051422990</t>
  </si>
  <si>
    <t>R0575</t>
  </si>
  <si>
    <t>Open-source optical–radar data fusion for mapping invasive tree species: A scalable framework for regional LULC applications</t>
  </si>
  <si>
    <t>10.1016/j.isprsjprs.2026.06.024</t>
  </si>
  <si>
    <t>2-s2.0-105042258664</t>
  </si>
  <si>
    <t>R0576</t>
  </si>
  <si>
    <t>Interpretable Attribution of Sentinel-1/2 and Environmental Covariates for Compositionally Closed Soil Mapping and Uncertainty Quantification</t>
  </si>
  <si>
    <t>10.3390/rs18122051</t>
  </si>
  <si>
    <t>2-s2.0-105043078173</t>
  </si>
  <si>
    <t>R0577</t>
  </si>
  <si>
    <t>Ten-meter resolution spatial allocation of CO2 emissions in tourist city Guilin using GOSAT observations and key factor attribution</t>
  </si>
  <si>
    <t>Atmospheric Environment: X</t>
  </si>
  <si>
    <t>10.1016/j.aeaoa.2026.100507</t>
  </si>
  <si>
    <t>2-s2.0-105049192281</t>
  </si>
  <si>
    <t>R0578</t>
  </si>
  <si>
    <t>Evaluating Scale Transferability and Observation-Based Calibration in High-Resolution PM2.5 Downscaling</t>
  </si>
  <si>
    <t>10.3390/rs18172876</t>
  </si>
  <si>
    <t>2-s2.0-105050236978</t>
  </si>
  <si>
    <t>R0579</t>
  </si>
  <si>
    <t>MUSICA: A Multi-Source Informal settlement Classification Approach combining remote sensing foundation models and expert knowledge</t>
  </si>
  <si>
    <t>10.1016/j.neucom.2026.134732</t>
  </si>
  <si>
    <t>2-s2.0-105046819600</t>
  </si>
  <si>
    <t>R0580</t>
  </si>
  <si>
    <t>Geomorphic modulation of weathering-oriented geochemical signals along an arid source-to-sink corridor: Evidence from K2O in the eastern Kunlun-Golmud River system</t>
  </si>
  <si>
    <t>10.1016/j.geomorph.2026.110510</t>
  </si>
  <si>
    <t>2-s2.0-105048005500</t>
  </si>
  <si>
    <t>R0581</t>
  </si>
  <si>
    <t>SERF-XCH4: A Stacked Ensemble Framework for Spatiotemporal Continuous Methane Monitoring and Driver Analysis</t>
  </si>
  <si>
    <t>10.3390/rs18071036</t>
  </si>
  <si>
    <t>2-s2.0-105035610340</t>
  </si>
  <si>
    <t>R0582</t>
  </si>
  <si>
    <t>Quantitative assessment of urban tree fall risk using ensemble learning: integrating structural, defect, and meteorological features</t>
  </si>
  <si>
    <t>Arboricultural Journal</t>
  </si>
  <si>
    <t>10.1080/03071375.2026.2722875</t>
  </si>
  <si>
    <t>2-s2.0-105048738758</t>
  </si>
  <si>
    <t>R0583</t>
  </si>
  <si>
    <t>Assessing the Spatial Transferability of Annual Soil Erosion Models Across Mediterranean Catchments Using Hierarchical and Ensemble Approaches</t>
  </si>
  <si>
    <t>10.3390/w18182255</t>
  </si>
  <si>
    <t>2-s2.0-105051785704</t>
  </si>
  <si>
    <t>R0584</t>
  </si>
  <si>
    <t>A downscaling and fusion framework for fine-resolution gross primary productivity estimation</t>
  </si>
  <si>
    <t>Geo-Spatial Information Science</t>
  </si>
  <si>
    <t>10.1080/10095020.2026.2654926</t>
  </si>
  <si>
    <t>2-s2.0-105039272168</t>
  </si>
  <si>
    <t>R0585</t>
  </si>
  <si>
    <t>Multi-Source Meteorological–Topographic Modeling of Monthly Power Generation for Mountain Photovoltaic Stations Using Gradient-Boosted Trees</t>
  </si>
  <si>
    <t>Energies</t>
  </si>
  <si>
    <t>10.3390/en19122936</t>
  </si>
  <si>
    <t>2-s2.0-105042942916</t>
  </si>
  <si>
    <t>R0586</t>
  </si>
  <si>
    <t>A Structural knowledge-guided deep learning for retrieving precipitable water vapor from satellite remote sensing observations</t>
  </si>
  <si>
    <t>10.1109/TGRS.2026.3735969</t>
  </si>
  <si>
    <t>2-s2.0-105051677119</t>
  </si>
  <si>
    <t>R0587</t>
  </si>
  <si>
    <t>Spectral Gradient Field-Guided Bayesian Adaptive Graph Convolution for Hyperspectral Image Classification</t>
  </si>
  <si>
    <t>10.1109/TGRS.2026.3737243</t>
  </si>
  <si>
    <t>2-s2.0-105051885429</t>
  </si>
  <si>
    <t>R0588</t>
  </si>
  <si>
    <t>Supraglacial Lake Bathymetry Retrieval from ICESat-2 Altimetry Data and Sentinel-2 Imagery Using Deep Learning Algorithms</t>
  </si>
  <si>
    <t>10.3390/rs18162726</t>
  </si>
  <si>
    <t>2-s2.0-105048748552</t>
  </si>
  <si>
    <t>R0589</t>
  </si>
  <si>
    <t>Dynamic Landslide Susceptibility Assessment Under Typhoons with Physics-Guided Optimization: Case Study of Cempaka (2017), Indonesia</t>
  </si>
  <si>
    <t>10.3390/land15071108</t>
  </si>
  <si>
    <t>2-s2.0-105045915247</t>
  </si>
  <si>
    <t>R0590</t>
  </si>
  <si>
    <t>Small area estimation of forest volume using mixed effects random forests and multi-source remote sensing data</t>
  </si>
  <si>
    <t>10.1080/22797254.2026.2680926</t>
  </si>
  <si>
    <t>2-s2.0-105041221590</t>
  </si>
  <si>
    <t>R0591</t>
  </si>
  <si>
    <t>Slope-unit based landslide susceptibility mapping using explainable ensemble machine learning and spatial uncertainty analysis in the Chittagong Hill Tracts, Bangladesh</t>
  </si>
  <si>
    <t>10.1016/j.rsase.2026.102091</t>
  </si>
  <si>
    <t>2-s2.0-105040401321</t>
  </si>
  <si>
    <t>R0592</t>
  </si>
  <si>
    <t>Assessing the current and future distribution of Androctonus mauritanicus in Morocco under climate change using MaxEnt with environmental variables</t>
  </si>
  <si>
    <t>Toxicon</t>
  </si>
  <si>
    <t>10.1016/j.toxicon.2026.109212</t>
  </si>
  <si>
    <t>2-s2.0-105044352898</t>
  </si>
  <si>
    <t>R0593</t>
  </si>
  <si>
    <t>Controlled Performance Decomposition of Seismic–Log Representations for Reservoir Sweet Spot Screening</t>
  </si>
  <si>
    <t>10.3390/app16178758</t>
  </si>
  <si>
    <t>2-s2.0-105050228857</t>
  </si>
  <si>
    <t>R0594</t>
  </si>
  <si>
    <t>Mapping Spatial Patterns and Recent Changes in Quercus pyrenaica (Willd.) Forests Using Remote Sensing and Machine Learning</t>
  </si>
  <si>
    <t>10.3390/rs18081208</t>
  </si>
  <si>
    <t>2-s2.0-105037066076</t>
  </si>
  <si>
    <t>R0595</t>
  </si>
  <si>
    <t>SENTINEL-Dengue ASEAN-11: An AI-Powered Climate–Geospatial Intelligence System for Dengue Early Warning and Surveillance Prioritization Across Southeast Asia</t>
  </si>
  <si>
    <t>10.52939/ijg.v22i6.5044</t>
  </si>
  <si>
    <t>2-s2.0-105044500568</t>
  </si>
  <si>
    <t>R0596</t>
  </si>
  <si>
    <t>Enhancing Earthquake-Induced Landslide Susceptibility Mapping Through Integration of Climatological Soil Moisture: A Hybrid CNN–Swin Transformer Approach</t>
  </si>
  <si>
    <t>10.3390/rs18152495</t>
  </si>
  <si>
    <t>2-s2.0-105047001862</t>
  </si>
  <si>
    <t>R0597</t>
  </si>
  <si>
    <t>A Road-Segment-Based Rockfall Susceptibility Mapping Approach Integrating Physically Informed Slope-Cutting Features and Comparative Machine Learning Models</t>
  </si>
  <si>
    <t>10.3390/rs18152562</t>
  </si>
  <si>
    <t>2-s2.0-105046983826</t>
  </si>
  <si>
    <t>R0598</t>
  </si>
  <si>
    <t>Contemporary Environmental Drivers of European Plant Distributions</t>
  </si>
  <si>
    <t>10.1111/geb.70308</t>
  </si>
  <si>
    <t>2-s2.0-105050298871</t>
  </si>
  <si>
    <t>R0599</t>
  </si>
  <si>
    <t>Multi-Hazard Geological Susceptibility Assessment for Sustainable Disaster Risk Reduction Using Slope Units and Interpretable Machine Learning: A Case Study of Tongren City, Qinghai Province, China</t>
  </si>
  <si>
    <t>10.3390/su18179058</t>
  </si>
  <si>
    <t>2-s2.0-105050248210</t>
  </si>
  <si>
    <t>R0600</t>
  </si>
  <si>
    <t>A Multi-crop Ensemble Framework for Yield Prediction</t>
  </si>
  <si>
    <t>Indian Journal of Agricultural Research</t>
  </si>
  <si>
    <t>10.18805/IJARe.A-6496</t>
  </si>
  <si>
    <t>2-s2.0-105038923698</t>
  </si>
  <si>
    <t>R0601</t>
  </si>
  <si>
    <t>Systematic Evaluation of Interpolation Strategies for Soil Moisture Retrieval Using Sentinel-1/2 Data: A Case Study in Shandian River Basin</t>
  </si>
  <si>
    <t>10.1109/JSTARS.2026.3701513</t>
  </si>
  <si>
    <t>2-s2.0-105041401184</t>
  </si>
  <si>
    <t>R0602</t>
  </si>
  <si>
    <t>Investigation into the Spectral Completion Algorithm Leveraging Dense Connection Autoencoders</t>
  </si>
  <si>
    <t>AI (Switzerland)</t>
  </si>
  <si>
    <t>10.3390/ai7080310</t>
  </si>
  <si>
    <t>2-s2.0-105048449204</t>
  </si>
  <si>
    <t>R0603</t>
  </si>
  <si>
    <t>Spatially validated assessment of seismic hazard-prone environments in Myanmar using multi-source data and interpretable machine learning</t>
  </si>
  <si>
    <t>Scientific reports</t>
  </si>
  <si>
    <t>10.1038/s41598-026-45557-3</t>
  </si>
  <si>
    <t>2-s2.0-105040771505</t>
  </si>
  <si>
    <t>R0604</t>
  </si>
  <si>
    <t>A Comparative Study of EO Data Fusion and Satellite Embeddings for Soil Organic Carbon Estimation in Mainland Portugal</t>
  </si>
  <si>
    <t>Soil Use and Management</t>
  </si>
  <si>
    <t>10.1111/sum.70310</t>
  </si>
  <si>
    <t>2-s2.0-105052133547</t>
  </si>
  <si>
    <t>R0605</t>
  </si>
  <si>
    <t>AI-driven ocean-colour prediction of potential fishing zones for blue-economy resource sustainability in the northern Bay of Bengal</t>
  </si>
  <si>
    <t>10.1016/j.pce.2026.104655</t>
  </si>
  <si>
    <t>2-s2.0-105045575545</t>
  </si>
  <si>
    <t>R0606</t>
  </si>
  <si>
    <t>CroSpec-MT: A Compact Spectral State-Space Network for Joint Classification and Regression of Hyperspectral Forest Variables</t>
  </si>
  <si>
    <t>10.1109/LGRS.2026.3734973</t>
  </si>
  <si>
    <t>2-s2.0-105051289527</t>
  </si>
  <si>
    <t>R0607</t>
  </si>
  <si>
    <t>Spatiotemporal visualization and exposure-priority assessment of global soil microplastic abundance based on machine learning</t>
  </si>
  <si>
    <t>10.1016/j.jenvman.2026.131009</t>
  </si>
  <si>
    <t>2-s2.0-105051424694</t>
  </si>
  <si>
    <t>R0608</t>
  </si>
  <si>
    <t>Terrain Complexity and Visual Dominance as Predictors of Open-Air Palaeolithic Site Distribution in Nagpur and Chandrapur Districts, Maharashtra, India</t>
  </si>
  <si>
    <t>Journal of Archaeological Science: Reports</t>
  </si>
  <si>
    <t>10.1016/j.jasrep.2026.105923</t>
  </si>
  <si>
    <t>2-s2.0-105043310047</t>
  </si>
  <si>
    <t>R0609</t>
  </si>
  <si>
    <t>Deep Learning Prediction of Settlement and Stress Fields in Geosynthetic Reinforced Pile Supported Soft Ground</t>
  </si>
  <si>
    <t>Transportation Infrastructure Geotechnology</t>
  </si>
  <si>
    <t>10.1007/s40515-026-00993-6</t>
  </si>
  <si>
    <t>2-s2.0-105046295768</t>
  </si>
  <si>
    <t>R0610</t>
  </si>
  <si>
    <t>Unified Model Compression Framework for Hyperspectral Image Super-Resolution</t>
  </si>
  <si>
    <t>10.1109/JSTARS.2026.3725636</t>
  </si>
  <si>
    <t>2-s2.0-105048721164</t>
  </si>
  <si>
    <t>R0611</t>
  </si>
  <si>
    <t>UAV Remote Sensing-Based Random Forest Modeling of Expressway Vegetation Biomass and Sample Library Construction</t>
  </si>
  <si>
    <t>10.3390/land15030401</t>
  </si>
  <si>
    <t>2-s2.0-105033967236</t>
  </si>
  <si>
    <t>R0612</t>
  </si>
  <si>
    <t>Multi-Hazard Coastal Susceptibility Mapping Using Machine Learning and Deep Learning in Deltaic Louisiana</t>
  </si>
  <si>
    <t>10.3390/ijgi15080346</t>
  </si>
  <si>
    <t>2-s2.0-105048520680</t>
  </si>
  <si>
    <t>R0613</t>
  </si>
  <si>
    <t>Continental-Scale Invertebrate Distributions Are Mainly Associated With Climate but Modulated by Soil and Land-Use Gradients</t>
  </si>
  <si>
    <t>10.1111/geb.70282</t>
  </si>
  <si>
    <t>2-s2.0-105045539769</t>
  </si>
  <si>
    <t>R0614</t>
  </si>
  <si>
    <t>Spatiotemporal dynamics and drivers of vegetation net primary productivity in a karst region: Nonlinear responses and spatial-scale effects revealed by XGBoost–SHAP and MGWR</t>
  </si>
  <si>
    <t>10.1016/j.ecolind.2026.115584</t>
  </si>
  <si>
    <t>2-s2.0-105051762819</t>
  </si>
  <si>
    <t>R0615</t>
  </si>
  <si>
    <t>Diagnosing interpretability limits of RGB-based explainable deep learning for UAV riparian vegetation reconstruction</t>
  </si>
  <si>
    <t>10.1016/j.ecoinf.2026.104020</t>
  </si>
  <si>
    <t>2-s2.0-105048544997</t>
  </si>
  <si>
    <t>R0616</t>
  </si>
  <si>
    <t>Develop an Approach for Mapping an Accurate and Appropriate Flood Susceptibility for Quang Binh Province, Vietnam, Using Machine Learning Algorithms and Remote Sensing</t>
  </si>
  <si>
    <t>Civil and Environmental Engineering</t>
  </si>
  <si>
    <t>10.2478/cee-2026-0089</t>
  </si>
  <si>
    <t>2-s2.0-105033902995</t>
  </si>
  <si>
    <t>R0617</t>
  </si>
  <si>
    <t>Integrating GIS and Neural Networks for Sustainable Water Harvesting Site Selection</t>
  </si>
  <si>
    <t>10.1007/s11269-026-04596-1</t>
  </si>
  <si>
    <t>2-s2.0-105038924565</t>
  </si>
  <si>
    <t>R0618</t>
  </si>
  <si>
    <t>Integrating anthropogenic hydrodynamics and GOCI satellite observations for water quality retrieval in highly engineered coastal systems: A case study of Saemangeum</t>
  </si>
  <si>
    <t>10.1016/j.rse.2026.115700</t>
  </si>
  <si>
    <t>2-s2.0-105051749766</t>
  </si>
  <si>
    <t>R0619</t>
  </si>
  <si>
    <t>Spatiotemporal Trajectories and Divergent Drivers of Cropland Non-Grain Use: Evidence from the Changsha–Zhuzhou–Xiangtan Urban Agglomeration, China</t>
  </si>
  <si>
    <t>10.3390/land15060985</t>
  </si>
  <si>
    <t>2-s2.0-105042860309</t>
  </si>
  <si>
    <t>R0620</t>
  </si>
  <si>
    <t>Public-service exposure-oriented coastal flood susceptibility assessment and priority zone identification in the Pearl River Estuary</t>
  </si>
  <si>
    <t>10.3389/fmars.2026.1948057</t>
  </si>
  <si>
    <t>2-s2.0-105051998548</t>
  </si>
  <si>
    <t>R0621</t>
  </si>
  <si>
    <t>Street-Scale Nonlinear Associations Between 2D and 3D Plant Morphology and Land Surface Temperature</t>
  </si>
  <si>
    <t>Plants</t>
  </si>
  <si>
    <t>10.3390/plants15172561</t>
  </si>
  <si>
    <t>2-s2.0-105050215869</t>
  </si>
  <si>
    <t>R0622</t>
  </si>
  <si>
    <t>Spatially Constrained Machine Learning for PRISMA-Based Lithological Mapping of Phosphate Mine Waste Rocks</t>
  </si>
  <si>
    <t>10.3390/min16060619</t>
  </si>
  <si>
    <t>2-s2.0-105042958219</t>
  </si>
  <si>
    <t>R0623</t>
  </si>
  <si>
    <t>Construction Suitability and Influencing Factors in Abandoned Mining Areas Based on Machine Learning: A Case Study of Luhe District, Nanjing, China</t>
  </si>
  <si>
    <t>10.3390/su18179198</t>
  </si>
  <si>
    <t>2-s2.0-105050234131</t>
  </si>
  <si>
    <t>R0624</t>
  </si>
  <si>
    <t>Global gap-free aerosol optical depth reconstruction based on the fusion of satellite and reanalysis data</t>
  </si>
  <si>
    <t>10.1016/j.asr.2026.06.079</t>
  </si>
  <si>
    <t>2-s2.0-105043740624</t>
  </si>
  <si>
    <t>R0625</t>
  </si>
  <si>
    <t>A Systematic Comparison of Statistical and Machine-Learning Models for Mapping Landslide Susceptibility: Evidence from the 2018 Rainfall-Induced Landslides in Hiroshima</t>
  </si>
  <si>
    <t>10.3390/geohazards7030087</t>
  </si>
  <si>
    <t>2-s2.0-105048419988</t>
  </si>
  <si>
    <t>R0626</t>
  </si>
  <si>
    <t>Predicting the spatial distribution of Borrelia burgdorferi in China through ensemble learning algorithms and SHAP interpretability</t>
  </si>
  <si>
    <t>10.3389/fenvs.2026.1885173</t>
  </si>
  <si>
    <t>2-s2.0-105050305295</t>
  </si>
  <si>
    <t>R0627</t>
  </si>
  <si>
    <t>Optical River Ice Spectral Subclassification on the Tibetan Plateau: A Landsat 5–9 and Sentinel-2 Benchmark with Interpretable Machine Learning</t>
  </si>
  <si>
    <t>10.3390/rs18091437</t>
  </si>
  <si>
    <t>2-s2.0-105038395185</t>
  </si>
  <si>
    <t>R0628</t>
  </si>
  <si>
    <t>An Integrated Framework for Diagnosing Ecological Resilience Degradation in a High-Density Urban Agglomeration: Evidence from the Guangdong–Hong Kong–Macao Greater Bay Area</t>
  </si>
  <si>
    <t>10.3390/su18179028</t>
  </si>
  <si>
    <t>2-s2.0-105050259670</t>
  </si>
  <si>
    <t>R0629</t>
  </si>
  <si>
    <t>A local Shapley metric for spatial validation of urban infrastructure deterioration</t>
  </si>
  <si>
    <t>10.1016/j.compenvurbsys.2026.102513</t>
  </si>
  <si>
    <t>2-s2.0-105051525170</t>
  </si>
  <si>
    <t>R0630</t>
  </si>
  <si>
    <t>Decoding Elevation-Mediated Wildfire Regimes in Mountain Forest Landscapes Using Hybrid Machine Learning</t>
  </si>
  <si>
    <t>10.3390/f17070775</t>
  </si>
  <si>
    <t>2-s2.0-105045847339</t>
  </si>
  <si>
    <t>R0631</t>
  </si>
  <si>
    <t>Detecting Tamarix chinensis in the Yellow River Delta Coastal Wetland Using Sentinel-1/2 and Red-Edge–Vegetation-Cover Features</t>
  </si>
  <si>
    <t>10.3390/f17070829</t>
  </si>
  <si>
    <t>2-s2.0-105045793236</t>
  </si>
  <si>
    <t>R0632</t>
  </si>
  <si>
    <t>Global sublinear scaling between soil microbial biomass carbon and soil organic carbon across biomes</t>
  </si>
  <si>
    <t>10.1016/j.apsoil.2026.107238</t>
  </si>
  <si>
    <t>2-s2.0-105042598757</t>
  </si>
  <si>
    <t>R0633</t>
  </si>
  <si>
    <t>Weight-level integration of SHAP-interpreted machine learning and AHP for flood susceptibility mapping in a semi-arid region</t>
  </si>
  <si>
    <t>10.1016/j.envsoft.2026.107039</t>
  </si>
  <si>
    <t>2-s2.0-105040068569</t>
  </si>
  <si>
    <t>R0634</t>
  </si>
  <si>
    <t>Integrated Multi-Hazard Risk Assessment for Delhi with Quantile-Regressed LightGBM and SHAP Interpretation</t>
  </si>
  <si>
    <t>10.3390/land15030488</t>
  </si>
  <si>
    <t>2-s2.0-105034348911</t>
  </si>
  <si>
    <t>R0635</t>
  </si>
  <si>
    <t>Large-Scale Seabed Sediment Classification Using Sentinel-2 Imagery and Efficient Machine Learning Pipelines</t>
  </si>
  <si>
    <t>10.1109/ACCESS.2026.3694287</t>
  </si>
  <si>
    <t>2-s2.0-105039626485</t>
  </si>
  <si>
    <t>R0636</t>
  </si>
  <si>
    <t>Bias-Aware Machine Learning Spatial Downscaling of GRACE Signals: Application to the Bug River Basin</t>
  </si>
  <si>
    <t>10.3390/rs18172909</t>
  </si>
  <si>
    <t>2-s2.0-105050362254</t>
  </si>
  <si>
    <t>R0637</t>
  </si>
  <si>
    <t>Interspecific Habitat Suitability of Four Southeast Asian Spiny Climbing Palms (Korthalsia) Through Species Distribution Modeling</t>
  </si>
  <si>
    <t>10.3390/plants15091348</t>
  </si>
  <si>
    <t>2-s2.0-105038400827</t>
  </si>
  <si>
    <t>R0638</t>
  </si>
  <si>
    <t>Wrong Side Vehicle Detection and Illegal Parking Detection using the Centroid Method and YOLOv8</t>
  </si>
  <si>
    <t>SSRG International Journal of Electronics and Communication Engineering</t>
  </si>
  <si>
    <t>10.14445/23488549/IJECE-V13I6P101</t>
  </si>
  <si>
    <t>2-s2.0-105043677123</t>
  </si>
  <si>
    <t>R0639</t>
  </si>
  <si>
    <t>Leakage-controlled machine learning for European Cd, Hg, and Pb emission inventories</t>
  </si>
  <si>
    <t>10.1007/s10661-026-15861-6</t>
  </si>
  <si>
    <t>2-s2.0-105049049080</t>
  </si>
  <si>
    <t>R0640</t>
  </si>
  <si>
    <t>A 25-year assessment of soil salinity in an arid oasis: Spatiotemporal validation and SHAP attribution</t>
  </si>
  <si>
    <t>10.1016/j.ecolind.2026.115475</t>
  </si>
  <si>
    <t>2-s2.0-105049557166</t>
  </si>
  <si>
    <t>R0641</t>
  </si>
  <si>
    <t>Data-Driven Risk Identification and Prevention–Control Optimization of Groundwater Nitrate Contamination</t>
  </si>
  <si>
    <t>10.3390/w18151796</t>
  </si>
  <si>
    <t>2-s2.0-105047191387</t>
  </si>
  <si>
    <t>R0642</t>
  </si>
  <si>
    <t>Ensemble machine learning models for high-resolution landslide risk assessment in India's Western Ghats</t>
  </si>
  <si>
    <t>10.1016/j.pce.2026.104685</t>
  </si>
  <si>
    <t>2-s2.0-105046403296</t>
  </si>
  <si>
    <t>R0643</t>
  </si>
  <si>
    <t>Lightweight mamba-based spatial–spectral model for high-compression snapshot spectral compressive imaging</t>
  </si>
  <si>
    <t>10.1016/j.patcog.2026.114455</t>
  </si>
  <si>
    <t>2-s2.0-105045706066</t>
  </si>
  <si>
    <t>R0644</t>
  </si>
  <si>
    <t>Climate-Driven Range Dynamics of the High-Altitude Frog Nanorana parkeri in Xizang, China: A Bias-Corrected, Multi-Algorithm Species Distribution Modelling Assessment</t>
  </si>
  <si>
    <t>Animals</t>
  </si>
  <si>
    <t>10.3390/ani16142169</t>
  </si>
  <si>
    <t>2-s2.0-105045794556</t>
  </si>
  <si>
    <t>R0645</t>
  </si>
  <si>
    <t>Spatiotemporal correlations of PV decommissioning: Machine-learning insights from socioeconomic and geoclimatic data</t>
  </si>
  <si>
    <t>Environmental Impact Assessment Review</t>
  </si>
  <si>
    <t>10.1016/j.eiar.2026.108593</t>
  </si>
  <si>
    <t>2-s2.0-105044097062</t>
  </si>
  <si>
    <t>R0646</t>
  </si>
  <si>
    <t>An Empirical Comparison of Optical Time-Series Reconstruction and Terrain/SAR Feature Augmentation for Land-Cover Classification in Cloud-Prone Mountainous Regions</t>
  </si>
  <si>
    <t>10.1109/JSTARS.2026.3736997</t>
  </si>
  <si>
    <t>2-s2.0-105051493057</t>
  </si>
  <si>
    <t>R0647</t>
  </si>
  <si>
    <t>Chronic and rainfall-associated ammonia nitrogen export varies across land-use and river-connectivity contexts in Chinese river networks</t>
  </si>
  <si>
    <t>10.1016/j.watres.2026.126765</t>
  </si>
  <si>
    <t>2-s2.0-105048869940</t>
  </si>
  <si>
    <t>R0648</t>
  </si>
  <si>
    <t>Assessing collapse dolines susceptibility mapping in the Moroccan Sahel-Doukkala karst using statistical and random forest methods</t>
  </si>
  <si>
    <t>Carbonates and Evaporites</t>
  </si>
  <si>
    <t>10.1007/s13146-026-01328-9</t>
  </si>
  <si>
    <t>2-s2.0-105047396369</t>
  </si>
  <si>
    <t>R0649</t>
  </si>
  <si>
    <t>Better representation of linear features in species distribution models: Mapping the distribution of the Scaly-sided Merganser (Mergus squamatus)</t>
  </si>
  <si>
    <t>10.1016/j.jenvman.2026.130470</t>
  </si>
  <si>
    <t>2-s2.0-105044192959</t>
  </si>
  <si>
    <t>R0650</t>
  </si>
  <si>
    <t>Avian influenza risk mapping in India using machine learning</t>
  </si>
  <si>
    <t>Frontiers in Veterinary Science</t>
  </si>
  <si>
    <t>10.3389/fvets.2026.1842591</t>
  </si>
  <si>
    <t>2-s2.0-105050800380</t>
  </si>
  <si>
    <t>R0651</t>
  </si>
  <si>
    <t>BAM: A physics-informed self-supervised framework for near-real-time wildfire burned area mapping from multi-source earth observation</t>
  </si>
  <si>
    <t>10.1016/j.jag.2026.105517</t>
  </si>
  <si>
    <t>2-s2.0-105049116297</t>
  </si>
  <si>
    <t>R0652</t>
  </si>
  <si>
    <t>Data-driven surrogate modeling of FLUKA-generated ambient dose equivalent distributions in an asymmetric proton accelerator shielding system</t>
  </si>
  <si>
    <t>Nuclear Engineering and Technology</t>
  </si>
  <si>
    <t>10.1016/j.net.2026.104725</t>
  </si>
  <si>
    <t>2-s2.0-105051478025</t>
  </si>
  <si>
    <t>R0653</t>
  </si>
  <si>
    <t>Landslide susceptibility mapping using Frequency Ratio, Random Forest, and XGBoost Models along NH-7 between Nandprayag and Vishnuprayag</t>
  </si>
  <si>
    <t>Discover Geoscience</t>
  </si>
  <si>
    <t>10.1007/s44288-026-00683-3</t>
  </si>
  <si>
    <t>2-s2.0-105047821441</t>
  </si>
  <si>
    <t>R0654</t>
  </si>
  <si>
    <t>A hybrid AHP-SWARA-Fuzzy GIS framework for sustainable landfill site suitability assessment incorporating environmental, socio-economic, and climate-air quality indicators</t>
  </si>
  <si>
    <t>10.1016/j.pce.2026.104774</t>
  </si>
  <si>
    <t>2-s2.0-105049049381</t>
  </si>
  <si>
    <t>R0655</t>
  </si>
  <si>
    <t>Forest aboveground biomass estimation and uncertainty quantification based on multi-source remote sensing features and blending ensemble learning</t>
  </si>
  <si>
    <t>10.1016/j.asr.2026.04.119</t>
  </si>
  <si>
    <t>2-s2.0-105038669640</t>
  </si>
  <si>
    <t>R0656</t>
  </si>
  <si>
    <t>Downscaling urban land surface temperature using AlphaEarth satellite GeoAI embeddings: A cross-city evaluation in the US</t>
  </si>
  <si>
    <t>10.1016/j.uclim.2026.103058</t>
  </si>
  <si>
    <t>2-s2.0-105045330105</t>
  </si>
  <si>
    <t>R0657</t>
  </si>
  <si>
    <t>Seasonal Precipitation Provides Modest Incremental Information for Retrospective Estimation of Active-Layer Thickness at Monitored Sites Along the Qinghai–Tibet Engineering Corridor, China</t>
  </si>
  <si>
    <t>10.3390/buildings16153023</t>
  </si>
  <si>
    <t>2-s2.0-105047039495</t>
  </si>
  <si>
    <t>R0658</t>
  </si>
  <si>
    <t>Spatial Suitability of Peste des Petits Ruminants in North Africa Using Machine-Learning Ecological Niche Modeling</t>
  </si>
  <si>
    <t>Pathogens</t>
  </si>
  <si>
    <t>10.3390/pathogens15050466</t>
  </si>
  <si>
    <t>2-s2.0-105040114032</t>
  </si>
  <si>
    <t>R0659</t>
  </si>
  <si>
    <t>Warming-induced intensifying compound hot-dry events lead to disproportionate losses in vegetation productivity</t>
  </si>
  <si>
    <t>10.1007/s00704-026-06466-7</t>
  </si>
  <si>
    <t>2-s2.0-105046888263</t>
  </si>
  <si>
    <t>R0660</t>
  </si>
  <si>
    <t>Deciphering eggplant yield prediction in West Bengal by an explainable AI-based stacking ensemble framework</t>
  </si>
  <si>
    <t>10.1016/j.jafr.2026.103170</t>
  </si>
  <si>
    <t>2-s2.0-105045935163</t>
  </si>
  <si>
    <t>R0661</t>
  </si>
  <si>
    <t>An Explainable and Optimized Machine Learning Framework for Multisensor Remote Sensing-Based Land Use and Land Cover Classification</t>
  </si>
  <si>
    <t>10.1111/tgis.70293</t>
  </si>
  <si>
    <t>2-s2.0-105039842137</t>
  </si>
  <si>
    <t>R0662</t>
  </si>
  <si>
    <t>A Transferable Machine Learning Approach for Identifying Rainfall-Induced Cliff-Type (Shallow) Landslides in Seismic and Non-Seismic Regions</t>
  </si>
  <si>
    <t>10.3390/w18111350</t>
  </si>
  <si>
    <t>2-s2.0-105041546307</t>
  </si>
  <si>
    <t>R0663</t>
  </si>
  <si>
    <t>A lightweight hybrid ViT-GNN framework for data-centric land cover mapping in the amazon biome using graph structural priors</t>
  </si>
  <si>
    <t>10.1038/s41598-026-59674-6</t>
  </si>
  <si>
    <t>2-s2.0-105051167890</t>
  </si>
  <si>
    <t>R0664</t>
  </si>
  <si>
    <t>Long-term spatiotemporal evolution, relative hotspot persistence, and predictive attribution of (Formula presented) across China</t>
  </si>
  <si>
    <t>10.1016/j.envpol.2026.129192</t>
  </si>
  <si>
    <t>2-s2.0-105051287625</t>
  </si>
  <si>
    <t>R0665</t>
  </si>
  <si>
    <t>National-scale mapping of temperate forest above-ground biomass in the Czech Republic using Sentinel-1 and Sentinel-2 data</t>
  </si>
  <si>
    <t>10.1080/22797254.2026.2701998</t>
  </si>
  <si>
    <t>2-s2.0-105045699049</t>
  </si>
  <si>
    <t>R0666</t>
  </si>
  <si>
    <t>Scale-Sensitive and Confounding-Audited SBAS-InSAR Evidence Representation for Landslide Susceptibility Mapping</t>
  </si>
  <si>
    <t>10.3390/rs18142386</t>
  </si>
  <si>
    <t>2-s2.0-105045927893</t>
  </si>
  <si>
    <t>R0667</t>
  </si>
  <si>
    <t>Precision zoning and dominant factor identification of soil lead using a geographical pattern interaction model and POI data</t>
  </si>
  <si>
    <t>Environmental Sciences Europe</t>
  </si>
  <si>
    <t>10.1186/s12302-026-01438-0</t>
  </si>
  <si>
    <t>2-s2.0-105048615647</t>
  </si>
  <si>
    <t>R0668</t>
  </si>
  <si>
    <t>Enhancing spatial indoor air quality sensing using a hybrid low-cost fixed mobile IoT network</t>
  </si>
  <si>
    <t>10.1016/j.enbuild.2026.117670</t>
  </si>
  <si>
    <t>2-s2.0-105039790612</t>
  </si>
  <si>
    <t>R0669</t>
  </si>
  <si>
    <t>Development Potential and Synergistic Zoning of Characteristic Rural Tourism in the Yangtze River Delta Urban Agglomeration; [长三角城市群特色乡村旅游发展潜力与协同分区研究]</t>
  </si>
  <si>
    <t>Tropical Geography</t>
  </si>
  <si>
    <t>10.13284/j.cnki.rddl.20250693</t>
  </si>
  <si>
    <t>2-s2.0-105039253712</t>
  </si>
  <si>
    <t>R0670</t>
  </si>
  <si>
    <t>Global daily joint reconstruction of TROPOMI tropospheric No 2 columns and averaging kernels with temporally aware deep learning</t>
  </si>
  <si>
    <t>10.1080/15481603.2026.2732650</t>
  </si>
  <si>
    <t>2-s2.0-105051363266</t>
  </si>
  <si>
    <t>R0671</t>
  </si>
  <si>
    <t>Transferability of cloud-based land surface temperature downscaling from 30 m to 10 m: a 16-city assessment across climate zones</t>
  </si>
  <si>
    <t>10.1016/j.rsase.2026.102236</t>
  </si>
  <si>
    <t>2-s2.0-105049199270</t>
  </si>
  <si>
    <t>R0672</t>
  </si>
  <si>
    <t>A GeoAI framework for detecting risk zones from illegal dumping sites in Khulna, Bangladesh</t>
  </si>
  <si>
    <t>10.1371/journal.pone.0345178</t>
  </si>
  <si>
    <t>2-s2.0-105033099151</t>
  </si>
  <si>
    <t>R0673</t>
  </si>
  <si>
    <t>Urban morphology and divergent thermal trajectories: An integrated multi-city diagnostic framework for Indian million-plus cities (2015–2025)</t>
  </si>
  <si>
    <t>10.1016/j.rsase.2026.102271</t>
  </si>
  <si>
    <t>2-s2.0-105051611218</t>
  </si>
  <si>
    <t>R0674</t>
  </si>
  <si>
    <t>Forest Carbon Stock Dynamics in the West Qinling Mountains (2000–2025): A Multi-Source Remote Sensing Assessment with Spatial Robustness and Scenario Uncertainty</t>
  </si>
  <si>
    <t>10.3390/f17080867</t>
  </si>
  <si>
    <t>2-s2.0-105048334413</t>
  </si>
  <si>
    <t>R0675</t>
  </si>
  <si>
    <t>Machine-learning-based spatiotemporal reconstruction and risk assessment of 16 priority PAHs in mainland China’s surface waters, 2000–2024</t>
  </si>
  <si>
    <t>10.1016/j.jhazmat.2026.143737</t>
  </si>
  <si>
    <t>2-s2.0-105051642183</t>
  </si>
  <si>
    <t>R0676</t>
  </si>
  <si>
    <t>Spatial bias in wildfire ignition models using a wildland urban Interface Pressure Index in the Tamil Nadu and Karnataka Belt</t>
  </si>
  <si>
    <t>10.3389/ffgc.2026.1857505</t>
  </si>
  <si>
    <t>2-s2.0-105048752430</t>
  </si>
  <si>
    <t>R0677</t>
  </si>
  <si>
    <t>FWinFormer: A Frequency-Domain Deep Learning Framework for 3D Ocean Subsurface Temperature Prediction</t>
  </si>
  <si>
    <t>10.3390/rs18040575</t>
  </si>
  <si>
    <t>2-s2.0-105031393364</t>
  </si>
  <si>
    <t>R0678</t>
  </si>
  <si>
    <t>Mapping Coastal Redwoods (Sequoia sempervirens) across their natural range: an updateable and field-validated distribution map using Sentinel satellite data and cloud computing</t>
  </si>
  <si>
    <t>10.1080/15481603.2026.2613558</t>
  </si>
  <si>
    <t>2-s2.0-105027697303</t>
  </si>
  <si>
    <t>R0679</t>
  </si>
  <si>
    <t>Fcer1g and St3gal1: Macrophage-associated angiogenesis biomarkers and therapeutic targets in sepsis-induced acute lung injury</t>
  </si>
  <si>
    <t>10.1371/journal.pone.0343449</t>
  </si>
  <si>
    <t>2-s2.0-105031567209</t>
  </si>
  <si>
    <t>R0680</t>
  </si>
  <si>
    <t>Typhoon and bike-sharing: Non-linear built environment associations with activity recovery in Shenzhen</t>
  </si>
  <si>
    <t>Transportation Research Part D: Transport and Environment</t>
  </si>
  <si>
    <t>10.1016/j.trd.2026.105525</t>
  </si>
  <si>
    <t>2-s2.0-105045299612</t>
  </si>
  <si>
    <t>R0681</t>
  </si>
  <si>
    <t>Interpretable Deep Learning Reveals Influence and Interactions of Hydroclimatic Drivers on Floods Across India</t>
  </si>
  <si>
    <t>Earth's Future</t>
  </si>
  <si>
    <t>10.1029/2026EF008397</t>
  </si>
  <si>
    <t>2-s2.0-105045512714</t>
  </si>
  <si>
    <t>R0682</t>
  </si>
  <si>
    <t>MAQDRL: QuadTree-Based Multi-Agent Federated Deep Q-Learning for Collision Avoidance and Routing Optimization with MEC-Aware Communication Analysis</t>
  </si>
  <si>
    <t>Cognitive Computation</t>
  </si>
  <si>
    <t>10.1007/s12559-026-10647-x</t>
  </si>
  <si>
    <t>2-s2.0-105049321980</t>
  </si>
  <si>
    <t>R0683</t>
  </si>
  <si>
    <t>A transferable deep learning framework for flood mapping: Spatial generalization across hydro-climatic regimes using satellite imagery</t>
  </si>
  <si>
    <t>10.1016/j.jag.2026.105321</t>
  </si>
  <si>
    <t>2-s2.0-105037626750</t>
  </si>
  <si>
    <t>R0684</t>
  </si>
  <si>
    <t>Fine-Scale Soil Organic Carbon Mapping in Tibetan Plateau Mining Region Integrating Hyperspectral Imagery and Topography With Interpretable Machine Learning</t>
  </si>
  <si>
    <t>10.1109/JSTARS.2026.3676450</t>
  </si>
  <si>
    <t>2-s2.0-105034405360</t>
  </si>
  <si>
    <t>R0685</t>
  </si>
  <si>
    <t>Beyond regional greening: Nonlinear GPP trajectories and their environmental associations in eastern coastal China</t>
  </si>
  <si>
    <t>10.1016/j.ecolind.2026.115518</t>
  </si>
  <si>
    <t>2-s2.0-105051076660</t>
  </si>
  <si>
    <t>R0686</t>
  </si>
  <si>
    <t>Retrospective Assessment of Urban Flooding Susceptibility on the Qinghai–Tibet Plateau Under Data Scarcity</t>
  </si>
  <si>
    <t>10.3390/ijgi15070309</t>
  </si>
  <si>
    <t>2-s2.0-105045893621</t>
  </si>
  <si>
    <t>R0687</t>
  </si>
  <si>
    <t>Hybrid Machine Learning and Geostatistical Approaches for Forest Aboveground Biomass Estimation in a Subtropical Region of China</t>
  </si>
  <si>
    <t>10.3390/f17080976</t>
  </si>
  <si>
    <t>2-s2.0-105048324927</t>
  </si>
  <si>
    <t>R0688</t>
  </si>
  <si>
    <t>Hybrid SAR-Optical Remote Sensing for Flood Inundation Mapping: Feature Contribution Analysis in a Wetland Environment</t>
  </si>
  <si>
    <t>Statistics, Optimization and Information Computing</t>
  </si>
  <si>
    <t>10.19139/soic-2310-5070-4067</t>
  </si>
  <si>
    <t>2-s2.0-105041426104</t>
  </si>
  <si>
    <t>R0689</t>
  </si>
  <si>
    <t>Spatially Validated Machine-Learning Surrogates for Soil-Side Corrosion-Rate Assessment Using Field Survey Data from a Gas Transmission Pipeline</t>
  </si>
  <si>
    <t>10.1016/j.rineng.2026.112452</t>
  </si>
  <si>
    <t>2-s2.0-105047919957</t>
  </si>
  <si>
    <t>R0690</t>
  </si>
  <si>
    <t>An interpretable soil-pH suitability index for arbuscular mycorrhizal fungal genera</t>
  </si>
  <si>
    <t>Mycorrhiza</t>
  </si>
  <si>
    <t>10.1007/s00572-026-01312-0</t>
  </si>
  <si>
    <t>2-s2.0-105050205312</t>
  </si>
  <si>
    <t>R0691</t>
  </si>
  <si>
    <t>Spatially Explicit and Temporally Validated Graph Convolutional Network Framework for Landslide Susceptibility Mapping in Basaltic Terrain</t>
  </si>
  <si>
    <t>10.1002/gj.70470</t>
  </si>
  <si>
    <t>2-s2.0-105047905309</t>
  </si>
  <si>
    <t>R0692</t>
  </si>
  <si>
    <t>Pattern Similarity Learning for Spatially Adaptive Soil Organic Carbon Mapping</t>
  </si>
  <si>
    <t>Journal of Geovisualization and Spatial Analysis</t>
  </si>
  <si>
    <t>10.1007/s41651-026-00279-y</t>
  </si>
  <si>
    <t>2-s2.0-105045052679</t>
  </si>
  <si>
    <t>R0693</t>
  </si>
  <si>
    <t>Assessing urban radiative cooling potential with physical and machine learning models</t>
  </si>
  <si>
    <t>10.1007/s12273-026-1475-3</t>
  </si>
  <si>
    <t>2-s2.0-105046832143</t>
  </si>
  <si>
    <t>R0694</t>
  </si>
  <si>
    <t>Deep Learning and Explainable AI for Critical Mineral Prospectivity Mapping: Multi-target Prediction with Uncertainty Quantification</t>
  </si>
  <si>
    <t>10.1007/s11053-026-10712-0</t>
  </si>
  <si>
    <t>2-s2.0-105041462339</t>
  </si>
  <si>
    <t>R0695</t>
  </si>
  <si>
    <t>Uncovering species- and drug-class-specific antimicrobial resistance mechanisms from large-scale whole-genome sequencing data using discordance analysis and machine learning</t>
  </si>
  <si>
    <t>Briefings in bioinformatics</t>
  </si>
  <si>
    <t>10.1093/bib/bbag451</t>
  </si>
  <si>
    <t>2-s2.0-105048353250</t>
  </si>
  <si>
    <t>R0696</t>
  </si>
  <si>
    <t>Pilot-Aware Transformer-Based Spectral Efficiency Prediction in Massive MIMO With Noisy Partial CSI</t>
  </si>
  <si>
    <t>IEEE Open Journal of the Communications Society</t>
  </si>
  <si>
    <t>10.1109/OJCOMS.2026.3708176</t>
  </si>
  <si>
    <t>2-s2.0-105043705175</t>
  </si>
  <si>
    <t>R0697</t>
  </si>
  <si>
    <t>Beyond the source baseline: Model-scale conditional re-expression of soil metal signals across environmental contexts</t>
  </si>
  <si>
    <t>10.1016/j.jhazmat.2026.143391</t>
  </si>
  <si>
    <t>2-s2.0-105050748081</t>
  </si>
  <si>
    <t>R0698</t>
  </si>
  <si>
    <t>Synoptic-aware explainable artificial intelligence (SA-XAI) model for bias correction and regionalization of satellite precipitation over complex terrain</t>
  </si>
  <si>
    <t>10.1016/j.atmosres.2026.109213</t>
  </si>
  <si>
    <t>2-s2.0-105044413138</t>
  </si>
  <si>
    <t>R0699</t>
  </si>
  <si>
    <t>Nearshore aquaculture monitoring in the southern coast of South Korea using Sentinel-1 and Sentinel-2 data fusion and deep learning</t>
  </si>
  <si>
    <t>Aquacultural Engineering</t>
  </si>
  <si>
    <t>10.1016/j.aquaeng.2026.102819</t>
  </si>
  <si>
    <t>2-s2.0-105049151084</t>
  </si>
  <si>
    <t>R0700</t>
  </si>
  <si>
    <t>Predicting establishment risk of the Korean perch Coreoperca herzi in Japan using species distribution modelling: insights for invasive fish management</t>
  </si>
  <si>
    <t>Landscape and Ecological Engineering</t>
  </si>
  <si>
    <t>10.1007/s11355-026-00731-7</t>
  </si>
  <si>
    <t>2-s2.0-105045283475</t>
  </si>
  <si>
    <t>R0701</t>
  </si>
  <si>
    <t>InSAR-derived subsidence susceptibility mapping using open-access geospatial data and random forest</t>
  </si>
  <si>
    <t>Transportation Geotechnics</t>
  </si>
  <si>
    <t>10.1016/j.trgeo.2026.102325</t>
  </si>
  <si>
    <t>2-s2.0-105048026387</t>
  </si>
  <si>
    <t>R0702</t>
  </si>
  <si>
    <t>Integrating vision transformers with multi-criteria analysis for direct air capture and CO2 storage (DACCS) siting</t>
  </si>
  <si>
    <t>Carbon Capture Science and Technology</t>
  </si>
  <si>
    <t>10.1016/j.ccst.2026.100647</t>
  </si>
  <si>
    <t>2-s2.0-105048980167</t>
  </si>
  <si>
    <t>R0703</t>
  </si>
  <si>
    <t>CSTFSeg: A high-resolution Chinese tidal flat dataset and multi-scale attention semantic segmentation network</t>
  </si>
  <si>
    <t>10.1016/j.srs.2026.100392</t>
  </si>
  <si>
    <t>2-s2.0-105030235850</t>
  </si>
  <si>
    <t>R0704</t>
  </si>
  <si>
    <t>Machine Learning-Based Delineation of Anomalous Gold Zones from Drillhole Geochemistry in a Sulphide-Hosted Orogenic Gold System</t>
  </si>
  <si>
    <t>10.3390/geosciences16060240</t>
  </si>
  <si>
    <t>2-s2.0-105042997535</t>
  </si>
  <si>
    <t>R0705</t>
  </si>
  <si>
    <t>Snow avalanche susceptibility assessment using machine-learning and hybrid ensemble models in the NW Himalaya, India</t>
  </si>
  <si>
    <t>Cold Regions Science and Technology</t>
  </si>
  <si>
    <t>10.1016/j.coldregions.2026.105101</t>
  </si>
  <si>
    <t>2-s2.0-105047935143</t>
  </si>
  <si>
    <t>R0706</t>
  </si>
  <si>
    <t>A novel deep neural network with geographical position constraints for shallow water depth estimation</t>
  </si>
  <si>
    <t>Marine Geodesy</t>
  </si>
  <si>
    <t>10.1080/01490419.2025.2565766</t>
  </si>
  <si>
    <t>2-s2.0-105018783949</t>
  </si>
  <si>
    <t>R0707</t>
  </si>
  <si>
    <t>Predicting pavement roughness evolution in data-limited contexts using spatially validated probabilistic hindcasting</t>
  </si>
  <si>
    <t>Transportation Research Interdisciplinary Perspectives</t>
  </si>
  <si>
    <t>10.1016/j.trip.2026.102231</t>
  </si>
  <si>
    <t>2-s2.0-105048730853</t>
  </si>
  <si>
    <t>R0708</t>
  </si>
  <si>
    <t>Climate change and human activities reshape the water-food-ecology nexus and water-economy decoupling in oasis cities of the Hexi corridor, China</t>
  </si>
  <si>
    <t>10.1016/j.ecolind.2026.115599</t>
  </si>
  <si>
    <t>2-s2.0-105051864185</t>
  </si>
  <si>
    <t>R0709</t>
  </si>
  <si>
    <t>Comparative Analysis of Machine Learning–Kriging Integrative Approaches for Enhanced Spatial Prediction of Mineral Exploration Data</t>
  </si>
  <si>
    <t>10.3390/ijgi15040175</t>
  </si>
  <si>
    <t>2-s2.0-105037011506</t>
  </si>
  <si>
    <t>R0710</t>
  </si>
  <si>
    <t>The Use of Graph Neural Networks in Rail Transport Planning</t>
  </si>
  <si>
    <t>Smart Cities</t>
  </si>
  <si>
    <t>10.3390/smartcities9070113</t>
  </si>
  <si>
    <t>2-s2.0-105045904591</t>
  </si>
  <si>
    <t>R0711</t>
  </si>
  <si>
    <t>Identification of Landslide Risks in the Subtropical Hilly Regions of Southern China Using Integrated Multi-Source Synthetic Aperture Radar Interferometry and Machine Learning</t>
  </si>
  <si>
    <t>10.3390/app16178820</t>
  </si>
  <si>
    <t>2-s2.0-105050239687</t>
  </si>
  <si>
    <t>R0712</t>
  </si>
  <si>
    <t>Multi-Temporal Prediction of High-Catch Fishing Grounds for Chub Mackerel (Scomber japonicus) Based on Deep Forest and SHapley Additive exPlanations (SHAP) of Environmental Contributions</t>
  </si>
  <si>
    <t>Biology</t>
  </si>
  <si>
    <t>10.3390/biology15131031</t>
  </si>
  <si>
    <t>2-s2.0-105044677079</t>
  </si>
  <si>
    <t>R0713</t>
  </si>
  <si>
    <t>AlphaEarth Foundations Provide Superior Accuracy in Vegetation Height Mapping Across Severely Disturbed Forest Areas</t>
  </si>
  <si>
    <t>10.1109/JSTARS.2026.3727370</t>
  </si>
  <si>
    <t>2-s2.0-105049630085</t>
  </si>
  <si>
    <t>R0714</t>
  </si>
  <si>
    <t>Digital Soil Mapping of the Steppe Zone in Northern Kazakhstan: Predicting Agrochemical Properties of Soils Using Multimodal Satellite Data and Machine and Deep Learning Techniques</t>
  </si>
  <si>
    <t>10.3390/agriculture16111239</t>
  </si>
  <si>
    <t>2-s2.0-105041565125</t>
  </si>
  <si>
    <t>R0715</t>
  </si>
  <si>
    <t>Calibrated spatial uncertainty for Earth observation foundation models via Matérn-motivated latent stochastic regularization</t>
  </si>
  <si>
    <t>10.1016/j.rse.2026.115610</t>
  </si>
  <si>
    <t>2-s2.0-105047234093</t>
  </si>
  <si>
    <t>R0716</t>
  </si>
  <si>
    <t>Urban Spatiotemporal Intelligence for Predicting Recorded ECU911 Incident Volume and Local Hotspot Dynamics in Intermediate Territories</t>
  </si>
  <si>
    <t>10.3390/smartcities9090138</t>
  </si>
  <si>
    <t>2-s2.0-105051714065</t>
  </si>
  <si>
    <t>R0717</t>
  </si>
  <si>
    <t>IMPLEMENTATION OF MAPPING-BASED MACHINE LEARNING ALGORITHM AS NON-STRUCTURAL DISASTER MITIGATION TO DETECT LANDSLIDE SUSCEPTIBILITY IN TAKARI DISTRICT</t>
  </si>
  <si>
    <t>Barekeng</t>
  </si>
  <si>
    <t>10.30598/barekengvol18iss2pp0877-0892</t>
  </si>
  <si>
    <t>2-s2.0-85216830036</t>
  </si>
  <si>
    <t>R0718</t>
  </si>
  <si>
    <t>WHEN REMOTE SENSING MEETS ARTIFICIAL INTELLIGENCE &amp; GIS</t>
  </si>
  <si>
    <t>GEO: connexion</t>
  </si>
  <si>
    <t>2-s2.0-85176574863</t>
  </si>
  <si>
    <t>E1</t>
  </si>
  <si>
    <t>R0719</t>
  </si>
  <si>
    <t>PATCH-FILL: Multiscale Gap Filling for Earth System Data Cubes</t>
  </si>
  <si>
    <t>10.1109/TGRS.2025.3593051</t>
  </si>
  <si>
    <t>2-s2.0-105012444510</t>
  </si>
  <si>
    <t>R0720</t>
  </si>
  <si>
    <t>Predicting Forest Trail Degradation Susceptibility Using GIS-Based Explainable Machine Learning</t>
  </si>
  <si>
    <t>10.3390/f16071074</t>
  </si>
  <si>
    <t>2-s2.0-105011610233</t>
  </si>
  <si>
    <t>R0721</t>
  </si>
  <si>
    <t>Toward Multitask Perception for Remote Sensing Imagery via Compression and Prompt Tuning</t>
  </si>
  <si>
    <t>10.1109/LGRS.2025.3589030</t>
  </si>
  <si>
    <t>2-s2.0-105012256350</t>
  </si>
  <si>
    <t>R0722</t>
  </si>
  <si>
    <t>Spatial Analysis of Ensemble Learning Models for Agricultural Drought Early Warning</t>
  </si>
  <si>
    <t>Journal of Applied Data Sciences</t>
  </si>
  <si>
    <t>10.47738/jads.v7i1.1108</t>
  </si>
  <si>
    <t>2-s2.0-105029730138</t>
  </si>
  <si>
    <t>R0723</t>
  </si>
  <si>
    <t>C_low</t>
  </si>
  <si>
    <t>Critical Assessment of Cocoa Classification with Limited Reference Data: A Study in Côte d’Ivoire and Ghana Using Sentinel-2 and Random Forest Model</t>
  </si>
  <si>
    <t>10.3390/rs16030598</t>
  </si>
  <si>
    <t>2-s2.0-85184681575</t>
  </si>
  <si>
    <t>R0724</t>
  </si>
  <si>
    <t>High-spatial resolution ground-level ozone in Yunnan, China: A spatiotemporal estimation based on comparative analyses of machine learning models</t>
  </si>
  <si>
    <t>10.1016/j.envres.2024.118609</t>
  </si>
  <si>
    <t>2-s2.0-85187544960</t>
  </si>
  <si>
    <t>R0725</t>
  </si>
  <si>
    <t>A stepwise method for downscaling SMAP soil moisture dataset in the CONUS during 2015–2019</t>
  </si>
  <si>
    <t>10.1016/j.jag.2024.103912</t>
  </si>
  <si>
    <t>2-s2.0-85193037827</t>
  </si>
  <si>
    <t>R0726</t>
  </si>
  <si>
    <t>A Hybrid Physics–Machine Learning Framework for Landslide Susceptibility Assessment with an Improved Non–Landslide Sampling Strategy</t>
  </si>
  <si>
    <t>10.3390/rs18030408</t>
  </si>
  <si>
    <t>2-s2.0-105030201663</t>
  </si>
  <si>
    <t>R0727</t>
  </si>
  <si>
    <t>SpaSEG: unsupervised deep learning for multi-task analysis of spatially resolved transcriptomics</t>
  </si>
  <si>
    <t>Genome Biology</t>
  </si>
  <si>
    <t>10.1186/s13059-025-03697-1</t>
  </si>
  <si>
    <t>2-s2.0-105011985542</t>
  </si>
  <si>
    <t>R0728</t>
  </si>
  <si>
    <t>Blending physical and artificial intelligence models to improve satellite-derived bathymetry mapping</t>
  </si>
  <si>
    <t>10.1016/j.ecoinf.2025.103328</t>
  </si>
  <si>
    <t>2-s2.0-105010942523</t>
  </si>
  <si>
    <t>R0729</t>
  </si>
  <si>
    <t>Integrating Ward’s Clustering Stratification and Spatially Correlated Poisson Disk Sampling to Enhance the Accuracy of Forest Aboveground Carbon Stock Estimation</t>
  </si>
  <si>
    <t>10.3390/f15122111</t>
  </si>
  <si>
    <t>2-s2.0-85213080252</t>
  </si>
  <si>
    <t>R0730</t>
  </si>
  <si>
    <t>Uncertainty-Aware Prediction of Unconfined Compressive Strength and Fracture Anisotropy in Deep Shales: A Leakage-Free Physics-Constrained Machine Learning Framework</t>
  </si>
  <si>
    <t>10.3390/app16073471</t>
  </si>
  <si>
    <t>2-s2.0-105035604574</t>
  </si>
  <si>
    <t>R0731</t>
  </si>
  <si>
    <t>Integration of geospatial techniques and artificial neural networks for groundwater potential zonation in India</t>
  </si>
  <si>
    <t>10.1038/s41598-025-31640-8</t>
  </si>
  <si>
    <t>2-s2.0-105028031648</t>
  </si>
  <si>
    <t>R0732</t>
  </si>
  <si>
    <t>Long-Term (2015–2024) Daily PM2.5 Estimation in China by Using XGBoost Combining Empirical Orthogonal Function Decomposition</t>
  </si>
  <si>
    <t>10.3390/rs17091632</t>
  </si>
  <si>
    <t>2-s2.0-105004900830</t>
  </si>
  <si>
    <t>R0733</t>
  </si>
  <si>
    <t>Enhancing transport mode classification benchmark by integrating spatial independence with multimodal dataset</t>
  </si>
  <si>
    <t>10.1016/j.tbs.2024.100929</t>
  </si>
  <si>
    <t>2-s2.0-85207343779</t>
  </si>
  <si>
    <t>R0734</t>
  </si>
  <si>
    <t>Guiding riparian vegetation planting with machine learning</t>
  </si>
  <si>
    <t>Journal of Ecohydraulics</t>
  </si>
  <si>
    <t>10.1080/24705357.2025.2481033</t>
  </si>
  <si>
    <t>2-s2.0-105003885260</t>
  </si>
  <si>
    <t>R0735</t>
  </si>
  <si>
    <t>Spatiotemporal analysis of water quality in Lake Titicaca using in situ physicochemical parameters and machine learning predictive models</t>
  </si>
  <si>
    <t>Sustainable Water Resources Management</t>
  </si>
  <si>
    <t>10.1007/s40899-026-01359-z</t>
  </si>
  <si>
    <t>2-s2.0-105039435769</t>
  </si>
  <si>
    <t>R0736</t>
  </si>
  <si>
    <t>Capturing Spatiotemporal Hydraulic Connectivity for Groundwater Level Prediction in Over-Exploited Aquifers: A Multi-Source Fusion Graph Learning Approach (MF-STGCN)</t>
  </si>
  <si>
    <t>Mathematics</t>
  </si>
  <si>
    <t>10.3390/math13243978</t>
  </si>
  <si>
    <t>2-s2.0-105025772081</t>
  </si>
  <si>
    <t>R0737</t>
  </si>
  <si>
    <t>A multi-label sentinel-2 dataset for deep learning-based energy, transport, and storage infrastructure mapping in Germany</t>
  </si>
  <si>
    <t>Data in Brief</t>
  </si>
  <si>
    <t>10.1016/j.dib.2026.113226</t>
  </si>
  <si>
    <t>2-s2.0-105049703910</t>
  </si>
  <si>
    <t>R0738</t>
  </si>
  <si>
    <t>TROPOMI-Referenced Reconstruction and Model Interpretation of Long-Term City-Scale NO2 Column Density in East Asia Using Machine Learning</t>
  </si>
  <si>
    <t>10.3390/su18189349</t>
  </si>
  <si>
    <t>2-s2.0-105051964078</t>
  </si>
  <si>
    <t>R0739</t>
  </si>
  <si>
    <t>A portable source-informed machine learning framework for predicting heavy metals in legacy smelting sites with strong spatial heterogeneity</t>
  </si>
  <si>
    <t>10.1016/j.jhazmat.2026.142388</t>
  </si>
  <si>
    <t>2-s2.0-105039897502</t>
  </si>
  <si>
    <t>R0740</t>
  </si>
  <si>
    <t>Adaptive Modeling for Air Quality: A Continual Learning Framework for PM25 Estimation in Vietnam</t>
  </si>
  <si>
    <t>10.1109/TGRS.2026.3668935</t>
  </si>
  <si>
    <t>2-s2.0-105031689104</t>
  </si>
  <si>
    <t>R0741</t>
  </si>
  <si>
    <t>WRO-water: A hydrology-guided multi-head attention transformer for runoff prediction and water quality early warning</t>
  </si>
  <si>
    <t>10.1016/j.jenvman.2026.130545</t>
  </si>
  <si>
    <t>2-s2.0-105046063672</t>
  </si>
  <si>
    <t>R0742</t>
  </si>
  <si>
    <t>Benchmarking machine learning and deep learning for multi-temporal land cover mapping: Evidence from a fragmented agro-ecosystem using Sentinel-2 time series</t>
  </si>
  <si>
    <t>Turkish Journal of Remote Sensing</t>
  </si>
  <si>
    <t>10.51489/tuzal.1917361</t>
  </si>
  <si>
    <t>2-s2.0-105046891810</t>
  </si>
  <si>
    <t>R0743</t>
  </si>
  <si>
    <t>LSTM and Temporal Fusion Transformers for daily evapotranspiration estimation using FLUXNET2015 and Google Earth Engine</t>
  </si>
  <si>
    <t>10.1080/02626667.2026.2625280</t>
  </si>
  <si>
    <t>2-s2.0-105031845239</t>
  </si>
  <si>
    <t>R0744</t>
  </si>
  <si>
    <t>DROMAL-Net: A Forest Larch Casebearer Detection Model Focusing on Global Feature Enhancement and Positional Dynamic Clustering</t>
  </si>
  <si>
    <t>10.3390/rs18172916</t>
  </si>
  <si>
    <t>2-s2.0-105050427815</t>
  </si>
  <si>
    <t>R0745</t>
  </si>
  <si>
    <t>SHAP-Interpreted LightGBM with electrofacies guidance and depth-blocked validation for hydrocarbon-show prediction in Shunbei carbonate reservoirs, Tarim Basin, China</t>
  </si>
  <si>
    <t>Journal of Applied Geophysics</t>
  </si>
  <si>
    <t>10.1016/j.jappgeo.2026.106529</t>
  </si>
  <si>
    <t>2-s2.0-105050407671</t>
  </si>
  <si>
    <t>R0746</t>
  </si>
  <si>
    <t>Predicting dissolved lithium in geothermal fluids from routine hydrogeochemistry: a machine learning framework with calibrated uncertainty quantification</t>
  </si>
  <si>
    <t>10.1007/s12145-026-02207-6</t>
  </si>
  <si>
    <t>2-s2.0-105047066313</t>
  </si>
  <si>
    <t>R0747</t>
  </si>
  <si>
    <t>Process-informed ensemble machine learning reveals environmental controls on active dust source areas over the Mongolian Plateau</t>
  </si>
  <si>
    <t>Aeolian Research</t>
  </si>
  <si>
    <t>10.1016/j.aeolia.2026.101082</t>
  </si>
  <si>
    <t>2-s2.0-105051826854</t>
  </si>
  <si>
    <t>R0748</t>
  </si>
  <si>
    <t>From Data Design to Map Footprint: Quantifying Sampling Effects on Landslide Susceptibility</t>
  </si>
  <si>
    <t>10.22266/ijies2026.0331.45</t>
  </si>
  <si>
    <t>2-s2.0-105030387709</t>
  </si>
  <si>
    <t>R0749</t>
  </si>
  <si>
    <t>Deep learning-based prediction of concealed sandstone-hosted uranium deposits using surface proxy features: a case study from the Frome basin</t>
  </si>
  <si>
    <t>10.1016/j.jappgeo.2026.106523</t>
  </si>
  <si>
    <t>2-s2.0-105050422069</t>
  </si>
  <si>
    <t>R0750</t>
  </si>
  <si>
    <t>X_check_review</t>
  </si>
  <si>
    <t>Evaluation of water flux predictive models developed using eddy-covariance observations and machine learning: a meta-analysis</t>
  </si>
  <si>
    <t>10.5194/hess-26-4603-2022</t>
  </si>
  <si>
    <t>2-s2.0-85140487902</t>
  </si>
  <si>
    <t>R0751</t>
  </si>
  <si>
    <t>Sampling strategies for machine learning-based linear erosion studies: a review approaching contributing area</t>
  </si>
  <si>
    <t>Natural Hazards Research</t>
  </si>
  <si>
    <t>10.1016/j.nhres.2025.08.002</t>
  </si>
  <si>
    <t>2-s2.0-105032206924</t>
  </si>
  <si>
    <t>R0752</t>
  </si>
  <si>
    <t>v3</t>
  </si>
  <si>
    <t>A STIRPAT–RF framework analyzing GHG emission mechanisms and trajectories in China's AFOLU sector</t>
  </si>
  <si>
    <t>10.1016/j.envc.2026.101614</t>
  </si>
  <si>
    <t>2-s2.0-105047757066</t>
  </si>
  <si>
    <t>R0753</t>
  </si>
  <si>
    <t>Crown-based biomass indicators and dual topographic regulation of biomass allocation in alpine Rhododendron shrublands on the Tibetan plateau</t>
  </si>
  <si>
    <t>10.1016/j.ecolind.2026.115139</t>
  </si>
  <si>
    <t>2-s2.0-105044521928</t>
  </si>
  <si>
    <t>R0754</t>
  </si>
  <si>
    <t>Machine Learning for Electrode Materials: Property Prediction via Composition</t>
  </si>
  <si>
    <t>Advanced Theory and Simulations</t>
  </si>
  <si>
    <t>10.1002/adts.70493</t>
  </si>
  <si>
    <t>2-s2.0-105047154687</t>
  </si>
  <si>
    <t>R0755</t>
  </si>
  <si>
    <t>MODIS-Based Estimation of Grassland Gross Primary Productivity in Inner Mongolia Using a ConvTransformer Deep Learning Model</t>
  </si>
  <si>
    <t>10.3390/rs18122016</t>
  </si>
  <si>
    <t>2-s2.0-105043092969</t>
  </si>
  <si>
    <t>R0756</t>
  </si>
  <si>
    <t>A Semi-Supervised Topographic Inversion Algorithm for Small-Scale Tidal Flats Based on Multi-Source Data Fusion Under Spatially Clustered ICESat-2 Label Distributions</t>
  </si>
  <si>
    <t>10.3390/rs18122017</t>
  </si>
  <si>
    <t>2-s2.0-105043168455</t>
  </si>
  <si>
    <t>R0757</t>
  </si>
  <si>
    <t>Geospatializing cotton fiber quality: a step towards on-farm traceability and predictability</t>
  </si>
  <si>
    <t>10.1007/s11119-026-10332-x</t>
  </si>
  <si>
    <t>2-s2.0-105034837084</t>
  </si>
  <si>
    <t>R0758</t>
  </si>
  <si>
    <t>Interpretable model responsibility for cropland evapotranspiration across environmental gradients</t>
  </si>
  <si>
    <t>10.1016/j.agwat.2026.110801</t>
  </si>
  <si>
    <t>2-s2.0-105051112989</t>
  </si>
  <si>
    <t>R0759</t>
  </si>
  <si>
    <t>Lithological classification of drill cores using XCT and XRF data: a geometallurgical perspective</t>
  </si>
  <si>
    <t>Minerals Engineering</t>
  </si>
  <si>
    <t>10.1016/j.mineng.2025.110053</t>
  </si>
  <si>
    <t>2-s2.0-105026440216</t>
  </si>
  <si>
    <t>R0760</t>
  </si>
  <si>
    <t>Autoencoder-Based Latent Representation Learning, SoH Estimation, and Anomaly Detection in Electric Vehicle Battery Energy Storage Systems</t>
  </si>
  <si>
    <t>Vehicles</t>
  </si>
  <si>
    <t>10.3390/vehicles8040081</t>
  </si>
  <si>
    <t>2-s2.0-105037327670</t>
  </si>
  <si>
    <t>R0761</t>
  </si>
  <si>
    <t>ICESat-2 Crossover-Constrained refinement of the Copernicus 30 m DEM in selected Antarctic regions using Machine learning</t>
  </si>
  <si>
    <t>10.1016/j.jag.2026.105291</t>
  </si>
  <si>
    <t>2-s2.0-105035289928</t>
  </si>
  <si>
    <t>R0762</t>
  </si>
  <si>
    <t>Seeing SDG 6 from space: Local-scale monitoring of piped water and sewage systems across Africa using satellite imagery and self-supervised learning</t>
  </si>
  <si>
    <t>Water Research X</t>
  </si>
  <si>
    <t>10.1016/j.wroa.2026.100600</t>
  </si>
  <si>
    <t>2-s2.0-105048489491</t>
  </si>
  <si>
    <t>R0763</t>
  </si>
  <si>
    <t>Operational Wheat-Yield Estimation in the Eastern Mediterranean Using Multi-Temporal Sentinel-2 Imagery and Explainable Machine Learning</t>
  </si>
  <si>
    <t>10.3390/a19050392</t>
  </si>
  <si>
    <t>2-s2.0-105040106356</t>
  </si>
  <si>
    <t>R0764</t>
  </si>
  <si>
    <t>Predicting serum phosphate levels in very preterm infants using machine learning</t>
  </si>
  <si>
    <t>Frontiers in Pediatrics</t>
  </si>
  <si>
    <t>10.3389/fped.2026.1881474</t>
  </si>
  <si>
    <t>2-s2.0-105046356447</t>
  </si>
  <si>
    <t>R0765</t>
  </si>
  <si>
    <t>Land-Cover-Stratified Validation and Uncertainty Prioritization for SSP-Based NDVI Projection at 1 km Resolution in Northeast China</t>
  </si>
  <si>
    <t>10.3390/rs18132203</t>
  </si>
  <si>
    <t>2-s2.0-105044643014</t>
  </si>
  <si>
    <t>R0766</t>
  </si>
  <si>
    <t>MarineGuard-GNN: A Physics-Informed Multimodal Heterogeneous Graph Neural Network for Submarine Cable Fault Risk Assessment Under Geographic Shift</t>
  </si>
  <si>
    <t>Journal of Marine Science and Engineering</t>
  </si>
  <si>
    <t>10.3390/jmse14181740</t>
  </si>
  <si>
    <t>2-s2.0-105051465159</t>
  </si>
  <si>
    <t>R0767</t>
  </si>
  <si>
    <t>Crop type classification in smallholder agriculture of central and South Asia using Sentinel-1/2 data fusion</t>
  </si>
  <si>
    <t>10.1016/j.rsase.2026.102007</t>
  </si>
  <si>
    <t>2-s2.0-105035651009</t>
  </si>
  <si>
    <t>R0768</t>
  </si>
  <si>
    <t>DEEP LEARNING-BASED DETECTION OF AGRICULTURAL BURNED AREAS USING TRUE COLOR SATELLITE IMAGERY</t>
  </si>
  <si>
    <t>Geographia Technica</t>
  </si>
  <si>
    <t>10.21163/GT_2026.212.09</t>
  </si>
  <si>
    <t>2-s2.0-105047195055</t>
  </si>
  <si>
    <t>R0769</t>
  </si>
  <si>
    <t>Spatial Methods for Identifying Undocumented Historical Earthquake Damage</t>
  </si>
  <si>
    <t>10.3390/ijgi15080355</t>
  </si>
  <si>
    <t>2-s2.0-105048402501</t>
  </si>
  <si>
    <t>R0770</t>
  </si>
  <si>
    <t>Deep Learning-Based Monitoring of Tea Plant Growth and Nitrogen Status Using UAV Multisource Remote Sensing Features</t>
  </si>
  <si>
    <t>10.3390/rs18172923</t>
  </si>
  <si>
    <t>2-s2.0-105050417439</t>
  </si>
  <si>
    <t>R0771</t>
  </si>
  <si>
    <t>Multi-Scale Effects of 2D/3D Urban Morphology Factors on Land Surface Temperature Using LightGBM-SHAP: A Case Study in Beijing</t>
  </si>
  <si>
    <t>10.3390/rs18091287</t>
  </si>
  <si>
    <t>2-s2.0-105038424238</t>
  </si>
  <si>
    <t>R0772</t>
  </si>
  <si>
    <t>Estimating the botanical composition of bahiagrass–rhizoma peanut pastures using aerial multispectral imagery and deep learning</t>
  </si>
  <si>
    <t>Crop Science</t>
  </si>
  <si>
    <t>10.1002/csc2.70253</t>
  </si>
  <si>
    <t>2-s2.0-105032898091</t>
  </si>
  <si>
    <t>R0773</t>
  </si>
  <si>
    <t>Spatial validation of acoustic individual identification models without ground truths: a case study with the cao-vit gibbon population</t>
  </si>
  <si>
    <t>10.7717/peerj.20655</t>
  </si>
  <si>
    <t>2-s2.0-105032460800</t>
  </si>
  <si>
    <t>R0774</t>
  </si>
  <si>
    <t>Integrating Kernel-Based Vegetation Indices and Ensemble Learning for Mangrove Canopy Height Mapping Using GEDI and Sentinel Data</t>
  </si>
  <si>
    <t>10.3390/rs18162834</t>
  </si>
  <si>
    <t>2-s2.0-105048707492</t>
  </si>
  <si>
    <t>R0775</t>
  </si>
  <si>
    <t>A Two-Stage Reference-Guided Workflow for Improving VIIRS Leaf Area Index Retrieval over Mixed Pixels</t>
  </si>
  <si>
    <t>10.3390/rs18132214</t>
  </si>
  <si>
    <t>2-s2.0-105044661918</t>
  </si>
  <si>
    <t>R0776</t>
  </si>
  <si>
    <t>Modeling water table trends in high-latitude peatlands: Divergent hydrological responses and fire risk implications</t>
  </si>
  <si>
    <t>Ecohydrology and Hydrobiology</t>
  </si>
  <si>
    <t>10.1016/j.ecohyd.2026.100753</t>
  </si>
  <si>
    <t>2-s2.0-105035419683</t>
  </si>
  <si>
    <t>R0777</t>
  </si>
  <si>
    <t>Benchmarking soil organic carbon in Australian rangelands: climate-driven stability and transparent upscaling for national accounting</t>
  </si>
  <si>
    <t>10.1016/j.ecolmodel.2026.111601</t>
  </si>
  <si>
    <t>2-s2.0-105036308596</t>
  </si>
  <si>
    <t>R0778</t>
  </si>
  <si>
    <t>Analyzing the Effect of Corporate and Economic Events on National Stock Exchange Sectoral Indices</t>
  </si>
  <si>
    <t>International Journal of Mathematics and Computer Science</t>
  </si>
  <si>
    <t>10.69793/ijmcs/02.2026/patel</t>
  </si>
  <si>
    <t>2-s2.0-105047417207</t>
  </si>
  <si>
    <t>R0779</t>
  </si>
  <si>
    <t>Mechanistic-data synergy for predicting fracture load in canine bone with appendicular osteosarcoma</t>
  </si>
  <si>
    <t>Veterinary Journal</t>
  </si>
  <si>
    <t>10.1016/j.tvjl.2026.106873</t>
  </si>
  <si>
    <t>2-s2.0-105050464998</t>
  </si>
  <si>
    <t>R0780</t>
  </si>
  <si>
    <t>Physics-informed hybrid machine learning for predicting impact resistance of carbonate natural building stones</t>
  </si>
  <si>
    <t>Construction and Building Materials</t>
  </si>
  <si>
    <t>10.1016/j.conbuildmat.2026.148256</t>
  </si>
  <si>
    <t>2-s2.0-105051277070</t>
  </si>
  <si>
    <t>R0781</t>
  </si>
  <si>
    <t>Manifold k-NN: Accelerated k-NN Queries for Manifold Point Clouds</t>
  </si>
  <si>
    <t>ACM Transactions on Graphics</t>
  </si>
  <si>
    <t>10.1145/3811271</t>
  </si>
  <si>
    <t>2-s2.0-105043982444</t>
  </si>
  <si>
    <t>R0782</t>
  </si>
  <si>
    <t>Spatiotemporal evolution and associated factors of coupling coordination between socio-economic development and ecological health: county-level evidence from the Central Yunnan Urban Agglomeration, China</t>
  </si>
  <si>
    <t>10.3389/fevo.2026.1897877</t>
  </si>
  <si>
    <t>2-s2.0-105050696196</t>
  </si>
  <si>
    <t>R0783</t>
  </si>
  <si>
    <t>Leveraging drone-based thermal imagery and artificial intelligence to advance wildland fire behavior quantification and prediction</t>
  </si>
  <si>
    <t>International Journal of Wildland Fire</t>
  </si>
  <si>
    <t>10.1071/WF25133</t>
  </si>
  <si>
    <t>2-s2.0-105039061204</t>
  </si>
  <si>
    <t>R0784</t>
  </si>
  <si>
    <t>Toxicity Prediction of Landfill Leachate-Contaminated Crops Using Machine Learning Models Based on PAH and Heavy Metal Concentrations</t>
  </si>
  <si>
    <t>Nature Environment and Pollution Technology</t>
  </si>
  <si>
    <t>10.46488/NEPT.2026.v25i02.B4376</t>
  </si>
  <si>
    <t>2-s2.0-105039845616</t>
  </si>
  <si>
    <t>R0785</t>
  </si>
  <si>
    <t>Local Calibration Enhances the Transferability of UAV-LiDAR Models for Tree-Level Carbon Estimation in Radiata Pine Plantations</t>
  </si>
  <si>
    <t>10.3390/rs18132161</t>
  </si>
  <si>
    <t>2-s2.0-105044641189</t>
  </si>
  <si>
    <t>R0786</t>
  </si>
  <si>
    <t>Pasture Biomass Monitoring in Queensland Rangelands with UAV and Satellite Cascades</t>
  </si>
  <si>
    <t>10.3390/agriengineering8080317</t>
  </si>
  <si>
    <t>2-s2.0-105048596631</t>
  </si>
  <si>
    <t>R0787</t>
  </si>
  <si>
    <t>Mapping the Spatial Distribution of Urban Agriculture with a Novel Classification Framework: A Case Study of the Pearl River Delta Region</t>
  </si>
  <si>
    <t>10.3390/agronomy16090862</t>
  </si>
  <si>
    <t>2-s2.0-105038790302</t>
  </si>
  <si>
    <t>R0788</t>
  </si>
  <si>
    <t>Remote sensing and artificial intelligence integration for seabed seagrass distribution and probabilistic seagrass biomass carbon potential</t>
  </si>
  <si>
    <t>10.1016/j.scitotenv.2026.182300</t>
  </si>
  <si>
    <t>2-s2.0-105050180081</t>
  </si>
  <si>
    <t>R0789</t>
  </si>
  <si>
    <t>Structurally Site-Aware Parametric Models Improve Cross-Site DBH and Volume Prediction from UAV Laser Scanning (ULS)</t>
  </si>
  <si>
    <t>10.3390/rs18081249</t>
  </si>
  <si>
    <t>2-s2.0-105037083831</t>
  </si>
  <si>
    <t>R0790</t>
  </si>
  <si>
    <t>Decision-oriented computational framework for drought hazard-state classification with a California case study</t>
  </si>
  <si>
    <t>Computer-Aided Civil and Infrastructure Engineering</t>
  </si>
  <si>
    <t>10.1016/j.cacaie.2026.100166</t>
  </si>
  <si>
    <t>2-s2.0-105047319850</t>
  </si>
  <si>
    <t>R0791</t>
  </si>
  <si>
    <t>Estimation of Grassland Latent Heat Flux in Inner Mongolia from a ConvTransformer Deep Learning Model and MODIS Data</t>
  </si>
  <si>
    <t>10.3390/atmos17080800</t>
  </si>
  <si>
    <t>2-s2.0-105048316432</t>
  </si>
  <si>
    <t>R0792</t>
  </si>
  <si>
    <t>Integrating experimental physiological responses with species distribution modeling to forecast the future habitat expansion of Melissa officinalis L. in Türkiye under CMIP6 scenarios</t>
  </si>
  <si>
    <t>10.1007/s00704-026-06613-0</t>
  </si>
  <si>
    <t>2-s2.0-105051200756</t>
  </si>
  <si>
    <t>R0793</t>
  </si>
  <si>
    <t>Development and cross-site validation of machine-learning models for diagnosis and prognosis of stable angina with and without obstructive coronary artery disease: a study protocol</t>
  </si>
  <si>
    <t xml:space="preserve">BMJ Open </t>
  </si>
  <si>
    <t>10.1136/bmjopen-2025-108799</t>
  </si>
  <si>
    <t>2-s2.0-105035376832</t>
  </si>
  <si>
    <t>R0794</t>
  </si>
  <si>
    <t>Spatiotemporal Patterns of Runoff–Erosion Relationships and Their Driving Mechanisms in Mountain–Plain Transitional Basins</t>
  </si>
  <si>
    <t>10.3390/w18131609</t>
  </si>
  <si>
    <t>2-s2.0-105045099277</t>
  </si>
  <si>
    <t>R0795</t>
  </si>
  <si>
    <t>Spatio-Temporal Evolution Characteristics and Driving Mechanisms of River Systems in Typical Plain River Network Region</t>
  </si>
  <si>
    <t>10.3390/su18073556</t>
  </si>
  <si>
    <t>2-s2.0-105035488465</t>
  </si>
  <si>
    <t>R0796</t>
  </si>
  <si>
    <t>A Practical Framework for Mangrove Rehabilitation Sites Selection Using Scalable Biophysical Indicators</t>
  </si>
  <si>
    <t>10.1007/s41742-025-01039-4</t>
  </si>
  <si>
    <t>2-s2.0-105029657834</t>
  </si>
  <si>
    <t>R0797</t>
  </si>
  <si>
    <t>Drill-Core SWIR-Based 3D Alteration Modeling and Machine Learning for Gold Prospectivity Prediction at the Tudui–Shawang Gold Deposit, Jiaodong Peninsula</t>
  </si>
  <si>
    <t>10.3390/min16080855</t>
  </si>
  <si>
    <t>2-s2.0-105048513766</t>
  </si>
  <si>
    <t>R0798</t>
  </si>
  <si>
    <t>Challenging domain shift in excavation-induced wall deformation prediction: Feasibility of adversarial-discrepancy domain adaptation</t>
  </si>
  <si>
    <t>Measurement: Journal of the International Measurement Confederation</t>
  </si>
  <si>
    <t>10.1016/j.measurement.2026.120294</t>
  </si>
  <si>
    <t>2-s2.0-105027097872</t>
  </si>
  <si>
    <t>R0799</t>
  </si>
  <si>
    <t>Machine-learning assisted prediction of the heat-affected material mechanical properties of Q550GJC high strength steel thick-plate in cruciform welded joints</t>
  </si>
  <si>
    <t>Engineering Structures</t>
  </si>
  <si>
    <t>10.1016/j.engstruct.2026.122336</t>
  </si>
  <si>
    <t>2-s2.0-105034269451</t>
  </si>
  <si>
    <t>R0800</t>
  </si>
  <si>
    <t>Host-Informed MaxEnt Modeling Reveals Distinct Global Distribution and Redistribution Patterns of Four Major Fusarium graminearum Species-Genotype Groups Under Current and Future Climates</t>
  </si>
  <si>
    <t>Foods</t>
  </si>
  <si>
    <t>10.3390/foods15173096</t>
  </si>
  <si>
    <t>2-s2.0-105050266137</t>
  </si>
  <si>
    <t>R0801</t>
  </si>
  <si>
    <t>Integrating enviromics to predict performance and guide clonal deployment in Eucalyptus spp.</t>
  </si>
  <si>
    <t>10.1016/j.foreco.2026.123604</t>
  </si>
  <si>
    <t>2-s2.0-105029601634</t>
  </si>
  <si>
    <t>R0802</t>
  </si>
  <si>
    <t>Field-Aware and Explainable Modelling for Early-Season Crop Yield Prediction Using Satellite-Derived Phenology</t>
  </si>
  <si>
    <t>10.3390/rs18060890</t>
  </si>
  <si>
    <t>2-s2.0-105048243320</t>
  </si>
  <si>
    <t>R0803</t>
  </si>
  <si>
    <t>Machine-learning based prediction of skid resistance from 3D pavement surface texture: close-range photogrammetry versus high-resolution laser scanning</t>
  </si>
  <si>
    <t>10.1016/j.measurement.2026.122984</t>
  </si>
  <si>
    <t>2-s2.0-105048654628</t>
  </si>
  <si>
    <t>R0804</t>
  </si>
  <si>
    <t>Climate Predicts Tree Dispersal Strategies Across Brazil's Ecosystems</t>
  </si>
  <si>
    <t>10.1111/geb.70285</t>
  </si>
  <si>
    <t>2-s2.0-105046138228</t>
  </si>
  <si>
    <t>R0805</t>
  </si>
  <si>
    <t>Machine learning-driven prediction and validation for ionic conductivity of hydrogel electrolytes</t>
  </si>
  <si>
    <t>Electrochimica Acta</t>
  </si>
  <si>
    <t>10.1016/j.electacta.2026.149293</t>
  </si>
  <si>
    <t>2-s2.0-105044286181</t>
  </si>
  <si>
    <t>R0806</t>
  </si>
  <si>
    <t>Modeling ecosystem dynamics and services in Abijata-Shalla Lakes National Park under pressures from land use and climate change</t>
  </si>
  <si>
    <t>10.1016/j.envc.2026.101515</t>
  </si>
  <si>
    <t>2-s2.0-105039106207</t>
  </si>
  <si>
    <t>R0807</t>
  </si>
  <si>
    <t>Physics-Guided Feature Engineering and Machine Learning for Small-Sample Prediction of Offshore Monopile Self-Weight Penetration</t>
  </si>
  <si>
    <t>10.3390/jmse14171607</t>
  </si>
  <si>
    <t>2-s2.0-105050361426</t>
  </si>
  <si>
    <t>R0808</t>
  </si>
  <si>
    <t>Assessing the value of advanced Sentinel-1 SLC features for multimodal time-series crop mapping</t>
  </si>
  <si>
    <t>10.1016/j.jag.2026.105357</t>
  </si>
  <si>
    <t>2-s2.0-105040015558</t>
  </si>
  <si>
    <t>R0809</t>
  </si>
  <si>
    <t>Adaptive dual-weighted gravitational point cloud denoising method</t>
  </si>
  <si>
    <t>Optics and Lasers in Engineering</t>
  </si>
  <si>
    <t>10.1016/j.optlaseng.2026.109787</t>
  </si>
  <si>
    <t>2-s2.0-105035260630</t>
  </si>
  <si>
    <t>R0810</t>
  </si>
  <si>
    <t>Integrating susceptibility, vulnerability and exposure for screening level sinkhole risk mapping in Metropolitan Rome (Italy)</t>
  </si>
  <si>
    <t>Engineering Geology</t>
  </si>
  <si>
    <t>10.1016/j.enggeo.2026.108740</t>
  </si>
  <si>
    <t>2-s2.0-105034989252</t>
  </si>
  <si>
    <t>R0811</t>
  </si>
  <si>
    <t>Physics-guided residual learning for predicting aerodynamic characteristics of 3D wing under diverse operating conditions</t>
  </si>
  <si>
    <t>Aerospace Science and Technology</t>
  </si>
  <si>
    <t>10.1016/j.ast.2026.112606</t>
  </si>
  <si>
    <t>2-s2.0-105039690718</t>
  </si>
  <si>
    <t>R0812</t>
  </si>
  <si>
    <t>Effects of accessible-area definition and human activity predictors on habitat suitability modeling of Ageratina adenophora in southwestern China</t>
  </si>
  <si>
    <t>10.1016/j.ecolind.2026.115103</t>
  </si>
  <si>
    <t>2-s2.0-105042515689</t>
  </si>
  <si>
    <t>R0813</t>
  </si>
  <si>
    <t>Climatic Suitability of Cornus officinalis Across Paleoclimatic, Current, and Future Climates: Implications for Conservation and Climate-Informed Cultivation</t>
  </si>
  <si>
    <t>Horticulturae</t>
  </si>
  <si>
    <t>10.3390/horticulturae12080989</t>
  </si>
  <si>
    <t>2-s2.0-105048288570</t>
  </si>
  <si>
    <t>R0814</t>
  </si>
  <si>
    <t>A Spatial Decision Support Framework for Winter-Rapeseed Expansion on Stable Winter–Fallow Cropland Using Multi-Source Remote Sensing, Satellite Embedding, and MaxEnt</t>
  </si>
  <si>
    <t>10.3390/ijgi15090411</t>
  </si>
  <si>
    <t>2-s2.0-105051465560</t>
  </si>
  <si>
    <t>R0815</t>
  </si>
  <si>
    <t>VTGCN: Graph-based structural representation learning for visual-tactile multimodal fusion</t>
  </si>
  <si>
    <t>Knowledge-Based Systems</t>
  </si>
  <si>
    <t>10.1016/j.knosys.2026.115987</t>
  </si>
  <si>
    <t>2-s2.0-105036081126</t>
  </si>
  <si>
    <t>R0816</t>
  </si>
  <si>
    <t>Evaluation of minimal local recalibration for reducing transfer error in Sentinel-2 chlorophyll a estimation across heterogeneous waterbodies</t>
  </si>
  <si>
    <t>10.1016/j.ecolind.2026.115188</t>
  </si>
  <si>
    <t>2-s2.0-105044546381</t>
  </si>
  <si>
    <t>R0817</t>
  </si>
  <si>
    <t>Soil salinity inversion in croplands of the Yellow River Delta: a feature-enhanced stacking framework integrating multi-source remote sensing and environmental covariates</t>
  </si>
  <si>
    <t>10.1016/j.catena.2026.110587</t>
  </si>
  <si>
    <t>2-s2.0-105049598081</t>
  </si>
  <si>
    <t>R0818</t>
  </si>
  <si>
    <t>City-Scale Optimization of Public Electric Vehicle Charging Infrastructure: Spatio-Temporal Demand Forecasting, Graph Learning and Multi-Objective Siting</t>
  </si>
  <si>
    <t>World Electric Vehicle Journal</t>
  </si>
  <si>
    <t>10.3390/wevj17090479</t>
  </si>
  <si>
    <t>2-s2.0-105051710269</t>
  </si>
  <si>
    <t>R0819</t>
  </si>
  <si>
    <t>Lightweight beluga call classification under habitat variability and marine traffic noise</t>
  </si>
  <si>
    <t>Applied Acoustics</t>
  </si>
  <si>
    <t>10.1016/j.apacoust.2026.111412</t>
  </si>
  <si>
    <t>2-s2.0-105040984010</t>
  </si>
  <si>
    <t>R0820</t>
  </si>
  <si>
    <t>Redefining multi-target weather forecasting with a novel deep learning model: Hierarchical temporal convolutional long short-term memory with attention (HTC-LSTM-Attn) in Bangladesh</t>
  </si>
  <si>
    <t>10.1371/journal.pone.0342431</t>
  </si>
  <si>
    <t>2-s2.0-105033735065</t>
  </si>
  <si>
    <t>R0821</t>
  </si>
  <si>
    <t>A data-driven multi-indicator quality assessment framework for concrete: conformal uncertainty quantification and copula-based tail-dependence analysis</t>
  </si>
  <si>
    <t>Structural Safety</t>
  </si>
  <si>
    <t>10.1016/j.strusafe.2026.102749</t>
  </si>
  <si>
    <t>2-s2.0-105046416498</t>
  </si>
  <si>
    <t>R0822</t>
  </si>
  <si>
    <t>Landslide Susceptibility Mapping Using an Image–Tabular Joint Deep Learning Framework: A Case Study of the Tacheng Region, Xinjiang, China</t>
  </si>
  <si>
    <t>10.3390/rs18152436</t>
  </si>
  <si>
    <t>2-s2.0-105047157158</t>
  </si>
  <si>
    <t>R0823</t>
  </si>
  <si>
    <t>Climate resilient rubber cultivation zoning via species distribution and spatial optimization</t>
  </si>
  <si>
    <t>10.1016/j.isci.2026.116278</t>
  </si>
  <si>
    <t>2-s2.0-105041248616</t>
  </si>
  <si>
    <t>R0824</t>
  </si>
  <si>
    <t>Graph neural networks for Soil Organic Carbon Estimation: Data-efficient modeling of multimodal spatial dependencies</t>
  </si>
  <si>
    <t>Machine Learning with Applications</t>
  </si>
  <si>
    <t>10.1016/j.mlwa.2026.100878</t>
  </si>
  <si>
    <t>2-s2.0-105032176824</t>
  </si>
  <si>
    <t>R0825</t>
  </si>
  <si>
    <t>Niche Partitioning Promotes Coexistence: Habitat Suitability and Spatial Overlap of Three Sympatric Ungulates in a Subtropical Mountain Reserve</t>
  </si>
  <si>
    <t>10.1002/ece3.73248</t>
  </si>
  <si>
    <t>2-s2.0-105033398607</t>
  </si>
  <si>
    <t>R0826</t>
  </si>
  <si>
    <t>A hybrid deep learning-geostatistical framework for PM2.5 spatial estimation with SHAP interpretation</t>
  </si>
  <si>
    <t>Atmospheric Pollution Research</t>
  </si>
  <si>
    <t>10.1016/j.apr.2026.103208</t>
  </si>
  <si>
    <t>2-s2.0-105051552663</t>
  </si>
  <si>
    <t>R0827</t>
  </si>
  <si>
    <t>Predicting the Spatial Distribution of Trace Elements in Arctic Soils With Limited Legacy Data</t>
  </si>
  <si>
    <t>10.1111/ejss.70309</t>
  </si>
  <si>
    <t>2-s2.0-105035315880</t>
  </si>
  <si>
    <t>R0828</t>
  </si>
  <si>
    <t>Mapping Drought Vulnerability in the Chi River Basin, Thailand: A Machine Learning Framework Using H3 Hexagonal Grids and Topographic Variables</t>
  </si>
  <si>
    <t>10.3390/s26154760</t>
  </si>
  <si>
    <t>2-s2.0-105047152606</t>
  </si>
  <si>
    <t>R0829</t>
  </si>
  <si>
    <t>A Validation-Controlled Label-Efficient Framework for Coastal Wetland Habitat Mapping Using Multi-Season Sentinel-1 and Sentinel-2 Data</t>
  </si>
  <si>
    <t>10.3390/earth7040137</t>
  </si>
  <si>
    <t>2-s2.0-105048547900</t>
  </si>
  <si>
    <t>R0830</t>
  </si>
  <si>
    <t>Constraint based design of cementitious concrete analytics with multilingual SER for mining site and cross language generalizability performance</t>
  </si>
  <si>
    <t>Advances in Concrete Construction</t>
  </si>
  <si>
    <t>10.12989/acc.2026.22.1.017</t>
  </si>
  <si>
    <t>2-s2.0-105045420056</t>
  </si>
  <si>
    <t>R0831</t>
  </si>
  <si>
    <t>A non-stationary and explainable machine learning framework for adaptive rainfall modelling</t>
  </si>
  <si>
    <t>10.1007/s00704-026-06583-3</t>
  </si>
  <si>
    <t>2-s2.0-105050559506</t>
  </si>
  <si>
    <t>R0832</t>
  </si>
  <si>
    <t>Community Participation as a Pathway to Strengthen National Precipitation Isotope Products in New Zealand</t>
  </si>
  <si>
    <t>Journal of the Royal Society of New Zealand</t>
  </si>
  <si>
    <t>10.1002/snz2.70061</t>
  </si>
  <si>
    <t>2-s2.0-105043943745</t>
  </si>
  <si>
    <t>R0833</t>
  </si>
  <si>
    <t>Interpretable and extrapolation-stable model for predicting nanofluid thermal conductivity</t>
  </si>
  <si>
    <t>10.1038/s41598-026-52822-y</t>
  </si>
  <si>
    <t>2-s2.0-105039844098</t>
  </si>
  <si>
    <t>R0834</t>
  </si>
  <si>
    <t>Climate-Driven Spatiotemporal Dynamics of Potential Distribution for Nanorana quadranus in China</t>
  </si>
  <si>
    <t>10.1002/ece3.74131</t>
  </si>
  <si>
    <t>2-s2.0-105047630616</t>
  </si>
  <si>
    <t>R0835</t>
  </si>
  <si>
    <t>Enhancing soil nutrient prediction accuracy using a robust UAV-based modeling framework in dryland environments</t>
  </si>
  <si>
    <t>10.1016/j.atech.2026.102360</t>
  </si>
  <si>
    <t>2-s2.0-105043601995</t>
  </si>
  <si>
    <t>R0836</t>
  </si>
  <si>
    <t>Three-dimensional mapping of key soil properties with multi-stage validation and big data</t>
  </si>
  <si>
    <t>10.1016/j.catena.2026.109949</t>
  </si>
  <si>
    <t>2-s2.0-105030941317</t>
  </si>
  <si>
    <t>R0837</t>
  </si>
  <si>
    <t>A data-driven percussion-based framework for assessing concealed wall tie conditions in masonry cavity walls</t>
  </si>
  <si>
    <t>Journal of Building Engineering</t>
  </si>
  <si>
    <t>10.1016/j.jobe.2026.117093</t>
  </si>
  <si>
    <t>2-s2.0-105047678623</t>
  </si>
  <si>
    <t>R0838</t>
  </si>
  <si>
    <t>Drought indices predict changes in live fuel moisture content (LFMC) across French Mediterranean shrublands: a multisource and machine learning approach</t>
  </si>
  <si>
    <t>10.1016/j.agrformet.2026.111093</t>
  </si>
  <si>
    <t>2-s2.0-105032103308</t>
  </si>
  <si>
    <t>R0839</t>
  </si>
  <si>
    <t>Artificial intelligence-driven metallogenic typing of pyrite from global ore systems</t>
  </si>
  <si>
    <t>Journal of Geochemical Exploration</t>
  </si>
  <si>
    <t>10.1016/j.gexplo.2026.108138</t>
  </si>
  <si>
    <t>2-s2.0-105041254373</t>
  </si>
  <si>
    <t>R0840</t>
  </si>
  <si>
    <t>Simulated Annealing-Optimized LSTM for Large-Scale Temperature Forecasting Across Türkiye</t>
  </si>
  <si>
    <t>10.3390/w18111256</t>
  </si>
  <si>
    <t>2-s2.0-105041400069</t>
  </si>
  <si>
    <t>R0841</t>
  </si>
  <si>
    <t>Landscape Ecological Risk Evolution and Its Nonlinear Driving Mechanisms in a Topographically Constrained River-Valley Basin: A Case Study of the Taiyuan Section of the Fen River Basin</t>
  </si>
  <si>
    <t>10.3390/land15081438</t>
  </si>
  <si>
    <t>2-s2.0-105048302870</t>
  </si>
  <si>
    <t>R0842</t>
  </si>
  <si>
    <t>Potential exposure of loggerhead turtles to pelagic longliners constrains dynamic spatial avoidance in the western Indian Ocean</t>
  </si>
  <si>
    <t>ICES Journal of Marine Science</t>
  </si>
  <si>
    <t>10.1093/icesjms/fsag173</t>
  </si>
  <si>
    <t>2-s2.0-105051337855</t>
  </si>
  <si>
    <t>R0843</t>
  </si>
  <si>
    <t>Detecting cotton Verticillium wilt within and across multiple fields with Sentinel-2 imagery and machine learning</t>
  </si>
  <si>
    <t>Agronomy Journal</t>
  </si>
  <si>
    <t>10.1002/agj2.70485</t>
  </si>
  <si>
    <t>2-s2.0-105044456922</t>
  </si>
  <si>
    <t>R0844</t>
  </si>
  <si>
    <t>Satellite-based GAM-MaxEnt modeling of Indian mackerel habitat hotspots in the Makassar Strait, Indonesia</t>
  </si>
  <si>
    <t>10.1016/j.ejrs.2026.09.001</t>
  </si>
  <si>
    <t>2-s2.0-105050241809</t>
  </si>
  <si>
    <t>R0845</t>
  </si>
  <si>
    <t>PeatDepth-ML: a global map of peat depth predicted using machine learning</t>
  </si>
  <si>
    <t>Biogeosciences</t>
  </si>
  <si>
    <t>10.5194/bg-23-2959-2026</t>
  </si>
  <si>
    <t>2-s2.0-105038666922</t>
  </si>
  <si>
    <t>R0846</t>
  </si>
  <si>
    <t>Global Habitat Suitability Modeling of the Giant Honeybee (Apis dorsata) Under Future Climate Change Scenarios</t>
  </si>
  <si>
    <t xml:space="preserve">Insects </t>
  </si>
  <si>
    <t>10.3390/insects17090954</t>
  </si>
  <si>
    <t>2-s2.0-105051499715</t>
  </si>
  <si>
    <t>R0847</t>
  </si>
  <si>
    <t>Integrating Swin Transformer and UPerNet for high-resolution forest-type mapping in support of ecosystem monitoring</t>
  </si>
  <si>
    <t>10.1016/j.ecoinf.2026.104016</t>
  </si>
  <si>
    <t>2-s2.0-105048514495</t>
  </si>
  <si>
    <t>R0848</t>
  </si>
  <si>
    <t>An Efficient Contrastive Deep Learning Model for Identifying Schizophrenia-Specific Neuroanatomical Variations</t>
  </si>
  <si>
    <t>Schizophrenia Bulletin</t>
  </si>
  <si>
    <t>10.1093/schbul/sbaf261</t>
  </si>
  <si>
    <t>2-s2.0-105034125031</t>
  </si>
  <si>
    <t>R0849</t>
  </si>
  <si>
    <t>Climate-Driven Habitat Redistribution and Conservation Gaps of the Medicinal Fern Sceptridium ternatum in China</t>
  </si>
  <si>
    <t>10.3390/biology15151268</t>
  </si>
  <si>
    <t>2-s2.0-105047248660</t>
  </si>
  <si>
    <t>R0850</t>
  </si>
  <si>
    <t>Optical hand kinematics for machine learning-based screening of carpal tunnel syndrome</t>
  </si>
  <si>
    <t>Medical engineering &amp; physics</t>
  </si>
  <si>
    <t>10.1088/1873-4030/ae8dce</t>
  </si>
  <si>
    <t>2-s2.0-105046333123</t>
  </si>
  <si>
    <t>R0851</t>
  </si>
  <si>
    <t>Machine Learning for CIoT Network Selection in AMI Networks</t>
  </si>
  <si>
    <t>10.3390/en19163711</t>
  </si>
  <si>
    <t>2-s2.0-105048348940</t>
  </si>
  <si>
    <t>R0852</t>
  </si>
  <si>
    <t>Benchmarking Synolitic Graphs for Autism Classification from Multisite Resting-State fMRI</t>
  </si>
  <si>
    <t>Diagnostics</t>
  </si>
  <si>
    <t>10.3390/diagnostics16172746</t>
  </si>
  <si>
    <t>2-s2.0-105050288874</t>
  </si>
  <si>
    <t>R0853</t>
  </si>
  <si>
    <t>Spatiotemporal Forecasting of Mediterranean Blue Mussel Biofouling Settlement to Inform Aquaculture Management</t>
  </si>
  <si>
    <t>New Zealand Journal of Marine and Freshwater Research</t>
  </si>
  <si>
    <t>10.1002/nzm2.70035</t>
  </si>
  <si>
    <t>2-s2.0-105035107823</t>
  </si>
  <si>
    <t>R0854</t>
  </si>
  <si>
    <t>A gully catchment-scale model for predicting loess cave density: a case study from the Loess Plateau</t>
  </si>
  <si>
    <t>10.1016/j.catena.2026.110292</t>
  </si>
  <si>
    <t>2-s2.0-105040575373</t>
  </si>
  <si>
    <t>R0855</t>
  </si>
  <si>
    <t>Large-scale assessment of pastoral value and carrying capacity of Alpine grasslands using remote sensing and machine learning</t>
  </si>
  <si>
    <t>10.1016/j.ecoinf.2026.104004</t>
  </si>
  <si>
    <t>2-s2.0-105048597774</t>
  </si>
  <si>
    <t>R0856</t>
  </si>
  <si>
    <t>Predicting Deep Sea Polymetallic Nodule Abundance Based on Geophysical Data with Uncertainty Quantification</t>
  </si>
  <si>
    <t>10.3390/min16090862</t>
  </si>
  <si>
    <t>2-s2.0-105051915794</t>
  </si>
  <si>
    <t>R0857</t>
  </si>
  <si>
    <t>FQDA-ML: A Hierarchical Machine Learning-Powered Data Quality Framework for Evaluating Agile Sprint Performance: A Case Study in Community Engagement Projects</t>
  </si>
  <si>
    <t>Future Internet</t>
  </si>
  <si>
    <t>10.3390/fi18090473</t>
  </si>
  <si>
    <t>2-s2.0-105051647517</t>
  </si>
  <si>
    <t>R0858</t>
  </si>
  <si>
    <t>Spatial Heterogeneity in the Local Clustering of Traditional Villages in Southern Zhejiang, China: Insights from Random Forest–SHAP and Multiscale Spatial Regression Models</t>
  </si>
  <si>
    <t>10.3390/land15081360</t>
  </si>
  <si>
    <t>2-s2.0-105048446693</t>
  </si>
  <si>
    <t>R0859</t>
  </si>
  <si>
    <t>Impact of Climate Change on the Spatial Dynamics of Habitats Suitable for the Genus Clusia L. in Peru</t>
  </si>
  <si>
    <t>10.3390/f17091126</t>
  </si>
  <si>
    <t>2-s2.0-105051621122</t>
  </si>
  <si>
    <t>R0860</t>
  </si>
  <si>
    <t>Seasonal transitions and model-inferred interactions of gully erosion susceptibility using explainable machine learning and multi-period remote sensing</t>
  </si>
  <si>
    <t>10.1016/j.catena.2026.110481</t>
  </si>
  <si>
    <t>2-s2.0-105047574562</t>
  </si>
  <si>
    <t>R0861</t>
  </si>
  <si>
    <t>Dual-Module Bench-Line Extraction and Surface-Object Segmentation from UAV LiDAR Point Clouds in Open-Pit Mines Using Neighborhood Geometric Analysis and an Enhanced PointNet++ Network</t>
  </si>
  <si>
    <t>10.3390/app16167921</t>
  </si>
  <si>
    <t>2-s2.0-105048348803</t>
  </si>
  <si>
    <t>R0862</t>
  </si>
  <si>
    <t>High-Resolution Mapping of Soil Organic Carbon Stocks Using Machine and Deep Learning Approaches Across Mediterranean Land Uses</t>
  </si>
  <si>
    <t>10.1007/s41748-025-00913-7</t>
  </si>
  <si>
    <t>2-s2.0-105025059929</t>
  </si>
  <si>
    <t>R0863</t>
  </si>
  <si>
    <t>From processing text to counterfactual steel design: a knowledge-graph-organized and reliability-aware machine learning framework</t>
  </si>
  <si>
    <t>Materials and Design</t>
  </si>
  <si>
    <t>10.1016/j.matdes.2026.116691</t>
  </si>
  <si>
    <t>2-s2.0-105045924053</t>
  </si>
  <si>
    <t>R0864</t>
  </si>
  <si>
    <t>Machine Learning Enabled Prediction and Interpretation of the Initial Dissolution Rates of Nuclear Waste Glasses</t>
  </si>
  <si>
    <t>International Journal of Applied Glass Science</t>
  </si>
  <si>
    <t>10.1111/ijag.70065</t>
  </si>
  <si>
    <t>2-s2.0-105050314941</t>
  </si>
  <si>
    <t>R0865</t>
  </si>
  <si>
    <t>SPATIAL ANALYSIS OF THE ENVIRONMENTAL AND CLIMATIC EXPLANATORY RELATIONSHIP OF PHOTOVOLTAIC POTENTIAL FOR SUSTAINABLE SHRIMP FARMING</t>
  </si>
  <si>
    <t>Journal of Environmental Science and Sustainable Development</t>
  </si>
  <si>
    <t>10.7454/jessd.v9i1.1452</t>
  </si>
  <si>
    <t>2-s2.0-105046999934</t>
  </si>
  <si>
    <t>R0866</t>
  </si>
  <si>
    <t>Input-decoupled dual-scale attention network for flow field prediction in complex flows</t>
  </si>
  <si>
    <t>Expert Systems with Applications</t>
  </si>
  <si>
    <t>10.1016/j.eswa.2025.130904</t>
  </si>
  <si>
    <t>2-s2.0-105030364929</t>
  </si>
  <si>
    <t>R0867</t>
  </si>
  <si>
    <t>Machine learning-driven analysis of Raman spectra for high-throughput characterization of functionalized graphene oxide composites</t>
  </si>
  <si>
    <t>Chemometrics and Intelligent Laboratory Systems</t>
  </si>
  <si>
    <t>10.1016/j.chemolab.2026.105836</t>
  </si>
  <si>
    <t>2-s2.0-105047982114</t>
  </si>
  <si>
    <t>R0868</t>
  </si>
  <si>
    <t>Cross-region generalizability of early childhood development prediction models across South Asia: Evidence from harmonized MICS surveys</t>
  </si>
  <si>
    <t>Clinical Epidemiology and Global Health</t>
  </si>
  <si>
    <t>10.1016/j.cegh.2026.102407</t>
  </si>
  <si>
    <t>2-s2.0-105041602025</t>
  </si>
  <si>
    <t>R0869</t>
  </si>
  <si>
    <t>Climate-Driven Changes in Potential Suitable Habitats of Moso Bamboo (Phyllostachys edulis) in China: An Optimized MaxEnt Approach</t>
  </si>
  <si>
    <t>10.3390/f17091077</t>
  </si>
  <si>
    <t>2-s2.0-105051628930</t>
  </si>
  <si>
    <t>R0870</t>
  </si>
  <si>
    <t>Construction of a small-sample brain imaging data augmentation and explainable diagnostic model for autism based on generative adversarial networks</t>
  </si>
  <si>
    <t>BMC Medical Imaging</t>
  </si>
  <si>
    <t>10.1186/s12880-026-02514-w</t>
  </si>
  <si>
    <t>2-s2.0-105049131362</t>
  </si>
  <si>
    <t>R0871</t>
  </si>
  <si>
    <t>A Flexible Framework for the Spatial Extension of Hyperspectral Classification Maps Using Multispectral Data</t>
  </si>
  <si>
    <t>10.3390/app16178589</t>
  </si>
  <si>
    <t>2-s2.0-105050355543</t>
  </si>
  <si>
    <t>R0872</t>
  </si>
  <si>
    <t>Improving Cross-River Turbidity Retrieval by Incorporating Environmental Variables: When and Why It Works</t>
  </si>
  <si>
    <t>10.3390/rs18173057</t>
  </si>
  <si>
    <t>2-s2.0-105050417717</t>
  </si>
  <si>
    <t>R0873</t>
  </si>
  <si>
    <t>AI-enhanced mmWave propagation modeling for terrestrial links in Mediterranean climates: Validation with real 80 GHz frequency bands for 5 G and 6 G communication links</t>
  </si>
  <si>
    <t>10.1016/j.rineng.2026.112809</t>
  </si>
  <si>
    <t>2-s2.0-105051175066</t>
  </si>
  <si>
    <t>R0874</t>
  </si>
  <si>
    <t>A Hierarchical Deep Learning Framework for Runoff Prediction Using Raster-Based Spatial Representations</t>
  </si>
  <si>
    <t>10.1029/2026WR043815</t>
  </si>
  <si>
    <t>2-s2.0-105048072274</t>
  </si>
  <si>
    <t>R0875</t>
  </si>
  <si>
    <t>Comparative Study on Multiple Strategies for Landslide Susceptibility Modeling via Geological Text Feature Fusion</t>
  </si>
  <si>
    <t>10.1111/tgis.70224</t>
  </si>
  <si>
    <t>2-s2.0-105032121902</t>
  </si>
  <si>
    <t>R0876</t>
  </si>
  <si>
    <t>Climate-Driven Distribution of Edible Fungi in Central Mexico: Implications for Forest Sustainability</t>
  </si>
  <si>
    <t>10.3390/su18073571</t>
  </si>
  <si>
    <t>2-s2.0-105035534404</t>
  </si>
  <si>
    <t>R0877</t>
  </si>
  <si>
    <t>Distilling Intelligence from Space: Lightweight Deep Learning for SAR-Based Flood Monitoring</t>
  </si>
  <si>
    <t>10.1007/s41748-026-01146-y</t>
  </si>
  <si>
    <t>2-s2.0-105037474751</t>
  </si>
  <si>
    <t>R0878</t>
  </si>
  <si>
    <t>Predicting individual dry matter intake in Holstein × Gyr cows using behavior-monitoring sensor, phenotypic, and weather data with supervised machine learning</t>
  </si>
  <si>
    <t>JDS Communications</t>
  </si>
  <si>
    <t>10.3168/jdsc.2025-0850</t>
  </si>
  <si>
    <t>2-s2.0-105030964588</t>
  </si>
  <si>
    <t>R0879</t>
  </si>
  <si>
    <t>Developing a metric for bone union in mandibular reconstruction using quantitative CT</t>
  </si>
  <si>
    <t>Journal of Stomatology, Oral and Maxillofacial Surgery</t>
  </si>
  <si>
    <t>10.1016/j.jormas.2026.102770</t>
  </si>
  <si>
    <t>2-s2.0-105032847229</t>
  </si>
  <si>
    <t>R0880</t>
  </si>
  <si>
    <t>Deciphering Multi-Scale Impacts of Urban Morphology on Flooding for Climate-Resilient Planning: An Explainable AI Approach</t>
  </si>
  <si>
    <t>10.3390/w18161987</t>
  </si>
  <si>
    <t>2-s2.0-105048708729</t>
  </si>
  <si>
    <t>R0881</t>
  </si>
  <si>
    <t>Automatic Classification of Thermal Phases During Steel Oxidation via PCA and Infrared Thermography Time Series</t>
  </si>
  <si>
    <t>Materials</t>
  </si>
  <si>
    <t>10.3390/ma19173699</t>
  </si>
  <si>
    <t>2-s2.0-105050227230</t>
  </si>
  <si>
    <t>R0882</t>
  </si>
  <si>
    <t>From conceptual site models to data-driven insights: Key controls on vapor extraction performance in dual-phase extraction systems</t>
  </si>
  <si>
    <t>10.1016/j.jenvman.2026.129962</t>
  </si>
  <si>
    <t>2-s2.0-105038938117</t>
  </si>
  <si>
    <t>R0883</t>
  </si>
  <si>
    <t>Region-specific laser-induced plasma acoustic correction for quantitative LIBS analysis of alloy elements</t>
  </si>
  <si>
    <t>Optics and Laser Technology</t>
  </si>
  <si>
    <t>10.1016/j.optlastec.2026.116279</t>
  </si>
  <si>
    <t>2-s2.0-105048505388</t>
  </si>
  <si>
    <t>R0884</t>
  </si>
  <si>
    <t>Learning vs. understanding: When does artificial intelligence outperform process-based modeling in soil organic carbon prediction?</t>
  </si>
  <si>
    <t>New Biotechnology</t>
  </si>
  <si>
    <t>10.1016/j.nbt.2024.03.001</t>
  </si>
  <si>
    <t>2-s2.0-85187802870</t>
  </si>
  <si>
    <t>R0885</t>
  </si>
  <si>
    <t>Neuroimaging-based classification of PTSD using data-driven computational approaches: A multisite big data study from the ENIGMA-PGC PTSD consortium</t>
  </si>
  <si>
    <t>NeuroImage</t>
  </si>
  <si>
    <t>10.1016/j.neuroimage.2023.120412</t>
  </si>
  <si>
    <t>2-s2.0-85174730385</t>
  </si>
  <si>
    <t>R0886</t>
  </si>
  <si>
    <t>Optimizing Leaf Nitrogen Estimation Using Hyperspectral Sensing and Machine Learning With Band Selection Techniques</t>
  </si>
  <si>
    <t>10.1109/JSTARS.2026.3720556</t>
  </si>
  <si>
    <t>2-s2.0-105046834013</t>
  </si>
  <si>
    <t>R0887</t>
  </si>
  <si>
    <t>Reducing the Discrepancy in Quantifying the Temperature Dependence of Global Wetland Methane Emission</t>
  </si>
  <si>
    <t>10.1111/gcb.70748</t>
  </si>
  <si>
    <t>2-s2.0-105029761062</t>
  </si>
  <si>
    <t>R0888</t>
  </si>
  <si>
    <t>Robust sound event detection in bioacoustic sensor networks</t>
  </si>
  <si>
    <t>PLoS ONE</t>
  </si>
  <si>
    <t>10.1371/journal.pone.0214168</t>
  </si>
  <si>
    <t>2-s2.0-85074064328</t>
  </si>
  <si>
    <t>R0889</t>
  </si>
  <si>
    <t>Spatial+: A new cross-validation method to evaluate geospatial machine learning models</t>
  </si>
  <si>
    <t>10.1016/j.jag.2023.103364</t>
  </si>
  <si>
    <t>2-s2.0-85160214967</t>
  </si>
  <si>
    <t>R0890</t>
  </si>
  <si>
    <t>Condition prediction models of deteriorated trunk sewer using multinomial logistic regression and artificial neural network</t>
  </si>
  <si>
    <t>International Journal of Civil Engineering and Technology</t>
  </si>
  <si>
    <t>2-s2.0-85060888831</t>
  </si>
  <si>
    <t>R0891</t>
  </si>
  <si>
    <t>Coupling random forest and inverse distance weighting to generate climate surfaces of precipitation and temperature with Multiple-Covariates</t>
  </si>
  <si>
    <t>10.1016/j.jhydrol.2021.126270</t>
  </si>
  <si>
    <t>2-s2.0-85103772891</t>
  </si>
  <si>
    <t>R0892</t>
  </si>
  <si>
    <t>Revealing floristic variation and map uncertainties for different plant groups in western Amazonia</t>
  </si>
  <si>
    <t>Journal of Vegetation Science</t>
  </si>
  <si>
    <t>10.1111/jvs.13081</t>
  </si>
  <si>
    <t>2-s2.0-85118148247</t>
  </si>
  <si>
    <t>R0893</t>
  </si>
  <si>
    <t>Comparative species abundance modeling of Capitellidae (Annelida) in Tampa Bay, Florida, USA</t>
  </si>
  <si>
    <t>Marine Ecology Progress Series</t>
  </si>
  <si>
    <t>10.3354/meps13484</t>
  </si>
  <si>
    <t>2-s2.0-85095782192</t>
  </si>
  <si>
    <t>R0894</t>
  </si>
  <si>
    <t>Multi-Crop Yield Estimation and Spatial Analysis of Agro-Climatic Indices Based on High-Resolution Climate Simulations in Türkiye’s Lakes Region, a Typical Mediterranean Biogeography</t>
  </si>
  <si>
    <t>10.3390/agronomy16030321</t>
  </si>
  <si>
    <t>2-s2.0-105029914634</t>
  </si>
  <si>
    <t>R0895</t>
  </si>
  <si>
    <t>Multispectral UAV Image Classification of Jimson Weed (Datura stramonium L.) in Common Bean (Phaseolus vulgaris L.)</t>
  </si>
  <si>
    <t>10.3390/rs16183538</t>
  </si>
  <si>
    <t>2-s2.0-85205237701</t>
  </si>
  <si>
    <t>R0896</t>
  </si>
  <si>
    <t>Site-specific soil water characteristic curve prediction with extremely scarce data using data-driven hierarchical Bayesian model</t>
  </si>
  <si>
    <t>10.1016/j.trgeo.2025.101527</t>
  </si>
  <si>
    <t>2-s2.0-85219028064</t>
  </si>
  <si>
    <t>R0897</t>
  </si>
  <si>
    <t>Modelled climatic suitability contraction and high-altitude persistence: Projected mid-century distribution dynamics of Ophiocordyceps sinensis across the Tibetan Plateau under a selected climate scenario</t>
  </si>
  <si>
    <t>10.1371/journal.pone.0354200</t>
  </si>
  <si>
    <t>2-s2.0-105045912432</t>
  </si>
  <si>
    <t>R0898</t>
  </si>
  <si>
    <t>Generalizability analysis of tool condition monitoring ensemble machine learning models</t>
  </si>
  <si>
    <t>Journal of Manufacturing Processes</t>
  </si>
  <si>
    <t>10.1016/j.jmapro.2022.10.064</t>
  </si>
  <si>
    <t>2-s2.0-85141284728</t>
  </si>
  <si>
    <t>R0899</t>
  </si>
  <si>
    <t>The AMG model coupled with Rock-Eval® analysis accurately predicts cropland soil organic carbon dynamics in the Tuojiang River Basin, Southwest China</t>
  </si>
  <si>
    <t>10.1016/j.jenvman.2023.118850</t>
  </si>
  <si>
    <t>2-s2.0-85168418071</t>
  </si>
  <si>
    <t>R0900</t>
  </si>
  <si>
    <t>When is variable importance estimation in species distribution modelling affected by spatial correlation?</t>
  </si>
  <si>
    <t>10.1111/ecog.05534</t>
  </si>
  <si>
    <t>2-s2.0-85100850874</t>
  </si>
  <si>
    <t>R0901</t>
  </si>
  <si>
    <t>Explainable machine learning for bathymetric mapping: adaptive normalization and feature engineering in complex seabed terrains</t>
  </si>
  <si>
    <t>Ocean Science Journal</t>
  </si>
  <si>
    <t>10.1007/s12601-025-00251-9</t>
  </si>
  <si>
    <t>2-s2.0-105021497593</t>
  </si>
  <si>
    <t>R0902</t>
  </si>
  <si>
    <t>Assessing Inundation Semantic Segmentation Models Trained on High- versus Low-Resolution Labels using FloodPlanet, a Manually Labeled Multi-Sourced High-Resolution Flood Dataset</t>
  </si>
  <si>
    <t>Journal of Remote Sensing (United States)</t>
  </si>
  <si>
    <t>10.34133/remotesensing.0575</t>
  </si>
  <si>
    <t>2-s2.0-105005178569</t>
  </si>
  <si>
    <t>R0903</t>
  </si>
  <si>
    <t>The Canadian Optimized Statistical Smoke Exposure Model (CanOSSEM): A machine learning approach to estimate national daily fine particulate matter (PM2.5) exposure</t>
  </si>
  <si>
    <t>10.1016/j.scitotenv.2022.157956</t>
  </si>
  <si>
    <t>2-s2.0-85136237360</t>
  </si>
  <si>
    <t>R0904</t>
  </si>
  <si>
    <t>Seamless Hourly Estimation of Negative Air Ion Concentrations: Integrating Hybrid Stacked Machine Learning Models With Kriging Spatiotemporal Augmentation</t>
  </si>
  <si>
    <t>10.1029/2024GL109870</t>
  </si>
  <si>
    <t>2-s2.0-85202021374</t>
  </si>
  <si>
    <t>R0905</t>
  </si>
  <si>
    <t>CNN with New Spatial Pyramid Pooling and Advanced Filter-Based Techniques: Revolutionizing Traffic Monitoring via Aerial Images</t>
  </si>
  <si>
    <t>10.3390/su16010117</t>
  </si>
  <si>
    <t>2-s2.0-85181885593</t>
  </si>
  <si>
    <t>R0906</t>
  </si>
  <si>
    <t>Ensemble Machine Learning on the Fusion of Sentinel Time Series Imagery with High-Resolution Orthoimagery for Improved Land Use/Land Cover Mapping</t>
  </si>
  <si>
    <t>10.3390/rs16152778</t>
  </si>
  <si>
    <t>2-s2.0-85200907260</t>
  </si>
  <si>
    <t>R0907</t>
  </si>
  <si>
    <t>Prediction of CO2 absorbing performance of amine aqueous solution using random forest models</t>
  </si>
  <si>
    <t>Gas Science and Engineering</t>
  </si>
  <si>
    <t>10.1016/j.jgsce.2024.205417</t>
  </si>
  <si>
    <t>2-s2.0-85200251045</t>
  </si>
  <si>
    <t>R0908</t>
  </si>
  <si>
    <t>Improving the Efficiency of the EMS-Based Smart City: A Novel Distributed Framework for Spatial Data</t>
  </si>
  <si>
    <t>IEEE Transactions on Industrial Informatics</t>
  </si>
  <si>
    <t>10.1109/TII.2022.3194056</t>
  </si>
  <si>
    <t>2-s2.0-85135737849</t>
  </si>
  <si>
    <t>R0909</t>
  </si>
  <si>
    <t>A Systematic Evaluation of Out-of-Distribution Generalization in Crop Yield Prediction</t>
  </si>
  <si>
    <t>Transactions on Machine Learning Research</t>
  </si>
  <si>
    <t>2-s2.0-105033697327</t>
  </si>
  <si>
    <t>R0910</t>
  </si>
  <si>
    <t>A scalable machine learning approach for predicting wheat growth stages with a large national dataset</t>
  </si>
  <si>
    <t>Field Crops Research</t>
  </si>
  <si>
    <t>10.1016/j.fcr.2025.110237</t>
  </si>
  <si>
    <t>2-s2.0-105022158230</t>
  </si>
  <si>
    <t>R0911</t>
  </si>
  <si>
    <t>Machine learning model for menstrual cycle phase classification and ovulation day detection based on sleeping heart rate under free-living conditions</t>
  </si>
  <si>
    <t>10.1016/j.compbiomed.2025.109705</t>
  </si>
  <si>
    <t>2-s2.0-85216325582</t>
  </si>
  <si>
    <t>R0912</t>
  </si>
  <si>
    <t>Long short-term memory networks enhance rainfall-runoff modelling at the national scale of Denmark</t>
  </si>
  <si>
    <t>GEUS Bulletin</t>
  </si>
  <si>
    <t>10.34194/geusb.v49.8292</t>
  </si>
  <si>
    <t>2-s2.0-85124187415</t>
  </si>
  <si>
    <t>R0913</t>
  </si>
  <si>
    <t>Predicting County-Level Population From VIIRS Nighttime Light Imagery With Deep Learning</t>
  </si>
  <si>
    <t>IEEE Sensors Journal</t>
  </si>
  <si>
    <t>10.1109/JSEN.2024.3363693</t>
  </si>
  <si>
    <t>2-s2.0-85187309455</t>
  </si>
  <si>
    <t>R0914</t>
  </si>
  <si>
    <t>Mapping land-use intensity of grasslands in Germany with machine learning and Sentinel-2 time series</t>
  </si>
  <si>
    <t>10.1016/j.rse.2022.112888</t>
  </si>
  <si>
    <t>2-s2.0-85129958717</t>
  </si>
  <si>
    <t>R0915</t>
  </si>
  <si>
    <t>Fin whale (Balaenoptera physalus) distribution modeling on their Nordic and Barents Seas feeding grounds</t>
  </si>
  <si>
    <t>Marine Mammal Science</t>
  </si>
  <si>
    <t>10.1111/mms.12943</t>
  </si>
  <si>
    <t>2-s2.0-85130684845</t>
  </si>
  <si>
    <t>R0916</t>
  </si>
  <si>
    <t>Quasi-site-specific prediction for foundation capacity based on load-test database</t>
  </si>
  <si>
    <t>10.1016/j.compgeo.2025.107305</t>
  </si>
  <si>
    <t>2-s2.0-105004000032</t>
  </si>
  <si>
    <t>R0917</t>
  </si>
  <si>
    <t>Identifying potential leakage zones in an irrigation supply channel by mapping soil properties using electromagnetic induction, inversion modelling and a support vector machine</t>
  </si>
  <si>
    <t>10.3390/soilsystems4020025</t>
  </si>
  <si>
    <t>2-s2.0-85088663159</t>
  </si>
  <si>
    <t>R0918</t>
  </si>
  <si>
    <t>Demographic identification of Greater Caribbean manatees via acoustic feature learning</t>
  </si>
  <si>
    <t>Frontiers in Artificial Intelligence</t>
  </si>
  <si>
    <t>10.3389/frai.2025.1660388</t>
  </si>
  <si>
    <t>2-s2.0-105028257424</t>
  </si>
  <si>
    <t>R0919</t>
  </si>
  <si>
    <t>ENMeval 2.0: Redesigned for customizable and reproducible modeling of species’ niches and distributions</t>
  </si>
  <si>
    <t>10.1111/2041-210X.13628</t>
  </si>
  <si>
    <t>2-s2.0-85107202391</t>
  </si>
  <si>
    <t>R0920</t>
  </si>
  <si>
    <t>Integrating soil thickness and equivalent mass to refine organic carbon stock estimates across Tibet</t>
  </si>
  <si>
    <t>10.1016/j.geoderma.2025.117617</t>
  </si>
  <si>
    <t>2-s2.0-105022635182</t>
  </si>
  <si>
    <t>R0921</t>
  </si>
  <si>
    <t>A generalized thermal comfort model using thermographic images and compact convolutional transformers: Towards scalable and adaptive occupant comfort optimization</t>
  </si>
  <si>
    <t>Building and Environment</t>
  </si>
  <si>
    <t>10.1016/j.buildenv.2024.112118</t>
  </si>
  <si>
    <t>2-s2.0-85204977608</t>
  </si>
  <si>
    <t>R0922</t>
  </si>
  <si>
    <t>A Hybrid Window Transformer for accurate and generalizable soil salinity prediction across China</t>
  </si>
  <si>
    <t>10.1080/15481603.2026.2700119</t>
  </si>
  <si>
    <t>2-s2.0-105045151185</t>
  </si>
  <si>
    <t>R0923</t>
  </si>
  <si>
    <t>Performance of the Global-Local modelling approach for FT-NIR predictions of SOC and TN in diverse Saskatchewan agricultural soils</t>
  </si>
  <si>
    <t>10.1016/j.geoderma.2025.117477</t>
  </si>
  <si>
    <t>2-s2.0-105012918837</t>
  </si>
  <si>
    <t>R0924</t>
  </si>
  <si>
    <t>Validation of presence-only models for conservation planning and the application to whales in a multiple-use marine park</t>
  </si>
  <si>
    <t>Ecological Applications</t>
  </si>
  <si>
    <t>10.1002/eap.2214</t>
  </si>
  <si>
    <t>2-s2.0-85090968375</t>
  </si>
  <si>
    <t>R0925</t>
  </si>
  <si>
    <t>Geographical context matters: Bridging fine and coarse spatial information to enhance continental land cover mapping</t>
  </si>
  <si>
    <t>10.1016/j.srs.2025.100315</t>
  </si>
  <si>
    <t>2-s2.0-105020581911</t>
  </si>
  <si>
    <t>R0926</t>
  </si>
  <si>
    <t>Modern pollen-vegetation coverage relationships and its application for Holocene vegetation reconstructions in the central Tianshan Mountains</t>
  </si>
  <si>
    <t>Palaeogeography, Palaeoclimatology, Palaeoecology</t>
  </si>
  <si>
    <t>10.1016/j.palaeo.2023.111963</t>
  </si>
  <si>
    <t>2-s2.0-85179963930</t>
  </si>
  <si>
    <t>R0927</t>
  </si>
  <si>
    <t>Revealing forest structural "fingerprints": An integration of LiDAR and deep learning uncovers topographical influences on Central Amazon forests</t>
  </si>
  <si>
    <t>10.1016/j.ecoinf.2024.102628</t>
  </si>
  <si>
    <t>2-s2.0-85192748573</t>
  </si>
  <si>
    <t>R0928</t>
  </si>
  <si>
    <t>Multi-sensor proximal remote sensing for cover crop biomass estimation at high and moderate spatial resolutions</t>
  </si>
  <si>
    <t>10.1016/j.atech.2025.101201</t>
  </si>
  <si>
    <t>2-s2.0-105011661607</t>
  </si>
  <si>
    <t>R0929</t>
  </si>
  <si>
    <t>Predicting Tree-Level Diameter and Volume for Radiata Pine Using UAV LiDAR-Derived Metrics Across a National Trial Series in New Zealand</t>
  </si>
  <si>
    <t>10.3390/rs17081456</t>
  </si>
  <si>
    <t>2-s2.0-105003735634</t>
  </si>
  <si>
    <t>R0930</t>
  </si>
  <si>
    <t>Machine learning surrogate models for burst velocity analysis of functionally graded carbon nanotube-reinforced composite rotating disks</t>
  </si>
  <si>
    <t>Journal of Strain Analysis for Engineering Design</t>
  </si>
  <si>
    <t>10.1177/03093247261489967</t>
  </si>
  <si>
    <t>2-s2.0-105051765271</t>
  </si>
  <si>
    <t>R0931</t>
  </si>
  <si>
    <t>A spatiotemporal ensemble model to predict gross beta particulate radioactivity across the contiguous United States</t>
  </si>
  <si>
    <t>10.1016/j.envint.2021.106643</t>
  </si>
  <si>
    <t>2-s2.0-85110423911</t>
  </si>
  <si>
    <t>R0932</t>
  </si>
  <si>
    <t>Global retrieval of canopy chlorophyll content from Sentinel-3 OLCI TOA data using a two-step upscaling method integrating physical and machine learning models</t>
  </si>
  <si>
    <t>10.1016/j.rse.2025.114845</t>
  </si>
  <si>
    <t>2-s2.0-105007034837</t>
  </si>
  <si>
    <t>R0933</t>
  </si>
  <si>
    <t>DL4GAM: A Multi-Modal Deep Learning-Based Framework for Glacier Area Monitoring, Trained and Validated on the European Alps</t>
  </si>
  <si>
    <t>Earth and Space Science</t>
  </si>
  <si>
    <t>10.1029/2025EA004197</t>
  </si>
  <si>
    <t>2-s2.0-105016738228</t>
  </si>
  <si>
    <t>R0934</t>
  </si>
  <si>
    <t>Modelling potential habitat suitability of three invasive alien plant species under projected climate scenarios and land-use/land-cover change in the Lake Zone of Tanzania</t>
  </si>
  <si>
    <t>One Ecosystem</t>
  </si>
  <si>
    <t>10.3897/oneeco.11.e191980</t>
  </si>
  <si>
    <t>2-s2.0-105048115209</t>
  </si>
  <si>
    <t>R0935</t>
  </si>
  <si>
    <t>Introducing a map of soil base cation concentration, an ecologically relevant GIS-layer for Amazonian forests</t>
  </si>
  <si>
    <t>10.1016/j.geodrs.2023.e00645</t>
  </si>
  <si>
    <t>2-s2.0-85158044212</t>
  </si>
  <si>
    <t>R0936</t>
  </si>
  <si>
    <t>Integrating neural network approaches with remote sensing for detection and prediction of oil contamination</t>
  </si>
  <si>
    <t>10.1016/j.jhazmat.2025.139245</t>
  </si>
  <si>
    <t>2-s2.0-105010852602</t>
  </si>
  <si>
    <t>R0937</t>
  </si>
  <si>
    <t>High-resolution canopy fuel maps based on GEDI: a foundation for wildfire modeling in Germany</t>
  </si>
  <si>
    <t>Environmental Research: Ecology</t>
  </si>
  <si>
    <t>10.1088/2752-664X/adaaf9</t>
  </si>
  <si>
    <t>2-s2.0-105012985533</t>
  </si>
  <si>
    <t>R0938</t>
  </si>
  <si>
    <t>Quantifying CO2 Emission Reduction Through Spatial Partitioning in Deep Learning Recommendation System Workloads</t>
  </si>
  <si>
    <t>IEEE Micro</t>
  </si>
  <si>
    <t>10.1109/MM.2024.3373443</t>
  </si>
  <si>
    <t>2-s2.0-85187317532</t>
  </si>
  <si>
    <t>R0939</t>
  </si>
  <si>
    <t>A Model for Diagnosing Mild Nutrient Stress in Facility-Grown Tomatoes Throughout the Entire Growth Cycle</t>
  </si>
  <si>
    <t>10.3390/agriculture15030307</t>
  </si>
  <si>
    <t>2-s2.0-85217566650</t>
  </si>
  <si>
    <t>R0940</t>
  </si>
  <si>
    <t>Mapping the depth-to-soil pH constraint, and the relationship with cotton and grain yield at the within-field scale</t>
  </si>
  <si>
    <t>10.3390/agronomy9050251</t>
  </si>
  <si>
    <t>2-s2.0-85066451938</t>
  </si>
  <si>
    <t>R0941</t>
  </si>
  <si>
    <t>Environmental variables controlling soil thickness across elevation zones in the eastern Himalayas</t>
  </si>
  <si>
    <t>10.1016/j.catena.2025.109526</t>
  </si>
  <si>
    <t>2-s2.0-105022729688</t>
  </si>
  <si>
    <t>R0942</t>
  </si>
  <si>
    <t>Prediction of the change in suitable growth area of Sabina tibetica on the Qinghai-Tibetan plateau using MaxEnt model</t>
  </si>
  <si>
    <t>10.3389/ffgc.2025.1465416</t>
  </si>
  <si>
    <t>2-s2.0-86000647861</t>
  </si>
  <si>
    <t>R0943</t>
  </si>
  <si>
    <t>A Deep Learning-Based Approach for Mapping Shrubs in Arctic Tundra from Very high-Resolution Imagery</t>
  </si>
  <si>
    <t>10.1109/JSTARS.2026.3737076</t>
  </si>
  <si>
    <t>2-s2.0-105051502672</t>
  </si>
  <si>
    <t>R0944</t>
  </si>
  <si>
    <t>CSRR Chemical Sensing in Uncontrolled Environments by PLS Regression</t>
  </si>
  <si>
    <t>10.1109/JSEN.2025.3608087</t>
  </si>
  <si>
    <t>2-s2.0-105016740329</t>
  </si>
  <si>
    <t>R0945</t>
  </si>
  <si>
    <t>Airborne hyperspectral imaging of cover crops through radiative transfer process-guided machine learning</t>
  </si>
  <si>
    <t>10.1016/j.rse.2022.113386</t>
  </si>
  <si>
    <t>2-s2.0-85146420425</t>
  </si>
  <si>
    <t>R0946</t>
  </si>
  <si>
    <t>Nondestructive determination of glucoraphanin in broccoli by deep learning and phenotypic fusion</t>
  </si>
  <si>
    <t>Frontiers in Sustainable Food Systems</t>
  </si>
  <si>
    <t>10.3389/fsufs.2026.1798121</t>
  </si>
  <si>
    <t>2-s2.0-105044539844</t>
  </si>
  <si>
    <t>R0947</t>
  </si>
  <si>
    <t>Deep Learning Improves Planting Year Estimation of Macadamia Orchards in Australia</t>
  </si>
  <si>
    <t>10.3390/agriculture15222346</t>
  </si>
  <si>
    <t>2-s2.0-105023116805</t>
  </si>
  <si>
    <t>R0948</t>
  </si>
  <si>
    <t>Noninvasive detection of sinus inflammation and disease severity using serum Raman spectroscopy and machine learning models</t>
  </si>
  <si>
    <t>Microchemical Journal</t>
  </si>
  <si>
    <t>10.1016/j.microc.2025.116533</t>
  </si>
  <si>
    <t>2-s2.0-105024346600</t>
  </si>
  <si>
    <t>R0949</t>
  </si>
  <si>
    <t>Brown Bear Food-Probability Models in West-European Russia: On the Way to the Real Resource Selection Function</t>
  </si>
  <si>
    <t>10.3390/f13081247</t>
  </si>
  <si>
    <t>2-s2.0-85137583312</t>
  </si>
  <si>
    <t>R0950</t>
  </si>
  <si>
    <t>Estimation of local training data point densities to support the assessment of spatial prediction uncertainty</t>
  </si>
  <si>
    <t>10.5194/gmd-18-10185-2025</t>
  </si>
  <si>
    <t>2-s2.0-105025555709</t>
  </si>
  <si>
    <t>R0951</t>
  </si>
  <si>
    <t>Mapping desert shrub aboveground biomass in the Junggar Basin, Xinjiang, China using quantile regression forest (QRF)</t>
  </si>
  <si>
    <t>10.7717/peerj.19099</t>
  </si>
  <si>
    <t>2-s2.0-86000284524</t>
  </si>
  <si>
    <t>R0952</t>
  </si>
  <si>
    <t>Challenges in the use of local data for regional scale mapping of C and N stocks in the continuous permafrost zone at the Yukon Coastal Plain</t>
  </si>
  <si>
    <t>SOIL</t>
  </si>
  <si>
    <t>10.5194/soil-12-113-2026</t>
  </si>
  <si>
    <t>2-s2.0-105039393257</t>
  </si>
  <si>
    <t>R0953</t>
  </si>
  <si>
    <t>Spectral–Texture Feature Fusion With Spatial Group Cross-Validation for Sea Ice Mapping Using HY-1C Satellite Imagery</t>
  </si>
  <si>
    <t>10.1109/JSTARS.2026.3726172</t>
  </si>
  <si>
    <t>2-s2.0-105048594976</t>
  </si>
  <si>
    <t>R0954</t>
  </si>
  <si>
    <t>A multi-objective physics-informed machine learning framework for landslide susceptibility mapping</t>
  </si>
  <si>
    <t>Georisk</t>
  </si>
  <si>
    <t>10.1080/17499518.2026.2653043</t>
  </si>
  <si>
    <t>2-s2.0-105035843407</t>
  </si>
  <si>
    <t>R0955</t>
  </si>
  <si>
    <t>Estimation and mapping of soil pH in urban landscapes</t>
  </si>
  <si>
    <t>10.1016/j.geodrs.2025.e00919</t>
  </si>
  <si>
    <t>2-s2.0-85215100189</t>
  </si>
  <si>
    <t>R0956</t>
  </si>
  <si>
    <t>Machine learning-driven classification of Pb[sbnd]Zn ore deposits using pyrite trace elements and isotopic signatures: A case study of the Gunga deposit</t>
  </si>
  <si>
    <t>10.1016/j.gexplo.2025.107693</t>
  </si>
  <si>
    <t>2-s2.0-85217647544</t>
  </si>
  <si>
    <t>R0957</t>
  </si>
  <si>
    <t>Comparison of machine learning models for mapping Arecanut based agroforestry system in Goa by enhancing precision and efficiency</t>
  </si>
  <si>
    <t>10.1038/s41598-025-27845-6</t>
  </si>
  <si>
    <t>2-s2.0-105025465440</t>
  </si>
  <si>
    <t>R0958</t>
  </si>
  <si>
    <t>Geospatial Feature-Based Path Loss Prediction at 1800 MHz in Covenant University Campus with Tree Ensembles, Kernel-Based Methods, and a Shallow Neural Network</t>
  </si>
  <si>
    <t>Electronics (Switzerland)</t>
  </si>
  <si>
    <t>10.3390/electronics14204112</t>
  </si>
  <si>
    <t>2-s2.0-105020237751</t>
  </si>
  <si>
    <t>R0959</t>
  </si>
  <si>
    <t>Early fusion for Autism classification with biomarker detection using rs-fMRI and phenotypic data</t>
  </si>
  <si>
    <t>Biomedical Signal Processing and Control</t>
  </si>
  <si>
    <t>10.1016/j.bspc.2025.108020</t>
  </si>
  <si>
    <t>2-s2.0-105005392873</t>
  </si>
  <si>
    <t>R0960</t>
  </si>
  <si>
    <t>Deep features from Pre-trained CNNs and a vision transformer for amazonian timber species recognition using classical machine learning and random image patches</t>
  </si>
  <si>
    <t>Journal of the Indian Academy of Wood Science</t>
  </si>
  <si>
    <t>10.1007/s13196-026-00425-5</t>
  </si>
  <si>
    <t>2-s2.0-105049101304</t>
  </si>
  <si>
    <t>R0961</t>
  </si>
  <si>
    <t>Spatial or Random Cross-Validation? The Effect of Resampling Methods in Predicting Groundwater Salinity with Machine Learning in Mediterranean Region</t>
  </si>
  <si>
    <t>10.3390/w15122278</t>
  </si>
  <si>
    <t>2-s2.0-85163884578</t>
  </si>
  <si>
    <t>R0962</t>
  </si>
  <si>
    <t>Computational approaches to treatment response prediction in major depression using brain activity and behavioral data: A systematic review</t>
  </si>
  <si>
    <t>Network Neuroscience</t>
  </si>
  <si>
    <t>10.1162/netn_a_00233</t>
  </si>
  <si>
    <t>2-s2.0-85140911332</t>
  </si>
  <si>
    <t>R0963</t>
  </si>
  <si>
    <t>Physics-Informed RF Features for Bone Fracture Detection and Healing Classification: A Grouped Cross-Validation Study Using 2D-FDTD Simulation Across Five Anatomical Sites</t>
  </si>
  <si>
    <t>10.1109/JSEN.2026.3706360</t>
  </si>
  <si>
    <t>2-s2.0-105043657864</t>
  </si>
  <si>
    <t>R0964</t>
  </si>
  <si>
    <t>Spatial Patterns and Species Distribution Model-Based Conservation Priorities for Scrophularia takesimensis on Ulleungdo</t>
  </si>
  <si>
    <t>10.3390/plants14223498</t>
  </si>
  <si>
    <t>2-s2.0-105022906298</t>
  </si>
  <si>
    <t>R0965</t>
  </si>
  <si>
    <t>Spatial prediction and drivers of surface soil organic carbon density in subtropical montane forests</t>
  </si>
  <si>
    <t>10.7717/peerj.21704</t>
  </si>
  <si>
    <t>2-s2.0-105051714417</t>
  </si>
  <si>
    <t>R0966</t>
  </si>
  <si>
    <t>Mapping forage nutritional quality in temperate natural grasslands using interpretable machine learning</t>
  </si>
  <si>
    <t>10.1016/j.ecoinf.2025.103452</t>
  </si>
  <si>
    <t>2-s2.0-105017539801</t>
  </si>
  <si>
    <t>R0967</t>
  </si>
  <si>
    <t>Child Behavioral Analysis: Machine Learning based Investigation for Autism Screening and Early Diagnosis</t>
  </si>
  <si>
    <t>International Journal of Early Childhood Special Education</t>
  </si>
  <si>
    <t>10.9756/INT-JECSE/V13I2.211167</t>
  </si>
  <si>
    <t>2-s2.0-85122237555</t>
  </si>
  <si>
    <t>R0968</t>
  </si>
  <si>
    <t>Machine Learning of Raman Spectroscopic Data: Comparison of Different Validation Strategies</t>
  </si>
  <si>
    <t>Journal of Raman Spectroscopy</t>
  </si>
  <si>
    <t>10.1002/jrs.6842</t>
  </si>
  <si>
    <t>2-s2.0-105007237456</t>
  </si>
  <si>
    <t>R0969</t>
  </si>
  <si>
    <t>Mandatory speed limits and crash frequency on motorways — A causal machine learning approach</t>
  </si>
  <si>
    <t>Transportation Research Part A: Policy and Practice</t>
  </si>
  <si>
    <t>10.1016/j.tra.2025.104616</t>
  </si>
  <si>
    <t>2-s2.0-105012281397</t>
  </si>
  <si>
    <t>R0970</t>
  </si>
  <si>
    <t>Using structural MRI to identify bipolar disorders – 13 site machine learning study in 3020 individuals from the ENIGMA Bipolar Disorders Working Group</t>
  </si>
  <si>
    <t>Molecular Psychiatry</t>
  </si>
  <si>
    <t>10.1038/s41380-018-0228-9</t>
  </si>
  <si>
    <t>2-s2.0-85053320480</t>
  </si>
  <si>
    <t>R0971</t>
  </si>
  <si>
    <t>Space partitioning within groups of social coral reef fish</t>
  </si>
  <si>
    <t>Coral Reefs</t>
  </si>
  <si>
    <t>10.1007/s00338-023-02460-x</t>
  </si>
  <si>
    <t>2-s2.0-85186923053</t>
  </si>
  <si>
    <t>R0972</t>
  </si>
  <si>
    <t>Spatial prediction of evapotranspiration in a tropical mosaic landscape using remote sensing and explainable machine learning</t>
  </si>
  <si>
    <t>10.1007/s10980-025-02195-w</t>
  </si>
  <si>
    <t>2-s2.0-105013263271</t>
  </si>
  <si>
    <t>R0973</t>
  </si>
  <si>
    <t>Exploring the structural basis of crystals that affect nonlinear optical responses: An experimental and machine learning quest</t>
  </si>
  <si>
    <t>Optical Materials</t>
  </si>
  <si>
    <t>10.1016/j.optmat.2025.116783</t>
  </si>
  <si>
    <t>2-s2.0-85217021843</t>
  </si>
  <si>
    <t>R0974</t>
  </si>
  <si>
    <t>Comparison of Cellular Morphological Descriptors and Molecular Fingerprints for the Prediction of Cytotoxicity- And Proliferation-Related Assays</t>
  </si>
  <si>
    <t>Chemical Research in Toxicology</t>
  </si>
  <si>
    <t>10.1021/acs.chemrestox.0c00303</t>
  </si>
  <si>
    <t>2-s2.0-85101046720</t>
  </si>
  <si>
    <t>R0975</t>
  </si>
  <si>
    <t>Above-ground biomass retrieval with multi-source data: Prediction and applicability analysis in Eastern Mongolia</t>
  </si>
  <si>
    <t>10.1002/ldr.5109</t>
  </si>
  <si>
    <t>2-s2.0-85189509969</t>
  </si>
  <si>
    <t>R0976</t>
  </si>
  <si>
    <t>Assessing Geo-Foundational Models for Flood Inundation Mapping: Benchmarking Models for Sentinel-1, Sentinel-2, and Planetscope</t>
  </si>
  <si>
    <t>10.1109/JSTARS.2026.3656855</t>
  </si>
  <si>
    <t>2-s2.0-105028479864</t>
  </si>
  <si>
    <t>R0977</t>
  </si>
  <si>
    <t>Finding Essential Parts of the Brain in rs-fMRI Can Improve ADHD Diagnosis Using Deep Learning</t>
  </si>
  <si>
    <t>10.1109/ACCESS.2023.3324670</t>
  </si>
  <si>
    <t>2-s2.0-85174810876</t>
  </si>
  <si>
    <t>R0978</t>
  </si>
  <si>
    <t>LSTM-based prediction of wear in 3D-printed restorative materials under various methods</t>
  </si>
  <si>
    <t>Dental Materials</t>
  </si>
  <si>
    <t>10.1016/j.dental.2025.09.012</t>
  </si>
  <si>
    <t>2-s2.0-105017032697</t>
  </si>
  <si>
    <t>R0979</t>
  </si>
  <si>
    <t>Combining Sentinel 1, Sentinel 2 and MODIS data for major winter crop type classification over the Murray Darling Basin in Australia</t>
  </si>
  <si>
    <t>10.1016/j.rsase.2024.101200</t>
  </si>
  <si>
    <t>2-s2.0-85190796212</t>
  </si>
  <si>
    <t>R0980</t>
  </si>
  <si>
    <t>Evaluating the extrapolation potential of random forest digital soil mapping</t>
  </si>
  <si>
    <t>10.1016/j.geoderma.2023.116740</t>
  </si>
  <si>
    <t>2-s2.0-85180982502</t>
  </si>
  <si>
    <t>R0981</t>
  </si>
  <si>
    <t>FAViT: An Embedding Fusion of Vision Transformer and Attention U-Net for Landslides Segmentation Using Sentinel-1</t>
  </si>
  <si>
    <t>10.1109/JSTARS.2026.3724291</t>
  </si>
  <si>
    <t>2-s2.0-105048743946</t>
  </si>
  <si>
    <t>R0982</t>
  </si>
  <si>
    <t>Physics-Enhanced Transformer for Satellite XCO 2 Retrieval: Decoupling Spectral Structure and Observing Geometry</t>
  </si>
  <si>
    <t>10.1109/JSTARS.2026.3720640</t>
  </si>
  <si>
    <t>2-s2.0-105046821100</t>
  </si>
  <si>
    <t>R0983</t>
  </si>
  <si>
    <t>Prediction of Hydrogen Abstraction Rate Constants at the Allylic Site between Alkenes and OH with Multiple Machine Learning Models</t>
  </si>
  <si>
    <t>Journal of Physical Chemistry A</t>
  </si>
  <si>
    <t>10.1021/acs.jpca.3c06917</t>
  </si>
  <si>
    <t>2-s2.0-85183478850</t>
  </si>
  <si>
    <t>R0984</t>
  </si>
  <si>
    <t>Enhanced sea ice classification for ICESat-2 using combined unsupervised and supervised machine learning</t>
  </si>
  <si>
    <t>10.1016/j.rse.2025.114607</t>
  </si>
  <si>
    <t>2-s2.0-85216127000</t>
  </si>
  <si>
    <t>R0985</t>
  </si>
  <si>
    <t>Spatial Soil Moisture Prediction from in Situ Data Upscaled to Landsat Footprint: Assessing Area of Applicability of Machine Learning Models</t>
  </si>
  <si>
    <t>10.1109/TGRS.2025.3565818</t>
  </si>
  <si>
    <t>2-s2.0-105004074663</t>
  </si>
  <si>
    <t>R0986</t>
  </si>
  <si>
    <t>Evaluating a global soil moisture dataset from a multitask model (GSM3 v1.0) with potential applications for crop threats</t>
  </si>
  <si>
    <t>10.5194/gmd-16-1553-2023</t>
  </si>
  <si>
    <t>2-s2.0-85150725016</t>
  </si>
  <si>
    <t>R0987</t>
  </si>
  <si>
    <t>Testing spatial out-of-sample area of influence for grain forecasting models</t>
  </si>
  <si>
    <t xml:space="preserve">Environmental Research Letters </t>
  </si>
  <si>
    <t>10.1088/1748-9326/ad845e</t>
  </si>
  <si>
    <t>2-s2.0-86000369787</t>
  </si>
  <si>
    <t>R0988</t>
  </si>
  <si>
    <t>Comparing ML Methods for Downscaling Near-Surface Air Temperature over the Eastern Mediterranean</t>
  </si>
  <si>
    <t>10.3390/rs16081314</t>
  </si>
  <si>
    <t>2-s2.0-85191718150</t>
  </si>
  <si>
    <t>R0989</t>
  </si>
  <si>
    <t>Mapping the spatial transferability of knowledge-guided machine learning: Application to the prediction of drain flow fraction</t>
  </si>
  <si>
    <t>10.1016/j.scitotenv.2024.178314</t>
  </si>
  <si>
    <t>2-s2.0-85214328156</t>
  </si>
  <si>
    <t>R0990</t>
  </si>
  <si>
    <t>Synthesizing regional irrigation data using machine learning – Towards global upscaling via metamodeling</t>
  </si>
  <si>
    <t>10.1016/j.agwat.2025.109404</t>
  </si>
  <si>
    <t>2-s2.0-85218885669</t>
  </si>
  <si>
    <t>R0991</t>
  </si>
  <si>
    <t>Predicting lead water service lateral locations: Geospatial data science in support of municipal programming</t>
  </si>
  <si>
    <t>Socio-Economic Planning Sciences</t>
  </si>
  <si>
    <t>10.1016/j.seps.2022.101277</t>
  </si>
  <si>
    <t>2-s2.0-85126595724</t>
  </si>
  <si>
    <t>R0992</t>
  </si>
  <si>
    <t>Incorporating high-resolution climate, remote sensing and topographic data to map annual forest growth in central and eastern Europe</t>
  </si>
  <si>
    <t>10.1016/j.scitotenv.2023.169692</t>
  </si>
  <si>
    <t>2-s2.0-85181767010</t>
  </si>
  <si>
    <t>R0993</t>
  </si>
  <si>
    <t>HyTC-TaNet: A Hybrid Deep Learning Model Capturing Multiday Temporal Dependencies for Daily Mean Air Temperature Estimation With Spatial Applicability Analysis</t>
  </si>
  <si>
    <t>10.1109/JSTARS.2026.3682856</t>
  </si>
  <si>
    <t>2-s2.0-105035842805</t>
  </si>
  <si>
    <t>R0994</t>
  </si>
  <si>
    <t>Prediction of wall deflection and ground settlement during deep excavation using hierarchical Bayesian model-based stacking ensemble learning framework</t>
  </si>
  <si>
    <t>10.1080/17499518.2026.2623651</t>
  </si>
  <si>
    <t>2-s2.0-105029510685</t>
  </si>
  <si>
    <t>R0995</t>
  </si>
  <si>
    <t>Machine learning–based blending of satellite and reanalysis precipitation datasets: A multiregional tropical complex terrain evaluation</t>
  </si>
  <si>
    <t>Journal of Hydrometeorology</t>
  </si>
  <si>
    <t>10.1175/JHM-D-19-0073.1</t>
  </si>
  <si>
    <t>2-s2.0-85075974156</t>
  </si>
  <si>
    <t>R0996</t>
  </si>
  <si>
    <t>High-Resolution Mapping of Environmental Suitability for Reported Ebola Spillover Events in Uganda to Inform Surveillance and Preparedness</t>
  </si>
  <si>
    <t>Journal of Tropical Medicine</t>
  </si>
  <si>
    <t>10.1155/jotm/9889973</t>
  </si>
  <si>
    <t>2-s2.0-105047603782</t>
  </si>
  <si>
    <t>R0997</t>
  </si>
  <si>
    <t>Modeling Level 2 Passive Microwave Precipitation Retrieval Error over Complex Terrain Using a Nonparametric Statistical Technique</t>
  </si>
  <si>
    <t>10.1109/TGRS.2020.3038343</t>
  </si>
  <si>
    <t>2-s2.0-85097945461</t>
  </si>
  <si>
    <t>R0998</t>
  </si>
  <si>
    <t>VisionEV: multimodal large language models for spatially aware electric vehicle charging demand prediction using satellite imagery</t>
  </si>
  <si>
    <t>10.1016/j.trd.2025.105069</t>
  </si>
  <si>
    <t>2-s2.0-105021875786</t>
  </si>
  <si>
    <t>R0999</t>
  </si>
  <si>
    <t>Assessing and improving the transferability of current global spatial prediction models</t>
  </si>
  <si>
    <t>10.1111/geb.13635</t>
  </si>
  <si>
    <t>2-s2.0-85147261685</t>
  </si>
  <si>
    <t>R1000</t>
  </si>
  <si>
    <t>Object-based multi-temporal fusion of optical, radar and texture data with Recursive feature Elimination for improved crop type classification in a heterogeneous irrigation scheme</t>
  </si>
  <si>
    <t>10.1080/01431161.2026.2736229</t>
  </si>
  <si>
    <t>2-s2.0-105051766827</t>
  </si>
  <si>
    <t>R1001</t>
  </si>
  <si>
    <t>Gradient boosting with extreme-value theory for wildfire prediction</t>
  </si>
  <si>
    <t>Extremes</t>
  </si>
  <si>
    <t>10.1007/s10687-022-00454-6</t>
  </si>
  <si>
    <t>2-s2.0-85146597680</t>
  </si>
  <si>
    <t>R1002</t>
  </si>
  <si>
    <t>Unravelling spatial drivers of topsoil total carbon variability in tropical paddy soils of Sri Lanka</t>
  </si>
  <si>
    <t>10.1016/j.geodrs.2023.e00745</t>
  </si>
  <si>
    <t>2-s2.0-85180935604</t>
  </si>
  <si>
    <t>R1003</t>
  </si>
  <si>
    <t>Short-term atrial fibrillation detection using electrocardiograms: A comparison of machine learning approaches</t>
  </si>
  <si>
    <t>International Journal of Medical Informatics</t>
  </si>
  <si>
    <t>10.1016/j.ijmedinf.2022.104790</t>
  </si>
  <si>
    <t>2-s2.0-85129848203</t>
  </si>
  <si>
    <t>R1004</t>
  </si>
  <si>
    <t>A Machine Learning Approach for Walking Classification in Elderly People with Gait Disorders</t>
  </si>
  <si>
    <t>10.3390/s23020679</t>
  </si>
  <si>
    <t>2-s2.0-85146668565</t>
  </si>
  <si>
    <t>R1005</t>
  </si>
  <si>
    <t>Static species distribution models in the marine realm: The case of baleen whales in the Southern Ocean</t>
  </si>
  <si>
    <t>10.1111/ddi.13300</t>
  </si>
  <si>
    <t>2-s2.0-85107014790</t>
  </si>
  <si>
    <t>R1006</t>
  </si>
  <si>
    <t>Structured environmental cues and youth sports consumption: an AI-powered behavioral modeling approach</t>
  </si>
  <si>
    <t>Frontiers in public health</t>
  </si>
  <si>
    <t>10.3389/fpubh.2026.1916559</t>
  </si>
  <si>
    <t>2-s2.0-105051639824</t>
  </si>
  <si>
    <t>R1007</t>
  </si>
  <si>
    <t>Addressing data imbalance in urban informal settlement mapping from earth observation using ensemble learning: A case study in Rio de Janeiro</t>
  </si>
  <si>
    <t>10.1016/j.srs.2025.100273</t>
  </si>
  <si>
    <t>2-s2.0-105015091111</t>
  </si>
  <si>
    <t>R1008</t>
  </si>
  <si>
    <t>spatialMaxent: Adapting species distribution modeling to spatial data</t>
  </si>
  <si>
    <t>10.1002/ece3.10635</t>
  </si>
  <si>
    <t>2-s2.0-85174923532</t>
  </si>
  <si>
    <t>R1009</t>
  </si>
  <si>
    <t>Predicting alcohol dependence from multi-site brain structural measures</t>
  </si>
  <si>
    <t>Human Brain Mapping</t>
  </si>
  <si>
    <t>10.1002/hbm.25248</t>
  </si>
  <si>
    <t>2-s2.0-85092600277</t>
  </si>
  <si>
    <t>R1010</t>
  </si>
  <si>
    <t>Random forests with spatial proxies for environmental modelling: Opportunities and pitfalls</t>
  </si>
  <si>
    <t>10.5194/gmd-17-6007-2024</t>
  </si>
  <si>
    <t>2-s2.0-85201940568</t>
  </si>
  <si>
    <t>R1011</t>
  </si>
  <si>
    <t>Multicenter Validation of a Deep Learning Detection Algorithm for Focal Cortical Dysplasia</t>
  </si>
  <si>
    <t>Neurology</t>
  </si>
  <si>
    <t>10.1212/WNL.0000000000012698</t>
  </si>
  <si>
    <t>2-s2.0-85117274064</t>
  </si>
  <si>
    <t>R1012</t>
  </si>
  <si>
    <t>Comparison of Population-Weighted Exposure Estimates of Air Pollutants Based on Multiple Geostatistical Models in Beijing, China</t>
  </si>
  <si>
    <t>Toxics</t>
  </si>
  <si>
    <t>10.3390/toxics12030197</t>
  </si>
  <si>
    <t>2-s2.0-85188939689</t>
  </si>
  <si>
    <t>R1013</t>
  </si>
  <si>
    <t>Critical evaluation of the effects of a cross-validation strategy and machine learning optimization on the prediction accuracy and transferability of a soybean yield prediction model using UAV-based remote sensing</t>
  </si>
  <si>
    <t>10.1016/j.jafr.2024.101096</t>
  </si>
  <si>
    <t>2-s2.0-85187987750</t>
  </si>
  <si>
    <t>R1014</t>
  </si>
  <si>
    <t>Estimating Brazilian Amazon Canopy Height Using Landsat Reflectance Products in a Random Forest Model with Lidar as Reference Data</t>
  </si>
  <si>
    <t>10.3390/rs16142571</t>
  </si>
  <si>
    <t>2-s2.0-85199800648</t>
  </si>
  <si>
    <t>R1015</t>
  </si>
  <si>
    <t>Beyond pixel: Superpixel-based MRI segmentation through traditional machine learning and graph convolutional network</t>
  </si>
  <si>
    <t>Computer Methods and Programs in Biomedicine</t>
  </si>
  <si>
    <t>10.1016/j.cmpb.2024.108398</t>
  </si>
  <si>
    <t>2-s2.0-85202993495</t>
  </si>
  <si>
    <t>R1016</t>
  </si>
  <si>
    <t>Deployment-oriented evaluation of stage-specific information for rice yield prediction across years, sites and site-year environments in southern China</t>
  </si>
  <si>
    <t>10.3389/fpls.2026.1915306</t>
  </si>
  <si>
    <t>2-s2.0-105051404422</t>
  </si>
  <si>
    <t>R1017</t>
  </si>
  <si>
    <t>Paintings predict the distribution of species, or the challenge of selecting environmental predictors and evaluation statistics</t>
  </si>
  <si>
    <t>10.1111/geb.12684</t>
  </si>
  <si>
    <t>2-s2.0-85034769741</t>
  </si>
  <si>
    <t>R1018</t>
  </si>
  <si>
    <t>Exploring the areas of applicability of whole-genome prediction methods for Asian rice (Oryza sativa L.)</t>
  </si>
  <si>
    <t>TAG. Theoretical and applied genetics. Theoretische und angewandte Genetik</t>
  </si>
  <si>
    <t>10.1007/s00122-014-2411-y</t>
  </si>
  <si>
    <t>2-s2.0-84926286702</t>
  </si>
  <si>
    <t>R1019</t>
  </si>
  <si>
    <t>Mapping daily air temperature for Antarctica Based on MODIS LST</t>
  </si>
  <si>
    <t>10.3390/rs8090732</t>
  </si>
  <si>
    <t>2-s2.0-85019354774</t>
  </si>
  <si>
    <t>R1020</t>
  </si>
  <si>
    <t>Coupling SWAT and ANN models for enhanced daily streamflow prediction</t>
  </si>
  <si>
    <t>10.1016/j.jhydrol.2015.11.050</t>
  </si>
  <si>
    <t>2-s2.0-84951090173</t>
  </si>
  <si>
    <t>R1021</t>
  </si>
  <si>
    <t>2013</t>
  </si>
  <si>
    <t>Binding affinity prediction for protein-ligand complexes based on β contacts and B factor</t>
  </si>
  <si>
    <t>Journal of Chemical Information and Modeling</t>
  </si>
  <si>
    <t>10.1021/ci400450h</t>
  </si>
  <si>
    <t>2-s2.0-84888606432</t>
  </si>
  <si>
    <t>R1022</t>
  </si>
  <si>
    <t>Using historical atlas data to develop high-resolution distribution models of freshwater fishes</t>
  </si>
  <si>
    <t>10.1371/journal.pone.0129995</t>
  </si>
  <si>
    <t>2-s2.0-84937047335</t>
  </si>
  <si>
    <t>R1023</t>
  </si>
  <si>
    <t>Application of raman spectroscopy to identify microcalcifications and underlying breast lesions at Stereotactic core needle biopsy</t>
  </si>
  <si>
    <t>Cancer Research</t>
  </si>
  <si>
    <t>10.1158/0008-5472.CAN-12-2313</t>
  </si>
  <si>
    <t>2-s2.0-84878524991</t>
  </si>
  <si>
    <t>R1024</t>
  </si>
  <si>
    <t>Monthly gridded data product of northern wetland methane emissions based on upscaling eddy covariance observations</t>
  </si>
  <si>
    <t>Earth System Science Data</t>
  </si>
  <si>
    <t>10.5194/essd-11-1263-2019</t>
  </si>
  <si>
    <t>2-s2.0-85071527458</t>
  </si>
  <si>
    <t>R1025</t>
  </si>
  <si>
    <t>Density and spatial partitioning of endangered sympatric Javan leopard (Felidae) and dholes (Canidae) in a tropical forest landscape</t>
  </si>
  <si>
    <t>Folia Zoologica</t>
  </si>
  <si>
    <t>10.25225/fozo.v67.i3-4.a8.2018</t>
  </si>
  <si>
    <t>2-s2.0-85074420870</t>
  </si>
  <si>
    <t>R1026</t>
  </si>
  <si>
    <t>Improved species-occurrence predictions in data-poor regions: using large-scale data and bias correction with down-weighted Poisson regression and Maxent</t>
  </si>
  <si>
    <t>10.1111/ecog.03149</t>
  </si>
  <si>
    <t>2-s2.0-85042275433</t>
  </si>
  <si>
    <t>R1027</t>
  </si>
  <si>
    <t>Soil organic carbon predictions by airborne imaging spectroscopy: Comparing cross-validation and validation</t>
  </si>
  <si>
    <t>10.2136/sssaj2012.0054</t>
  </si>
  <si>
    <t>2-s2.0-84870225385</t>
  </si>
  <si>
    <t>R1028</t>
  </si>
  <si>
    <t>E_cites_SCV_only</t>
  </si>
  <si>
    <t>v4_citation</t>
  </si>
  <si>
    <t>Nonlinear and spatiotemporal heterogeneous effects of thermal and built environments on urban vitality resilience: Empirical evidence from a megacity in the hot-summer and cold-winter climate zone</t>
  </si>
  <si>
    <t>10.1016/j.scs.2026.107870</t>
  </si>
  <si>
    <t>2-s2.0-105048827907</t>
  </si>
  <si>
    <t>R1029</t>
  </si>
  <si>
    <t>Satellite monitoring of crop traits for detecting nitrogen deficiency at critical nitrogen fertilization windows</t>
  </si>
  <si>
    <t>10.1016/j.eja.2026.128314</t>
  </si>
  <si>
    <t>2-s2.0-105049023021</t>
  </si>
  <si>
    <t>R1030</t>
  </si>
  <si>
    <t>D_cites_SCV_mentions_validation</t>
  </si>
  <si>
    <t>Estimating Annual Wildfire-Related Potential Above-Ground Biomass Loss in Eastern Canadian Boreal Forests Using Multi-Source Remote Sensing and XGBoost</t>
  </si>
  <si>
    <t>10.3390/rs18173022</t>
  </si>
  <si>
    <t>2-s2.0-105050358200</t>
  </si>
  <si>
    <t>R1031</t>
  </si>
  <si>
    <t>Novel SAR vegetation indices improve cloud-independent monitoring of forest vegetation dynamics through NIRv index reconstruction under post-drought conditions</t>
  </si>
  <si>
    <t>10.1016/j.srs.2026.100501</t>
  </si>
  <si>
    <t>2-s2.0-105049238091</t>
  </si>
  <si>
    <t>R1032</t>
  </si>
  <si>
    <t>Integrating GIS-MCDA and Machine Learning Approach to Identify Marginal and Underutilized Lands in Leon County, Florida</t>
  </si>
  <si>
    <t>10.3390/agriculture16151571</t>
  </si>
  <si>
    <t>2-s2.0-105047214811</t>
  </si>
  <si>
    <t>R1033</t>
  </si>
  <si>
    <t>Distribution and richness of mammals in a tropical protected area of Bangladesh</t>
  </si>
  <si>
    <t>Global Ecology and Conservation</t>
  </si>
  <si>
    <t>10.1016/j.gecco.2026.e04406</t>
  </si>
  <si>
    <t>2-s2.0-105049258821</t>
  </si>
  <si>
    <t>R1034</t>
  </si>
  <si>
    <t>Machine learning-based modelling of microalgae cultivation dynamics in a photobioreactor</t>
  </si>
  <si>
    <t>Industrial Crops and Products</t>
  </si>
  <si>
    <t>10.1016/j.indcrop.2026.124459</t>
  </si>
  <si>
    <t>2-s2.0-105051559872</t>
  </si>
  <si>
    <t>R1035</t>
  </si>
  <si>
    <t>Mapping potential conflicts between exotic and native mangroves under human and climate scenarios: A spatial assessment framework in Guangdong, China</t>
  </si>
  <si>
    <t>Ocean and Coastal Management</t>
  </si>
  <si>
    <t>10.1016/j.ocecoaman.2026.108338</t>
  </si>
  <si>
    <t>2-s2.0-105047243026</t>
  </si>
  <si>
    <t>R1036</t>
  </si>
  <si>
    <t>Grain Expansion in China's Drylands Secures Food but Intensifies Environmental Trade-Offs</t>
  </si>
  <si>
    <t>10.1029/2026EF009127</t>
  </si>
  <si>
    <t>2-s2.0-105046686487</t>
  </si>
  <si>
    <t>R1037</t>
  </si>
  <si>
    <t>Upscaling Chamber-measured Greenhouse Gas Emissions in Rewetted Peat Extraction Sites Using Drone and Satellite Imagery</t>
  </si>
  <si>
    <t>Environmental Management</t>
  </si>
  <si>
    <t>10.1007/s00267-026-02582-2</t>
  </si>
  <si>
    <t>2-s2.0-105047838026</t>
  </si>
  <si>
    <t>R1038</t>
  </si>
  <si>
    <t>Burned area trends and fire susceptibility in protected areas of Kenya: the potential rolesof human activities and climate</t>
  </si>
  <si>
    <t>Fire Ecology</t>
  </si>
  <si>
    <t>10.1186/s42408-026-00459-7</t>
  </si>
  <si>
    <t>2-s2.0-105038055178</t>
  </si>
  <si>
    <t>R1039</t>
  </si>
  <si>
    <t>Root-Zone Moisture Realized During a Compound Dry–Hot Event, Not Irrigation Persistence, Determines the Resilience of Cropland Carbon–Water Productivity in the Guanzhong Plain, China</t>
  </si>
  <si>
    <t>10.3390/w18172149</t>
  </si>
  <si>
    <t>2-s2.0-105050750519</t>
  </si>
  <si>
    <t>R1040</t>
  </si>
  <si>
    <t>Agroclimatic drivers and suitability niches of major European crops revealed by explainable machine learning</t>
  </si>
  <si>
    <t>10.1016/j.ecoinf.2026.104065</t>
  </si>
  <si>
    <t>2-s2.0-105051467766</t>
  </si>
  <si>
    <t>R1041</t>
  </si>
  <si>
    <t>From prediction to prescription: Explainable machine learning–driven spatially explicit nutrient recommendations for maize systems in Malawi</t>
  </si>
  <si>
    <t>10.1016/j.fcr.2026.110658</t>
  </si>
  <si>
    <t>2-s2.0-105046561206</t>
  </si>
  <si>
    <t>R1042</t>
  </si>
  <si>
    <t>Cover crop biomass estimation using UAV-based multispectral feature fusion and machine learning</t>
  </si>
  <si>
    <t>10.1016/j.atech.2026.102350</t>
  </si>
  <si>
    <t>2-s2.0-105042805679</t>
  </si>
  <si>
    <t>R1043</t>
  </si>
  <si>
    <t>A UAV-to-Satellite Scaling Framework for Monitoring Cotton Boll Opening Using Sentinel-2 Earth Observations</t>
  </si>
  <si>
    <t>10.3390/land15081361</t>
  </si>
  <si>
    <t>2-s2.0-105048305374</t>
  </si>
  <si>
    <t>R1044</t>
  </si>
  <si>
    <t>Body Length, Tow Conditions, and Guide-Net Angle as Joint Predictive Contributors to Catch Loss in a Marine Mammal Bycatch Reduction Device: An Interpretable Machine Learning Analysis</t>
  </si>
  <si>
    <t>Fishes</t>
  </si>
  <si>
    <t>10.3390/fishes11070416</t>
  </si>
  <si>
    <t>2-s2.0-105045763695</t>
  </si>
  <si>
    <t>R1045</t>
  </si>
  <si>
    <t>Hybrid machine learning and kriging approaches for predicting and mapping soil salinity in an arid region</t>
  </si>
  <si>
    <t>10.1007/s13762-026-07414-8</t>
  </si>
  <si>
    <t>2-s2.0-105048065020</t>
  </si>
  <si>
    <t>R1046</t>
  </si>
  <si>
    <t>Deciphering Soil Hydro-Physical Controls on Microplastic Fate Using Explainable Machine Learning</t>
  </si>
  <si>
    <t>10.3390/land15081399</t>
  </si>
  <si>
    <t>2-s2.0-105048424853</t>
  </si>
  <si>
    <t>R1047</t>
  </si>
  <si>
    <t>Spatial assessment of forest soil carbon and climate-related value inside and outside protected areas in China</t>
  </si>
  <si>
    <t>10.1007/s10661-026-15630-5</t>
  </si>
  <si>
    <t>2-s2.0-105043092723</t>
  </si>
  <si>
    <t>R1048</t>
  </si>
  <si>
    <t>From dynamic shifts to spatial conservation gaps: Assessing the protection status of the Hooded Crane's wintering distribution in China (2000–2025)</t>
  </si>
  <si>
    <t>10.1016/j.gecco.2026.e04383</t>
  </si>
  <si>
    <t>2-s2.0-105048560890</t>
  </si>
  <si>
    <t>R1049</t>
  </si>
  <si>
    <t>Calibrated Machine Learning with Temporal Leakage Controls for Rare-Event Forecasting of Port Activity Anomalies: Evidence from Selected African Countries and Indonesia</t>
  </si>
  <si>
    <t>10.3390/app16189017</t>
  </si>
  <si>
    <t>2-s2.0-105051636345</t>
  </si>
  <si>
    <t>R1050</t>
  </si>
  <si>
    <t>Effect of cover crops on soil quality, yield, and prediction using machine learning in papaya (Carica papaya L.)</t>
  </si>
  <si>
    <t>10.1016/j.atech.2026.101953</t>
  </si>
  <si>
    <t>2-s2.0-105034683530</t>
  </si>
  <si>
    <t>R1051</t>
  </si>
  <si>
    <t>A domain-informed optimization and machine learning framework for land subsidence susceptibility mapping and building exposure assessment: A case study of Tehran, Iran</t>
  </si>
  <si>
    <t>10.1016/j.rsase.2026.102195</t>
  </si>
  <si>
    <t>2-s2.0-105046479232</t>
  </si>
  <si>
    <t>R1052</t>
  </si>
  <si>
    <t>Machine-learning prediction of shear-wave velocity from conventional well logs with uncertainty quantification and rock-physics validation</t>
  </si>
  <si>
    <t>10.1016/j.jappgeo.2026.106251</t>
  </si>
  <si>
    <t>2-s2.0-105035822115</t>
  </si>
  <si>
    <t>R1053</t>
  </si>
  <si>
    <t>Spaceborne lidar for forest aboveground biomass estimation: a systematic review of methodological trends</t>
  </si>
  <si>
    <t>10.1016/j.asr.2026.06.006</t>
  </si>
  <si>
    <t>2-s2.0-105041971484</t>
  </si>
  <si>
    <t>R1054</t>
  </si>
  <si>
    <t>Perennial Crop Type Discrimination with AVIRIS-NG Hyperspectral Imagery and Machine Learning</t>
  </si>
  <si>
    <t>10.3390/rs18162677</t>
  </si>
  <si>
    <t>2-s2.0-105048618752</t>
  </si>
  <si>
    <t>R1055</t>
  </si>
  <si>
    <t>A Controlled Proof-of-Concept Study for Quantitative Estimation of Syrup Addition in Honey Using RGB Histogram Descriptors and Explainable Machine Learning</t>
  </si>
  <si>
    <t>10.3390/app16178452</t>
  </si>
  <si>
    <t>2-s2.0-105050265341</t>
  </si>
  <si>
    <t>R1056</t>
  </si>
  <si>
    <t>High-resolution L-band VOD retrieval using GNSS-T–calibrated multi-sensor fusion and self-supervised learning</t>
  </si>
  <si>
    <t>10.1016/j.rse.2026.115554</t>
  </si>
  <si>
    <t>2-s2.0-105043297866</t>
  </si>
  <si>
    <t>R1057</t>
  </si>
  <si>
    <t>Spatially non-stationary and threshold-dependent drivers of cropland productivity in humid subtropical China revealed by explainable machine learning</t>
  </si>
  <si>
    <t>10.1016/j.ecolind.2026.115170</t>
  </si>
  <si>
    <t>2-s2.0-105044876819</t>
  </si>
  <si>
    <t>R1058</t>
  </si>
  <si>
    <t>Machine-Learning Multi-Model Integration for Future Precipitation and Water Management Implications in the Yangtze River Basin</t>
  </si>
  <si>
    <t>10.3390/w18131536</t>
  </si>
  <si>
    <t>2-s2.0-105044846192</t>
  </si>
  <si>
    <t>R1059</t>
  </si>
  <si>
    <t>Advancing early detection of chromophobe renal cell carcinoma: a Bayesian optimization approach to machine learning models</t>
  </si>
  <si>
    <t>10.1038/s41598-026-46492-z</t>
  </si>
  <si>
    <t>2-s2.0-105040688093</t>
  </si>
  <si>
    <t>R1060</t>
  </si>
  <si>
    <t>Spatiotemporal dynamics of PFAS ecological risk in major Chinese river networks: a data-driven assessment (2011–2024)</t>
  </si>
  <si>
    <t>10.1016/j.watres.2026.126429</t>
  </si>
  <si>
    <t>2-s2.0-105044119974</t>
  </si>
  <si>
    <t>R1061</t>
  </si>
  <si>
    <t>Spatial patterns of rodent-borne pathogens and ecological suitability of rodent-borne diseases in China</t>
  </si>
  <si>
    <t>Journal of Infection</t>
  </si>
  <si>
    <t>10.1016/j.jinf.2026.106824</t>
  </si>
  <si>
    <t>2-s2.0-105047695967</t>
  </si>
  <si>
    <t>R1062</t>
  </si>
  <si>
    <t>Optimizing blue–green spatial structure to enhance climate resilience under water scarcity</t>
  </si>
  <si>
    <t>10.1016/j.jenvman.2026.130904</t>
  </si>
  <si>
    <t>2-s2.0-105050620215</t>
  </si>
  <si>
    <t>R1063</t>
  </si>
  <si>
    <t>Preserving Spatial Fidelity in Heterogeneous Landscapes: A Biophysical Index-Guided 1 × 1 CNN for Multi-Source Remote Sensing Fusion</t>
  </si>
  <si>
    <t>10.3390/rs18142395</t>
  </si>
  <si>
    <t>2-s2.0-105045827034</t>
  </si>
  <si>
    <t>R1064</t>
  </si>
  <si>
    <t>Global patterns of urban heat shaped by climate and morphology</t>
  </si>
  <si>
    <t xml:space="preserve">Nature Communications </t>
  </si>
  <si>
    <t>10.1038/s41467-026-73062-8</t>
  </si>
  <si>
    <t>2-s2.0-105044859335</t>
  </si>
  <si>
    <t>R1065</t>
  </si>
  <si>
    <t>Early-Season Classification and Mapping of Winter Wheat from Multi-Source Satellite Imagery and Evaluation of Optimal Observation Windows for Agricultural Production Management</t>
  </si>
  <si>
    <t>10.3390/su18157657</t>
  </si>
  <si>
    <t>2-s2.0-105047188760</t>
  </si>
  <si>
    <t>R1066</t>
  </si>
  <si>
    <t>Predicting facility delivery and its determinants among reproductive-age women in Ethiopia using machine learning algorithm: evidence from performance monitoring for action Ethiopia 2019 dataset</t>
  </si>
  <si>
    <t>BMC Pregnancy and Childbirth</t>
  </si>
  <si>
    <t>10.1186/s12884-026-09354-0</t>
  </si>
  <si>
    <t>2-s2.0-105046549378</t>
  </si>
  <si>
    <t>R1067</t>
  </si>
  <si>
    <t>High-resolution satellite imagery and machine learning for predicting yield and nitrogen uptake in potatoes</t>
  </si>
  <si>
    <t>10.1002/agj2.70463</t>
  </si>
  <si>
    <t>2-s2.0-105044557097</t>
  </si>
  <si>
    <t>R1068</t>
  </si>
  <si>
    <t>Learning from residuals: a knowledge-data-driven hybrid model for explaining the social-ecological influences on urban agglomeration resilience</t>
  </si>
  <si>
    <t>10.1016/j.scs.2026.107539</t>
  </si>
  <si>
    <t>2-s2.0-105040506259</t>
  </si>
  <si>
    <t>R1069</t>
  </si>
  <si>
    <t>Threshold-dependent and zone-specific effects of wet-heat-adjusted greenspace exposure on mosquito-borne disease risk in urban functional zones</t>
  </si>
  <si>
    <t>10.1016/j.actatropica.2026.108243</t>
  </si>
  <si>
    <t>2-s2.0-105045890989</t>
  </si>
  <si>
    <t>R1070</t>
  </si>
  <si>
    <t>Mapping latent environmental performance regimes: a spatial and explainable machine learning approach</t>
  </si>
  <si>
    <t>Quality and Quantity</t>
  </si>
  <si>
    <t>10.1007/s11135-026-02801-2</t>
  </si>
  <si>
    <t>2-s2.0-105037545146</t>
  </si>
  <si>
    <t>R1071</t>
  </si>
  <si>
    <t>Comparison of High Spatial Resolution PM2.5, PM10, and NO2 Estimates Using a Deep Ensemble Machine Learning Framework in a Low Pollution Setting</t>
  </si>
  <si>
    <t>10.1021/acs.est.6c02076</t>
  </si>
  <si>
    <t>2-s2.0-105045224125</t>
  </si>
  <si>
    <t>R1072</t>
  </si>
  <si>
    <t>How the landscape influences soil respiration: Explaining spatio-temporal patterns with interpretable machine learning</t>
  </si>
  <si>
    <t>10.1016/j.geoderma.2026.117904</t>
  </si>
  <si>
    <t>2-s2.0-105043175803</t>
  </si>
  <si>
    <t>R1073</t>
  </si>
  <si>
    <t>Digital–Green Finance Synergy and Agricultural Carbon Emission Intensity in China: Machine Learning and Scenario Evidence</t>
  </si>
  <si>
    <t>10.3390/su18178803</t>
  </si>
  <si>
    <t>2-s2.0-105050239037</t>
  </si>
  <si>
    <t>R1074</t>
  </si>
  <si>
    <t>Multi-Horizon Herd-Based Cattle Live-Weight Forecasting Using Irregular Automated Weighing Data</t>
  </si>
  <si>
    <t>10.3390/ani16152436</t>
  </si>
  <si>
    <t>2-s2.0-105047498620</t>
  </si>
  <si>
    <t>R1075</t>
  </si>
  <si>
    <t>Challenges in Conservation Effectiveness on the Qinghai-Tibet Plateau: An Integrated Assessment Framework for Endemic Plant Species and Spatial Prioritisation</t>
  </si>
  <si>
    <t>10.1111/ddi.70241</t>
  </si>
  <si>
    <t>2-s2.0-105047746002</t>
  </si>
  <si>
    <t>R1076</t>
  </si>
  <si>
    <t>Landslide hazard zoning under return-period rainfall scenarios: Integrating MaxEnt susceptibility with Pearson Type III frequency analysis</t>
  </si>
  <si>
    <t>Progress in Disaster Science</t>
  </si>
  <si>
    <t>10.1016/j.pdisas.2026.100698</t>
  </si>
  <si>
    <t>2-s2.0-105049120527</t>
  </si>
  <si>
    <t>R1077</t>
  </si>
  <si>
    <t>A spectral-constrained HVCE framework for adaptive optical-SAR fusion to enhance soil moisture retrieval</t>
  </si>
  <si>
    <t>10.1016/j.jhydrol.2026.136170</t>
  </si>
  <si>
    <t>2-s2.0-105046605312</t>
  </si>
  <si>
    <t>R1078</t>
  </si>
  <si>
    <t>Class-Specific Interpretation and Validation of Optical and SAR Sensor Contributions in Multi-Sensor Land-Cover Classification Using SHAP and Leave-One-Sensor-Out Ablation</t>
  </si>
  <si>
    <t>10.3390/rs18183186</t>
  </si>
  <si>
    <t>2-s2.0-105051904508</t>
  </si>
  <si>
    <t>R1079</t>
  </si>
  <si>
    <t>Improving herd-based cattle weight gain forecasting using non-time-series data within a hybrid machine learning and deep learning framework</t>
  </si>
  <si>
    <t>10.1016/j.atech.2026.102448</t>
  </si>
  <si>
    <t>2-s2.0-105046281916</t>
  </si>
  <si>
    <t>R1080</t>
  </si>
  <si>
    <t>AI-powered multisensor fusion for forest biomass mapping: photogrammetric canopy profiles improve estimates in Southeastern North Carolina</t>
  </si>
  <si>
    <t>10.1007/s10980-026-02377-0</t>
  </si>
  <si>
    <t>2-s2.0-105046628670</t>
  </si>
  <si>
    <t>R1081</t>
  </si>
  <si>
    <t>Evaluating Crop Yield Sensitivity to Climate Change Using a Deep-Learning Framework Incorporating Vegetation and Groundwater Memory</t>
  </si>
  <si>
    <t>10.1029/2026EF008560</t>
  </si>
  <si>
    <t>2-s2.0-105048982160</t>
  </si>
  <si>
    <t>R1082</t>
  </si>
  <si>
    <t>Geospatial modeling and mapping of soil organic carbon in arid and semi-arid agricultural lands of Khuzestan, Iran using remote sensing, machine learning, and SHAP analysis</t>
  </si>
  <si>
    <t>10.1016/j.asr.2026.05.100</t>
  </si>
  <si>
    <t>2-s2.0-105041458211</t>
  </si>
  <si>
    <t>R1083</t>
  </si>
  <si>
    <t>Reliability-bounded composition-only learning of calculated magnetic moments in Fe-rich materials</t>
  </si>
  <si>
    <t>Materials Chemistry and Physics</t>
  </si>
  <si>
    <t>10.1016/j.matchemphys.2026.133070</t>
  </si>
  <si>
    <t>2-s2.0-105051215311</t>
  </si>
  <si>
    <t>R1084</t>
  </si>
  <si>
    <t>The efficiency paradox of discharge masking head loss in run-of-river hydropower generation</t>
  </si>
  <si>
    <t>10.1038/s41598-026-36906-3</t>
  </si>
  <si>
    <t>2-s2.0-105028458030</t>
  </si>
  <si>
    <t>R1085</t>
  </si>
  <si>
    <t>An elevation-dependent downscaling framework for reconstructing high-resolution daily air temperature over China from 1961 to 2024</t>
  </si>
  <si>
    <t>10.1016/j.atmosres.2026.109068</t>
  </si>
  <si>
    <t>2-s2.0-105038699153</t>
  </si>
  <si>
    <t>R1086</t>
  </si>
  <si>
    <t>Hybrid Green-Ampt and Support Vector Machine (SVM) framework for soil infiltration modelling in the Debre Markos region, Northwestern Ethiopian highlands</t>
  </si>
  <si>
    <t>Hydrology Research</t>
  </si>
  <si>
    <t>10.1016/j.hydrch.2026.100045</t>
  </si>
  <si>
    <t>2-s2.0-105049585074</t>
  </si>
  <si>
    <t>R1087</t>
  </si>
  <si>
    <t>Manganese, a hidden threat to global water quality and health</t>
  </si>
  <si>
    <t>Nature Water</t>
  </si>
  <si>
    <t>10.1038/s44221-026-00676-z</t>
  </si>
  <si>
    <t>2-s2.0-105044346576</t>
  </si>
  <si>
    <t>R1088</t>
  </si>
  <si>
    <t>Quantifying the impacts of urban form on air pollution using Local Climate Zone classifications in Greater London: a machine learning approach</t>
  </si>
  <si>
    <t>10.1016/j.scs.2026.107648</t>
  </si>
  <si>
    <t>2-s2.0-105043342346</t>
  </si>
  <si>
    <t>R1089</t>
  </si>
  <si>
    <t>Integrated Reactor-State Descriptors for Predicting Electrical Output in Kefir-Derived Microbial Fuel Cells</t>
  </si>
  <si>
    <t>10.3390/en19133156</t>
  </si>
  <si>
    <t>2-s2.0-105044550211</t>
  </si>
  <si>
    <t>R1090</t>
  </si>
  <si>
    <t>A Hybrid GEE–Random Forest Framework for Soil-Erosion Mapping in Andalusia: A Two-Reference-Year Assessment of 2018 and 2025 for Sustainable Land Management</t>
  </si>
  <si>
    <t>10.3390/su18178717</t>
  </si>
  <si>
    <t>2-s2.0-105050371862</t>
  </si>
  <si>
    <t>R1091</t>
  </si>
  <si>
    <t>Explainable artificial intelligence framework for predicting and minimizing CO₂ emissions in GGBFS-geopolymer concrete</t>
  </si>
  <si>
    <t>Advances in Engineering Software</t>
  </si>
  <si>
    <t>10.1016/j.advengsoft.2026.104189</t>
  </si>
  <si>
    <t>2-s2.0-105039118381</t>
  </si>
  <si>
    <t>R1092</t>
  </si>
  <si>
    <t>Impact of allometric reference selection on management scale aboveground biomass estimation via Sentinel-2 and machine learning</t>
  </si>
  <si>
    <t>10.1007/s10661-026-15817-w</t>
  </si>
  <si>
    <t>2-s2.0-105048089776</t>
  </si>
  <si>
    <t>R1093</t>
  </si>
  <si>
    <t>Mega-trees in a fragmented Atlantic Forest landscape: where are they and why are they there?</t>
  </si>
  <si>
    <t>10.1016/j.apgeog.2026.104194</t>
  </si>
  <si>
    <t>2-s2.0-105051958893</t>
  </si>
  <si>
    <t>R1094</t>
  </si>
  <si>
    <t>A data-driven method for identifying climate drivers of agricultural yield failure from daily weather data</t>
  </si>
  <si>
    <t>10.5194/gmd-19-6687-2026</t>
  </si>
  <si>
    <t>2-s2.0-105046072413</t>
  </si>
  <si>
    <t>R1095</t>
  </si>
  <si>
    <t>Monitoring harmful algal blooms in surface water bodies across U.S. using Sentinel-2 images and Machine Learning</t>
  </si>
  <si>
    <t>10.1088/2515-7620/aea8de</t>
  </si>
  <si>
    <t>2-s2.0-105051625035</t>
  </si>
  <si>
    <t>R1096</t>
  </si>
  <si>
    <t>Cross-Platform Mapping of Aboveground Carbon Storage Using MLS, UAV LiDAR, GEDI, and Sentinel-2 in a Romanian Mountain Forest</t>
  </si>
  <si>
    <t>10.3390/f17091082</t>
  </si>
  <si>
    <t>2-s2.0-105052187302</t>
  </si>
  <si>
    <t>R1097</t>
  </si>
  <si>
    <t>A multi-scale, deep learning-driven approach for timely forecasting wheat initial heading date</t>
  </si>
  <si>
    <t>Engineering Applications of Artificial Intelligence</t>
  </si>
  <si>
    <t>10.1016/j.engappai.2026.115563</t>
  </si>
  <si>
    <t>2-s2.0-105042928398</t>
  </si>
  <si>
    <t>R1098</t>
  </si>
  <si>
    <t>Integrating electrical resistivity tomography–derived metrics with ensemble machine learning to predict the depth-to-water in earthen levees</t>
  </si>
  <si>
    <t>10.1016/j.enggeo.2026.109088</t>
  </si>
  <si>
    <t>2-s2.0-105051172887</t>
  </si>
  <si>
    <t>R1099</t>
  </si>
  <si>
    <t>Machine Learning-Based Spatial Mapping of Soil Organic Carbon and Its Climatic and Topographic Drivers in the Arid Regions</t>
  </si>
  <si>
    <t>10.3390/rs18162708</t>
  </si>
  <si>
    <t>2-s2.0-105048651628</t>
  </si>
  <si>
    <t>R1100</t>
  </si>
  <si>
    <t>Forward temporal forecasting of land-cover transitions from multispectral observations in mining-influenced zones of the Pra River Basin, Ghana: A spatial panel learning approach</t>
  </si>
  <si>
    <t>10.1016/j.rsase.2026.102240</t>
  </si>
  <si>
    <t>2-s2.0-105050429669</t>
  </si>
  <si>
    <t>R1101</t>
  </si>
  <si>
    <t>Knowledge discovery for interpretable and variability-aware permeability prediction under sparse sampling in tropical weathered soils: An Amazon case study</t>
  </si>
  <si>
    <t>10.1016/j.enggeo.2026.109047</t>
  </si>
  <si>
    <t>2-s2.0-105048490691</t>
  </si>
  <si>
    <t>R1102</t>
  </si>
  <si>
    <t>From biological to structural controls: explainable machine learning reveals depth-dependent shifts in predictors of soil organic carbon and microbial biomass across depth in subtropical plantations</t>
  </si>
  <si>
    <t>Biology and Fertility of Soils</t>
  </si>
  <si>
    <t>10.1007/s00374-026-02015-6</t>
  </si>
  <si>
    <t>2-s2.0-105037753832</t>
  </si>
  <si>
    <t>R1103</t>
  </si>
  <si>
    <t>Pinus pinaster Seedling Detection in Coastal Dune Plantations Using a UAS Multispectral Point Cloud and Point Transformer V3</t>
  </si>
  <si>
    <t>10.3390/rs18173024</t>
  </si>
  <si>
    <t>2-s2.0-105050293781</t>
  </si>
  <si>
    <t>R1104</t>
  </si>
  <si>
    <t>Integrated wildfire susceptibility and hazard mapping: A data-driven approach for Mediterranean regions using the Garrotxa (Catalonia, Spain) as a case study</t>
  </si>
  <si>
    <t>Climate Services</t>
  </si>
  <si>
    <t>10.1016/j.cliser.2026.100690</t>
  </si>
  <si>
    <t>2-s2.0-105044337763</t>
  </si>
  <si>
    <t>R1105</t>
  </si>
  <si>
    <t>Unraveling the enrichment mechanism of indium in sphalerite: Insights from causal machine learning and global geochemical data</t>
  </si>
  <si>
    <t>Chemical Geology</t>
  </si>
  <si>
    <t>10.1016/j.chemgeo.2026.123696</t>
  </si>
  <si>
    <t>2-s2.0-105049736201</t>
  </si>
  <si>
    <t>R1106</t>
  </si>
  <si>
    <t>Indicator species of multifunctional predatory solitary wasps (Hymenoptera: Pemphredonini) and their biogeographic regionalization in China</t>
  </si>
  <si>
    <t>10.1016/j.ecoinf.2026.103999</t>
  </si>
  <si>
    <t>2-s2.0-105048560693</t>
  </si>
  <si>
    <t>R1107</t>
  </si>
  <si>
    <t>Spatiotemporal Evolution and Nonlinear Hydrothermal Thresholds of Desertification in Northern China’s Agro-Pastoral Ecotone</t>
  </si>
  <si>
    <t>10.3390/land15081465</t>
  </si>
  <si>
    <t>2-s2.0-105048415917</t>
  </si>
  <si>
    <t>R1108</t>
  </si>
  <si>
    <t>A Cost-Effective Approach to Estimate Quinoa Aboveground Biomass Volume Combining UAV RGB Data with Sentinel-1 and Sentinel-2 Satellite Imagery</t>
  </si>
  <si>
    <t>10.3390/rs18173017</t>
  </si>
  <si>
    <t>2-s2.0-105050438137</t>
  </si>
  <si>
    <t>R1109</t>
  </si>
  <si>
    <t>Contrasting bacterial and eukaryotic microbial communities across a stratified water column in the northern South China Sea</t>
  </si>
  <si>
    <t>Marine Environmental Research</t>
  </si>
  <si>
    <t>10.1016/j.marenvres.2026.108409</t>
  </si>
  <si>
    <t>2-s2.0-105050609128</t>
  </si>
  <si>
    <t>R1110</t>
  </si>
  <si>
    <t>From low-cost measurements to rapid water quality monitoring: a hybrid machine learning–optimization framework for predicting laboratory-intensive parameters</t>
  </si>
  <si>
    <t>10.1016/j.watres.2026.126916</t>
  </si>
  <si>
    <t>2-s2.0-105051470636</t>
  </si>
  <si>
    <t>R1111</t>
  </si>
  <si>
    <t>Fine-scale urban heat mapping by machine learning downscaling of MODIS land surface temperature in a hyper-arid megacity</t>
  </si>
  <si>
    <t>10.1016/j.scs.2026.107878</t>
  </si>
  <si>
    <t>2-s2.0-105049760642</t>
  </si>
  <si>
    <t>R1112</t>
  </si>
  <si>
    <t>Bias-corrected exceedance mapping of groundwater nitrate using geostatistical and machine-learning models</t>
  </si>
  <si>
    <t>10.1016/j.envsoft.2026.107097</t>
  </si>
  <si>
    <t>2-s2.0-105044115211</t>
  </si>
  <si>
    <t>R1113</t>
  </si>
  <si>
    <t>Morphometric Information for Yangtze Finless Porpoises Using Detection-Guided SAM2 Segmentation with UAV Imagery</t>
  </si>
  <si>
    <t>10.3390/fishes11090534</t>
  </si>
  <si>
    <t>2-s2.0-105051638440</t>
  </si>
  <si>
    <t>R1114</t>
  </si>
  <si>
    <t>Optimal Mapping of Soil Texture Fractions: Two-Stage Hybrid Geostatistical and Machine Learning Models Outperform Individual Approaches in the Sistan Plain</t>
  </si>
  <si>
    <t>Eurasian Soil Science</t>
  </si>
  <si>
    <t>10.1134/S1064229326600752</t>
  </si>
  <si>
    <t>2-s2.0-105042599052</t>
  </si>
  <si>
    <t>R1115</t>
  </si>
  <si>
    <t>A satellite-based assessment of alder pollen exposure across 51 cities in Bavaria, Germany</t>
  </si>
  <si>
    <t>10.1016/j.ufug.2026.129548</t>
  </si>
  <si>
    <t>2-s2.0-105040991053</t>
  </si>
  <si>
    <t>R1116</t>
  </si>
  <si>
    <t>Physics-informed feature-based machine learning and probabilistic process control of hydrodynamic instabilities in confined multiphase microflows: A unified framework for soft sensing, regime classification, and closed-loop microreactor automation</t>
  </si>
  <si>
    <t>10.1016/j.compchemeng.2026.109840</t>
  </si>
  <si>
    <t>2-s2.0-105046901347</t>
  </si>
  <si>
    <t>R1117</t>
  </si>
  <si>
    <t>Composition Descriptors and Cultivar Transferability in Machine-Learning Models of Ultrasonication-Induced Functional Properties of Rice Flour</t>
  </si>
  <si>
    <t>10.3390/foods15132268</t>
  </si>
  <si>
    <t>2-s2.0-105044657766</t>
  </si>
  <si>
    <t>R1118</t>
  </si>
  <si>
    <t>Machine learning-enabled alkalinity forecasting for resource-efficient and sustainable water-quality monitoring in managed aquatic systems</t>
  </si>
  <si>
    <t>Sustainable Chemistry One World</t>
  </si>
  <si>
    <t>10.1016/j.scowo.2026.100248</t>
  </si>
  <si>
    <t>2-s2.0-105042054714</t>
  </si>
  <si>
    <t>R1119</t>
  </si>
  <si>
    <t>An Interpretable Machine Learning-Based Multi-Model Framework for Constructing and Characterizing a County-Level Chronic Illness Vulnerability Index</t>
  </si>
  <si>
    <t>International Journal of Environmental Research and Public Health</t>
  </si>
  <si>
    <t>10.3390/ijerph23091104</t>
  </si>
  <si>
    <t>2-s2.0-105051679071</t>
  </si>
  <si>
    <t>R1120</t>
  </si>
  <si>
    <t>Continental-Scale Biodiversity Predictions Are Influenced by Climatic Variability and Extreme Weather</t>
  </si>
  <si>
    <t>10.1111/gcb.71028</t>
  </si>
  <si>
    <t>2-s2.0-105046718383</t>
  </si>
  <si>
    <t>R1121</t>
  </si>
  <si>
    <t>Drought propagation and recovery dynamics across hydroclimatic pathways: Predictors and timescale dependence in Chile</t>
  </si>
  <si>
    <t>10.1016/j.ejrh.2026.103797</t>
  </si>
  <si>
    <t>2-s2.0-105046160434</t>
  </si>
  <si>
    <t>R1122</t>
  </si>
  <si>
    <t>Identification of Internal Structures in Fault-Fracture Reservoirs Using the Stacking Ensemble Learning Algorithm: A Case Study of the Chang 8 Member in the Jinghe Oilfield, Ordos Basin</t>
  </si>
  <si>
    <t>10.3390/app16136751</t>
  </si>
  <si>
    <t>2-s2.0-105044558266</t>
  </si>
  <si>
    <t>R1123</t>
  </si>
  <si>
    <t>Habitat suitability ensembles of genotype and disease resistance for Juglans cinerea to assist restoration efforts</t>
  </si>
  <si>
    <t>10.1016/j.foreco.2026.123708</t>
  </si>
  <si>
    <t>2-s2.0-105033735221</t>
  </si>
  <si>
    <t>R1124</t>
  </si>
  <si>
    <t>Distribution models predict climate-related range alteration or extinction of eleven threatened tropical rainforest trees in the Western Ghats</t>
  </si>
  <si>
    <t>Journal of Biosciences</t>
  </si>
  <si>
    <t>10.1007/s12038-026-00622-x</t>
  </si>
  <si>
    <t>2-s2.0-105051267488</t>
  </si>
  <si>
    <t>R1125</t>
  </si>
  <si>
    <t>Interpretable short-term PM2.5 forecasting using meteorology–pollution coupling across multiple Beijing monitoring stations</t>
  </si>
  <si>
    <t>10.1007/s10661-026-15799-9</t>
  </si>
  <si>
    <t>2-s2.0-105047154831</t>
  </si>
  <si>
    <t>R1126</t>
  </si>
  <si>
    <t>Machine-learning prediction of biomass chemical composition using derivative thermogravimetric data of different biomass feedstocks</t>
  </si>
  <si>
    <t>10.1038/s41598-026-65442-3</t>
  </si>
  <si>
    <t>2-s2.0-105047014760</t>
  </si>
  <si>
    <t>R1127</t>
  </si>
  <si>
    <t>A National High-Resolution Digital Soil Information System for Spain Based on More Than 50,000 Harmonized Soil Observations and Machine Learning</t>
  </si>
  <si>
    <t>10.3390/agronomy16171695</t>
  </si>
  <si>
    <t>2-s2.0-105050194483</t>
  </si>
  <si>
    <t>R1128</t>
  </si>
  <si>
    <t>When can point-source buffering be overridden? Diagnostic evidence for concentration–discharge regime transitions along a point-source intensity gradient</t>
  </si>
  <si>
    <t>10.1016/j.watres.2026.126358</t>
  </si>
  <si>
    <t>2-s2.0-105042724637</t>
  </si>
  <si>
    <t>R1129</t>
  </si>
  <si>
    <t>Contrastive self-supervised learning for streamflow forecasting: a multi-station comparison with supervised models</t>
  </si>
  <si>
    <t>Ain Shams Engineering Journal</t>
  </si>
  <si>
    <t>10.1016/j.asej.2026.104341</t>
  </si>
  <si>
    <t>2-s2.0-105044197967</t>
  </si>
  <si>
    <t>R1130</t>
  </si>
  <si>
    <t>Shadow fading prediction at 18 GHz through physics guided learning in vegetative corridors</t>
  </si>
  <si>
    <t>10.1038/s41598-026-36878-4</t>
  </si>
  <si>
    <t>2-s2.0-105029753601</t>
  </si>
  <si>
    <t>R1131</t>
  </si>
  <si>
    <t>Environmental Drivers of Habitat Suitability for Shortbill Spearfish (Tetrapturus angustirostris) in the Pacific Ocean: A Comparison of Single and Ensemble Models</t>
  </si>
  <si>
    <t>10.3390/ani16172772</t>
  </si>
  <si>
    <t>2-s2.0-105050269320</t>
  </si>
  <si>
    <t>R1132</t>
  </si>
  <si>
    <t>Linking multidimensional cropland ecosystem health assessment, spatialized dominant-driver diagnosis and mechanism-informed zoning in the middle and lower Yellow River, China</t>
  </si>
  <si>
    <t>10.1016/j.agsy.2026.104946</t>
  </si>
  <si>
    <t>2-s2.0-105048304325</t>
  </si>
  <si>
    <t>R1133</t>
  </si>
  <si>
    <t>Prioritizing removals of a highly cryptic invasive species using machine learning and demographic weighting</t>
  </si>
  <si>
    <t>10.1002/eap.70317</t>
  </si>
  <si>
    <t>2-s2.0-105051141593</t>
  </si>
  <si>
    <t>R1134</t>
  </si>
  <si>
    <t>Structure-Aware RGB Channel Reconstruction for YOLOv8-Based Oyster Mushroom Detection</t>
  </si>
  <si>
    <t>10.3390/agriculture16181985</t>
  </si>
  <si>
    <t>2-s2.0-105051537681</t>
  </si>
  <si>
    <t>R1135</t>
  </si>
  <si>
    <t>Leakage-Controlled Machine Learning for Territorial Epidemiological Risk Stratification: A Biomedical Informatics Framework Using Administrative Health Data in the Colombian Orinoquía</t>
  </si>
  <si>
    <t>BioMedInformatics</t>
  </si>
  <si>
    <t>10.3390/biomedinformatics6040058</t>
  </si>
  <si>
    <t>2-s2.0-105048446904</t>
  </si>
  <si>
    <t>R1136</t>
  </si>
  <si>
    <t>Leakage-aware evaluation of trainable quantum kernels for structured crash telemetry</t>
  </si>
  <si>
    <t>10.1016/j.knosys.2026.116885</t>
  </si>
  <si>
    <t>2-s2.0-105047810089</t>
  </si>
  <si>
    <t>R1137</t>
  </si>
  <si>
    <t>Satellite-informed boundary ensembles for risk-aware ecological water replenishment in the Yi–Luo river</t>
  </si>
  <si>
    <t>10.1016/j.ejrh.2026.103991</t>
  </si>
  <si>
    <t>2-s2.0-105050427041</t>
  </si>
  <si>
    <t>R1138</t>
  </si>
  <si>
    <t>Phenology constrains the predictability of soil respiration in cropping systems revealed through interpretable machine learning</t>
  </si>
  <si>
    <t>10.1016/j.agrformet.2026.111443</t>
  </si>
  <si>
    <t>2-s2.0-105048885403</t>
  </si>
  <si>
    <t>R1139</t>
  </si>
  <si>
    <t>Irredundant k-fold cross-validation for reliable, scalable, and energy-efficient model evaluation</t>
  </si>
  <si>
    <t>10.1016/j.mlwa.2026.101001</t>
  </si>
  <si>
    <t>2-s2.0-105050411105</t>
  </si>
  <si>
    <t>R1140</t>
  </si>
  <si>
    <t>Illusions of Accuracy: Widespread Data Leakage Distorts Machine Learning Results in Biochar Research</t>
  </si>
  <si>
    <t>GCB Bioenergy</t>
  </si>
  <si>
    <t>10.1111/gcbb.70173</t>
  </si>
  <si>
    <t>2-s2.0-105048242439</t>
  </si>
  <si>
    <t>R1141</t>
  </si>
  <si>
    <t>Projected spatial distribution and geographic shifts of suitable habitats for two major plague vectors under climate and land-use change in Qinghai, China</t>
  </si>
  <si>
    <t>10.1016/j.actatropica.2026.108338</t>
  </si>
  <si>
    <t>2-s2.0-105051111848</t>
  </si>
  <si>
    <t>R1142</t>
  </si>
  <si>
    <t>A Scalable Open Source Workflow for Riverbed Substrate Classification Using UAV Imagery</t>
  </si>
  <si>
    <t>10.3390/rs18152529</t>
  </si>
  <si>
    <t>2-s2.0-105046989643</t>
  </si>
  <si>
    <t>R1143</t>
  </si>
  <si>
    <t>Evaluating a new dual-polarimetric decomposition for forest mapping in Australian tropical savannas</t>
  </si>
  <si>
    <t>10.1016/j.ecoinf.2026.104002</t>
  </si>
  <si>
    <t>2-s2.0-105051498449</t>
  </si>
  <si>
    <t>R1144</t>
  </si>
  <si>
    <t>An ML-based approach for ecological restoration: Species selection and successional planting design</t>
  </si>
  <si>
    <t>10.1016/j.ecoinf.2026.103982</t>
  </si>
  <si>
    <t>2-s2.0-105047591258</t>
  </si>
  <si>
    <t>R1145</t>
  </si>
  <si>
    <t>Integrating Biosynthetic, Genomic and Ecological Open Data for Medicinal Plant Research: A Leakage-Aware Evidence-Prioritization Framework</t>
  </si>
  <si>
    <t>International Journal of Molecular Sciences</t>
  </si>
  <si>
    <t>10.3390/ijms27156801</t>
  </si>
  <si>
    <t>2-s2.0-105047061734</t>
  </si>
  <si>
    <t>R1146</t>
  </si>
  <si>
    <t>Extraction of eucalyptus age and estimation of its aboveground biomass in China with the integration of empirical model and machine learning algorithm</t>
  </si>
  <si>
    <t>10.1016/j.fecs.2026.100440</t>
  </si>
  <si>
    <t>2-s2.0-105033461913</t>
  </si>
  <si>
    <t>R1147</t>
  </si>
  <si>
    <t>Historical evolution and future trends of land cover patterns and structural ecological connectivity in the China–Russia Xingkai Lake Basin</t>
  </si>
  <si>
    <t>10.1007/s10661-026-15970-2</t>
  </si>
  <si>
    <t>2-s2.0-105051997080</t>
  </si>
  <si>
    <t>R1148</t>
  </si>
  <si>
    <t>Modeling road-segment-level speeding risk of new energy vehicle taxis using a multistage framework with spatial spillover, endogeneity, and nonlinear effects</t>
  </si>
  <si>
    <t>Accident Analysis and Prevention</t>
  </si>
  <si>
    <t>10.1016/j.aap.2026.108650</t>
  </si>
  <si>
    <t>2-s2.0-105043495057</t>
  </si>
  <si>
    <t>R1149</t>
  </si>
  <si>
    <t>Diachronous type-shift of banded iron formations responded the form of supercratons</t>
  </si>
  <si>
    <t>Precambrian Research</t>
  </si>
  <si>
    <t>10.1016/j.precamres.2026.108126</t>
  </si>
  <si>
    <t>2-s2.0-105037583595</t>
  </si>
  <si>
    <t>R1150</t>
  </si>
  <si>
    <t>Satellite-Derived Chlorophyll-a Phenology and Recurrent High-Chl-a Exceedance Screening in Fujian Coastal Bays, China</t>
  </si>
  <si>
    <t>10.3390/w18151917</t>
  </si>
  <si>
    <t>2-s2.0-105047196361</t>
  </si>
  <si>
    <t>R1151</t>
  </si>
  <si>
    <t>Toward transferable EO-based modelling of intra-slum air temperature using citizen-science data: evidence from Nairobi and Lagos</t>
  </si>
  <si>
    <t>10.1016/j.uclim.2026.103118</t>
  </si>
  <si>
    <t>2-s2.0-105048622821</t>
  </si>
  <si>
    <t>R1152</t>
  </si>
  <si>
    <t>Evaluating land–sea linkages using land cover change and coral reef monitoring data: A case study from northeastern Puerto Rico</t>
  </si>
  <si>
    <t>10.1002/rse2.70054</t>
  </si>
  <si>
    <t>2-s2.0-105026707527</t>
  </si>
  <si>
    <t>R1153</t>
  </si>
  <si>
    <t>Data-driven interpretation of mixed-culture polyhydroxyalkanoate accumulation using dual-target machine learning framework</t>
  </si>
  <si>
    <t>Bioresource Technology</t>
  </si>
  <si>
    <t>10.1016/j.biortech.2026.135732</t>
  </si>
  <si>
    <t>2-s2.0-105048694116</t>
  </si>
  <si>
    <t>R1154</t>
  </si>
  <si>
    <t>Assessing Zooplankton Communities' Influence on Particulate Organic Carbon Concentration</t>
  </si>
  <si>
    <t>10.1029/2026GL122225</t>
  </si>
  <si>
    <t>2-s2.0-105043704790</t>
  </si>
  <si>
    <t>R1155</t>
  </si>
  <si>
    <t>A framework for screening potential conflicts between wind farm development and Little Tern — a colony-shifting central-place-foraging seabird species</t>
  </si>
  <si>
    <t>10.1016/j.eiar.2026.108711</t>
  </si>
  <si>
    <t>2-s2.0-105049490753</t>
  </si>
  <si>
    <t>R1156</t>
  </si>
  <si>
    <t>AI driven urban heat equity atlas integrating machine learning for climate risk assessment</t>
  </si>
  <si>
    <t>Discover Environment</t>
  </si>
  <si>
    <t>10.1007/s44274-026-00820-2</t>
  </si>
  <si>
    <t>2-s2.0-105043517652</t>
  </si>
  <si>
    <t>R1157</t>
  </si>
  <si>
    <t>Integrated analytical hierarchy process and neural network approaches for assessment of soil erosion risk in Manjira River sub-basin, India</t>
  </si>
  <si>
    <t>10.1038/s41598-025-34861-z</t>
  </si>
  <si>
    <t>2-s2.0-105029225642</t>
  </si>
  <si>
    <t>R1158</t>
  </si>
  <si>
    <t>Probabilistic Ensemble Machine Learning and Remote Sensing Integration for Betel Vine (Piper betle L.) Site-Suitability Assessment in Purba Medinipur District, India</t>
  </si>
  <si>
    <t>Applied Spatial Analysis and Policy</t>
  </si>
  <si>
    <t>10.1007/s12061-026-09924-x</t>
  </si>
  <si>
    <t>2-s2.0-105042581215</t>
  </si>
  <si>
    <t>R1159</t>
  </si>
  <si>
    <t>An Interpretable Uncertainty-Aware Framework for Landslide Susceptibility Mapping Based on Weak Supervision and Probabilistic Inference</t>
  </si>
  <si>
    <t>10.3390/rs18152619</t>
  </si>
  <si>
    <t>2-s2.0-105047071533</t>
  </si>
  <si>
    <t>R1160</t>
  </si>
  <si>
    <t>Widespread strengthening vegetation responses and lengthening drought-accumulation timescales across China over the past four decades</t>
  </si>
  <si>
    <t>10.1016/j.jenvman.2026.131026</t>
  </si>
  <si>
    <t>2-s2.0-105051776010</t>
  </si>
  <si>
    <t>R1161</t>
  </si>
  <si>
    <t>Explainable AI for Securing Perception-Layer Sensor Data in IoT Environmental Danger Detection Systems</t>
  </si>
  <si>
    <t>10.3390/fi18080385</t>
  </si>
  <si>
    <t>2-s2.0-105048243667</t>
  </si>
  <si>
    <t>R1162</t>
  </si>
  <si>
    <t>STaPL: Scale Transfer with Pseudo-Labelling for satellite-based mapping of agricultural practices</t>
  </si>
  <si>
    <t>10.1016/j.rse.2026.115500</t>
  </si>
  <si>
    <t>2-s2.0-105039757687</t>
  </si>
  <si>
    <t>R1163</t>
  </si>
  <si>
    <t>Applications of Machine Learning Approaches for lithological discrimination and hydrothermal alteration mapping of Um Samra-Um Bakra Neoproterozoic rocks, Central Eastern Desert of Egypt Leveraging EnMAP hyperspectral data</t>
  </si>
  <si>
    <t>10.1016/j.asr.2026.08.091</t>
  </si>
  <si>
    <t>2-s2.0-105049618990</t>
  </si>
  <si>
    <t>R1164</t>
  </si>
  <si>
    <t>Land use and land cover dynamics in dryland ecosystem of Northwestern Ethiopia: taking into account uncertainties and correcting bias in satellite-based maps</t>
  </si>
  <si>
    <t>10.1038/s41598-026-39301-0</t>
  </si>
  <si>
    <t>2-s2.0-105033517781</t>
  </si>
  <si>
    <t>R1165</t>
  </si>
  <si>
    <t>Projected Climate-Suitable Area for Apis mellifera (Apidae) and Its Spatial Overlap With a Mining Tailings Footprint in South-East Brazil</t>
  </si>
  <si>
    <t>Journal of Applied Entomology</t>
  </si>
  <si>
    <t>10.1111/jen.70102</t>
  </si>
  <si>
    <t>2-s2.0-105034853353</t>
  </si>
  <si>
    <t>R1166</t>
  </si>
  <si>
    <t>Chemical Fingerprints of New vs Weathered Plastics: A Machine Learning Approach</t>
  </si>
  <si>
    <t>10.1021/acs.est.6c03575</t>
  </si>
  <si>
    <t>2-s2.0-105051302138</t>
  </si>
  <si>
    <t>R1167</t>
  </si>
  <si>
    <t>Machine learning-based assessment of offshore wind farm impacts on soft-bottom benthic communities in the Shandong Peninsula</t>
  </si>
  <si>
    <t>10.1038/s41598-026-38939-0</t>
  </si>
  <si>
    <t>2-s2.0-105035521824</t>
  </si>
  <si>
    <t>R1168</t>
  </si>
  <si>
    <t>Fine-Scale Mapping of Tropical Forest Tree Communities with Open-Source Multisensor Earth Observation and Machine Learning</t>
  </si>
  <si>
    <t>10.1007/s41748-026-01212-5</t>
  </si>
  <si>
    <t>2-s2.0-105039477434</t>
  </si>
  <si>
    <t>R1169</t>
  </si>
  <si>
    <t>A novel fusion framework for generating 30 m daily seamless soil moisture with reliable performance</t>
  </si>
  <si>
    <t>10.1016/j.jhydrol.2026.135791</t>
  </si>
  <si>
    <t>2-s2.0-105040682920</t>
  </si>
  <si>
    <t>R1170</t>
  </si>
  <si>
    <t>Bringing cross-validation into the real world to evaluate transferability of satellite-based vegetation models</t>
  </si>
  <si>
    <t>10.1038/s41598-026-39866-w</t>
  </si>
  <si>
    <t>2-s2.0-105033493418</t>
  </si>
  <si>
    <t>R1171</t>
  </si>
  <si>
    <t>Physics-informed machine learning for cross-study prediction of oil–water membrane fouling</t>
  </si>
  <si>
    <t>10.1038/s41598-026-54120-z</t>
  </si>
  <si>
    <t>2-s2.0-105046674233</t>
  </si>
  <si>
    <t>R1172</t>
  </si>
  <si>
    <t>Domain-Informed Explainable AI for Suction Prediction in Xanthan Gum-Treated Clays</t>
  </si>
  <si>
    <t>10.3390/a19090768</t>
  </si>
  <si>
    <t>2-s2.0-105051690911</t>
  </si>
  <si>
    <t>R1173</t>
  </si>
  <si>
    <t>Spatiotemporal effects of blue-green infrastructure on land surface temperature across local geo-urban zones in Bhopal</t>
  </si>
  <si>
    <t>10.1007/s00704-026-06420-7</t>
  </si>
  <si>
    <t>2-s2.0-105044734252</t>
  </si>
  <si>
    <t>R1174</t>
  </si>
  <si>
    <t>Drought on the Fly: UAS Mapping of Conifer Drought Stress</t>
  </si>
  <si>
    <t>Forest Science</t>
  </si>
  <si>
    <t>10.1007/s44391-026-00070-y</t>
  </si>
  <si>
    <t>2-s2.0-105041601749</t>
  </si>
  <si>
    <t>R1175</t>
  </si>
  <si>
    <t>An explainable machine learning and PMF framework with SHAP-informed source prioritization for tracing water quality degradation in a large river basin</t>
  </si>
  <si>
    <t>Journal of Environmental Chemical Engineering</t>
  </si>
  <si>
    <t>10.1016/j.jece.2026.124850</t>
  </si>
  <si>
    <t>2-s2.0-105048918288</t>
  </si>
  <si>
    <t>R1176</t>
  </si>
  <si>
    <t>From habitat prediction to cost-effective intervention: A spatial modelling and connectivity framework for firefly conservation planning</t>
  </si>
  <si>
    <t>10.1016/j.ecolind.2026.115534</t>
  </si>
  <si>
    <t>2-s2.0-105051195212</t>
  </si>
  <si>
    <t>R1177</t>
  </si>
  <si>
    <t>Explainable machine learning identifies key degradation factors in Robinia pseudoacacia shelterbelts</t>
  </si>
  <si>
    <t>Restoration Ecology</t>
  </si>
  <si>
    <t>10.1111/rec.70395</t>
  </si>
  <si>
    <t>2-s2.0-105035449949</t>
  </si>
  <si>
    <t>R1178</t>
  </si>
  <si>
    <t>A computational framework for basin-scale pond recharge estimation using multi-source geospatial data</t>
  </si>
  <si>
    <t>10.1016/j.cageo.2026.106232</t>
  </si>
  <si>
    <t>2-s2.0-105044129337</t>
  </si>
  <si>
    <t>R1179</t>
  </si>
  <si>
    <t>What does “good performance” mean in geotechnical machine learning?</t>
  </si>
  <si>
    <t>Geomechanics for Energy and the Environment</t>
  </si>
  <si>
    <t>10.1016/j.gete.2026.100865</t>
  </si>
  <si>
    <t>2-s2.0-105044317642</t>
  </si>
  <si>
    <t>R1180</t>
  </si>
  <si>
    <t>Optimizing urban green space spatial pattern to reduce land surface temperature: A greedy-based adaptive strategy</t>
  </si>
  <si>
    <t>10.1016/j.scs.2026.107909</t>
  </si>
  <si>
    <t>2-s2.0-105051034126</t>
  </si>
  <si>
    <t>R1181</t>
  </si>
  <si>
    <t>An interpretable Earth observation framework for estimating lake dissolved organic carbon in Sweden using Sentinel-2 and ERA5-Land data</t>
  </si>
  <si>
    <t>10.1016/j.jag.2026.105488</t>
  </si>
  <si>
    <t>2-s2.0-105045893285</t>
  </si>
  <si>
    <t>R1182</t>
  </si>
  <si>
    <t>Spatiotemporal evolution and nonlinear drivers of land surface temperature in the Guangdong–Hong Kong–Macao Greater Bay Area from 2000 to 2020</t>
  </si>
  <si>
    <t>10.1016/j.uclim.2026.103145</t>
  </si>
  <si>
    <t>2-s2.0-105049935801</t>
  </si>
  <si>
    <t>R1183</t>
  </si>
  <si>
    <t>Predicting the Potential Distribution of Camellia osmantha in Response to Climate Change Using the MaxEnt Model</t>
  </si>
  <si>
    <t>10.3390/su18157721</t>
  </si>
  <si>
    <t>2-s2.0-105047177933</t>
  </si>
  <si>
    <t>R1184</t>
  </si>
  <si>
    <t>Extraction of permanent gullies integrating a thalweg-guided dataset and morphological structures with deep learning in the Mollisol region of Northeast China</t>
  </si>
  <si>
    <t>10.1016/j.catena.2026.110343</t>
  </si>
  <si>
    <t>2-s2.0-105042442147</t>
  </si>
  <si>
    <t>R1185</t>
  </si>
  <si>
    <t>Reactor-Aware Machine Learning Coupled with Differential Evolution for Predicting and Optimizing Cumulative Methane Production from Agro-Industrial Waste Co-Digestion</t>
  </si>
  <si>
    <t>10.3390/foods15173161</t>
  </si>
  <si>
    <t>2-s2.0-105050243390</t>
  </si>
  <si>
    <t>R1186</t>
  </si>
  <si>
    <t>Spatial assessment of rice straw yield under future climate pathways using interpretable stacked machine learning models</t>
  </si>
  <si>
    <t>Discover Applied Sciences</t>
  </si>
  <si>
    <t>10.1007/s42452-026-09166-z</t>
  </si>
  <si>
    <t>2-s2.0-105047258964</t>
  </si>
  <si>
    <t>R1187</t>
  </si>
  <si>
    <t>Refining Wildland–urban interface delineation: A building-level exposure assessment framework</t>
  </si>
  <si>
    <t>10.1016/j.jenvman.2026.130670</t>
  </si>
  <si>
    <t>2-s2.0-105046712313</t>
  </si>
  <si>
    <t>R1188</t>
  </si>
  <si>
    <t>OPTIMISATION OF ELECTRICAL DISCHARGE MACHINING PERFORMANCE FOR HASTELLOY C-276 USING TAGUCHI DESIGN AND ARTIFICIAL NEURAL NETWORKS</t>
  </si>
  <si>
    <t>African Journal of Applied Research</t>
  </si>
  <si>
    <t>10.26437/anwjeb06</t>
  </si>
  <si>
    <t>2-s2.0-105046652323</t>
  </si>
  <si>
    <t>R1189</t>
  </si>
  <si>
    <t>Transferability of Machine-learning Models for Subgrade Resilient Modulus Across Soils and Databases using FHWA-LTPP and Literature Data</t>
  </si>
  <si>
    <t>10.1007/s40515-026-01049-5</t>
  </si>
  <si>
    <t>2-s2.0-105050724421</t>
  </si>
  <si>
    <t>R1190</t>
  </si>
  <si>
    <t>Machine Learning Classification of High-Turbidity Exceedance Using Water Quality and Meteorological Predictors</t>
  </si>
  <si>
    <t>10.3390/app16157591</t>
  </si>
  <si>
    <t>2-s2.0-105047159395</t>
  </si>
  <si>
    <t>R1191</t>
  </si>
  <si>
    <t>Unraveling the Spatiotemporal Patterns and Potential Influencing Factors of County-Level Agricultural Carbon Emissions in Guangdong Province Using Interpretable Machine Learning</t>
  </si>
  <si>
    <t>10.3390/su18157612</t>
  </si>
  <si>
    <t>2-s2.0-105047193167</t>
  </si>
  <si>
    <t>R1192</t>
  </si>
  <si>
    <t>Reconstructing and Projecting Urban Expansion in Makassar Using Integrated ANN–CA and Bayesian Weights of Evidence, 2005–2035</t>
  </si>
  <si>
    <t>International Journal of Environment, Engineering and Education</t>
  </si>
  <si>
    <t>10.55151/ijeedu.v8i3.397</t>
  </si>
  <si>
    <t>2-s2.0-105051499671</t>
  </si>
  <si>
    <t>R1193</t>
  </si>
  <si>
    <t>PAWI: The first high-resolution, multi-class, Pan-Arctic Wetland Inventory</t>
  </si>
  <si>
    <t>10.1016/j.jenvman.2026.130889</t>
  </si>
  <si>
    <t>2-s2.0-105052055141</t>
  </si>
  <si>
    <t>R1194</t>
  </si>
  <si>
    <t>Integrating Tourist Satisfaction into Recreational-Service Diagnosis and Visual Optimization Simulation in National Forest Parks Using vLLMs</t>
  </si>
  <si>
    <t>10.3390/f17091129</t>
  </si>
  <si>
    <t>2-s2.0-105051620889</t>
  </si>
  <si>
    <t>R1195</t>
  </si>
  <si>
    <t>A scalable AI-driven framework for automated modelling of overhead electric distribution networks for intelligent grid asset management</t>
  </si>
  <si>
    <t>10.1016/j.egyai.2026.100813</t>
  </si>
  <si>
    <t>2-s2.0-105048894333</t>
  </si>
  <si>
    <t>R1196</t>
  </si>
  <si>
    <t>High-accuracy estimation of global site-level soil heterotrophic respiration through Geo-XGBoost integration with expanded datasets and remote sensing</t>
  </si>
  <si>
    <t>10.1016/j.agrformet.2026.111344</t>
  </si>
  <si>
    <t>2-s2.0-105044132970</t>
  </si>
  <si>
    <t>R1197</t>
  </si>
  <si>
    <t>Modeling the potential distribution of Musa (AAB), cv. ‘Bellaco’ and Carica papaya under climate change scenarios in the provinces of Jaén and San Ignacio</t>
  </si>
  <si>
    <t>10.1016/j.atech.2026.102271</t>
  </si>
  <si>
    <t>2-s2.0-105041329794</t>
  </si>
  <si>
    <t>R1198</t>
  </si>
  <si>
    <t>A Misclassification Framework for Identifying Systematic Error in Pedestrian Crash Prediction: Evidence from Seattle, WA</t>
  </si>
  <si>
    <t>10.1016/j.aap.2026.108633</t>
  </si>
  <si>
    <t>2-s2.0-105042277937</t>
  </si>
  <si>
    <t>R1199</t>
  </si>
  <si>
    <t>Lightweight Near-Infrared Spectral Reconstruction from Red UAV Imagery Using Artificial Intelligence for Low-Cost Remote Sensing</t>
  </si>
  <si>
    <t>10.3390/rs18173015</t>
  </si>
  <si>
    <t>2-s2.0-105050299825</t>
  </si>
  <si>
    <t>R1200</t>
  </si>
  <si>
    <t>Changes in glacial lakes and associated risks in the China‒Nepal Himalayas</t>
  </si>
  <si>
    <t>Advances in Climate Change Research</t>
  </si>
  <si>
    <t>10.1016/j.accre.2026.06.001</t>
  </si>
  <si>
    <t>2-s2.0-105043309027</t>
  </si>
  <si>
    <t>R1201</t>
  </si>
  <si>
    <t>Estimating reference evapotranspiration using a BiLSTM model incorporating spatiotemporal features in Southwestern China</t>
  </si>
  <si>
    <t>10.1016/j.agwat.2026.110708</t>
  </si>
  <si>
    <t>2-s2.0-105047881577</t>
  </si>
  <si>
    <t>R1202</t>
  </si>
  <si>
    <t>An advanced multi-temporal transition-based modeling for LULC prediction from integrated Landsat–Sentinel time series using Google Earth Engine</t>
  </si>
  <si>
    <t>10.1016/j.asr.2026.05.082</t>
  </si>
  <si>
    <t>2-s2.0-105040952659</t>
  </si>
  <si>
    <t>R1203</t>
  </si>
  <si>
    <t>When data are scarce and ranges are small: modelling trade-offs in fine-scale insular species distributions</t>
  </si>
  <si>
    <t>10.1016/j.ecolmodel.2026.111848</t>
  </si>
  <si>
    <t>2-s2.0-105051463618</t>
  </si>
  <si>
    <t>R1204</t>
  </si>
  <si>
    <t>Combined Metric: Coefficient of Determination Meets Quality of Uncertainty</t>
  </si>
  <si>
    <t>10.3390/a19080636</t>
  </si>
  <si>
    <t>2-s2.0-105048455910</t>
  </si>
  <si>
    <t>R1205</t>
  </si>
  <si>
    <t>Role of non-landslide data samples in improving landslide susceptibility mapping in the Western Ghats</t>
  </si>
  <si>
    <t>10.1016/j.rsase.2026.102225</t>
  </si>
  <si>
    <t>2-s2.0-105048042932</t>
  </si>
  <si>
    <t>R1206</t>
  </si>
  <si>
    <t>Monitoring network design limits detection of sediment-mediated contaminant mobilisation in the River Mersey estuary (UK)</t>
  </si>
  <si>
    <t>Marine Pollution Bulletin</t>
  </si>
  <si>
    <t>10.1016/j.marpolbul.2026.120004</t>
  </si>
  <si>
    <t>2-s2.0-105042297422</t>
  </si>
  <si>
    <t>R1207</t>
  </si>
  <si>
    <t>Distinct Environmental Controls on Soil Bacterial Richness and Evenness Across Acidic Soils in Southern China</t>
  </si>
  <si>
    <t>10.3390/agronomy16151508</t>
  </si>
  <si>
    <t>2-s2.0-105047319435</t>
  </si>
  <si>
    <t>R1208</t>
  </si>
  <si>
    <t>Reconstructing Long-Term Reservoir Storage in India Using Hydrological Modeling and Machine Learning</t>
  </si>
  <si>
    <t>10.1029/2026WR044312</t>
  </si>
  <si>
    <t>2-s2.0-105046281559</t>
  </si>
  <si>
    <t>R1209</t>
  </si>
  <si>
    <t>Mapping maximum floodwater footprints from sustained flood traces</t>
  </si>
  <si>
    <t>10.1016/j.watres.2026.126783</t>
  </si>
  <si>
    <t>2-s2.0-105049052157</t>
  </si>
  <si>
    <t>R1210</t>
  </si>
  <si>
    <t>Orchard worker detection using spatial-context attention on 2D LiDAR data</t>
  </si>
  <si>
    <t>Biosystems Engineering</t>
  </si>
  <si>
    <t>10.1016/j.biosystemseng.2026.104604</t>
  </si>
  <si>
    <t>2-s2.0-105051743061</t>
  </si>
  <si>
    <t>R1211</t>
  </si>
  <si>
    <t>Compound multi-hazard assessment under CMIP6 climate scenarios: tracking seasonal flood-landslide and drought-fire interactions across Nepal</t>
  </si>
  <si>
    <t>10.1007/s11069-026-08310-7</t>
  </si>
  <si>
    <t>2-s2.0-105044225321</t>
  </si>
  <si>
    <t>R1212</t>
  </si>
  <si>
    <t>An explainable multimodal temporal deep learning framework for intrusion detection (EMT-IDNet) in IoT environments</t>
  </si>
  <si>
    <t>10.1038/s41598-026-53557-6</t>
  </si>
  <si>
    <t>2-s2.0-105044933396</t>
  </si>
  <si>
    <t>R1213</t>
  </si>
  <si>
    <t>Machine learning optimization for algal biochar yield: integrating experimental validation and sensitivity analysis</t>
  </si>
  <si>
    <t>Biochar</t>
  </si>
  <si>
    <t>10.1007/s42773-025-00511-w</t>
  </si>
  <si>
    <t>2-s2.0-105026904430</t>
  </si>
  <si>
    <t>R1214</t>
  </si>
  <si>
    <t>Fine-scale drivers of sugar maple (Acer saccharum) habitat suitability at its northern range limit</t>
  </si>
  <si>
    <t>Forestry</t>
  </si>
  <si>
    <t>10.1093/forestry/cpag054</t>
  </si>
  <si>
    <t>2-s2.0-105046052428</t>
  </si>
  <si>
    <t>R1215</t>
  </si>
  <si>
    <t>A Sensor-Based TinyML Acoustic Monitoring System for Edge-Side Animal Sound Recognition on Resource-Constrained Microcontrollers</t>
  </si>
  <si>
    <t>10.3390/s26133972</t>
  </si>
  <si>
    <t>2-s2.0-105045229791</t>
  </si>
  <si>
    <t>R1216</t>
  </si>
  <si>
    <t>Missingness-Aware Heterogeneous Ensemble Learning for Compression Index Prediction Across Predefined Incomplete-Input Scenarios and Unseen Marine-Clay Sites</t>
  </si>
  <si>
    <t>10.3390/jmse14181673</t>
  </si>
  <si>
    <t>2-s2.0-105051498819</t>
  </si>
  <si>
    <t>R1217</t>
  </si>
  <si>
    <t>Impacts of Climate Change on Alpha and Beta Diversity Patterns of Cerrado anurans</t>
  </si>
  <si>
    <t>10.1002/ece3.73983</t>
  </si>
  <si>
    <t>2-s2.0-105048414586</t>
  </si>
  <si>
    <t>R1218</t>
  </si>
  <si>
    <t>Where giants meet: Modelling the spatio-temporal and vulnerability of baobab (Adansonia digitata Linn) habitats to African elephant (Loxodonta africana) pressure in the Mid-Zambezi Valley</t>
  </si>
  <si>
    <t>South African Journal of Botany</t>
  </si>
  <si>
    <t>10.1016/j.sajb.2026.05.040</t>
  </si>
  <si>
    <t>2-s2.0-105041373794</t>
  </si>
  <si>
    <t>R1219</t>
  </si>
  <si>
    <t>Biodiversity Takes Flight: Mapping Plant Species in Western Rangelands With Unoccupied Aerial Vehicles</t>
  </si>
  <si>
    <t>Rangeland Ecology and Management</t>
  </si>
  <si>
    <t>10.1016/j.rama.2026.06.008</t>
  </si>
  <si>
    <t>2-s2.0-105046190779</t>
  </si>
  <si>
    <t>R1220</t>
  </si>
  <si>
    <t>Integrating Deep Generative AI and Hyperspectral–Multispectral Data Fusion for Enhancing Digital Soil Mapping</t>
  </si>
  <si>
    <t>10.3390/rs18142320</t>
  </si>
  <si>
    <t>2-s2.0-105046214749</t>
  </si>
  <si>
    <t>R1221</t>
  </si>
  <si>
    <t>Urban heat exposure under extreme heatwaves: Decoupling urban form and spatial context effects with GeoSHAP</t>
  </si>
  <si>
    <t>10.1016/j.scs.2026.107798</t>
  </si>
  <si>
    <t>2-s2.0-105047249140</t>
  </si>
  <si>
    <t>R1222</t>
  </si>
  <si>
    <t>Tourism pressure and tourism-relevant urban quality for spatial decision support in data-scarce cities: The case of Tunis metropolis</t>
  </si>
  <si>
    <t>10.1016/j.cities.2026.107312</t>
  </si>
  <si>
    <t>2-s2.0-105044010955</t>
  </si>
  <si>
    <t>R1223</t>
  </si>
  <si>
    <t>Surface Inundation Gradients and Lagged Fractional Vegetation Cover Responses of Populus euphratica Oliv. Forests to Ecological Water Conveyance in the Lower Tarim River, China</t>
  </si>
  <si>
    <t>10.3390/f17091117</t>
  </si>
  <si>
    <t>2-s2.0-105051616185</t>
  </si>
  <si>
    <t>R1224</t>
  </si>
  <si>
    <t>Continental to Meter Scale Climatic, Topographic, and Geomorphological Gradients Control Soil Organic Carbon Distribution in Complex Arctic Terrain</t>
  </si>
  <si>
    <t>Journal of Geophysical Research: Biogeosciences</t>
  </si>
  <si>
    <t>10.1029/2025JG009598</t>
  </si>
  <si>
    <t>2-s2.0-105051916122</t>
  </si>
  <si>
    <t>R1225</t>
  </si>
  <si>
    <t>Land cover and natural riverscape heterogeneity shape in-stream thermal regimes: Implications for Atlantic salmon (Salmo salar) conservation</t>
  </si>
  <si>
    <t>10.1016/j.scitotenv.2026.182063</t>
  </si>
  <si>
    <t>2-s2.0-105045249271</t>
  </si>
  <si>
    <t>R1226</t>
  </si>
  <si>
    <t>Integrated Geospatial Machine Learning Frameworks for Forest Fire Risk Prediction: A Data-Driven Approach Using Random Forest and Non-Linear Feature Transformation in Anhui Province</t>
  </si>
  <si>
    <t>Fire</t>
  </si>
  <si>
    <t>10.3390/fire9070291</t>
  </si>
  <si>
    <t>2-s2.0-105045992923</t>
  </si>
  <si>
    <t>R1227</t>
  </si>
  <si>
    <t>Associations Between Spatial Crop Distribution Reconfiguration and Lake Nitrogen and Phosphorus Concentrations in China</t>
  </si>
  <si>
    <t>10.3390/agriculture16161794</t>
  </si>
  <si>
    <t>2-s2.0-105048413146</t>
  </si>
  <si>
    <t>R1228</t>
  </si>
  <si>
    <t>The normalized difference layer: A differentiable spectral index formulation for deep learning</t>
  </si>
  <si>
    <t>10.1016/j.mlwa.2026.101004</t>
  </si>
  <si>
    <t>2-s2.0-105050687971</t>
  </si>
  <si>
    <t>R1229</t>
  </si>
  <si>
    <t>Multi-sensor satellite data fusion and machine learning for Eucalyptus mapping in Meket district, Ethiopia</t>
  </si>
  <si>
    <t>10.1038/s41598-026-58862-8</t>
  </si>
  <si>
    <t>2-s2.0-105049887392</t>
  </si>
  <si>
    <t>R1230</t>
  </si>
  <si>
    <t>Integrating morphometric and climatic variables into the mapping of land use and vegetation cover in the Caatinga biome</t>
  </si>
  <si>
    <t>10.1007/s10661-026-15949-z</t>
  </si>
  <si>
    <t>2-s2.0-105052004231</t>
  </si>
  <si>
    <t>R1231</t>
  </si>
  <si>
    <t>Spatially heterogenous responses of carbon storage to extreme hydrothermal fluctuations across China's ecological engineering zones</t>
  </si>
  <si>
    <t>Ecological Engineering</t>
  </si>
  <si>
    <t>10.1016/j.ecoleng.2026.108158</t>
  </si>
  <si>
    <t>2-s2.0-105049146545</t>
  </si>
  <si>
    <t>R1232</t>
  </si>
  <si>
    <t>Deep learning framework for sow posture classification from depth images: Comparison with data transformation techniques, models, and cross-validation</t>
  </si>
  <si>
    <t>10.1016/j.atech.2026.102388</t>
  </si>
  <si>
    <t>2-s2.0-105046156543</t>
  </si>
  <si>
    <t>R1233</t>
  </si>
  <si>
    <t>Viewing-geometry effects on UAV-based tree height retrieval using BRDF-derived vegetation indices</t>
  </si>
  <si>
    <t>10.1016/j.jag.2026.105537</t>
  </si>
  <si>
    <t>2-s2.0-105048509824</t>
  </si>
  <si>
    <t>R1234</t>
  </si>
  <si>
    <t>Coconut Water Microfiltration Optimization Using Response Surface Modeling, Neural Networks, and Genetic Algorithms: Performance and Nutritional Retention</t>
  </si>
  <si>
    <t>Membranes</t>
  </si>
  <si>
    <t>10.3390/membranes16070221</t>
  </si>
  <si>
    <t>2-s2.0-105045852725</t>
  </si>
  <si>
    <t>R1235</t>
  </si>
  <si>
    <t>A Multi-Scale Framework for Quantifying Spatial Perception in Sustainable Historic-Town Conservation and Renewal: Evidence from Yun’an Ancient Salt Town, China</t>
  </si>
  <si>
    <t>10.3390/su18168600</t>
  </si>
  <si>
    <t>2-s2.0-105048714639</t>
  </si>
  <si>
    <t>R1236</t>
  </si>
  <si>
    <t>Hippocampal Local Field Potentials Encode Continuous Flight Speed in Homing Pigeons via Complementary Gamma and Theta Signatures</t>
  </si>
  <si>
    <t>10.3390/ani16162569</t>
  </si>
  <si>
    <t>2-s2.0-105048448462</t>
  </si>
  <si>
    <t>R1237</t>
  </si>
  <si>
    <t>Where regenerative farming practices could increase yields: a global assessment</t>
  </si>
  <si>
    <t>npj Sustainable Agriculture</t>
  </si>
  <si>
    <t>10.1038/s44264-026-00131-2</t>
  </si>
  <si>
    <t>2-s2.0-105035015752</t>
  </si>
  <si>
    <t>R1238</t>
  </si>
  <si>
    <t>How do humans infer silent reliability degradation in automated decision aids? A computational modelling study of first failure reports</t>
  </si>
  <si>
    <t>International Journal of Industrial Ergonomics</t>
  </si>
  <si>
    <t>10.1016/j.ergon.2026.104059</t>
  </si>
  <si>
    <t>2-s2.0-105052007618</t>
  </si>
  <si>
    <t>R1239</t>
  </si>
  <si>
    <t>Explainable ML for Irrigation Water Quality Prediction in the Sedrata Aquifer, Plain (Algeria)</t>
  </si>
  <si>
    <t>10.3390/w18172215</t>
  </si>
  <si>
    <t>2-s2.0-105050226881</t>
  </si>
  <si>
    <t>R1240</t>
  </si>
  <si>
    <t>An object-based custom ensemble framework for automated water body extraction using Sentinel-2 imagery</t>
  </si>
  <si>
    <t>10.1007/s10661-026-15663-w</t>
  </si>
  <si>
    <t>2-s2.0-105044153140</t>
  </si>
  <si>
    <t>R1241</t>
  </si>
  <si>
    <t>Machine learning for modeling forest dynamics using National Forest Inventory and climate data</t>
  </si>
  <si>
    <t>10.1016/j.ecolmodel.2026.111763</t>
  </si>
  <si>
    <t>2-s2.0-105046487521</t>
  </si>
  <si>
    <t>R1242</t>
  </si>
  <si>
    <t>A Study on Radar–Gauge Rainfall Data Merging and Its Impact on Flood Simulation</t>
  </si>
  <si>
    <t>10.3390/rs18152587</t>
  </si>
  <si>
    <t>2-s2.0-105047042113</t>
  </si>
  <si>
    <t>R1243</t>
  </si>
  <si>
    <t>Explainable machine learning for urban housing prices: Policy relevant diagnostics across three cities</t>
  </si>
  <si>
    <t>10.1016/j.cities.2026.107266</t>
  </si>
  <si>
    <t>2-s2.0-105039942881</t>
  </si>
  <si>
    <t>R1244</t>
  </si>
  <si>
    <t>Machine learning prediction of soil carbon fractions using bulk-soil and fraction-specific MIR spectra: Is physical fractionation necessary?</t>
  </si>
  <si>
    <t>Soil and Tillage Research</t>
  </si>
  <si>
    <t>10.1016/j.still.2026.107307</t>
  </si>
  <si>
    <t>2-s2.0-105040685364</t>
  </si>
  <si>
    <t>R1245</t>
  </si>
  <si>
    <t>Operational wheat mapping in smallholder systems using Sentinel-2 and Extreme Gradient Boosting learning</t>
  </si>
  <si>
    <t>10.1016/j.atech.2026.102065</t>
  </si>
  <si>
    <t>2-s2.0-105035413235</t>
  </si>
  <si>
    <t>R1246</t>
  </si>
  <si>
    <t>Temporal and spatial transferability in telemetry-based dynamic species distribution models: The effects of algorithms and pseudo-absence techniques</t>
  </si>
  <si>
    <t>10.1016/j.ecolmodel.2026.111702</t>
  </si>
  <si>
    <t>2-s2.0-105042662422</t>
  </si>
  <si>
    <t>R1247</t>
  </si>
  <si>
    <t>Landscape characteristics modulate thermal extremes at the regional scale in Germany</t>
  </si>
  <si>
    <t>Environmental and Sustainability Indicators</t>
  </si>
  <si>
    <t>10.1016/j.indic.2026.101415</t>
  </si>
  <si>
    <t>2-s2.0-105045217024</t>
  </si>
  <si>
    <t>R1248</t>
  </si>
  <si>
    <t>National-Scale Digital Mapping of Soil pH Using Sentinel-2 Optical Data and Multi-Feature Sentinel-1 SAR Data</t>
  </si>
  <si>
    <t>10.3390/agriculture16161771</t>
  </si>
  <si>
    <t>2-s2.0-105048536924</t>
  </si>
  <si>
    <t>R1249</t>
  </si>
  <si>
    <t>Characterizing Habitat Suitability of Long-Finned Pilot Whales in a Key Conservation Region of the Southern Iberian Peninsula Using Satellite Tracking Data</t>
  </si>
  <si>
    <t>10.1111/mms.70273</t>
  </si>
  <si>
    <t>2-s2.0-105049487230</t>
  </si>
  <si>
    <t>R1250</t>
  </si>
  <si>
    <t>Multi-Scale Hierarchical Attention Ensemble Network for Fine-Grained Riverine Waste Segmentation Using UAV Multispectral Imagery</t>
  </si>
  <si>
    <t>10.3390/hydrology13080221</t>
  </si>
  <si>
    <t>2-s2.0-105048529021</t>
  </si>
  <si>
    <t>R1251</t>
  </si>
  <si>
    <t>From global burned-area products to higher-resolution regional forest fire monitoring: a Landsat-based machine-learning reconstruction for northern Moroccan forests</t>
  </si>
  <si>
    <t>10.1007/s10661-026-15812-1</t>
  </si>
  <si>
    <t>2-s2.0-105049159420</t>
  </si>
  <si>
    <t>R1252</t>
  </si>
  <si>
    <t>Uncoupling Aviation and Roadway Contributions to Ultrafine Particle and Black Carbon Exposure in a Marginalized Neighborhood</t>
  </si>
  <si>
    <t>10.1021/acs.est.6c06666</t>
  </si>
  <si>
    <t>2-s2.0-105051349851</t>
  </si>
  <si>
    <t>R1253</t>
  </si>
  <si>
    <t>Biological traits, distribution patterns and spatial segregation of common and rare batoids in the North Aegean Sea, Greece</t>
  </si>
  <si>
    <t>Journal of Fish Biology</t>
  </si>
  <si>
    <t>10.1111/jfb.70496</t>
  </si>
  <si>
    <t>2-s2.0-105038736365</t>
  </si>
  <si>
    <t>R1254</t>
  </si>
  <si>
    <t>Spatio-Temporal Machine Learning for Flood Risk Assessment Under SSP Scenarios: A Case Study of Maha Sarakham, Thailand</t>
  </si>
  <si>
    <t>10.3390/su18157550</t>
  </si>
  <si>
    <t>2-s2.0-105047111196</t>
  </si>
  <si>
    <t>R1255</t>
  </si>
  <si>
    <t>Assessing the effectiveness of deep embeddings for tree species classification in the Dutch Forest Inventory</t>
  </si>
  <si>
    <t>10.1016/j.srs.2026.100498</t>
  </si>
  <si>
    <t>2-s2.0-105050605460</t>
  </si>
  <si>
    <t>R1256</t>
  </si>
  <si>
    <t>Vis/NIR Spectral Sensing-Based Quality Prediction for Postharvest Sweet Potatoes</t>
  </si>
  <si>
    <t>10.3390/technologies14090534</t>
  </si>
  <si>
    <t>2-s2.0-105051897206</t>
  </si>
  <si>
    <t>R1257</t>
  </si>
  <si>
    <t>Mechanistic understanding of soil arsenic enrichment and selenium deficiency in the Qinghai-Tibet Plateau via integrated geographically weighted regression and machine learning</t>
  </si>
  <si>
    <t>10.1016/j.envpol.2026.128881</t>
  </si>
  <si>
    <t>2-s2.0-105046463442</t>
  </si>
  <si>
    <t>R1258</t>
  </si>
  <si>
    <t>Modeling soil solution electrical conductivity across Europe</t>
  </si>
  <si>
    <t>10.1016/j.scitotenv.2026.182021</t>
  </si>
  <si>
    <t>2-s2.0-105043751622</t>
  </si>
  <si>
    <t>R1259</t>
  </si>
  <si>
    <t>Ensemble machine learning enables continental-scale mapping of saturated hydraulic conductivity across South America</t>
  </si>
  <si>
    <t>Groundwater for Sustainable Development</t>
  </si>
  <si>
    <t>10.1016/j.gsd.2026.101659</t>
  </si>
  <si>
    <t>2-s2.0-105044255069</t>
  </si>
  <si>
    <t>R1260</t>
  </si>
  <si>
    <t>Dynamic Frost Heave Susceptibility of Loess Under Climate Change: A Physics-Constrained Machine Learning Framework Integrating SFCC Prior Knowledge and CMIP6 Projections</t>
  </si>
  <si>
    <t>10.3390/w18172129</t>
  </si>
  <si>
    <t>2-s2.0-105050258485</t>
  </si>
  <si>
    <t>R1261</t>
  </si>
  <si>
    <t>Spatial modelling of household and environmental correlates of inequitable WASH access in Ogun State, Nigeria</t>
  </si>
  <si>
    <t>10.1007/s44274-026-00857-3</t>
  </si>
  <si>
    <t>2-s2.0-105043750536</t>
  </si>
  <si>
    <t>R1262</t>
  </si>
  <si>
    <t>Machine Learning Post-Processing of Atmospheric River Persistence Forecasts: A Pre-Trained Tabular Transformer Across Mid-Latitude West Coasts</t>
  </si>
  <si>
    <t>10.3390/w18182235</t>
  </si>
  <si>
    <t>2-s2.0-105051723269</t>
  </si>
  <si>
    <t>R1263</t>
  </si>
  <si>
    <t>Are machine learning permeability models predicting rock properties or reproducing equations? Core validation evidence from the teapot dome field</t>
  </si>
  <si>
    <t>10.1007/s12145-026-02173-z</t>
  </si>
  <si>
    <t>2-s2.0-105042641312</t>
  </si>
  <si>
    <t>R1264</t>
  </si>
  <si>
    <t>Daily 1 km satellite-based PM2.5 exposure estimates in Bangladesh, 2020–2025: spatiotemporal patterns and implications for environmental health</t>
  </si>
  <si>
    <t>10.1016/j.envpol.2026.129051</t>
  </si>
  <si>
    <t>2-s2.0-105048844858</t>
  </si>
  <si>
    <t>R1265</t>
  </si>
  <si>
    <t>Evaluating Machine Learning Models in Nonstandard Settings: An Overview and New Findings</t>
  </si>
  <si>
    <t>Statistical Science</t>
  </si>
  <si>
    <t>10.1214/25-STS984</t>
  </si>
  <si>
    <t>2-s2.0-105046262948</t>
  </si>
  <si>
    <t>R1266</t>
  </si>
  <si>
    <t>Joint hierarchical Bayesian modeling of tree height and height to crown base in Chinese fir plantations using SHAP-guided variable selection</t>
  </si>
  <si>
    <t>10.1016/j.foreco.2026.124109</t>
  </si>
  <si>
    <t>2-s2.0-105045691646</t>
  </si>
  <si>
    <t>R1267</t>
  </si>
  <si>
    <t>Deciphering fish density thresholds under the Yangtze fishing ban: An interpretable hydroacoustic-machine learning framework for adaptive reservoir management</t>
  </si>
  <si>
    <t>10.1016/j.jenvman.2026.130969</t>
  </si>
  <si>
    <t>2-s2.0-105050661332</t>
  </si>
  <si>
    <t>R1268</t>
  </si>
  <si>
    <t>Multi-metric clustering for feature abstraction in UAV hyperspectral estimation of tobacco leaf starch content</t>
  </si>
  <si>
    <t>10.1016/j.atech.2026.102377</t>
  </si>
  <si>
    <t>2-s2.0-105048050775</t>
  </si>
  <si>
    <t>R1269</t>
  </si>
  <si>
    <t>Towards an operational phytoplankton bloom monitoring and forecasting system for the large deep Lake Geneva (France/Switzerland)</t>
  </si>
  <si>
    <t>10.1016/j.ecolmodel.2026.111786</t>
  </si>
  <si>
    <t>2-s2.0-105046371192</t>
  </si>
  <si>
    <t>R1270</t>
  </si>
  <si>
    <t>Accurate prediction of arsenic and lead contamination in karst groundwater using explainable ensemble machine learning</t>
  </si>
  <si>
    <t>ENGINEERING Environment</t>
  </si>
  <si>
    <t>10.1007/s11783-026-2247-0</t>
  </si>
  <si>
    <t>2-s2.0-105048848068</t>
  </si>
  <si>
    <t>R1271</t>
  </si>
  <si>
    <t>Physics-guided fusion of coastal imagery and hydrodynamic forcing for hazard alert classification at a structurally evolving harbor breakwater</t>
  </si>
  <si>
    <t>Applied Ocean Research</t>
  </si>
  <si>
    <t>10.1016/j.apor.2026.105220</t>
  </si>
  <si>
    <t>2-s2.0-105047837750</t>
  </si>
  <si>
    <t>R1272</t>
  </si>
  <si>
    <t>Predicting the Potential Distribution of Quesada gigas Under Current and Future Climate Conditions Using MaxEnt</t>
  </si>
  <si>
    <t>Neotropical Entomology</t>
  </si>
  <si>
    <t>10.1007/s13744-026-01387-6</t>
  </si>
  <si>
    <t>2-s2.0-105035823087</t>
  </si>
  <si>
    <t>R1273</t>
  </si>
  <si>
    <t>Boot-Shaped Terrain Screening and Deep Learning Semantic Segmentation for Landslide-Hazard Candidate Extraction from Airborne LiDAR DEM: A Case Study in Zhenxiong County, China</t>
  </si>
  <si>
    <t>10.3390/rs18172983</t>
  </si>
  <si>
    <t>2-s2.0-105050307462</t>
  </si>
  <si>
    <t>R1274</t>
  </si>
  <si>
    <t>Basal area loss from fire using field-calibrated remote sensing refines western US fire severity measurements</t>
  </si>
  <si>
    <t>10.1016/j.rse.2026.115540</t>
  </si>
  <si>
    <t>2-s2.0-105044967279</t>
  </si>
  <si>
    <t>R1275</t>
  </si>
  <si>
    <t>Vehicle weight prediction for non-coverage roads</t>
  </si>
  <si>
    <t>10.1016/j.mlwa.2026.100966</t>
  </si>
  <si>
    <t>2-s2.0-105046577358</t>
  </si>
  <si>
    <t>R1276</t>
  </si>
  <si>
    <t>Random Forest Modeling of Bastnäs-Type REE Deposits in Bergslagen, Central Sweden: Testing the EIS Toolkit for Mineral Potential Mapping</t>
  </si>
  <si>
    <t>10.1007/s11053-026-10657-4</t>
  </si>
  <si>
    <t>2-s2.0-105033265394</t>
  </si>
  <si>
    <t>R1277</t>
  </si>
  <si>
    <t>UAV-Based Retrieval of Soil Organic Matter During the Bare-Soil Period: Effects of Surface Tillage Status</t>
  </si>
  <si>
    <t>Drones</t>
  </si>
  <si>
    <t>10.3390/drones10070516</t>
  </si>
  <si>
    <t>2-s2.0-105045813359</t>
  </si>
  <si>
    <t>R1278</t>
  </si>
  <si>
    <t>Linking vulnerability and resilience for climate change adaptation: a GeoAI-integrated assessment across Europe</t>
  </si>
  <si>
    <t>Ecological Processes</t>
  </si>
  <si>
    <t>10.1186/s13717-026-00680-x</t>
  </si>
  <si>
    <t>2-s2.0-105033981601</t>
  </si>
  <si>
    <t>R1279</t>
  </si>
  <si>
    <t>Structurally controlled gold in the Beposo area, Ashanti Region, Ghana: testing a mineral-systems targeting model with random forest and decision tree classifiers</t>
  </si>
  <si>
    <t>10.1007/s12145-026-02221-8</t>
  </si>
  <si>
    <t>2-s2.0-105049249834</t>
  </si>
  <si>
    <t>R1280</t>
  </si>
  <si>
    <t>Digital soil mapping and modelling of soil organic carbon content as influenced by ecology and environment in arid region: A key indicator of soil health</t>
  </si>
  <si>
    <t>10.1016/j.envc.2026.101578</t>
  </si>
  <si>
    <t>2-s2.0-105045505579</t>
  </si>
  <si>
    <t>R1281</t>
  </si>
  <si>
    <t>Uncertainty-aware machine learning via Dempster–Shafer theory for wildfire susceptibility mapping</t>
  </si>
  <si>
    <t>10.1007/s41324-026-00692-x</t>
  </si>
  <si>
    <t>2-s2.0-105041348459</t>
  </si>
  <si>
    <t>R1282</t>
  </si>
  <si>
    <t>Geospatial assessment of landslide susceptibility map using information value and weight of evidence methods in the Sego catchment area, Southern Ethiopia</t>
  </si>
  <si>
    <t>10.1007/s44274-026-00690-8</t>
  </si>
  <si>
    <t>2-s2.0-105039422019</t>
  </si>
  <si>
    <t>R1283</t>
  </si>
  <si>
    <t>Northward shifts and emerging refugia: Future habitat dynamics of Zygophyllum xanthoxylum</t>
  </si>
  <si>
    <t>10.1016/j.jenvman.2026.130806</t>
  </si>
  <si>
    <t>2-s2.0-105049061075</t>
  </si>
  <si>
    <t>R1284</t>
  </si>
  <si>
    <t>An integrated sequential deep learning framework with experience replay for large-scale species distribution modeling under data scarcity</t>
  </si>
  <si>
    <t>10.3389/fevo.2026.1904087</t>
  </si>
  <si>
    <t>2-s2.0-105052278272</t>
  </si>
  <si>
    <t>R1285</t>
  </si>
  <si>
    <t>Compartment-specific host association and mobility shape ARG risk in aquaculture systems</t>
  </si>
  <si>
    <t>10.1016/j.jhazmat.2026.142895</t>
  </si>
  <si>
    <t>2-s2.0-105043571059</t>
  </si>
  <si>
    <t>R1286</t>
  </si>
  <si>
    <t>Kolmogorov–Arnold networks for injection molding quality prediction: a comparative benchmark with consensus feature selection</t>
  </si>
  <si>
    <t>International Journal of Advanced Manufacturing Technology</t>
  </si>
  <si>
    <t>10.1007/s00170-026-18952-3</t>
  </si>
  <si>
    <t>2-s2.0-105047421255</t>
  </si>
  <si>
    <t>R1287</t>
  </si>
  <si>
    <t>Assessing microplastics risk in marine habitats of Haizhou Bay based on an integrated approach</t>
  </si>
  <si>
    <t>10.1016/j.envres.2026.125342</t>
  </si>
  <si>
    <t>2-s2.0-105046068069</t>
  </si>
  <si>
    <t>R1288</t>
  </si>
  <si>
    <t>Future dynamic vulnerability to extreme snowfall under population decline: A hybrid random Forest–System Dynamics framework for disaster management policy</t>
  </si>
  <si>
    <t>10.1016/j.jenvman.2026.130950</t>
  </si>
  <si>
    <t>2-s2.0-105050458773</t>
  </si>
  <si>
    <t>R1289</t>
  </si>
  <si>
    <t>A Two-Stage Machine Learning Framework for High-Resolution Multi-Source Precipitation Fusion in Complex Terrain: A Case Study of Shaoxing, China</t>
  </si>
  <si>
    <t>10.3390/atmos17080762</t>
  </si>
  <si>
    <t>2-s2.0-105048333121</t>
  </si>
  <si>
    <t>R1290</t>
  </si>
  <si>
    <t>Satellite-Derived Chlorophyll-a of the Ohio and Illinois Rivers (CHOIR)</t>
  </si>
  <si>
    <t>10.1029/2025JG009662</t>
  </si>
  <si>
    <t>2-s2.0-105051472490</t>
  </si>
  <si>
    <t>R1291</t>
  </si>
  <si>
    <t>Spatiotemporal Evolution and Nonlinear Drivers of Eco-Environmental Quality Under Production–Living–Ecological Space Transition in Northern Xinjiang: An XGBoost–SHAP Analysis</t>
  </si>
  <si>
    <t>10.3390/agronomy16161593</t>
  </si>
  <si>
    <t>2-s2.0-105048419604</t>
  </si>
  <si>
    <t>R1292</t>
  </si>
  <si>
    <t>A Comparison of Spatial Interpolation Approaches for Mapping Habitat and Peatland Ecohydrological Metrics</t>
  </si>
  <si>
    <t>Wetlands</t>
  </si>
  <si>
    <t>10.1007/s13157-026-02086-z</t>
  </si>
  <si>
    <t>2-s2.0-105047986300</t>
  </si>
  <si>
    <t>R1293</t>
  </si>
  <si>
    <t>Multi-Feature Fusion and Seasonal Selection for Forest Type Mapping in a Subtropical–Temperate Monsoon Climate Ecotone Using Sentinel-1/2: A Case Study</t>
  </si>
  <si>
    <t>10.3390/f17091007</t>
  </si>
  <si>
    <t>2-s2.0-105051661728</t>
  </si>
  <si>
    <t>R1294</t>
  </si>
  <si>
    <t>A multi-AI framework for accurate characterization of preferential flow pathways using a field tracer experiment</t>
  </si>
  <si>
    <t>10.1016/j.jhydrol.2026.135642</t>
  </si>
  <si>
    <t>2-s2.0-105038276957</t>
  </si>
  <si>
    <t>R1295</t>
  </si>
  <si>
    <t>Deep learning fusion modeling of reference evapotranspiration with multi-source remote sensing data through addressing noise impacts</t>
  </si>
  <si>
    <t>10.1016/j.atech.2026.101891</t>
  </si>
  <si>
    <t>2-s2.0-105034697518</t>
  </si>
  <si>
    <t>R1296</t>
  </si>
  <si>
    <t>Acquisition-group-isolated validation and data-response-driven deep spectral modeling for near-infrared hyperspectral ROI mean spectra: A case study of joint cultivar and artificial-aging-duration classification of cauliflower seeds</t>
  </si>
  <si>
    <t>10.1016/j.microc.2026.119681</t>
  </si>
  <si>
    <t>2-s2.0-105050330392</t>
  </si>
  <si>
    <t>R1297</t>
  </si>
  <si>
    <t>Hierarchical classification of urban LULC using Sentinel-2 and WorldView imagery: A comparative study for conservation applications</t>
  </si>
  <si>
    <t>10.1016/j.ecoinf.2026.103907</t>
  </si>
  <si>
    <t>2-s2.0-105046525084</t>
  </si>
  <si>
    <t>R1298</t>
  </si>
  <si>
    <t>Revealing associations between urban infrastructure and U5MR in sub-Saharan Africa through interpretable machine learning</t>
  </si>
  <si>
    <t>10.1016/j.scs.2026.107776</t>
  </si>
  <si>
    <t>2-s2.0-105047156450</t>
  </si>
  <si>
    <t>R1299</t>
  </si>
  <si>
    <t>Explainable Artificial Intelligence Assisted Modeling of Malachite Green Adsorption onto SBA-15–Zn–Fe Composite</t>
  </si>
  <si>
    <t>Molecules</t>
  </si>
  <si>
    <t>10.3390/molecules31173005</t>
  </si>
  <si>
    <t>2-s2.0-105050293201</t>
  </si>
  <si>
    <t>R1300</t>
  </si>
  <si>
    <t>Nighttime Thermal Patterns and County Life Expectancy: A 20-Year Multimodal Satellite Fusion for the Contiguous United States</t>
  </si>
  <si>
    <t>10.3390/rs18142330</t>
  </si>
  <si>
    <t>2-s2.0-105045708793</t>
  </si>
  <si>
    <t>R1301</t>
  </si>
  <si>
    <t>Pfeiffer chromatography for computational soil analysis: Part I – calibrated-domain deep learning on digitized patterns for multitarget soil-property prediction under local calibration</t>
  </si>
  <si>
    <t>10.1016/j.atech.2026.102312</t>
  </si>
  <si>
    <t>2-s2.0-105045728044</t>
  </si>
  <si>
    <t>R1302</t>
  </si>
  <si>
    <t>UAV Remote Sensing for Drought-Adaptive Sesame Breeding: Flight-Altitude Benchmarking, Predictive Modelling, and Composite Stress Tolerance Indexing</t>
  </si>
  <si>
    <t>10.3390/rs18132181</t>
  </si>
  <si>
    <t>2-s2.0-105044613753</t>
  </si>
  <si>
    <t>R1303</t>
  </si>
  <si>
    <t>A transformer-based post-processing framework with a band-wise differentiable threat score loss for regional heavy-precipitation bias correction</t>
  </si>
  <si>
    <t>Journal of Earth System Science</t>
  </si>
  <si>
    <t>10.1007/s12040-026-02919-9</t>
  </si>
  <si>
    <t>2-s2.0-105048571161</t>
  </si>
  <si>
    <t>R1304</t>
  </si>
  <si>
    <t>Climate change–driven range contraction in the aquatic Fern Marsilea minuta L. (Marsileaceae): implications for wetland plant conservation</t>
  </si>
  <si>
    <t>10.1038/s41598-026-48678-x</t>
  </si>
  <si>
    <t>2-s2.0-105036905770</t>
  </si>
  <si>
    <t>R1305</t>
  </si>
  <si>
    <t>Complex-terrain correction of land surface temperature using a temporal–spatial coupling data-driven model</t>
  </si>
  <si>
    <t>10.1016/j.jhydrol.2026.135405</t>
  </si>
  <si>
    <t>2-s2.0-105034731762</t>
  </si>
  <si>
    <t>R1306</t>
  </si>
  <si>
    <t>Assessing urban flood susceptibility in Seoul, South Korea using machine learning models: effects of urban infrastructure and sampling variability</t>
  </si>
  <si>
    <t>10.1016/j.jhydrol.2026.135531</t>
  </si>
  <si>
    <t>2-s2.0-105036724971</t>
  </si>
  <si>
    <t>R1307</t>
  </si>
  <si>
    <t>Land-use change dominates amphibian biodiversity loss, with antagonistic interactions with climate change in the karst region of Guizhou, China</t>
  </si>
  <si>
    <t>10.1016/j.jenvman.2026.130745</t>
  </si>
  <si>
    <t>2-s2.0-105047898285</t>
  </si>
  <si>
    <t>R1308</t>
  </si>
  <si>
    <t>Event-Wise Validation of Machine Learning for Magnitude-Threshold Classification Using the Turkish Strong-Motion Database (SMD-TR)</t>
  </si>
  <si>
    <t>10.3390/app16178404</t>
  </si>
  <si>
    <t>2-s2.0-105050301938</t>
  </si>
  <si>
    <t>R1309</t>
  </si>
  <si>
    <t>Climate change-driven range shifts in a cosmopolitan synanthropic insect: global habitat suitability modeling and projections for Clogmia albipunctata</t>
  </si>
  <si>
    <t>Science of Nature</t>
  </si>
  <si>
    <t>10.1007/s00114-026-02164-6</t>
  </si>
  <si>
    <t>2-s2.0-105051707122</t>
  </si>
  <si>
    <t>R1310</t>
  </si>
  <si>
    <t>Out-of-sample statistical correctability limits under an uncertain operational reference: the case of IMERG sub-daily areal precipitation extremes</t>
  </si>
  <si>
    <t>10.1007/s00477-026-03336-6</t>
  </si>
  <si>
    <t>2-s2.0-105047322343</t>
  </si>
  <si>
    <t>R1311</t>
  </si>
  <si>
    <t>Spatiotemporal dynamics of urban thermal environments shaped by surface characteristics and their ecological implications</t>
  </si>
  <si>
    <t>Urban Ecosystems</t>
  </si>
  <si>
    <t>10.1007/s11252-026-02140-y</t>
  </si>
  <si>
    <t>2-s2.0-105052025138</t>
  </si>
  <si>
    <t>R1312</t>
  </si>
  <si>
    <t>Spatio-temporal variations in the sensitivity of forests to seasonal precipitation across Europe</t>
  </si>
  <si>
    <t>10.1016/j.agrformet.2026.111425</t>
  </si>
  <si>
    <t>2-s2.0-105047690691</t>
  </si>
  <si>
    <t>R1313</t>
  </si>
  <si>
    <t>Assessing the geographic and ecological distribution of the Mexican endemic water lily Nymphaea gracilis Zucc. (Nymphaeales: Nymphaeaceae)</t>
  </si>
  <si>
    <t>Flora: Morphology, Distribution, Functional Ecology of Plants</t>
  </si>
  <si>
    <t>10.1016/j.flora.2026.153044</t>
  </si>
  <si>
    <t>2-s2.0-105045606748</t>
  </si>
  <si>
    <t>R1314</t>
  </si>
  <si>
    <t>Comparative analysis of slope and grid units for co-seismic landslide susceptibility mapping using machine learning methods</t>
  </si>
  <si>
    <t>10.1007/s44288-026-00489-3</t>
  </si>
  <si>
    <t>2-s2.0-105048017673</t>
  </si>
  <si>
    <t>R1315</t>
  </si>
  <si>
    <t>Integrating Landsat-Derived Surface Water Occurrence Frequency and XGBoost-SHAP to Reveal Nonlinear Drivers of Surface Water Dynamics in the Lixiahe Plain, China</t>
  </si>
  <si>
    <t>10.3390/su18168078</t>
  </si>
  <si>
    <t>2-s2.0-105048650869</t>
  </si>
  <si>
    <t>R1316</t>
  </si>
  <si>
    <t>Wildfire Scar Detection in Mediterranean Chile Using Sentinel-1 InSAR Coherence and Machine Learning: The 2017 “Las Máquinas” Megafire</t>
  </si>
  <si>
    <t>10.3390/rs18183105</t>
  </si>
  <si>
    <t>2-s2.0-105051888786</t>
  </si>
  <si>
    <t>R1317</t>
  </si>
  <si>
    <t>A social determinants-based county-level cardiovascular mortality index to identify high-risk counties in the USA</t>
  </si>
  <si>
    <t>BMC Medicine</t>
  </si>
  <si>
    <t>10.1186/s12916-025-04537-6</t>
  </si>
  <si>
    <t>2-s2.0-105026886640</t>
  </si>
  <si>
    <t>R1318</t>
  </si>
  <si>
    <t>Kernel mean matching enhances risk estimation under spatial distribution shifts</t>
  </si>
  <si>
    <t>10.1038/s41598-026-36740-7</t>
  </si>
  <si>
    <t>2-s2.0-105030499699</t>
  </si>
  <si>
    <t>R1319</t>
  </si>
  <si>
    <t>From non-linear thresholds to linear declines: Disentangling tree mortality mechanisms across diverse genera on the Loess Plateau</t>
  </si>
  <si>
    <t>10.1016/j.agrformet.2026.111298</t>
  </si>
  <si>
    <t>2-s2.0-105042278846</t>
  </si>
  <si>
    <t>R1320</t>
  </si>
  <si>
    <t>From Spatial Evolution to Low-Carbon Transition: Regional Heterogeneity and Stage Diagnosis of Carbon Emissions Across 19 Urban Agglomerations in China</t>
  </si>
  <si>
    <t>10.3390/ijgi15080352</t>
  </si>
  <si>
    <t>2-s2.0-105048395382</t>
  </si>
  <si>
    <t>R1321</t>
  </si>
  <si>
    <t>Monitoring Total Phosphorus and Total Nitrogen Using Hybrid Machine Learning</t>
  </si>
  <si>
    <t>Water Conservation Science and Engineering</t>
  </si>
  <si>
    <t>10.1007/s41101-026-00529-6</t>
  </si>
  <si>
    <t>2-s2.0-105041313960</t>
  </si>
  <si>
    <t>R1322</t>
  </si>
  <si>
    <t>How do multi-factor interactions shape the seasonal dynamics of forest fires across the China–North Korea–Russia transboundary region?</t>
  </si>
  <si>
    <t>10.1016/j.ecoinf.2026.104049</t>
  </si>
  <si>
    <t>2-s2.0-105050531232</t>
  </si>
  <si>
    <t>R1323</t>
  </si>
  <si>
    <t>Machine Learning-Assisted Development of High-Performance Ethanol Synthesis Catalysts via CO2 Hydrogenation</t>
  </si>
  <si>
    <t>Journal of the American Chemical Society</t>
  </si>
  <si>
    <t>10.1021/jacs.6c06886</t>
  </si>
  <si>
    <t>2-s2.0-105046283565</t>
  </si>
  <si>
    <t>R1324</t>
  </si>
  <si>
    <t>Vegetation canopy height retrieval in complex mountainous regions based on data calibration and CNN model</t>
  </si>
  <si>
    <t>10.1016/j.jag.2026.105598</t>
  </si>
  <si>
    <t>2-s2.0-105050751770</t>
  </si>
  <si>
    <t>R1325</t>
  </si>
  <si>
    <t>Driving mechanisms of seasonal differences in the regional thermal environment from the perspective of surface energy budget: A case study of the Guanzhong Plain Urban Agglomeration, China</t>
  </si>
  <si>
    <t>10.1016/j.atmosres.2026.109102</t>
  </si>
  <si>
    <t>2-s2.0-105041817710</t>
  </si>
  <si>
    <t>R1326</t>
  </si>
  <si>
    <t>Feedstock-Aware Machine Learning for Compost Maturity Classification: Cross-Domain Transfer Diagnosis and Threshold Calibration</t>
  </si>
  <si>
    <t>10.3390/su18168481</t>
  </si>
  <si>
    <t>2-s2.0-105048725131</t>
  </si>
  <si>
    <t>R1327</t>
  </si>
  <si>
    <t>Coal spontaneous combustion temperature prediction under variable oxygen atmospheres using Chameleon Swarm Algorithm-optimized Long Short-Term Memory</t>
  </si>
  <si>
    <t>10.1016/j.energy.2026.142304</t>
  </si>
  <si>
    <t>2-s2.0-105049155524</t>
  </si>
  <si>
    <t>R1328</t>
  </si>
  <si>
    <t>Depth-dependent predictive information in monitored soil moisture profiles: Contrasting roles of persistence, forcing, and HYDRUS-derived states</t>
  </si>
  <si>
    <t>10.1016/j.agwat.2026.110798</t>
  </si>
  <si>
    <t>2-s2.0-105051069069</t>
  </si>
  <si>
    <t>R1329</t>
  </si>
  <si>
    <t>Mapping urban underutilization in data-scarce global South Cities: A multidimensional open-data framework for spatial planning</t>
  </si>
  <si>
    <t>Habitat International</t>
  </si>
  <si>
    <t>10.1016/j.habitatint.2026.103950</t>
  </si>
  <si>
    <t>2-s2.0-105046961985</t>
  </si>
  <si>
    <t>R1330</t>
  </si>
  <si>
    <t>Factor of safety prediction for high road embankments using mixed effects random forest and bee colony optimization</t>
  </si>
  <si>
    <t>10.1038/s41598-026-35431-7</t>
  </si>
  <si>
    <t>2-s2.0-105029849716</t>
  </si>
  <si>
    <t>R1331</t>
  </si>
  <si>
    <t>Estimating Canopy Isoprene Concentrations over a Deciduous Dipterocarp Forest in Northern Thailand Using a Calibrated Box Model and Physics-Informed Machine Learning: A Pilot Study</t>
  </si>
  <si>
    <t>10.3390/atmos17090809</t>
  </si>
  <si>
    <t>2-s2.0-105051759022</t>
  </si>
  <si>
    <t>R1332</t>
  </si>
  <si>
    <t>From data to decisions: the use of explainable AI to forecast soybean yield in major producing countries</t>
  </si>
  <si>
    <t>10.1038/s41598-026-35716-x</t>
  </si>
  <si>
    <t>2-s2.0-105029444857</t>
  </si>
  <si>
    <t>R1333</t>
  </si>
  <si>
    <t>Integrating a process-based crop model with machine learning for early-season summer maize yield prediction in the Huang-Huai-Hai Plain</t>
  </si>
  <si>
    <t>10.1016/j.fcr.2026.110730</t>
  </si>
  <si>
    <t>2-s2.0-105051192842</t>
  </si>
  <si>
    <t>R1334</t>
  </si>
  <si>
    <t>Reducing subjectivity in landslide susceptibility mapping: machine learning-informed multi-criteria analysis with spatial uncertainty assessment</t>
  </si>
  <si>
    <t>Progress in Physical Geography</t>
  </si>
  <si>
    <t>10.1177/03091333261458667</t>
  </si>
  <si>
    <t>2-s2.0-105040933738</t>
  </si>
  <si>
    <t>R1335</t>
  </si>
  <si>
    <t>Decadal basin-wide nitrogen recovery and localized estuarine deterioration in the Bohai Sea revealed by physics-guided spatially adaptive machine learning</t>
  </si>
  <si>
    <t>10.1016/j.jhydrol.2026.136081</t>
  </si>
  <si>
    <t>2-s2.0-105045458178</t>
  </si>
  <si>
    <t>R1336</t>
  </si>
  <si>
    <t>Long-Term InSAR Monitoring and Anomaly Detection of Railway Deformation in Shanghai</t>
  </si>
  <si>
    <t>10.3390/rs18172918</t>
  </si>
  <si>
    <t>2-s2.0-105050389481</t>
  </si>
  <si>
    <t>R1337</t>
  </si>
  <si>
    <t>Integrating Remote Sensing, Field-Measured Tree Heights, and Machine Learning to Enhance Mangrove Above-Ground Carbon Estimation in Baluran National Park, Indonesia</t>
  </si>
  <si>
    <t>Estuaries and Coasts</t>
  </si>
  <si>
    <t>10.1007/s12237-026-01771-w</t>
  </si>
  <si>
    <t>2-s2.0-105043806814</t>
  </si>
  <si>
    <t>R1338</t>
  </si>
  <si>
    <t>Crown geometric descriptors versus deep convolutional networks for classifying plus trees of Neltuma pallida</t>
  </si>
  <si>
    <t>10.1016/j.tfp.2026.101500</t>
  </si>
  <si>
    <t>2-s2.0-105051776814</t>
  </si>
  <si>
    <t>R1339</t>
  </si>
  <si>
    <t>An operational-age-associated transition in groundwater PFAS fingerprints within a complex industrial park in China</t>
  </si>
  <si>
    <t>10.1016/j.watres.2026.126946</t>
  </si>
  <si>
    <t>2-s2.0-105050674833</t>
  </si>
  <si>
    <t>R1340</t>
  </si>
  <si>
    <t>Integrating SWAT and machine learning for streamflow simulation and runoff sensitivity in the Tawi watershed</t>
  </si>
  <si>
    <t>Water Science</t>
  </si>
  <si>
    <t>10.1007/s44533-026-00049-1</t>
  </si>
  <si>
    <t>2-s2.0-105044636401</t>
  </si>
  <si>
    <t>R1341</t>
  </si>
  <si>
    <t>Global estimation of surface ocean particulate organic carbon using in-situ and satellite observations</t>
  </si>
  <si>
    <t>Ecological Frontiers</t>
  </si>
  <si>
    <t>10.1016/j.ecofro.2026.04.006</t>
  </si>
  <si>
    <t>2-s2.0-105037057623</t>
  </si>
  <si>
    <t>R1342</t>
  </si>
  <si>
    <t>From Ecological Supply to Realized Value: Spatial Mismatch of Forest Ecological Products in Guangdong Province, China</t>
  </si>
  <si>
    <t>10.3390/f17070826</t>
  </si>
  <si>
    <t>2-s2.0-105045846334</t>
  </si>
  <si>
    <t>R1343</t>
  </si>
  <si>
    <t>Spatiotemporal variability of particulate organic carbon in relation to chlorophyll-a and sea surface temperature in the Arabian Gulf</t>
  </si>
  <si>
    <t>Ocean Dynamics</t>
  </si>
  <si>
    <t>10.1007/s10236-026-01831-6</t>
  </si>
  <si>
    <t>2-s2.0-105045045725</t>
  </si>
  <si>
    <t>R1344</t>
  </si>
  <si>
    <t>Integrating Multi-Season Sentinel-1/2 and Topographic Features to Improve Tree Species Diversity Estimation Accuracy</t>
  </si>
  <si>
    <t>10.3390/rs18162651</t>
  </si>
  <si>
    <t>2-s2.0-105048762544</t>
  </si>
  <si>
    <t>R1345</t>
  </si>
  <si>
    <t>An Integrated Deep Learning Approach to Estimate Canopy Height and Uncertainty by Combining Seasonal Optical, SAR and Limited GEDI LiDAR Data over Ontario’s Managed Forests, Canada</t>
  </si>
  <si>
    <t>10.3390/rs18152477</t>
  </si>
  <si>
    <t>2-s2.0-105047157981</t>
  </si>
  <si>
    <t>R1346</t>
  </si>
  <si>
    <t>Daily strawberry yield forecasting using artificial intelligence in commercial horticulture</t>
  </si>
  <si>
    <t>10.1016/j.atech.2026.102583</t>
  </si>
  <si>
    <t>2-s2.0-105051953927</t>
  </si>
  <si>
    <t>R1347</t>
  </si>
  <si>
    <t>Enhanced benthic habitat mapping using multi-echo single-beam acoustic backscatter and Random Forest</t>
  </si>
  <si>
    <t>Estuarine, Coastal and Shelf Science</t>
  </si>
  <si>
    <t>10.1016/j.ecss.2026.110218</t>
  </si>
  <si>
    <t>2-s2.0-105048552685</t>
  </si>
  <si>
    <t>R1348</t>
  </si>
  <si>
    <t>Machine learning and Monte Carlo simulation for hybrid shielding materials</t>
  </si>
  <si>
    <t>Radiation Physics and Chemistry</t>
  </si>
  <si>
    <t>10.1016/j.radphyschem.2026.114361</t>
  </si>
  <si>
    <t>2-s2.0-105047084277</t>
  </si>
  <si>
    <t>R1349</t>
  </si>
  <si>
    <t>Digital Morphometric Phenotyping of Genipa americana Seeds: Post-Germinative Root-Development Classification and Seed-Lot Morphometric Differentiation</t>
  </si>
  <si>
    <t>10.3390/f17070786</t>
  </si>
  <si>
    <t>2-s2.0-105045707660</t>
  </si>
  <si>
    <t>R1350</t>
  </si>
  <si>
    <t>Data driven prediction of uranium in groundwater for environmental radioactivity surveillance</t>
  </si>
  <si>
    <t>Environmental Geochemistry and Health</t>
  </si>
  <si>
    <t>10.1007/s10653-026-03510-3</t>
  </si>
  <si>
    <t>2-s2.0-105051860604</t>
  </si>
  <si>
    <t>R1351</t>
  </si>
  <si>
    <t>A high resolution urban and rural settlement map of Africa using deep learning and satellite imagery</t>
  </si>
  <si>
    <t>10.1038/s41598-025-34295-7</t>
  </si>
  <si>
    <t>2-s2.0-105026868188</t>
  </si>
  <si>
    <t>R1352</t>
  </si>
  <si>
    <t>Decoupling physical transport from redox coupling in coastal nutrient enrichment using explainable machine learning</t>
  </si>
  <si>
    <t>10.1016/j.marpolbul.2026.120399</t>
  </si>
  <si>
    <t>2-s2.0-105051156010</t>
  </si>
  <si>
    <t>R1353</t>
  </si>
  <si>
    <t>Recurrent Overlap Between Tourism Suitability and Ecological Sensitivity in the Yellow River Basin</t>
  </si>
  <si>
    <t>10.3390/su18168182</t>
  </si>
  <si>
    <t>2-s2.0-105048693721</t>
  </si>
  <si>
    <t>R1354</t>
  </si>
  <si>
    <t>High-resolution mapping of compressed vis-NIR spectral data of Danish topsoils</t>
  </si>
  <si>
    <t>10.1016/j.geoderma.2026.118002</t>
  </si>
  <si>
    <t>2-s2.0-105047648890</t>
  </si>
  <si>
    <t>R1355</t>
  </si>
  <si>
    <t>Mapping environmental noise across mainland China using a two-stage stacked ensemble framework</t>
  </si>
  <si>
    <t>10.1016/j.scs.2026.107838</t>
  </si>
  <si>
    <t>2-s2.0-105050737162</t>
  </si>
  <si>
    <t>R1356</t>
  </si>
  <si>
    <t>Regional spatial and vertical patterns of SOC stocks in a low mountain landscape in Germany</t>
  </si>
  <si>
    <t>10.1016/j.geodrs.2026.e01102</t>
  </si>
  <si>
    <t>2-s2.0-105043076578</t>
  </si>
  <si>
    <t>R1357</t>
  </si>
  <si>
    <t>Diagnosing ecological quality dynamics in a karst restoration belt: Trajectory instability, response breakpoints, and adaptive restoration implications</t>
  </si>
  <si>
    <t>10.1016/j.ecolind.2026.115526</t>
  </si>
  <si>
    <t>2-s2.0-105050739226</t>
  </si>
  <si>
    <t>R1358</t>
  </si>
  <si>
    <t>Multi-scale response patterns of texture features derived from high-resolution remote sensing imagery in relation to stand spatial structure in coniferous–broadleaf mixed forests</t>
  </si>
  <si>
    <t>Biomass and Bioenergy</t>
  </si>
  <si>
    <t>10.1016/j.biombioe.2026.109976</t>
  </si>
  <si>
    <t>2-s2.0-105047680665</t>
  </si>
  <si>
    <t>R1359</t>
  </si>
  <si>
    <t>Mapping hot routes and perceived landscape values of “City Walk” in Beijing’s historical neighbourhoods in the social media era</t>
  </si>
  <si>
    <t>Humanities and Social Sciences Communications</t>
  </si>
  <si>
    <t>10.1057/s41599-026-07005-5</t>
  </si>
  <si>
    <t>2-s2.0-105040524877</t>
  </si>
  <si>
    <t>R1360</t>
  </si>
  <si>
    <t>A hierarchical indicator-based spatial decision-support framework for evaluating trade-offs between urban sustainability and resilience using machine learning and GIS</t>
  </si>
  <si>
    <t>10.1016/j.indic.2026.101458</t>
  </si>
  <si>
    <t>2-s2.0-105046588868</t>
  </si>
  <si>
    <t>R1361</t>
  </si>
  <si>
    <t>Reliable Machine Learning Screening of Adsorption Energies Is Better Assessed with Formula-Grouped Cross-Validation</t>
  </si>
  <si>
    <t>Catalysts</t>
  </si>
  <si>
    <t>10.3390/catal16080742</t>
  </si>
  <si>
    <t>2-s2.0-105048462935</t>
  </si>
  <si>
    <t>R1362</t>
  </si>
  <si>
    <t>Seasonal water quality index prediction in Guilin karst water system: an explainable machine learning approach</t>
  </si>
  <si>
    <t>10.1038/s41598-026-55212-6</t>
  </si>
  <si>
    <t>2-s2.0-105049595271</t>
  </si>
  <si>
    <t>R1363</t>
  </si>
  <si>
    <t>Exploring Landsat-8 imagery for flood inundation mapping using thresholding, machine learning and hybrid techniques: A case study of the April 2022 flood event in the East Coast of South Africa</t>
  </si>
  <si>
    <t>10.1016/j.rsase.2026.102146</t>
  </si>
  <si>
    <t>2-s2.0-105044127807</t>
  </si>
  <si>
    <t>R1364</t>
  </si>
  <si>
    <t>Spatio-temporal ensemble machine learning forecasts of animal leptospirosis in enzootic Indian States using integrated environmental predictors</t>
  </si>
  <si>
    <t>Veterinary Research Communications</t>
  </si>
  <si>
    <t>10.1007/s11259-026-11294-1</t>
  </si>
  <si>
    <t>2-s2.0-105040418639</t>
  </si>
  <si>
    <t>R1365</t>
  </si>
  <si>
    <t>SWIR-based mineral assemblages for interpretable and transferable gold grade prediction: insights from the Zhangjiapingzi gold deposit</t>
  </si>
  <si>
    <t>10.1016/j.oregeorev.2026.107455</t>
  </si>
  <si>
    <t>2-s2.0-105045825995</t>
  </si>
  <si>
    <t>R1366</t>
  </si>
  <si>
    <t>Inferring processes within dynamic forest models using hybrid modelling</t>
  </si>
  <si>
    <t>10.1111/2041-210x.70347</t>
  </si>
  <si>
    <t>2-s2.0-105041870406</t>
  </si>
  <si>
    <t>R1367</t>
  </si>
  <si>
    <t>SMART-Soil: Satellite-based machine learning approach for reliable tracking of soil moisture across CONUS</t>
  </si>
  <si>
    <t>10.1016/j.apsoil.2026.107201</t>
  </si>
  <si>
    <t>2-s2.0-105041302871</t>
  </si>
  <si>
    <t>R1368</t>
  </si>
  <si>
    <t>Integrating Spatial Dependence into Machine Learning to Quantify the Impacts of 2D/3D Built Environment Features on Fire Risk</t>
  </si>
  <si>
    <t>10.3390/fire9090398</t>
  </si>
  <si>
    <t>2-s2.0-105051625558</t>
  </si>
  <si>
    <t>R1369</t>
  </si>
  <si>
    <t>A regime-aware bias-correction framework for multi-source satellite precipitation in monsoon-dominated regions: capacity-controlled modeling and physics-informed validation</t>
  </si>
  <si>
    <t>10.1007/s00704-026-06402-9</t>
  </si>
  <si>
    <t>2-s2.0-105044636301</t>
  </si>
  <si>
    <t>R1370</t>
  </si>
  <si>
    <t>Predictive mapping of soil texture using vis–NIR spectroscopy and machine learning in semi-arid Eastern Mediterranean</t>
  </si>
  <si>
    <t>10.1016/j.asr.2026.04.065</t>
  </si>
  <si>
    <t>2-s2.0-105037962356</t>
  </si>
  <si>
    <t>R1371</t>
  </si>
  <si>
    <t>Urban heat island dynamics and extreme heat risk: a sensor network and Bayesian synthetic generation approach</t>
  </si>
  <si>
    <t>10.1007/s00704-026-06572-6</t>
  </si>
  <si>
    <t>2-s2.0-105050632294</t>
  </si>
  <si>
    <t>R1372</t>
  </si>
  <si>
    <t>Estimating the Aboveground Biomass of Desert Haloxylon ammodendron Using Multi-Source Remote Sensing Data</t>
  </si>
  <si>
    <t>10.3390/f17091020</t>
  </si>
  <si>
    <t>2-s2.0-105051660964</t>
  </si>
  <si>
    <t>R1373</t>
  </si>
  <si>
    <t>Assessing the Contributions and Thresholds of Multi-Source Remote Sensing Informatiuon in Vegetation Aboveground Biomass Estimation Under Optical Saturation</t>
  </si>
  <si>
    <t>10.3390/rs18183113</t>
  </si>
  <si>
    <t>2-s2.0-105051887496</t>
  </si>
  <si>
    <t>R1374</t>
  </si>
  <si>
    <t>Prediction and Generalization Capability of Machine Learning Models for Shield TBM-Induced Settlement</t>
  </si>
  <si>
    <t>10.3390/app16146951</t>
  </si>
  <si>
    <t>2-s2.0-105045940991</t>
  </si>
  <si>
    <t>R1375</t>
  </si>
  <si>
    <t>An Open-source Tool for Rapid Coastal Habitat Change Detection in the Texas Coastal Bend</t>
  </si>
  <si>
    <t>10.1007/s12237-026-01753-y</t>
  </si>
  <si>
    <t>2-s2.0-105041823367</t>
  </si>
  <si>
    <t>R1376</t>
  </si>
  <si>
    <t>A GIS-native machine learning framework for groundwater recharge mapping: Comparing gradient boosted and forest-based models under data uncertainty</t>
  </si>
  <si>
    <t>10.1016/j.pce.2026.104668</t>
  </si>
  <si>
    <t>2-s2.0-105044994242</t>
  </si>
  <si>
    <t>R1377</t>
  </si>
  <si>
    <t>Time-Series Machine Learning for Fault Diagnosis and Severity Estimation in Industrial Processes</t>
  </si>
  <si>
    <t>Machines</t>
  </si>
  <si>
    <t>10.3390/machines14091058</t>
  </si>
  <si>
    <t>2-s2.0-105051614753</t>
  </si>
  <si>
    <t>R1378</t>
  </si>
  <si>
    <t>Drivers of tree growth across Europe: An explainable AI analysis of tree- and site-level influences</t>
  </si>
  <si>
    <t>10.1016/j.ecoinf.2026.103932</t>
  </si>
  <si>
    <t>2-s2.0-105045293046</t>
  </si>
  <si>
    <t>R1379</t>
  </si>
  <si>
    <t>Beyond single-membrane models: An explainable machine learning framework for cross-membrane comparison</t>
  </si>
  <si>
    <t>10.1016/j.rineng.2026.113204</t>
  </si>
  <si>
    <t>2-s2.0-105051693412</t>
  </si>
  <si>
    <t>R1380</t>
  </si>
  <si>
    <t>Spatially explicit prediction of Nepal’s forest biomass stocks, a data-driven bioregionalisation and machine learning approach</t>
  </si>
  <si>
    <t>Carbon Balance and Management</t>
  </si>
  <si>
    <t>10.1186/s13021-025-00367-4</t>
  </si>
  <si>
    <t>2-s2.0-105029105622</t>
  </si>
  <si>
    <t>R1381</t>
  </si>
  <si>
    <t>Global patterns and feasible improvement potential of phosphorus use efficiency in cereal croplands</t>
  </si>
  <si>
    <t>Nature Food</t>
  </si>
  <si>
    <t>10.1038/s43016-026-01419-9</t>
  </si>
  <si>
    <t>2-s2.0-105049088928</t>
  </si>
  <si>
    <t>R1382</t>
  </si>
  <si>
    <t>Mapping glyphosate application for winter cover crop termination using Sentinel-2 imagery and machine learning</t>
  </si>
  <si>
    <t>10.1016/j.atech.2026.102269</t>
  </si>
  <si>
    <t>2-s2.0-105040801476</t>
  </si>
  <si>
    <t>R1383</t>
  </si>
  <si>
    <t>Mapping potential recurring risk of wildfire across Canada using artificial intelligence: Implications for human populations and tree species</t>
  </si>
  <si>
    <t>10.1016/j.eswa.2026.134428</t>
  </si>
  <si>
    <t>2-s2.0-105052114603</t>
  </si>
  <si>
    <t>R1384</t>
  </si>
  <si>
    <t>Predicting the Potential Distribution of Stachys fontqueri Pau (Lamiaceae), a Strictly Endemic Medicinal Species of the Moroccan Rif, Under the Effects of Climate Change for Sustainable Conservation</t>
  </si>
  <si>
    <t>10.3390/su18168279</t>
  </si>
  <si>
    <t>2-s2.0-105048678477</t>
  </si>
  <si>
    <t>R1385</t>
  </si>
  <si>
    <t>Pedunculate oak and narrow-leaved ash in Sava floodplain forests: From opposing drought responses to shared decline</t>
  </si>
  <si>
    <t>10.1016/j.foreco.2026.124266</t>
  </si>
  <si>
    <t>2-s2.0-105051742743</t>
  </si>
  <si>
    <t>R1386</t>
  </si>
  <si>
    <t>Multimodal UAV data for individual tree species classification in a complexly structured, species-rich riparian forest</t>
  </si>
  <si>
    <t>10.1016/j.ecoinf.2026.103888</t>
  </si>
  <si>
    <t>2-s2.0-105042438453</t>
  </si>
  <si>
    <t>R1387</t>
  </si>
  <si>
    <t>AI-enabled predictive pipelines for early warning of agricultural pests, plant diseases, and drought</t>
  </si>
  <si>
    <t>10.1016/j.atech.2026.101968</t>
  </si>
  <si>
    <t>2-s2.0-105034650313</t>
  </si>
  <si>
    <t>R1388</t>
  </si>
  <si>
    <t>Hybrid Feature Selection and Ensemble Learning for Aboveground Carbon Mapping in Oil Palm Plantations Using Multi-Source Satellite Data</t>
  </si>
  <si>
    <t>10.3390/agriculture16171834</t>
  </si>
  <si>
    <t>2-s2.0-105050352179</t>
  </si>
  <si>
    <t>R1389</t>
  </si>
  <si>
    <t>An edge-deployable adaptive threshold-guided random forest framework for end-of-line NVH fault detection in new energy vehicle drive motors</t>
  </si>
  <si>
    <t>Engineering Research Express</t>
  </si>
  <si>
    <t>10.1088/2631-8695/aeaac5</t>
  </si>
  <si>
    <t>2-s2.0-105051972678</t>
  </si>
  <si>
    <t>R1390</t>
  </si>
  <si>
    <t>Integrating soil properties, remote sensing indices, and machine learning for predicting soil heavy metal concentrations in an industrial area</t>
  </si>
  <si>
    <t>10.1007/s10661-026-15631-4</t>
  </si>
  <si>
    <t>2-s2.0-105043440768</t>
  </si>
  <si>
    <t>R1391</t>
  </si>
  <si>
    <t>Development of geospatial optimized machine learning classification model for blackfly habitat suitability prediction</t>
  </si>
  <si>
    <t>10.1007/s44274-026-00750-z</t>
  </si>
  <si>
    <t>2-s2.0-105043495783</t>
  </si>
  <si>
    <t>R1392</t>
  </si>
  <si>
    <t>Response-pattern-aware graph neural network for rapid compound rainfall-tide urban drainage prediction</t>
  </si>
  <si>
    <t>10.1016/j.jhydrol.2026.136418</t>
  </si>
  <si>
    <t>2-s2.0-105050295451</t>
  </si>
  <si>
    <t>R1393</t>
  </si>
  <si>
    <t>Mapping deforestation probability and understanding the forest dynamics in Gazipur, Bangladesh</t>
  </si>
  <si>
    <t>10.1016/j.envc.2026.101568</t>
  </si>
  <si>
    <t>2-s2.0-105044479070</t>
  </si>
  <si>
    <t>R1394</t>
  </si>
  <si>
    <t>Benchmarking data fusion approaches for enhanced soil moisture mapping over Africa using GNSS-R</t>
  </si>
  <si>
    <t>10.1016/j.sciaf.2026.e03437</t>
  </si>
  <si>
    <t>2-s2.0-105041021550</t>
  </si>
  <si>
    <t>R1395</t>
  </si>
  <si>
    <t>High-resolution topsoil property maps for the agricultural zones of the Galápagos islands</t>
  </si>
  <si>
    <t>10.1016/j.geoderma.2026.117931</t>
  </si>
  <si>
    <t>2-s2.0-105043717128</t>
  </si>
  <si>
    <t>R1396</t>
  </si>
  <si>
    <t>Modeling forest aboveground biomass in cloud-prone tropical mountains using temporally encoded Sentinel-2 time series and synthetic training data</t>
  </si>
  <si>
    <t>Modeling Earth Systems and Environment</t>
  </si>
  <si>
    <t>10.1007/s40808-026-02859-9</t>
  </si>
  <si>
    <t>2-s2.0-105046135659</t>
  </si>
  <si>
    <t>R1397</t>
  </si>
  <si>
    <t>High resolution mapping of soil organic carbon in northern Nigerian agricultural lands using comparative machine learning with uncertainty analysis</t>
  </si>
  <si>
    <t>10.1007/s43621-026-03407-2</t>
  </si>
  <si>
    <t>2-s2.0-105046425469</t>
  </si>
  <si>
    <t>R1398</t>
  </si>
  <si>
    <t>Integrating remote sensing and GBIF to map the biodiversity-threatening invasive Acacia species</t>
  </si>
  <si>
    <t>10.1016/j.ecofro.2026.04.013</t>
  </si>
  <si>
    <t>2-s2.0-105037879227</t>
  </si>
  <si>
    <t>R1399</t>
  </si>
  <si>
    <t>Spatiotemporal dynamics of reference evapotranspiration in China (1981–2020): Insights into its teleconnection with sea surface temperature patterns</t>
  </si>
  <si>
    <t>10.1016/j.jhydrol.2026.136379</t>
  </si>
  <si>
    <t>2-s2.0-105050041573</t>
  </si>
  <si>
    <t>R1400</t>
  </si>
  <si>
    <t>Modeling current and future habitat suitability of arabica coffee (Coffea arabica L.) in the Kafa biosphere reserve, southwest Ethiopia</t>
  </si>
  <si>
    <t>10.1007/s00704-026-06380-y</t>
  </si>
  <si>
    <t>2-s2.0-105042302420</t>
  </si>
  <si>
    <t>R1401</t>
  </si>
  <si>
    <t>Machine learning versus laboratory metrics: A dual approach to fresh and frozen lamb meat assessment</t>
  </si>
  <si>
    <t>Journal of Food Composition and Analysis</t>
  </si>
  <si>
    <t>10.1016/j.jfca.2026.108869</t>
  </si>
  <si>
    <t>2-s2.0-105027225153</t>
  </si>
  <si>
    <t>R1402</t>
  </si>
  <si>
    <t>Are there enough native tree seed sources to meet forest restoration targets? A spatially explicit assessment in tropical Asia</t>
  </si>
  <si>
    <t>Biological Conservation</t>
  </si>
  <si>
    <t>10.1016/j.biocon.2026.111811</t>
  </si>
  <si>
    <t>2-s2.0-105033918620</t>
  </si>
  <si>
    <t>R1403</t>
  </si>
  <si>
    <t>Comparative Evaluation of Machine Learning Models for Predicting Leaf Gas Exchange Traits from Hyperspectral Reflectance</t>
  </si>
  <si>
    <t>10.3390/agriculture16091015</t>
  </si>
  <si>
    <t>2-s2.0-105038461516</t>
  </si>
  <si>
    <t>R1404</t>
  </si>
  <si>
    <t>Landslide susceptibility assessment based on Bayesian optimization and geographical similarity</t>
  </si>
  <si>
    <t>10.1007/s11069-026-08055-3</t>
  </si>
  <si>
    <t>2-s2.0-105033712980</t>
  </si>
  <si>
    <t>R1405</t>
  </si>
  <si>
    <t>Data-Driven Tailpipe Emission Prediction for Heavy-Duty Diesel Engines During B7–B20 Fuel Transition</t>
  </si>
  <si>
    <t>10.3390/en19102471</t>
  </si>
  <si>
    <t>2-s2.0-105040106391</t>
  </si>
  <si>
    <t>R1406</t>
  </si>
  <si>
    <t>RTSEvo v1.0: a retrogressive thaw slump evolution model</t>
  </si>
  <si>
    <t>10.5194/gmd-19-2919-2026</t>
  </si>
  <si>
    <t>2-s2.0-105036886418</t>
  </si>
  <si>
    <t>R1407</t>
  </si>
  <si>
    <t>Evaluating an isotopic model for tracing the geographic origin of soybeans in Brazil</t>
  </si>
  <si>
    <t>Food Chemistry</t>
  </si>
  <si>
    <t>10.1016/j.foodchem.2025.147586</t>
  </si>
  <si>
    <t>2-s2.0-105025450508</t>
  </si>
  <si>
    <t>R1408</t>
  </si>
  <si>
    <t>A Multi-Frequency SAR Framework for Methane Emission Estimation in Thai Rice Paddies</t>
  </si>
  <si>
    <t>10.3390/rs18132194</t>
  </si>
  <si>
    <t>2-s2.0-105044669961</t>
  </si>
  <si>
    <t>R1409</t>
  </si>
  <si>
    <t>Cluster-Based Interpretable Machine Learning for Landslide Susceptibility Mapping: A Case Study in Northern Guangdong</t>
  </si>
  <si>
    <t>10.3390/su18126347</t>
  </si>
  <si>
    <t>2-s2.0-105043087267</t>
  </si>
  <si>
    <t>R1410</t>
  </si>
  <si>
    <t>Spatiotemporal dynamics and future predictions of ecosystem service synergies and trade-offs in China</t>
  </si>
  <si>
    <t>10.1016/j.envres.2026.124194</t>
  </si>
  <si>
    <t>2-s2.0-105032066988</t>
  </si>
  <si>
    <t>R1411</t>
  </si>
  <si>
    <t>An interpretable machine learning approach for alkalinity reconstruction in the Mediterranean Sea</t>
  </si>
  <si>
    <t>10.1016/j.acags.2026.100345</t>
  </si>
  <si>
    <t>2-s2.0-105035232907</t>
  </si>
  <si>
    <t>R1412</t>
  </si>
  <si>
    <t>Elucidating the spatial heterogeneity and its driver factors of land surface temperature responses to solar farm development in China</t>
  </si>
  <si>
    <t>10.1016/j.eiar.2025.108302</t>
  </si>
  <si>
    <t>2-s2.0-105024315239</t>
  </si>
  <si>
    <t>R1413</t>
  </si>
  <si>
    <t>Machine learning-based Alpine treeline ecotone detection on Xue Mountain in Taiwan</t>
  </si>
  <si>
    <t>10.5194/bg-23-623-2026</t>
  </si>
  <si>
    <t>2-s2.0-105029636010</t>
  </si>
  <si>
    <t>R1414</t>
  </si>
  <si>
    <t>Assessing habitat suitability of protected migratory birds in coastal wetlands with multi-source data and a probability-averaging ensemble</t>
  </si>
  <si>
    <t>10.3389/fenvs.2026.1717824</t>
  </si>
  <si>
    <t>2-s2.0-105029466572</t>
  </si>
  <si>
    <t>R1415</t>
  </si>
  <si>
    <t>Prediction of Water Quality Parameters in the Paraopeba River Basin Using Remote Sensing Products and Machine Learning</t>
  </si>
  <si>
    <t>10.3390/s26010018</t>
  </si>
  <si>
    <t>2-s2.0-105027183319</t>
  </si>
  <si>
    <t>R1416</t>
  </si>
  <si>
    <t>Interpretable machine learning–Derived spectral indices for vegetation monitoring</t>
  </si>
  <si>
    <t>10.1016/j.mlwa.2026.100914</t>
  </si>
  <si>
    <t>2-s2.0-105037740228</t>
  </si>
  <si>
    <t>R1417</t>
  </si>
  <si>
    <t>Co-evolving emission controls and climate impacts: A multi-decadal machine learning decomposition of urban O3 and NO2 air quality measurements</t>
  </si>
  <si>
    <t>10.1016/j.atmosenv.2025.121655</t>
  </si>
  <si>
    <t>2-s2.0-105021255255</t>
  </si>
  <si>
    <t>R1418</t>
  </si>
  <si>
    <t>Merged methods of artificial neural networks and statistical techniques in forecasting air quality in the northern region of Peninsular Malaysia</t>
  </si>
  <si>
    <t>10.1007/s10661-025-14929-z</t>
  </si>
  <si>
    <t>2-s2.0-105026337320</t>
  </si>
  <si>
    <t>R1419</t>
  </si>
  <si>
    <t>Evaluating the present and prospective situation of an endangered freshwater fish, Mesopotamichthys sharpeyi, in Iraq using species distribution modeling</t>
  </si>
  <si>
    <t>Environmental Biology of Fishes</t>
  </si>
  <si>
    <t>10.1007/s10641-026-01840-w</t>
  </si>
  <si>
    <t>2-s2.0-105035861957</t>
  </si>
  <si>
    <t>R1420</t>
  </si>
  <si>
    <t>Phenological Windows for UAV and PlanetScope Monitoring of Greenhouse Gas Fluxes in AWD Rice on the Peruvian North Coast</t>
  </si>
  <si>
    <t>10.3390/rs18122011</t>
  </si>
  <si>
    <t>2-s2.0-105043213351</t>
  </si>
  <si>
    <t>R1421</t>
  </si>
  <si>
    <t>Vegetation Carbon Use Efficiency Across Management Zones in the Three-River Headwaters Region: Boundary-Based Comparison and Climate–Land-Use Attribution</t>
  </si>
  <si>
    <t>10.3390/rs18091282</t>
  </si>
  <si>
    <t>2-s2.0-105038688318</t>
  </si>
  <si>
    <t>R1422</t>
  </si>
  <si>
    <t>Rapid preliminary screening of Tomato brown rugose fruit virus based on surface-enhanced Raman spectroscopy and machine learning</t>
  </si>
  <si>
    <t>10.3389/fpls.2026.1866144</t>
  </si>
  <si>
    <t>2-s2.0-105045106271</t>
  </si>
  <si>
    <t>R1423</t>
  </si>
  <si>
    <t>Accounting for Spatial Effects in Police Response Time Prediction: A Spatially Explicit Deep Learning Framework</t>
  </si>
  <si>
    <t>10.1007/s41651-026-00267-2</t>
  </si>
  <si>
    <t>2-s2.0-105041120090</t>
  </si>
  <si>
    <t>R1424</t>
  </si>
  <si>
    <t>Representation of obligate groundwater-dwelling copepod diversity in European protected areas</t>
  </si>
  <si>
    <t>Conservation Biology</t>
  </si>
  <si>
    <t>10.1111/cobi.70208</t>
  </si>
  <si>
    <t>2-s2.0-105027025930</t>
  </si>
  <si>
    <t>R1425</t>
  </si>
  <si>
    <t>Analyzing dominant driving factors of ground deformation in mining area via multimodal feature fusion and explainable modeling</t>
  </si>
  <si>
    <t>10.1080/15481603.2026.2700121</t>
  </si>
  <si>
    <t>2-s2.0-105044482493</t>
  </si>
  <si>
    <t>R1426</t>
  </si>
  <si>
    <t>Environmentally Grounded Pseudo-Absence Sampling for Species Distribution Models: A Language Guided Framework</t>
  </si>
  <si>
    <t>10.1111/ddi.70199</t>
  </si>
  <si>
    <t>2-s2.0-105038092369</t>
  </si>
  <si>
    <t>R1427</t>
  </si>
  <si>
    <t>Assessment of the protection of coastal reef-fish habitat across an isolated oceanic archipelago using spatial distribution models</t>
  </si>
  <si>
    <t>10.3389/fmars.2026.1898593</t>
  </si>
  <si>
    <t>2-s2.0-105051997820</t>
  </si>
  <si>
    <t>R1428</t>
  </si>
  <si>
    <t>Spatiotemporal impact of thermal and drought stress on vegetation in the Yangtze River Delta using remote sensing imagery data and machine learning models</t>
  </si>
  <si>
    <t>10.1016/j.asr.2026.08.109</t>
  </si>
  <si>
    <t>2-s2.0-105051294217</t>
  </si>
  <si>
    <t>R1429</t>
  </si>
  <si>
    <t>Spatio-Temporal Modeling of Malaria Occurrence Probability Using Multi-Sensor Remote Sensing and Machine Learning</t>
  </si>
  <si>
    <t>Journal of Arthropod-Borne Diseases</t>
  </si>
  <si>
    <t>10.18502/jad.v20i2.22403</t>
  </si>
  <si>
    <t>2-s2.0-105049647603</t>
  </si>
  <si>
    <t>R1430</t>
  </si>
  <si>
    <t>Improving UAV-Derived Nearshore Bathymetry Using Geospatial Machine Learning</t>
  </si>
  <si>
    <t>10.1109/JSTARS.2026.3721930</t>
  </si>
  <si>
    <t>2-s2.0-105048560564</t>
  </si>
  <si>
    <t>R1431</t>
  </si>
  <si>
    <t>Seasonal dynamics of litterfall production and carbon input in arid mangroves: Modelling aboveground litterfall in Arabian Gulf mangroves using remotely sensed and ground data</t>
  </si>
  <si>
    <t>10.3897/oneeco.11.e146607</t>
  </si>
  <si>
    <t>2-s2.0-105038266640</t>
  </si>
  <si>
    <t>R1432</t>
  </si>
  <si>
    <t>Prediction to Prevention: Comparative Machine Learning Models for Early Intervention of Dactyloctenium radulans in Australia</t>
  </si>
  <si>
    <t>10.1016/j.rama.2026.02.004</t>
  </si>
  <si>
    <t>2-s2.0-105033379666</t>
  </si>
  <si>
    <t>R1433</t>
  </si>
  <si>
    <t>Endemic bird species are far more threatened than previously thought across the semiarid Caatinga dry forest domain</t>
  </si>
  <si>
    <t>10.1016/j.biocon.2025.111690</t>
  </si>
  <si>
    <t>2-s2.0-105026772148</t>
  </si>
  <si>
    <t>R1434</t>
  </si>
  <si>
    <t>Spatial modelling of wild boar habitat suitability and risk of disease spillover to pigs in Northern Greece</t>
  </si>
  <si>
    <t>European Journal of Wildlife Research</t>
  </si>
  <si>
    <t>10.1007/s10344-025-02042-y</t>
  </si>
  <si>
    <t>2-s2.0-105028735344</t>
  </si>
  <si>
    <t>R1435</t>
  </si>
  <si>
    <t>Mangrove Distribution, Carbon Stock, and CO₂ Sequestration Mapping Using Sentinel-2 and Field Allometry in Northern Subang, Indonesia</t>
  </si>
  <si>
    <t>Jurnal Pengelolaan Sumberdaya Alam dan Lingkungan</t>
  </si>
  <si>
    <t>10.29244/jpsl.16.2.136</t>
  </si>
  <si>
    <t>2-s2.0-105033068441</t>
  </si>
  <si>
    <t>R1436</t>
  </si>
  <si>
    <t>Landscape fragmentation drives rice heavy-metal health risk and reveals actionable thresholds</t>
  </si>
  <si>
    <t>10.1016/j.jenvman.2026.129898</t>
  </si>
  <si>
    <t>2-s2.0-105037979488</t>
  </si>
  <si>
    <t>R1437</t>
  </si>
  <si>
    <t>BuRNN (v1.0): A data-driven fire model</t>
  </si>
  <si>
    <t>10.5194/gmd-19-955-2026</t>
  </si>
  <si>
    <t>2-s2.0-105029294693</t>
  </si>
  <si>
    <t>R1438</t>
  </si>
  <si>
    <t>A comprehensive analysis of retrieving optically inactive indicators from multi-level remote sensing product(s) in Irish waters using data science techniques</t>
  </si>
  <si>
    <t>10.1016/j.watres.2026.125766</t>
  </si>
  <si>
    <t>2-s2.0-105033786193</t>
  </si>
  <si>
    <t>R1439</t>
  </si>
  <si>
    <t>Ecosystem health responses to tourism activities in the Qinghai-Tibet Plateau: Nonlinear relationships and mechanism</t>
  </si>
  <si>
    <t>Resources, Environment and Sustainability</t>
  </si>
  <si>
    <t>10.1016/j.resenv.2026.100305</t>
  </si>
  <si>
    <t>2-s2.0-105031185688</t>
  </si>
  <si>
    <t>R1440</t>
  </si>
  <si>
    <t>Machine learning predictions for microbial eukaryotic plankton: implications from unevenly structured data</t>
  </si>
  <si>
    <t>10.3389/fmars.2026.1875929</t>
  </si>
  <si>
    <t>2-s2.0-105047815287</t>
  </si>
  <si>
    <t>R1441</t>
  </si>
  <si>
    <t>Compilation of a Nationwide River Image Dataset for Identifying River Channels and River Rapids via Deep Learning</t>
  </si>
  <si>
    <t>10.3390/rs18020375</t>
  </si>
  <si>
    <t>2-s2.0-105028721095</t>
  </si>
  <si>
    <t>R1442</t>
  </si>
  <si>
    <t>AgriOptNet: A hybrid optimization and lightweight deep learning framework for soil texture classification and crop recommendation based on nutrition</t>
  </si>
  <si>
    <t>10.1371/journal.pone.0350044</t>
  </si>
  <si>
    <t>2-s2.0-105045912550</t>
  </si>
  <si>
    <t>R1443</t>
  </si>
  <si>
    <t>A National-Scale Assessment of Bare-Nosed Wombat (Vombatus ursinus) Distribution Patterns, Using Multisource Data</t>
  </si>
  <si>
    <t>10.1002/ece3.73780</t>
  </si>
  <si>
    <t>2-s2.0-105040613104</t>
  </si>
  <si>
    <t>R1444</t>
  </si>
  <si>
    <t>Integrating information value method and extreme gradient boosting for debris flow susceptibility assessment on the piedmont clinoplain considering watershed erosion</t>
  </si>
  <si>
    <t>10.1007/s11629-025-9805-y</t>
  </si>
  <si>
    <t>2-s2.0-105039496141</t>
  </si>
  <si>
    <t>R1445</t>
  </si>
  <si>
    <t>Regression analysis of heat transfer in twin slot jet impingement with computational fluid dynamics and machine learning techniques</t>
  </si>
  <si>
    <t>International Journal of Heat and Fluid Flow</t>
  </si>
  <si>
    <t>10.1016/j.ijheatfluidflow.2025.110220</t>
  </si>
  <si>
    <t>2-s2.0-105025593049</t>
  </si>
  <si>
    <t>R1446</t>
  </si>
  <si>
    <t>A hybrid machine learning and optimal stomatal behavior model to reveal the role of vegetation dynamics in potential evapotranspiration and drought</t>
  </si>
  <si>
    <t>10.1016/j.jhydrol.2026.135446</t>
  </si>
  <si>
    <t>2-s2.0-105034743923</t>
  </si>
  <si>
    <t>R1447</t>
  </si>
  <si>
    <t>Prediction of Shear-Wave Velocity from SPT and Soil Index Properties: Comparison Between NSPT and (N1)60 Using Classical Baselines and Machine Learning Under Grouped Validation</t>
  </si>
  <si>
    <t>10.3390/geosciences16060243</t>
  </si>
  <si>
    <t>2-s2.0-105042868815</t>
  </si>
  <si>
    <t>R1448</t>
  </si>
  <si>
    <t>Upscaling of soil methane fluxes from topographic attributes derived from a digital elevation model in a cold temperate mountain forest</t>
  </si>
  <si>
    <t>10.5194/bg-23-683-2026</t>
  </si>
  <si>
    <t>2-s2.0-105029039177</t>
  </si>
  <si>
    <t>R1449</t>
  </si>
  <si>
    <t>UTUAV: A Drone Dataset for Urban Traffic Analysis</t>
  </si>
  <si>
    <t>10.3390/drones10010015</t>
  </si>
  <si>
    <t>2-s2.0-105028528486</t>
  </si>
  <si>
    <t>R1450</t>
  </si>
  <si>
    <t>Predictive modelling of manganese ore textures from a selectively sampled drill core dataset: A case study of the Paling Pan ferruginous manganese deposit, Postmasburg Manganese Field</t>
  </si>
  <si>
    <t>South African Journal of Geology</t>
  </si>
  <si>
    <t>10.25131/sajg.129.2806</t>
  </si>
  <si>
    <t>2-s2.0-105045538948</t>
  </si>
  <si>
    <t>R1451</t>
  </si>
  <si>
    <t>Leveraging sUAS-Sentinel-2 synergy for cross-scale mapping of canopy cover and aboveground biomass across Mongolia and Kazakhstan</t>
  </si>
  <si>
    <t>10.1016/j.rse.2026.115302</t>
  </si>
  <si>
    <t>2-s2.0-105035261546</t>
  </si>
  <si>
    <t>R1452</t>
  </si>
  <si>
    <t>The Role of Solar-Induced Chlorophyll Fluorescence (SIF) in the Mechanistic Simulation of Eco-Hydrological Processes</t>
  </si>
  <si>
    <t>10.3390/rs18091364</t>
  </si>
  <si>
    <t>2-s2.0-105038531749</t>
  </si>
  <si>
    <t>R1453</t>
  </si>
  <si>
    <t>Acoustic characterization of deep-sea manganese nodule coverage using multi-classifier decision fusion</t>
  </si>
  <si>
    <t>Journal of Ocean Engineering and Science</t>
  </si>
  <si>
    <t>10.1016/j.joes.2025.12.011</t>
  </si>
  <si>
    <t>2-s2.0-105035503440</t>
  </si>
  <si>
    <t>R1454</t>
  </si>
  <si>
    <t>Identifying Critical Threshold Responses of Ecosystem Services in Arid Areas: A Synergistic Approach of Causal Inference and Machine Learning</t>
  </si>
  <si>
    <t>10.3390/agronomy16080804</t>
  </si>
  <si>
    <t>2-s2.0-105036804242</t>
  </si>
  <si>
    <t>R1455</t>
  </si>
  <si>
    <t>Spatially Continuous PM10 Exposure Mapping in the Campania Region Using a Land Use Random Forest Model: Integration of Monitoring Data, Geographic Predictors, ERA5 Reanalysis, and CHIMERE Model Output</t>
  </si>
  <si>
    <t>10.3390/atmos17050507</t>
  </si>
  <si>
    <t>2-s2.0-105040259963</t>
  </si>
  <si>
    <t>R1456</t>
  </si>
  <si>
    <t>Projected Northward Expansion and Southern Core-Habitat Contraction of Zeugodacus tau in China Under Climate Change: An Optimized MaxEnt Analysis</t>
  </si>
  <si>
    <t>10.3390/insects17060596</t>
  </si>
  <si>
    <t>2-s2.0-105043006694</t>
  </si>
  <si>
    <t>R1457</t>
  </si>
  <si>
    <t>Quantifying summer land surface cooling performance of parks and population accessibility across urban–rural gradients in subtropical megaregions</t>
  </si>
  <si>
    <t>10.1016/j.buildenv.2026.114564</t>
  </si>
  <si>
    <t>2-s2.0-105035390556</t>
  </si>
  <si>
    <t>R1458</t>
  </si>
  <si>
    <t>Understanding fire occurrence drivers and their evolution in distinct fire regimes: a comparative analysis of Bolivia, Canada, and Spain over two decades</t>
  </si>
  <si>
    <t>10.1007/s11069-026-08140-7</t>
  </si>
  <si>
    <t>2-s2.0-105039819212</t>
  </si>
  <si>
    <t>R1459</t>
  </si>
  <si>
    <t>Man-Made Objects Classification in Long-Baseline Monostatic–Bistatic SAR Images: Algorithm Training and Testing on Repeat-Pass CSG Images</t>
  </si>
  <si>
    <t>10.3390/rs18030440</t>
  </si>
  <si>
    <t>2-s2.0-105030054428</t>
  </si>
  <si>
    <t>R1460</t>
  </si>
  <si>
    <t>Improving Agricultural Commodity Trading through Data Imputation Methods for Price Prediction Accuracy</t>
  </si>
  <si>
    <t>International Journal of Information Engineering and Electronic Business</t>
  </si>
  <si>
    <t>10.5815/ijieeb.2026.02.02</t>
  </si>
  <si>
    <t>2-s2.0-105034566640</t>
  </si>
  <si>
    <t>R1461</t>
  </si>
  <si>
    <t>Decoupled greening and vegetation resilience in the arid Tarim River mainstream and its driving mechanisms</t>
  </si>
  <si>
    <t>10.1016/j.jclepro.2026.148123</t>
  </si>
  <si>
    <t>2-s2.0-105034337461</t>
  </si>
  <si>
    <t>R1462</t>
  </si>
  <si>
    <t>Unveiling the ecology and spatial dynamics of Trypanosoma cruzi, its DTUs and Triatoma vitticeps in the Atlantic Forest of south-eastern Espírito Santo State, Brazil</t>
  </si>
  <si>
    <t>PLOS Neglected Tropical Diseases</t>
  </si>
  <si>
    <t>10.1371/journal.pntd.0014111</t>
  </si>
  <si>
    <t>2-s2.0-105034041554</t>
  </si>
  <si>
    <t>R1463</t>
  </si>
  <si>
    <t>Independent Multi-Sensor Validation of Machine-Learning Landslide Susceptibility: Footprint Construction Decides the Verdict—May 2023 Emilia-Romagna Event</t>
  </si>
  <si>
    <t>10.3390/rs18142318</t>
  </si>
  <si>
    <t>2-s2.0-105046192265</t>
  </si>
  <si>
    <t>R1464</t>
  </si>
  <si>
    <t>Beyond Weak Replicability: Toward Conditional Generalization in Spatial, Social, and Environmental Science</t>
  </si>
  <si>
    <t>10.1111/tgis.70285</t>
  </si>
  <si>
    <t>2-s2.0-105040979891</t>
  </si>
  <si>
    <t>R1465</t>
  </si>
  <si>
    <t>Image-based deep learning enables flexible, holistic 3D mapping of multiple soil properties</t>
  </si>
  <si>
    <t>10.1016/j.geoderma.2026.117985</t>
  </si>
  <si>
    <t>2-s2.0-105047269463</t>
  </si>
  <si>
    <t>R1466</t>
  </si>
  <si>
    <t>Optimising sampling strategies for AI-based landslide susceptibility mapping: a case study of Idukki, Kerala</t>
  </si>
  <si>
    <t>10.1007/s11069-025-07842-8</t>
  </si>
  <si>
    <t>2-s2.0-105026005647</t>
  </si>
  <si>
    <t>R1467</t>
  </si>
  <si>
    <t>Effect of landscape composition on catchment flow components across Germany using machine learning</t>
  </si>
  <si>
    <t>10.1016/j.ejrh.2025.103058</t>
  </si>
  <si>
    <t>2-s2.0-105034556855</t>
  </si>
  <si>
    <t>R1468</t>
  </si>
  <si>
    <t>Climate change refugia hotspots for priority species: A case study in East Africa</t>
  </si>
  <si>
    <t>Conservation Science and Practice</t>
  </si>
  <si>
    <t>10.1111/csp2.70178</t>
  </si>
  <si>
    <t>2-s2.0-105025002706</t>
  </si>
  <si>
    <t>R1469</t>
  </si>
  <si>
    <t>Advancing Concession-Scale Carbon Stock Prediction in Oil Palm Using Machine Learning and Multi-Sensor Satellite Indices</t>
  </si>
  <si>
    <t>Resources</t>
  </si>
  <si>
    <t>10.3390/resources15010012</t>
  </si>
  <si>
    <t>2-s2.0-105028692467</t>
  </si>
  <si>
    <t>R1470</t>
  </si>
  <si>
    <t>Machine-Learning Crop-Type Mapping Sensitivity to Feature Selection and Hyperparameter Tuning</t>
  </si>
  <si>
    <t>10.3390/rs18040563</t>
  </si>
  <si>
    <t>2-s2.0-105031513045</t>
  </si>
  <si>
    <t>R1471</t>
  </si>
  <si>
    <t>Development and implementation of a passive surveillance system for Aedes albopictus in Emilia-Romagna, Italy</t>
  </si>
  <si>
    <t>10.1016/j.ecoinf.2026.103718</t>
  </si>
  <si>
    <t>2-s2.0-105034394790</t>
  </si>
  <si>
    <t>R1472</t>
  </si>
  <si>
    <t>Mapping soil pH baselines, trends, and time-to-critical crop risk using harmonized legacy datasets: A large-scale assessment</t>
  </si>
  <si>
    <t>10.1016/j.jenvman.2026.129508</t>
  </si>
  <si>
    <t>2-s2.0-105034268754</t>
  </si>
  <si>
    <t>R1473</t>
  </si>
  <si>
    <t>Integration of multi-source satellite imagery for assessing land cover and land use efficiency (LUE) in urban-rural area of Bali, Indonesia</t>
  </si>
  <si>
    <t>Statistical Journal of the IAOS</t>
  </si>
  <si>
    <t>10.1177/18747655261481629</t>
  </si>
  <si>
    <t>2-s2.0-105049541011</t>
  </si>
  <si>
    <t>R1474</t>
  </si>
  <si>
    <t>The iPSM-SD Framework: Enhancing Predictive Soil Mapping for Precision Agriculture Through Spatial Proximity Integration</t>
  </si>
  <si>
    <t>10.3390/agronomy16020231</t>
  </si>
  <si>
    <t>2-s2.0-105028769201</t>
  </si>
  <si>
    <t>R1475</t>
  </si>
  <si>
    <t>Redefining ramp influence area for curved diverging and merging freeway segments using crash data</t>
  </si>
  <si>
    <t>10.1016/j.aap.2026.108512</t>
  </si>
  <si>
    <t>2-s2.0-105034587565</t>
  </si>
  <si>
    <t>R1476</t>
  </si>
  <si>
    <t>A region-based segmentation method for fine-grained classification of cephalopod beaks</t>
  </si>
  <si>
    <t>Marine and Freshwater Research</t>
  </si>
  <si>
    <t>10.1071/MF25160</t>
  </si>
  <si>
    <t>2-s2.0-105038975578</t>
  </si>
  <si>
    <t>R1477</t>
  </si>
  <si>
    <t>Multi-guild waterbird habitat suitability change and hotspots (2018–2024) in China's international wetland cities: MaxEnt + Gi* within a DIKW framework</t>
  </si>
  <si>
    <t>10.1016/j.ecolind.2025.114564</t>
  </si>
  <si>
    <t>2-s2.0-105026447044</t>
  </si>
  <si>
    <t>R1478</t>
  </si>
  <si>
    <t>Street-tree ecological inequality under climate stress: spatial diagnostics and candidate planning contexts in New York City</t>
  </si>
  <si>
    <t>10.3389/fevo.2026.1924429</t>
  </si>
  <si>
    <t>2-s2.0-105049592935</t>
  </si>
  <si>
    <t>R1479</t>
  </si>
  <si>
    <t>Using the Integration of Bioclimatic, Topographic, Soil, and Remote Sensing Data to Predict Suitable Habitats for Timber Tree Species in Sichuan Province, China</t>
  </si>
  <si>
    <t>10.3390/f17020177</t>
  </si>
  <si>
    <t>2-s2.0-105031447027</t>
  </si>
  <si>
    <t>R1480</t>
  </si>
  <si>
    <t>From plots to region: Machine learning-based UAV-satellite integration for mapping fractional coverage of peanut southern blight</t>
  </si>
  <si>
    <t>Artificial Intelligence in Agriculture</t>
  </si>
  <si>
    <t>10.1016/j.aiia.2026.04.008</t>
  </si>
  <si>
    <t>2-s2.0-105036118867</t>
  </si>
  <si>
    <t>R1481</t>
  </si>
  <si>
    <t>Systematic optimization and neural network modelling of Acartia steueri copepod reproduction for enhanced live feed solutions in sustainable aquaculture</t>
  </si>
  <si>
    <t>Aquaculture</t>
  </si>
  <si>
    <t>10.1016/j.aquaculture.2025.743482</t>
  </si>
  <si>
    <t>2-s2.0-105023538228</t>
  </si>
  <si>
    <t>R1482</t>
  </si>
  <si>
    <t>Machine Learning-Based Forecasting of Waste Generation Proxies Under Data-Limited Conditions for Supporting Adaptive and Sustainable Citarum River Management</t>
  </si>
  <si>
    <t>10.3390/su18105076</t>
  </si>
  <si>
    <t>2-s2.0-105040253043</t>
  </si>
  <si>
    <t>R1483</t>
  </si>
  <si>
    <t>SHAP-based comparisons between the street- and roof-level urban heat islands in Seoul, Republic of Korea</t>
  </si>
  <si>
    <t>10.1016/j.buildenv.2026.114481</t>
  </si>
  <si>
    <t>2-s2.0-105033214037</t>
  </si>
  <si>
    <t>R1484</t>
  </si>
  <si>
    <t>Climate and Vegetation Dominate Lake Eutrophication in the Inner Mongolia–Xinjiang Plateau (2000–2024)</t>
  </si>
  <si>
    <t>10.3390/rs18070988</t>
  </si>
  <si>
    <t>2-s2.0-105035604398</t>
  </si>
  <si>
    <t>R1485</t>
  </si>
  <si>
    <t>Predict Suitable Restoration Areas for Typical Vegetation Restoration Species on the Qinghai-Tibetan Plateau Based on MaxEnt</t>
  </si>
  <si>
    <t>10.1002/ece3.73857</t>
  </si>
  <si>
    <t>2-s2.0-105042474494</t>
  </si>
  <si>
    <t>R1486</t>
  </si>
  <si>
    <t>Projecting spatiotemporal bioclimatic niche dynamics of endemic Pyrenean plant species under climate change: how much will we lose?</t>
  </si>
  <si>
    <t>10.1002/ecog.08067</t>
  </si>
  <si>
    <t>2-s2.0-105023872076</t>
  </si>
  <si>
    <t>R1487</t>
  </si>
  <si>
    <t>A novel interpretable ensemble framework for atmospheric nitrate estimation in eastern China: Integrating chemical mechanisms and spatiotemporal dynamics</t>
  </si>
  <si>
    <t>10.1016/j.atmosenv.2026.121906</t>
  </si>
  <si>
    <t>2-s2.0-105033564917</t>
  </si>
  <si>
    <t>R1488</t>
  </si>
  <si>
    <t>Climate-driven habitat decline and fragmentation of a South Asian grassland specialist: ensemble projections for Jerdon's Babbler under future scenarios</t>
  </si>
  <si>
    <t>10.1016/j.jnc.2025.127122</t>
  </si>
  <si>
    <t>2-s2.0-105018227855</t>
  </si>
  <si>
    <t>R1489</t>
  </si>
  <si>
    <t>Advancing Forest Fires Classification Using Neurochaos Learning</t>
  </si>
  <si>
    <t>10.1109/ACCESS.2026.3734132</t>
  </si>
  <si>
    <t>2-s2.0-105050735283</t>
  </si>
  <si>
    <t>R1490</t>
  </si>
  <si>
    <t>Machine-learning wildfire susceptibility mapping with SHAP-based explainability in Türkiye’s fire-prone regions</t>
  </si>
  <si>
    <t>10.1007/s00477-025-03136-4</t>
  </si>
  <si>
    <t>2-s2.0-105026342850</t>
  </si>
  <si>
    <t>R1491</t>
  </si>
  <si>
    <t>Evaluation and Enhancement of Surface Flux Equilibrium Method for Estimating Evaporative Fraction</t>
  </si>
  <si>
    <t>10.1029/2025WR042851</t>
  </si>
  <si>
    <t>2-s2.0-105042346256</t>
  </si>
  <si>
    <t>R1492</t>
  </si>
  <si>
    <t>National-Scale Forest Aboveground Biomass Mapping in Guyana Using Stability-Based Feature Selection and Geospatial Embeddings</t>
  </si>
  <si>
    <t>10.3390/f17060725</t>
  </si>
  <si>
    <t>2-s2.0-105042760483</t>
  </si>
  <si>
    <t>R1493</t>
  </si>
  <si>
    <t>Cross-Causal CarbonFormer: Rethinking Forest Carbon Density Estimation With a Causal Spatiotemporal Framework</t>
  </si>
  <si>
    <t>10.1109/JSTARS.2026.3695334</t>
  </si>
  <si>
    <t>2-s2.0-105039643243</t>
  </si>
  <si>
    <t>R1494</t>
  </si>
  <si>
    <t>Modeling highly migratory species in data-deficient frontier zones: a targeted pseudo-absence selection framework</t>
  </si>
  <si>
    <t>10.3389/fmars.2026.1739036</t>
  </si>
  <si>
    <t>2-s2.0-105040705106</t>
  </si>
  <si>
    <t>R1495</t>
  </si>
  <si>
    <t>Climate-responsive predictive modelling of Hymenia recurvalis (Fabricius) (Lepidoptera: Crambidae) outbreaks in Nigerian agroecological zones</t>
  </si>
  <si>
    <t>International Journal of Tropical Insect Science</t>
  </si>
  <si>
    <t>10.1007/s42690-026-01924-1</t>
  </si>
  <si>
    <t>2-s2.0-105045353435</t>
  </si>
  <si>
    <t>R1496</t>
  </si>
  <si>
    <t>Transparent insights into AI: analyzing CNN architecture through LIME-based interpretability for land cover classification</t>
  </si>
  <si>
    <t>10.1088/2631-8695/ae5c5c</t>
  </si>
  <si>
    <t>2-s2.0-105037727571</t>
  </si>
  <si>
    <t>R1497</t>
  </si>
  <si>
    <t>A parsimonious approach to predicting income distributions</t>
  </si>
  <si>
    <t>Journal of Development Economics</t>
  </si>
  <si>
    <t>10.1016/j.jdeveco.2025.103695</t>
  </si>
  <si>
    <t>2-s2.0-105023665110</t>
  </si>
  <si>
    <t>R1498</t>
  </si>
  <si>
    <t>Machine learning-assisted prediction of soil adsorption for medium- and low-ring polycyclic aromatic hydrocarbons and its spatial distribution across China</t>
  </si>
  <si>
    <t>10.1016/j.jece.2026.122259</t>
  </si>
  <si>
    <t>2-s2.0-105033040803</t>
  </si>
  <si>
    <t>R1499</t>
  </si>
  <si>
    <t>Attention to training set partitioning in machine learning for solid-state hydrogen storage alloys</t>
  </si>
  <si>
    <t>Journal of Alloys and Compounds</t>
  </si>
  <si>
    <t>10.1016/j.jallcom.2026.187957</t>
  </si>
  <si>
    <t>2-s2.0-105036096807</t>
  </si>
  <si>
    <t>R1500</t>
  </si>
  <si>
    <t>Improved flash drought forecasting and attribution: A spatial-temporal causality-aware deep learning approach</t>
  </si>
  <si>
    <t>10.1016/j.jhydrol.2026.134945</t>
  </si>
  <si>
    <t>2-s2.0-105028361108</t>
  </si>
  <si>
    <t>R1501</t>
  </si>
  <si>
    <t>Height–Diameter Ratios Decode Contrasting Drought Strategies Modulated by Stand Structure in Temperate Conifer Plantations</t>
  </si>
  <si>
    <t>10.3390/f17050538</t>
  </si>
  <si>
    <t>2-s2.0-105040118531</t>
  </si>
  <si>
    <t>R1502</t>
  </si>
  <si>
    <t>Integrated approach to model distribution and assess habitat suitability of killifish species in Oman’s local streams (wadis) under current and future climate conditions</t>
  </si>
  <si>
    <t>10.1371/journal.pone.0346581</t>
  </si>
  <si>
    <t>2-s2.0-105040518322</t>
  </si>
  <si>
    <t>R1503</t>
  </si>
  <si>
    <t>Predictive modeling of terrestrial radiation for optimizing solar-powered irrigation under limited data in Adrar region (Algeria)</t>
  </si>
  <si>
    <t>Clean Energy Science and Technology</t>
  </si>
  <si>
    <t>10.18686/cest783</t>
  </si>
  <si>
    <t>2-s2.0-105045781946</t>
  </si>
  <si>
    <t>R1504</t>
  </si>
  <si>
    <t>Diagnosing Weak Spatial Autocorrelation to Guide Groundwater Ammonium Risk Mapping at a Chemical Industrial Park</t>
  </si>
  <si>
    <t>10.3390/w18141761</t>
  </si>
  <si>
    <t>2-s2.0-105045913912</t>
  </si>
  <si>
    <t>R1505</t>
  </si>
  <si>
    <t>MaxEnt-based ecological niche modeling reveals precipitation seasonality as the dominant driver of antagonistic soil bacterial distributions in Punjab rice agroecosystems</t>
  </si>
  <si>
    <t>10.1016/j.apsoil.2026.106887</t>
  </si>
  <si>
    <t>2-s2.0-105030269447</t>
  </si>
  <si>
    <t>R1506</t>
  </si>
  <si>
    <t>Beyond Nighttime Lights: Multisensor Satellite Fusion for Province-Constrained District-Level GDP Disaggregation in Data-Scarce Regions</t>
  </si>
  <si>
    <t>10.1109/JSTARS.2026.3711841</t>
  </si>
  <si>
    <t>2-s2.0-105044742920</t>
  </si>
  <si>
    <t>R1507</t>
  </si>
  <si>
    <t>Combining allometric equations and machine learning approaches for more reliable tree height estimation</t>
  </si>
  <si>
    <t>10.1016/j.foreco.2025.123303</t>
  </si>
  <si>
    <t>2-s2.0-105020378047</t>
  </si>
  <si>
    <t>R1508</t>
  </si>
  <si>
    <t>Reevaluating the importance of simple elevation in wetland classification</t>
  </si>
  <si>
    <t>10.1080/01431161.2026.2612902</t>
  </si>
  <si>
    <t>2-s2.0-105029918722</t>
  </si>
  <si>
    <t>R1509</t>
  </si>
  <si>
    <t>Pollution removal efficiency enhancement by agricultural biomass additions in constructed wetlands: A framework integrating meta-analysis with explainable machine learning</t>
  </si>
  <si>
    <t>10.1371/journal.pone.0353064</t>
  </si>
  <si>
    <t>2-s2.0-105045166874</t>
  </si>
  <si>
    <t>R1510</t>
  </si>
  <si>
    <t>AnyTime-CD: Self-supervised change detection in arbitrary-length dense time series of high-resolution remote sensing images</t>
  </si>
  <si>
    <t>10.1016/j.rse.2026.115239</t>
  </si>
  <si>
    <t>2-s2.0-105028352877</t>
  </si>
  <si>
    <t>R1511</t>
  </si>
  <si>
    <t>Potential distribution modeling of Selasphorus rufus in western Mexico: implications for conservation and land-use planning; [Modelación de la distribución potencial de Selasphorus rufus en el occidente de México: implicaciones para la conservación y la planificación territorial]</t>
  </si>
  <si>
    <t>Investigaciones Geograficas</t>
  </si>
  <si>
    <t>10.14350/RIG.61158</t>
  </si>
  <si>
    <t>2-s2.0-105038433687</t>
  </si>
  <si>
    <t>R1512</t>
  </si>
  <si>
    <t>Spectral Imaging Deep Learning Mapper - SpecDeepMap: An open-source EnMAP-Box semantic segmentation application for hyper- and multispectral mapping</t>
  </si>
  <si>
    <t>SoftwareX</t>
  </si>
  <si>
    <t>10.1016/j.softx.2025.102481</t>
  </si>
  <si>
    <t>2-s2.0-105025717253</t>
  </si>
  <si>
    <t>R1513</t>
  </si>
  <si>
    <t>Dynamic label and ConvLSTM-enhanced U-Net for Antarctic krill distribution prediction</t>
  </si>
  <si>
    <t>10.1016/j.ecoinf.2026.103758</t>
  </si>
  <si>
    <t>2-s2.0-105036596206</t>
  </si>
  <si>
    <t>R1514</t>
  </si>
  <si>
    <t>RADARSAT constellation mission and Sentinel-1 SAR data for coastal marsh mapping in Canada</t>
  </si>
  <si>
    <t xml:space="preserve">Journal of Applied Remote Sensing </t>
  </si>
  <si>
    <t>10.1117/1.JRS.20.014510</t>
  </si>
  <si>
    <t>2-s2.0-105035067037</t>
  </si>
  <si>
    <t>R1515</t>
  </si>
  <si>
    <t>Hybrid Mixed-Effect Diffusion model (H-MED) for longitudinal air quality analysis</t>
  </si>
  <si>
    <t>10.1016/j.envsoft.2025.106746</t>
  </si>
  <si>
    <t>2-s2.0-105019491425</t>
  </si>
  <si>
    <t>R1516</t>
  </si>
  <si>
    <t>Uncertainty Assessment in Deep Learning-based Plant Trait Retrievals from Hyperspectral data</t>
  </si>
  <si>
    <t>10.5194/bg-23-2235-2026</t>
  </si>
  <si>
    <t>2-s2.0-105036236403</t>
  </si>
  <si>
    <t>R1517</t>
  </si>
  <si>
    <t>Scale Effects on Dominant Drivers of Commercial Plantation Productivity: Novel Insights from High-Resolution Multi-Sensor UAV Remote Sensing and Interpretable AI</t>
  </si>
  <si>
    <t>10.3390/rs18132235</t>
  </si>
  <si>
    <t>2-s2.0-105044686350</t>
  </si>
  <si>
    <t>R1518</t>
  </si>
  <si>
    <t>Understanding rice yield gaps with crop modeling and machine learning in a long-term continuous cropping experiment</t>
  </si>
  <si>
    <t>10.1016/j.fcr.2026.110477</t>
  </si>
  <si>
    <t>2-s2.0-105035070437</t>
  </si>
  <si>
    <t>R1519</t>
  </si>
  <si>
    <t>A machine-learning modelling study on the surface water detection using ALOS-2 L-band SAR images: Irrigation status in a hilly–mountainous region, Japan</t>
  </si>
  <si>
    <t>10.1016/j.rsase.2026.102094</t>
  </si>
  <si>
    <t>2-s2.0-105041520746</t>
  </si>
  <si>
    <t>R1520</t>
  </si>
  <si>
    <t>Flood Susceptibility Mapping and Climate Change Impact Prediction Using Probabilistic Machine Learning and Statistical Analysis: A Case Study of Kigali, Rwanda</t>
  </si>
  <si>
    <t>Journal of Flood Risk Management</t>
  </si>
  <si>
    <t>10.1111/jfr3.70191</t>
  </si>
  <si>
    <t>2-s2.0-105031278263</t>
  </si>
  <si>
    <t>R1521</t>
  </si>
  <si>
    <t>Integrating Traditional Machine Learning and Convolutional Neural Networks Into the Geometric Morphometric Pipeline for Taxonomic Classification (GM-ML-CNN)</t>
  </si>
  <si>
    <t>Integrative Organismal Biology</t>
  </si>
  <si>
    <t>10.1093/iob/obag048</t>
  </si>
  <si>
    <t>2-s2.0-105048791117</t>
  </si>
  <si>
    <t>R1522</t>
  </si>
  <si>
    <t>Climate and land-use interactions shape the future of an endangered butterfly in a warming world</t>
  </si>
  <si>
    <t>Climate Change Ecology</t>
  </si>
  <si>
    <t>10.1016/j.ecochg.2026.100110</t>
  </si>
  <si>
    <t>2-s2.0-105030462962</t>
  </si>
  <si>
    <t>R1523</t>
  </si>
  <si>
    <t>Climate justice through explainable graph neural networks: A spatiotemporal attention-based urban heat risk assessment under IPCC AR6 framework</t>
  </si>
  <si>
    <t>10.1016/j.uclim.2026.102981</t>
  </si>
  <si>
    <t>2-s2.0-105040572872</t>
  </si>
  <si>
    <t>R1524</t>
  </si>
  <si>
    <t>Digital Soil Mapping of Soil Depth and Textural Classes Using Random Forest and CNN Algorithms for Theri Soils of Tamil Nadu, India</t>
  </si>
  <si>
    <t>10.1134/S1064229325604263</t>
  </si>
  <si>
    <t>2-s2.0-105030967125</t>
  </si>
  <si>
    <t>R1525</t>
  </si>
  <si>
    <t>A framework for soil texture prediction based on remote sensing information from different climate patterns and crop growth periods</t>
  </si>
  <si>
    <t>10.1080/17538947.2026.2639816</t>
  </si>
  <si>
    <t>2-s2.0-105032368713</t>
  </si>
  <si>
    <t>R1526</t>
  </si>
  <si>
    <t>An enhanced machine learning to bridge the process-grain structure-tensile property-creep rupture life of L-PBF IN718 alloys</t>
  </si>
  <si>
    <t>Engineering Fracture Mechanics</t>
  </si>
  <si>
    <t>10.1016/j.engfracmech.2026.112136</t>
  </si>
  <si>
    <t>2-s2.0-105035719847</t>
  </si>
  <si>
    <t>R1527</t>
  </si>
  <si>
    <t>Integrating random forest classification and Markov chain analysis to assess vegetation and land cover change in the Chobe Enclave, Botswana</t>
  </si>
  <si>
    <t>10.1007/s10661-026-15005-w</t>
  </si>
  <si>
    <t>2-s2.0-105028350584</t>
  </si>
  <si>
    <t>R1528</t>
  </si>
  <si>
    <t>Integrating Machine Learning and Statistical Risk Assessment for Predicting Environmental Sustainability under Climate Change Scenarios</t>
  </si>
  <si>
    <t>10.51847/I7SHbrEF3O</t>
  </si>
  <si>
    <t>2-s2.0-105051530923</t>
  </si>
  <si>
    <t>R1529</t>
  </si>
  <si>
    <t>AI-enabled IoT systems for urban flood resilience: a validated case study from Dubai</t>
  </si>
  <si>
    <t>Proceedings of the Institution of Civil Engineers: Smart Infrastructure and Construction</t>
  </si>
  <si>
    <t>10.1680/jsmic.25.00038</t>
  </si>
  <si>
    <t>2-s2.0-105043864697</t>
  </si>
  <si>
    <t>R1530</t>
  </si>
  <si>
    <t>Machine learning-enhanced air quality forecasting and trend analysis: A five-year comprehensive assessment of PM2.5 concentrations in Bangkok, Thailand</t>
  </si>
  <si>
    <t>10.1016/j.envc.2026.101442</t>
  </si>
  <si>
    <t>2-s2.0-105031415956</t>
  </si>
  <si>
    <t>R1531</t>
  </si>
  <si>
    <t>The importance of local calibration in biomass models for REDD+ – a case study in the Chiloe island, Chile</t>
  </si>
  <si>
    <t>10.1016/j.rsase.2025.101851</t>
  </si>
  <si>
    <t>2-s2.0-105028039335</t>
  </si>
  <si>
    <t>R1532</t>
  </si>
  <si>
    <t>H2CM (v1.0): Hybrid modeling of global water-carbon cycles constrained by atmospheric and land observations</t>
  </si>
  <si>
    <t>10.5194/gmd-19-4467-2026</t>
  </si>
  <si>
    <t>2-s2.0-105040723345</t>
  </si>
  <si>
    <t>R1533</t>
  </si>
  <si>
    <t>Cropping history, agronomic rules, and commodity prices shape crop rotations across Central Europe</t>
  </si>
  <si>
    <t>10.1016/j.agsy.2025.104522</t>
  </si>
  <si>
    <t>2-s2.0-105017679025</t>
  </si>
  <si>
    <t>R1534</t>
  </si>
  <si>
    <t>UAV-Based Multispectral Phenotyping and Machine-Learning Modeling Reveals Early Canopy Traits as Strong Predictors of Yield and Weed Competitiveness in Oat (Avena sativa L.)</t>
  </si>
  <si>
    <t>10.3390/rs18081211</t>
  </si>
  <si>
    <t>2-s2.0-105036875461</t>
  </si>
  <si>
    <t>R1535</t>
  </si>
  <si>
    <t>On the importance of soil texture for predicting future global soil respiration</t>
  </si>
  <si>
    <t>10.1016/j.scitotenv.2026.181663</t>
  </si>
  <si>
    <t>2-s2.0-105033214357</t>
  </si>
  <si>
    <t>R1536</t>
  </si>
  <si>
    <t>A global map of groundwater-dependent vegetation in the Mediterranean biome</t>
  </si>
  <si>
    <t>10.1016/j.ecolind.2026.114669</t>
  </si>
  <si>
    <t>2-s2.0-105029226847</t>
  </si>
  <si>
    <t>R1537</t>
  </si>
  <si>
    <t>Modeling and explaining fertilizer effect heterogeneity on maize yield in Ghana using causal and predictive machine learning</t>
  </si>
  <si>
    <t>10.1016/j.fcr.2025.110287</t>
  </si>
  <si>
    <t>2-s2.0-105024444027</t>
  </si>
  <si>
    <t>R1538</t>
  </si>
  <si>
    <t>Multi-scale neural networks enhance species distribution modelling across predictors and taxonomic groups</t>
  </si>
  <si>
    <t>10.1016/j.ecoinf.2026.103799</t>
  </si>
  <si>
    <t>2-s2.0-105038985053</t>
  </si>
  <si>
    <t>R1539</t>
  </si>
  <si>
    <t>Application of the Thermo-RAdiometric Normalization of Crop Observations (TRANCO) Back in Time: An Assessment of the Potential for Crop Time-Series Generalization to Past Years Using Wheat as a Proxy</t>
  </si>
  <si>
    <t>10.3390/rs18040571</t>
  </si>
  <si>
    <t>2-s2.0-105031530590</t>
  </si>
  <si>
    <t>R1540</t>
  </si>
  <si>
    <t>The impact of multi-dimensional spatial characteristics on recreational walking experiences in nature-symbiotic city</t>
  </si>
  <si>
    <t>10.1016/j.apgeog.2025.103865</t>
  </si>
  <si>
    <t>2-s2.0-105044358025</t>
  </si>
  <si>
    <t>R1541</t>
  </si>
  <si>
    <t>Leveraging Co-Occurrence to Improve Deep Learning Photo-Identification in Social Animals</t>
  </si>
  <si>
    <t>10.1002/ece3.73552</t>
  </si>
  <si>
    <t>2-s2.0-105036425890</t>
  </si>
  <si>
    <t>R1542</t>
  </si>
  <si>
    <t>Predicting Bicycle-Lane Traffic Noise from Urban Street Morphology Using Interpretable Machine Learning Models</t>
  </si>
  <si>
    <t>10.3390/buildings16102023</t>
  </si>
  <si>
    <t>2-s2.0-105040173243</t>
  </si>
  <si>
    <t>R1543</t>
  </si>
  <si>
    <t>A dose-unit-aware predictive toxicology framework for literature-derived in vitro carbon nanotube cytotoxicity</t>
  </si>
  <si>
    <t>Toxicology Mechanisms and Methods</t>
  </si>
  <si>
    <t>10.1080/15376516.2026.2725744</t>
  </si>
  <si>
    <t>2-s2.0-105050711675</t>
  </si>
  <si>
    <t>R1544</t>
  </si>
  <si>
    <t>Bayesian-optimized CNN-LSTM neural network for predicting road construction dust concentrations</t>
  </si>
  <si>
    <t>Developments in the Built Environment</t>
  </si>
  <si>
    <t>10.1016/j.dibe.2026.100843</t>
  </si>
  <si>
    <t>2-s2.0-105027409097</t>
  </si>
  <si>
    <t>R1545</t>
  </si>
  <si>
    <t>From mapping to decision making: a hybrid rule-based and machine learning framework for spatial land-use zoning</t>
  </si>
  <si>
    <t>10.3389/fenvs.2026.1791582</t>
  </si>
  <si>
    <t>2-s2.0-105034528346</t>
  </si>
  <si>
    <t>R1546</t>
  </si>
  <si>
    <t>Interpretable machine learning for academic performance prediction: A SHAP-based analysis of key influencing factors</t>
  </si>
  <si>
    <t>Innovations in Education and Teaching International</t>
  </si>
  <si>
    <t>10.1080/14703297.2025.2532050</t>
  </si>
  <si>
    <t>2-s2.0-105010496375</t>
  </si>
  <si>
    <t>R1547</t>
  </si>
  <si>
    <t>Spatiotemporal evolution and drivers of eco-environmental quality for sustainable rural tourism in China’s Yangtze River Basin: an explainable AI approach</t>
  </si>
  <si>
    <t>10.1080/17538947.2026.2735566</t>
  </si>
  <si>
    <t>2-s2.0-105051409244</t>
  </si>
  <si>
    <t>R1548</t>
  </si>
  <si>
    <t>Machine Learning Model Analysis of Myrmeleotettix palpalis Habitat Distribution Driven by Topography-Climate-Surface Parameter Coupling</t>
  </si>
  <si>
    <t>Contemporary Problems of Ecology</t>
  </si>
  <si>
    <t>10.1134/S1995425526700113</t>
  </si>
  <si>
    <t>2-s2.0-105040936208</t>
  </si>
  <si>
    <t>R1549</t>
  </si>
  <si>
    <t>Data-Driven Prediction of Tensile Strength in Heat-Treated Steels Using Random Forests for Sustainable Materials Design</t>
  </si>
  <si>
    <t>10.3390/su18021087</t>
  </si>
  <si>
    <t>2-s2.0-105028859807</t>
  </si>
  <si>
    <t>R1550</t>
  </si>
  <si>
    <t>Assessing the transferability of post-disaster building damage assessment using synthetic aperture radar and machine learning</t>
  </si>
  <si>
    <t>International Journal of Disaster Risk Reduction</t>
  </si>
  <si>
    <t>10.1016/j.ijdrr.2026.106048</t>
  </si>
  <si>
    <t>2-s2.0-105030587960</t>
  </si>
  <si>
    <t>R1551</t>
  </si>
  <si>
    <t>A reconstruction of the Indigenous maize farming niche of Utah</t>
  </si>
  <si>
    <t>10.1016/j.jasrep.2025.105493</t>
  </si>
  <si>
    <t>2-s2.0-105022262751</t>
  </si>
  <si>
    <t>R1552</t>
  </si>
  <si>
    <t>Optimizing Fine-Tuning of Earth Foundation Models via Multidimensional Latin Hypercube Sampling for Small-Scale Burn Scar Identification</t>
  </si>
  <si>
    <t>10.3390/fire9040161</t>
  </si>
  <si>
    <t>2-s2.0-105036843311</t>
  </si>
  <si>
    <t>R1553</t>
  </si>
  <si>
    <t>A spatially-informed interpretable deep learning framework for high-resolution nutrient monitoring in complex coastal waters</t>
  </si>
  <si>
    <t>10.1016/j.jag.2025.105025</t>
  </si>
  <si>
    <t>2-s2.0-105024796349</t>
  </si>
  <si>
    <t>R1554</t>
  </si>
  <si>
    <t>Clean heating transition in China: Technological innovation, residual emission burden, and regional inequality in northern cities</t>
  </si>
  <si>
    <t>10.1016/j.spc.2026.05.003</t>
  </si>
  <si>
    <t>2-s2.0-105039262090</t>
  </si>
  <si>
    <t>R1555</t>
  </si>
  <si>
    <t>Comparative assessment of spectral covariates from Sentinel 1 A, Sentinel 2 A, Landsat 8, and PRISMA for digital soil mapping of infiltration rate and textural classes</t>
  </si>
  <si>
    <t>10.1007/s10661-025-14921-7</t>
  </si>
  <si>
    <t>2-s2.0-105026050664</t>
  </si>
  <si>
    <t>R1556</t>
  </si>
  <si>
    <t>PS-InSAR and Explainable Machine Learning for Local Transportation Infrastructure Stability in Baton Rouge</t>
  </si>
  <si>
    <t>10.1109/JSTARS.2026.3705283</t>
  </si>
  <si>
    <t>2-s2.0-105043652325</t>
  </si>
  <si>
    <t>R1557</t>
  </si>
  <si>
    <t>Understanding the Future Dynamics of the Historic Rice Fields' Ecohydrological Systems Under Changing Climatic Conditions</t>
  </si>
  <si>
    <t>Journal of the American Water Resources Association</t>
  </si>
  <si>
    <t>10.1111/1752-1688.70081</t>
  </si>
  <si>
    <t>2-s2.0-105026949603</t>
  </si>
  <si>
    <t>R1558</t>
  </si>
  <si>
    <t>Vision-Based Quantification of Stiffness Degradation in Reinforced Concrete Shear Walls Using Graph-Based Surface Crack Features and Machine Learning</t>
  </si>
  <si>
    <t>Journal of Structural Engineering</t>
  </si>
  <si>
    <t>10.1061/JSENDH.STENG-15932</t>
  </si>
  <si>
    <t>2-s2.0-105031882917</t>
  </si>
  <si>
    <t>R1559</t>
  </si>
  <si>
    <t>Interpretable Machine Learning for Diagnosing Remote Sensing Ecological Index-Derived Ecological Quality Dynamics in the Yangtze River Delta</t>
  </si>
  <si>
    <t>10.3390/land15071167</t>
  </si>
  <si>
    <t>2-s2.0-105045725526</t>
  </si>
  <si>
    <t>R1560</t>
  </si>
  <si>
    <t>Combining Sentinel-2 time-series and SITS-BERT for area-wide mapping of eight central European tree species</t>
  </si>
  <si>
    <t>10.1093/forestry/cpag042</t>
  </si>
  <si>
    <t>2-s2.0-105040960642</t>
  </si>
  <si>
    <t>R1561</t>
  </si>
  <si>
    <t>Projecting hurricane-driven prolonged school closures along the U.S. East and Gulf Coasts</t>
  </si>
  <si>
    <t>10.1007/s10584-026-04222-4</t>
  </si>
  <si>
    <t>2-s2.0-105041304035</t>
  </si>
  <si>
    <t>R1562</t>
  </si>
  <si>
    <t>Coseismic landslide susceptibility modelling via machine learning associated with the September 5, 2022, Luding Mw 6.8 earthquake, southeastern Tibetan Plateau</t>
  </si>
  <si>
    <t>10.1007/s10064-026-04864-9</t>
  </si>
  <si>
    <t>2-s2.0-105033434799</t>
  </si>
  <si>
    <t>R1563</t>
  </si>
  <si>
    <t>Development of Cow Milk Production Estimation Model Based on Machine Learning – Fuzzy Integral</t>
  </si>
  <si>
    <t>International Journal on Informatics Visualization</t>
  </si>
  <si>
    <t>10.62527/joiv.10.4.4430</t>
  </si>
  <si>
    <t>2-s2.0-105049661141</t>
  </si>
  <si>
    <t>R1564</t>
  </si>
  <si>
    <t>Machine learning to understand relationships between farm practices and milk fatty acids across diverse European dairy farms</t>
  </si>
  <si>
    <t>10.3168/jds.2025-27564</t>
  </si>
  <si>
    <t>2-s2.0-105034569082</t>
  </si>
  <si>
    <t>R1565</t>
  </si>
  <si>
    <t>Improving Height–Diameter Models Using Forest Structure and Environmental Information</t>
  </si>
  <si>
    <t>10.3390/f17070818</t>
  </si>
  <si>
    <t>2-s2.0-105045835056</t>
  </si>
  <si>
    <t>R1566</t>
  </si>
  <si>
    <t>Detection of suitable habitat areas in Japan of the Lyme disease and tick-borne encephalitis vectors Ixodes ovatus and Ixodes persulcatus based on abiotic factors</t>
  </si>
  <si>
    <t>Current Research in Parasitology and Vector-Borne Diseases</t>
  </si>
  <si>
    <t>10.1016/j.crpvbd.2026.100385</t>
  </si>
  <si>
    <t>2-s2.0-105039606360</t>
  </si>
  <si>
    <t>R1567</t>
  </si>
  <si>
    <t>Early detection of bark beetle infestations in Central Europe using deep learning–based reconstructions of irregular Sentinel-2 time series</t>
  </si>
  <si>
    <t>10.1093/forestry/cpaf053</t>
  </si>
  <si>
    <t>2-s2.0-105040002377</t>
  </si>
  <si>
    <t>R1568</t>
  </si>
  <si>
    <t>Optimizing Spatial Representativeness of LULC Samples over Complex Karst Terrain Using Remote Sensing Phenology and Landform-Constrained Joint Stratification</t>
  </si>
  <si>
    <t>10.3390/rs18121915</t>
  </si>
  <si>
    <t>2-s2.0-105043016652</t>
  </si>
  <si>
    <t>R1569</t>
  </si>
  <si>
    <t>Monitoring ryegrass-clover grasslands with multi-spectral UAV imagery will improve the sustainability of small-and medium-sized livestock farmers in the northern Peruvian highlands</t>
  </si>
  <si>
    <t>Sustainable Environment</t>
  </si>
  <si>
    <t>10.1080/27658511.2026.2623335</t>
  </si>
  <si>
    <t>2-s2.0-105029690425</t>
  </si>
  <si>
    <t>R1570</t>
  </si>
  <si>
    <t>Global projections of oceanic climate change on marine bioluminescent species distributions: Regional hotspots and climate refugia</t>
  </si>
  <si>
    <t>10.1016/j.rsma.2026.105066</t>
  </si>
  <si>
    <t>2-s2.0-105039827239</t>
  </si>
  <si>
    <t>R1571</t>
  </si>
  <si>
    <t>Pedodiversity-Based Covariates for Digital Soil Mapping Framework</t>
  </si>
  <si>
    <t>10.1111/ejss.70334</t>
  </si>
  <si>
    <t>2-s2.0-105037386867</t>
  </si>
  <si>
    <t>R1572</t>
  </si>
  <si>
    <t>Assessing the Utility of Satellite Embedding Features for Biomass Prediction in Subtropical Forests with Machine Learning</t>
  </si>
  <si>
    <t>10.3390/rs18030436</t>
  </si>
  <si>
    <t>2-s2.0-105030036281</t>
  </si>
  <si>
    <t>R1573</t>
  </si>
  <si>
    <t>Accurate machine learning reconstruction and forecasting of global wetland extent</t>
  </si>
  <si>
    <t>10.1080/15481603.2026.2694176</t>
  </si>
  <si>
    <t>2-s2.0-105043319955</t>
  </si>
  <si>
    <t>R1574</t>
  </si>
  <si>
    <t>DSM-to-DTM Reconstruction Using Only DSM-Derived Inputs with Residual Learning and CSF Priors</t>
  </si>
  <si>
    <t>10.3390/rs18101625</t>
  </si>
  <si>
    <t>2-s2.0-105040102930</t>
  </si>
  <si>
    <t>R1575</t>
  </si>
  <si>
    <t>Improved management reduces carbon losses in semi-arid grasslands: An analysis of upscaled CO₂ fluxes from portable chambers</t>
  </si>
  <si>
    <t>10.1016/j.agrformet.2026.111215</t>
  </si>
  <si>
    <t>2-s2.0-105037594425</t>
  </si>
  <si>
    <t>R1576</t>
  </si>
  <si>
    <t>Remote Sensing Retrieval of Chlorophyll-a Concentration in the North Sea Using a Residual-Compensated Stacking Ensemble Model</t>
  </si>
  <si>
    <t>10.1109/ACCESS.2026.3717083</t>
  </si>
  <si>
    <t>2-s2.0-105046126055</t>
  </si>
  <si>
    <t>R1577</t>
  </si>
  <si>
    <t>Deciphering Spatiotemporal Patterns and Drivers of Surface Soil Moisture in Gannan Prefecture (2000–2022) Using Interpretable Machine Learning</t>
  </si>
  <si>
    <t>10.3390/land15071202</t>
  </si>
  <si>
    <t>2-s2.0-105045925926</t>
  </si>
  <si>
    <t>R1578</t>
  </si>
  <si>
    <t>Modeling of urban air quality dynamics using hyperparameter-tuned boosted regression</t>
  </si>
  <si>
    <t>10.1080/10106049.2025.2604904</t>
  </si>
  <si>
    <t>2-s2.0-105027385004</t>
  </si>
  <si>
    <t>R1579</t>
  </si>
  <si>
    <t>Ensemble-based mapping and trophic characterization of lentic water bodies in the Middle Ganga Basin under climate and land use change</t>
  </si>
  <si>
    <t>10.1016/j.jenvman.2026.128754</t>
  </si>
  <si>
    <t>2-s2.0-105028959768</t>
  </si>
  <si>
    <t>R1580</t>
  </si>
  <si>
    <t>Improving the mapping of coral reefs with multibeam echosounder water column data</t>
  </si>
  <si>
    <t>10.1016/j.ecss.2026.109744</t>
  </si>
  <si>
    <t>2-s2.0-105029355971</t>
  </si>
  <si>
    <t>R1581</t>
  </si>
  <si>
    <t>Key drivers of at-vessel mortality in demersal sharks</t>
  </si>
  <si>
    <t>10.1111/cobi.70100</t>
  </si>
  <si>
    <t>2-s2.0-105009761164</t>
  </si>
  <si>
    <t>R1582</t>
  </si>
  <si>
    <t>Estimation of Stand Volume Using Empirical Modeling Based on Multi-sensor Imagery with Random Forest Regression updates</t>
  </si>
  <si>
    <t>Jurnal Manajemen Hutan Tropika</t>
  </si>
  <si>
    <t>10.7226/jtfm.32.3.215</t>
  </si>
  <si>
    <t>2-s2.0-105044815379</t>
  </si>
  <si>
    <t>R1583</t>
  </si>
  <si>
    <t>A Method for Extracting Sedimentary Outcrops from UAV Oblique Photogrammetry Point Clouds</t>
  </si>
  <si>
    <t>10.3390/s26123946</t>
  </si>
  <si>
    <t>2-s2.0-105043225521</t>
  </si>
  <si>
    <t>R1584</t>
  </si>
  <si>
    <t>Tracking savanna vegetation structure in South Africa by extension of GEDI canopy metrics with Landsat, Sentinel-2, and PALSAR</t>
  </si>
  <si>
    <t>10.1016/j.srs.2026.100388</t>
  </si>
  <si>
    <t>2-s2.0-105029343511</t>
  </si>
  <si>
    <t>R1585</t>
  </si>
  <si>
    <t>A stratified approach for heterogeneous data fusion using polygon generation, deep learning and ensemble modeling</t>
  </si>
  <si>
    <t>10.1016/j.ecoinf.2026.103824</t>
  </si>
  <si>
    <t>2-s2.0-105039954001</t>
  </si>
  <si>
    <t>R1586</t>
  </si>
  <si>
    <t>Comparing allometric models to machine learning models for aboveground biomass estimation in agroforestry systems in Kenya</t>
  </si>
  <si>
    <t>10.1016/j.mlwa.2026.100880</t>
  </si>
  <si>
    <t>2-s2.0-105031901392</t>
  </si>
  <si>
    <t>R1587</t>
  </si>
  <si>
    <t>Ambient dose rate variation in the Fukushima region visualized using explainable AI techniques</t>
  </si>
  <si>
    <t>Journal of Environmental Radioactivity</t>
  </si>
  <si>
    <t>10.1016/j.jenvrad.2026.107900</t>
  </si>
  <si>
    <t>2-s2.0-105026856634</t>
  </si>
  <si>
    <t>R1588</t>
  </si>
  <si>
    <t>New ecological insights using size-specific species distribution models</t>
  </si>
  <si>
    <t>10.1093/icesjms/fsag065</t>
  </si>
  <si>
    <t>2-s2.0-105037913527</t>
  </si>
  <si>
    <t>R1589</t>
  </si>
  <si>
    <t>Spatio-temporal analysis of slum growth and flood inundation in east african cities using machine learning</t>
  </si>
  <si>
    <t xml:space="preserve">GeoJournal </t>
  </si>
  <si>
    <t>10.1007/s10708-026-11579-7</t>
  </si>
  <si>
    <t>2-s2.0-105030552206</t>
  </si>
  <si>
    <t>R1590</t>
  </si>
  <si>
    <t>Predicting Suitable Regions for Avocado (Persea americana Mill.) Tree Cultivation in Tanzania</t>
  </si>
  <si>
    <t>10.3390/horticulturae12010024</t>
  </si>
  <si>
    <t>2-s2.0-105028492788</t>
  </si>
  <si>
    <t>R1591</t>
  </si>
  <si>
    <t>Adaptive Data-Driven Framework for Unsupervised Learning of Air Pollution in Urban Micro-Environments</t>
  </si>
  <si>
    <t>10.3390/atmos17020125</t>
  </si>
  <si>
    <t>2-s2.0-105031281258</t>
  </si>
  <si>
    <t>R1592</t>
  </si>
  <si>
    <t>Comparison of soil moisture mapping techniques: Evaluating dataset variability and spatial transferability across regions</t>
  </si>
  <si>
    <t>10.1007/s12665-026-12963-9</t>
  </si>
  <si>
    <t>2-s2.0-105039142410</t>
  </si>
  <si>
    <t>R1593</t>
  </si>
  <si>
    <t>Application of UAV Devices to Assess Post-Drought Canopy Vigor in Two Pine Forests Showing Die-Off</t>
  </si>
  <si>
    <t>10.3390/rs18060916</t>
  </si>
  <si>
    <t>2-s2.0-105034261627</t>
  </si>
  <si>
    <t>R1594</t>
  </si>
  <si>
    <t>Data-driven interpretability of urban tree species classification from deep learning models and Satellite Image Time Series</t>
  </si>
  <si>
    <t>10.1016/j.ufug.2026.129360</t>
  </si>
  <si>
    <t>2-s2.0-105032492317</t>
  </si>
  <si>
    <t>R1595</t>
  </si>
  <si>
    <t>Watershed Fingerprints in Reservoir Sediments: Microeukaryotic Sedimentary DNA Tracks Decades of Anthropogenic Disturbance</t>
  </si>
  <si>
    <t>Molecular Ecology</t>
  </si>
  <si>
    <t>10.1111/mec.70330</t>
  </si>
  <si>
    <t>2-s2.0-105034596428</t>
  </si>
  <si>
    <t>R1596</t>
  </si>
  <si>
    <t>Diag-STFN: A diagnostic spatiotemporal multimodal fusion network for global pre-harvest crop yield forecasting</t>
  </si>
  <si>
    <t>10.1016/j.ecoinf.2026.103860</t>
  </si>
  <si>
    <t>2-s2.0-105041152486</t>
  </si>
  <si>
    <t>R1597</t>
  </si>
  <si>
    <t>Super-Resolution of Sentinel-2 Satellite Images: A Comparison of Different Interpolation Methods for Spatial Knowledge Extraction</t>
  </si>
  <si>
    <t>Machine Learning and Knowledge Extraction</t>
  </si>
  <si>
    <t>10.3390/make8010014</t>
  </si>
  <si>
    <t>2-s2.0-105028560148</t>
  </si>
  <si>
    <t>R1598</t>
  </si>
  <si>
    <t>Underestimation of industrial contributions to VOC fluctuation in the Hangzhou Bay: Insights from simultaneous measurements and ML-SHAP analysis</t>
  </si>
  <si>
    <t>10.1016/j.envpol.2026.128282</t>
  </si>
  <si>
    <t>2-s2.0-105038049999</t>
  </si>
  <si>
    <t>R1599</t>
  </si>
  <si>
    <t>Digital Mapping of Soil Physicochemical Properties for Sustainable Irrigation Management in a Semi-Arid Region of Central Mexico</t>
  </si>
  <si>
    <t>10.3390/land15030398</t>
  </si>
  <si>
    <t>2-s2.0-105034123849</t>
  </si>
  <si>
    <t>R1600</t>
  </si>
  <si>
    <t>Advancing species-level vegetation mapping of alpine peat bogs using UAV imagery, machine learning and texture features</t>
  </si>
  <si>
    <t>10.3389/fpls.2026.1841696</t>
  </si>
  <si>
    <t>2-s2.0-105047968978</t>
  </si>
  <si>
    <t>R1601</t>
  </si>
  <si>
    <t>Divergent responses of endemic and non-endemic plant species to climate change in South American Lomas ecosystems; [南美洛马斯生态系统植物特有种与非特有种对气候变化的差异化响应]</t>
  </si>
  <si>
    <t>Journal of Plant Ecology</t>
  </si>
  <si>
    <t>10.1093/jpe/rtaf226</t>
  </si>
  <si>
    <t>2-s2.0-105044182197</t>
  </si>
  <si>
    <t>R1602</t>
  </si>
  <si>
    <t>Predicting the spatial distribution of invasive species richness using the combination of machine learning and geostatistical algorithms</t>
  </si>
  <si>
    <t>10.1016/j.ecoinf.2026.103676</t>
  </si>
  <si>
    <t>2-s2.0-105031122328</t>
  </si>
  <si>
    <t>R1603</t>
  </si>
  <si>
    <t>Seamless Daily XCO2 Mapping Across China From OCO-3 Observations via a Hybrid Framework of Transformer and Geo-Implicit Neural Representation</t>
  </si>
  <si>
    <t>10.1109/TGRS.2026.3732466</t>
  </si>
  <si>
    <t>2-s2.0-105050271254</t>
  </si>
  <si>
    <t>R1604</t>
  </si>
  <si>
    <t>Econometric and machine learning spatially varying models for the mass appraisal of residential properties</t>
  </si>
  <si>
    <t>Journal of Housing and the Built Environment</t>
  </si>
  <si>
    <t>10.1007/s10901-026-10348-9</t>
  </si>
  <si>
    <t>2-s2.0-105051281949</t>
  </si>
  <si>
    <t>R1605</t>
  </si>
  <si>
    <t>Integrating Remote Sensing and Machine Learning to Project Global Habitat Suitability and Productivity of Chinese Fir Under Climate Change</t>
  </si>
  <si>
    <t>10.1002/ece3.73757</t>
  </si>
  <si>
    <t>2-s2.0-105041105392</t>
  </si>
  <si>
    <t>R1606</t>
  </si>
  <si>
    <t>Biogeographic Patterns and Drivers of Endolithic Symbiosis in Mussels Across Atlantic Europe and North Africa</t>
  </si>
  <si>
    <t>10.1111/jbi.70174</t>
  </si>
  <si>
    <t>2-s2.0-105029964352</t>
  </si>
  <si>
    <t>R1607</t>
  </si>
  <si>
    <t>Machine Learning-Enhanced Modeling of Heavy Metal Adsorption onto Coal Fly Ash-Derived Zeolite P</t>
  </si>
  <si>
    <t>10.3390/w18070857</t>
  </si>
  <si>
    <t>2-s2.0-105035522955</t>
  </si>
  <si>
    <t>R1608</t>
  </si>
  <si>
    <t>A novel spatiotemporal and machine learning framework for sustainable groundwater monitoring and management</t>
  </si>
  <si>
    <t>10.1016/j.gsd.2026.101612</t>
  </si>
  <si>
    <t>2-s2.0-105033087774</t>
  </si>
  <si>
    <t>R1609</t>
  </si>
  <si>
    <t>Validation and prediction challenges in data-driven landslide susceptibility mapping: insights from random sampling of training and test data in machine learning models</t>
  </si>
  <si>
    <t>10.1007/s10064-026-04911-5</t>
  </si>
  <si>
    <t>2-s2.0-105035257769</t>
  </si>
  <si>
    <t>R1610</t>
  </si>
  <si>
    <t>Station-centric geographically weighted regression (SCGWR): a novel framework for chlorophyll-a prediction with Sentinel-2</t>
  </si>
  <si>
    <t>10.1007/s00477-026-03226-x</t>
  </si>
  <si>
    <t>2-s2.0-105037953321</t>
  </si>
  <si>
    <t>R1611</t>
  </si>
  <si>
    <t>Machine and Deep Learning Approaches for Multi-Class Land Cover Classification Using High-Resolution Satellite Imagery</t>
  </si>
  <si>
    <t>Journal of Soft Computing and Data Mining</t>
  </si>
  <si>
    <t>10.30880/jscdm.2026.07.02.012</t>
  </si>
  <si>
    <t>2-s2.0-105044774597</t>
  </si>
  <si>
    <t>R1612</t>
  </si>
  <si>
    <t>Bayesian Neural Network-Based Habitat Suitability Prediction for Amphibians Using Remote Sensing Ecological Indices: A Case Study of Pelophylax Nigromaculatus in China</t>
  </si>
  <si>
    <t>10.1109/JSTARS.2026.3725152</t>
  </si>
  <si>
    <t>2-s2.0-105048588312</t>
  </si>
  <si>
    <t>R1613</t>
  </si>
  <si>
    <t>Satellite-Based Ground-Level NO2 Estimation and Population Exposure Assessment Across the Marmara Region Using Tree-Based Machine Learning</t>
  </si>
  <si>
    <t>10.3390/app16104935</t>
  </si>
  <si>
    <t>2-s2.0-105040100156</t>
  </si>
  <si>
    <t>R1614</t>
  </si>
  <si>
    <t>Enhanced diagnostic interpretation of the MoCA using machine learning</t>
  </si>
  <si>
    <t>Frontiers in Neuroscience</t>
  </si>
  <si>
    <t>10.3389/fnins.2026.1679649</t>
  </si>
  <si>
    <t>2-s2.0-105032114342</t>
  </si>
  <si>
    <t>R1615</t>
  </si>
  <si>
    <t>Sodium constraints on megaherbivore communities in Africa</t>
  </si>
  <si>
    <t>Nature Ecology and Evolution</t>
  </si>
  <si>
    <t>10.1038/s41559-025-02917-y</t>
  </si>
  <si>
    <t>2-s2.0-105024337715</t>
  </si>
  <si>
    <t>R1616</t>
  </si>
  <si>
    <t>Performance assessment and application of AlphaEarth embedding in air quality - Changchun PM2.5 Case</t>
  </si>
  <si>
    <t>10.1016/j.rsase.2026.101989</t>
  </si>
  <si>
    <t>2-s2.0-105034312812</t>
  </si>
  <si>
    <t>R1617</t>
  </si>
  <si>
    <t>Cross-City Evaluation of Multi-Sensor SAR–Optical Fusion Strategies for Agricultural Land Cover Classification Using Deep Learning</t>
  </si>
  <si>
    <t>10.3390/land15071289</t>
  </si>
  <si>
    <t>2-s2.0-105045862620</t>
  </si>
  <si>
    <t>R1618</t>
  </si>
  <si>
    <t>Revealing Spatiotemporal Evolution and Driving Mechanisms of Grey Water Footprint in Land Consolidation Areas Using Explainable Machine Learning Models: Evidence from Yan’an Region, Shaanxi Province</t>
  </si>
  <si>
    <t>10.3390/su18041854</t>
  </si>
  <si>
    <t>2-s2.0-105031444757</t>
  </si>
  <si>
    <t>R1619</t>
  </si>
  <si>
    <t>deadtrees.earth — An open-access and interactive database for centimeter-scale aerial imagery to uncover global tree mortality dynamics</t>
  </si>
  <si>
    <t>10.1016/j.rse.2025.115027</t>
  </si>
  <si>
    <t>2-s2.0-105021036860</t>
  </si>
  <si>
    <t>R1620</t>
  </si>
  <si>
    <t>Decadal changes in environmental suitability for the margay (Leopardus wiedii) under anthropogenic pressure in the Yucatán Peninsula</t>
  </si>
  <si>
    <t>10.1111/csp2.70226</t>
  </si>
  <si>
    <t>2-s2.0-105031143286</t>
  </si>
  <si>
    <t>R1621</t>
  </si>
  <si>
    <t>Predictive drivers and transferability of multi-scale machine learning based crop yield prediction under drought across European and Asian climates</t>
  </si>
  <si>
    <t>10.1016/j.agwat.2026.110254</t>
  </si>
  <si>
    <t>2-s2.0-105031065589</t>
  </si>
  <si>
    <t>R1622</t>
  </si>
  <si>
    <t>Referential choice between common place nouns and place names for urban place types in property listings: A spatial analysis from the accessibility perspective</t>
  </si>
  <si>
    <t>Spatial Cognition and Computation</t>
  </si>
  <si>
    <t>10.1080/13875868.2026.2687073</t>
  </si>
  <si>
    <t>2-s2.0-105043368105</t>
  </si>
  <si>
    <t>R1623</t>
  </si>
  <si>
    <t>Assessing the reliability of isoGDGTs lake-level proxies across Tibetan Plateau and Central Asian lakes</t>
  </si>
  <si>
    <t>Global and Planetary Change</t>
  </si>
  <si>
    <t>10.1016/j.gloplacha.2026.105407</t>
  </si>
  <si>
    <t>2-s2.0-105032235914</t>
  </si>
  <si>
    <t>R1624</t>
  </si>
  <si>
    <t>Landslide susceptibility modelling with solely DEM-derived indicators: a data-efficient and explainable framework</t>
  </si>
  <si>
    <t>10.1080/10106049.2026.2712662</t>
  </si>
  <si>
    <t>2-s2.0-105046732928</t>
  </si>
  <si>
    <t>R1625</t>
  </si>
  <si>
    <t>Limited evidence for the impact of climate change on the recent range expansion of the malaria vector Anopheles stephensi in the Horn of Africa</t>
  </si>
  <si>
    <t>10.1088/1748-9326/ae51a7</t>
  </si>
  <si>
    <t>2-s2.0-105034363262</t>
  </si>
  <si>
    <t>R1626</t>
  </si>
  <si>
    <t>Surface-Water Wetness Regulates the Urban Heat Island: An Explainable GeoAI Framework for Blue–Green Cooling in Arid Riyadh, Saudi Arabia</t>
  </si>
  <si>
    <t>10.3390/w18131628</t>
  </si>
  <si>
    <t>2-s2.0-105044960556</t>
  </si>
  <si>
    <t>R1627</t>
  </si>
  <si>
    <t>Hybrid air quality monitoring for robust exposure assessment in resource-constrained environments</t>
  </si>
  <si>
    <t>10.1016/j.atmosenv.2026.121944</t>
  </si>
  <si>
    <t>2-s2.0-105032840751</t>
  </si>
  <si>
    <t>R1628</t>
  </si>
  <si>
    <t>Recent Advances of Artificial Intelligence in Aquatic Bioindicators and Ecological Assessment</t>
  </si>
  <si>
    <t>Water, Air, and Soil Pollution</t>
  </si>
  <si>
    <t>10.1007/s11270-025-08907-x</t>
  </si>
  <si>
    <t>2-s2.0-105025148905</t>
  </si>
  <si>
    <t>R1629</t>
  </si>
  <si>
    <t>Developing an Optimized Lightweight Deep Learning Model for LoRaWAN Sensor Network Energy Efficiency</t>
  </si>
  <si>
    <t>10.22266/ijies2026.0131.45</t>
  </si>
  <si>
    <t>2-s2.0-105025823720</t>
  </si>
  <si>
    <t>R1630</t>
  </si>
  <si>
    <t>Machine Learning and Explainable AI for Transferable Estimation of Average Daily Traffic (ADT) on Local Roads in Thailand</t>
  </si>
  <si>
    <t>10.4186/ej.2026.30.2.209</t>
  </si>
  <si>
    <t>2-s2.0-105034451800</t>
  </si>
  <si>
    <t>R1631</t>
  </si>
  <si>
    <t>Improving soil organic carbon estimation by combining multi-temporal optical and SAR data</t>
  </si>
  <si>
    <t>10.1016/j.geoderma.2026.117787</t>
  </si>
  <si>
    <t>2-s2.0-105034620712</t>
  </si>
  <si>
    <t>R1632</t>
  </si>
  <si>
    <t>Mapping shrub and tree encroachment in Canadian Prairies using stacking ensemble and Sentinel-1/2 imagery</t>
  </si>
  <si>
    <t>10.1016/j.rsase.2026.102041</t>
  </si>
  <si>
    <t>2-s2.0-105037311771</t>
  </si>
  <si>
    <t>R1633</t>
  </si>
  <si>
    <t>Why do classification models go wrong? The importance of adaptations and acclimations in driving landscape-level spectral variation in Fremont cottonwood</t>
  </si>
  <si>
    <t>10.1016/j.rse.2026.115240</t>
  </si>
  <si>
    <t>2-s2.0-105030060245</t>
  </si>
  <si>
    <t>R1634</t>
  </si>
  <si>
    <t>Stacked ensemble model for flood layer extraction using EOS-04 satellite in Fine Resolution Stripmap (FRS) mode</t>
  </si>
  <si>
    <t>10.1016/j.ejrs.2026.01.005</t>
  </si>
  <si>
    <t>2-s2.0-105029286275</t>
  </si>
  <si>
    <t>R1635</t>
  </si>
  <si>
    <t>Estimating marine atmospheric PM2.5 over the Bohai Sea: Spatiotemporal dynamics under policy transition in China's emission reduction</t>
  </si>
  <si>
    <t>10.1016/j.jclepro.2026.147748</t>
  </si>
  <si>
    <t>2-s2.0-105029661804</t>
  </si>
  <si>
    <t>R1636</t>
  </si>
  <si>
    <t>Quantification of CO2 Fluxes in Agroecosystems: A Machine Learning Approach in the Southern Brazilian Pampa</t>
  </si>
  <si>
    <t>10.1007/s41748-026-01315-z</t>
  </si>
  <si>
    <t>2-s2.0-105045563219</t>
  </si>
  <si>
    <t>R1637</t>
  </si>
  <si>
    <t>Scale-dependent transition in soil moisture memory and its environmental controls in complex mountain terrain</t>
  </si>
  <si>
    <t>10.5194/hess-30-3825-2026</t>
  </si>
  <si>
    <t>2-s2.0-105042646071</t>
  </si>
  <si>
    <t>R1638</t>
  </si>
  <si>
    <t>Applying the maximum entropy principle to neural networks enhances multi-species distribution models</t>
  </si>
  <si>
    <t>10.1111/2041-210x.70262</t>
  </si>
  <si>
    <t>2-s2.0-105033008981</t>
  </si>
  <si>
    <t>R1639</t>
  </si>
  <si>
    <t>A pixel-aligned co-registration and DSM-grid fusion framework for UAV multispectral and thermal imagery and point-cloud data: 3D Characterization of crop canopy water status</t>
  </si>
  <si>
    <t>10.1016/j.compag.2025.111290</t>
  </si>
  <si>
    <t>2-s2.0-105024456087</t>
  </si>
  <si>
    <t>R1640</t>
  </si>
  <si>
    <t>Comparison of Statistical Models for the Prediction of the Ecological Niche of Fusarium oxysporum f. sp. cubense and its Implication in the Phytosanitation of Agricultural soils; [Comparación de Modelos Estadísticos para la Predicción del Nicho Ecológico de Fusarium oxysporum f. sp. cubense y su Implicación en la Fitosanidad de Suelos Agrícolas]</t>
  </si>
  <si>
    <t>Terra Latinoamericana</t>
  </si>
  <si>
    <t>10.28940/terralatinoamericana.v44i.2417</t>
  </si>
  <si>
    <t>2-s2.0-105037734453</t>
  </si>
  <si>
    <t>R1641</t>
  </si>
  <si>
    <t>Automated drone-borne GPR mapping of root-zone soil moisture for precision irrigation</t>
  </si>
  <si>
    <t>10.1016/j.rse.2025.115110</t>
  </si>
  <si>
    <t>2-s2.0-105023661115</t>
  </si>
  <si>
    <t>R1642</t>
  </si>
  <si>
    <t>Adaptive algorithms for pest management: A comparative study of machine learning for predicting Spodoptera frugiperda distribution in Java, Indonesia</t>
  </si>
  <si>
    <t>10.1016/j.ecofro.2026.06.009</t>
  </si>
  <si>
    <t>2-s2.0-105044332843</t>
  </si>
  <si>
    <t>R1643</t>
  </si>
  <si>
    <t>A multi-source stacking framework with inverse-transformation bias correction for mapping soil salinity in arid oases: A case study from the Yarkant River Oasis</t>
  </si>
  <si>
    <t>10.1016/j.ejrh.2026.103471</t>
  </si>
  <si>
    <t>2-s2.0-105036847868</t>
  </si>
  <si>
    <t>R1644</t>
  </si>
  <si>
    <t>Elucidating observed flood occurrences in the Yangtze River Delta with interpretable machine learning</t>
  </si>
  <si>
    <t>10.1080/19475705.2026.2719318</t>
  </si>
  <si>
    <t>2-s2.0-105047881480</t>
  </si>
  <si>
    <t>R1645</t>
  </si>
  <si>
    <t>An optimized machine learning framework for prediction of coal abrasive index: Leveraging supervised learning, metaheuristic optimization, and interpretability analysis</t>
  </si>
  <si>
    <t>Fuel</t>
  </si>
  <si>
    <t>10.1016/j.fuel.2025.136065</t>
  </si>
  <si>
    <t>2-s2.0-105009028007</t>
  </si>
  <si>
    <t>R1646</t>
  </si>
  <si>
    <t>Landesque capital and ideal distribution models: mapping agricultural suitability in the Sierra Nevada de Santa Marta, Colombia</t>
  </si>
  <si>
    <t>Journal of Anthropological Archaeology</t>
  </si>
  <si>
    <t>10.1016/j.jaa.2026.101772</t>
  </si>
  <si>
    <t>2-s2.0-105038357173</t>
  </si>
  <si>
    <t>R1647</t>
  </si>
  <si>
    <t>Spatio-Temporal Analysis of Human Thermal Comfort and Relationships With Large-Scale Climate Indices Along Ghana's Coastal-Urban Corridor From 1980 to 2020</t>
  </si>
  <si>
    <t>International Journal of Climatology</t>
  </si>
  <si>
    <t>10.1002/joc.70580</t>
  </si>
  <si>
    <t>2-s2.0-105049582787</t>
  </si>
  <si>
    <t>R1648</t>
  </si>
  <si>
    <t>CISO: Species distribution modelling Conditioned on Incomplete Species Observations</t>
  </si>
  <si>
    <t>10.1111/2041-210x.70238</t>
  </si>
  <si>
    <t>2-s2.0-105027877862</t>
  </si>
  <si>
    <t>R1649</t>
  </si>
  <si>
    <t>Predicting Lokta (Daphne bholua) distribution using machine learning algorithms: Implications for sustainable management</t>
  </si>
  <si>
    <t>10.1016/j.ecoinf.2026.103774</t>
  </si>
  <si>
    <t>2-s2.0-105036714081</t>
  </si>
  <si>
    <t>R1650</t>
  </si>
  <si>
    <t>Habitat quality assessment of temperate forest ecosystems: An airborne LiDAR-based approach to predict the Index of Biodiversity Potential (IBP) at large scale</t>
  </si>
  <si>
    <t>10.1016/j.foreco.2025.123305</t>
  </si>
  <si>
    <t>2-s2.0-105020776607</t>
  </si>
  <si>
    <t>R1651</t>
  </si>
  <si>
    <t>Prediction of Potential Habitat Distribution of Cibotium barometz (L.) J. Sm. Under Climate Change Based on a Multi-Model Ensemble Framework</t>
  </si>
  <si>
    <t>10.3390/biology15090692</t>
  </si>
  <si>
    <t>2-s2.0-105038568595</t>
  </si>
  <si>
    <t>R1652</t>
  </si>
  <si>
    <t>Geographically weighted ensemble learning for forest aboveground carbon storage estimation with uncertainty quantification using sentinel-2 and spaceborne LiDAR data</t>
  </si>
  <si>
    <t>10.1080/17538947.2026.2724607</t>
  </si>
  <si>
    <t>2-s2.0-105049674731</t>
  </si>
  <si>
    <t>R1653</t>
  </si>
  <si>
    <t>Insights on the Working Principles of a CNN for Forest Height Regression From Single-Pass InSAR Data</t>
  </si>
  <si>
    <t>10.1109/JSTARS.2026.3654195</t>
  </si>
  <si>
    <t>2-s2.0-105027761121</t>
  </si>
  <si>
    <t>R1654</t>
  </si>
  <si>
    <t>Climate and Forest Cover Explain the Rarity of the Tricoloured Big-Eared Bat (Glyphonycteris sylvestris) in Eastern South America</t>
  </si>
  <si>
    <t>Acta Chiropterologica</t>
  </si>
  <si>
    <t>10.3161/15081109ACC2025.27.2.010</t>
  </si>
  <si>
    <t>2-s2.0-105047788684</t>
  </si>
  <si>
    <t>R1655</t>
  </si>
  <si>
    <t>Prediction of present and future spatial occurrence of cyanobacteria and the toxin nodularin in the Baltic Sea</t>
  </si>
  <si>
    <t>10.5194/bg-23-4321-2026</t>
  </si>
  <si>
    <t>2-s2.0-105043815422</t>
  </si>
  <si>
    <t>R1656</t>
  </si>
  <si>
    <t>Learning to melt: Emulating Greenland surface melt from a polar RCM with machine learning</t>
  </si>
  <si>
    <t>10.5194/tc-20-3313-2026</t>
  </si>
  <si>
    <t>2-s2.0-105041031751</t>
  </si>
  <si>
    <t>R1657</t>
  </si>
  <si>
    <t>UAV-Borne RGB Imagery and Machine Learning for Estimating Soil Properties and Crop Physiological Traits in Peanut (Arachis hypogaea): A Low-Cost Precision Agriculture Approach</t>
  </si>
  <si>
    <t>10.3390/agriengineering8050177</t>
  </si>
  <si>
    <t>2-s2.0-105040039948</t>
  </si>
  <si>
    <t>R1658</t>
  </si>
  <si>
    <t>Advancing SDG 6.3.2: Ambient water quality monitoring using ensemble-based virtual sensing, a feature-constrained, diversity-driven, and transferability analysis of nutrient prediction</t>
  </si>
  <si>
    <t>10.1016/j.rineng.2026.111125</t>
  </si>
  <si>
    <t>2-s2.0-105039925580</t>
  </si>
  <si>
    <t>R1659</t>
  </si>
  <si>
    <t>Edge effects on evapotranspiration from tropical forest fragments</t>
  </si>
  <si>
    <t>10.1016/j.ecoinf.2026.103722</t>
  </si>
  <si>
    <t>2-s2.0-105041762589</t>
  </si>
  <si>
    <t>R1660</t>
  </si>
  <si>
    <t>An Explainable Ensemble Machine Learning Framework for Flood Susceptibility Mapping Using Social Media Data: A Case Study of Guangzhou, China</t>
  </si>
  <si>
    <t>10.3390/rs18101495</t>
  </si>
  <si>
    <t>2-s2.0-105040265841</t>
  </si>
  <si>
    <t>R1661</t>
  </si>
  <si>
    <t>Large contribution of antecedent climate to ecosystem productivity anomalies during extreme events</t>
  </si>
  <si>
    <t>Nature Geoscience</t>
  </si>
  <si>
    <t>10.1038/s41561-025-01856-4</t>
  </si>
  <si>
    <t>2-s2.0-105022645648</t>
  </si>
  <si>
    <t>R1662</t>
  </si>
  <si>
    <t>The Performance and Potential of Deep Learning for Predicting Species Distributions</t>
  </si>
  <si>
    <t>10.1111/geb.70184</t>
  </si>
  <si>
    <t>2-s2.0-105027267553</t>
  </si>
  <si>
    <t>R1663</t>
  </si>
  <si>
    <t>Interpretable machine learning of urban noise levels from street-scale morphology and functionality</t>
  </si>
  <si>
    <t>10.1016/j.scs.2026.107356</t>
  </si>
  <si>
    <t>2-s2.0-105034845446</t>
  </si>
  <si>
    <t>R1664</t>
  </si>
  <si>
    <t>Forecasting Suspended Sediment Concentration and Sediment Flux in the Lower Mekong Delta Using Machine Learning</t>
  </si>
  <si>
    <t>10.3390/w18080923</t>
  </si>
  <si>
    <t>2-s2.0-105036832677</t>
  </si>
  <si>
    <t>R1665</t>
  </si>
  <si>
    <t>Impact of LULC Classification Methods on Runoff Simulation in an Arid Mountainous Watershed Using Remote Sensing and Machine Learning</t>
  </si>
  <si>
    <t>10.3390/earth7010026</t>
  </si>
  <si>
    <t>2-s2.0-105031302084</t>
  </si>
  <si>
    <t>R1666</t>
  </si>
  <si>
    <t>Transferability of aboveground biomass estimation using Sentinel-1/2 and GEDI data in subtropical forests of complex terrain, China</t>
  </si>
  <si>
    <t>10.1016/j.isci.2026.115346</t>
  </si>
  <si>
    <t>2-s2.0-105034157579</t>
  </si>
  <si>
    <t>R1667</t>
  </si>
  <si>
    <t>UAV-mounted electrochemical soil probing system for geospatial phosphorus mapping</t>
  </si>
  <si>
    <t>10.1016/j.compag.2026.111745</t>
  </si>
  <si>
    <t>2-s2.0-105036093968</t>
  </si>
  <si>
    <t>R1668</t>
  </si>
  <si>
    <t>Ecological niche modelling and distribution of scorpion fauna in central Morocco: a MaxEnt study</t>
  </si>
  <si>
    <t>10.1088/2515-7620/ae3fef</t>
  </si>
  <si>
    <t>2-s2.0-105030577344</t>
  </si>
  <si>
    <t>R1669</t>
  </si>
  <si>
    <t>Geospatial modelling of Agro-climatic suitability for Coffea arabica under CMIP6 scenarios in the Western Highlands of Ethiopia</t>
  </si>
  <si>
    <t>10.1016/j.tfp.2026.101216</t>
  </si>
  <si>
    <t>2-s2.0-105033562067</t>
  </si>
  <si>
    <t>R1670</t>
  </si>
  <si>
    <t>The Contribution of Sustainability and Governance Signals to Return on Equity Prediction: Evidence from Tree-Based Machine Learning, Bootstrapped Grouped CV and SHAP</t>
  </si>
  <si>
    <t>Journal of Risk and Financial Management</t>
  </si>
  <si>
    <t>10.3390/jrfm19020106</t>
  </si>
  <si>
    <t>2-s2.0-105031166199</t>
  </si>
  <si>
    <t>R1671</t>
  </si>
  <si>
    <t>Modelling the Climatic Suitability of Digitaria insularis, a Global Invasive Species, Under Climate Change Scenarios</t>
  </si>
  <si>
    <t>Weed Research</t>
  </si>
  <si>
    <t>10.1111/wre.70076</t>
  </si>
  <si>
    <t>2-s2.0-105032537471</t>
  </si>
  <si>
    <t>R1672</t>
  </si>
  <si>
    <t>Detecting and Predicting Vegetation Transitions Based on Resilience Dynamics and Land-Cover Changes</t>
  </si>
  <si>
    <t>10.3390/rs18060889</t>
  </si>
  <si>
    <t>2-s2.0-105034137989</t>
  </si>
  <si>
    <t>R1673</t>
  </si>
  <si>
    <t>Quantifying rangeland aboveground biomass dynamics using data fusion and machine learning framework in the Borana rangelands of Ethiopia</t>
  </si>
  <si>
    <t>10.1016/j.envc.2026.101513</t>
  </si>
  <si>
    <t>2-s2.0-105038664607</t>
  </si>
  <si>
    <t>R1674</t>
  </si>
  <si>
    <t>Weak association between ecological niche divergence and speciation in galagos (Primates: Galagidae)</t>
  </si>
  <si>
    <t>Biological Journal of the Linnean Society</t>
  </si>
  <si>
    <t>10.1093/biolinnean/blag020</t>
  </si>
  <si>
    <t>2-s2.0-105036434935</t>
  </si>
  <si>
    <t>R1675</t>
  </si>
  <si>
    <t>Weakly Supervised Fine-Resolution Wildfire Fuel Mapping from Spatially Coarse Labels and Multisource Remote Sensing Data</t>
  </si>
  <si>
    <t>10.1109/JSTARS.2026.3728602</t>
  </si>
  <si>
    <t>2-s2.0-105050201239</t>
  </si>
  <si>
    <t>R1676</t>
  </si>
  <si>
    <t>Integration of smartphone imagery with topographic parameters for soil organic carbon prediction in the Indo-Gangetic Plains: an interpretable machine learning approach</t>
  </si>
  <si>
    <t>10.1016/j.compag.2025.111279</t>
  </si>
  <si>
    <t>2-s2.0-105024539556</t>
  </si>
  <si>
    <t>R1677</t>
  </si>
  <si>
    <t>Diagnosing the Information Limits of In Vitro Drug Release from PLGA Microparticle Data</t>
  </si>
  <si>
    <t>Pharmaceutics</t>
  </si>
  <si>
    <t>10.3390/pharmaceutics18070805</t>
  </si>
  <si>
    <t>2-s2.0-105045974376</t>
  </si>
  <si>
    <t>R1678</t>
  </si>
  <si>
    <t>Habitat use of the Etowah bridled darter, a locally endemic fish species</t>
  </si>
  <si>
    <t>10.1007/s10641-026-01839-3</t>
  </si>
  <si>
    <t>2-s2.0-105036397043</t>
  </si>
  <si>
    <t>R1679</t>
  </si>
  <si>
    <t>Forest carbon stock estimation in a mountainous region using locally adaptive machine learning approaches</t>
  </si>
  <si>
    <t>10.1007/s10661-026-15368-0</t>
  </si>
  <si>
    <t>2-s2.0-105036905500</t>
  </si>
  <si>
    <t>R1680</t>
  </si>
  <si>
    <t>Detecting Drivers and Predicting Spatial Distribution of Soil Organic Carbon in an Arid Region Using Machine Learning</t>
  </si>
  <si>
    <t>10.3390/rs18040535</t>
  </si>
  <si>
    <t>2-s2.0-105031400523</t>
  </si>
  <si>
    <t>R1681</t>
  </si>
  <si>
    <t>Comparative evaluation of machine learning models for predicting Cimbex quadrimaculata population density across multiple problem formulations</t>
  </si>
  <si>
    <t>10.1371/journal.pone.0346494</t>
  </si>
  <si>
    <t>2-s2.0-105034959465</t>
  </si>
  <si>
    <t>R1682</t>
  </si>
  <si>
    <t>Spatiotemporal Dynamics of Tree Species-Level Aboveground Carbon Storage at the Canal Scale Under Green Engineering with a Random Forest Model</t>
  </si>
  <si>
    <t>10.3390/rs18030475</t>
  </si>
  <si>
    <t>2-s2.0-105030117004</t>
  </si>
  <si>
    <t>R1683</t>
  </si>
  <si>
    <t>Chalk grassland mapping in Surrey County using remote sensing and citizen science data: a random forest approach</t>
  </si>
  <si>
    <t>10.1080/22797254.2026.2691799</t>
  </si>
  <si>
    <t>2-s2.0-105045369305</t>
  </si>
  <si>
    <t>R1684</t>
  </si>
  <si>
    <t>Developing high-resolution soil organic carbon maps across Ethiopia through a machine learning approach</t>
  </si>
  <si>
    <t>10.1016/j.jafr.2026.102925</t>
  </si>
  <si>
    <t>2-s2.0-105035713420</t>
  </si>
  <si>
    <t>R1685</t>
  </si>
  <si>
    <t>Multi-frequency SAR and optical data integration for continental-scale digital mapping of soil chemical properties across Europe</t>
  </si>
  <si>
    <t>10.1016/j.still.2025.107034</t>
  </si>
  <si>
    <t>2-s2.0-105030058481</t>
  </si>
  <si>
    <t>R1686</t>
  </si>
  <si>
    <t>AI-Driven Tool Wear Prediction Under Severe Data Scarcity with SHAP-Guided Feature Selection and Fold-Safe Augmentation: A Case Study of Titanium Microdrilling</t>
  </si>
  <si>
    <t>10.3390/machines14020196</t>
  </si>
  <si>
    <t>2-s2.0-105031272012</t>
  </si>
  <si>
    <t>R1687</t>
  </si>
  <si>
    <t>Interpretable Cotton Mapping Across Phenological Stages: Receptive-Field Enhancement and Cross-Domain Stability</t>
  </si>
  <si>
    <t>10.3390/rs18070980</t>
  </si>
  <si>
    <t>2-s2.0-105036150913</t>
  </si>
  <si>
    <t>R1688</t>
  </si>
  <si>
    <t>An Integrated Assessment of European Soil Health and Restoration Potential</t>
  </si>
  <si>
    <t>Journal of Sustainable Agriculture and Environment</t>
  </si>
  <si>
    <t>10.1002/sae2.70163</t>
  </si>
  <si>
    <t>2-s2.0-105036416189</t>
  </si>
  <si>
    <t>R1689</t>
  </si>
  <si>
    <t>Kriging prior regression: A case for kriging-based spatial features with TabPFN in soil mapping</t>
  </si>
  <si>
    <t>10.1016/j.compag.2025.111352</t>
  </si>
  <si>
    <t>2-s2.0-105025674820</t>
  </si>
  <si>
    <t>R1690</t>
  </si>
  <si>
    <t>Multi-temporal land use/land cover dynamics (2005–2025) and machine learning algorithm comparison in and around kruger national park</t>
  </si>
  <si>
    <t>10.3389/frsen.2026.1915380</t>
  </si>
  <si>
    <t>2-s2.0-105050530069</t>
  </si>
  <si>
    <t>R1691</t>
  </si>
  <si>
    <t>Projecting the potential distribution of Setaria palmifolia in China in response to climate change</t>
  </si>
  <si>
    <t>10.1016/j.indic.2026.101263</t>
  </si>
  <si>
    <t>2-s2.0-105035337224</t>
  </si>
  <si>
    <t>R1692</t>
  </si>
  <si>
    <t>Data Structure-Aware Ensemble Modeling for Time-Series Prediction: A Case Study of Sewage Generation</t>
  </si>
  <si>
    <t>10.3390/app16104842</t>
  </si>
  <si>
    <t>2-s2.0-105040184103</t>
  </si>
  <si>
    <t>R1693</t>
  </si>
  <si>
    <t>Dynamic distribution of heavy metal fractions in European soils during 2009–2018: spatiotemporal modeling</t>
  </si>
  <si>
    <t>10.1016/j.jclepro.2026.147921</t>
  </si>
  <si>
    <t>2-s2.0-105032196349</t>
  </si>
  <si>
    <t>R1694</t>
  </si>
  <si>
    <t>Filling the gap: Improving the spatio-temporal coverage of small pelagic fish surveys through modelling approaches</t>
  </si>
  <si>
    <t>10.1016/j.ecoinf.2026.103634</t>
  </si>
  <si>
    <t>2-s2.0-105029722114</t>
  </si>
  <si>
    <t>R1695</t>
  </si>
  <si>
    <t>MuRaF-LULC: A Systematic Multivariate Random Forest Framework for Annual Land-Use and Land-Cover Mapping and Long-Term Change Detection</t>
  </si>
  <si>
    <t>10.3390/land15020268</t>
  </si>
  <si>
    <t>2-s2.0-105031481941</t>
  </si>
  <si>
    <t>R1696</t>
  </si>
  <si>
    <t>Satellite-derived bathymetry for nearshore mapping and future sea level change in Aasiaat, Greenland</t>
  </si>
  <si>
    <t>10.1016/j.rsase.2026.102009</t>
  </si>
  <si>
    <t>2-s2.0-105038181958</t>
  </si>
  <si>
    <t>R1697</t>
  </si>
  <si>
    <t>Disentangling Climatic and Surface-Physical Drivers of the Urban Heat Island Using Explainable AI Across U.S. Cities</t>
  </si>
  <si>
    <t>10.3390/su18083694</t>
  </si>
  <si>
    <t>2-s2.0-105037021487</t>
  </si>
  <si>
    <t>R1698</t>
  </si>
  <si>
    <t>Hidden in the average: multi-scale rainfall trends behind apparent stationarity in Northern Algeria (1981–2024)</t>
  </si>
  <si>
    <t>10.1007/s00704-026-06372-y</t>
  </si>
  <si>
    <t>2-s2.0-105042618401</t>
  </si>
  <si>
    <t>R1699</t>
  </si>
  <si>
    <t>A geographically weighted XGBoost framework for Pixel-Level modeling of vegetation responses using Multi-Source Earth Observation data</t>
  </si>
  <si>
    <t>10.1016/j.isprsjprs.2026.03.006</t>
  </si>
  <si>
    <t>2-s2.0-105035567721</t>
  </si>
  <si>
    <t>R1700</t>
  </si>
  <si>
    <t>Hybrid Machine Learning Models for Predicting Gross CO2e Balance in Polish Forest Stands: A Tool for Sustainable Forest Carbon Assessment in the Circular Economy</t>
  </si>
  <si>
    <t>10.3390/su18126366</t>
  </si>
  <si>
    <t>2-s2.0-105043223863</t>
  </si>
  <si>
    <t>R1701</t>
  </si>
  <si>
    <t>Spectral indices outperform AlphaEarth foundation embeddings for aboveground biomass estimation in a regenerating tropical Andean forest</t>
  </si>
  <si>
    <t>10.1016/j.rsase.2026.102113</t>
  </si>
  <si>
    <t>2-s2.0-105041456850</t>
  </si>
  <si>
    <t>R1702</t>
  </si>
  <si>
    <t>Forecasting Municipal Financial Distress in South Africa: A Machine Learning Approach</t>
  </si>
  <si>
    <t>Forecasting</t>
  </si>
  <si>
    <t>10.3390/forecast8010018</t>
  </si>
  <si>
    <t>2-s2.0-105031135573</t>
  </si>
  <si>
    <t>R1703</t>
  </si>
  <si>
    <t>Prediction of compressive strength loss rate in geopolymer composites under freeze–thaw cycles via machine learning</t>
  </si>
  <si>
    <t>10.1016/j.conbuildmat.2026.145929</t>
  </si>
  <si>
    <t>2-s2.0-105032523043</t>
  </si>
  <si>
    <t>R1704</t>
  </si>
  <si>
    <t>Current and future global distribution of the peach twig borer, Anarsia lineatella Zeller (Lepidoptera: Gelechiidae)</t>
  </si>
  <si>
    <t>Agricultural and Forest Entomology</t>
  </si>
  <si>
    <t>10.1111/afe.70012</t>
  </si>
  <si>
    <t>2-s2.0-105016529539</t>
  </si>
  <si>
    <t>R1705</t>
  </si>
  <si>
    <t>Retrieval of global surface phytoplankton community structure using a minimal set of predictors</t>
  </si>
  <si>
    <t>10.1016/j.rse.2025.115174</t>
  </si>
  <si>
    <t>2-s2.0-105030105291</t>
  </si>
  <si>
    <t>R1706</t>
  </si>
  <si>
    <t>Can a history of crop rotations improve the prediction of soil organic carbon in the Andes? integrating machine learning multi-annual crop classification as a proxy of soil management</t>
  </si>
  <si>
    <t>10.1371/journal.pone.0353966</t>
  </si>
  <si>
    <t>2-s2.0-105045565958</t>
  </si>
  <si>
    <t>R1707</t>
  </si>
  <si>
    <t>Monitoring in-season biomass nitrogen in diversified cropping systems: a machine learning approach</t>
  </si>
  <si>
    <t>10.1080/22797254.2026.2727988</t>
  </si>
  <si>
    <t>2-s2.0-105051303638</t>
  </si>
  <si>
    <t>R1708</t>
  </si>
  <si>
    <t>Modeling structural attributes and carbon stock in subtropical wooded savannas using machine learning and multi-source data</t>
  </si>
  <si>
    <t>10.1016/j.tfp.2026.101187</t>
  </si>
  <si>
    <t>2-s2.0-105030866963</t>
  </si>
  <si>
    <t>R1709</t>
  </si>
  <si>
    <t>Mapping Soil Trace Metals Using VIS–NIR–SWIR Spectroscopy and Machine Learning in Aligudarz District, Western Iran</t>
  </si>
  <si>
    <t>10.3390/rs18030465</t>
  </si>
  <si>
    <t>2-s2.0-105030107586</t>
  </si>
  <si>
    <t>R1710</t>
  </si>
  <si>
    <t>Geospatial machine learning for benzene estimation in an environmentally disadvantaged area: Snapshot air quality assessment of Joppa community, Dallas, Texas</t>
  </si>
  <si>
    <t>10.1016/j.jclepro.2026.148146</t>
  </si>
  <si>
    <t>2-s2.0-105035012698</t>
  </si>
  <si>
    <t>R1711</t>
  </si>
  <si>
    <t>Robust Hyperspectral Estimation of Winter Wheat Aboveground Dry Biomass Using CARS-UVE Band Selection and Transfer-Oriented Validation</t>
  </si>
  <si>
    <t>10.3390/rs18121997</t>
  </si>
  <si>
    <t>2-s2.0-105043217182</t>
  </si>
  <si>
    <t>R1712</t>
  </si>
  <si>
    <t>Emotional valence through pupil: Machine learning classification under controlled visual complexity and emotional arousal in young adults</t>
  </si>
  <si>
    <t>Physiological Reports</t>
  </si>
  <si>
    <t>10.14814/phy2.70793</t>
  </si>
  <si>
    <t>2-s2.0-105031799518</t>
  </si>
  <si>
    <t>R1713</t>
  </si>
  <si>
    <t>A hybrid machine learning framework for land use carbon accounting: A case study of Tanzania</t>
  </si>
  <si>
    <t>PLOS Climate</t>
  </si>
  <si>
    <t>10.1371/journal.pclm.0000952</t>
  </si>
  <si>
    <t>2-s2.0-105042408312</t>
  </si>
  <si>
    <t>R1714</t>
  </si>
  <si>
    <t>Estimation of forest carbon storage with small samples based on Bayesian hierarchical model</t>
  </si>
  <si>
    <t>10.3389/ffgc.2026.1909517</t>
  </si>
  <si>
    <t>2-s2.0-105050197701</t>
  </si>
  <si>
    <t>R1715</t>
  </si>
  <si>
    <t>Impact of variable selection and model complexity on the prediction of water quality parameters for Penaeus vannamei aquaculture in a short dataset context</t>
  </si>
  <si>
    <t>10.1016/j.aquaeng.2025.102640</t>
  </si>
  <si>
    <t>2-s2.0-105018086829</t>
  </si>
  <si>
    <t>R1716</t>
  </si>
  <si>
    <t>Evolution Trajectory and Driver Analysis of Habitat Quality Dynamics in the Yellow River Basin</t>
  </si>
  <si>
    <t>10.3390/land15050695</t>
  </si>
  <si>
    <t>2-s2.0-105040170798</t>
  </si>
  <si>
    <t>R1717</t>
  </si>
  <si>
    <t>Random forest-based species distribution modeling reveals intensifying multi-species invasion risks of alien plants in Ethiopia under climate change</t>
  </si>
  <si>
    <t>10.1016/j.rsase.2026.101869</t>
  </si>
  <si>
    <t>2-s2.0-105026871041</t>
  </si>
  <si>
    <t>R1718</t>
  </si>
  <si>
    <t>Spatial organization of model-derived uncertainty as a data-geometric diagnostic</t>
  </si>
  <si>
    <t>10.1007/s12145-026-02144-4</t>
  </si>
  <si>
    <t>2-s2.0-105039424024</t>
  </si>
  <si>
    <t>R1719</t>
  </si>
  <si>
    <t>Estimating regolith thickness in the complex lateritic landscape of the southern zone of rejuvenated drainage in Southwest Western Australia</t>
  </si>
  <si>
    <t>10.1016/j.catena.2025.109773</t>
  </si>
  <si>
    <t>2-s2.0-105026195846</t>
  </si>
  <si>
    <t>R1720</t>
  </si>
  <si>
    <t>Machine Learning-Guided Discovery of Efficient Metal–Organic Frameworks for Volatile Organic Compound Removal: A Case Study on CCl4</t>
  </si>
  <si>
    <t>ChemPhysChem</t>
  </si>
  <si>
    <t>10.1002/cphc.202500838</t>
  </si>
  <si>
    <t>2-s2.0-105039694822</t>
  </si>
  <si>
    <t>R1721</t>
  </si>
  <si>
    <t>HSE-GNN-CP: Spatiotemporal Teleconnection Modeling and Conformalized Uncertainty Quantification for Global Crop Yield Forecasting</t>
  </si>
  <si>
    <t>Information (Switzerland)</t>
  </si>
  <si>
    <t>10.3390/info17020141</t>
  </si>
  <si>
    <t>2-s2.0-105031406537</t>
  </si>
  <si>
    <t>R1722</t>
  </si>
  <si>
    <t>Full-waveform CNN–transformer neural network for regional coseismic landslide susceptibility modeling: A case study of the 2022 Luding earthquake, China</t>
  </si>
  <si>
    <t>10.1016/j.enggeo.2025.108520</t>
  </si>
  <si>
    <t>2-s2.0-105027207327</t>
  </si>
  <si>
    <t>R1723</t>
  </si>
  <si>
    <t>EXPLAINABLE AI FOR WATER STRESS (DROUGHT) PREDICTION IN SEMI-ARID TUNISIA: SPATIOTEMPORAL SHAP INSIGHTS FROM A MULTI-MODEL BENCHMARK</t>
  </si>
  <si>
    <t>Water Conservation and Management</t>
  </si>
  <si>
    <t>10.26480/wcm.01.2026.230.242</t>
  </si>
  <si>
    <t>2-s2.0-105038785056</t>
  </si>
  <si>
    <t>R1724</t>
  </si>
  <si>
    <t>Scenario-Robust Hydropower Suitability Mapping in Geothermal Regions Using Multi-Paradigm Spatial Modeling</t>
  </si>
  <si>
    <t>Emerging Science Journal</t>
  </si>
  <si>
    <t>10.28991/ESJ-2026-010-03-09</t>
  </si>
  <si>
    <t>2-s2.0-105041972090</t>
  </si>
  <si>
    <t>R1725</t>
  </si>
  <si>
    <t>Exploring the sensitivity of SAOCOM L-band SAR to forest biomass under severe spatial uncertainty</t>
  </si>
  <si>
    <t>Applied Geomatics</t>
  </si>
  <si>
    <t>10.1007/s12518-026-00723-0</t>
  </si>
  <si>
    <t>2-s2.0-105036130814</t>
  </si>
  <si>
    <t>R1726</t>
  </si>
  <si>
    <t>Incorporating spatial autocorrelation into soil salinity models: Insights from the Minqin Oasis and its desert–oasis transition zone in Northwest China</t>
  </si>
  <si>
    <t>Journal of Arid Land</t>
  </si>
  <si>
    <t>10.1016/j.jaridl.2026.05.010</t>
  </si>
  <si>
    <t>2-s2.0-105044795116</t>
  </si>
  <si>
    <t>R1727</t>
  </si>
  <si>
    <t>Predicting the spatio-temporal risk of human tick-borne encephalitis (TBE) in Europe by combining hazard and exposure drivers</t>
  </si>
  <si>
    <t>One Health</t>
  </si>
  <si>
    <t>10.1016/j.onehlt.2026.101331</t>
  </si>
  <si>
    <t>2-s2.0-105027235920</t>
  </si>
  <si>
    <t>R1728</t>
  </si>
  <si>
    <t>Assessing the spatiotemporal dynamics of wildfire drivers in Southeast Asia: An explainable spatial machine learning framework</t>
  </si>
  <si>
    <t>10.1016/j.eiar.2026.108337</t>
  </si>
  <si>
    <t>2-s2.0-105027407224</t>
  </si>
  <si>
    <t>R1729</t>
  </si>
  <si>
    <t>Assessing ecological performance of urban community green infrastructure: A hybrid IVIF-TOPSIS-EW and interpretable machine learning framework</t>
  </si>
  <si>
    <t>10.1016/j.ecofro.2025.10.020</t>
  </si>
  <si>
    <t>2-s2.0-105025141683</t>
  </si>
  <si>
    <t>R1730</t>
  </si>
  <si>
    <t>Prediction of In-Situ Properties of Coastal Soils Using GWO-XGBoost Model</t>
  </si>
  <si>
    <t>Journal of Intelligent Decision Making and Information Science</t>
  </si>
  <si>
    <t>10.59543/jidmis.v3.950</t>
  </si>
  <si>
    <t>2-s2.0-105046027176</t>
  </si>
  <si>
    <t>R1731</t>
  </si>
  <si>
    <t>Mass Conservation-Constrained Estimates of Terrestrial Gross Primary Production, Net Ecosystem Exchange, and Ecosystem Respiration</t>
  </si>
  <si>
    <t>10.1109/TGRS.2026.3690649</t>
  </si>
  <si>
    <t>2-s2.0-105038704283</t>
  </si>
  <si>
    <t>R1732</t>
  </si>
  <si>
    <t>Mapping bee diversity with landscape-level models to inform conservation</t>
  </si>
  <si>
    <t>10.1111/csp2.70239</t>
  </si>
  <si>
    <t>2-s2.0-105028116634</t>
  </si>
  <si>
    <t>R1733</t>
  </si>
  <si>
    <t>Long-term evaluation of pollution dynamics in West Lake Taihu, China: Enhanced WQI and TLI models for improved accuracy and management relevance</t>
  </si>
  <si>
    <t>10.1016/j.jclepro.2026.148251</t>
  </si>
  <si>
    <t>2-s2.0-105037449246</t>
  </si>
  <si>
    <t>R1734</t>
  </si>
  <si>
    <t>Comparative species distribution model framework for marine conservation and its application to loggerhead turtles in the Mediterranean</t>
  </si>
  <si>
    <t>10.1111/cobi.70347</t>
  </si>
  <si>
    <t>2-s2.0-105043710308</t>
  </si>
  <si>
    <t>R1735</t>
  </si>
  <si>
    <t>A Strictly Synchronous Benchmark of Empirical and Tree-Based Satellite-Derived Bathymetry in a Turbid River Confluence</t>
  </si>
  <si>
    <t>10.1109/LGRS.2026.3708144</t>
  </si>
  <si>
    <t>2-s2.0-105043813469</t>
  </si>
  <si>
    <t>R1736</t>
  </si>
  <si>
    <t>Unveiling the Spatially Heterogeneous Driving Mechanisms of Net Migration in Chinese Cities: A Geographically Weighted Random Forest Approach</t>
  </si>
  <si>
    <t>10.3390/su18083866</t>
  </si>
  <si>
    <t>2-s2.0-105037034513</t>
  </si>
  <si>
    <t>R1737</t>
  </si>
  <si>
    <t>An Evaluation of Machine Learning Methods for Leaf Area Index Retrieval</t>
  </si>
  <si>
    <t>10.3390/rs18121884</t>
  </si>
  <si>
    <t>2-s2.0-105043013727</t>
  </si>
  <si>
    <t>R1738</t>
  </si>
  <si>
    <t>Mountaintop-Extinction Risk for Polylepis tarapacana: An Elevational-Ceiling and No-Escape Framework in the South-Central Andes</t>
  </si>
  <si>
    <t>Diversity</t>
  </si>
  <si>
    <t>10.3390/d18070423</t>
  </si>
  <si>
    <t>2-s2.0-105045729466</t>
  </si>
  <si>
    <t>R1739</t>
  </si>
  <si>
    <t>A multi-class, multi-temporal crop and Land cover mapping framework for Morocco using Sentinel-1/2 monthly composites and advanced machine learning ensembles</t>
  </si>
  <si>
    <t>10.3389/frsen.2026.1827393</t>
  </si>
  <si>
    <t>2-s2.0-105046706240</t>
  </si>
  <si>
    <t>R1740</t>
  </si>
  <si>
    <t>A Comprehensive Analysis of Feature Selection Techniques and Their Impact on Earthquake Damage Prediction</t>
  </si>
  <si>
    <t>10.1007/s40996-025-01894-3</t>
  </si>
  <si>
    <t>2-s2.0-105007164538</t>
  </si>
  <si>
    <t>R1741</t>
  </si>
  <si>
    <t>A new method for estimating forest aboveground biomass by integrating sUAV and satellite remote sensing</t>
  </si>
  <si>
    <t>Australian Forestry</t>
  </si>
  <si>
    <t>10.1080/00049158.2026.2719235</t>
  </si>
  <si>
    <t>2-s2.0-105048798528</t>
  </si>
  <si>
    <t>R1742</t>
  </si>
  <si>
    <t>Bridging shared PWD-resistant consensus and implementation across Mainland Portugal: An assessment framework for large-scale mixed-forest conversion projects and their cost–feasibility</t>
  </si>
  <si>
    <t>10.1016/j.foreco.2025.123482</t>
  </si>
  <si>
    <t>2-s2.0-105027163405</t>
  </si>
  <si>
    <t>R1743</t>
  </si>
  <si>
    <t>Soil Suborder Discrimination Using Machine Learning Is Improved by SWIR Imaging Compared with Full VIS–NIR–SWIR Spectra</t>
  </si>
  <si>
    <t>10.3390/rs18060898</t>
  </si>
  <si>
    <t>2-s2.0-105034257615</t>
  </si>
  <si>
    <t>R1744</t>
  </si>
  <si>
    <t>Coupled effects of glyphosate on soil carbon cycling regulated by dose, time, and environment: A global meta-analysis</t>
  </si>
  <si>
    <t>10.1016/j.envres.2026.124281</t>
  </si>
  <si>
    <t>2-s2.0-105033763597</t>
  </si>
  <si>
    <t>R1745</t>
  </si>
  <si>
    <t>A New Hybrid Approach Applying Feature Engineering to Model High Resolution Air Temperature Across Israel</t>
  </si>
  <si>
    <t>10.1002/joc.70386</t>
  </si>
  <si>
    <t>2-s2.0-105038968195</t>
  </si>
  <si>
    <t>R1746</t>
  </si>
  <si>
    <t>Comparative evaluation of random forest and graph neural networks for gold prospectivity in the Hatu–Sartohay Belt, China</t>
  </si>
  <si>
    <t>10.1016/j.oregeorev.2026.107310</t>
  </si>
  <si>
    <t>2-s2.0-105038786014</t>
  </si>
  <si>
    <t>R1747</t>
  </si>
  <si>
    <t>Metamodel-Accelerated High-Resolution Maize Yield Mapping via Sentinel-2 Assimilation and Random Forest</t>
  </si>
  <si>
    <t>10.1109/JSTARS.2026.3655376</t>
  </si>
  <si>
    <t>2-s2.0-105028336484</t>
  </si>
  <si>
    <t>R1748</t>
  </si>
  <si>
    <t>UAV-based aboveground biomass estimation via trait-mediated pathways in a cultivated Leymus chinensis grassland</t>
  </si>
  <si>
    <t>10.1016/j.jenvman.2026.129164</t>
  </si>
  <si>
    <t>2-s2.0-105031598158</t>
  </si>
  <si>
    <t>R1749</t>
  </si>
  <si>
    <t>Interpreting generalization failures in hydrological AI through hierarchical bias propagation</t>
  </si>
  <si>
    <t>Frontiers in Water</t>
  </si>
  <si>
    <t>10.3389/frwa.2026.1812879</t>
  </si>
  <si>
    <t>2-s2.0-105047740237</t>
  </si>
  <si>
    <t>R1750</t>
  </si>
  <si>
    <t>Automated Machine Learning for High-Resolution Daily and Hourly Methane Emission Mapping for Rice Paddies over South Korea: Integrating MODIS, ERA5-Land, and Soil Data</t>
  </si>
  <si>
    <t>10.3390/rs18050753</t>
  </si>
  <si>
    <t>2-s2.0-105032627259</t>
  </si>
  <si>
    <t>R1751</t>
  </si>
  <si>
    <t>A multi-task deep learning framework integrating land-use types for synchronous prediction of soil properties</t>
  </si>
  <si>
    <t>10.1016/j.microc.2026.117912</t>
  </si>
  <si>
    <t>2-s2.0-105034920846</t>
  </si>
  <si>
    <t>R1752</t>
  </si>
  <si>
    <t>Regulatory mechanisms of spatiotemporal variations in aboveground and belowground net primary production in global terrestrial ecosystems</t>
  </si>
  <si>
    <t>10.1016/j.agrformet.2026.111055</t>
  </si>
  <si>
    <t>2-s2.0-105029445707</t>
  </si>
  <si>
    <t>R1753</t>
  </si>
  <si>
    <t>Cross-Branch CNN-MLP Integration for Improving Landslide Spatial Probability on Mt. Umyeon, Korea</t>
  </si>
  <si>
    <t>Journal of Science and Transport Technology</t>
  </si>
  <si>
    <t>10.58845/jstt.utt.2026.en.6.1.183-198</t>
  </si>
  <si>
    <t>2-s2.0-105033548633</t>
  </si>
  <si>
    <t>R1754</t>
  </si>
  <si>
    <t>Aboveground woody biomass regression and uncertainty estimation from spaceborne lidar and optical datasets</t>
  </si>
  <si>
    <t>10.1080/15481603.2026.2707801</t>
  </si>
  <si>
    <t>2-s2.0-105049958399</t>
  </si>
  <si>
    <t>R1755</t>
  </si>
  <si>
    <t>Time-Consistent Prediction in Higher Education: A Framework for Preventing Data Leakage in Longitudinal Models</t>
  </si>
  <si>
    <t>10.3390/info17060581</t>
  </si>
  <si>
    <t>2-s2.0-105042693129</t>
  </si>
  <si>
    <t>R1756</t>
  </si>
  <si>
    <t>Network-enhanced machine learning framework for multi crop yield prediction: a comprehensive analysis of indian agricultural data</t>
  </si>
  <si>
    <t>10.3389/fagro.2026.1767878</t>
  </si>
  <si>
    <t>2-s2.0-105033046947</t>
  </si>
  <si>
    <t>R1757</t>
  </si>
  <si>
    <t>Remotely sensed 3D ecosystem structure to explain biodiversity distribution</t>
  </si>
  <si>
    <t>10.1016/j.ecoinf.2026.103770</t>
  </si>
  <si>
    <t>2-s2.0-105037483266</t>
  </si>
  <si>
    <t>R1758</t>
  </si>
  <si>
    <t>Operational 24-h PM2.5 forecasting using ensemble methods and open-access satellite data: application to Dakar, Senegal</t>
  </si>
  <si>
    <t>10.1007/s10661-026-15384-0</t>
  </si>
  <si>
    <t>2-s2.0-105038801888</t>
  </si>
  <si>
    <t>R1759</t>
  </si>
  <si>
    <t>Multi-Modal 3D-CNN Fusion for Fire Propagation Potential Assessment: A Systematic Benchmark of Spectral, Meteorological, and Topographic Modalities</t>
  </si>
  <si>
    <t>10.1109/ACCESS.2026.3732355</t>
  </si>
  <si>
    <t>2-s2.0-105050262480</t>
  </si>
  <si>
    <t>R1760</t>
  </si>
  <si>
    <t>Spatially Explicit Crop Planning for Water–GHG–Profit Trade-Offs in Northeast China’s Black Soil Region: An End-to-End Land Use Optimization Framework</t>
  </si>
  <si>
    <t>10.3390/land15071158</t>
  </si>
  <si>
    <t>2-s2.0-105045940655</t>
  </si>
  <si>
    <t>R1761</t>
  </si>
  <si>
    <t>Quantifying the Spatial Antagonism Between Urban Morphology and Ecological Infrastructure on Land Surface Temperature: An Explainable Machine Learning Approach with Spatial Lags</t>
  </si>
  <si>
    <t>10.3390/buildings16050991</t>
  </si>
  <si>
    <t>2-s2.0-105032734760</t>
  </si>
  <si>
    <t>R1762</t>
  </si>
  <si>
    <t>Machine learning-based ensemble species distribution models to guide monitoring and survey design for offshore wind</t>
  </si>
  <si>
    <t>10.1093/icesjms/fsag091</t>
  </si>
  <si>
    <t>2-s2.0-105041130709</t>
  </si>
  <si>
    <t>R1763</t>
  </si>
  <si>
    <t>GIS-based neural network framework for zoonotic cutaneous leishmaniasis risk mapping in Western Iran</t>
  </si>
  <si>
    <t>10.1007/s10661-026-15085-8</t>
  </si>
  <si>
    <t>2-s2.0-105034228191</t>
  </si>
  <si>
    <t>R1764</t>
  </si>
  <si>
    <t>A Comparative Study on Rice Diversity Mapping with PlanetScope and Sentinel-2 Red Edge Bands Based on Key Phenological Characteristics</t>
  </si>
  <si>
    <t>10.3390/agriengineering8050187</t>
  </si>
  <si>
    <t>2-s2.0-105040003906</t>
  </si>
  <si>
    <t>R1765</t>
  </si>
  <si>
    <t>A time-varying geospatial model of habitat suitability for Japanese encephalitis virus vectors and vertebrate hosts in Australia</t>
  </si>
  <si>
    <t>10.1371/journal.pntd.0014127</t>
  </si>
  <si>
    <t>2-s2.0-105034813697</t>
  </si>
  <si>
    <t>R1766</t>
  </si>
  <si>
    <t>Blind prediction of slope safety factors using machine learning</t>
  </si>
  <si>
    <t>European Journal of Environmental and Civil Engineering</t>
  </si>
  <si>
    <t>10.1080/19648189.2026.2615450</t>
  </si>
  <si>
    <t>2-s2.0-105028367004</t>
  </si>
  <si>
    <t>R1767</t>
  </si>
  <si>
    <t>Responses of grassland ecosystem temporal stability to biotic and abiotic drivers in arid and semi-arid regions of China</t>
  </si>
  <si>
    <t>10.1016/j.jaridenv.2026.105589</t>
  </si>
  <si>
    <t>2-s2.0-105031965585</t>
  </si>
  <si>
    <t>R1768</t>
  </si>
  <si>
    <t>Design and Pricing of Weather Index Insurance for Alpine Grasslands Under Climate Extremes: A Case Study in the Source Region of the Yellow River</t>
  </si>
  <si>
    <t>10.3390/agriculture16070798</t>
  </si>
  <si>
    <t>2-s2.0-105035540068</t>
  </si>
  <si>
    <t>R1769</t>
  </si>
  <si>
    <t>Explaining spatial variation and catchment characteristics thresholds in streamflow response</t>
  </si>
  <si>
    <t>10.1016/j.jhydrol.2026.135492</t>
  </si>
  <si>
    <t>2-s2.0-105036242448</t>
  </si>
  <si>
    <t>R1770</t>
  </si>
  <si>
    <t>On the use of post-classification change analysis for monitoring salt marsh extent in support of carbon inventory reporting</t>
  </si>
  <si>
    <t>10.1016/j.rsase.2025.101862</t>
  </si>
  <si>
    <t>2-s2.0-105026894887</t>
  </si>
  <si>
    <t>R1771</t>
  </si>
  <si>
    <t>Predictive Modelling of Tick Distribution: A Machine Learning Approach to Ixodes ricinus Abundance</t>
  </si>
  <si>
    <t>Concurrency and Computation: Practice and Experience</t>
  </si>
  <si>
    <t>10.1002/cpe.70496</t>
  </si>
  <si>
    <t>2-s2.0-105026232470</t>
  </si>
  <si>
    <t>R1772</t>
  </si>
  <si>
    <t>Village-Scale Winter Wheat Yield Prediction in Coastal Saline–Alkali Farmland Using a Three-Stage Fusion XGBoost Framework and SHAP</t>
  </si>
  <si>
    <t>10.3390/rs18132233</t>
  </si>
  <si>
    <t>2-s2.0-105044674701</t>
  </si>
  <si>
    <t>R1773</t>
  </si>
  <si>
    <t>An explainable machine learning model for accurate estimation of residual phthalate esters in Chinese agricultural soils</t>
  </si>
  <si>
    <t>10.1016/j.jhazmat.2026.141980</t>
  </si>
  <si>
    <t>2-s2.0-105035245848</t>
  </si>
  <si>
    <t>R1774</t>
  </si>
  <si>
    <t>Initial Results of Site-Specific Assessment of Cereal Leaf Beetle (Oulema melanopus L.) Damage Using RGB Images by UAV</t>
  </si>
  <si>
    <t>10.3390/rs18010058</t>
  </si>
  <si>
    <t>2-s2.0-105027290715</t>
  </si>
  <si>
    <t>R1775</t>
  </si>
  <si>
    <t>A Machine Learning Approach Using Spatially Explicit K-Nearest Neighbors for House Price Predictions</t>
  </si>
  <si>
    <t>10.3390/ijgi15010046</t>
  </si>
  <si>
    <t>2-s2.0-105028570965</t>
  </si>
  <si>
    <t>R1776</t>
  </si>
  <si>
    <t>Integrating Machine Learning and Dynamic Bayesian Networks to Identify the Factors Associated with Subsequent Intrapulmonary Metastasis Classification After Initial Single Primary Lung Cancer</t>
  </si>
  <si>
    <t>Cancers</t>
  </si>
  <si>
    <t>10.3390/cancers18081185</t>
  </si>
  <si>
    <t>2-s2.0-105037042482</t>
  </si>
  <si>
    <t>R1777</t>
  </si>
  <si>
    <t>Geographically Weighted Random Forest Considering Spatial Heterogeneity for Landslide Susceptibility Assessment: A Case Study in Yingjiang County</t>
  </si>
  <si>
    <t>10.3390/s26041142</t>
  </si>
  <si>
    <t>2-s2.0-105031411806</t>
  </si>
  <si>
    <t>R1778</t>
  </si>
  <si>
    <t>Flexible methods for species distribution modeling with small samples</t>
  </si>
  <si>
    <t>10.1002/ecog.08112</t>
  </si>
  <si>
    <t>2-s2.0-105028108816</t>
  </si>
  <si>
    <t>R1779</t>
  </si>
  <si>
    <t>Multi-Task Learning Convolutional Recurrent Neural Network (MTL-CRNN) for Joint Estimation of Geomagnetic Earthquake Precursor Parameters</t>
  </si>
  <si>
    <t>10.1109/ACCESS.2026.3689131</t>
  </si>
  <si>
    <t>2-s2.0-105037848971</t>
  </si>
  <si>
    <t>R1780</t>
  </si>
  <si>
    <t>Evaluating methods for high-resolution, national-scale seagrass mapping in Google Earth Engine</t>
  </si>
  <si>
    <t>10.1002/rse2.70039</t>
  </si>
  <si>
    <t>2-s2.0-105019756211</t>
  </si>
  <si>
    <t>R1781</t>
  </si>
  <si>
    <t>Evaluating Google AlphaEarth and Landsat 8/9 Multisource Data Using Random Forest, Rotation Forest, and Canonical Correlation Forest for Enhanced Land Cover Classification</t>
  </si>
  <si>
    <t>Nova Geodesia</t>
  </si>
  <si>
    <t>10.55779/ng62650</t>
  </si>
  <si>
    <t>2-s2.0-105050220960</t>
  </si>
  <si>
    <t>R1782</t>
  </si>
  <si>
    <t>Permafrost distribution modeling using remote sensing and machine learning technique in the Garhwal Himalaya, India</t>
  </si>
  <si>
    <t>10.1007/s12665-025-12739-7</t>
  </si>
  <si>
    <t>2-s2.0-105026266427</t>
  </si>
  <si>
    <t>R1783</t>
  </si>
  <si>
    <t>A cloud-computing framework for downscaled global 300 m SIF retrieval from Sentinel-3 and TROPOSIF</t>
  </si>
  <si>
    <t>10.1016/j.jag.2026.105330</t>
  </si>
  <si>
    <t>2-s2.0-105037850936</t>
  </si>
  <si>
    <t>R1784</t>
  </si>
  <si>
    <t>Probabilistic vulnerability analysis of converted rice fields in the mamminasata urban area</t>
  </si>
  <si>
    <t>Asia-Pacific Journal of Regional Science</t>
  </si>
  <si>
    <t>10.1007/s41685-026-00433-w</t>
  </si>
  <si>
    <t>2-s2.0-105039668355</t>
  </si>
  <si>
    <t>R1785</t>
  </si>
  <si>
    <t>Forecasting Vietnam Inflation Using Machine Learning Approaches: A Comprehensive Analysis</t>
  </si>
  <si>
    <t>Advances in Decision Sciences</t>
  </si>
  <si>
    <t>10.47654/v30y2026i1p136-185</t>
  </si>
  <si>
    <t>2-s2.0-105030834089</t>
  </si>
  <si>
    <t>R1786</t>
  </si>
  <si>
    <t>Integrating Reddening Phenology of Suaeda salsa for Sustainable Sentinel-2-Based Classification of Coastal Wetland Vegetation in Jiangsu Province</t>
  </si>
  <si>
    <t>10.3390/su18126195</t>
  </si>
  <si>
    <t>2-s2.0-105044437696</t>
  </si>
  <si>
    <t>R1787</t>
  </si>
  <si>
    <t>Aboveground biomass mapping and uncertainty estimation in tropical forests using machine learning with multispectral and SAR data</t>
  </si>
  <si>
    <t>10.1016/j.tfp.2026.101271</t>
  </si>
  <si>
    <t>2-s2.0-105036811154</t>
  </si>
  <si>
    <t>R1788</t>
  </si>
  <si>
    <t>Phenology-Informed Multitemporal PlanetScope and UAV-LiDAR Fusion for Above-Ground Carbon Mapping in Tropical Dry Forests of Sakaerat Biosphere Reserve, Thailand</t>
  </si>
  <si>
    <t>10.3390/rs18121903</t>
  </si>
  <si>
    <t>2-s2.0-105043080810</t>
  </si>
  <si>
    <t>R1789</t>
  </si>
  <si>
    <t>Chemical Discrimination of Rutile From Different Metamorphic Source Rocks: Dealing With Hierarchical Data Structures in Random Forest Classification</t>
  </si>
  <si>
    <t>Journal of Metamorphic Geology</t>
  </si>
  <si>
    <t>10.1111/jmg.70017</t>
  </si>
  <si>
    <t>2-s2.0-105022931497</t>
  </si>
  <si>
    <t>R1790</t>
  </si>
  <si>
    <t>A Privacy-Preserving Digital Soil Mapping Framework for Integrating Private High-Spatial-Resolution Soil Data into EU Soil Monitoring Infrastructures</t>
  </si>
  <si>
    <t>10.3390/land15060984</t>
  </si>
  <si>
    <t>2-s2.0-105042937159</t>
  </si>
  <si>
    <t>R1791</t>
  </si>
  <si>
    <t>Semantic Segmentation of Coffee Crops with PlanetScope Images: A Comparative Analysis of Spectral Band Combinations for U-Net Architecture</t>
  </si>
  <si>
    <t>10.3390/agriengineering8040125</t>
  </si>
  <si>
    <t>2-s2.0-105036836783</t>
  </si>
  <si>
    <t>R1792</t>
  </si>
  <si>
    <t>Exploring homogeneous learnware market for PM2.5 prediction: A case study in the Yangtze River Delta region of China</t>
  </si>
  <si>
    <t>10.1016/j.apr.2025.102738</t>
  </si>
  <si>
    <t>2-s2.0-105016339549</t>
  </si>
  <si>
    <t>R1793</t>
  </si>
  <si>
    <t>A novel surface reflectance calibration approach to improve the estimation of maize actual evapotranspiration in a semi-arid USA region</t>
  </si>
  <si>
    <t>10.1080/01431161.2026.2727171</t>
  </si>
  <si>
    <t>2-s2.0-105049555948</t>
  </si>
  <si>
    <t>R1794</t>
  </si>
  <si>
    <t>Climate change impacts on the distribution of deciduous forests in the Central Highlands of Vietnam</t>
  </si>
  <si>
    <t>Folia Oecologica</t>
  </si>
  <si>
    <t>10.2478/foecol-2026-0009</t>
  </si>
  <si>
    <t>2-s2.0-105043788625</t>
  </si>
  <si>
    <t>R1795</t>
  </si>
  <si>
    <t>CAMELIA: Enhancing species assemblage predictions by integrating structural and functional indices: A case study on plant communities in the French Alps</t>
  </si>
  <si>
    <t>10.1111/2041-210X.70158</t>
  </si>
  <si>
    <t>2-s2.0-105016854024</t>
  </si>
  <si>
    <t>R1796</t>
  </si>
  <si>
    <t>SeasonalViT: A Dual-Scale Temporal Transformer for NDVI Forecasting</t>
  </si>
  <si>
    <t>10.1109/JSTARS.2026.3710845</t>
  </si>
  <si>
    <t>2-s2.0-105044094563</t>
  </si>
  <si>
    <t>R1797</t>
  </si>
  <si>
    <t>Decoding methane concentration in Alberta oil sands: A machine learning exploration</t>
  </si>
  <si>
    <t>10.1016/j.ecolind.2024.112835</t>
  </si>
  <si>
    <t>2-s2.0-85211568409</t>
  </si>
  <si>
    <t>R1798</t>
  </si>
  <si>
    <t>Climate and urbanization drive changes in the habitat suitability of Schistosoma mansoni competent snails in Brazil</t>
  </si>
  <si>
    <t>10.1038/s41467-024-48335-9</t>
  </si>
  <si>
    <t>2-s2.0-85196370559</t>
  </si>
  <si>
    <t>R1799</t>
  </si>
  <si>
    <t>Gradient Boosting for Spatial Regression Models with Autoregressive Disturbances</t>
  </si>
  <si>
    <t>Networks and Spatial Economics</t>
  </si>
  <si>
    <t>10.1007/s11067-025-09717-8</t>
  </si>
  <si>
    <t>2-s2.0-105023645420</t>
  </si>
  <si>
    <t>R1800</t>
  </si>
  <si>
    <t>Assessing how Grazing Intensity Affects the Spatial Distribution of Soil Properties</t>
  </si>
  <si>
    <t>10.1007/s41748-024-00539-1</t>
  </si>
  <si>
    <t>2-s2.0-85211434907</t>
  </si>
  <si>
    <t>R1801</t>
  </si>
  <si>
    <t>Susceptibility of active-layer detachment failures and vulnerability of infrastructure in Alaska and northwestern Canada</t>
  </si>
  <si>
    <t>10.1007/s10346-025-02603-x</t>
  </si>
  <si>
    <t>2-s2.0-105013364714</t>
  </si>
  <si>
    <t>R1802</t>
  </si>
  <si>
    <t>Inferring building height from footprint morphology data</t>
  </si>
  <si>
    <t>10.1038/s41598-024-66467-2</t>
  </si>
  <si>
    <t>2-s2.0-85201251749</t>
  </si>
  <si>
    <t>R1803</t>
  </si>
  <si>
    <t>A novel scheme for seamless global mapping of daily mean air temperature (SGM_DMAT) at 1-km spatial resolution using satellite and auxiliary data</t>
  </si>
  <si>
    <t>10.1016/j.ecoinf.2025.103266</t>
  </si>
  <si>
    <t>2-s2.0-105007814174</t>
  </si>
  <si>
    <t>R1804</t>
  </si>
  <si>
    <t>Leveraging satellite imagery and yield records to assess in-season maize field functionality with machine learning classification</t>
  </si>
  <si>
    <t>10.1016/j.compag.2025.110809</t>
  </si>
  <si>
    <t>2-s2.0-105012273175</t>
  </si>
  <si>
    <t>R1805</t>
  </si>
  <si>
    <t>A machine learning approach for estimating snow depth across the European Alps from Sentinel-1 imagery</t>
  </si>
  <si>
    <t>10.1016/j.rse.2024.114369</t>
  </si>
  <si>
    <t>2-s2.0-85202186530</t>
  </si>
  <si>
    <t>R1806</t>
  </si>
  <si>
    <t>MaskSDM with Shapley values to improve flexibility, robustness and explainability in species distribution modelling</t>
  </si>
  <si>
    <t>10.1111/2041-210x.70200</t>
  </si>
  <si>
    <t>2-s2.0-105023288255</t>
  </si>
  <si>
    <t>R1807</t>
  </si>
  <si>
    <t>Propagating uncertainty in urban tree trait measurements to estimate socioeconomic inequities in ecosystem service accessibility: A machine learning and simulation framework</t>
  </si>
  <si>
    <t>10.1016/j.indic.2025.100864</t>
  </si>
  <si>
    <t>2-s2.0-105013879619</t>
  </si>
  <si>
    <t>R1808</t>
  </si>
  <si>
    <t>Mapping Co-seismic Landslide Susceptibility: An Overview of Current and Emerging Methods</t>
  </si>
  <si>
    <t>Indian Geotechnical Journal</t>
  </si>
  <si>
    <t>10.1007/s40098-026-01495-5</t>
  </si>
  <si>
    <t>2-s2.0-105030334902</t>
  </si>
  <si>
    <t>R1809</t>
  </si>
  <si>
    <t>Corrosion fatigue life prediction of multiple austenitic stainless steel grades in high-temperature, high-pressure water environments using a GA-optimized neural network</t>
  </si>
  <si>
    <t>10.1038/s41598-025-23240-3</t>
  </si>
  <si>
    <t>2-s2.0-105021461043</t>
  </si>
  <si>
    <t>R1810</t>
  </si>
  <si>
    <t>Evaluating Remotely Sensed Spectral Indices to Quantify Seagrass in Support of Ecosystem-Based Fisheries Management in a Marine Protected Area of Western Australia</t>
  </si>
  <si>
    <t>10.3390/rs17243932</t>
  </si>
  <si>
    <t>2-s2.0-105025926380</t>
  </si>
  <si>
    <t>R1811</t>
  </si>
  <si>
    <t>Presence-only fisheries bycatch data produce biased species distribution predictions for Alcyonacean corals on British Columbia’s continental shelf and slope</t>
  </si>
  <si>
    <t>Canadian Journal of Fisheries and Aquatic Sciences</t>
  </si>
  <si>
    <t>10.1139/cjfas-2023-0088</t>
  </si>
  <si>
    <t>2-s2.0-85218463537</t>
  </si>
  <si>
    <t>R1812</t>
  </si>
  <si>
    <t>Simultaneous Subpixel Retrieval of Lake Ice and Snow From MODIS Data: Resolving Spectral Ambiguity via a Physics-Informed Framework</t>
  </si>
  <si>
    <t>10.1109/TGRS.2026.3717447</t>
  </si>
  <si>
    <t>2-s2.0-105046114319</t>
  </si>
  <si>
    <t>R1813</t>
  </si>
  <si>
    <t>Spatio-temporal patterns, associated factors and mitigation of tiger and leopard attacks on people in western Himalayas</t>
  </si>
  <si>
    <t>People and Nature</t>
  </si>
  <si>
    <t>10.1002/pan3.70411</t>
  </si>
  <si>
    <t>2-s2.0-105047749420</t>
  </si>
  <si>
    <t>R1814</t>
  </si>
  <si>
    <t>Integrating Otsu Thresholding and Random Forest for Land Use/Land Cover (LULC) Classification and Seasonal Analysis of Water and Snow/Ice</t>
  </si>
  <si>
    <t>10.3390/rs17050797</t>
  </si>
  <si>
    <t>2-s2.0-86000793048</t>
  </si>
  <si>
    <t>R1815</t>
  </si>
  <si>
    <t>Anticipating Shifts in American Beech Distribution in a Changing Climate</t>
  </si>
  <si>
    <t>10.1111/jbi.70010</t>
  </si>
  <si>
    <t>2-s2.0-105011352548</t>
  </si>
  <si>
    <t>R1816</t>
  </si>
  <si>
    <t>Built environment and travel: Tackling non-linear residential self-selection with double machine learning</t>
  </si>
  <si>
    <t>10.1016/j.trd.2025.104593</t>
  </si>
  <si>
    <t>2-s2.0-85216533668</t>
  </si>
  <si>
    <t>R1817</t>
  </si>
  <si>
    <t>Contribution of ECOSTRESS thermal imagery to wetland mapping: Application to heathland ecosystems</t>
  </si>
  <si>
    <t>10.1016/j.isprsjprs.2025.01.014</t>
  </si>
  <si>
    <t>2-s2.0-85216086562</t>
  </si>
  <si>
    <t>R1818</t>
  </si>
  <si>
    <t>A synergistic framework for shale volume prediction combining physics and data-driven models</t>
  </si>
  <si>
    <t>10.1016/j.rineng.2025.106384</t>
  </si>
  <si>
    <t>2-s2.0-105011252814</t>
  </si>
  <si>
    <t>R1819</t>
  </si>
  <si>
    <t>Spatial non-uniformity in the distribution of global soil respiration observation data: Implications for model predictions</t>
  </si>
  <si>
    <t>10.1016/j.agrformet.2025.110734</t>
  </si>
  <si>
    <t>2-s2.0-105010061668</t>
  </si>
  <si>
    <t>R1820</t>
  </si>
  <si>
    <t>Integrating machine learning and large language models to enhance risk assessment and priority management for plant biosecurity</t>
  </si>
  <si>
    <t>10.1016/j.aiia.2026.07.004</t>
  </si>
  <si>
    <t>2-s2.0-105046755350</t>
  </si>
  <si>
    <t>R1821</t>
  </si>
  <si>
    <t>Soil Moisture is a Stronger Predictor of Forest Fire Spread Potential Than Weather in the U.S. Northern Rocky Mountains</t>
  </si>
  <si>
    <t>10.1029/2025GL116248</t>
  </si>
  <si>
    <t>2-s2.0-105014601078</t>
  </si>
  <si>
    <t>R1822</t>
  </si>
  <si>
    <t>Ecological Niche Changes and Risk Regionalization of the Invasive Plant Praxelis clematidea</t>
  </si>
  <si>
    <t>10.1002/ece3.71546</t>
  </si>
  <si>
    <t>2-s2.0-105008868677</t>
  </si>
  <si>
    <t>R1823</t>
  </si>
  <si>
    <t>A scalable cloud-integrated AI platform for real-time optimization of EV charging and resilient microgrid energy management</t>
  </si>
  <si>
    <t>10.1038/s41598-025-21531-3</t>
  </si>
  <si>
    <t>2-s2.0-105020058883</t>
  </si>
  <si>
    <t>R1824</t>
  </si>
  <si>
    <t>Fine-Grain Predictions Are Key to Accurately Represent Continental-Scale Biodiversity Patterns</t>
  </si>
  <si>
    <t>10.1111/geb.13934</t>
  </si>
  <si>
    <t>2-s2.0-85209918408</t>
  </si>
  <si>
    <t>R1825</t>
  </si>
  <si>
    <t>Optimized MaxEnt modeling reveals major decline and shift of giant panda habitat under CMIP6 ensemble projections</t>
  </si>
  <si>
    <t>10.1016/j.ecolind.2025.114150</t>
  </si>
  <si>
    <t>2-s2.0-105014723867</t>
  </si>
  <si>
    <t>R1826</t>
  </si>
  <si>
    <t>Feature Selection Framework for Improved UAV-Based Detection of Solenopsis invicta Mounds in Agricultural Landscapes</t>
  </si>
  <si>
    <t>10.3390/insects16080793</t>
  </si>
  <si>
    <t>2-s2.0-105014252881</t>
  </si>
  <si>
    <t>R1827</t>
  </si>
  <si>
    <t>E_GSMaP precipitation dataset reforecasted by RF-WMRA: Description and validation</t>
  </si>
  <si>
    <t>10.1016/j.scitotenv.2024.177963</t>
  </si>
  <si>
    <t>2-s2.0-85211616946</t>
  </si>
  <si>
    <t>R1828</t>
  </si>
  <si>
    <t>Integrating ensemble machine learning and explainable AI for enhanced forest fire susceptibility analysis and risk assessment in Türkiye’s Mediterranean region</t>
  </si>
  <si>
    <t>10.1007/s12145-024-01480-7</t>
  </si>
  <si>
    <t>2-s2.0-85203290072</t>
  </si>
  <si>
    <t>R1829</t>
  </si>
  <si>
    <t>An intelligent matching method for the equivalent circuit of electrochemical impedance spectroscopy based on Random Forest</t>
  </si>
  <si>
    <t>Journal of Materials Science and Technology</t>
  </si>
  <si>
    <t>10.1016/j.jmst.2024.05.024</t>
  </si>
  <si>
    <t>2-s2.0-85196187311</t>
  </si>
  <si>
    <t>R1830</t>
  </si>
  <si>
    <t>Practical approaches in evaluating validation and biases of machine learning applied to mobile health studies</t>
  </si>
  <si>
    <t>Communications Medicine</t>
  </si>
  <si>
    <t>10.1038/s43856-024-00468-0</t>
  </si>
  <si>
    <t>2-s2.0-85203717787</t>
  </si>
  <si>
    <t>R1831</t>
  </si>
  <si>
    <t>Assessing the spatial-temporal performance of machine learning in predicting grapevine water status from Landsat 8 imagery via block-out and date-out cross-validation</t>
  </si>
  <si>
    <t>10.1016/j.agwat.2024.109163</t>
  </si>
  <si>
    <t>2-s2.0-85210114011</t>
  </si>
  <si>
    <t>R1832</t>
  </si>
  <si>
    <t>Artefact and risk area detection of the tanDEM-X 30m edited DEM using an integrated machine learning and dem-of-difference framework: a case study in the Alps</t>
  </si>
  <si>
    <t>10.1080/17538947.2026.2707690</t>
  </si>
  <si>
    <t>2-s2.0-105045570429</t>
  </si>
  <si>
    <t>R1833</t>
  </si>
  <si>
    <t>Predicting suitable habitats for foraging and migration in Eastern Indian Ocean pygmy blue whales from satellite tracking data</t>
  </si>
  <si>
    <t>Movement Ecology</t>
  </si>
  <si>
    <t>10.1186/s40462-024-00481-x</t>
  </si>
  <si>
    <t>2-s2.0-85195664419</t>
  </si>
  <si>
    <t>R1834</t>
  </si>
  <si>
    <t>Interpretable spatial machine learning for understanding spatial heterogeneity in factors affecting street theft crime</t>
  </si>
  <si>
    <t>10.1016/j.apgeog.2024.103503</t>
  </si>
  <si>
    <t>2-s2.0-85213055093</t>
  </si>
  <si>
    <t>R1835</t>
  </si>
  <si>
    <t>Forest Aboveground Biomass Estimation Using High-Resolution Imagery and Integrated Machine Learning</t>
  </si>
  <si>
    <t>10.3390/f16121777</t>
  </si>
  <si>
    <t>2-s2.0-105026122991</t>
  </si>
  <si>
    <t>R1836</t>
  </si>
  <si>
    <t>A comparative analysis of individual tree and area-based approaches for above-ground biomass estimation and uncertainty analysis using LiDAR and hyperspectral data and machine learning</t>
  </si>
  <si>
    <t>10.1080/17538947.2026.2723552</t>
  </si>
  <si>
    <t>2-s2.0-105048804817</t>
  </si>
  <si>
    <t>R1837</t>
  </si>
  <si>
    <t>Machine learning assessment of the importance of unirradiated yield strength as a variable in embrittlement trend forecasting</t>
  </si>
  <si>
    <t>International Journal of Pressure Vessels and Piping</t>
  </si>
  <si>
    <t>10.1016/j.ijpvp.2025.105444</t>
  </si>
  <si>
    <t>2-s2.0-85215825356</t>
  </si>
  <si>
    <t>R1838</t>
  </si>
  <si>
    <t>The influence of climate change on the future distribution of two Thymus species in Iran: MaxEnt model-based prediction</t>
  </si>
  <si>
    <t>BMC Plant Biology</t>
  </si>
  <si>
    <t>10.1186/s12870-024-04965-1</t>
  </si>
  <si>
    <t>2-s2.0-85189978093</t>
  </si>
  <si>
    <t>R1839</t>
  </si>
  <si>
    <t>Mapping dynamics of large-scale high-precision pond datasets using a semi-automated method based on deep learning</t>
  </si>
  <si>
    <t>10.1016/j.isprsjprs.2025.06.018</t>
  </si>
  <si>
    <t>2-s2.0-105009069154</t>
  </si>
  <si>
    <t>R1840</t>
  </si>
  <si>
    <t>Toward improved spatially-resolved estimates of fine suspended sediment in shallow morphologically-complex estuaries</t>
  </si>
  <si>
    <t>Ocean Modelling</t>
  </si>
  <si>
    <t>10.1016/j.ocemod.2025.102618</t>
  </si>
  <si>
    <t>2-s2.0-105012985016</t>
  </si>
  <si>
    <t>R1841</t>
  </si>
  <si>
    <t>Urban heat island distribution observation by integrating remote sensing technology and deep learning</t>
  </si>
  <si>
    <t>International Journal of Image and Data Fusion</t>
  </si>
  <si>
    <t>10.1080/19479832.2024.2354754</t>
  </si>
  <si>
    <t>2-s2.0-105003413922</t>
  </si>
  <si>
    <t>R1842</t>
  </si>
  <si>
    <t>Spatial and spatiotemporal modelling of intra-urban ultrafine particles: A comparison of linear, nonlinear, regularized, and machine learning methods</t>
  </si>
  <si>
    <t>10.1016/j.scitotenv.2024.176523</t>
  </si>
  <si>
    <t>2-s2.0-85204939445</t>
  </si>
  <si>
    <t>R1843</t>
  </si>
  <si>
    <t>Predicting clinical outcome of Escherichia coli O157:H7 infections using explainable machine learning</t>
  </si>
  <si>
    <t>Microbial Genomics</t>
  </si>
  <si>
    <t>10.1099/mgen.0.001591</t>
  </si>
  <si>
    <t>2-s2.0-105025172387</t>
  </si>
  <si>
    <t>R1844</t>
  </si>
  <si>
    <t>A smart multiplexed microRNA biosensor based on FRET for the prediction of mechanical damage and storage period of strawberry fruits</t>
  </si>
  <si>
    <t>Plant Molecular Biology</t>
  </si>
  <si>
    <t>10.1007/s11103-025-01564-y</t>
  </si>
  <si>
    <t>2-s2.0-85219183409</t>
  </si>
  <si>
    <t>R1845</t>
  </si>
  <si>
    <t>Machine learning-driven prediction of nitrate-N adsorption efficiency by Fe-modified biochar: Refined model tuning and identification of crucial features</t>
  </si>
  <si>
    <t>Journal of Water Process Engineering</t>
  </si>
  <si>
    <t>10.1016/j.jwpe.2025.107026</t>
  </si>
  <si>
    <t>2-s2.0-85215403414</t>
  </si>
  <si>
    <t>R1846</t>
  </si>
  <si>
    <t>Characterizing Role of Spatial Features in Improving Mangrove Classification—A Case Study over the Mesoamerican Reef Region</t>
  </si>
  <si>
    <t>10.3390/rs17162837</t>
  </si>
  <si>
    <t>2-s2.0-105014255908</t>
  </si>
  <si>
    <t>R1847</t>
  </si>
  <si>
    <t>Estimating mangrove above-ground biomass using GEDI LiDAR, Sentinel data, and machine learning in Rawa Aopa National Park, Indonesia</t>
  </si>
  <si>
    <t>Asian Journal of Forestry</t>
  </si>
  <si>
    <t>10.13057/asianjfor/r090202</t>
  </si>
  <si>
    <t>2-s2.0-105013818013</t>
  </si>
  <si>
    <t>R1848</t>
  </si>
  <si>
    <t>Inferring the locomotor ecology of two of the oldest fossil squirrels: influence of operationalization, trait, body size and machine learning method</t>
  </si>
  <si>
    <t>Proceedings of the Royal Society B: Biological Sciences</t>
  </si>
  <si>
    <t>10.1098/rspb.2024.0743</t>
  </si>
  <si>
    <t>2-s2.0-85209473642</t>
  </si>
  <si>
    <t>R1849</t>
  </si>
  <si>
    <t>Landslide mapping with deep learning: the role of pre-/post-event SAR features and multi-sensor data fusion</t>
  </si>
  <si>
    <t>10.1080/15481603.2025.2502214</t>
  </si>
  <si>
    <t>2-s2.0-105005015077</t>
  </si>
  <si>
    <t>R1850</t>
  </si>
  <si>
    <t>A knowledge-augmented deep fusion method for estimating near-surface air temperature</t>
  </si>
  <si>
    <t>10.1016/j.rse.2025.114819</t>
  </si>
  <si>
    <t>2-s2.0-105004817418</t>
  </si>
  <si>
    <t>R1851</t>
  </si>
  <si>
    <t>Moving Beyond Temperature Metrics in Coral Bleaching Prediction Using Interpretable Machine Learning</t>
  </si>
  <si>
    <t>10.1111/geb.70105</t>
  </si>
  <si>
    <t>2-s2.0-105013678265</t>
  </si>
  <si>
    <t>R1852</t>
  </si>
  <si>
    <t>A tale of four cities: Exploring security through environmental characteristics of CCTV equipment placement</t>
  </si>
  <si>
    <t>Journal of Computational Social Science</t>
  </si>
  <si>
    <t>10.1007/s42001-024-00323-1</t>
  </si>
  <si>
    <t>2-s2.0-85201973826</t>
  </si>
  <si>
    <t>R1853</t>
  </si>
  <si>
    <t>Land-cover classification in Addo Elephant National Park: Analyzing the impact of variables, classifiers, and object-based approach</t>
  </si>
  <si>
    <t>10.1016/j.ecoinf.2025.103279</t>
  </si>
  <si>
    <t>2-s2.0-105008567383</t>
  </si>
  <si>
    <t>R1854</t>
  </si>
  <si>
    <t>Mapping species distribution and estimating population abundance of dominant forest tree species in Ghana: implications for conservation prioritization</t>
  </si>
  <si>
    <t>10.1016/j.tfp.2025.101019</t>
  </si>
  <si>
    <t>2-s2.0-105016742231</t>
  </si>
  <si>
    <t>R1855</t>
  </si>
  <si>
    <t>Artificial intelligence in environmental and Earth system sciences: explainability and trustworthiness</t>
  </si>
  <si>
    <t>Artificial Intelligence Review</t>
  </si>
  <si>
    <t>10.1007/s10462-025-11165-2</t>
  </si>
  <si>
    <t>2-s2.0-105010969856</t>
  </si>
  <si>
    <t>R1856</t>
  </si>
  <si>
    <t>Combining sequential Gaussian co-simulation and Monte Carlo dropout-based deep learning models for geochemical anomaly detection and uncertainty assessment</t>
  </si>
  <si>
    <t>10.1016/j.apgeochem.2025.106385</t>
  </si>
  <si>
    <t>2-s2.0-105001997697</t>
  </si>
  <si>
    <t>R1857</t>
  </si>
  <si>
    <t>The analysis of ecological security and tourist satisfaction of ice-and-snow tourism under deep learning and the Internet of Things</t>
  </si>
  <si>
    <t>10.1038/s41598-024-61598-y</t>
  </si>
  <si>
    <t>2-s2.0-85192450391</t>
  </si>
  <si>
    <t>R1858</t>
  </si>
  <si>
    <t>Shifting from traditional landslide occurrence modeling to scenario estimation with a “glass-box” machine learning</t>
  </si>
  <si>
    <t>10.1016/j.scitotenv.2024.175277</t>
  </si>
  <si>
    <t>2-s2.0-85200800079</t>
  </si>
  <si>
    <t>R1859</t>
  </si>
  <si>
    <t>Unmanned Aerial Vehicle-Based RGB Imaging and Lightweight Deep Learning for Downy Mildew Detection in Kimchi Cabbage</t>
  </si>
  <si>
    <t>10.3390/rs17142388</t>
  </si>
  <si>
    <t>2-s2.0-105011696224</t>
  </si>
  <si>
    <t>R1860</t>
  </si>
  <si>
    <t>Fusing LandTrendr BCI and machine learning for spoil dump mapping</t>
  </si>
  <si>
    <t>10.1038/s41598-025-32957-0</t>
  </si>
  <si>
    <t>2-s2.0-105025172033</t>
  </si>
  <si>
    <t>R1861</t>
  </si>
  <si>
    <t>Prediction of Waste Generation Using Machine Learning: A Regional Study in Korea</t>
  </si>
  <si>
    <t>Urban Science</t>
  </si>
  <si>
    <t>10.3390/urbansci9080297</t>
  </si>
  <si>
    <t>2-s2.0-105014367729</t>
  </si>
  <si>
    <t>R1862</t>
  </si>
  <si>
    <t>An artificial neural network model reveals water level changes alter bioavailable PCB concentrations in the Detroit River</t>
  </si>
  <si>
    <t>Chemosphere</t>
  </si>
  <si>
    <t>10.1016/j.chemosphere.2025.144758</t>
  </si>
  <si>
    <t>2-s2.0-105021084440</t>
  </si>
  <si>
    <t>R1863</t>
  </si>
  <si>
    <t>A balanced mineral prospectivity model of Canadian magmatic Ni (± Cu ± Co ± PGE) sulphide mineral systems using conditional variational autoencoders</t>
  </si>
  <si>
    <t>10.1016/j.oregeorev.2024.106329</t>
  </si>
  <si>
    <t>2-s2.0-85209769311</t>
  </si>
  <si>
    <t>R1864</t>
  </si>
  <si>
    <t>Modelling the distribution of the tick Ixodes ricinus in England and Wales using passive surveillance data from citizen science reports</t>
  </si>
  <si>
    <t>10.1371/journal.pntd.0013520</t>
  </si>
  <si>
    <t>2-s2.0-105019276798</t>
  </si>
  <si>
    <t>R1865</t>
  </si>
  <si>
    <t>Advancing Deltaic Aquifer Vulnerability Mapping to Seawater Intrusion and Human Impacts in Eastern Nile Delta: Insights from Machine Learning and Hydrochemical Perspective</t>
  </si>
  <si>
    <t>10.1007/s41748-024-00518-6</t>
  </si>
  <si>
    <t>2-s2.0-85209176603</t>
  </si>
  <si>
    <t>R1866</t>
  </si>
  <si>
    <t>Daily-Scale Fire Risk Assessment for Eastern Mongolian Grasslands by Integrating Multi-Source Remote Sensing and Machine Learning</t>
  </si>
  <si>
    <t>10.3390/fire8070273</t>
  </si>
  <si>
    <t>2-s2.0-105011525773</t>
  </si>
  <si>
    <t>R1867</t>
  </si>
  <si>
    <t>pH acidification in the Red Sea: A machine learning-based validation study</t>
  </si>
  <si>
    <t>Journal of Sea Research</t>
  </si>
  <si>
    <t>10.1016/j.seares.2025.102613</t>
  </si>
  <si>
    <t>2-s2.0-105013749141</t>
  </si>
  <si>
    <t>R1868</t>
  </si>
  <si>
    <t>Field spectroscopy and machine learning successfully predict grassland forage quality and quantity across climate zones</t>
  </si>
  <si>
    <t>10.1016/j.ecoinf.2025.103426</t>
  </si>
  <si>
    <t>2-s2.0-105016819445</t>
  </si>
  <si>
    <t>R1869</t>
  </si>
  <si>
    <t>Machine learning-guided rare earth recovery from NdFeB magnet waste: Model development, parameter influence analysis and experimental validation</t>
  </si>
  <si>
    <t>10.1016/j.jenvman.2025.125578</t>
  </si>
  <si>
    <t>2-s2.0-105003959141</t>
  </si>
  <si>
    <t>R1870</t>
  </si>
  <si>
    <t>Acoustic emission active channel intruder detection system based on machine learning</t>
  </si>
  <si>
    <t>Nondestructive Testing and Evaluation</t>
  </si>
  <si>
    <t>10.1080/10589759.2025.2560600</t>
  </si>
  <si>
    <t>2-s2.0-105016742349</t>
  </si>
  <si>
    <t>R1871</t>
  </si>
  <si>
    <t>Gambling: A Story of Remarkable Stability in Fast-Changing High Streets</t>
  </si>
  <si>
    <t>Annals of the American Association of Geographers</t>
  </si>
  <si>
    <t>10.1080/24694452.2025.2496698</t>
  </si>
  <si>
    <t>2-s2.0-105004829883</t>
  </si>
  <si>
    <t>R1872</t>
  </si>
  <si>
    <t>Interpolation of missing ozone data using graph machine learning and parameter analysis through eXplainable artificial intelligence comparison</t>
  </si>
  <si>
    <t>10.1016/j.envsoft.2025.106466</t>
  </si>
  <si>
    <t>2-s2.0-105002905018</t>
  </si>
  <si>
    <t>R1873</t>
  </si>
  <si>
    <t>A Biologically Informed Wavelength Extraction (BIWE) Method for Hyperspectral Classification of Olive Cultivars and Ripening Stages</t>
  </si>
  <si>
    <t>10.3390/rs17193277</t>
  </si>
  <si>
    <t>2-s2.0-105018910021</t>
  </si>
  <si>
    <t>R1874</t>
  </si>
  <si>
    <t>Variations in maximum freezing depth in Northeast China from 1975 to 2024 using a machine learning model</t>
  </si>
  <si>
    <t>10.3389/fsoil.2025.1642004</t>
  </si>
  <si>
    <t>2-s2.0-105014498093</t>
  </si>
  <si>
    <t>R1875</t>
  </si>
  <si>
    <t>Projected impacts of future climate change on the aboveground biomass of seagrasses at global scale</t>
  </si>
  <si>
    <t>10.1016/j.scitotenv.2025.178680</t>
  </si>
  <si>
    <t>2-s2.0-85216887021</t>
  </si>
  <si>
    <t>R1876</t>
  </si>
  <si>
    <t>Predictability of abrupt shifts in dryland ecosystem functioning</t>
  </si>
  <si>
    <t>Nature Climate Change</t>
  </si>
  <si>
    <t>10.1038/s41558-024-02201-0</t>
  </si>
  <si>
    <t>2-s2.0-85213948827</t>
  </si>
  <si>
    <t>R1877</t>
  </si>
  <si>
    <t>Understanding vehicle availability patterns using census data with spatially-hybrid machine learning models</t>
  </si>
  <si>
    <t>Case Studies on Transport Policy</t>
  </si>
  <si>
    <t>10.1016/j.cstp.2025.101641</t>
  </si>
  <si>
    <t>2-s2.0-105021109204</t>
  </si>
  <si>
    <t>R1878</t>
  </si>
  <si>
    <t>An assessment of spatial random forests for environmental mapping: the case of groundwater nitrate concentration</t>
  </si>
  <si>
    <t>10.1016/j.envsoft.2025.106626</t>
  </si>
  <si>
    <t>2-s2.0-105013119151</t>
  </si>
  <si>
    <t>R1879</t>
  </si>
  <si>
    <t>Sustainable development goal 6 monitoring through statistical machine learning – Random Forest method</t>
  </si>
  <si>
    <t>Cleaner Production Letters</t>
  </si>
  <si>
    <t>10.1016/j.clpl.2024.100088</t>
  </si>
  <si>
    <t>2-s2.0-85212571684</t>
  </si>
  <si>
    <t>R1880</t>
  </si>
  <si>
    <t>Evaluating the intensity of Typhoons over the West Pacific basin</t>
  </si>
  <si>
    <t>Physica Scripta</t>
  </si>
  <si>
    <t>10.1088/1402-4896/adc3d5</t>
  </si>
  <si>
    <t>2-s2.0-105002368323</t>
  </si>
  <si>
    <t>R1881</t>
  </si>
  <si>
    <t>Application of Machine Learning for Aboveground Biomass Modeling in Tropical and Temperate Forests from Airborne Hyperspectral Imagery</t>
  </si>
  <si>
    <t>10.3390/f16030477</t>
  </si>
  <si>
    <t>2-s2.0-105001140816</t>
  </si>
  <si>
    <t>R1882</t>
  </si>
  <si>
    <t>Optimizing Mangrove Classification with Data Fusion: Machine Learning Approaches for Enggano Island, Indonesia</t>
  </si>
  <si>
    <t>10.62527/joiv.9.5.3360</t>
  </si>
  <si>
    <t>2-s2.0-105020753035</t>
  </si>
  <si>
    <t>R1883</t>
  </si>
  <si>
    <t>The socioeconomic and environmental niche of protected areas reveals global conservation gaps and opportunities</t>
  </si>
  <si>
    <t>10.1038/s41467-024-53241-1</t>
  </si>
  <si>
    <t>2-s2.0-85206814512</t>
  </si>
  <si>
    <t>R1884</t>
  </si>
  <si>
    <t>AI and ML in financial distress prediction: a catalyst for climate performance</t>
  </si>
  <si>
    <t>Technological Sustainability</t>
  </si>
  <si>
    <t>10.1108/TECHS-01-2025-0008</t>
  </si>
  <si>
    <t>2-s2.0-105024607932</t>
  </si>
  <si>
    <t>R1885</t>
  </si>
  <si>
    <t>Prediction of retention time in larger antisense oligonucleotide datasets using machine learning</t>
  </si>
  <si>
    <t>10.1016/j.mlwa.2025.100710</t>
  </si>
  <si>
    <t>2-s2.0-105027886082</t>
  </si>
  <si>
    <t>R1886</t>
  </si>
  <si>
    <t>Enhancing enviromics based predictions in common bean multi-environment trials</t>
  </si>
  <si>
    <t>10.1038/s41598-025-21882-x</t>
  </si>
  <si>
    <t>2-s2.0-105020473821</t>
  </si>
  <si>
    <t>R1887</t>
  </si>
  <si>
    <t>Multifactor analysis of land use transitions in a drought-affected rice region</t>
  </si>
  <si>
    <t>10.1016/j.fcr.2025.110145</t>
  </si>
  <si>
    <t>2-s2.0-105017313326</t>
  </si>
  <si>
    <t>R1888</t>
  </si>
  <si>
    <t>A close look at using national ground stations for the statistical modeling of NO2</t>
  </si>
  <si>
    <t>10.5194/gmd-18-6717-2025</t>
  </si>
  <si>
    <t>2-s2.0-105018187456</t>
  </si>
  <si>
    <t>R1889</t>
  </si>
  <si>
    <t>A Machine Learning-Based Dissolved Organic Carbon Climatology</t>
  </si>
  <si>
    <t>10.1029/2024GL112792</t>
  </si>
  <si>
    <t>2-s2.0-105002019904</t>
  </si>
  <si>
    <t>R1890</t>
  </si>
  <si>
    <t>Comparing the performance of 10 machine learning models in predicting Chlorophyll a in western Lake Erie</t>
  </si>
  <si>
    <t>10.1016/j.jenvman.2025.125007</t>
  </si>
  <si>
    <t>2-s2.0-86000757130</t>
  </si>
  <si>
    <t>R1891</t>
  </si>
  <si>
    <t>Automated olive grove classification and tree counting in very high resolution aerial imagery using deep learning</t>
  </si>
  <si>
    <t>10.1016/j.atech.2025.101551</t>
  </si>
  <si>
    <t>2-s2.0-105020967842</t>
  </si>
  <si>
    <t>R1892</t>
  </si>
  <si>
    <t>A novel fusion of Sentinel-1 and Sentinel-2 with climate data for crop phenology estimation using Machine Learning</t>
  </si>
  <si>
    <t>10.1016/j.srs.2025.100227</t>
  </si>
  <si>
    <t>2-s2.0-105004050611</t>
  </si>
  <si>
    <t>R1893</t>
  </si>
  <si>
    <t>Temperature and Water Levels Collectively Regulate Methane Emissions From Subtropical Freshwater Wetlands</t>
  </si>
  <si>
    <t>Global Biogeochemical Cycles</t>
  </si>
  <si>
    <t>10.1029/2024GB008372</t>
  </si>
  <si>
    <t>2-s2.0-86000041931</t>
  </si>
  <si>
    <t>R1894</t>
  </si>
  <si>
    <t>Assessing the Available Landslide Susceptibility Map and Inventory for the Municipality of Rio de Janeiro, Brazil: Potentials and Challenges for Data-Driven Applications</t>
  </si>
  <si>
    <t>10.3390/ijgi14090330</t>
  </si>
  <si>
    <t>2-s2.0-105017179056</t>
  </si>
  <si>
    <t>R1895</t>
  </si>
  <si>
    <t>Integrating spatiotemporal variation of climate improves predictability of tree growth</t>
  </si>
  <si>
    <t>Journal of Ecology</t>
  </si>
  <si>
    <t>10.1111/1365-2745.70073</t>
  </si>
  <si>
    <t>2-s2.0-105006898716</t>
  </si>
  <si>
    <t>R1896</t>
  </si>
  <si>
    <t>Cluster-Based Predictive Modeling of User Ratings for Physical Activity Apps Using Mobile App Rating Scale (MARS) Dimensions: Model Development and Validation</t>
  </si>
  <si>
    <t>JMIR mHealth and uHealth</t>
  </si>
  <si>
    <t>10.2196/70987</t>
  </si>
  <si>
    <t>2-s2.0-105021461029</t>
  </si>
  <si>
    <t>R1897</t>
  </si>
  <si>
    <t>Near-infrared prediction of total phosphorus in leaves content in korla fragrant pear with growth period specificity via spectral modeling</t>
  </si>
  <si>
    <t>10.3389/fpls.2025.1666460</t>
  </si>
  <si>
    <t>2-s2.0-105019689406</t>
  </si>
  <si>
    <t>R1898</t>
  </si>
  <si>
    <t>Distributed measurement of large-scale geotechnical deformation based on a deep learning hybrid model</t>
  </si>
  <si>
    <t>10.1088/2631-8695/adfa6d</t>
  </si>
  <si>
    <t>2-s2.0-105014948680</t>
  </si>
  <si>
    <t>R1899</t>
  </si>
  <si>
    <t>Cardiac Clarity: Harnessing Machine Learning for Accurate Heart-Disease Prediction</t>
  </si>
  <si>
    <t>10.1109/ACCESS.2025.3573760</t>
  </si>
  <si>
    <t>2-s2.0-105006843371</t>
  </si>
  <si>
    <t>R1900</t>
  </si>
  <si>
    <t>A multiscale remote sensing method to measure aboveground woody biomass in savanna ecosystems</t>
  </si>
  <si>
    <t>10.1071/WF25041</t>
  </si>
  <si>
    <t>2-s2.0-105024251807</t>
  </si>
  <si>
    <t>R1901</t>
  </si>
  <si>
    <t>Predicting Momentary Suicidal Ideation From Smartphone Screenshots Using Vision-Language Models: Prospective Machine Learning Study</t>
  </si>
  <si>
    <t>JMIR Mental Health</t>
  </si>
  <si>
    <t>10.2196/90581</t>
  </si>
  <si>
    <t>2-s2.0-105036118241</t>
  </si>
  <si>
    <t>R1902</t>
  </si>
  <si>
    <t>A hybrid spatial learning method integrating graph neural networks and explainable AI to understand urban vitality</t>
  </si>
  <si>
    <t>10.1016/j.scs.2025.106920</t>
  </si>
  <si>
    <t>2-s2.0-105019492505</t>
  </si>
  <si>
    <t>R1903</t>
  </si>
  <si>
    <t>Steppe-land birds under global change: Insights from the Eurasian Stone-curlew (Burhinus oedicnemus) in the Western Palearctic</t>
  </si>
  <si>
    <t>10.1016/j.gecco.2025.e03478</t>
  </si>
  <si>
    <t>2-s2.0-85217402586</t>
  </si>
  <si>
    <t>R1904</t>
  </si>
  <si>
    <t>Modelling Batrachochytrium dendrobatidis Presence and Intensity Using High Spatial and Temporal Resolution Weather Data</t>
  </si>
  <si>
    <t>10.1111/ddi.70052</t>
  </si>
  <si>
    <t>2-s2.0-105010838622</t>
  </si>
  <si>
    <t>R1905</t>
  </si>
  <si>
    <t>Improving marine sediment carbon stock estimates: the role of dry bulk density and predictor adjustments</t>
  </si>
  <si>
    <t>10.5194/bg-22-5975-2025</t>
  </si>
  <si>
    <t>2-s2.0-105019983304</t>
  </si>
  <si>
    <t>R1906</t>
  </si>
  <si>
    <t>Current and future spatial dynamics of the edaphoclimatic distribution of Ceiba pentandra in the geographical department of Amazonas, Peru</t>
  </si>
  <si>
    <t>10.3389/ffgc.2026.1835040</t>
  </si>
  <si>
    <t>2-s2.0-105047452394</t>
  </si>
  <si>
    <t>R1907</t>
  </si>
  <si>
    <t>A Streamflow Permanence Classification Model for Forested Streams That Explicitly Accounts for Uncertainty and Extrapolation</t>
  </si>
  <si>
    <t>10.1029/2025WR040478</t>
  </si>
  <si>
    <t>2-s2.0-105011287766</t>
  </si>
  <si>
    <t>R1908</t>
  </si>
  <si>
    <t>Habitat suitability analysis of Dendrobium flexicaule using MaxEnt and InVEST models</t>
  </si>
  <si>
    <t>10.3389/fpls.2025.1686507</t>
  </si>
  <si>
    <t>2-s2.0-105024444124</t>
  </si>
  <si>
    <t>R1909</t>
  </si>
  <si>
    <t>Using comparative extinction risk analysis to prioritize the IUCN Red List reassessments of amphibians</t>
  </si>
  <si>
    <t>10.1111/cobi.14316</t>
  </si>
  <si>
    <t>2-s2.0-85197293878</t>
  </si>
  <si>
    <t>R1910</t>
  </si>
  <si>
    <t>Upscaling and downscaling approaches for early season rice yield prediction using Sentinel-2 and machine learning for precision nitrogen fertilisation</t>
  </si>
  <si>
    <t>10.1016/j.compag.2024.109603</t>
  </si>
  <si>
    <t>2-s2.0-85207883657</t>
  </si>
  <si>
    <t>R1911</t>
  </si>
  <si>
    <t>Digital soil mapping in support of voluntary carbon market programs in agricultural land</t>
  </si>
  <si>
    <t>10.1371/journal.pone.0327895</t>
  </si>
  <si>
    <t>2-s2.0-105014762013</t>
  </si>
  <si>
    <t>R1912</t>
  </si>
  <si>
    <t>Transferability of stream benthic macroinvertebrate distribution models to drought-related conditions</t>
  </si>
  <si>
    <t>10.1016/j.ecoinf.2025.103395</t>
  </si>
  <si>
    <t>2-s2.0-105014784283</t>
  </si>
  <si>
    <t>R1913</t>
  </si>
  <si>
    <t>Comparative Study on the Different Downscaling Methods for GPM Products in Complex Terrain Areas</t>
  </si>
  <si>
    <t>10.3390/earth6040129</t>
  </si>
  <si>
    <t>2-s2.0-105025957181</t>
  </si>
  <si>
    <t>R1914</t>
  </si>
  <si>
    <t>Integration of SBAS-InSAR and RFE-RF-XGBoost for Landslide Vulnerability Assessment: A Case Study in Zhaotong City, Yongshan County</t>
  </si>
  <si>
    <t>10.3390/s25237215</t>
  </si>
  <si>
    <t>2-s2.0-105024644031</t>
  </si>
  <si>
    <t>R1915</t>
  </si>
  <si>
    <t>Integrating susceptibility maps of multiple hazards and building exposure distribution: a case study of wildfires and floods for the province of Quang Nam, Vietnam</t>
  </si>
  <si>
    <t>Natural Hazards and Earth System Sciences</t>
  </si>
  <si>
    <t>10.5194/nhess-24-4385-2024</t>
  </si>
  <si>
    <t>2-s2.0-85211626207</t>
  </si>
  <si>
    <t>R1916</t>
  </si>
  <si>
    <t>Explainable machine learning-based model for predicting interlayer bond strength in 3D printed concrete</t>
  </si>
  <si>
    <t>Multiscale and Multidisciplinary Modeling, Experiments and Design</t>
  </si>
  <si>
    <t>10.1007/s41939-025-00997-8</t>
  </si>
  <si>
    <t>2-s2.0-105013300323</t>
  </si>
  <si>
    <t>R1917</t>
  </si>
  <si>
    <t>Spatial Downscaling of GRACE Groundwater Storage Based on DTW Distance Clustering and an Analysis of Its Driving Factors</t>
  </si>
  <si>
    <t>10.3390/rs17142526</t>
  </si>
  <si>
    <t>2-s2.0-105011697905</t>
  </si>
  <si>
    <t>R1918</t>
  </si>
  <si>
    <t>Evaluating Remote Sensing Resolutions and Machine Learning Methods for Biomass Yield Prediction in Northern Great Plains Pastures</t>
  </si>
  <si>
    <t>10.3390/agriculture15050505</t>
  </si>
  <si>
    <t>2-s2.0-86000599797</t>
  </si>
  <si>
    <t>R1919</t>
  </si>
  <si>
    <t>Climate change effects on abundance and distribution of the European eel in Türkiye</t>
  </si>
  <si>
    <t>Fisheries Management and Ecology</t>
  </si>
  <si>
    <t>10.1111/fme.12732</t>
  </si>
  <si>
    <t>2-s2.0-85200026716</t>
  </si>
  <si>
    <t>R1920</t>
  </si>
  <si>
    <t>The conservation value of forests can be predicted at the scale of 1 hectare</t>
  </si>
  <si>
    <t>Communications Earth and Environment</t>
  </si>
  <si>
    <t>10.1038/s43247-024-01325-7</t>
  </si>
  <si>
    <t>2-s2.0-85189967226</t>
  </si>
  <si>
    <t>R1921</t>
  </si>
  <si>
    <t>Process-Informed Neural Networks: A Hybrid Modelling Approach to Improve Predictive Performance and Inference of Neural Networks in Ecology and Beyond</t>
  </si>
  <si>
    <t>Ecology Letters</t>
  </si>
  <si>
    <t>10.1111/ele.70012</t>
  </si>
  <si>
    <t>2-s2.0-85211139693</t>
  </si>
  <si>
    <t>R1922</t>
  </si>
  <si>
    <t>Machine learning-driven spatial-spectral-contextual analysis of airborne hyperspectral data for water quality assessment</t>
  </si>
  <si>
    <t>10.1007/s42452-025-07768-7</t>
  </si>
  <si>
    <t>2-s2.0-105022622177</t>
  </si>
  <si>
    <t>R1923</t>
  </si>
  <si>
    <t>Prediction of 14-day hospitalization risk in chronic heart failure patients, using interpretable machine learning methods</t>
  </si>
  <si>
    <t>Health and Technology</t>
  </si>
  <si>
    <t>10.1007/s12553-025-00957-9</t>
  </si>
  <si>
    <t>2-s2.0-105000066218</t>
  </si>
  <si>
    <t>R1924</t>
  </si>
  <si>
    <t>Synergistic estimates of global 4-day 500 m gross primary production, evapotranspiration, and ecosystem water use efficiency from satellite data</t>
  </si>
  <si>
    <t>10.1016/j.jhydrol.2025.133506</t>
  </si>
  <si>
    <t>2-s2.0-105005172520</t>
  </si>
  <si>
    <t>R1925</t>
  </si>
  <si>
    <t>Experimental investigation and prediction of shear strength parameters in MICP-treated copper slag using the machine learning approach</t>
  </si>
  <si>
    <t>10.1016/j.conbuildmat.2025.143074</t>
  </si>
  <si>
    <t>2-s2.0-105012834438</t>
  </si>
  <si>
    <t>R1926</t>
  </si>
  <si>
    <t>Towards practical artificial intelligence in Earth sciences</t>
  </si>
  <si>
    <t>Computational Geosciences</t>
  </si>
  <si>
    <t>10.1007/s10596-024-10317-7</t>
  </si>
  <si>
    <t>2-s2.0-85202967333</t>
  </si>
  <si>
    <t>R1927</t>
  </si>
  <si>
    <t>Global Distribution and Influencing Factors of Plant-Available Phosphorus in (Semi-)Natural Soils</t>
  </si>
  <si>
    <t>10.1029/2025GB008513</t>
  </si>
  <si>
    <t>2-s2.0-105008923090</t>
  </si>
  <si>
    <t>R1928</t>
  </si>
  <si>
    <t>Incorporating Spatial Information for Regionalization of Environmental Parameters in Machine Learning Models</t>
  </si>
  <si>
    <t>10.1007/s11004-024-10163-4</t>
  </si>
  <si>
    <t>2-s2.0-85212390475</t>
  </si>
  <si>
    <t>R1929</t>
  </si>
  <si>
    <t>Evaluating lake water quality monitoring using hyperspectral remote sensing and machine learning</t>
  </si>
  <si>
    <t>10.1088/2515-7620/ae244a</t>
  </si>
  <si>
    <t>2-s2.0-105033378869</t>
  </si>
  <si>
    <t>R1930</t>
  </si>
  <si>
    <t>Reuse Out-of-Year Data to Enhance Land Cover Mapping via Feature Disentanglement and Contrastive Learning</t>
  </si>
  <si>
    <t>10.1109/JSTARS.2024.3503756</t>
  </si>
  <si>
    <t>2-s2.0-86000373488</t>
  </si>
  <si>
    <t>R1931</t>
  </si>
  <si>
    <t>Chinook salmon depth distributions on the continental shelf are shaped by interactions between location, season, and individual condition</t>
  </si>
  <si>
    <t>10.1186/s40462-024-00464-y</t>
  </si>
  <si>
    <t>2-s2.0-85187912424</t>
  </si>
  <si>
    <t>R1932</t>
  </si>
  <si>
    <t>Geographical Gaussian Process Regression: A Spatial Machine-Learning Model Based on Spatial Similarity</t>
  </si>
  <si>
    <t>10.1111/gean.12423</t>
  </si>
  <si>
    <t>2-s2.0-86000566646</t>
  </si>
  <si>
    <t>R1933</t>
  </si>
  <si>
    <t>Assessment of Thaw-Hazard susceptibility in permafrost regions using multisource data and machine learning: A case study in Qinghai Province, China</t>
  </si>
  <si>
    <t>10.1016/j.coldregions.2025.104648</t>
  </si>
  <si>
    <t>2-s2.0-105013563267</t>
  </si>
  <si>
    <t>R1934</t>
  </si>
  <si>
    <t>Terrestrial Water Cycle Acceleration-Deceleration: Non-Binary and Space-Time Divergent</t>
  </si>
  <si>
    <t>10.1029/2025EF006059</t>
  </si>
  <si>
    <t>2-s2.0-105017011756</t>
  </si>
  <si>
    <t>R1935</t>
  </si>
  <si>
    <t>Optimizing crop type mapping for fairness</t>
  </si>
  <si>
    <t>10.1016/j.jag.2025.104672</t>
  </si>
  <si>
    <t>2-s2.0-105008566471</t>
  </si>
  <si>
    <t>R1936</t>
  </si>
  <si>
    <t>Correcting Depth-dependent Uncertainty in Fluorescence Derived Chlorophyll-a Profiles in Coral Reef Waters</t>
  </si>
  <si>
    <t>10.1109/JSTARS.2026.3732619</t>
  </si>
  <si>
    <t>2-s2.0-105050572941</t>
  </si>
  <si>
    <t>R1937</t>
  </si>
  <si>
    <t>Remote-sensing-based forest canopy height mapping: some models are useful, but might they provide us with even more insights when combined?</t>
  </si>
  <si>
    <t>10.5194/gmd-18-337-2025</t>
  </si>
  <si>
    <t>2-s2.0-85216259904</t>
  </si>
  <si>
    <t>R1938</t>
  </si>
  <si>
    <t>Projected shifts in the distribution of Anopheles funestus under future climate scenarios in Malawi</t>
  </si>
  <si>
    <t>10.1007/s44274-025-00386-5</t>
  </si>
  <si>
    <t>2-s2.0-105020856318</t>
  </si>
  <si>
    <t>R1939</t>
  </si>
  <si>
    <t>Using Machine Learning to Analyze Molecular Dynamics Simulations of Biomolecules</t>
  </si>
  <si>
    <t>Journal of Physical Chemistry B</t>
  </si>
  <si>
    <t>10.1021/acs.jpcb.4c08824</t>
  </si>
  <si>
    <t>2-s2.0-105006699933</t>
  </si>
  <si>
    <t>R1940</t>
  </si>
  <si>
    <t>Spatio-temporal mapping reveals changes in soil organic carbon stocks across the contiguous United States since 1955</t>
  </si>
  <si>
    <t>10.1038/s43247-025-02605-6</t>
  </si>
  <si>
    <t>2-s2.0-105012315993</t>
  </si>
  <si>
    <t>R1941</t>
  </si>
  <si>
    <t>Where and how to conserve butterflies amid climate change: a model-based approach on Papilio alexanor</t>
  </si>
  <si>
    <t>Biodiversity and Conservation</t>
  </si>
  <si>
    <t>10.1007/s10531-025-03170-2</t>
  </si>
  <si>
    <t>2-s2.0-105018787823</t>
  </si>
  <si>
    <t>R1942</t>
  </si>
  <si>
    <t>Forecasting the future distribution of Zataria multiflora in Iran affected by climate change: A MaxEnt approach</t>
  </si>
  <si>
    <t>Integrated Environmental Assessment and Management</t>
  </si>
  <si>
    <t>10.1093/inteam/vjaf043</t>
  </si>
  <si>
    <t>2-s2.0-105009751208</t>
  </si>
  <si>
    <t>R1943</t>
  </si>
  <si>
    <t>A data-driven predictive model for solubility: A case study of the NaCl-Na2SO4-H2O system</t>
  </si>
  <si>
    <t>Chinese Journal of Chemical Engineering</t>
  </si>
  <si>
    <t>10.1016/j.cjche.2025.05.019</t>
  </si>
  <si>
    <t>2-s2.0-105013673781</t>
  </si>
  <si>
    <t>R1944</t>
  </si>
  <si>
    <t>Selecting Relevant Features for Random Forest-Based Crop Type Classifications by Spatial Assessments of Backward Feature Reduction</t>
  </si>
  <si>
    <t>PFG - Journal of Photogrammetry, Remote Sensing and Geoinformation Science</t>
  </si>
  <si>
    <t>10.1007/s41064-024-00329-4</t>
  </si>
  <si>
    <t>2-s2.0-105002015503</t>
  </si>
  <si>
    <t>R1945</t>
  </si>
  <si>
    <t>National baseline high-resolution mapping of soil organic carbon in Moroccan cropland areas</t>
  </si>
  <si>
    <t>10.1016/j.geodrs.2025.e00941</t>
  </si>
  <si>
    <t>2-s2.0-85219042641</t>
  </si>
  <si>
    <t>R1946</t>
  </si>
  <si>
    <t>Treeline Species Distribution Under Climate Change: Modelling the Current and Future Range of Nothofagus pumilio in the Southern Andes</t>
  </si>
  <si>
    <t>10.3390/f16081211</t>
  </si>
  <si>
    <t>2-s2.0-105014523429</t>
  </si>
  <si>
    <t>R1947</t>
  </si>
  <si>
    <t>Assessing risk of groundwater pollution exposure from sea level rise in California</t>
  </si>
  <si>
    <t>10.1016/j.scitotenv.2025.179695</t>
  </si>
  <si>
    <t>2-s2.0-105007739248</t>
  </si>
  <si>
    <t>R1948</t>
  </si>
  <si>
    <t>Soil Property, Carbon Stock and Peat Extent Mapping at 10 m Resolution in Scotland Using Digital Soil Mapping Techniques</t>
  </si>
  <si>
    <t>10.1111/ejss.70123</t>
  </si>
  <si>
    <t>2-s2.0-105006674668</t>
  </si>
  <si>
    <t>R1949</t>
  </si>
  <si>
    <t>A Method to Obtain Remotely Sensed Grain Size Distributions From Granular Deposits With Complex Surfaces</t>
  </si>
  <si>
    <t>10.1029/2025EA004376</t>
  </si>
  <si>
    <t>2-s2.0-105008666069</t>
  </si>
  <si>
    <t>R1950</t>
  </si>
  <si>
    <t>Detecting the Type and Severity of Mineral Nutrient Deficiency in Rice Plants Based on an Intelligent microRNA Biosensing Platform</t>
  </si>
  <si>
    <t>10.3390/s25165189</t>
  </si>
  <si>
    <t>2-s2.0-105014298967</t>
  </si>
  <si>
    <t>R1951</t>
  </si>
  <si>
    <t>Assessing acoustic receiver detection efficiency using autocorrelation adjusted machine learning models</t>
  </si>
  <si>
    <t>Animal Biotelemetry</t>
  </si>
  <si>
    <t>10.1186/s40317-025-00419-z</t>
  </si>
  <si>
    <t>2-s2.0-105012249013</t>
  </si>
  <si>
    <t>R1952</t>
  </si>
  <si>
    <t>Multi-Feature Fusion for Estimating Above-Ground Biomass of Potato by UAV Remote Sensing</t>
  </si>
  <si>
    <t>10.3390/plants13233356</t>
  </si>
  <si>
    <t>2-s2.0-85211787343</t>
  </si>
  <si>
    <t>R1953</t>
  </si>
  <si>
    <t>adm: An R package for constructing abundance-based species distribution models</t>
  </si>
  <si>
    <t>10.1111/2041-210X.70074</t>
  </si>
  <si>
    <t>2-s2.0-105007718205</t>
  </si>
  <si>
    <t>R1954</t>
  </si>
  <si>
    <t>Numerical thermodynamic-economic study and machine learning-based optimization of an innovative biogas-driven integrated power plant combined with sustainable liquid CO2 and liquid H2 production-storage processes</t>
  </si>
  <si>
    <t>Case Studies in Thermal Engineering</t>
  </si>
  <si>
    <t>10.1016/j.csite.2025.106043</t>
  </si>
  <si>
    <t>2-s2.0-105003640479</t>
  </si>
  <si>
    <t>R1955</t>
  </si>
  <si>
    <t>Implications of Climate Change for the Distribution of the Invasive Grass Genus Nassella in South Africa and Lesotho</t>
  </si>
  <si>
    <t>10.1016/j.rama.2025.09.004</t>
  </si>
  <si>
    <t>2-s2.0-105019077909</t>
  </si>
  <si>
    <t>R1956</t>
  </si>
  <si>
    <t>Discriminating Estate and Smallholder Agricultural Systems Using a MultiSensor Agriculture-Weighted Object-Based Classification Framework in Tropical Landscapes</t>
  </si>
  <si>
    <t>Agro Bali</t>
  </si>
  <si>
    <t>10.37637/ab.v8i3.2530</t>
  </si>
  <si>
    <t>2-s2.0-105025662815</t>
  </si>
  <si>
    <t>R1957</t>
  </si>
  <si>
    <t>The big picture: appraising the risk of cumulative impacts on seagrass meadows in the Mediterranean Sea</t>
  </si>
  <si>
    <t>10.1016/j.ecoinf.2025.103461</t>
  </si>
  <si>
    <t>2-s2.0-105021096174</t>
  </si>
  <si>
    <t>R1958</t>
  </si>
  <si>
    <t>Bias correction of satellite based crop water stress index using machine learning methods</t>
  </si>
  <si>
    <t>10.1016/j.agwat.2025.109862</t>
  </si>
  <si>
    <t>2-s2.0-105017802307</t>
  </si>
  <si>
    <t>R1959</t>
  </si>
  <si>
    <t>A multi-source approach to mapping habitat diversity: Comparison and combination of single-date hyperspectral and multi-date multispectral satellite imagery in a Mediterranean Natural Reserve</t>
  </si>
  <si>
    <t>10.1016/j.ecoinf.2024.102867</t>
  </si>
  <si>
    <t>2-s2.0-85207618566</t>
  </si>
  <si>
    <t>R1960</t>
  </si>
  <si>
    <t>A case study comparing approaches to mask satellite-derived bathymetry</t>
  </si>
  <si>
    <t>10.1007/s44288-025-00219-1</t>
  </si>
  <si>
    <t>2-s2.0-105047782874</t>
  </si>
  <si>
    <t>R1961</t>
  </si>
  <si>
    <t>Mapping the vanishing and transformation of urban villages in China</t>
  </si>
  <si>
    <t>10.1016/j.scs.2025.106970</t>
  </si>
  <si>
    <t>2-s2.0-105021474893</t>
  </si>
  <si>
    <t>R1962</t>
  </si>
  <si>
    <t>CEPHALOPOD, a package to standardize marine habitat-modelling practices and enhance inter-comparability across biological observations</t>
  </si>
  <si>
    <t>10.1111/2041-210X.70040</t>
  </si>
  <si>
    <t>2-s2.0-105004581832</t>
  </si>
  <si>
    <t>R1963</t>
  </si>
  <si>
    <t>Predicting sub-continental fuel hazard under future climate and rising atmospheric CO2 concentration</t>
  </si>
  <si>
    <t>10.1111/1365-2664.14486</t>
  </si>
  <si>
    <t>2-s2.0-85170390892</t>
  </si>
  <si>
    <t>R1964</t>
  </si>
  <si>
    <t>Machine learning-based mapping of Acidobacteriota and Planctomycetota using 16 S rRNA gene metabarcoding data across soils in Russia</t>
  </si>
  <si>
    <t>10.1038/s41598-025-08050-x</t>
  </si>
  <si>
    <t>2-s2.0-105009983228</t>
  </si>
  <si>
    <t>R1965</t>
  </si>
  <si>
    <t>Seed quality drives grain yield in Ethiopian and Senegalese sorghum: Insights from machine learning</t>
  </si>
  <si>
    <t>10.1371/journal.pone.0329366</t>
  </si>
  <si>
    <t>2-s2.0-105013111370</t>
  </si>
  <si>
    <t>R1966</t>
  </si>
  <si>
    <t>Risk factors for tick attachment in companion animals in Great Britain: a spatiotemporal analysis covering 2014–2021</t>
  </si>
  <si>
    <t>Parasites and Vectors</t>
  </si>
  <si>
    <t>10.1186/s13071-023-06094-4</t>
  </si>
  <si>
    <t>2-s2.0-85182817077</t>
  </si>
  <si>
    <t>R1967</t>
  </si>
  <si>
    <t>Incorporating Causality Into Deep Learning Architectures to Improve Flash Drought Forecasts</t>
  </si>
  <si>
    <t>10.1029/2024WR039470</t>
  </si>
  <si>
    <t>2-s2.0-105018472325</t>
  </si>
  <si>
    <t>R1968</t>
  </si>
  <si>
    <t>Relating Habitat Suitability and Survival Rates in a Phylogenetic Framework</t>
  </si>
  <si>
    <t>10.1002/ece3.71030</t>
  </si>
  <si>
    <t>2-s2.0-86000050448</t>
  </si>
  <si>
    <t>R1969</t>
  </si>
  <si>
    <t>Predictive modeling and feature attribution of CO₂ adsorption on LDH-derived materials using machine learning approach</t>
  </si>
  <si>
    <t>10.1016/j.rineng.2025.108225</t>
  </si>
  <si>
    <t>2-s2.0-105022473426</t>
  </si>
  <si>
    <t>R1970</t>
  </si>
  <si>
    <t>Multi-Hazard Susceptibility Mapping in the Permafrost Region Along the Qinghai–Tibet Highway Under Climate Change</t>
  </si>
  <si>
    <t>10.3390/rs17193333</t>
  </si>
  <si>
    <t>2-s2.0-105019052468</t>
  </si>
  <si>
    <t>R1971</t>
  </si>
  <si>
    <t>On crop yield modelling, predicting, and forecasting and addressing the common issues in published studies</t>
  </si>
  <si>
    <t>10.1007/s11119-024-10212-2</t>
  </si>
  <si>
    <t>2-s2.0-85211150218</t>
  </si>
  <si>
    <t>R1972</t>
  </si>
  <si>
    <t>Predicting historical oxygen deficiency areas in the western Baltic Sea: A multi-model approach</t>
  </si>
  <si>
    <t>10.1016/j.marpolbul.2025.118464</t>
  </si>
  <si>
    <t>2-s2.0-105011974214</t>
  </si>
  <si>
    <t>R1973</t>
  </si>
  <si>
    <t>A predictive krill distribution model for Euphausia pacifica and Thysanoessa spinifera using scaled acoustic backscatter in the Northern California Current</t>
  </si>
  <si>
    <t>10.1016/j.pocean.2024.103388</t>
  </si>
  <si>
    <t>2-s2.0-85211164736</t>
  </si>
  <si>
    <t>R1974</t>
  </si>
  <si>
    <t>Robustness design and analysis of airborne visual perception based on deep ensemble learning; [基 于 深 度 集 成 学 习 的 机 载 视 觉 感 知 鲁 棒 性设 计 与 分 析]</t>
  </si>
  <si>
    <t>Hangkong Xuebao/Acta Aeronautica et Astronautica Sinica</t>
  </si>
  <si>
    <t>10.7527/S1000-6893.2025.32898</t>
  </si>
  <si>
    <t>2-s2.0-105046610502</t>
  </si>
  <si>
    <t>R1975</t>
  </si>
  <si>
    <t>CycloneWind: A Dynamics-Constrained Deep Learning Model for Tropical Cyclone Wind Field Downscaling Using Satellite Observations</t>
  </si>
  <si>
    <t>10.3390/rs17183134</t>
  </si>
  <si>
    <t>2-s2.0-105016902082</t>
  </si>
  <si>
    <t>R1976</t>
  </si>
  <si>
    <t>A Multimodal Deep Learning Approach for Soil Moisture Downscaling Using Remote Sensing and Weather Data</t>
  </si>
  <si>
    <t>Journal of Geophysical Research: Machine Learning and Computation</t>
  </si>
  <si>
    <t>10.1029/2025JH000639</t>
  </si>
  <si>
    <t>2-s2.0-105030159728</t>
  </si>
  <si>
    <t>R1977</t>
  </si>
  <si>
    <t>An application of machine learning for geometric optimization of a dual-throat bent nozzle</t>
  </si>
  <si>
    <t>10.1016/j.advengsoft.2025.103869</t>
  </si>
  <si>
    <t>2-s2.0-85216661329</t>
  </si>
  <si>
    <t>R1978</t>
  </si>
  <si>
    <t>Forest disturbance detection in Central Europe using transformers and Sentinel-2 time series</t>
  </si>
  <si>
    <t>10.1016/j.rse.2024.114475</t>
  </si>
  <si>
    <t>2-s2.0-85207064394</t>
  </si>
  <si>
    <t>R1979</t>
  </si>
  <si>
    <t>Functional bat diversity and the role of the protected areas against climate change projections across Europe</t>
  </si>
  <si>
    <t>10.1016/j.scitotenv.2025.180567</t>
  </si>
  <si>
    <t>2-s2.0-105016787410</t>
  </si>
  <si>
    <t>R1980</t>
  </si>
  <si>
    <t>Landscape Patterns and Carbon Emissions in the Yangtze River Basin: Insights from Ensemble Models and Nighttime Light Data</t>
  </si>
  <si>
    <t>10.3390/atmos16101173</t>
  </si>
  <si>
    <t>2-s2.0-105020181893</t>
  </si>
  <si>
    <t>R1981</t>
  </si>
  <si>
    <t>A Novel Physics-Informed Transformer Algorithm (PITA) for Near-Real-Time Synergistic Multiparameter Aerosol Retrieval From FY-4B/AGRI Geostationary Satellite</t>
  </si>
  <si>
    <t>10.1109/TGRS.2026.3700045</t>
  </si>
  <si>
    <t>2-s2.0-105041399975</t>
  </si>
  <si>
    <t>R1982</t>
  </si>
  <si>
    <t>Digital mapping of peat thickness and extent in Finland using remote sensing and machine learning</t>
  </si>
  <si>
    <t>10.1016/j.geoderma.2025.117216</t>
  </si>
  <si>
    <t>2-s2.0-85217659433</t>
  </si>
  <si>
    <t>R1983</t>
  </si>
  <si>
    <t>Loss of habitat suitability and distribution range of the endangered Japanese giant salamander under climate change</t>
  </si>
  <si>
    <t>Frontiers of Biogeography</t>
  </si>
  <si>
    <t>10.21425/FOB.18.133105</t>
  </si>
  <si>
    <t>2-s2.0-85219157005</t>
  </si>
  <si>
    <t>R1984</t>
  </si>
  <si>
    <t>Spatial runoff response to climate change in the Yarlung Zangbo-Brahmaputra River basin</t>
  </si>
  <si>
    <t>Science China Technological Sciences</t>
  </si>
  <si>
    <t>10.1007/s11431-024-2851-7</t>
  </si>
  <si>
    <t>2-s2.0-105011088230</t>
  </si>
  <si>
    <t>R1985</t>
  </si>
  <si>
    <t>Integrating Sentinel-2 imagery and meteorological data to estimate leaf area index and leaf water potential, with a leave-field-out validation strategy in chickpea fields</t>
  </si>
  <si>
    <t>10.1016/j.eja.2025.127632</t>
  </si>
  <si>
    <t>2-s2.0-105002256776</t>
  </si>
  <si>
    <t>R1986</t>
  </si>
  <si>
    <t>An open science automatic workflow for multi-model species distribution estimation</t>
  </si>
  <si>
    <t>International Journal of Data Science and Analytics</t>
  </si>
  <si>
    <t>10.1007/s41060-024-00517-w</t>
  </si>
  <si>
    <t>2-s2.0-85186878731</t>
  </si>
  <si>
    <t>R1987</t>
  </si>
  <si>
    <t>Prediction of the pedestrian landing mechanism in pedestrian-vehicle collisions</t>
  </si>
  <si>
    <t>International Journal of Vehicle Design</t>
  </si>
  <si>
    <t>10.1504/IJVD.2025.151994</t>
  </si>
  <si>
    <t>2-s2.0-105031765914</t>
  </si>
  <si>
    <t>R1988</t>
  </si>
  <si>
    <t>Windy events detection in big bioacoustics datasets using a pre-trained Convolutional Neural Network</t>
  </si>
  <si>
    <t>10.1016/j.scitotenv.2024.174868</t>
  </si>
  <si>
    <t>2-s2.0-85199535220</t>
  </si>
  <si>
    <t>R1989</t>
  </si>
  <si>
    <t>Data Augmentation and Interpolation Improves Machine Learning-Based Pasture Biomass Estimation from Sentinel-2 Imagery</t>
  </si>
  <si>
    <t>10.3390/rs17233787</t>
  </si>
  <si>
    <t>2-s2.0-105024668458</t>
  </si>
  <si>
    <t>R1990</t>
  </si>
  <si>
    <t>Predicting regional-scale groundwater levels at high spatial resolution using spatial Random Forest models</t>
  </si>
  <si>
    <t>10.1016/j.jag.2025.104918</t>
  </si>
  <si>
    <t>2-s2.0-105019926690</t>
  </si>
  <si>
    <t>R1991</t>
  </si>
  <si>
    <t>When Machine Learning Meets Geospatial Data: A Comprehensive GeoAI Review</t>
  </si>
  <si>
    <t>10.1109/JSTARS.2025.3568715</t>
  </si>
  <si>
    <t>2-s2.0-105004814205</t>
  </si>
  <si>
    <t>R1992</t>
  </si>
  <si>
    <t>HU-SoilCarbonGrids: An Initiative for Providing Comprehensive Information on Soil Organic Carbon Changes in Hungary</t>
  </si>
  <si>
    <t>10.1111/ejss.70292</t>
  </si>
  <si>
    <t>2-s2.0-105030052422</t>
  </si>
  <si>
    <t>R1993</t>
  </si>
  <si>
    <t>New 30-m resolution dataset reveals declining soil erosion with regional increases across Chinese mainland (1990–2022)</t>
  </si>
  <si>
    <t>10.1016/j.rse.2025.114681</t>
  </si>
  <si>
    <t>2-s2.0-105001816543</t>
  </si>
  <si>
    <t>R1994</t>
  </si>
  <si>
    <t>A Smart System for Monthly Electrical Energy Consumption Prediction Using Machine Learning</t>
  </si>
  <si>
    <t>10.5815/ijieeb.2024.06.04</t>
  </si>
  <si>
    <t>2-s2.0-85212501217</t>
  </si>
  <si>
    <t>R1995</t>
  </si>
  <si>
    <t>Urban flood risk and the structural importance of cities in a spatial interaction network: evidence from the Yangtze River Delta Urban Agglomeration</t>
  </si>
  <si>
    <t>10.1080/19475705.2026.2736941</t>
  </si>
  <si>
    <t>2-s2.0-105051620512</t>
  </si>
  <si>
    <t>R1996</t>
  </si>
  <si>
    <t>Developing a regional species distribution model and validating with independent survey data: a case study of an avian apex predator, the greater sooty owl (Tyto tenebricosa)</t>
  </si>
  <si>
    <t>Wildlife Research</t>
  </si>
  <si>
    <t>10.1071/WR25062</t>
  </si>
  <si>
    <t>2-s2.0-105016484996</t>
  </si>
  <si>
    <t>R1997</t>
  </si>
  <si>
    <t>The Value of Terrain Pattern, High-Resolution Data and Ensemble Modeling for Landslide Susceptibility Prediction</t>
  </si>
  <si>
    <t>10.1029/2024JH000460</t>
  </si>
  <si>
    <t>2-s2.0-105030177242</t>
  </si>
  <si>
    <t>R1998</t>
  </si>
  <si>
    <t>Deep learning applied to urban agriculture: spatial-temporal changes of agricultural land in a rapidly urbanizing Southeast Asian city</t>
  </si>
  <si>
    <t>10.1080/22797254.2025.2572109</t>
  </si>
  <si>
    <t>2-s2.0-105021484413</t>
  </si>
  <si>
    <t>R1999</t>
  </si>
  <si>
    <t>Subfield maize yield prediction using Sentinel-2 land surface phenology metrics and interpretable stacked ensemble machine learning</t>
  </si>
  <si>
    <t>10.1080/01431161.2026.2709705</t>
  </si>
  <si>
    <t>2-s2.0-105046457960</t>
  </si>
  <si>
    <t>R2000</t>
  </si>
  <si>
    <t>Learning the syntax of plant assemblages</t>
  </si>
  <si>
    <t>Nature Plants</t>
  </si>
  <si>
    <t>10.1038/s41477-025-02105-7</t>
  </si>
  <si>
    <t>2-s2.0-105018760144</t>
  </si>
  <si>
    <t>R2001</t>
  </si>
  <si>
    <t>L-SHADE optimized learning framework for sEMG hand gesture recognition</t>
  </si>
  <si>
    <t>10.1038/s41598-025-20076-9</t>
  </si>
  <si>
    <t>2-s2.0-105019397382</t>
  </si>
  <si>
    <t>R2002</t>
  </si>
  <si>
    <t>Forecasting deforestation and carbon loss across New Guinea using machine learning and cellular automata</t>
  </si>
  <si>
    <t>10.1016/j.scitotenv.2025.178864</t>
  </si>
  <si>
    <t>2-s2.0-85219700931</t>
  </si>
  <si>
    <t>R2003</t>
  </si>
  <si>
    <t>Estimating Daily Suspended Sediment Flux From Multiple Data Sources Using Deep Learning</t>
  </si>
  <si>
    <t>Journal of Geophysical Research: Earth Surface</t>
  </si>
  <si>
    <t>10.1029/2024JF008212</t>
  </si>
  <si>
    <t>2-s2.0-105018637868</t>
  </si>
  <si>
    <t>R2004</t>
  </si>
  <si>
    <t>Advanced Detection and Classification of Kelp Habitats Using Multibeam Echosounder Water Column Point Cloud Data</t>
  </si>
  <si>
    <t>10.3390/rs17030449</t>
  </si>
  <si>
    <t>2-s2.0-85218264538</t>
  </si>
  <si>
    <t>R2005</t>
  </si>
  <si>
    <t>Dialogue between algorithms and soil: Machine learning unravels the mystery of phthalates pollution in soil</t>
  </si>
  <si>
    <t>10.1016/j.jhazmat.2024.136604</t>
  </si>
  <si>
    <t>2-s2.0-85209557530</t>
  </si>
  <si>
    <t>R2006</t>
  </si>
  <si>
    <t>Contrasting seasonal variability of net community production between the Southern Yellow Sea and the Northern East China Sea during spring and summer</t>
  </si>
  <si>
    <t>10.1016/j.marenvres.2025.107458</t>
  </si>
  <si>
    <t>2-s2.0-105014809187</t>
  </si>
  <si>
    <t>R2007</t>
  </si>
  <si>
    <t>Integrating UAV, Sentinel-2, and ALOS PALSAR-2 data for improving above-ground biomass estimation in Miombo woodlands using machine learning algorithms</t>
  </si>
  <si>
    <t>10.1080/01431161.2025.2505247</t>
  </si>
  <si>
    <t>2-s2.0-105005576392</t>
  </si>
  <si>
    <t>R2008</t>
  </si>
  <si>
    <t>A Dual-Model Spatiotemporal Flood Prediction System Using Sentinel-1 SAR Imagery and Meteorological Data: A Case Study in Palembang, Indonesia</t>
  </si>
  <si>
    <t>Journal of Robotics and Control (JRC)</t>
  </si>
  <si>
    <t>10.18196/jrc.v6i6.27546</t>
  </si>
  <si>
    <t>2-s2.0-105039649066</t>
  </si>
  <si>
    <t>R2009</t>
  </si>
  <si>
    <t>When and where it counts: enhancing demand response in electric vehicle charging</t>
  </si>
  <si>
    <t>10.1016/j.apenergy.2025.126739</t>
  </si>
  <si>
    <t>2-s2.0-105016318063</t>
  </si>
  <si>
    <t>R2010</t>
  </si>
  <si>
    <t>Reconstructing the palaeoclimate of the Cradle of Humankind in South Africa over the last 3.5 million years using machine learning and mammalian fossil assemblages</t>
  </si>
  <si>
    <t>Quaternary Science Reviews</t>
  </si>
  <si>
    <t>10.1016/j.quascirev.2025.109655</t>
  </si>
  <si>
    <t>2-s2.0-105020972474</t>
  </si>
  <si>
    <t>R2011</t>
  </si>
  <si>
    <t>Machine learning combined with geodetector to predict the spatial distribution of soil heavy metals in mining areas</t>
  </si>
  <si>
    <t>10.1016/j.scitotenv.2024.178281</t>
  </si>
  <si>
    <t>2-s2.0-85213246944</t>
  </si>
  <si>
    <t>R2012</t>
  </si>
  <si>
    <t>Parsimonious machine learning for the global mapping of aboveground biomass potential</t>
  </si>
  <si>
    <t>10.1111/ecog.07587</t>
  </si>
  <si>
    <t>2-s2.0-105000242397</t>
  </si>
  <si>
    <t>R2013</t>
  </si>
  <si>
    <t>Modeling habitat suitability for the Persian leopard in an ecological hotspot: Bamu National Park, southern Iran</t>
  </si>
  <si>
    <t>Frontiers in Conservation Science</t>
  </si>
  <si>
    <t>10.3389/fcosc.2025.1697904</t>
  </si>
  <si>
    <t>2-s2.0-105025165017</t>
  </si>
  <si>
    <t>R2014</t>
  </si>
  <si>
    <t>Multilevel small-area childhood stunting risk estimation: Insights from spatial ensemble learning, agro-ecological and environmentally remotely sensed indicators</t>
  </si>
  <si>
    <t>10.1016/j.indic.2025.100822</t>
  </si>
  <si>
    <t>2-s2.0-105011846127</t>
  </si>
  <si>
    <t>R2015</t>
  </si>
  <si>
    <t>Loss of tropical moist broadleaf forest has turned Africa’s forests from a carbon sink into a source</t>
  </si>
  <si>
    <t>10.1038/s41598-025-27462-3</t>
  </si>
  <si>
    <t>2-s2.0-105023334513</t>
  </si>
  <si>
    <t>R2016</t>
  </si>
  <si>
    <t>Radon hazard mapping: usability of environmental predictors including atmospheric radon and radon flux and knowledge transfer between regions (Belgium and Germany)</t>
  </si>
  <si>
    <t>10.1007/s12665-025-12126-2</t>
  </si>
  <si>
    <t>2-s2.0-105001644811</t>
  </si>
  <si>
    <t>R2017</t>
  </si>
  <si>
    <t>Mapping the potential distribution and invasion risk of Watermelon mosaic virus using MaxEnt ecological niche modeling</t>
  </si>
  <si>
    <t>10.1007/s00704-024-05289-8</t>
  </si>
  <si>
    <t>2-s2.0-85212767789</t>
  </si>
  <si>
    <t>R2018</t>
  </si>
  <si>
    <t>Intelligent feature elimination via Monte Carlo approach for machine learning-based groundwater nitrate prediction and health risk assessment</t>
  </si>
  <si>
    <t>Journal of Hazardous Materials Advances</t>
  </si>
  <si>
    <t>10.1016/j.hazadv.2025.100927</t>
  </si>
  <si>
    <t>2-s2.0-105020756814</t>
  </si>
  <si>
    <t>R2019</t>
  </si>
  <si>
    <t>Landslide susceptibility and building exposure assessment using machine learning models and geospatial analysis techniques</t>
  </si>
  <si>
    <t>10.1016/j.asr.2024.08.046</t>
  </si>
  <si>
    <t>2-s2.0-85202475384</t>
  </si>
  <si>
    <t>R2020</t>
  </si>
  <si>
    <t>Forest fire risk assessment model optimized by stochastic average gradient descent</t>
  </si>
  <si>
    <t>10.1016/j.ecolind.2024.113006</t>
  </si>
  <si>
    <t>2-s2.0-85214517331</t>
  </si>
  <si>
    <t>R2021</t>
  </si>
  <si>
    <t>A flood susceptibility prediction method for climate change scenarios driven by coupled land simulation and spatiotemporal dual convolution synergy</t>
  </si>
  <si>
    <t>10.1016/j.jhydrol.2025.134366</t>
  </si>
  <si>
    <t>2-s2.0-105020373798</t>
  </si>
  <si>
    <t>R2022</t>
  </si>
  <si>
    <t>Spatial Bias Correction of ERA5_Ag Reanalysis Precipitation Using Machine Learning Models in Semi-Arid Region of Morocco</t>
  </si>
  <si>
    <t>10.3390/atmos16111234</t>
  </si>
  <si>
    <t>2-s2.0-105023510156</t>
  </si>
  <si>
    <t>R2023</t>
  </si>
  <si>
    <t>Terrain is a stronger predictor of peat depth than airborne radiometrics in Norwegian landscapes</t>
  </si>
  <si>
    <t>10.5194/soil-11-763-2025</t>
  </si>
  <si>
    <t>2-s2.0-105018312739</t>
  </si>
  <si>
    <t>R2024</t>
  </si>
  <si>
    <t>Controls on spatial and temporal variability of soil moisture across a heterogeneous boreal forest landscape</t>
  </si>
  <si>
    <t>10.5194/hess-29-5493-2025</t>
  </si>
  <si>
    <t>2-s2.0-105020008956</t>
  </si>
  <si>
    <t>R2025</t>
  </si>
  <si>
    <t>Debris Flow Susceptibility Prediction Using Transfer Learning: A Case Study in Western Sichuan, China</t>
  </si>
  <si>
    <t>10.3390/app15137462</t>
  </si>
  <si>
    <t>2-s2.0-105010298614</t>
  </si>
  <si>
    <t>R2026</t>
  </si>
  <si>
    <t>AI-powered optimization of reactive red 195 dye decolorization: Evaluating the impact of operational factors</t>
  </si>
  <si>
    <t>Desalination</t>
  </si>
  <si>
    <t>10.1016/j.desal.2025.118936</t>
  </si>
  <si>
    <t>2-s2.0-105003700353</t>
  </si>
  <si>
    <t>R2027</t>
  </si>
  <si>
    <t>Using habitat suitability modeling to integrate ecosystem-based approaches for mangrove restoration site selection</t>
  </si>
  <si>
    <t>10.1002/ecs2.70222</t>
  </si>
  <si>
    <t>2-s2.0-105000765157</t>
  </si>
  <si>
    <t>R2028</t>
  </si>
  <si>
    <t>With super SDMs (machine learning, open access big data, and the cloud) towards more holistic global squirrel hotspots and coldspots</t>
  </si>
  <si>
    <t>10.1038/s41598-024-55173-8</t>
  </si>
  <si>
    <t>2-s2.0-85186594134</t>
  </si>
  <si>
    <t>R2029</t>
  </si>
  <si>
    <t>Invasions of the bamboo orchid: performance variability on islands oceans apart</t>
  </si>
  <si>
    <t>Biological Invasions</t>
  </si>
  <si>
    <t>10.1007/s10530-024-03442-y</t>
  </si>
  <si>
    <t>2-s2.0-85205214245</t>
  </si>
  <si>
    <t>R2030</t>
  </si>
  <si>
    <t>The utility of combining deep learning with metabarcoding to model biodiversity dynamics at a national scale</t>
  </si>
  <si>
    <t>10.1016/j.ecoinf.2025.103318</t>
  </si>
  <si>
    <t>2-s2.0-105010339112</t>
  </si>
  <si>
    <t>R2031</t>
  </si>
  <si>
    <t>Spatial autocorrelation in machine learning for modelling soil organic carbon</t>
  </si>
  <si>
    <t>10.1016/j.ecoinf.2025.103057</t>
  </si>
  <si>
    <t>2-s2.0-85217924951</t>
  </si>
  <si>
    <t>R2032</t>
  </si>
  <si>
    <t>Global Change Affects Large Herbivore Forage Biomass Through Gradual Successional Shifts and Abrupt Disturbances</t>
  </si>
  <si>
    <t>10.1111/gcb.70375</t>
  </si>
  <si>
    <t>2-s2.0-105011876724</t>
  </si>
  <si>
    <t>R2033</t>
  </si>
  <si>
    <t>Data-driven machine learning quantifies ozone transport in the Hangzhou Bay urban cluster</t>
  </si>
  <si>
    <t>Frontiers of Environmental Science and Engineering</t>
  </si>
  <si>
    <t>10.1007/s11783-025-2089-1</t>
  </si>
  <si>
    <t>2-s2.0-105017659349</t>
  </si>
  <si>
    <t>R2034</t>
  </si>
  <si>
    <t>Multi-source precipitation product fusion strategy based on a novel ensemble validation framework</t>
  </si>
  <si>
    <t>10.1016/j.atmosres.2025.108563</t>
  </si>
  <si>
    <t>2-s2.0-105018664487</t>
  </si>
  <si>
    <t>R2035</t>
  </si>
  <si>
    <t>SDM- and GIS-Based Prediction of Citrus Suitability in Southern Italy: Evaluating the Influence of Local Versus Global Climate Datasets</t>
  </si>
  <si>
    <t>10.3390/land14112223</t>
  </si>
  <si>
    <t>2-s2.0-105022918485</t>
  </si>
  <si>
    <t>R2036</t>
  </si>
  <si>
    <t>A Dual-Variable Selection Framework for Enhancing Forest Aboveground Biomass Estimation via Multi-Source Remote Sensing</t>
  </si>
  <si>
    <t>10.3390/rs17142493</t>
  </si>
  <si>
    <t>2-s2.0-105011725882</t>
  </si>
  <si>
    <t>R2037</t>
  </si>
  <si>
    <t>Satellite tracking data for wild camels reveal the acceleration of suitable habitat shrinkage and fragmentation</t>
  </si>
  <si>
    <t>10.1016/j.ecoinf.2025.103465</t>
  </si>
  <si>
    <t>2-s2.0-105019175048</t>
  </si>
  <si>
    <t>R2038</t>
  </si>
  <si>
    <t>Exploring Sentinel-2-Based Spectral Variability for Enhancing Grassland Diversity Assessments Across Germany</t>
  </si>
  <si>
    <t>10.1111/avsc.70030</t>
  </si>
  <si>
    <t>2-s2.0-105011667552</t>
  </si>
  <si>
    <t>R2039</t>
  </si>
  <si>
    <t>An Interpretable Multi-Model Machine Learning Approach for Spatial Mapping of Deep-Sea Polymetallic Nodule Occurrences</t>
  </si>
  <si>
    <t>10.1007/s11053-024-10393-7</t>
  </si>
  <si>
    <t>2-s2.0-85200551840</t>
  </si>
  <si>
    <t>R2040</t>
  </si>
  <si>
    <t>How beneficial are seasonal climate forecasts for climate risk management? An appraisal for crop production in Tanzania</t>
  </si>
  <si>
    <t>Climate Risk Management</t>
  </si>
  <si>
    <t>10.1016/j.crm.2024.100686</t>
  </si>
  <si>
    <t>2-s2.0-85214315929</t>
  </si>
  <si>
    <t>R2041</t>
  </si>
  <si>
    <t>Deep learning can predict global earthquake-Triggered landslides</t>
  </si>
  <si>
    <t>National Science Review</t>
  </si>
  <si>
    <t>10.1093/nsr/nwaf179</t>
  </si>
  <si>
    <t>2-s2.0-105008450479</t>
  </si>
  <si>
    <t>R2042</t>
  </si>
  <si>
    <t>Enhancing transparency in land use change modeling: Leveraging eXplainable AI techniques for urban growth prediction with spatially distributed insights</t>
  </si>
  <si>
    <t>10.1016/j.compenvurbsys.2025.102322</t>
  </si>
  <si>
    <t>2-s2.0-105009216876</t>
  </si>
  <si>
    <t>R2043</t>
  </si>
  <si>
    <t>Map-Based Path Loss Prediction in Multiple Cities Using Convolutional Neural Networks</t>
  </si>
  <si>
    <t>10.1109/LAWP.2025.3554357</t>
  </si>
  <si>
    <t>2-s2.0-105001385620</t>
  </si>
  <si>
    <t>R2044</t>
  </si>
  <si>
    <t>Digital Twins in Forest Management Using Scalable Deep Learning Pipeline</t>
  </si>
  <si>
    <t>10.1109/JSTARS.2026.3666924</t>
  </si>
  <si>
    <t>2-s2.0-105031498048</t>
  </si>
  <si>
    <t>R2045</t>
  </si>
  <si>
    <t>Automated Detection of Center-Pivot Irrigation Systems from Remote Sensing Imagery Using Deep Learning</t>
  </si>
  <si>
    <t>10.3390/rs17132276</t>
  </si>
  <si>
    <t>2-s2.0-105010336197</t>
  </si>
  <si>
    <t>R2046</t>
  </si>
  <si>
    <t>Mapping subtidal seagrass in the turbid Baltic Sea: Rethinking satellite sensor selection using a sensor-agnostic pipeline</t>
  </si>
  <si>
    <t>10.1016/j.srs.2025.100243</t>
  </si>
  <si>
    <t>2-s2.0-105008201812</t>
  </si>
  <si>
    <t>R2047</t>
  </si>
  <si>
    <t>Map2ImLas: Large-scale 2D-3D airborne dataset with map-based annotations</t>
  </si>
  <si>
    <t>10.1016/j.ophoto.2025.100112</t>
  </si>
  <si>
    <t>2-s2.0-105034311617</t>
  </si>
  <si>
    <t>R2048</t>
  </si>
  <si>
    <t>Coastal wetland classification using multi-temporal baseline coherence and backscatter features based on time series Sentinel-1</t>
  </si>
  <si>
    <t>10.1080/01490419.2026.2675933</t>
  </si>
  <si>
    <t>2-s2.0-105040141972</t>
  </si>
  <si>
    <t>R2049</t>
  </si>
  <si>
    <t>Global Patterns of Leaf Litter C:N:P Stoichiometry Under Current and Future Climate Scenarios</t>
  </si>
  <si>
    <t>10.1029/2024GB008431</t>
  </si>
  <si>
    <t>2-s2.0-105005595276</t>
  </si>
  <si>
    <t>R2050</t>
  </si>
  <si>
    <t>The relative productivity index: Mapping human impacts on rangeland vegetation productivity with quantile regression forests</t>
  </si>
  <si>
    <t>10.1016/j.ecolind.2025.113208</t>
  </si>
  <si>
    <t>2-s2.0-85217884288</t>
  </si>
  <si>
    <t>R2051</t>
  </si>
  <si>
    <t>Using Texture-Based Image Segmentation and Machine Learning With High-Resolution Satellite Imagery to Assess Permafrost Degradation Landforms in the Russian High Arctic</t>
  </si>
  <si>
    <t>10.1029/2024JH000550</t>
  </si>
  <si>
    <t>2-s2.0-105030163449</t>
  </si>
  <si>
    <t>R2052</t>
  </si>
  <si>
    <t>Climate-driven distribution shifts of invasive earthworm species in a river basin affected by mining tailings</t>
  </si>
  <si>
    <t>10.1007/s10661-025-14196-y</t>
  </si>
  <si>
    <t>2-s2.0-105010173608</t>
  </si>
  <si>
    <t>R2053</t>
  </si>
  <si>
    <t>Wild Vanilla and pollinators at risk of spatial mismatch in a changing climate</t>
  </si>
  <si>
    <t>10.3389/fpls.2025.1585540</t>
  </si>
  <si>
    <t>2-s2.0-105010890022</t>
  </si>
  <si>
    <t>R2054</t>
  </si>
  <si>
    <t>Soil carbon in the world’s tidal marshes</t>
  </si>
  <si>
    <t>10.1038/s41467-024-54572-9</t>
  </si>
  <si>
    <t>2-s2.0-85210364954</t>
  </si>
  <si>
    <t>R2055</t>
  </si>
  <si>
    <t>Explanation of the influence of geomorphometric variables on the landform classification based on selected areas in Poland</t>
  </si>
  <si>
    <t>10.1038/s41598-024-56066-6</t>
  </si>
  <si>
    <t>2-s2.0-85186927599</t>
  </si>
  <si>
    <t>R2056</t>
  </si>
  <si>
    <t>Deep Learning-Based Short- and Mid-Term Surface and Subsurface Soil Moisture Projections from Remote Sensing and Digital Soil Maps</t>
  </si>
  <si>
    <t>10.3390/rs17183219</t>
  </si>
  <si>
    <t>2-s2.0-105017120262</t>
  </si>
  <si>
    <t>R2057</t>
  </si>
  <si>
    <t>A Near-Real-Time Operational Live Fuel Moisture Content (LFMC) Product to Support Decision-Making at the National Level</t>
  </si>
  <si>
    <t>10.3390/fire8050178</t>
  </si>
  <si>
    <t>2-s2.0-105006752868</t>
  </si>
  <si>
    <t>R2058</t>
  </si>
  <si>
    <t>Mapping fine-scale socioeconomic inequality using machine learning and remotely sensed data</t>
  </si>
  <si>
    <t>PNAS Nexus</t>
  </si>
  <si>
    <t>10.1093/pnasnexus/pgaf040</t>
  </si>
  <si>
    <t>2-s2.0-85219009181</t>
  </si>
  <si>
    <t>R2059</t>
  </si>
  <si>
    <t>A spatially explicit assessment of intra-urban carbon emission inequality and ecological equity: evidence from China’s low-carbon city pilots</t>
  </si>
  <si>
    <t>10.3389/fevo.2026.1789421</t>
  </si>
  <si>
    <t>2-s2.0-105048531213</t>
  </si>
  <si>
    <t>R2060</t>
  </si>
  <si>
    <t>GWRBoost: A Geographically Weighted Gradient Boosting Framework for Enhanced Explainable Quantification of Spatially Varying Relationships</t>
  </si>
  <si>
    <t>10.1080/24694452.2026.2648327</t>
  </si>
  <si>
    <t>2-s2.0-105036575918</t>
  </si>
  <si>
    <t>R2061</t>
  </si>
  <si>
    <t>Climate Change Accelerates Microbial Biomass Accumulation in Soils</t>
  </si>
  <si>
    <t>10.1029/2025GB008511</t>
  </si>
  <si>
    <t>2-s2.0-105023122433</t>
  </si>
  <si>
    <t>R2062</t>
  </si>
  <si>
    <t>An earth observation and explainable machine learning approach for determining the drivers of invasive species — a water hyacinth case study</t>
  </si>
  <si>
    <t>10.1007/s10661-025-14517-1</t>
  </si>
  <si>
    <t>2-s2.0-105017753443</t>
  </si>
  <si>
    <t>R2063</t>
  </si>
  <si>
    <t>Performance of alternative methods for generating species distribution models for invasive species in the Laurentian Great Lakes</t>
  </si>
  <si>
    <t>Fisheries</t>
  </si>
  <si>
    <t>10.1093/fshmag/vuaf012</t>
  </si>
  <si>
    <t>2-s2.0-105014199676</t>
  </si>
  <si>
    <t>R2064</t>
  </si>
  <si>
    <t>Climate change impacts on worldwide ecological niche and invasive potential of Sternochetus mangiferae</t>
  </si>
  <si>
    <t>Pest Management Science</t>
  </si>
  <si>
    <t>10.1002/ps.8465</t>
  </si>
  <si>
    <t>2-s2.0-85205780605</t>
  </si>
  <si>
    <t>R2065</t>
  </si>
  <si>
    <t>Towards physics-informed neural networks for landslide prediction</t>
  </si>
  <si>
    <t>10.1016/j.enggeo.2024.107852</t>
  </si>
  <si>
    <t>2-s2.0-85211492379</t>
  </si>
  <si>
    <t>R2066</t>
  </si>
  <si>
    <t>Transferability of pedotransfer functions for estimating soil hydraulic properties: An analysis of controlling factors for forest soils in Switzerland</t>
  </si>
  <si>
    <t>10.1016/j.geoderma.2025.117397</t>
  </si>
  <si>
    <t>2-s2.0-105008507761</t>
  </si>
  <si>
    <t>R2067</t>
  </si>
  <si>
    <t>Nonstationarity in wildlife disease dynamics: insights from the prairie dog–plague system</t>
  </si>
  <si>
    <t>Oikos</t>
  </si>
  <si>
    <t>10.1002/oik.12216</t>
  </si>
  <si>
    <t>2-s2.0-105045105844</t>
  </si>
  <si>
    <t>R2068</t>
  </si>
  <si>
    <t>Deep sequence learning architectures for predicting cyclic soil stress-strain behavior: comparative evaluation of LSTM, GRU, TCN, and hybrid models</t>
  </si>
  <si>
    <t>10.1016/j.trgeo.2025.101822</t>
  </si>
  <si>
    <t>2-s2.0-105024349906</t>
  </si>
  <si>
    <t>R2069</t>
  </si>
  <si>
    <t>The role of phenology in crop yield prediction: Comparison of ground-based phenology and remotely sensed phenology</t>
  </si>
  <si>
    <t>10.1016/j.agrformet.2024.110340</t>
  </si>
  <si>
    <t>2-s2.0-85210537717</t>
  </si>
  <si>
    <t>R2070</t>
  </si>
  <si>
    <t>Mapping the global risk of chikungunya virus endemicity and autochthonous transmission following importation</t>
  </si>
  <si>
    <t>Travel Medicine and Infectious Disease</t>
  </si>
  <si>
    <t>10.1016/j.tmaid.2025.102892</t>
  </si>
  <si>
    <t>2-s2.0-105013654850</t>
  </si>
  <si>
    <t>R2071</t>
  </si>
  <si>
    <t>Investigation on low-performance tuned-regressor of inhibitory concentration targeting the SARS-CoV-2 polyprotein 1ab</t>
  </si>
  <si>
    <t>IAES International Journal of Artificial Intelligence</t>
  </si>
  <si>
    <t>10.11591/ijai.v14.i4.pp3003-3013</t>
  </si>
  <si>
    <t>2-s2.0-105014477896</t>
  </si>
  <si>
    <t>R2072</t>
  </si>
  <si>
    <t>Earthquake building damage classification based on full suite of Sentinel-1 features</t>
  </si>
  <si>
    <t>Open Geosciences</t>
  </si>
  <si>
    <t>10.1515/geo-2025-0882</t>
  </si>
  <si>
    <t>2-s2.0-105019406994</t>
  </si>
  <si>
    <t>R2073</t>
  </si>
  <si>
    <t>Measuring water ponding time, location and connectivity on soil surfaces using time-lapse images and deep learning</t>
  </si>
  <si>
    <t>10.1016/j.catena.2025.108919</t>
  </si>
  <si>
    <t>2-s2.0-105000707477</t>
  </si>
  <si>
    <t>R2074</t>
  </si>
  <si>
    <t>Accelerating coral rubble instability assessments with machine learning: insights from the Great Barrier Reef</t>
  </si>
  <si>
    <t>10.1016/j.apor.2025.104580</t>
  </si>
  <si>
    <t>2-s2.0-105003711174</t>
  </si>
  <si>
    <t>R2075</t>
  </si>
  <si>
    <t>A comparative analysis of Landsat-8 and MODIS data for forecasting cyanobacterial blooms in small-scale reservoirs</t>
  </si>
  <si>
    <t>10.1016/j.rsase.2025.101672</t>
  </si>
  <si>
    <t>2-s2.0-105011520898</t>
  </si>
  <si>
    <t>R2076</t>
  </si>
  <si>
    <t>Estimating the hydrogen adsorption in depleted shale gas reservoirs for kerogens in underground hydrogen storage using machine learning algorithms</t>
  </si>
  <si>
    <t>10.1016/j.fuel.2025.134534</t>
  </si>
  <si>
    <t>2-s2.0-85216862786</t>
  </si>
  <si>
    <t>R2077</t>
  </si>
  <si>
    <t>Random Forest Regression Models for Estimating Low-Streamflow Statistics at Ungaged Locations in New York, Excluding Long Island</t>
  </si>
  <si>
    <t>USGS Scientific Investigations Report</t>
  </si>
  <si>
    <t>10.3133/sir20255060</t>
  </si>
  <si>
    <t>2-s2.0-105012946997</t>
  </si>
  <si>
    <t>R2078</t>
  </si>
  <si>
    <t>A SAR-Driven Approach for Winter Catch Crop Classification in Germany</t>
  </si>
  <si>
    <t>10.1109/ACCESS.2025.3615739</t>
  </si>
  <si>
    <t>2-s2.0-105018123373</t>
  </si>
  <si>
    <t>R2079</t>
  </si>
  <si>
    <t>Contrasting Local and Global Modeling with Machine Learning and Satellite Data: A Case Study Estimating Tree Canopy Height in African Savannas</t>
  </si>
  <si>
    <t>Journal of Machine Learning Research</t>
  </si>
  <si>
    <t>2-s2.0-105031903938</t>
  </si>
  <si>
    <t>R2080</t>
  </si>
  <si>
    <t>Combining production ecology principles with random forest to model potato yield in China</t>
  </si>
  <si>
    <t>10.1016/j.fcr.2024.109619</t>
  </si>
  <si>
    <t>2-s2.0-85208058122</t>
  </si>
  <si>
    <t>R2081</t>
  </si>
  <si>
    <t>Predicting the environmental suitability for Anopheles stephensi under the current conditions in Ghana</t>
  </si>
  <si>
    <t>10.1038/s41598-024-51780-7</t>
  </si>
  <si>
    <t>2-s2.0-85182098895</t>
  </si>
  <si>
    <t>R2082</t>
  </si>
  <si>
    <t>Modelling vector and host distributions to inform potential disease risk: A case study of West Nile virus in the United Kingdom</t>
  </si>
  <si>
    <t>Medical and Veterinary Entomology</t>
  </si>
  <si>
    <t>10.1111/mve.12825</t>
  </si>
  <si>
    <t>2-s2.0-105012272560</t>
  </si>
  <si>
    <t>R2083</t>
  </si>
  <si>
    <t>Prediction and optimization of electrochemical oxidation efficiency using machine learning: Insights from carbon-based anodes for water treatment</t>
  </si>
  <si>
    <t>10.1016/j.jenvman.2025.127210</t>
  </si>
  <si>
    <t>2-s2.0-105015531085</t>
  </si>
  <si>
    <t>R2084</t>
  </si>
  <si>
    <t>Global, multi-scale standing deadwood segmentation in centimeter-scale aerial images</t>
  </si>
  <si>
    <t>10.1016/j.ophoto.2025.100104</t>
  </si>
  <si>
    <t>2-s2.0-105020985955</t>
  </si>
  <si>
    <t>R2085</t>
  </si>
  <si>
    <t>Decoding local terroir: Data mining to predict sensory profiles of coffee beverage</t>
  </si>
  <si>
    <t>10.1016/j.agsy.2025.104487</t>
  </si>
  <si>
    <t>2-s2.0-105014373714</t>
  </si>
  <si>
    <t>R2086</t>
  </si>
  <si>
    <t>Hybrid modelling of leaf traits: Integrating neural networks with radiative transfer theory</t>
  </si>
  <si>
    <t>10.1016/j.rse.2025.114958</t>
  </si>
  <si>
    <t>2-s2.0-105012635454</t>
  </si>
  <si>
    <t>R2087</t>
  </si>
  <si>
    <t>Social and Behavioral Factors Associated With Diabetes in Southern California vs the US</t>
  </si>
  <si>
    <t>JAMA Network Open</t>
  </si>
  <si>
    <t>10.1001/jamanetworkopen.2025.38377</t>
  </si>
  <si>
    <t>2-s2.0-105019748459</t>
  </si>
  <si>
    <t>R2088</t>
  </si>
  <si>
    <t>Surveying Nearshore Bathymetry Using Multispectral and Hyperspectral Satellite Imagery and Machine Learning</t>
  </si>
  <si>
    <t>10.3390/rs17020291</t>
  </si>
  <si>
    <t>2-s2.0-85215820248</t>
  </si>
  <si>
    <t>R2089</t>
  </si>
  <si>
    <t>MIXED-EFFECTS XGBOOST WITH GROUP-AWARE PERMUTATION IMPORTANCE AND CROSS-VALIDATION FOR MULTILEVEL CROSS-CLASSIFIED CONTINUOUS OUTCOMES</t>
  </si>
  <si>
    <t>Psychometrika</t>
  </si>
  <si>
    <t>10.1017/psy.2026.10108</t>
  </si>
  <si>
    <t>2-s2.0-105035691318</t>
  </si>
  <si>
    <t>R2090</t>
  </si>
  <si>
    <t>The problematic case of data leakage: A case for leave-profile-out cross-validation in 3-dimensional digital soil mapping</t>
  </si>
  <si>
    <t>10.1016/j.geoderma.2025.117223</t>
  </si>
  <si>
    <t>2-s2.0-85218981245</t>
  </si>
  <si>
    <t>R2091</t>
  </si>
  <si>
    <t>Interpretable general thermal comfort model based on physiological data from wearable bio sensors: Light Gradient Boosting Machine (LightGBM) and SHapley Additive exPlanations (SHAP)</t>
  </si>
  <si>
    <t>10.1016/j.buildenv.2024.112127</t>
  </si>
  <si>
    <t>2-s2.0-85205392633</t>
  </si>
  <si>
    <t>R2092</t>
  </si>
  <si>
    <t>Explaining machine learning models trained to predict Copernicus DEM errors in different land cover environments</t>
  </si>
  <si>
    <t>10.1016/j.aiig.2025.100141</t>
  </si>
  <si>
    <t>2-s2.0-105010929963</t>
  </si>
  <si>
    <t>R2093</t>
  </si>
  <si>
    <t>A comparison of statistical and machine learning models for spatio-temporal prediction of ambient air pollutant concentrations in Scotland</t>
  </si>
  <si>
    <t>Environmental and Ecological Statistics</t>
  </si>
  <si>
    <t>10.1007/s10651-024-00635-5</t>
  </si>
  <si>
    <t>2-s2.0-85208974540</t>
  </si>
  <si>
    <t>R2094</t>
  </si>
  <si>
    <t>Mitigating bark beetle damage in Norway spruce stands: Insights from Belgium's latest outbreak</t>
  </si>
  <si>
    <t>10.1016/j.foreco.2025.123136</t>
  </si>
  <si>
    <t>2-s2.0-105014915089</t>
  </si>
  <si>
    <t>R2095</t>
  </si>
  <si>
    <t>Embedding-Only Uplink for Onboard Retrieval Under Shift in Remote Sensing</t>
  </si>
  <si>
    <t>10.1109/LGRS.2026.3718430</t>
  </si>
  <si>
    <t>2-s2.0-105046279397</t>
  </si>
  <si>
    <t>R2096</t>
  </si>
  <si>
    <t>Bark Type as an Indicator of Pyro-Ecological Strategy in the Eucalypts</t>
  </si>
  <si>
    <t>10.1111/jbi.70000</t>
  </si>
  <si>
    <t>2-s2.0-105009866214</t>
  </si>
  <si>
    <t>R2097</t>
  </si>
  <si>
    <t>Machine learning approaches for assessing medication transfer to human breast milk</t>
  </si>
  <si>
    <t>Journal of Pharmacokinetics and Pharmacodynamics</t>
  </si>
  <si>
    <t>10.1007/s10928-025-09972-9</t>
  </si>
  <si>
    <t>2-s2.0-105002893734</t>
  </si>
  <si>
    <t>R2098</t>
  </si>
  <si>
    <t>Mapping the Asymmetric Spatial Distribution of Urban Homeless Encampments Using High-Resolution Satellite Imagery</t>
  </si>
  <si>
    <t>10.1109/ACCESS.2026.3678098</t>
  </si>
  <si>
    <t>2-s2.0-105034972301</t>
  </si>
  <si>
    <t>R2099</t>
  </si>
  <si>
    <t>Flyway-Scale Assessment of Habitat Suitability and Key Environmental Drivers for Waterbirds in Southern China</t>
  </si>
  <si>
    <t>10.1002/ece3.72730</t>
  </si>
  <si>
    <t>2-s2.0-105025570837</t>
  </si>
  <si>
    <t>R2100</t>
  </si>
  <si>
    <t>Machine learning approaches for mapping and predicting landslide-prone areas in São Sebastião (Southeast Brazil)</t>
  </si>
  <si>
    <t>10.1016/j.nhres.2024.10.003</t>
  </si>
  <si>
    <t>2-s2.0-85208233937</t>
  </si>
  <si>
    <t>R2101</t>
  </si>
  <si>
    <t>Species distribution model performance improves when habitat characterizations are centered on detected individuals instead of observers</t>
  </si>
  <si>
    <t>10.1016/j.ecolind.2025.113546</t>
  </si>
  <si>
    <t>2-s2.0-105006583740</t>
  </si>
  <si>
    <t>R2102</t>
  </si>
  <si>
    <t>Exploring the monthly contribution of drivers on European summer wildfires with explainable artificial intelligence (XAI)</t>
  </si>
  <si>
    <t>10.1016/j.ecolind.2025.113605</t>
  </si>
  <si>
    <t>2-s2.0-105005400180</t>
  </si>
  <si>
    <t>R2103</t>
  </si>
  <si>
    <t>Making optimal use of limited field-scale data for crop yield forecasting using transfer learning and Sentinel-1 and 2 data</t>
  </si>
  <si>
    <t>10.1016/j.atech.2025.101567</t>
  </si>
  <si>
    <t>2-s2.0-105025395589</t>
  </si>
  <si>
    <t>R2104</t>
  </si>
  <si>
    <t>Lithological mapping using Spatially Constrained Bayesian Network (SCB-Net): A deep learning model for generating field-data-constrained predictions with uncertainty evaluation using remote sensing data</t>
  </si>
  <si>
    <t>10.1016/j.cageo.2025.105964</t>
  </si>
  <si>
    <t>2-s2.0-105007511146</t>
  </si>
  <si>
    <t>R2105</t>
  </si>
  <si>
    <t>Mapping global risk of bat and rodent borne disease outbreaks to anticipate emerging threats</t>
  </si>
  <si>
    <t>10.1038/s41598-025-05588-8</t>
  </si>
  <si>
    <t>2-s2.0-105009549949</t>
  </si>
  <si>
    <t>R2106</t>
  </si>
  <si>
    <t>Modeling Annual Total Organic Nitrogen Concentrations in Streams Using Machine Learning at National Scale</t>
  </si>
  <si>
    <t>10.1029/2024WR039451</t>
  </si>
  <si>
    <t>2-s2.0-105007615392</t>
  </si>
  <si>
    <t>R2107</t>
  </si>
  <si>
    <t>Gold mineral prospectivity mapping using gradient boosting machine and decision tree models in northwestern Ghana's Danyour Area</t>
  </si>
  <si>
    <t>Applied Earth Science: Transactions of the Institute of Mining and Metallurgy</t>
  </si>
  <si>
    <t>10.1177/25726838261480241</t>
  </si>
  <si>
    <t>2-s2.0-105048047481</t>
  </si>
  <si>
    <t>R2108</t>
  </si>
  <si>
    <t>Integrating remote sensing, GIS, and machine learning for zoonotic cutaneous leishmaniasis modelling</t>
  </si>
  <si>
    <t>10.1088/2515-7620/adfbbe</t>
  </si>
  <si>
    <t>2-s2.0-105014335021</t>
  </si>
  <si>
    <t>R2109</t>
  </si>
  <si>
    <t>Using global occurrence data to predict suitable habitats for widely distributed marine species in data-scarce regions</t>
  </si>
  <si>
    <t>10.1007/s10531-025-03030-z</t>
  </si>
  <si>
    <t>2-s2.0-85218267076</t>
  </si>
  <si>
    <t>R2110</t>
  </si>
  <si>
    <t>Mixed responses among closely related Neotropical butterflies under extreme climate and land cover changes</t>
  </si>
  <si>
    <t>Insect Conservation and Diversity</t>
  </si>
  <si>
    <t>10.1111/icad.12814</t>
  </si>
  <si>
    <t>2-s2.0-85215667026</t>
  </si>
  <si>
    <t>R2111</t>
  </si>
  <si>
    <t>Modelling tick abundance and environmental suitability in meso-Mediterranean landscapes for the prevention of tick-borne diseases</t>
  </si>
  <si>
    <t>10.1371/journal.pntd.0013741</t>
  </si>
  <si>
    <t>2-s2.0-105023692037</t>
  </si>
  <si>
    <t>R2112</t>
  </si>
  <si>
    <t>Using Landsat time-series to investigate nearly 50 years of tree canopy cover change across an urban-rural landscape in southern Ontario</t>
  </si>
  <si>
    <t>Canadian Journal of Remote Sensing</t>
  </si>
  <si>
    <t>10.1080/07038992.2024.2445836</t>
  </si>
  <si>
    <t>2-s2.0-85216565539</t>
  </si>
  <si>
    <t>R2113</t>
  </si>
  <si>
    <t>A multimodal machine learning fused global 0.1° daily evapotranspiration dataset from 1950-2022</t>
  </si>
  <si>
    <t>10.1016/j.agrformet.2025.110645</t>
  </si>
  <si>
    <t>2-s2.0-105006920352</t>
  </si>
  <si>
    <t>R2114</t>
  </si>
  <si>
    <t>An accurate two-stage deep machine learning aided air quality estimation based on multiple gases from aerial images</t>
  </si>
  <si>
    <t>Air Quality, Atmosphere and Health</t>
  </si>
  <si>
    <t>10.1007/s11869-025-01710-x</t>
  </si>
  <si>
    <t>2-s2.0-105001507185</t>
  </si>
  <si>
    <t>R2115</t>
  </si>
  <si>
    <t>National road traffic noise estimation with ensemble learning and multimodal geodata</t>
  </si>
  <si>
    <t>10.1016/j.trd.2025.105063</t>
  </si>
  <si>
    <t>2-s2.0-105019199666</t>
  </si>
  <si>
    <t>R2116</t>
  </si>
  <si>
    <t>Shapley values reveal geomorphic controls on exposed bedrock-gravel differentiation</t>
  </si>
  <si>
    <t>10.1016/j.geoderma.2025.117525</t>
  </si>
  <si>
    <t>2-s2.0-105017429439</t>
  </si>
  <si>
    <t>R2117</t>
  </si>
  <si>
    <t>Optimal Training Sample Sizes for U-Net-Based Tree Species Classification with Sentinel-2 Imagery</t>
  </si>
  <si>
    <t>10.3390/f16111718</t>
  </si>
  <si>
    <t>2-s2.0-105023054228</t>
  </si>
  <si>
    <t>R2118</t>
  </si>
  <si>
    <t>What makes on-farm experimental data suitable for data-driven decision-making? implications of trial design and spatial distribution of field data for machine learning models</t>
  </si>
  <si>
    <t>10.1007/s11119-025-10280-y</t>
  </si>
  <si>
    <t>2-s2.0-105016750544</t>
  </si>
  <si>
    <t>R2119</t>
  </si>
  <si>
    <t>Tracking green space along streets of world cities</t>
  </si>
  <si>
    <t>Environmental Research: Infrastructure and Sustainability</t>
  </si>
  <si>
    <t>10.1088/2634-4505/add9c4</t>
  </si>
  <si>
    <t>2-s2.0-105006740326</t>
  </si>
  <si>
    <t>R2120</t>
  </si>
  <si>
    <t>Global hotspots of mycorrhizal fungal richness are poorly protected</t>
  </si>
  <si>
    <t>Nature</t>
  </si>
  <si>
    <t>10.1038/s41586-025-09277-4</t>
  </si>
  <si>
    <t>2-s2.0-105015610910</t>
  </si>
  <si>
    <t>R2121</t>
  </si>
  <si>
    <t>Prediction of Pseudomonas aeruginosa abundance in drinking water distribution systems using machine learning</t>
  </si>
  <si>
    <t>Process Safety and Environmental Protection</t>
  </si>
  <si>
    <t>10.1016/j.psep.2024.11.099</t>
  </si>
  <si>
    <t>2-s2.0-85210705858</t>
  </si>
  <si>
    <t>R2122</t>
  </si>
  <si>
    <t>Evaluating satellite data and deep learning for identifying direct deforestation drivers in Cameroon</t>
  </si>
  <si>
    <t>10.1016/j.rsase.2025.101653</t>
  </si>
  <si>
    <t>2-s2.0-105009957383</t>
  </si>
  <si>
    <t>R2123</t>
  </si>
  <si>
    <t>Hyperspectral Remote Sensing and Artificial Intelligence for High-Resolution Soil Moisture Prediction</t>
  </si>
  <si>
    <t>10.3390/w17213069</t>
  </si>
  <si>
    <t>2-s2.0-105021398792</t>
  </si>
  <si>
    <t>R2124</t>
  </si>
  <si>
    <t>Applying provincially derived pedotransfer function and digital soil map predictions of nitrogen indices at the field scale</t>
  </si>
  <si>
    <t>10.1139/cjss-2025-0034</t>
  </si>
  <si>
    <t>2-s2.0-105020888439</t>
  </si>
  <si>
    <t>R2125</t>
  </si>
  <si>
    <t>Dual niche modeling with GEE and SHAP for predicting habitat shifts of Haloxylon ammodendron and Cistanche deserticola under climate change</t>
  </si>
  <si>
    <t>10.1371/journal.pone.0338809</t>
  </si>
  <si>
    <t>2-s2.0-105025238836</t>
  </si>
  <si>
    <t>R2126</t>
  </si>
  <si>
    <t>High spatio-temporal resolution soil moisture nowcasting at multiple depths with data-driven approaches</t>
  </si>
  <si>
    <t>10.1016/j.agwat.2025.109457</t>
  </si>
  <si>
    <t>2-s2.0-105000951472</t>
  </si>
  <si>
    <t>R2127</t>
  </si>
  <si>
    <t>Tree Species Classification at the Pixel Level Using Deep Learning and Multispectral Time Series in an Imbalanced Context</t>
  </si>
  <si>
    <t>10.3390/rs17071190</t>
  </si>
  <si>
    <t>2-s2.0-105002274450</t>
  </si>
  <si>
    <t>R2128</t>
  </si>
  <si>
    <t>Mapping irrigated cropland at 30 m spatial resolution in northern China over the past three decades</t>
  </si>
  <si>
    <t>10.1080/15481603.2025.2563394</t>
  </si>
  <si>
    <t>2-s2.0-105017579544</t>
  </si>
  <si>
    <t>R2129</t>
  </si>
  <si>
    <t>Improving the accuracy of honey bee forage class mapping using ensemble learning and multi-source satellite data in Google Earth Engine</t>
  </si>
  <si>
    <t>10.1016/j.sciaf.2024.e02415</t>
  </si>
  <si>
    <t>2-s2.0-85206631219</t>
  </si>
  <si>
    <t>R2130</t>
  </si>
  <si>
    <t>Modeling maize yield and agronomic efficiency using machine learning models: A comparative analysis</t>
  </si>
  <si>
    <t>10.1002/agj2.70206</t>
  </si>
  <si>
    <t>2-s2.0-105020400621</t>
  </si>
  <si>
    <t>R2131</t>
  </si>
  <si>
    <t>ForeINTiFlood: A Novel Framework for Forensic Investigation of Coastal Tidal Floods in The Pekalongan Coastal Area, Central Java, Indonesia</t>
  </si>
  <si>
    <t>10.1007/s41748-024-00447-4</t>
  </si>
  <si>
    <t>2-s2.0-85205578934</t>
  </si>
  <si>
    <t>R2132</t>
  </si>
  <si>
    <t>Towards a holistic assessment of landslide susceptibility models: insights from the Central Eastern Alps</t>
  </si>
  <si>
    <t>10.1007/s12665-024-12041-y</t>
  </si>
  <si>
    <t>2-s2.0-85218339674</t>
  </si>
  <si>
    <t>R2133</t>
  </si>
  <si>
    <t>Predicting global habitat suitability and invasion risks of the red gum lerp psyllid Glycaspis brimblecombei under current and future climates</t>
  </si>
  <si>
    <t>10.1111/afe.70076</t>
  </si>
  <si>
    <t>2-s2.0-105047386555</t>
  </si>
  <si>
    <t>R2134</t>
  </si>
  <si>
    <t>Ground-Truthing of MaxEnt Models Reveals Poor Predictive Accuracy for Lizards in the Mackenzie Basin, New Zealand</t>
  </si>
  <si>
    <t>10.1002/ece3.72155</t>
  </si>
  <si>
    <t>2-s2.0-105015499451</t>
  </si>
  <si>
    <t>R2135</t>
  </si>
  <si>
    <t>Mapping hunting probability across the tropics in space and time</t>
  </si>
  <si>
    <t>Nature Sustainability</t>
  </si>
  <si>
    <t>10.1038/s41893-026-01924-6</t>
  </si>
  <si>
    <t>2-s2.0-105047717320</t>
  </si>
  <si>
    <t>R2136</t>
  </si>
  <si>
    <t>Predicting unseen chub mackerel densities through spatiotemporal machine learning: Indications of potential hyperdepletion in catch-per-unit-effort due to fishing ground contraction</t>
  </si>
  <si>
    <t>10.1016/j.ecoinf.2024.102944</t>
  </si>
  <si>
    <t>2-s2.0-85211339593</t>
  </si>
  <si>
    <t>R2137</t>
  </si>
  <si>
    <t>Multi-temporal remote sensing of inland surface waters: A fusion of sentinel-1&amp;2 data applied to small seasonal ponds in semiarid environments</t>
  </si>
  <si>
    <t>10.1016/j.jag.2024.104283</t>
  </si>
  <si>
    <t>2-s2.0-85210772788</t>
  </si>
  <si>
    <t>R2138</t>
  </si>
  <si>
    <t>Human activity positively associated with the risk of spread of the giant African snail (Lissachatina fulica) recently reported in central and northern China</t>
  </si>
  <si>
    <t>10.1016/j.gecco.2025.e03579</t>
  </si>
  <si>
    <t>2-s2.0-105002134522</t>
  </si>
  <si>
    <t>R2139</t>
  </si>
  <si>
    <t>Kernel density change: A new bitemporal lidar metric for directly mapping wildland fire fuel consumption</t>
  </si>
  <si>
    <t>10.1016/j.srs.2025.100268</t>
  </si>
  <si>
    <t>2-s2.0-105012582101</t>
  </si>
  <si>
    <t>R2140</t>
  </si>
  <si>
    <t>From Presence-Only to Abundance Species Distribution Models Using Transfer Learning</t>
  </si>
  <si>
    <t>10.1111/ele.70177</t>
  </si>
  <si>
    <t>2-s2.0-105011842410</t>
  </si>
  <si>
    <t>R2141</t>
  </si>
  <si>
    <t>Enhancing landslide susceptibility mapping using a positive-unlabeled machine learning approach: a case study in Chamoli, India</t>
  </si>
  <si>
    <t>10.1186/s40677-024-00281-w</t>
  </si>
  <si>
    <t>2-s2.0-85199090097</t>
  </si>
  <si>
    <t>R2142</t>
  </si>
  <si>
    <t>Targeting urban poverty and food insecurity: A community-informed spatial analysis and machine learning approach</t>
  </si>
  <si>
    <t>10.1016/j.scs.2025.106799</t>
  </si>
  <si>
    <t>2-s2.0-105018920208</t>
  </si>
  <si>
    <t>R2143</t>
  </si>
  <si>
    <t>Forest aboveground carbon storage estimation and uncertainty analysis by coupled multi-source remote sensing data in Liaoning Province</t>
  </si>
  <si>
    <t>10.1016/j.ecolind.2025.113729</t>
  </si>
  <si>
    <t>2-s2.0-105007778037</t>
  </si>
  <si>
    <t>R2144</t>
  </si>
  <si>
    <t>Projecting community trophic structures for the last 120 000 years</t>
  </si>
  <si>
    <t>10.1111/ecog.06899</t>
  </si>
  <si>
    <t>2-s2.0-85182662872</t>
  </si>
  <si>
    <t>R2145</t>
  </si>
  <si>
    <t>Climatic data sources and limitations of ecological niche models impact the estimations of historical ranges and niche overlaps in distantly related Korean salamanders</t>
  </si>
  <si>
    <t>BMC Ecology and Evolution</t>
  </si>
  <si>
    <t>10.1186/s12862-025-02442-3</t>
  </si>
  <si>
    <t>2-s2.0-105018651320</t>
  </si>
  <si>
    <t>R2146</t>
  </si>
  <si>
    <t>Machine learning improves seasonal mass balance prediction for unmonitored glaciers</t>
  </si>
  <si>
    <t>10.5194/tc-19-5801-2025</t>
  </si>
  <si>
    <t>2-s2.0-105022299316</t>
  </si>
  <si>
    <t>R2147</t>
  </si>
  <si>
    <t>Contrasting performance of panel and time-series data models for subnational crop forecasting in Sub-Saharan Africa</t>
  </si>
  <si>
    <t>10.1016/j.agrformet.2024.110213</t>
  </si>
  <si>
    <t>2-s2.0-85208132512</t>
  </si>
  <si>
    <t>R2148</t>
  </si>
  <si>
    <t>Divergent Fates of Freshwater Fishes Under Climate Change: Endemic Vulnerability and Habitat Shifts in Iran's Central Zagros</t>
  </si>
  <si>
    <t>Aquatic Conservation: Marine and Freshwater Ecosystems</t>
  </si>
  <si>
    <t>10.1002/aqc.70237</t>
  </si>
  <si>
    <t>2-s2.0-105021523693</t>
  </si>
  <si>
    <t>R2149</t>
  </si>
  <si>
    <t>Effects of climate change on the occurrence and distribution of Western equine encephalitis virus in South America</t>
  </si>
  <si>
    <t>Public Health</t>
  </si>
  <si>
    <t>10.1016/j.puhe.2024.12.031</t>
  </si>
  <si>
    <t>2-s2.0-85212963900</t>
  </si>
  <si>
    <t>R2150</t>
  </si>
  <si>
    <t>H2MV (v1.0): global physically constrained deep learning water cycle model with vegetation</t>
  </si>
  <si>
    <t>10.5194/gmd-18-2921-2025</t>
  </si>
  <si>
    <t>2-s2.0-105005539140</t>
  </si>
  <si>
    <t>R2151</t>
  </si>
  <si>
    <t>Accuracy and consistency of the machine learning models for predicting carbon stock in different carbon pools using satellite-based predictor variables</t>
  </si>
  <si>
    <t>10.1007/s12145-025-01744-w</t>
  </si>
  <si>
    <t>2-s2.0-85218190918</t>
  </si>
  <si>
    <t>R2152</t>
  </si>
  <si>
    <t>Building the optimal hybrid spatial Data-Driven Model: Balancing accuracy and complexity</t>
  </si>
  <si>
    <t>10.1016/j.jag.2025.104478</t>
  </si>
  <si>
    <t>2-s2.0-105000985872</t>
  </si>
  <si>
    <t>R2153</t>
  </si>
  <si>
    <t>From virtuality-to-reality: testing the effects of occurrence-based temporal settings on species distribution modeling prediction</t>
  </si>
  <si>
    <t>Community Ecology</t>
  </si>
  <si>
    <t>10.1007/s42974-025-00280-3</t>
  </si>
  <si>
    <t>2-s2.0-105022902739</t>
  </si>
  <si>
    <t>R2154</t>
  </si>
  <si>
    <t>Historical habitat mapping from black-and-white aerial photography: A proof of concept for post World War II Switzerland</t>
  </si>
  <si>
    <t>10.1016/j.jag.2025.104464</t>
  </si>
  <si>
    <t>2-s2.0-86000276260</t>
  </si>
  <si>
    <t>R2155</t>
  </si>
  <si>
    <t>Modeling Climate Change Impacts on a Socioeconomically Vital Plant: The Case of Comanthera elegans (Goldenfoot Flower)</t>
  </si>
  <si>
    <t>10.1002/ece3.72031</t>
  </si>
  <si>
    <t>2-s2.0-105027696791</t>
  </si>
  <si>
    <t>R2156</t>
  </si>
  <si>
    <t>What’s sauce for the goose is sauce for the gander? Near-repeat victimization across different urban morphologies: Evidence from Almaty, Kazakhstan</t>
  </si>
  <si>
    <t>Journal of Criminal Justice</t>
  </si>
  <si>
    <t>10.1016/j.jcrimjus.2025.102551</t>
  </si>
  <si>
    <t>2-s2.0-105024313328</t>
  </si>
  <si>
    <t>R2157</t>
  </si>
  <si>
    <t>Impact of cross-validation designs on cattle behavior prediction using machine learning and deep learning models with tri-axial accelerometer data</t>
  </si>
  <si>
    <t>10.1016/j.atech.2025.101483</t>
  </si>
  <si>
    <t>2-s2.0-105019781916</t>
  </si>
  <si>
    <t>R2158</t>
  </si>
  <si>
    <t>Predicting aflatoxin risk in maize using machine learning and satellite data in East and Southern Africa</t>
  </si>
  <si>
    <t>World Mycotoxin Journal</t>
  </si>
  <si>
    <t>10.1163/18750796-bja10018</t>
  </si>
  <si>
    <t>2-s2.0-105011839138</t>
  </si>
  <si>
    <t>R2159</t>
  </si>
  <si>
    <t>Global Cold-Water Coral Biodiversity Redistribution Under Projected Climate Change</t>
  </si>
  <si>
    <t>10.1111/gcb.70563</t>
  </si>
  <si>
    <t>2-s2.0-105019392477</t>
  </si>
  <si>
    <t>R2160</t>
  </si>
  <si>
    <t>Estimation of tropical cyclone’s radius of maximum wind using ensemble machine learning approach</t>
  </si>
  <si>
    <t>10.1007/s12040-024-02455-4</t>
  </si>
  <si>
    <t>2-s2.0-85210251781</t>
  </si>
  <si>
    <t>R2161</t>
  </si>
  <si>
    <t>Enhancing forest inventory Accuracy: Comparing 3D-CNN and k-NN with genetic algorithm Approaches using ALS data across boreal bioregions</t>
  </si>
  <si>
    <t>10.1016/j.compag.2025.110576</t>
  </si>
  <si>
    <t>2-s2.0-105005389411</t>
  </si>
  <si>
    <t>R2162</t>
  </si>
  <si>
    <t>Landscape metrics as predictors of water-related ecosystem services: Insights from hydrological modeling and data-based approaches applied on the Arno River Basin, Italy</t>
  </si>
  <si>
    <t>10.1016/j.scitotenv.2024.176567</t>
  </si>
  <si>
    <t>2-s2.0-85205291166</t>
  </si>
  <si>
    <t>R2163</t>
  </si>
  <si>
    <t>Investigating pre-Columbian floristic legacy effects using machine learning in the southern Atlantic Forest, Brazil</t>
  </si>
  <si>
    <t>Frontiers in Environmental Archaeology</t>
  </si>
  <si>
    <t>10.3389/fearc.2025.1587670</t>
  </si>
  <si>
    <t>2-s2.0-105021036465</t>
  </si>
  <si>
    <t>R2164</t>
  </si>
  <si>
    <t>Machine learning for predictive mapping of exceedance probabilities for potentially toxic elements in Czech farmland</t>
  </si>
  <si>
    <t>10.1016/j.jenvman.2025.125035</t>
  </si>
  <si>
    <t>2-s2.0-105000475842</t>
  </si>
  <si>
    <t>R2165</t>
  </si>
  <si>
    <t>Anthropogenic impacts drive habitat suitability in South Asian bats</t>
  </si>
  <si>
    <t>10.1007/s10531-024-02941-7</t>
  </si>
  <si>
    <t>2-s2.0-85205252944</t>
  </si>
  <si>
    <t>R2166</t>
  </si>
  <si>
    <t>A Novel Machine Learning Workflow to Classify Mobile Home Parks at Scale</t>
  </si>
  <si>
    <t>10.1109/ACCESS.2025.3615118</t>
  </si>
  <si>
    <t>2-s2.0-105018116265</t>
  </si>
  <si>
    <t>R2167</t>
  </si>
  <si>
    <t>Evaluation of Sub-Hourly MRMS Quantitative Precipitation Estimates in Mountainous Terrain Using Machine Learning</t>
  </si>
  <si>
    <t>10.1029/2024WR037437</t>
  </si>
  <si>
    <t>2-s2.0-85211211035</t>
  </si>
  <si>
    <t>R2168</t>
  </si>
  <si>
    <t>Heat on fragile wings: evaluation of the risk of extinction of the Egyptian endemic butterfly Satyrium jebelia (Nakamura 1975) due to climate change</t>
  </si>
  <si>
    <t>Ecoscience</t>
  </si>
  <si>
    <t>10.1080/11956860.2026.2714556</t>
  </si>
  <si>
    <t>2-s2.0-105047731776</t>
  </si>
  <si>
    <t>R2169</t>
  </si>
  <si>
    <t>Assessing post-harvest forest recovery using Landsat time series in temperate planted and natural forests</t>
  </si>
  <si>
    <t>10.1016/j.ecolind.2025.114320</t>
  </si>
  <si>
    <t>2-s2.0-105022172575</t>
  </si>
  <si>
    <t>R2170</t>
  </si>
  <si>
    <t>Application of object-based image analysis and some machine learning models in gully erosion susceptibility mapping</t>
  </si>
  <si>
    <t>10.1016/j.asr.2025.08.049</t>
  </si>
  <si>
    <t>2-s2.0-105015650095</t>
  </si>
  <si>
    <t>R2171</t>
  </si>
  <si>
    <t>Importance ranking of data and model uncertainties in quantile regression forest-based spatial predictions when data are sparse, imprecise and clustered</t>
  </si>
  <si>
    <t>10.1016/j.ecoinf.2025.103459</t>
  </si>
  <si>
    <t>2-s2.0-105019702319</t>
  </si>
  <si>
    <t>R2172</t>
  </si>
  <si>
    <t>Convolutional neural network models with low spatial variability hamper the transfer learning process</t>
  </si>
  <si>
    <t>Neural Computing and Applications</t>
  </si>
  <si>
    <t>10.1007/s00521-025-11267-6</t>
  </si>
  <si>
    <t>2-s2.0-105004320336</t>
  </si>
  <si>
    <t>R2173</t>
  </si>
  <si>
    <t>Attributing vegetation disturbance change agent from Landsat time series in the arid and semi-arid ecosystem of Qilian Mountains, China</t>
  </si>
  <si>
    <t>10.1016/j.rsase.2025.101720</t>
  </si>
  <si>
    <t>2-s2.0-105014971644</t>
  </si>
  <si>
    <t>R2174</t>
  </si>
  <si>
    <t>Using non-continuous accelerometry to identify cryptic nesting events of Galapagos giant tortoises</t>
  </si>
  <si>
    <t>10.1186/s40317-024-00387-w</t>
  </si>
  <si>
    <t>2-s2.0-85209812747</t>
  </si>
  <si>
    <t>R2175</t>
  </si>
  <si>
    <t>Wetland vegetation mapping improved by phenological leveraging of multitemporal nanosatellite images</t>
  </si>
  <si>
    <t>10.1080/10106049.2025.2452252</t>
  </si>
  <si>
    <t>2-s2.0-85215546035</t>
  </si>
  <si>
    <t>R2176</t>
  </si>
  <si>
    <t>Vegetation phenology along urban-rural gradients across European capital cities</t>
  </si>
  <si>
    <t>10.1016/j.ufug.2025.129004</t>
  </si>
  <si>
    <t>2-s2.0-105013597923</t>
  </si>
  <si>
    <t>R2177</t>
  </si>
  <si>
    <t>Harmonizing remote sensing and ground data for forest aboveground biomass estimation</t>
  </si>
  <si>
    <t>10.1016/j.ecoinf.2025.103002</t>
  </si>
  <si>
    <t>2-s2.0-85214584539</t>
  </si>
  <si>
    <t>R2178</t>
  </si>
  <si>
    <t>Modeling regional forest site productivity accounting spatial structure in climatic and edaphic variables</t>
  </si>
  <si>
    <t>10.1016/j.foreco.2024.122360</t>
  </si>
  <si>
    <t>2-s2.0-85207941833</t>
  </si>
  <si>
    <t>R2179</t>
  </si>
  <si>
    <t>An integrated approach of support vector machine (SVM) and weight of evidence (WOE) techniques to map groundwater potential and assess water quality</t>
  </si>
  <si>
    <t>10.1038/s41598-024-76607-3</t>
  </si>
  <si>
    <t>2-s2.0-85208162169</t>
  </si>
  <si>
    <t>R2180</t>
  </si>
  <si>
    <t>Satellite Data in Agricultural and Environmental Economics: Theory and Practice</t>
  </si>
  <si>
    <t>Agricultural Economics (United Kingdom)</t>
  </si>
  <si>
    <t>10.1111/agec.70006</t>
  </si>
  <si>
    <t>2-s2.0-105000250524</t>
  </si>
  <si>
    <t>R2181</t>
  </si>
  <si>
    <t>Building Predictive Understanding of the Activated Sludge Microbiome by Bridging Microbial Growth Kinetics and Microbial Population Dynamics</t>
  </si>
  <si>
    <t>10.1021/acs.est.5c05925</t>
  </si>
  <si>
    <t>2-s2.0-105019945706</t>
  </si>
  <si>
    <t>R2182</t>
  </si>
  <si>
    <t>Environmental Feature Engineering and Statistical Validation for ML-Based Path Loss Prediction</t>
  </si>
  <si>
    <t>10.1109/LAWP.2025.3629995</t>
  </si>
  <si>
    <t>2-s2.0-105021104480</t>
  </si>
  <si>
    <t>R2183</t>
  </si>
  <si>
    <t>Forecasting climate change effects on the potential distribution of Zhumeria Majdae as an endangered monotypic endemic species: a maxent modeling approach</t>
  </si>
  <si>
    <t>10.1186/s12862-025-02431-6</t>
  </si>
  <si>
    <t>2-s2.0-105014590041</t>
  </si>
  <si>
    <t>R2184</t>
  </si>
  <si>
    <t>Subhourly ice surface temperature retrieval over the Larsen C Ice Shelf using geostationary satellite data and machine learning</t>
  </si>
  <si>
    <t>10.1080/15481603.2025.2595731</t>
  </si>
  <si>
    <t>2-s2.0-105024139246</t>
  </si>
  <si>
    <t>R2185</t>
  </si>
  <si>
    <t>Introduction to deep learning methods for multi-species predictions</t>
  </si>
  <si>
    <t>10.1111/2041-210X.14466</t>
  </si>
  <si>
    <t>2-s2.0-85210490006</t>
  </si>
  <si>
    <t>R2186</t>
  </si>
  <si>
    <t>Modeling Seasonal Fire Probability in Thailand: A Machine Learning Approach Using Multiyear Remote Sensing Data</t>
  </si>
  <si>
    <t>10.3390/rs17193378</t>
  </si>
  <si>
    <t>2-s2.0-105018905180</t>
  </si>
  <si>
    <t>R2187</t>
  </si>
  <si>
    <t>Forecasting dead fuel moisture content below forest canopies – A seven-day forecasting system</t>
  </si>
  <si>
    <t>10.1016/j.agrformet.2024.110217</t>
  </si>
  <si>
    <t>2-s2.0-85203968396</t>
  </si>
  <si>
    <t>R2188</t>
  </si>
  <si>
    <t>Parsimonious models of root zone temperature in soilless substrates through ensemble machine learning</t>
  </si>
  <si>
    <t>10.1016/j.atech.2025.101289</t>
  </si>
  <si>
    <t>2-s2.0-105012850125</t>
  </si>
  <si>
    <t>R2189</t>
  </si>
  <si>
    <t>Multi-Sensor Flood Mapping in Urban and Agricultural Landscapes of the Netherlands Using SAR and Optical Data with Random Forest Classifier</t>
  </si>
  <si>
    <t>10.3390/rs17152712</t>
  </si>
  <si>
    <t>2-s2.0-105013094467</t>
  </si>
  <si>
    <t>R2190</t>
  </si>
  <si>
    <t>Machine learning-based prediction models for electoral outcomes in India: a comparative analysis of exit polls from 2014–2021</t>
  </si>
  <si>
    <t>10.1007/s11135-024-01937-3</t>
  </si>
  <si>
    <t>2-s2.0-105001065651</t>
  </si>
  <si>
    <t>R2191</t>
  </si>
  <si>
    <t>Can neotectonic faults influence soil air radon levels in the Upper Rhine Graben? An exploratory machine learning assessment</t>
  </si>
  <si>
    <t>10.1016/j.scitotenv.2024.177179</t>
  </si>
  <si>
    <t>2-s2.0-85207801766</t>
  </si>
  <si>
    <t>R2192</t>
  </si>
  <si>
    <t>DisasterAdaptiveNet: A robust network for multi-hazard building damage detection from very-high-resolution satellite imagery</t>
  </si>
  <si>
    <t>10.1016/j.jag.2025.104756</t>
  </si>
  <si>
    <t>2-s2.0-105013632237</t>
  </si>
  <si>
    <t>R2193</t>
  </si>
  <si>
    <t>Hyper-parameter optimization for enhanced machine learning-based landslide susceptibility mapping</t>
  </si>
  <si>
    <t>10.1007/s11356-025-36615-w</t>
  </si>
  <si>
    <t>2-s2.0-105007936730</t>
  </si>
  <si>
    <t>R2194</t>
  </si>
  <si>
    <t>The Biogeography of Soil Bacteria in Australia Exhibits Greater Resistance to Climate Change Than Fungi</t>
  </si>
  <si>
    <t>10.1111/gcb.70268</t>
  </si>
  <si>
    <t>2-s2.0-105007075719</t>
  </si>
  <si>
    <t>R2195</t>
  </si>
  <si>
    <t>Exploring the power of advanced spectral imaging and multivariate analysis for distinguishing similar carrot cultivars</t>
  </si>
  <si>
    <t>10.1016/j.jfca.2025.107456</t>
  </si>
  <si>
    <t>2-s2.0-105000532303</t>
  </si>
  <si>
    <t>R2196</t>
  </si>
  <si>
    <t>Investigating the role of urban vegetation alongside other environmental variables in shaping Aedes albopictus presence and abundance in Montpellier, France</t>
  </si>
  <si>
    <t>10.1371/journal.pone.0335793</t>
  </si>
  <si>
    <t>2-s2.0-105021436706</t>
  </si>
  <si>
    <t>R2197</t>
  </si>
  <si>
    <t>Factor Analysis and Prediction of Disease Risk Based on Large Ensembles of Models: Application to Virus Yellows in Sugar Beet</t>
  </si>
  <si>
    <t>Phytopathology</t>
  </si>
  <si>
    <t>10.1094/PHYTO-10-24-0329-FI</t>
  </si>
  <si>
    <t>2-s2.0-105019817312</t>
  </si>
  <si>
    <t>R2198</t>
  </si>
  <si>
    <t>Wildfire probability estimated from recent climate and fine fuels across the big sagebrush region</t>
  </si>
  <si>
    <t>10.1186/s42408-024-00252-4</t>
  </si>
  <si>
    <t>2-s2.0-85186171319</t>
  </si>
  <si>
    <t>R2199</t>
  </si>
  <si>
    <t>IFE.PTML: advancing neurotherapeutic nanoparticle release-system design for enhanced brain delivery</t>
  </si>
  <si>
    <t>Machine Learning: Science and Technology</t>
  </si>
  <si>
    <t>10.1088/2632-2153/ae038a</t>
  </si>
  <si>
    <t>2-s2.0-105017002584</t>
  </si>
  <si>
    <t>R2200</t>
  </si>
  <si>
    <t>Machine learning approach for forest biomass modelling with in-situ and remote sensing data in Narmadapuram central India</t>
  </si>
  <si>
    <t>10.1007/s40808-025-02527-4</t>
  </si>
  <si>
    <t>2-s2.0-105011187203</t>
  </si>
  <si>
    <t>R2201</t>
  </si>
  <si>
    <t>Advanced monitoring of almond orchard water status using machine learning and remote sensing</t>
  </si>
  <si>
    <t>Scientia Horticulturae</t>
  </si>
  <si>
    <t>10.1016/j.scienta.2025.114020</t>
  </si>
  <si>
    <t>2-s2.0-85217937950</t>
  </si>
  <si>
    <t>R2202</t>
  </si>
  <si>
    <t>Distribution of the West Nile Virus vector, Culex pipiens, in mainland Portugal: A geospatial modelling study</t>
  </si>
  <si>
    <t>10.1016/j.actatropica.2025.107856</t>
  </si>
  <si>
    <t>2-s2.0-105019070609</t>
  </si>
  <si>
    <t>R2203</t>
  </si>
  <si>
    <t>Global census of the significance of giant mesopelagic protists to the marine carbon and silicon cycles</t>
  </si>
  <si>
    <t>10.1038/s41467-024-47651-4</t>
  </si>
  <si>
    <t>2-s2.0-85191846146</t>
  </si>
  <si>
    <t>R2204</t>
  </si>
  <si>
    <t>The global distribution and diversity of wild-bird-associated pathogens: An integrated data analysis and modeling study</t>
  </si>
  <si>
    <t>Med</t>
  </si>
  <si>
    <t>10.1016/j.medj.2024.11.006</t>
  </si>
  <si>
    <t>2-s2.0-85214321852</t>
  </si>
  <si>
    <t>R2205</t>
  </si>
  <si>
    <t>Machine learning-enhanced GALDIT modeling for the Nile Delta aquifer vulnerability assessment in the Mediterranean region</t>
  </si>
  <si>
    <t>10.1016/j.gsd.2024.101403</t>
  </si>
  <si>
    <t>2-s2.0-85214457654</t>
  </si>
  <si>
    <t>R2206</t>
  </si>
  <si>
    <t>Habitat Suitability of the Sand Lizard (Lacerta agilis) at Its Distribution Limit—An Analysis Based on Citizen Science Data and Machine Learning</t>
  </si>
  <si>
    <t>10.1111/jbi.15099</t>
  </si>
  <si>
    <t>2-s2.0-105002981006</t>
  </si>
  <si>
    <t>R2207</t>
  </si>
  <si>
    <t>Ecological modeling of climate change effects on priority species of the Liliaceae family in Iran</t>
  </si>
  <si>
    <t>10.1007/s13762-025-06346-z</t>
  </si>
  <si>
    <t>2-s2.0-85217990442</t>
  </si>
  <si>
    <t>R2208</t>
  </si>
  <si>
    <t>Estimating canopy height in tropical forests: Integrating airborne LiDAR and multi-spectral optical data with machine learning</t>
  </si>
  <si>
    <t>10.1080/27658511.2025.2469406</t>
  </si>
  <si>
    <t>2-s2.0-105000549096</t>
  </si>
  <si>
    <t>R2209</t>
  </si>
  <si>
    <t>Spatial prediction of soil cadmium concentration: A multi-model prediction system with novel evaluation metrics</t>
  </si>
  <si>
    <t>10.1016/j.jhazmat.2025.139952</t>
  </si>
  <si>
    <t>2-s2.0-105016886988</t>
  </si>
  <si>
    <t>R2210</t>
  </si>
  <si>
    <t>Machine learning-based process quality control of screen-printed titanium dioxide electrodes</t>
  </si>
  <si>
    <t>Results in Materials</t>
  </si>
  <si>
    <t>10.1016/j.rinma.2025.100692</t>
  </si>
  <si>
    <t>2-s2.0-105000719850</t>
  </si>
  <si>
    <t>R2211</t>
  </si>
  <si>
    <t>Black-Grass Monitoring Using Hyperspectral Image Data Is Limited by Between-Site Variability</t>
  </si>
  <si>
    <t>10.3390/rs16244749</t>
  </si>
  <si>
    <t>2-s2.0-85213082597</t>
  </si>
  <si>
    <t>R2212</t>
  </si>
  <si>
    <t>Assessing tick attachments to humans with citizen science data: spatio-temporal mapping in Switzerland from 2015 to 2021 using spatialMaxent</t>
  </si>
  <si>
    <t>10.1186/s13071-024-06636-4</t>
  </si>
  <si>
    <t>2-s2.0-85216717732</t>
  </si>
  <si>
    <t>R2213</t>
  </si>
  <si>
    <t>Suitable Habitat Prediction for African Wild Ass (Equus africanus) in the Danakil Desert of the Afar Region, Ethiopia</t>
  </si>
  <si>
    <t>Wild</t>
  </si>
  <si>
    <t>10.3390/wild2040040</t>
  </si>
  <si>
    <t>2-s2.0-105051404572</t>
  </si>
  <si>
    <t>R2214</t>
  </si>
  <si>
    <t>Optimizing parameter estimation in hydrological models with convolutional neural network guided dynamically dimensioned search approach</t>
  </si>
  <si>
    <t>Advances in Water Resources</t>
  </si>
  <si>
    <t>10.1016/j.advwatres.2024.104842</t>
  </si>
  <si>
    <t>2-s2.0-85208094338</t>
  </si>
  <si>
    <t>R2215</t>
  </si>
  <si>
    <t>Effect of sulfur- and zinc-containing fertilizers on soybean yield and analysis of spatial and seasonal yield variability in Ghana, West Africa</t>
  </si>
  <si>
    <t>10.1016/j.eja.2024.127461</t>
  </si>
  <si>
    <t>2-s2.0-85211203583</t>
  </si>
  <si>
    <t>R2216</t>
  </si>
  <si>
    <t>IMPACT OF URBAN DEVELOPMENT ON UV EXPOSURE: A CLUSTERING AND MACHINE LEARNING ASSESSMENT</t>
  </si>
  <si>
    <t>10.7454/jessd.v7i2.1258</t>
  </si>
  <si>
    <t>2-s2.0-105004016478</t>
  </si>
  <si>
    <t>R2217</t>
  </si>
  <si>
    <t>Long-Term Assessment of Soil Carbon Dynamics in Post-Fire Conditions: Evidence from Digital Soil Mapping Approaches</t>
  </si>
  <si>
    <t>10.3390/soilsystems10010017</t>
  </si>
  <si>
    <t>2-s2.0-105028694125</t>
  </si>
  <si>
    <t>R2218</t>
  </si>
  <si>
    <t>Using accelerometers for tracking loggerhead and green sea turtle behaviour</t>
  </si>
  <si>
    <t>10.1186/s40317-025-00415-3</t>
  </si>
  <si>
    <t>2-s2.0-105008458836</t>
  </si>
  <si>
    <t>R2219</t>
  </si>
  <si>
    <t>Subfield-level crop yield mapping without ground truth data: A scale transfer framework</t>
  </si>
  <si>
    <t>10.1016/j.rse.2024.114427</t>
  </si>
  <si>
    <t>2-s2.0-85203647892</t>
  </si>
  <si>
    <t>R2220</t>
  </si>
  <si>
    <t>Assessing the impact of climate changes on the distribution of two corn diseases: corn stunt and corn reddening</t>
  </si>
  <si>
    <t>Canadian Journal of Plant Pathology</t>
  </si>
  <si>
    <t>10.1080/07060661.2025.2533964</t>
  </si>
  <si>
    <t>2-s2.0-105012617049</t>
  </si>
  <si>
    <t>R2221</t>
  </si>
  <si>
    <t>A bird song detector for improving bird identification through deep learning: A case study from Doñana</t>
  </si>
  <si>
    <t>10.1016/j.ecoinf.2025.103254</t>
  </si>
  <si>
    <t>2-s2.0-105011178852</t>
  </si>
  <si>
    <t>R2222</t>
  </si>
  <si>
    <t>Remote sensing of cyanobacterial harmful algal blooms: Current trends and future directions</t>
  </si>
  <si>
    <t>Progress in Environmental Geography</t>
  </si>
  <si>
    <t>10.1177/27539687251320671</t>
  </si>
  <si>
    <t>2-s2.0-105037114569</t>
  </si>
  <si>
    <t>R2223</t>
  </si>
  <si>
    <t>Identifying resilient areas for seagrass restoration by integrating suitability modelling and climate forecasting</t>
  </si>
  <si>
    <t>10.1016/j.ecss.2024.109096</t>
  </si>
  <si>
    <t>2-s2.0-85212830361</t>
  </si>
  <si>
    <t>R2224</t>
  </si>
  <si>
    <t>The future range of two Thymus daenensis subspecies in Iran under climate change scenarios: MaxEnt model-based prediction</t>
  </si>
  <si>
    <t>Genetic Resources and Crop Evolution</t>
  </si>
  <si>
    <t>10.1007/s10722-024-01998-1</t>
  </si>
  <si>
    <t>2-s2.0-86000429496</t>
  </si>
  <si>
    <t>R2225</t>
  </si>
  <si>
    <t>Understanding the spread of agriculture in the Western Mediterranean (6th-3rd millennia BC) with Machine Learning tools</t>
  </si>
  <si>
    <t>10.1038/s41467-024-55541-y</t>
  </si>
  <si>
    <t>2-s2.0-85215760202</t>
  </si>
  <si>
    <t>R2226</t>
  </si>
  <si>
    <t>Six Decades of Losses and Gains in Alpha Diversity of European Plant Communities</t>
  </si>
  <si>
    <t>10.1111/ele.70248</t>
  </si>
  <si>
    <t>2-s2.0-105020770651</t>
  </si>
  <si>
    <t>R2227</t>
  </si>
  <si>
    <t>Mapping the Global Distribution of Babesia Infections</t>
  </si>
  <si>
    <t>10.1155/tbed/5889219</t>
  </si>
  <si>
    <t>2-s2.0-105022787197</t>
  </si>
  <si>
    <t>R2228</t>
  </si>
  <si>
    <t>Overfitting due to data leakage in soil sensor calibration: Examples from lab-based and in-situ soil NIR spectroscopy</t>
  </si>
  <si>
    <t>10.1016/j.compag.2025.110920</t>
  </si>
  <si>
    <t>2-s2.0-105015464167</t>
  </si>
  <si>
    <t>R2229</t>
  </si>
  <si>
    <t>Enhanced Prediction of Soil Carbon via Encoder-Decoder Neural Networks for a Boreal Study Area in Northern Ontario</t>
  </si>
  <si>
    <t>10.3390/s25082583</t>
  </si>
  <si>
    <t>2-s2.0-105003747264</t>
  </si>
  <si>
    <t>R2230</t>
  </si>
  <si>
    <t>Toward equitable environmental exposure modeling through convergence of data, open, and citizen sciences: an example of air pollution exposure modeling amidst increasing wildfire smoke</t>
  </si>
  <si>
    <t>10.1016/j.envres.2025.122881</t>
  </si>
  <si>
    <t>2-s2.0-105016305677</t>
  </si>
  <si>
    <t>R2231</t>
  </si>
  <si>
    <t>A machine learning-based framework for basin-specific flood damage warning-support in rapid-response basins</t>
  </si>
  <si>
    <t>10.1016/j.ejrh.2026.103852</t>
  </si>
  <si>
    <t>2-s2.0-105047445033</t>
  </si>
  <si>
    <t>R2232</t>
  </si>
  <si>
    <t>The vulnerability of endemic vertebrates in Sri Lanka to climate change</t>
  </si>
  <si>
    <t>10.1016/j.gecco.2025.e03515</t>
  </si>
  <si>
    <t>2-s2.0-85218911355</t>
  </si>
  <si>
    <t>R2233</t>
  </si>
  <si>
    <t>The overlapping global distribution of dengue, chikungunya, Zika and yellow fever</t>
  </si>
  <si>
    <t>10.1038/s41467-025-58609-5</t>
  </si>
  <si>
    <t>2-s2.0-105002963953</t>
  </si>
  <si>
    <t>R2234</t>
  </si>
  <si>
    <t>Random forest regression models in ecology: Accounting for messy biological data and producing predictions with uncertainty</t>
  </si>
  <si>
    <t>10.1016/j.fishres.2024.107161</t>
  </si>
  <si>
    <t>2-s2.0-85202997858</t>
  </si>
  <si>
    <t>R2235</t>
  </si>
  <si>
    <t>Glacial troughs as centres of organic carbon accumulation on the Norwegian continental margin</t>
  </si>
  <si>
    <t>10.1038/s43247-024-01502-8</t>
  </si>
  <si>
    <t>2-s2.0-85196042772</t>
  </si>
  <si>
    <t>R2236</t>
  </si>
  <si>
    <t>Sediment storage quantification in the Black Forest highlights tectonic influence on typically wide and shallow valleys</t>
  </si>
  <si>
    <t>E and G Quaternary Science Journal</t>
  </si>
  <si>
    <t>10.5194/egqsj-74-301-2025</t>
  </si>
  <si>
    <t>2-s2.0-105024089487</t>
  </si>
  <si>
    <t>R2237</t>
  </si>
  <si>
    <t>Assessing future changes in flood susceptibility under projections from the sixth coupled model intercomparison project: case study of Algiers City (Algeria)</t>
  </si>
  <si>
    <t>10.1007/s11069-024-06887-5</t>
  </si>
  <si>
    <t>2-s2.0-85202937256</t>
  </si>
  <si>
    <t>R2238</t>
  </si>
  <si>
    <t>An interpretable spatially weighted machine learning approach for revealing spatial nonstationarity impacts of the built environment on air pollution</t>
  </si>
  <si>
    <t>10.1016/j.buildenv.2025.113150</t>
  </si>
  <si>
    <t>2-s2.0-105004878637</t>
  </si>
  <si>
    <t>R2239</t>
  </si>
  <si>
    <t>UrbanGreen-LiteFormer: a lightweight vision model for disease and pest recognition of urban landscape plants in complex urban green-space environments</t>
  </si>
  <si>
    <t>International Journal of Information and Communication Technology</t>
  </si>
  <si>
    <t>10.1504/IJICT.2026.156470</t>
  </si>
  <si>
    <t>2-s2.0-105051522966</t>
  </si>
  <si>
    <t>R2240</t>
  </si>
  <si>
    <t>Estimation of full-coverage surface ozone using sentinel-5P data and a GAN-LGBM model in the YRDUA, China</t>
  </si>
  <si>
    <t>Remote Sensing Letters</t>
  </si>
  <si>
    <t>10.1080/2150704X.2024.2440667</t>
  </si>
  <si>
    <t>2-s2.0-85212309542</t>
  </si>
  <si>
    <t>R2241</t>
  </si>
  <si>
    <t>Advanced Machine Learning and Deep Neural Network Models for Large-Scale Environmental Pollution Detection, Exposure Quantification, and Biomedical Impact Assessment Using Remote Sensing Data</t>
  </si>
  <si>
    <t>Natural and Engineering Sciences</t>
  </si>
  <si>
    <t>10.28978/nesciences.1811159</t>
  </si>
  <si>
    <t>2-s2.0-105029449028</t>
  </si>
  <si>
    <t>R2242</t>
  </si>
  <si>
    <t>A comparative analysis of machine learning techniques for detecting probing attack with SHAP algorithm</t>
  </si>
  <si>
    <t>10.1016/j.eswa.2025.126718</t>
  </si>
  <si>
    <t>2-s2.0-85216531941</t>
  </si>
  <si>
    <t>R2243</t>
  </si>
  <si>
    <t>Forest attribute maps: a support for small area estimation of forest disturbances</t>
  </si>
  <si>
    <t>Annals of Forest Science</t>
  </si>
  <si>
    <t>10.1186/s13595-025-01293-8</t>
  </si>
  <si>
    <t>2-s2.0-105008224446</t>
  </si>
  <si>
    <t>R2244</t>
  </si>
  <si>
    <t>Evaluating a hierarchy of bias correction methods for ERA5-Land SWE across Canada</t>
  </si>
  <si>
    <t>10.1088/2515-7620/aded5a</t>
  </si>
  <si>
    <t>2-s2.0-105013746008</t>
  </si>
  <si>
    <t>R2245</t>
  </si>
  <si>
    <t>Using Constrained K-Means Clustering for Soil Texture Mapping with Limited Soil Samples</t>
  </si>
  <si>
    <t>10.3390/agronomy15051220</t>
  </si>
  <si>
    <t>2-s2.0-105006637909</t>
  </si>
  <si>
    <t>R2246</t>
  </si>
  <si>
    <t>Environmental factors affecting the BMI of older adults in the Philippines spatially assessed using machine learning</t>
  </si>
  <si>
    <t>10.1016/j.heliyon.2024.e40904</t>
  </si>
  <si>
    <t>2-s2.0-85212099810</t>
  </si>
  <si>
    <t>R2247</t>
  </si>
  <si>
    <t>Upscaling Wetland Methane Emissions From the FLUXNET-CH4 Eddy Covariance Network (UpCH4 v1.0): Model Development, Network Assessment, and Budget Comparison</t>
  </si>
  <si>
    <t>AGU Advances</t>
  </si>
  <si>
    <t>10.1029/2023AV000956</t>
  </si>
  <si>
    <t>2-s2.0-85170095568</t>
  </si>
  <si>
    <t>R2248</t>
  </si>
  <si>
    <t>Comparing crown ratio models for spruce-fir broadleaved mixed forests using beta regression and random forest algorithm</t>
  </si>
  <si>
    <t>10.1016/j.compag.2024.109302</t>
  </si>
  <si>
    <t>2-s2.0-85200818999</t>
  </si>
  <si>
    <t>R2249</t>
  </si>
  <si>
    <t>Maximizing hydropower station safety against earthquake through extreme learning machine-enabled shear waves velocity prediction</t>
  </si>
  <si>
    <t>10.3389/fenvs.2024.1414461</t>
  </si>
  <si>
    <t>2-s2.0-85197247102</t>
  </si>
  <si>
    <t>R2250</t>
  </si>
  <si>
    <t>Evaluating capabilities of machine learning algorithms for aquatic vegetation classification in temperate wetlands using multi-temporal Sentinel-2 data</t>
  </si>
  <si>
    <t>10.1016/j.jag.2023.103202</t>
  </si>
  <si>
    <t>2-s2.0-85147001962</t>
  </si>
  <si>
    <t>R2251</t>
  </si>
  <si>
    <t>Self-supervised learning of Vision Transformers for digital soil mapping using visual data</t>
  </si>
  <si>
    <t>10.1016/j.geoderma.2024.117056</t>
  </si>
  <si>
    <t>2-s2.0-85205815385</t>
  </si>
  <si>
    <t>R2252</t>
  </si>
  <si>
    <t>Toward Large-Scale Riverine Phosphorus Estimation Using Remote Sensing and Machine Learning</t>
  </si>
  <si>
    <t>10.1029/2024JG008121</t>
  </si>
  <si>
    <t>2-s2.0-85201006485</t>
  </si>
  <si>
    <t>R2253</t>
  </si>
  <si>
    <t>Instance segmentation of individual tree crowns with YOLOv5: A comparison of approaches using the ForInstance benchmark LiDAR dataset</t>
  </si>
  <si>
    <t>10.1016/j.ophoto.2023.100045</t>
  </si>
  <si>
    <t>2-s2.0-85178270577</t>
  </si>
  <si>
    <t>R2254</t>
  </si>
  <si>
    <t>Could Airborne Geophysical Data Be Used to Improve Predictive Modeling of Agronomic Soil Properties in Tropical Hillslope Area?</t>
  </si>
  <si>
    <t>10.3390/rs15153719</t>
  </si>
  <si>
    <t>2-s2.0-85167840465</t>
  </si>
  <si>
    <t>R2255</t>
  </si>
  <si>
    <t>Evaluating the Effect of Training Data Size and Composition on the Accuracy of Smallholder Irrigated Agriculture Mapping in Mozambique Using Remote Sensing and Machine Learning Algorithms</t>
  </si>
  <si>
    <t>10.3390/rs15123017</t>
  </si>
  <si>
    <t>2-s2.0-85164102155</t>
  </si>
  <si>
    <t>R2256</t>
  </si>
  <si>
    <t>Analysis of the Potential Distribution of Shoot Blight of Larch in China Based on the Optimized MaxEnt and Biomod2 Ensemble Models</t>
  </si>
  <si>
    <t>10.3390/f15081313</t>
  </si>
  <si>
    <t>2-s2.0-85202675160</t>
  </si>
  <si>
    <t>R2257</t>
  </si>
  <si>
    <t>Spatial Prediction of Apartment Rent using Regression-Based and Machine Learning-Based Approaches with a Large Dataset</t>
  </si>
  <si>
    <t>Journal of Real Estate Finance and Economics</t>
  </si>
  <si>
    <t>10.1007/s11146-022-09929-6</t>
  </si>
  <si>
    <t>2-s2.0-85143163444</t>
  </si>
  <si>
    <t>R2258</t>
  </si>
  <si>
    <t>The global distribution and the risk prediction of relapsing fever group Borrelia: a data review with modelling analysis</t>
  </si>
  <si>
    <t>The Lancet Microbe</t>
  </si>
  <si>
    <t>10.1016/S2666-5247(23)00396-8</t>
  </si>
  <si>
    <t>2-s2.0-85188554550</t>
  </si>
  <si>
    <t>R2259</t>
  </si>
  <si>
    <t>Hybrid Modeling of Persistent Shoreline Oil Residues on Abu Ali Island, Saudi Arabia: Extent, Degree, and Remediation Implications</t>
  </si>
  <si>
    <t>10.3390/jmse11040785</t>
  </si>
  <si>
    <t>2-s2.0-85154613643</t>
  </si>
  <si>
    <t>R2260</t>
  </si>
  <si>
    <t>Going back for the future: Incorporating Pleistocene fossil records of saiga antelope into habitat suitability models</t>
  </si>
  <si>
    <t>10.1111/jbi.14831</t>
  </si>
  <si>
    <t>2-s2.0-85187180038</t>
  </si>
  <si>
    <t>R2261</t>
  </si>
  <si>
    <t>Multitemporal relative landslide exposure and risk analysis for the sustainable development of rapidly growing cities</t>
  </si>
  <si>
    <t>10.1007/s10346-023-02065-z</t>
  </si>
  <si>
    <t>2-s2.0-85159415133</t>
  </si>
  <si>
    <t>R2262</t>
  </si>
  <si>
    <t>Improved estimation of canopy water status in cotton using vegetation indices along with textural information from UAV-based multispectral images</t>
  </si>
  <si>
    <t>10.1016/j.compag.2024.109176</t>
  </si>
  <si>
    <t>2-s2.0-85196493032</t>
  </si>
  <si>
    <t>R2263</t>
  </si>
  <si>
    <t>Wireless Spatial Analysis-Based Predictive Analysis and Environmental Data Optimisation Using Machine Learning Model</t>
  </si>
  <si>
    <t>10.1007/s41976-024-00103-5</t>
  </si>
  <si>
    <t>2-s2.0-85187149769</t>
  </si>
  <si>
    <t>R2264</t>
  </si>
  <si>
    <t>Scrutinizing different predictive modeling validation methodologies and data-partitioning strategies: new insights using groundwater modeling case study</t>
  </si>
  <si>
    <t>10.1007/s10661-024-12794-w</t>
  </si>
  <si>
    <t>2-s2.0-85196094358</t>
  </si>
  <si>
    <t>R2265</t>
  </si>
  <si>
    <t>Structural Constraints in Current Stomatal Conductance Models Preclude Accurate Prediction of Evapotranspiration</t>
  </si>
  <si>
    <t>10.1029/2024WR037652</t>
  </si>
  <si>
    <t>2-s2.0-85200394665</t>
  </si>
  <si>
    <t>R2266</t>
  </si>
  <si>
    <t>Prediction of Potential Suitable Distribution of Liriodendron chinense (Hemsl.) Sarg. in China Based on Future Climate Change Using the Optimized MaxEnt Model</t>
  </si>
  <si>
    <t>10.3390/f15060988</t>
  </si>
  <si>
    <t>2-s2.0-85197147968</t>
  </si>
  <si>
    <t>R2267</t>
  </si>
  <si>
    <t>Development of a basin-scale total nitrogen prediction model by integrating clustering and regression methods</t>
  </si>
  <si>
    <t>10.1016/j.scitotenv.2024.170765</t>
  </si>
  <si>
    <t>2-s2.0-85186118352</t>
  </si>
  <si>
    <t>R2268</t>
  </si>
  <si>
    <t>A Machine Learning-Based Thermobarometer for Magmatic Liquids</t>
  </si>
  <si>
    <t>Journal of Petrology</t>
  </si>
  <si>
    <t>10.1093/petrology/egae020</t>
  </si>
  <si>
    <t>2-s2.0-85189705017</t>
  </si>
  <si>
    <t>R2269</t>
  </si>
  <si>
    <t>Predictive Model for Bark Beetle Outbreaks in European Forests</t>
  </si>
  <si>
    <t>10.3390/f15071114</t>
  </si>
  <si>
    <t>2-s2.0-85199591433</t>
  </si>
  <si>
    <t>R2270</t>
  </si>
  <si>
    <t>STUDY ON EXOGENOUS PROCESSES ALONG THE WESTERN COAST OF THE CRIMEAN PENINSULA USING DEEP LEARNING METHODS</t>
  </si>
  <si>
    <t>Visnyk of Taras Shevchenko National University of Kyiv. Geology</t>
  </si>
  <si>
    <t>10.17721/1728-2713.104.15</t>
  </si>
  <si>
    <t>2-s2.0-85204034565</t>
  </si>
  <si>
    <t>R2271</t>
  </si>
  <si>
    <t>Human activities change suspended sediment concentration along rivers</t>
  </si>
  <si>
    <t>Environmental Research Letters</t>
  </si>
  <si>
    <t>10.1088/1748-9326/acd8d8</t>
  </si>
  <si>
    <t>2-s2.0-85161654500</t>
  </si>
  <si>
    <t>R2272</t>
  </si>
  <si>
    <t>Not seeing the forest for the trees: Generalised linear model out-performs random forest in species distribution modelling for Southeast Asian felids</t>
  </si>
  <si>
    <t>10.1016/j.ecoinf.2023.102026</t>
  </si>
  <si>
    <t>2-s2.0-85149993211</t>
  </si>
  <si>
    <t>R2273</t>
  </si>
  <si>
    <t>ResNeTS: A ResNet for Time Series Analysis of Sentinel-2 Data Applied to Grassland Plant-Biodiversity Prediction</t>
  </si>
  <si>
    <t>10.1109/JSTARS.2024.3454271</t>
  </si>
  <si>
    <t>2-s2.0-85203664929</t>
  </si>
  <si>
    <t>R2274</t>
  </si>
  <si>
    <t>Machine learning allows for large-scale habitat prediction of a wide-ranging carnivore across diverse ecoregions</t>
  </si>
  <si>
    <t>10.1007/s10980-024-01903-2</t>
  </si>
  <si>
    <t>2-s2.0-85193391641</t>
  </si>
  <si>
    <t>R2275</t>
  </si>
  <si>
    <t>Global mapping of volumetric water retention at 100, 330 and 15 000 cm suction using the WoSIS database</t>
  </si>
  <si>
    <t>10.1016/j.iswcr.2022.08.001</t>
  </si>
  <si>
    <t>2-s2.0-85137393417</t>
  </si>
  <si>
    <t>R2276</t>
  </si>
  <si>
    <t>Size effect on compressive strength of foamed concrete: Experimental and numerical studies</t>
  </si>
  <si>
    <t>10.1016/j.matdes.2024.112841</t>
  </si>
  <si>
    <t>2-s2.0-85187962681</t>
  </si>
  <si>
    <t>R2277</t>
  </si>
  <si>
    <t>Interpreting machine-learning models in transformed feature space with an application to remote-sensing classification</t>
  </si>
  <si>
    <t>Machine Learning</t>
  </si>
  <si>
    <t>10.1007/s10994-023-06327-8</t>
  </si>
  <si>
    <t>2-s2.0-85152462070</t>
  </si>
  <si>
    <t>R2278</t>
  </si>
  <si>
    <t>Assessment of badland susceptibility and its governing factors using a random forest approach. Application to the Upper Llobregat River Basin and Catalonia (Spain)</t>
  </si>
  <si>
    <t>10.1016/j.envres.2023.116901</t>
  </si>
  <si>
    <t>2-s2.0-85167988396</t>
  </si>
  <si>
    <t>R2279</t>
  </si>
  <si>
    <t>Supervised machine learning for predicting and interpreting dynamic drivers of plantation forest productivity in northern Tasmania, Australia</t>
  </si>
  <si>
    <t>10.1016/j.compag.2023.107804</t>
  </si>
  <si>
    <t>2-s2.0-85152122513</t>
  </si>
  <si>
    <t>R2280</t>
  </si>
  <si>
    <t>Random forest Algorithm for the Classification of Spectral Data of Astronomical Objects</t>
  </si>
  <si>
    <t>10.3390/a16060293</t>
  </si>
  <si>
    <t>2-s2.0-85163739249</t>
  </si>
  <si>
    <t>R2281</t>
  </si>
  <si>
    <t>Modeling the distribution of headwater streams using topoclimatic indices, remote sensing and machine learning.</t>
  </si>
  <si>
    <t>Journal of Hydrology X</t>
  </si>
  <si>
    <t>10.1016/j.hydroa.2023.100165</t>
  </si>
  <si>
    <t>2-s2.0-85177781227</t>
  </si>
  <si>
    <t>R2282</t>
  </si>
  <si>
    <t>Flood Hazard Assessment in Australian Tropical Cyclone-Prone Regions</t>
  </si>
  <si>
    <t>Climate</t>
  </si>
  <si>
    <t>10.3390/cli11110229</t>
  </si>
  <si>
    <t>2-s2.0-85177664132</t>
  </si>
  <si>
    <t>R2283</t>
  </si>
  <si>
    <t>Machine learning applied for Antarctic soil mapping: Spatial prediction of soil texture for Maritime Antarctica and Northern Antarctic Peninsula</t>
  </si>
  <si>
    <t>10.1016/j.geoderma.2023.116405</t>
  </si>
  <si>
    <t>2-s2.0-85149730776</t>
  </si>
  <si>
    <t>R2284</t>
  </si>
  <si>
    <t>Impact of crop types and irrigation on soil moisture downscaling in water-stressed cropland regions</t>
  </si>
  <si>
    <t>10.1016/j.eiar.2023.107073</t>
  </si>
  <si>
    <t>2-s2.0-85148692203</t>
  </si>
  <si>
    <t>R2285</t>
  </si>
  <si>
    <t>Hybrid BO-XGBoost and BO-RF Models for the Strength Prediction of Self-Compacting Mortars with Parametric Analysis</t>
  </si>
  <si>
    <t>10.3390/ma16124366</t>
  </si>
  <si>
    <t>2-s2.0-85163787118</t>
  </si>
  <si>
    <t>R2286</t>
  </si>
  <si>
    <t>Individual mapping of large polymorphic shrubs in high mountains using satellite images and deep learning</t>
  </si>
  <si>
    <t>10.1016/j.jag.2024.104191</t>
  </si>
  <si>
    <t>2-s2.0-85205705707</t>
  </si>
  <si>
    <t>R2287</t>
  </si>
  <si>
    <t>Graph convolutional networks for spatial interpolation of correlated data</t>
  </si>
  <si>
    <t>10.1016/j.spasta.2024.100822</t>
  </si>
  <si>
    <t>2-s2.0-85189507196</t>
  </si>
  <si>
    <t>R2288</t>
  </si>
  <si>
    <t>The distribution of cadmium in soil and cacao beans in Peru</t>
  </si>
  <si>
    <t>10.1016/j.scitotenv.2023.163372</t>
  </si>
  <si>
    <t>2-s2.0-85152858902</t>
  </si>
  <si>
    <t>R2289</t>
  </si>
  <si>
    <t>Detecting abandoned citrus crops using Sentinel-2 time series. A case study in the Comunitat Valenciana region (Spain)</t>
  </si>
  <si>
    <t>10.1016/j.isprsjprs.2023.05.003</t>
  </si>
  <si>
    <t>2-s2.0-85160212641</t>
  </si>
  <si>
    <t>R2290</t>
  </si>
  <si>
    <t>Filling the gaps in soil data: A multi-model framework for addressing data gaps using pedotransfer functions and machine-learning with uncertainty estimates to estimate bulk density</t>
  </si>
  <si>
    <t>10.1016/j.catena.2024.108310</t>
  </si>
  <si>
    <t>2-s2.0-85201753575</t>
  </si>
  <si>
    <t>R2291</t>
  </si>
  <si>
    <t>Machine learning based QSAR model for therapeutically active candidate drugs with thiazolidinedione (TZD) scaffold</t>
  </si>
  <si>
    <t>Journal of Research in Pharmacy</t>
  </si>
  <si>
    <t>10.29228/jrp.795</t>
  </si>
  <si>
    <t>2-s2.0-85201671175</t>
  </si>
  <si>
    <t>R2292</t>
  </si>
  <si>
    <t>A Bayesian-inspired, deep learning-based, semi-supervised domain adaptation technique for land cover mapping</t>
  </si>
  <si>
    <t>10.1007/s10994-020-05942-z</t>
  </si>
  <si>
    <t>2-s2.0-85102167193</t>
  </si>
  <si>
    <t>R2293</t>
  </si>
  <si>
    <t>Estimating surface NO2 concentrations over Europe using Sentinel-5P TROPOMI observations and Machine Learning</t>
  </si>
  <si>
    <t>10.1016/j.rse.2024.114321</t>
  </si>
  <si>
    <t>2-s2.0-85199408764</t>
  </si>
  <si>
    <t>R2294</t>
  </si>
  <si>
    <t>Characterization of Vegetation Dynamics on Linear Features Using Airborne Laser Scanning and Ensemble Learning</t>
  </si>
  <si>
    <t>10.3390/f14030511</t>
  </si>
  <si>
    <t>2-s2.0-85152438159</t>
  </si>
  <si>
    <t>R2295</t>
  </si>
  <si>
    <t>Spatial prediction of soil organic carbon: Combining machine learning with residual kriging in an agricultural lowland area (Lombardy region, Italy)</t>
  </si>
  <si>
    <t>10.1016/j.geoderma.2024.116953</t>
  </si>
  <si>
    <t>2-s2.0-85197365941</t>
  </si>
  <si>
    <t>R2296</t>
  </si>
  <si>
    <t>Random Forest Classifier Algorithm of Geographic Resources Analysis Support System Geographic Information System for Satellite Image Processing: Case Study of Bight of Sofala, Mozambique</t>
  </si>
  <si>
    <t>Coasts</t>
  </si>
  <si>
    <t>10.3390/coasts4010008</t>
  </si>
  <si>
    <t>2-s2.0-105011371034</t>
  </si>
  <si>
    <t>R2297</t>
  </si>
  <si>
    <t>Forecasting Methane Data Using Multivariate Long Short-Term Memory Neural Networks</t>
  </si>
  <si>
    <t>10.1007/s10666-024-09957-x</t>
  </si>
  <si>
    <t>2-s2.0-85185975115</t>
  </si>
  <si>
    <t>R2298</t>
  </si>
  <si>
    <t>Bidirectional Recurrent Imputation and Abundance Estimation of LULC Classes With MODIS Multispectral Time-Series and Geo-Topographic and Climatic Data</t>
  </si>
  <si>
    <t>10.1109/JSTARS.2024.3359647</t>
  </si>
  <si>
    <t>2-s2.0-85184306321</t>
  </si>
  <si>
    <t>R2299</t>
  </si>
  <si>
    <t>Estimation of heavy metal soil contamination distribution, hazard probability, and population at risk by machine learning prediction modeling in Guangxi, China</t>
  </si>
  <si>
    <t>10.1016/j.envpol.2023.121607</t>
  </si>
  <si>
    <t>2-s2.0-85159845722</t>
  </si>
  <si>
    <t>R2300</t>
  </si>
  <si>
    <t>Spatio-temporal modeling of parcel-level land-use changes using machine learning methods</t>
  </si>
  <si>
    <t>10.1016/j.scs.2023.104390</t>
  </si>
  <si>
    <t>2-s2.0-85146053845</t>
  </si>
  <si>
    <t>R2301</t>
  </si>
  <si>
    <t>Applying machine learning to model radon using topsoil geochemistry</t>
  </si>
  <si>
    <t>10.1016/j.apgeochem.2023.105790</t>
  </si>
  <si>
    <t>2-s2.0-85171363480</t>
  </si>
  <si>
    <t>R2302</t>
  </si>
  <si>
    <t>Mapping clay mineral types using easily accessible data and machine learning techniques in a scarce data region: A case study in a semi-arid area in Iran</t>
  </si>
  <si>
    <t>10.1016/j.catena.2023.106932</t>
  </si>
  <si>
    <t>2-s2.0-85146300364</t>
  </si>
  <si>
    <t>R2303</t>
  </si>
  <si>
    <t>Leveraging NAIP Imagery for Accurate Large-Area Land Use/Land Cover Mapping: A Case Study in Central Texas</t>
  </si>
  <si>
    <t>Photogrammetric Engineering and Remote Sensing</t>
  </si>
  <si>
    <t>10.14358/PERS.22-00123R2</t>
  </si>
  <si>
    <t>2-s2.0-85176728162</t>
  </si>
  <si>
    <t>R2304</t>
  </si>
  <si>
    <t>Machine learning in environmental radon science</t>
  </si>
  <si>
    <t>Applied Radiation and Isotopes</t>
  </si>
  <si>
    <t>10.1016/j.apradiso.2023.110684</t>
  </si>
  <si>
    <t>2-s2.0-85146897222</t>
  </si>
  <si>
    <t>R2305</t>
  </si>
  <si>
    <t>High resolution mapping of nitrogen dioxide and particulate matter in Great Britain (2003–2021) with multi-stage data reconstruction and ensemble machine learning methods</t>
  </si>
  <si>
    <t>10.1016/j.apr.2024.102284</t>
  </si>
  <si>
    <t>2-s2.0-85200636768</t>
  </si>
  <si>
    <t>R2306</t>
  </si>
  <si>
    <t>Machine learning empowered prediction of geolocation using groundwater quality variables over YSR district of India</t>
  </si>
  <si>
    <t>Turkish Journal of Engineering</t>
  </si>
  <si>
    <t>10.31127/tuje.1223779</t>
  </si>
  <si>
    <t>2-s2.0-85183862011</t>
  </si>
  <si>
    <t>R2307</t>
  </si>
  <si>
    <t>Machine learning-based models to predict the conversion of normal blood pressure to hypertension within 5-year follow-up</t>
  </si>
  <si>
    <t>10.1371/journal.pone.0300201</t>
  </si>
  <si>
    <t>2-s2.0-85187825828</t>
  </si>
  <si>
    <t>R2308</t>
  </si>
  <si>
    <t>Marine cloud base height retrieval from MODIS cloud properties using machine learning</t>
  </si>
  <si>
    <t>10.5194/amt-17-5655-2024</t>
  </si>
  <si>
    <t>2-s2.0-85205552068</t>
  </si>
  <si>
    <t>R2309</t>
  </si>
  <si>
    <t>Local machine learning model-based multi-objective optimization for managing system interdependencies in production: A case study from the ironmaking industry</t>
  </si>
  <si>
    <t>10.1016/j.engappai.2024.108099</t>
  </si>
  <si>
    <t>2-s2.0-85185714995</t>
  </si>
  <si>
    <t>R2310</t>
  </si>
  <si>
    <t>Predicting fundamental climate niches of forest trees based on species occurrence data</t>
  </si>
  <si>
    <t>10.1016/j.ecolind.2023.110072</t>
  </si>
  <si>
    <t>2-s2.0-85149342833</t>
  </si>
  <si>
    <t>R2311</t>
  </si>
  <si>
    <t>Out-of-year corn yield prediction at field-scale using Sentinel-2 satellite imagery and machine learning methods</t>
  </si>
  <si>
    <t>10.1016/j.compag.2023.107807</t>
  </si>
  <si>
    <t>2-s2.0-85151562317</t>
  </si>
  <si>
    <t>R2312</t>
  </si>
  <si>
    <t>Spatio-Temporal Variations in Soil pH and Aluminum Toxicity in Sub-Saharan African Croplands (1980–2050)</t>
  </si>
  <si>
    <t>10.3390/rs15051338</t>
  </si>
  <si>
    <t>2-s2.0-85149957441</t>
  </si>
  <si>
    <t>R2313</t>
  </si>
  <si>
    <t>Tracking 4 years in the life of a female whale shark shows consistent migrations in the Gulf of Mexico and Caribbean</t>
  </si>
  <si>
    <t xml:space="preserve">Marine and Freshwater Research </t>
  </si>
  <si>
    <t>10.1071/MF23147</t>
  </si>
  <si>
    <t>2-s2.0-85198316907</t>
  </si>
  <si>
    <t>R2314</t>
  </si>
  <si>
    <t>Examining CNN terrain model for TanDEM-X DEMs using ICESat-2 data in Southeastern United States</t>
  </si>
  <si>
    <t>10.1016/j.rse.2024.114293</t>
  </si>
  <si>
    <t>2-s2.0-85197172746</t>
  </si>
  <si>
    <t>R2315</t>
  </si>
  <si>
    <t>Pixels to pasture: Using machine learning and multispectral remote sensing to predict biomass and nutrient quality in tropical grasslands</t>
  </si>
  <si>
    <t>10.1016/j.rsase.2024.101282</t>
  </si>
  <si>
    <t>2-s2.0-85197246584</t>
  </si>
  <si>
    <t>R2316</t>
  </si>
  <si>
    <t>Can ecological niche models be used to accurately predict the distribution of invasive insects? A case study of Hyphantria cunea in China</t>
  </si>
  <si>
    <t>10.1002/ece3.11159</t>
  </si>
  <si>
    <t>2-s2.0-85188066940</t>
  </si>
  <si>
    <t>R2317</t>
  </si>
  <si>
    <t>Ecological niche modelling and population genomics provide insights into the geographic and demographic ‘explosion’ of a non-indigenous salmonid</t>
  </si>
  <si>
    <t>10.1111/ddi.13811</t>
  </si>
  <si>
    <t>2-s2.0-85181681385</t>
  </si>
  <si>
    <t>R2318</t>
  </si>
  <si>
    <t>The distribution of depth, volume, and basin shape for lakes in the conterminous United States</t>
  </si>
  <si>
    <t>Limnology and Oceanography</t>
  </si>
  <si>
    <t>10.1002/lno.12475</t>
  </si>
  <si>
    <t>2-s2.0-85179948357</t>
  </si>
  <si>
    <t>R2319</t>
  </si>
  <si>
    <t>Tuning of data augmentation hyperparameters in deep learning to building construction image classification with small datasets</t>
  </si>
  <si>
    <t>International Journal of Machine Learning and Cybernetics</t>
  </si>
  <si>
    <t>10.1007/s13042-022-01555-1</t>
  </si>
  <si>
    <t>2-s2.0-85128178372</t>
  </si>
  <si>
    <t>R2320</t>
  </si>
  <si>
    <t>Machine Learning Approach to Investigating the Relative Importance of Meteorological and Aerosol-Related Parameters in Determining Cloud Microphysical Properties</t>
  </si>
  <si>
    <t>Tellus, Series B: Chemical and Physical Meteorology</t>
  </si>
  <si>
    <t>10.16993/tellusb.1868</t>
  </si>
  <si>
    <t>2-s2.0-85183164516</t>
  </si>
  <si>
    <t>R2321</t>
  </si>
  <si>
    <t>Exploring 20-year applications of geostatistics in precision agriculture in Brazil: what’s next?</t>
  </si>
  <si>
    <t>10.1007/s11119-023-10041-9</t>
  </si>
  <si>
    <t>2-s2.0-85163578490</t>
  </si>
  <si>
    <t>R2322</t>
  </si>
  <si>
    <t>Artificial neural networks in soil quality prediction: Significance for sustainable tea cultivation</t>
  </si>
  <si>
    <t>10.1016/j.scitotenv.2024.174447</t>
  </si>
  <si>
    <t>2-s2.0-85198326700</t>
  </si>
  <si>
    <t>R2323</t>
  </si>
  <si>
    <t>Satellite retrievals of water quality for diverse inland waters from Sentinel-2 images: An example from Zhejiang Province, China</t>
  </si>
  <si>
    <t>10.1016/j.jag.2024.104048</t>
  </si>
  <si>
    <t>2-s2.0-85199497165</t>
  </si>
  <si>
    <t>R2324</t>
  </si>
  <si>
    <t>Estimating Rootzone Soil Moisture by Fusing Multiple Remote Sensing Products with Machine Learning</t>
  </si>
  <si>
    <t>10.3390/rs16193699</t>
  </si>
  <si>
    <t>2-s2.0-85206458707</t>
  </si>
  <si>
    <t>R2325</t>
  </si>
  <si>
    <t>Large-Scale Estimation of Hourly Surface Air Temperature Based on Observations from the FY-4A Geostationary Satellite</t>
  </si>
  <si>
    <t>10.3390/rs15071753</t>
  </si>
  <si>
    <t>2-s2.0-85152525913</t>
  </si>
  <si>
    <t>R2326</t>
  </si>
  <si>
    <t>Forecasting solar energy production in Spain: A comparison of univariate and multivariate models at the national level</t>
  </si>
  <si>
    <t>10.1016/j.apenergy.2023.121645</t>
  </si>
  <si>
    <t>2-s2.0-85167593625</t>
  </si>
  <si>
    <t>R2327</t>
  </si>
  <si>
    <t>Spatial scale matters for predicting plant invasions along roads</t>
  </si>
  <si>
    <t>10.1111/1365-2745.14234</t>
  </si>
  <si>
    <t>2-s2.0-85178225962</t>
  </si>
  <si>
    <t>R2328</t>
  </si>
  <si>
    <t>Seabed Classification From Multispectral Multibeam Data</t>
  </si>
  <si>
    <t>IEEE Journal of Oceanic Engineering</t>
  </si>
  <si>
    <t>10.1109/JOE.2023.3267795</t>
  </si>
  <si>
    <t>2-s2.0-85162645263</t>
  </si>
  <si>
    <t>R2329</t>
  </si>
  <si>
    <t>Refining malware detection with enhanced machine learning algorithms using hyperparameter tuning</t>
  </si>
  <si>
    <t>International Journal of Critical Computer-Based Systems</t>
  </si>
  <si>
    <t>10.1504/IJCCBS.2024.139100</t>
  </si>
  <si>
    <t>2-s2.0-85196180606</t>
  </si>
  <si>
    <t>R2330</t>
  </si>
  <si>
    <t>A high-resolution record of surface melt on Antarctic ice shelves using multi-source remote sensing data and deep learning</t>
  </si>
  <si>
    <t>10.1016/j.rse.2023.113950</t>
  </si>
  <si>
    <t>2-s2.0-85179123328</t>
  </si>
  <si>
    <t>R2331</t>
  </si>
  <si>
    <t>Promoting low carbon construction using alkali-activated materials: A modeling study for strength prediction and feature interaction</t>
  </si>
  <si>
    <t>Reviews on Advanced Materials Science</t>
  </si>
  <si>
    <t>10.1515/rams-2024-0038</t>
  </si>
  <si>
    <t>2-s2.0-85198012616</t>
  </si>
  <si>
    <t>R2332</t>
  </si>
  <si>
    <t>The post-conflict expansion of coca farming and illicit cattle ranching in Colombia</t>
  </si>
  <si>
    <t>10.1038/s41598-023-28918-0</t>
  </si>
  <si>
    <t>2-s2.0-85147412301</t>
  </si>
  <si>
    <t>R2333</t>
  </si>
  <si>
    <t>Drivers of maize yield variability at household level in Northern Ghana and Malawi</t>
  </si>
  <si>
    <t>10.1080/10106049.2023.2230948</t>
  </si>
  <si>
    <t>2-s2.0-85163844324</t>
  </si>
  <si>
    <t>R2334</t>
  </si>
  <si>
    <t>Towards operational UAV-based forest health monitoring: Species identification and crown condition assessment by means of deep learning</t>
  </si>
  <si>
    <t>10.1016/j.compag.2024.108785</t>
  </si>
  <si>
    <t>2-s2.0-85186957722</t>
  </si>
  <si>
    <t>R2335</t>
  </si>
  <si>
    <t>Delineation of Orchard, Vineyard, and Olive Trees Based on Phenology Metrics Derived from Time Series of Sentinel-2</t>
  </si>
  <si>
    <t>10.3390/rs15092420</t>
  </si>
  <si>
    <t>2-s2.0-85159373636</t>
  </si>
  <si>
    <t>R2336</t>
  </si>
  <si>
    <t>Evaluating deep learning methods applied to Landsat time series subsequences to detect and classify boreal forest disturbances events: The challenge of partial and progressive disturbances</t>
  </si>
  <si>
    <t>10.1016/j.rse.2024.114107</t>
  </si>
  <si>
    <t>2-s2.0-85188923964</t>
  </si>
  <si>
    <t>R2337</t>
  </si>
  <si>
    <t>An efficient deep recurrent neural network for detection of cyberattacks in realistic IoT environment</t>
  </si>
  <si>
    <t>Journal of Supercomputing</t>
  </si>
  <si>
    <t>10.1007/s11227-024-05993-2</t>
  </si>
  <si>
    <t>2-s2.0-85187440816</t>
  </si>
  <si>
    <t>R2338</t>
  </si>
  <si>
    <t>Genetic diversity analysis and potential suitable habitat of Chuanminshen violaceum for climate change</t>
  </si>
  <si>
    <t>10.1016/j.ecoinf.2023.102209</t>
  </si>
  <si>
    <t>2-s2.0-85165400931</t>
  </si>
  <si>
    <t>R2339</t>
  </si>
  <si>
    <t>A Near Real-Time Mapping of Tropical Forest Disturbance Using SAR and Semantic Segmentation in Google Earth Engine</t>
  </si>
  <si>
    <t>10.3390/rs15215223</t>
  </si>
  <si>
    <t>2-s2.0-85176430293</t>
  </si>
  <si>
    <t>R2340</t>
  </si>
  <si>
    <t>Best Practices in Supervised Machine Learning: A Tutorial for Psychologists</t>
  </si>
  <si>
    <t>Advances in Methods and Practices in Psychological Science</t>
  </si>
  <si>
    <t>10.1177/25152459231162559</t>
  </si>
  <si>
    <t>2-s2.0-85166519983</t>
  </si>
  <si>
    <t>R2341</t>
  </si>
  <si>
    <t>Background selection complexity influences Maxent predictive performance in freshwater systems</t>
  </si>
  <si>
    <t>10.1016/j.ecolmodel.2023.110592</t>
  </si>
  <si>
    <t>2-s2.0-85179133480</t>
  </si>
  <si>
    <t>R2342</t>
  </si>
  <si>
    <t>Global patterns in urban green space are strongly linked to human development and population density</t>
  </si>
  <si>
    <t>10.1016/j.ufug.2023.127980</t>
  </si>
  <si>
    <t>2-s2.0-85162186896</t>
  </si>
  <si>
    <t>R2343</t>
  </si>
  <si>
    <t>Dense neural network outperforms other machine learning models for scaling-up lichen cover maps in Eastern Canada</t>
  </si>
  <si>
    <t>10.1371/journal.pone.0292839</t>
  </si>
  <si>
    <t>2-s2.0-85177790259</t>
  </si>
  <si>
    <t>R2344</t>
  </si>
  <si>
    <t>Evaluating the ability of convolutional neural networks for transfer learning in Pinus radiata cover predictions</t>
  </si>
  <si>
    <t>10.1016/j.ecoinf.2024.102684</t>
  </si>
  <si>
    <t>2-s2.0-85196205060</t>
  </si>
  <si>
    <t>R2345</t>
  </si>
  <si>
    <t>Comparative study of machine learning techniques to predict fuel consumption of a marine diesel engine</t>
  </si>
  <si>
    <t>10.1016/j.oceaneng.2023.115505</t>
  </si>
  <si>
    <t>2-s2.0-85166955986</t>
  </si>
  <si>
    <t>R2346</t>
  </si>
  <si>
    <t>Natura 2000 Grassland Habitats Mapping Based on Spectro-Temporal Dimension of Sentinel-2 Images with Machine Learning</t>
  </si>
  <si>
    <t>10.3390/rs15051388</t>
  </si>
  <si>
    <t>2-s2.0-85149925964</t>
  </si>
  <si>
    <t>R2347</t>
  </si>
  <si>
    <t>Blockchain transaction deanonymization using ensemble learning</t>
  </si>
  <si>
    <t>Multimedia Tools and Applications</t>
  </si>
  <si>
    <t>10.1007/s11042-024-19233-5</t>
  </si>
  <si>
    <t>2-s2.0-85191733356</t>
  </si>
  <si>
    <t>R2348</t>
  </si>
  <si>
    <t>Multi-source deep-learning approach for automatic geomorphological mapping: the case of glacial moraines</t>
  </si>
  <si>
    <t>10.1080/10095020.2023.2292587</t>
  </si>
  <si>
    <t>2-s2.0-85184248151</t>
  </si>
  <si>
    <t>R2349</t>
  </si>
  <si>
    <t>Reducing location error of legacy soil profiles leads to improvement in digital soil mapping</t>
  </si>
  <si>
    <t>10.1016/j.geoderma.2024.116912</t>
  </si>
  <si>
    <t>2-s2.0-85194313111</t>
  </si>
  <si>
    <t>R2350</t>
  </si>
  <si>
    <t>A Novel Framework for Forest Above-Ground Biomass Inversion Using Multi-Source Remote Sensing and Deep Learning</t>
  </si>
  <si>
    <t>10.3390/f15030456</t>
  </si>
  <si>
    <t>2-s2.0-85188815573</t>
  </si>
  <si>
    <t>R2351</t>
  </si>
  <si>
    <t>Mapping Global Bushmeat Activities to Improve Zoonotic Spillover Surveillance by Using Geospatial Modeling</t>
  </si>
  <si>
    <t>Emerging Infectious Diseases</t>
  </si>
  <si>
    <t>10.3201/eid2904.221022</t>
  </si>
  <si>
    <t>2-s2.0-85150613288</t>
  </si>
  <si>
    <t>R2352</t>
  </si>
  <si>
    <t>A test of species' mobility hypothesis in ecological niche modelling</t>
  </si>
  <si>
    <t>10.1111/jbi.14704</t>
  </si>
  <si>
    <t>2-s2.0-85168674986</t>
  </si>
  <si>
    <t>R2353</t>
  </si>
  <si>
    <t>Predicting trail condition using random forest models in urban-proximate nature reserves</t>
  </si>
  <si>
    <t>10.1016/j.envc.2024.100937</t>
  </si>
  <si>
    <t>2-s2.0-85193051984</t>
  </si>
  <si>
    <t>R2354</t>
  </si>
  <si>
    <t>Modeling current and future habitat suitability of an iconic bird to inform restoration planning in southeastern Louisiana, U.S.A.</t>
  </si>
  <si>
    <t>10.1111/rec.13877</t>
  </si>
  <si>
    <t>2-s2.0-85148591327</t>
  </si>
  <si>
    <t>R2355</t>
  </si>
  <si>
    <t>Mapping Forest Carbon Stock Distribution in a Subtropical Region with the Integration of Airborne Lidar and Sentinel-2 Data</t>
  </si>
  <si>
    <t>10.3390/rs16203847</t>
  </si>
  <si>
    <t>2-s2.0-85207352959</t>
  </si>
  <si>
    <t>R2356</t>
  </si>
  <si>
    <t>Using Remote Sensing and Climate Data to Map the Extent and Severity of Balsam Woolly Adelgid Infestation in Northern Utah, USA</t>
  </si>
  <si>
    <t>10.3390/f14071357</t>
  </si>
  <si>
    <t>2-s2.0-85166188073</t>
  </si>
  <si>
    <t>R2357</t>
  </si>
  <si>
    <t>Environmental drivers and spatial prediction of forest fires in the Western Ghats biodiversity hotspot, India: An ensemble machine learning approach</t>
  </si>
  <si>
    <t>10.1016/j.foreco.2023.121057</t>
  </si>
  <si>
    <t>2-s2.0-85154606385</t>
  </si>
  <si>
    <t>R2358</t>
  </si>
  <si>
    <t>High potential for pile-bearing capacity loss and ground subsidence over permafrost regions across the Northern Hemisphere</t>
  </si>
  <si>
    <t>10.1016/j.gloplacha.2023.104156</t>
  </si>
  <si>
    <t>2-s2.0-85161052493</t>
  </si>
  <si>
    <t>R2359</t>
  </si>
  <si>
    <t>National-scale mapping of soil-thickness probability in hilly and mountainous areas of Japan using legacy and modern soil survey</t>
  </si>
  <si>
    <t>10.1016/j.geoderma.2024.116896</t>
  </si>
  <si>
    <t>2-s2.0-85191323708</t>
  </si>
  <si>
    <t>R2360</t>
  </si>
  <si>
    <t>Parametric versus nonparametric machine learning modelling for conditional density estimation of natural events: Application to harmful algal blooms</t>
  </si>
  <si>
    <t>10.1016/j.ecolmodel.2023.110415</t>
  </si>
  <si>
    <t>2-s2.0-85160201810</t>
  </si>
  <si>
    <t>R2361</t>
  </si>
  <si>
    <t>Hierarchical-modular framework for habitat mapping through systematic and informed integration of remote sensing data with contextual information</t>
  </si>
  <si>
    <t>10.1016/j.ecoinf.2024.102714</t>
  </si>
  <si>
    <t>2-s2.0-85199795079</t>
  </si>
  <si>
    <t>R2362</t>
  </si>
  <si>
    <t>Synergetic use of DEM derivatives, Sentinel-1 and Sentinel-2 data for mapping soil properties of a sloped cropland based on a two-step ensemble learning method</t>
  </si>
  <si>
    <t>10.1016/j.scitotenv.2023.161421</t>
  </si>
  <si>
    <t>2-s2.0-85145779618</t>
  </si>
  <si>
    <t>R2363</t>
  </si>
  <si>
    <t>Discovering genotype-phenotype relationships with machine learning and the Visual Physiology Opsin Database (VPOD)</t>
  </si>
  <si>
    <t>GigaScience</t>
  </si>
  <si>
    <t>10.1093/gigascience/giae073</t>
  </si>
  <si>
    <t>2-s2.0-85207857238</t>
  </si>
  <si>
    <t>R2364</t>
  </si>
  <si>
    <t>Leveraging genomic information to predict environmental preferences of bacteria</t>
  </si>
  <si>
    <t>ISME Journal</t>
  </si>
  <si>
    <t>10.1093/ismejo/wrae195</t>
  </si>
  <si>
    <t>2-s2.0-85206956913</t>
  </si>
  <si>
    <t>R2365</t>
  </si>
  <si>
    <t>Enforcing Water Balance in Multitask Deep Learning Models for Hydrological Forecasting</t>
  </si>
  <si>
    <t>10.1175/JHM-D-23-0073.1</t>
  </si>
  <si>
    <t>2-s2.0-85180430726</t>
  </si>
  <si>
    <t>R2366</t>
  </si>
  <si>
    <t>Integrating geographic knowledge into deep learning for spatiotemporal local climate zone mapping derived thermal environment exploration across Chinese climate zones</t>
  </si>
  <si>
    <t>10.1016/j.isprsjprs.2024.08.004</t>
  </si>
  <si>
    <t>2-s2.0-85201582261</t>
  </si>
  <si>
    <t>R2367</t>
  </si>
  <si>
    <t>Influence of temperate forest autumn leaf phenology on segmentation of tree species from UAV imagery using deep learning</t>
  </si>
  <si>
    <t>10.1016/j.rse.2024.114283</t>
  </si>
  <si>
    <t>2-s2.0-85197091319</t>
  </si>
  <si>
    <t>R2368</t>
  </si>
  <si>
    <t>Random forest-based mineral prospectivity modelling over the Southern Kibi–Winneba belt of Ghana using geophysical and remote sensing techniques</t>
  </si>
  <si>
    <t>10.1177/25726838231225055</t>
  </si>
  <si>
    <t>2-s2.0-85201806593</t>
  </si>
  <si>
    <t>R2369</t>
  </si>
  <si>
    <t>Guiding experiment with Machine Learning: A case study of biochar adsorption of Ciprofloxacin</t>
  </si>
  <si>
    <t>Separation and Purification Technology</t>
  </si>
  <si>
    <t>10.1016/j.seppur.2023.126023</t>
  </si>
  <si>
    <t>2-s2.0-85180404671</t>
  </si>
  <si>
    <t>R2370</t>
  </si>
  <si>
    <t>Smaller is better? Unduly nice accuracy assessments in roof detection using remote sensing data with machine learning and k-fold cross-validation</t>
  </si>
  <si>
    <t>10.1016/j.heliyon.2023.e14045</t>
  </si>
  <si>
    <t>2-s2.0-85149799289</t>
  </si>
  <si>
    <t>R2371</t>
  </si>
  <si>
    <t>Hybrid multi-model ensemble learning for reconstructing gridded runoff of Europe for 500 years</t>
  </si>
  <si>
    <t>Information Fusion</t>
  </si>
  <si>
    <t>10.1016/j.inffus.2023.101807</t>
  </si>
  <si>
    <t>2-s2.0-85153043563</t>
  </si>
  <si>
    <t>R2372</t>
  </si>
  <si>
    <t>Investigation of cross-entropy-based streamflow forecasting through an efficient interpretable automated search process</t>
  </si>
  <si>
    <t>Applied Water Science</t>
  </si>
  <si>
    <t>10.1007/s13201-022-01790-5</t>
  </si>
  <si>
    <t>2-s2.0-85141876820</t>
  </si>
  <si>
    <t>R2373</t>
  </si>
  <si>
    <t>Intelligent spatial interpolation-based frost prediction methodology using artificial neural networks with limited local data</t>
  </si>
  <si>
    <t>10.1016/j.envsoft.2023.105724</t>
  </si>
  <si>
    <t>2-s2.0-85159574477</t>
  </si>
  <si>
    <t>R2374</t>
  </si>
  <si>
    <t>Projected Rainfall Triggered Landslide Susceptibility Changes in the Hengduan Mountain Region, Southwest China under 1.5–4.0 °C Warming Scenarios Based on CMIP6 Models</t>
  </si>
  <si>
    <t>10.3390/atmos14020214</t>
  </si>
  <si>
    <t>2-s2.0-85149002729</t>
  </si>
  <si>
    <t>R2375</t>
  </si>
  <si>
    <t>Beta blockers may be protective in COVID-19; findings of a study to develop an interpretable machine learning model to assess COVID-19 disease severity in light of clinical findings, medication history, and patient comorbidities</t>
  </si>
  <si>
    <t>Informatics in Medicine Unlocked</t>
  </si>
  <si>
    <t>10.1016/j.imu.2023.101341</t>
  </si>
  <si>
    <t>2-s2.0-85169927452</t>
  </si>
  <si>
    <t>R2376</t>
  </si>
  <si>
    <t>Dealing with sampling bias and inferring absence data to improve distribution models of a widely distributed vulnerable marsupial</t>
  </si>
  <si>
    <t>Austral Ecology</t>
  </si>
  <si>
    <t>10.1111/aec.13474</t>
  </si>
  <si>
    <t>2-s2.0-85182459429</t>
  </si>
  <si>
    <t>R2377</t>
  </si>
  <si>
    <t>Prediction of the potentially suitable areas of Litsea cubeba in China based on future climate change using the optimized MaxEnt model</t>
  </si>
  <si>
    <t>10.1016/j.ecolind.2023.110093</t>
  </si>
  <si>
    <t>2-s2.0-85149672057</t>
  </si>
  <si>
    <t>R2378</t>
  </si>
  <si>
    <t>Quantifying Uncertainty in ML-Derived Atmosphere Remote Sensing: Hourly Surface NO2 Estimation With GEMS</t>
  </si>
  <si>
    <t>10.1029/2024GL110468</t>
  </si>
  <si>
    <t>2-s2.0-85204715606</t>
  </si>
  <si>
    <t>R2379</t>
  </si>
  <si>
    <t>Impact of meteorological parameters on soil radon at Kolkata, India: investigation using machine learning techniques</t>
  </si>
  <si>
    <t>10.1007/s11356-023-29769-y</t>
  </si>
  <si>
    <t>2-s2.0-85171298401</t>
  </si>
  <si>
    <t>R2380</t>
  </si>
  <si>
    <t>Watershed scale soil moisture estimation model using machine learning and remote sensing in a data-scarce context</t>
  </si>
  <si>
    <t>Scientia Agropecuaria</t>
  </si>
  <si>
    <t>10.17268/sci.agropecu.2024.008</t>
  </si>
  <si>
    <t>2-s2.0-85188945110</t>
  </si>
  <si>
    <t>R2381</t>
  </si>
  <si>
    <t>Validation and interpretation of a multimodal drowsiness detection system using explainable machine learning</t>
  </si>
  <si>
    <t>10.1016/j.cmpb.2023.107925</t>
  </si>
  <si>
    <t>2-s2.0-85178249799</t>
  </si>
  <si>
    <t>R2382</t>
  </si>
  <si>
    <t>Predicting global distributions of eukaryotic plankton communities from satellite data</t>
  </si>
  <si>
    <t>ISME Communications</t>
  </si>
  <si>
    <t>10.1038/s43705-023-00308-7</t>
  </si>
  <si>
    <t>2-s2.0-105027447123</t>
  </si>
  <si>
    <t>R2383</t>
  </si>
  <si>
    <t>VPD-based models of dead fine fuel moisture provide best estimates in a global dataset</t>
  </si>
  <si>
    <t>10.1016/j.agrformet.2023.109868</t>
  </si>
  <si>
    <t>2-s2.0-85181683913</t>
  </si>
  <si>
    <t>R2384</t>
  </si>
  <si>
    <t>Spatiotemporal Modeling of Carbon Fluxes over Complex Underlying Surfaces along the North Shore of Hangzhou Bay</t>
  </si>
  <si>
    <t>10.3390/atmos15060727</t>
  </si>
  <si>
    <t>2-s2.0-85197260944</t>
  </si>
  <si>
    <t>R2385</t>
  </si>
  <si>
    <t>Spatiotemporal lagging of predictors improves machine learning estimates of atmosphere-forest CO2 exchange</t>
  </si>
  <si>
    <t>10.5194/bg-20-897-2023</t>
  </si>
  <si>
    <t>2-s2.0-85149452554</t>
  </si>
  <si>
    <t>R2386</t>
  </si>
  <si>
    <t>Spatiotemporal modelling of PM 2.5 concentrations in Lombardy (Italy): a comparative study</t>
  </si>
  <si>
    <t>10.1007/s10651-023-00589-0</t>
  </si>
  <si>
    <t>2-s2.0-85183928401</t>
  </si>
  <si>
    <t>R2387</t>
  </si>
  <si>
    <t>Predicting invasive species distributions using incremental ensemble-based pseudo-labeling</t>
  </si>
  <si>
    <t>10.1016/j.ecoinf.2023.102407</t>
  </si>
  <si>
    <t>2-s2.0-85179489676</t>
  </si>
  <si>
    <t>R2388</t>
  </si>
  <si>
    <t>Effect of landslide spatial representation and raster resolution on the landslide susceptibility assessment</t>
  </si>
  <si>
    <t>10.1007/s12665-024-11442-3</t>
  </si>
  <si>
    <t>2-s2.0-85184840133</t>
  </si>
  <si>
    <t>R2389</t>
  </si>
  <si>
    <t>Enhancing Soil Mapping with Hyperspectral Subsurface Images generated from soil lab Vis-SWIR spectra tested in southern Brazil</t>
  </si>
  <si>
    <t>10.1016/j.geodrs.2023.e00641</t>
  </si>
  <si>
    <t>2-s2.0-85160288104</t>
  </si>
  <si>
    <t>R2390</t>
  </si>
  <si>
    <t>Enhanced hydrological drought prediction in the Gediz Basin: integrating meteorological drought via hybrid wavelet-machine learning-random oversampling models using</t>
  </si>
  <si>
    <t>Journal of Water and Climate Change</t>
  </si>
  <si>
    <t>10.2166/wcc.2024.324</t>
  </si>
  <si>
    <t>2-s2.0-85206884790</t>
  </si>
  <si>
    <t>R2391</t>
  </si>
  <si>
    <t>Burned-Area Mapping Using Post-Fire PlanetScope Images and a Convolutional Neural Network</t>
  </si>
  <si>
    <t>10.3390/rs16142629</t>
  </si>
  <si>
    <t>2-s2.0-85199788203</t>
  </si>
  <si>
    <t>R2392</t>
  </si>
  <si>
    <t>BAMFORESTS: Bamberg Benchmark Forest Dataset of Individual Tree Crowns in Very-High-Resolution UAV Images</t>
  </si>
  <si>
    <t>10.3390/rs16111935</t>
  </si>
  <si>
    <t>2-s2.0-85196149084</t>
  </si>
  <si>
    <t>R2393</t>
  </si>
  <si>
    <t>Classifying Stand Compositions in Clover Grass Based on High-Resolution Multispectral UAV Images</t>
  </si>
  <si>
    <t>10.3390/rs16142684</t>
  </si>
  <si>
    <t>2-s2.0-85199773194</t>
  </si>
  <si>
    <t>R2394</t>
  </si>
  <si>
    <t>Integrating UAV and Freely Available Space-Borne Data to Describe Tree Decline Across Semi-arid Mountainous Forests</t>
  </si>
  <si>
    <t>10.1007/s10666-023-09911-3</t>
  </si>
  <si>
    <t>2-s2.0-85163140516</t>
  </si>
  <si>
    <t>R2395</t>
  </si>
  <si>
    <t>A framework to study and predict functional trait syndromes using phylogenetic and environmental data</t>
  </si>
  <si>
    <t>10.1111/2041-210X.14304</t>
  </si>
  <si>
    <t>2-s2.0-85185701136</t>
  </si>
  <si>
    <t>R2396</t>
  </si>
  <si>
    <t>PreciPalm: An Intelligent System for Calculating Macronutrient Status and Fertilizer Recommendations for Oil Palm on Mineral Soils Based on a Precision Agriculture Approach</t>
  </si>
  <si>
    <t>Scientific World Journal</t>
  </si>
  <si>
    <t>10.1155/2024/1788726</t>
  </si>
  <si>
    <t>2-s2.0-105003533689</t>
  </si>
  <si>
    <t>R2397</t>
  </si>
  <si>
    <t>Comparison of new computational methods for spatial modelling of malaria</t>
  </si>
  <si>
    <t>Malaria Journal</t>
  </si>
  <si>
    <t>10.1186/s12936-023-04760-7</t>
  </si>
  <si>
    <t>2-s2.0-85177454022</t>
  </si>
  <si>
    <t>R2398</t>
  </si>
  <si>
    <t>Optimizing Electric Vehicle Charging Infrastructure through Hybrid Machine Learning Techniques for Smart Energy Management</t>
  </si>
  <si>
    <t>SSRG International Journal of Electrical and Electronics Engineering</t>
  </si>
  <si>
    <t>10.14445/23488379/IJEEE-V11I7P112</t>
  </si>
  <si>
    <t>2-s2.0-85200122862</t>
  </si>
  <si>
    <t>R2399</t>
  </si>
  <si>
    <t>Machine Learning Forest Simulator (MLFS): R package for data-driven assessment of the future state of forests</t>
  </si>
  <si>
    <t>10.1016/j.ecoinf.2023.102115</t>
  </si>
  <si>
    <t>2-s2.0-85158052186</t>
  </si>
  <si>
    <t>R2400</t>
  </si>
  <si>
    <t>Addressing agricultural challenges: An identification of best feature selection technique for dragon fruit disease recognition</t>
  </si>
  <si>
    <t>Array</t>
  </si>
  <si>
    <t>10.1016/j.array.2023.100326</t>
  </si>
  <si>
    <t>2-s2.0-85175718737</t>
  </si>
  <si>
    <t>R2401</t>
  </si>
  <si>
    <t>Global depth distribution of belowground net primary productivity and its drivers</t>
  </si>
  <si>
    <t>10.1111/geb.13705</t>
  </si>
  <si>
    <t>2-s2.0-85161259907</t>
  </si>
  <si>
    <t>R2402</t>
  </si>
  <si>
    <t>Northern spotted owl nesting habitat under high potential wildfire threats along the California Coastal Redwood Forest</t>
  </si>
  <si>
    <t>10.1016/j.scitotenv.2023.163414</t>
  </si>
  <si>
    <t>2-s2.0-85160573947</t>
  </si>
  <si>
    <t>R2403</t>
  </si>
  <si>
    <t>End-to-end learned early classification of time series for in-season crop type mapping</t>
  </si>
  <si>
    <t>10.1016/j.isprsjprs.2022.12.016</t>
  </si>
  <si>
    <t>2-s2.0-85146921515</t>
  </si>
  <si>
    <t>R2404</t>
  </si>
  <si>
    <t>Explorative analysis of varying spatial resolutions on a soil type classification model and it's transferability in an agricultural lowland area of Lombardy, Italy</t>
  </si>
  <si>
    <t>10.1016/j.geodrs.2024.e00785</t>
  </si>
  <si>
    <t>2-s2.0-85187509938</t>
  </si>
  <si>
    <t>R2405</t>
  </si>
  <si>
    <t>Developing an annual building volume dataset at 1-km resolution from 2001 to 2019 in China</t>
  </si>
  <si>
    <t>10.1080/17538947.2024.2330690</t>
  </si>
  <si>
    <t>2-s2.0-85188542731</t>
  </si>
  <si>
    <t>R2406</t>
  </si>
  <si>
    <t>Forest canopy mortality during the 2018-2020 summer drought years in Central Europe: The application of a deep learning approach on aerial images across Luxembourg</t>
  </si>
  <si>
    <t>10.1093/forestry/cpad049</t>
  </si>
  <si>
    <t>2-s2.0-85190796918</t>
  </si>
  <si>
    <t>R2407</t>
  </si>
  <si>
    <t>A multi-resolution ensemble model of three decision-tree-based algorithms to predict daily NO2 concentration in France 2005–2022</t>
  </si>
  <si>
    <t>10.1016/j.envres.2024.119241</t>
  </si>
  <si>
    <t>2-s2.0-85194864858</t>
  </si>
  <si>
    <t>R2408</t>
  </si>
  <si>
    <t>Mapping canopy cover for municipal forestry monitoring: Using free Landsat imagery and machine learning</t>
  </si>
  <si>
    <t>10.1016/j.ufug.2024.128490</t>
  </si>
  <si>
    <t>2-s2.0-85202674318</t>
  </si>
  <si>
    <t>R2409</t>
  </si>
  <si>
    <t>Insights into the prediction uncertainty of machine-learning-based digital soil mapping through a local attribution approach</t>
  </si>
  <si>
    <t>10.5194/soil-10-679-2024</t>
  </si>
  <si>
    <t>2-s2.0-85206252249</t>
  </si>
  <si>
    <t>R2410</t>
  </si>
  <si>
    <t>Risk of spread of the Asian citrus psyllid Diaphorina citri Kuwayama (Hemiptera: Liviidae) in Ghana</t>
  </si>
  <si>
    <t>Bulletin of Entomological Research</t>
  </si>
  <si>
    <t>10.1017/S0007485324000105</t>
  </si>
  <si>
    <t>2-s2.0-85192268434</t>
  </si>
  <si>
    <t>R2411</t>
  </si>
  <si>
    <t>The importance of geography in forecasting future fire patterns under climate change</t>
  </si>
  <si>
    <t>Proceedings of the National Academy of Sciences of the United States of America</t>
  </si>
  <si>
    <t>10.1073/pnas.2310076121</t>
  </si>
  <si>
    <t>2-s2.0-85200101830</t>
  </si>
  <si>
    <t>R2412</t>
  </si>
  <si>
    <t>Monitoring spatial patterns of urban vegetation: A comparison of contemporary high-resolution datasets</t>
  </si>
  <si>
    <t>Landscape and Urban Planning</t>
  </si>
  <si>
    <t>10.1016/j.landurbplan.2022.104671</t>
  </si>
  <si>
    <t>2-s2.0-85149732300</t>
  </si>
  <si>
    <t>R2413</t>
  </si>
  <si>
    <t>Assessing the global distribution and risk of harmful microalgae: A focus on three toxic Alexandrium dinoflagellates</t>
  </si>
  <si>
    <t>10.1016/j.scitotenv.2024.174767</t>
  </si>
  <si>
    <t>2-s2.0-85198583532</t>
  </si>
  <si>
    <t>R2414</t>
  </si>
  <si>
    <t>Climate change and the potential distribution of the invasive shrub, Leucaena leucocephala (Lam.) De Wit in Africa</t>
  </si>
  <si>
    <t>Tropical Ecology</t>
  </si>
  <si>
    <t>10.1007/s42965-023-00294-w</t>
  </si>
  <si>
    <t>2-s2.0-85153045765</t>
  </si>
  <si>
    <t>R2415</t>
  </si>
  <si>
    <t>Multitemporal hyperspectral satellite image analysis and classification using fast scale invariant feature transform and deep learning neural network classifier</t>
  </si>
  <si>
    <t>10.1007/s12145-023-00948-2</t>
  </si>
  <si>
    <t>2-s2.0-85147116539</t>
  </si>
  <si>
    <t>R2416</t>
  </si>
  <si>
    <t>Comparing Object-Based and Pixel-Based Machine Learning Models for Tree-Cutting Detection with PlanetScope Satellite Images: Exploring Model Generalization</t>
  </si>
  <si>
    <t>10.1016/j.jag.2023.103555</t>
  </si>
  <si>
    <t>2-s2.0-85176108111</t>
  </si>
  <si>
    <t>R2417</t>
  </si>
  <si>
    <t>Interpretable models for extrapolation in scientific machine learning</t>
  </si>
  <si>
    <t>Digital Discovery</t>
  </si>
  <si>
    <t>10.1039/d3dd00082f</t>
  </si>
  <si>
    <t>2-s2.0-85170262396</t>
  </si>
  <si>
    <t>R2418</t>
  </si>
  <si>
    <t>Machine learning-based predictions of current and future susceptibility to retrogressive thaw slumps across the Northern Hemisphere</t>
  </si>
  <si>
    <t>10.1016/j.accre.2024.03.001</t>
  </si>
  <si>
    <t>2-s2.0-85188503153</t>
  </si>
  <si>
    <t>R2419</t>
  </si>
  <si>
    <t>Effect of study area extent on the potential distribution of Species: A case study with models for Raoiella indica Hirst (Acari: Tenuipalpidae)</t>
  </si>
  <si>
    <t>10.1016/j.ecolmodel.2023.110454</t>
  </si>
  <si>
    <t>2-s2.0-85165230746</t>
  </si>
  <si>
    <t>R2420</t>
  </si>
  <si>
    <t>Integrating very-high-resolution UAS data and airborne imaging spectroscopy to map the fractional composition of Arctic plant functional types in Western Alaska</t>
  </si>
  <si>
    <t>10.1016/j.rse.2022.113430</t>
  </si>
  <si>
    <t>2-s2.0-85145171083</t>
  </si>
  <si>
    <t>R2421</t>
  </si>
  <si>
    <t>Spatial Prediction of Soil Continuous and Categorical Properties Using Deep Learning Approaches for Tamil Nadu, India</t>
  </si>
  <si>
    <t>10.3390/agronomy14112707</t>
  </si>
  <si>
    <t>2-s2.0-85210303783</t>
  </si>
  <si>
    <t>R2422</t>
  </si>
  <si>
    <t>Financial Risk Early Warning Model Combining SMOTE and Random Forest for Internet Finance Companies</t>
  </si>
  <si>
    <t>Journal of Cases on Information Technology</t>
  </si>
  <si>
    <t>10.4018/JCIT.356504</t>
  </si>
  <si>
    <t>2-s2.0-85206610928</t>
  </si>
  <si>
    <t>R2423</t>
  </si>
  <si>
    <t>Prediction of Suitable Habitat Distribution of Cryptosphaeria pullmanensis in the World and China under Climate Change</t>
  </si>
  <si>
    <t>Journal of Fungi</t>
  </si>
  <si>
    <t>10.3390/jof9070739</t>
  </si>
  <si>
    <t>2-s2.0-85166397152</t>
  </si>
  <si>
    <t>R2424</t>
  </si>
  <si>
    <t>Spatiotemporal prediction of daily air temperature using remote sensing and machine learning in Morocco</t>
  </si>
  <si>
    <t>10.1007/s00704-023-04759-9</t>
  </si>
  <si>
    <t>2-s2.0-85178144757</t>
  </si>
  <si>
    <t>R2425</t>
  </si>
  <si>
    <t>Modeling Wildland Firefighters’ Assessments of Structure Defensibility</t>
  </si>
  <si>
    <t>10.3390/fire6120474</t>
  </si>
  <si>
    <t>2-s2.0-85180637969</t>
  </si>
  <si>
    <t>R2426</t>
  </si>
  <si>
    <t>Bioclimatic inference based on mammal community using machine learning regression models: perspectives for paleoecological studies</t>
  </si>
  <si>
    <t>10.3389/fevo.2023.1178379</t>
  </si>
  <si>
    <t>2-s2.0-85164987526</t>
  </si>
  <si>
    <t>R2427</t>
  </si>
  <si>
    <t>Modelling point mass balance for the glaciers of the Central European Alps using machine learning techniques</t>
  </si>
  <si>
    <t>10.5194/tc-17-2811-2023</t>
  </si>
  <si>
    <t>2-s2.0-85169703136</t>
  </si>
  <si>
    <t>R2428</t>
  </si>
  <si>
    <t>Enhancing streamflow prediction in a mountainous watershed using a convolutional neural network with gridded data</t>
  </si>
  <si>
    <t>10.1007/s11356-024-35482-1</t>
  </si>
  <si>
    <t>2-s2.0-85208788784</t>
  </si>
  <si>
    <t>R2429</t>
  </si>
  <si>
    <t>A New Technique for Genetic Mutations Detection and Classification Using Deep Learning</t>
  </si>
  <si>
    <t>10.22266/ijies2023.0228.26</t>
  </si>
  <si>
    <t>2-s2.0-85146313037</t>
  </si>
  <si>
    <t>R2430</t>
  </si>
  <si>
    <t>Digital Mapping of Soil Properties Using Ensemble Machine Learning Approaches in an Agricultural Lowland Area of Lombardy, Italy</t>
  </si>
  <si>
    <t>10.3390/land12020494</t>
  </si>
  <si>
    <t>2-s2.0-85149247713</t>
  </si>
  <si>
    <t>R2431</t>
  </si>
  <si>
    <t>Machine Learning Forecast of Dust Storm Frequency in Saudi Arabia Using Multiple Features</t>
  </si>
  <si>
    <t>10.3390/atmos15050520</t>
  </si>
  <si>
    <t>2-s2.0-85194072619</t>
  </si>
  <si>
    <t>R2432</t>
  </si>
  <si>
    <t>Heavy metals concentration in soils across the conterminous USA: Spatial prediction, model uncertainty, and influencing factors</t>
  </si>
  <si>
    <t>10.1016/j.scitotenv.2024.170972</t>
  </si>
  <si>
    <t>2-s2.0-85185198374</t>
  </si>
  <si>
    <t>R2433</t>
  </si>
  <si>
    <t>Comparing the performance of three common species distribution modelling frameworks for freshwater environments through application to eel species in New Zealand</t>
  </si>
  <si>
    <t>10.1139/cjfas-2022-0212</t>
  </si>
  <si>
    <t>2-s2.0-85149672263</t>
  </si>
  <si>
    <t>R2434</t>
  </si>
  <si>
    <t>Linearly interpolating missing values in time series helps little for land cover classification using recurrent or attention networks</t>
  </si>
  <si>
    <t>10.1016/j.isprsjprs.2024.04.021</t>
  </si>
  <si>
    <t>2-s2.0-85192144893</t>
  </si>
  <si>
    <t>R2435</t>
  </si>
  <si>
    <t>Modeling the drivers of eutrophication in Finland with a machine learning approach</t>
  </si>
  <si>
    <t>10.1002/ecs2.4522</t>
  </si>
  <si>
    <t>2-s2.0-85160695216</t>
  </si>
  <si>
    <t>R2436</t>
  </si>
  <si>
    <t>Addressing bias in national population density models: Focusing on rural Senegal</t>
  </si>
  <si>
    <t>10.1371/journal.pone.0310809</t>
  </si>
  <si>
    <t>2-s2.0-85209241107</t>
  </si>
  <si>
    <t>R2437</t>
  </si>
  <si>
    <t>Random forest machine learning for maize yield and agronomic efficiency prediction in Ghana</t>
  </si>
  <si>
    <t>10.1016/j.heliyon.2024.e37065</t>
  </si>
  <si>
    <t>2-s2.0-85202714653</t>
  </si>
  <si>
    <t>R2438</t>
  </si>
  <si>
    <t>Changes in wildfire occurrence and risk to homes from 1990 through 2019 in the Southern Rocky Mountains, USA</t>
  </si>
  <si>
    <t>10.1002/ecs2.4403</t>
  </si>
  <si>
    <t>2-s2.0-85149816501</t>
  </si>
  <si>
    <t>R2439</t>
  </si>
  <si>
    <t>Spatial prediction of lime requirements by adjusting aluminium saturation in Sub-Saharan Africa croplands</t>
  </si>
  <si>
    <t>10.1016/j.scitotenv.2023.167989</t>
  </si>
  <si>
    <t>2-s2.0-85176249215</t>
  </si>
  <si>
    <t>R2440</t>
  </si>
  <si>
    <t>Range expansion risk for a newly established invasive duckweed species in Europe and Canada</t>
  </si>
  <si>
    <t>Plant Ecology</t>
  </si>
  <si>
    <t>10.1007/s11258-024-01436-3</t>
  </si>
  <si>
    <t>2-s2.0-85195406092</t>
  </si>
  <si>
    <t>R2441</t>
  </si>
  <si>
    <t>Spatially heterogeneous habitat use across distinct biogeographic regions in a wide-ranging predator, the Persian leopard</t>
  </si>
  <si>
    <t>10.1007/s10531-023-02590-2</t>
  </si>
  <si>
    <t>2-s2.0-85150992978</t>
  </si>
  <si>
    <t>R2442</t>
  </si>
  <si>
    <t>Mapping soil organic carbon stocks in Nepal’s forests</t>
  </si>
  <si>
    <t>10.1038/s41598-023-34247-z</t>
  </si>
  <si>
    <t>2-s2.0-85159777613</t>
  </si>
  <si>
    <t>R2443</t>
  </si>
  <si>
    <t>Graph Machine Learning for Improved Imputation of Missing Tropospheric Ozone Data</t>
  </si>
  <si>
    <t>10.1021/acs.est.3c05104</t>
  </si>
  <si>
    <t>2-s2.0-85171587488</t>
  </si>
  <si>
    <t>R2444</t>
  </si>
  <si>
    <t>Predicting declining and growing occupations using supervised machine learning</t>
  </si>
  <si>
    <t>10.1007/s42001-023-00211-0</t>
  </si>
  <si>
    <t>2-s2.0-85161421732</t>
  </si>
  <si>
    <t>R2445</t>
  </si>
  <si>
    <t>The Suitability of Machine-Learning Algorithms for the Automatic Acoustic Seafloor Classification of Hard Substrate Habitats in the German Bight</t>
  </si>
  <si>
    <t>10.3390/rs15164113</t>
  </si>
  <si>
    <t>2-s2.0-85168784454</t>
  </si>
  <si>
    <t>R2446</t>
  </si>
  <si>
    <t>Predicting habitat suitability for Asian elephants in non-analog ecosystems with Bayesian models</t>
  </si>
  <si>
    <t>10.1016/j.ecoinf.2024.102658</t>
  </si>
  <si>
    <t>2-s2.0-85195395303</t>
  </si>
  <si>
    <t>R2447</t>
  </si>
  <si>
    <t>Deep and machine learning for daily streamflow estimation: a focus on LSTM, RFR and XGBoost</t>
  </si>
  <si>
    <t>Water Practice and Technology</t>
  </si>
  <si>
    <t>10.2166/wpt.2023.144</t>
  </si>
  <si>
    <t>2-s2.0-85175830180</t>
  </si>
  <si>
    <t>R2448</t>
  </si>
  <si>
    <t>Comparing the Performance of CMCC-BioClimInd and WorldClim Datasets in Predicting Global Invasive Plant Distributions</t>
  </si>
  <si>
    <t>10.3390/biology12050652</t>
  </si>
  <si>
    <t>2-s2.0-85160303309</t>
  </si>
  <si>
    <t>R2449</t>
  </si>
  <si>
    <t>An artificial intelligence framework for predicting fire spread sustainability in semiarid shrublands</t>
  </si>
  <si>
    <t>10.1071/WF22216</t>
  </si>
  <si>
    <t>2-s2.0-85164357899</t>
  </si>
  <si>
    <t>R2450</t>
  </si>
  <si>
    <t>Deep Kernel Dictionary Learning for detection of wave breaking features in Atmospheric Gravity Waves</t>
  </si>
  <si>
    <t>10.1016/j.cageo.2023.105361</t>
  </si>
  <si>
    <t>2-s2.0-85152619778</t>
  </si>
  <si>
    <t>R2451</t>
  </si>
  <si>
    <t>Modelling heterogeneity in the classification process in multi-species distribution models can improve predictive performance</t>
  </si>
  <si>
    <t>10.1002/ece3.11092</t>
  </si>
  <si>
    <t>2-s2.0-85187145810</t>
  </si>
  <si>
    <t>R2452</t>
  </si>
  <si>
    <t>Suitability of anthrax (Bacillus anthracis) in the Black Sea basin through the scope of distribution modelling</t>
  </si>
  <si>
    <t>10.1371/journal.pone.0303413</t>
  </si>
  <si>
    <t>2-s2.0-85208965427</t>
  </si>
  <si>
    <t>R2453</t>
  </si>
  <si>
    <t>Data-centric approach for predicting critical metals distribution: Heavy rare earth elements in cretaceous Mediterranean-type karst bauxite deposits, southern Italy</t>
  </si>
  <si>
    <t>Geochemistry</t>
  </si>
  <si>
    <t>10.1016/j.chemer.2023.126026</t>
  </si>
  <si>
    <t>2-s2.0-85169928754</t>
  </si>
  <si>
    <t>R2454</t>
  </si>
  <si>
    <t>High-resolution soil temperature and soil moisture patterns in space, depth and time: An interpretable machine learning modelling approach</t>
  </si>
  <si>
    <t>10.1016/j.geoderma.2024.117049</t>
  </si>
  <si>
    <t>2-s2.0-85206303438</t>
  </si>
  <si>
    <t>R2455</t>
  </si>
  <si>
    <t>Estimating daily air temperature and pollution in Catalonia: A comprehensive spatiotemporal modelling of multiple exposures</t>
  </si>
  <si>
    <t>10.1016/j.envpol.2023.122501</t>
  </si>
  <si>
    <t>2-s2.0-85171671542</t>
  </si>
  <si>
    <t>R2456</t>
  </si>
  <si>
    <t>An application of the Random Forest algorithm for the prediction of Solar Envelope ‘Floor Space Index’ based on spatiotemporal parameters</t>
  </si>
  <si>
    <t>10.1016/j.jobe.2024.108784</t>
  </si>
  <si>
    <t>2-s2.0-85186911245</t>
  </si>
  <si>
    <t>R2457</t>
  </si>
  <si>
    <t>Estimating reference crop evapotranspiration using improved convolutional bidirectional long short-term memory network by multi-head attention mechanism in the four climatic zones of China</t>
  </si>
  <si>
    <t>10.1016/j.agwat.2023.108665</t>
  </si>
  <si>
    <t>2-s2.0-85181900173</t>
  </si>
  <si>
    <t>R2458</t>
  </si>
  <si>
    <t>Predicting species abundance using machine learning approach: a comparative assessment of random forest spatial variants and performance metrics</t>
  </si>
  <si>
    <t>10.1007/s40808-024-02055-7</t>
  </si>
  <si>
    <t>2-s2.0-85195668933</t>
  </si>
  <si>
    <t>R2459</t>
  </si>
  <si>
    <t>Improving Forest Above-Ground Biomass Estimation by Integrating Individual Machine Learning Models</t>
  </si>
  <si>
    <t>10.3390/f15060975</t>
  </si>
  <si>
    <t>2-s2.0-85196817424</t>
  </si>
  <si>
    <t>R2460</t>
  </si>
  <si>
    <t>Cross validation for model selection: A review with examples from ecology</t>
  </si>
  <si>
    <t>Ecological Monographs</t>
  </si>
  <si>
    <t>10.1002/ecm.1557</t>
  </si>
  <si>
    <t>2-s2.0-85145589064</t>
  </si>
  <si>
    <t>R2461</t>
  </si>
  <si>
    <t>Onboard Cloud Detection and Atmospheric Correction with Efficient Deep Learning Models</t>
  </si>
  <si>
    <t>10.1109/JSTARS.2024.3480520</t>
  </si>
  <si>
    <t>2-s2.0-85208128999</t>
  </si>
  <si>
    <t>R2462</t>
  </si>
  <si>
    <t>Improved environmental mapping and validation using bagging models with spatially clustered data</t>
  </si>
  <si>
    <t>10.1016/j.ecoinf.2023.102181</t>
  </si>
  <si>
    <t>2-s2.0-85162879142</t>
  </si>
  <si>
    <t>R2463</t>
  </si>
  <si>
    <t>Using local ensemble models and Landsat bare soil composites for large-scale soil organic carbon maps in cropland</t>
  </si>
  <si>
    <t>10.1016/j.geoderma.2024.116850</t>
  </si>
  <si>
    <t>2-s2.0-85188740925</t>
  </si>
  <si>
    <t>R2464</t>
  </si>
  <si>
    <t>Predictive performance of machine learning model with varying sampling designs, sample sizes, and spatial extents</t>
  </si>
  <si>
    <t>10.1016/j.ecoinf.2023.102294</t>
  </si>
  <si>
    <t>2-s2.0-85171332368</t>
  </si>
  <si>
    <t>R2465</t>
  </si>
  <si>
    <t>Detection and Mapping of Chestnut Using Deep Learning from High-Resolution UAV-Based RGB Imagery</t>
  </si>
  <si>
    <t>10.3390/rs15204923</t>
  </si>
  <si>
    <t>2-s2.0-85175366420</t>
  </si>
  <si>
    <t>R2466</t>
  </si>
  <si>
    <t>Detection of Hypoglycemia and Hyperglycemia Using Noninvasive Wearable Sensors: Electrocardiograms and Accelerometry</t>
  </si>
  <si>
    <t>Journal of Diabetes Science and Technology</t>
  </si>
  <si>
    <t>10.1177/19322968221116393</t>
  </si>
  <si>
    <t>2-s2.0-85135519828</t>
  </si>
  <si>
    <t>R2467</t>
  </si>
  <si>
    <t>Forecasting Dendrolimus sibiricus Outbreaks: Data Analysis and Genetic Programming-Based Predictive Modeling</t>
  </si>
  <si>
    <t>10.3390/f15050800</t>
  </si>
  <si>
    <t>2-s2.0-85194393155</t>
  </si>
  <si>
    <t>R2468</t>
  </si>
  <si>
    <t>Regional prediction of soil organic carbon dynamics for intensive farmland in the hot arid climate of India using the machine learning model</t>
  </si>
  <si>
    <t>10.1007/s12665-024-11834-5</t>
  </si>
  <si>
    <t>2-s2.0-85202947308</t>
  </si>
  <si>
    <t>R2469</t>
  </si>
  <si>
    <t>Remotely Sensed Variables Predict Grassland Diversity Better at Scales Below 1,000 km as Opposed to Abiotic Variables That Predict It Better at Larger Scales</t>
  </si>
  <si>
    <t>10.1029/2024EF004648</t>
  </si>
  <si>
    <t>2-s2.0-85208588611</t>
  </si>
  <si>
    <t>R2470</t>
  </si>
  <si>
    <t>Beyond assimilation of leaf area index: Leveraging additional spectral information using machine learning for site-specific soybean yield prediction</t>
  </si>
  <si>
    <t>10.1016/j.agrformet.2024.110022</t>
  </si>
  <si>
    <t>2-s2.0-85190808934</t>
  </si>
  <si>
    <t>R2471</t>
  </si>
  <si>
    <t>Potential distribution of Acerophagus papayae, a parasitoid of the papaya mealybug (Paracoccus marginatus), across Africa</t>
  </si>
  <si>
    <t>Biological Control</t>
  </si>
  <si>
    <t>10.1016/j.biocontrol.2024.105628</t>
  </si>
  <si>
    <t>2-s2.0-85206241289</t>
  </si>
  <si>
    <t>R2472</t>
  </si>
  <si>
    <t>Predicting the spatial distribution of wintering golden eagles to inform full annual cycle conservation in western North America</t>
  </si>
  <si>
    <t>10.1371/journal.pone.0297345</t>
  </si>
  <si>
    <t>2-s2.0-85183821224</t>
  </si>
  <si>
    <t>R2473</t>
  </si>
  <si>
    <t>Quantifying current and potential future impacts of balsam woolly adelgid infestation on forest biomass</t>
  </si>
  <si>
    <t>10.1016/j.foreco.2024.121852</t>
  </si>
  <si>
    <t>2-s2.0-85189010186</t>
  </si>
  <si>
    <t>R2474</t>
  </si>
  <si>
    <t>CLASSIFICATION AND PREDICTION OF BENTHIC HABITAT BASED ON SCIENTIFIC ECHOSOUNDER DATA: APPLICATION OF MACHINE LEARNING ALGORITHMS</t>
  </si>
  <si>
    <t>Applied Computer Science</t>
  </si>
  <si>
    <t>10.35784/acs-2024-42</t>
  </si>
  <si>
    <t>2-s2.0-85214796960</t>
  </si>
  <si>
    <t>R2475</t>
  </si>
  <si>
    <t>Predicting oil palm yield using a comprehensive agronomy dataset and 17 machine learning and deep learning models</t>
  </si>
  <si>
    <t>10.1016/j.ecoinf.2024.102595</t>
  </si>
  <si>
    <t>2-s2.0-85190518681</t>
  </si>
  <si>
    <t>R2476</t>
  </si>
  <si>
    <t>Bullet ricochet mark plan-view morphology in concrete: an experimental assessment of five bullet types and two distances using machine learning</t>
  </si>
  <si>
    <t>Forensic Sciences Research</t>
  </si>
  <si>
    <t>10.1093/fsr/owad051</t>
  </si>
  <si>
    <t>2-s2.0-85189247808</t>
  </si>
  <si>
    <t>R2477</t>
  </si>
  <si>
    <t>An ensemble approach to species distribution modelling reconciles systematic differences in estimates of habitat utilization and range area</t>
  </si>
  <si>
    <t>10.1111/1365-2664.14559</t>
  </si>
  <si>
    <t>2-s2.0-85180165246</t>
  </si>
  <si>
    <t>R2478</t>
  </si>
  <si>
    <t>Estimation of Hypoxic Areas in the Western Baltic Sea with Geostatistical Models</t>
  </si>
  <si>
    <t>10.3390/w15183235</t>
  </si>
  <si>
    <t>2-s2.0-85172419787</t>
  </si>
  <si>
    <t>R2479</t>
  </si>
  <si>
    <t>Impact of landslide on geoheritage: Opportunities through integration, geomorphological classification and machine learning</t>
  </si>
  <si>
    <t>International Journal of Geoheritage and Parks</t>
  </si>
  <si>
    <t>10.1016/j.ijgeop.2024.05.002</t>
  </si>
  <si>
    <t>2-s2.0-85194149515</t>
  </si>
  <si>
    <t>R2480</t>
  </si>
  <si>
    <t>Causal Drivers of Land-Atmosphere Carbon Fluxes From Machine Learning Models and Data</t>
  </si>
  <si>
    <t>10.1029/2023JG007815</t>
  </si>
  <si>
    <t>2-s2.0-85195875426</t>
  </si>
  <si>
    <t>R2481</t>
  </si>
  <si>
    <t>Ground surface structure classification using UAV remote sensing images and machine learning algorithms</t>
  </si>
  <si>
    <t>10.1007/s12518-023-00530-x</t>
  </si>
  <si>
    <t>2-s2.0-85174597197</t>
  </si>
  <si>
    <t>R2482</t>
  </si>
  <si>
    <t>High-resolution mapping of forest structure and carbon stock using multi-source remote sensing data in Japan</t>
  </si>
  <si>
    <t>10.1016/j.rse.2024.114322</t>
  </si>
  <si>
    <t>2-s2.0-85199561569</t>
  </si>
  <si>
    <t>R2483</t>
  </si>
  <si>
    <t>Impacts of climate change on dragonflies and damselflies in West and Central Asia</t>
  </si>
  <si>
    <t>10.1111/ddi.13704</t>
  </si>
  <si>
    <t>2-s2.0-85161474595</t>
  </si>
  <si>
    <t>R2484</t>
  </si>
  <si>
    <t>Transferability of predictive models to map susceptibility of ephemeral gullies at large scale</t>
  </si>
  <si>
    <t>10.1007/s11069-023-06377-0</t>
  </si>
  <si>
    <t>2-s2.0-85182703305</t>
  </si>
  <si>
    <t>R2485</t>
  </si>
  <si>
    <t>Accurate delineation of individual tree crowns in tropical forests from aerial RGB imagery using Mask R-CNN</t>
  </si>
  <si>
    <t>10.1002/rse2.332</t>
  </si>
  <si>
    <t>2-s2.0-85159195311</t>
  </si>
  <si>
    <t>R2486</t>
  </si>
  <si>
    <t>Prediction of local site influence on seismic vulnerability using machine learning: A study of the 6 February 2023 Türkiye earthquakes</t>
  </si>
  <si>
    <t>10.1016/j.enggeo.2024.107605</t>
  </si>
  <si>
    <t>2-s2.0-85196302190</t>
  </si>
  <si>
    <t>R2487</t>
  </si>
  <si>
    <t>A novel hybrid machine learning model for prediction of CO2 using socio-economic and energy attributes for climate change monitoring and mitigation policies</t>
  </si>
  <si>
    <t>10.1016/j.ecoinf.2023.102253</t>
  </si>
  <si>
    <t>2-s2.0-85172180652</t>
  </si>
  <si>
    <t>R2488</t>
  </si>
  <si>
    <t>Modeling post-fire regeneration patterns under different restoration scenarios to improve forest recovery in degraded ecosystems</t>
  </si>
  <si>
    <t>10.1016/j.foreco.2023.121520</t>
  </si>
  <si>
    <t>2-s2.0-85175580171</t>
  </si>
  <si>
    <t>R2489</t>
  </si>
  <si>
    <t>Land Use Change Modelling Using Logistic Regression, Random Forest and Additive Logistic Regression in Kubu Raya Regency, West Kalimantan</t>
  </si>
  <si>
    <t>Forum Geografi</t>
  </si>
  <si>
    <t>10.23917/forgeo.v37i2.23270</t>
  </si>
  <si>
    <t>2-s2.0-85183408597</t>
  </si>
  <si>
    <t>R2490</t>
  </si>
  <si>
    <t>Future carbon sequestration potential in a widespread transcontinental boreal tree species: Standing genetic variation matters!</t>
  </si>
  <si>
    <t>10.1111/gcb.17347</t>
  </si>
  <si>
    <t>2-s2.0-85195014454</t>
  </si>
  <si>
    <t>R2491</t>
  </si>
  <si>
    <t>Evaluating Tree Species Mapping: Probability Sampling Validation of Pure and Mixed Species Classes Using Convolutional Neural Networks and Sentinel-2 Time Series</t>
  </si>
  <si>
    <t>10.3390/rs16162887</t>
  </si>
  <si>
    <t>2-s2.0-85202434963</t>
  </si>
  <si>
    <t>R2492</t>
  </si>
  <si>
    <t>Assessing water quality of an ecologically critical urban canal incorporating machine learning approaches</t>
  </si>
  <si>
    <t>10.1016/j.ecoinf.2024.102514</t>
  </si>
  <si>
    <t>2-s2.0-85185489778</t>
  </si>
  <si>
    <t>R2493</t>
  </si>
  <si>
    <t>Future distribution of demersal species in a warming Mediterranean sub-basin</t>
  </si>
  <si>
    <t>10.3389/fmars.2024.1308325</t>
  </si>
  <si>
    <t>2-s2.0-85195059367</t>
  </si>
  <si>
    <t>R2494</t>
  </si>
  <si>
    <t>Predicting Conversion Time from Mild Cognitive Impairment to Dementia with Interval-Censored Models</t>
  </si>
  <si>
    <t>Journal of Alzheimer's Disease</t>
  </si>
  <si>
    <t>10.3233/JAD-240285</t>
  </si>
  <si>
    <t>2-s2.0-85202820351</t>
  </si>
  <si>
    <t>R2495</t>
  </si>
  <si>
    <t>Assessing Transferability of Remote Sensing Pasture Estimates Using Multiple Machine Learning Algorithms and Evaluation Structures</t>
  </si>
  <si>
    <t>10.3390/rs15112940</t>
  </si>
  <si>
    <t>2-s2.0-85161517295</t>
  </si>
  <si>
    <t>R2496</t>
  </si>
  <si>
    <t>Finer soil properties mapping framework for broad-scale area: A case study of Hubei Province, China</t>
  </si>
  <si>
    <t>10.1016/j.geoderma.2024.117023</t>
  </si>
  <si>
    <t>2-s2.0-85203265644</t>
  </si>
  <si>
    <t>R2497</t>
  </si>
  <si>
    <t>Consumer-grade UAV imagery facilitates semantic segmentation of species-rich savanna tree layers</t>
  </si>
  <si>
    <t>10.1038/s41598-023-40989-7</t>
  </si>
  <si>
    <t>2-s2.0-85168654134</t>
  </si>
  <si>
    <t>R2498</t>
  </si>
  <si>
    <t>Incorporation of neighborhood information improves performance of SDB models</t>
  </si>
  <si>
    <t>10.1016/j.rsase.2023.101033</t>
  </si>
  <si>
    <t>2-s2.0-85165629599</t>
  </si>
  <si>
    <t>R2499</t>
  </si>
  <si>
    <t>Africa’s ecosystems exhibit a tradeoff between resistance and stability following disturbances</t>
  </si>
  <si>
    <t>10.1088/1748-9326/acde90</t>
  </si>
  <si>
    <t>2-s2.0-85163851794</t>
  </si>
  <si>
    <t>R2500</t>
  </si>
  <si>
    <t>Looking for Optimal Maps of Soil Properties at the Regional Scale</t>
  </si>
  <si>
    <t>10.1007/s41742-024-00611-8</t>
  </si>
  <si>
    <t>2-s2.0-85194855040</t>
  </si>
  <si>
    <t>R2501</t>
  </si>
  <si>
    <t>Spatial prediction and influencing factors identification of potential toxic element contamination in soil of different karst landform regions using integration model</t>
  </si>
  <si>
    <t>10.1016/j.chemosphere.2023.138404</t>
  </si>
  <si>
    <t>2-s2.0-85150884348</t>
  </si>
  <si>
    <t>R2502</t>
  </si>
  <si>
    <t>Improving species distribution forecasts by measuring and communicating uncertainty: An invasive species case study</t>
  </si>
  <si>
    <t>Ecology</t>
  </si>
  <si>
    <t>10.1002/ecy.4297</t>
  </si>
  <si>
    <t>2-s2.0-85190383989</t>
  </si>
  <si>
    <t>R2503</t>
  </si>
  <si>
    <t>Analyzing the Factors that Affect and Predict Employment Density Using Spatial Machine Learning: The Case Study of Seoul, South Korea</t>
  </si>
  <si>
    <t>10.1111/gean.12371</t>
  </si>
  <si>
    <t>2-s2.0-85164789631</t>
  </si>
  <si>
    <t>R2504</t>
  </si>
  <si>
    <t>Global spectra of plant litter carbon, nitrogen and phosphorus concentrations and returning amounts</t>
  </si>
  <si>
    <t>10.1111/1365-2745.14250</t>
  </si>
  <si>
    <t>2-s2.0-85181490372</t>
  </si>
  <si>
    <t>R2505</t>
  </si>
  <si>
    <t>Leveraging Important Covariate Groups for Corn Yield Prediction</t>
  </si>
  <si>
    <t>10.3390/agriculture13030618</t>
  </si>
  <si>
    <t>2-s2.0-85151511235</t>
  </si>
  <si>
    <t>R2506</t>
  </si>
  <si>
    <t>Producing Fast and Convenient Machine Learning Benchmarks in R with the stressor Package</t>
  </si>
  <si>
    <t>Journal of Data Science</t>
  </si>
  <si>
    <t>10.6339/24-JDS1123</t>
  </si>
  <si>
    <t>2-s2.0-85195693982</t>
  </si>
  <si>
    <t>R2507</t>
  </si>
  <si>
    <t>From simple labels to semantic image segmentation: Leveraging citizen science plant photographs for tree species mapping in drone imagery</t>
  </si>
  <si>
    <t>10.5194/bg-21-2909-2024</t>
  </si>
  <si>
    <t>2-s2.0-85196417159</t>
  </si>
  <si>
    <t>R2508</t>
  </si>
  <si>
    <t>Classifying the activity states of small vertebrates using automated VHF telemetry</t>
  </si>
  <si>
    <t>10.1111/2041-210X.14037</t>
  </si>
  <si>
    <t>2-s2.0-85144045052</t>
  </si>
  <si>
    <t>R2509</t>
  </si>
  <si>
    <t>Spatially Explicit Soil Acidification under Optimized Fertilizer Use in Sub-Saharan Africa</t>
  </si>
  <si>
    <t>10.3390/agronomy13030632</t>
  </si>
  <si>
    <t>2-s2.0-85152380409</t>
  </si>
  <si>
    <t>R2510</t>
  </si>
  <si>
    <t>Time-first approach for land cover mapping using big Earth observation data time-series in a data cube–a case study from the Lake Geneva region (Switzerland)</t>
  </si>
  <si>
    <t>Big Earth Data</t>
  </si>
  <si>
    <t>10.1080/20964471.2024.2323241</t>
  </si>
  <si>
    <t>2-s2.0-85187886369</t>
  </si>
  <si>
    <t>R2511</t>
  </si>
  <si>
    <t>A deep learning approach for deriving winter wheat phenology from optical and SAR time series at field level</t>
  </si>
  <si>
    <t>10.1016/j.rse.2023.113800</t>
  </si>
  <si>
    <t>2-s2.0-85171573162</t>
  </si>
  <si>
    <t>R2512</t>
  </si>
  <si>
    <t>The Use of Random Forest Regression for Estimating Leaf Nitrogen Content of Oil Palm Based on Sentinel 1-A Imagery</t>
  </si>
  <si>
    <t>10.3390/info14010010</t>
  </si>
  <si>
    <t>2-s2.0-85146666649</t>
  </si>
  <si>
    <t>R2513</t>
  </si>
  <si>
    <t>Prediction of the Global Distribution of Arhopalus rusticus under Future Climate Change Scenarios of the CMIP6</t>
  </si>
  <si>
    <t>10.3390/f15060955</t>
  </si>
  <si>
    <t>2-s2.0-85197123190</t>
  </si>
  <si>
    <t>R2514</t>
  </si>
  <si>
    <t>Spatial linear discriminant analysis approaches for remote-sensing classification</t>
  </si>
  <si>
    <t>10.1016/j.spasta.2023.100775</t>
  </si>
  <si>
    <t>2-s2.0-85171324785</t>
  </si>
  <si>
    <t>R2515</t>
  </si>
  <si>
    <t>Assessing and predicting green gentrification susceptibility using an integrated machine learning approach</t>
  </si>
  <si>
    <t>Local Environment</t>
  </si>
  <si>
    <t>10.1080/13549839.2024.2353058</t>
  </si>
  <si>
    <t>2-s2.0-85192954518</t>
  </si>
  <si>
    <t>R2516</t>
  </si>
  <si>
    <t>Multivariate mapping of seabed grain size parameters in the Bay of Fundy using convolutional neural networks</t>
  </si>
  <si>
    <t>Marine Geology</t>
  </si>
  <si>
    <t>10.1016/j.margeo.2024.107299</t>
  </si>
  <si>
    <t>2-s2.0-85192255770</t>
  </si>
  <si>
    <t>R2517</t>
  </si>
  <si>
    <t>Advanced Predictive Modeling of Concrete Compressive Strength and Slump Characteristics: A Comparative Evaluation of BPNN, SVM, and RF Models Optimized via PSO</t>
  </si>
  <si>
    <t>10.3390/ma17194791</t>
  </si>
  <si>
    <t>2-s2.0-85206463301</t>
  </si>
  <si>
    <t>R2518</t>
  </si>
  <si>
    <t>Towards interpretable machine learning for observational quantification of soil heavy metal concentrations under environmental constraints</t>
  </si>
  <si>
    <t>10.1016/j.scitotenv.2024.171931</t>
  </si>
  <si>
    <t>2-s2.0-85188673248</t>
  </si>
  <si>
    <t>R2519</t>
  </si>
  <si>
    <t>Application of machine learning to guide efficient metal leaching from spent lithium-ion batteries and comprehensively reveal the process parameter influences</t>
  </si>
  <si>
    <t>10.1016/j.jclepro.2023.137188</t>
  </si>
  <si>
    <t>2-s2.0-85153683323</t>
  </si>
  <si>
    <t>R2520</t>
  </si>
  <si>
    <t>Implementation of data fusion to increase the efficiency of classification of precancerous skin states using in vivo bimodal spectroscopic technique</t>
  </si>
  <si>
    <t>Journal of Biophotonics</t>
  </si>
  <si>
    <t>10.1002/jbio.202300035</t>
  </si>
  <si>
    <t>2-s2.0-85158157619</t>
  </si>
  <si>
    <t>R2521</t>
  </si>
  <si>
    <t>Climate and soil properties regulate the initial concentrations of potassium, calcium and magnesium in plant litter on a global scale</t>
  </si>
  <si>
    <t>Functional Ecology</t>
  </si>
  <si>
    <t>10.1111/1365-2435.14558</t>
  </si>
  <si>
    <t>2-s2.0-85189542783</t>
  </si>
  <si>
    <t>R2522</t>
  </si>
  <si>
    <t>Hyperparameter tuning of supervised bagging ensemble machine learning model using Bayesian optimization for estimating stormwater quality</t>
  </si>
  <si>
    <t>10.1007/s40899-024-01064-9</t>
  </si>
  <si>
    <t>2-s2.0-85187808624</t>
  </si>
  <si>
    <t>R2523</t>
  </si>
  <si>
    <t>Machine learning models to predict rare earth elements distribution in Tethyan phosphate ore deposits: Geochemical and depositional environment implications</t>
  </si>
  <si>
    <t>10.1016/j.chemer.2024.126128</t>
  </si>
  <si>
    <t>2-s2.0-85194149893</t>
  </si>
  <si>
    <t>R2524</t>
  </si>
  <si>
    <t>Forecasting of absolute dynamic topography using deep learning algorithm with application to the Baltic Sea</t>
  </si>
  <si>
    <t>10.1016/j.cageo.2023.105406</t>
  </si>
  <si>
    <t>2-s2.0-85164237790</t>
  </si>
  <si>
    <t>R2525</t>
  </si>
  <si>
    <t>Causes of tea land dynamics in Sri Lanka between 1995 and 2030</t>
  </si>
  <si>
    <t>Regional Environmental Change</t>
  </si>
  <si>
    <t>10.1007/s10113-023-02123-1</t>
  </si>
  <si>
    <t>2-s2.0-85173779778</t>
  </si>
  <si>
    <t>R2526</t>
  </si>
  <si>
    <t>Mapping irrigated agriculture in fragmented landscapes of sub-Saharan Africa: An examination of algorithm and composite length effectiveness</t>
  </si>
  <si>
    <t>10.1016/j.jag.2023.103418</t>
  </si>
  <si>
    <t>2-s2.0-85165553961</t>
  </si>
  <si>
    <t>R2527</t>
  </si>
  <si>
    <t>Monitoring changes of forest height in California</t>
  </si>
  <si>
    <t>10.3389/frsen.2024.1459524</t>
  </si>
  <si>
    <t>2-s2.0-85216723993</t>
  </si>
  <si>
    <t>R2528</t>
  </si>
  <si>
    <t>Uncertainty of spatial averages and totals of natural resource maps</t>
  </si>
  <si>
    <t>10.1111/2041-210X.14106</t>
  </si>
  <si>
    <t>2-s2.0-85152664288</t>
  </si>
  <si>
    <t>R2529</t>
  </si>
  <si>
    <t>Predicting building age from urban form at large scale</t>
  </si>
  <si>
    <t>10.1016/j.compenvurbsys.2023.102010</t>
  </si>
  <si>
    <t>2-s2.0-85166624792</t>
  </si>
  <si>
    <t>R2530</t>
  </si>
  <si>
    <t>Unoccupied aerial system (UAS) Structure-from-Motion canopy fuel parameters: Multisite area-based modelling across forests in California, USA</t>
  </si>
  <si>
    <t>10.1016/j.rse.2024.114310</t>
  </si>
  <si>
    <t>2-s2.0-85199754695</t>
  </si>
  <si>
    <t>R2531</t>
  </si>
  <si>
    <t>Global climate change-driven impacts on the Asian distribution of Limassolla leafhoppers, with implications for biological and environmental conservation</t>
  </si>
  <si>
    <t>10.1002/ece3.70003</t>
  </si>
  <si>
    <t>2-s2.0-85199095870</t>
  </si>
  <si>
    <t>R2532</t>
  </si>
  <si>
    <t>Remote sensing-supported mapping of the activity of a subterranean landscape engineer across an afro-alpine ecosystem</t>
  </si>
  <si>
    <t>10.1002/rse2.303</t>
  </si>
  <si>
    <t>2-s2.0-85138184885</t>
  </si>
  <si>
    <t>R2533</t>
  </si>
  <si>
    <t>Better, Not Just More: Data-centric machine learning for Earth observation</t>
  </si>
  <si>
    <t>IEEE Geoscience and Remote Sensing Magazine</t>
  </si>
  <si>
    <t>10.1109/MGRS.2024.3470986</t>
  </si>
  <si>
    <t>2-s2.0-85208550164</t>
  </si>
  <si>
    <t>R2534</t>
  </si>
  <si>
    <t>Deforestation detection using a spatio-temporal deep learning approach with synthetic aperture radar and multispectral images</t>
  </si>
  <si>
    <t>10.1016/j.isprsjprs.2023.03.017</t>
  </si>
  <si>
    <t>2-s2.0-85152601827</t>
  </si>
  <si>
    <t>R2535</t>
  </si>
  <si>
    <t>Spatially Explicit Active Learning for Crop-Type Mapping from Satellite Image Time Series</t>
  </si>
  <si>
    <t>10.3390/s24072108</t>
  </si>
  <si>
    <t>2-s2.0-85190070066</t>
  </si>
  <si>
    <t>R2536</t>
  </si>
  <si>
    <t>Greenhouse Temperature Prediction Based on Time-Series Features and LightGBM</t>
  </si>
  <si>
    <t>10.3390/app13031610</t>
  </si>
  <si>
    <t>2-s2.0-85148017007</t>
  </si>
  <si>
    <t>R2537</t>
  </si>
  <si>
    <t>Combining UAV thermography, point cloud analysis and machine learning for assessing small-scale evapotranspiration patterns in a tropical rainforest</t>
  </si>
  <si>
    <t>Ecohydrology</t>
  </si>
  <si>
    <t>10.1002/eco.2604</t>
  </si>
  <si>
    <t>2-s2.0-85176951116</t>
  </si>
  <si>
    <t>R2538</t>
  </si>
  <si>
    <t>Prediction of Water Infiltration of Three Types of Soil with Machine Learning in the Sahuayo River Basin</t>
  </si>
  <si>
    <t>Applied and Environmental Soil Science</t>
  </si>
  <si>
    <t>10.1155/2024/5555105</t>
  </si>
  <si>
    <t>2-s2.0-85205584454</t>
  </si>
  <si>
    <t>R2539</t>
  </si>
  <si>
    <t>Seasonal and diel patterns in Pacific white-sided dolphin (Lagenorhynchus obliquidens) pulsed calls near Barkley Canyon</t>
  </si>
  <si>
    <t>10.1111/mms.13055</t>
  </si>
  <si>
    <t>2-s2.0-85166931473</t>
  </si>
  <si>
    <t>R2540</t>
  </si>
  <si>
    <t>Improving the accuracy of reconstructed terrestrial water storage during the GRACE/GRACE-FO gap based on a new variable filter reconstruction model</t>
  </si>
  <si>
    <t>10.1080/01431161.2023.2277162</t>
  </si>
  <si>
    <t>2-s2.0-85178458499</t>
  </si>
  <si>
    <t>R2541</t>
  </si>
  <si>
    <t>Transferability of Machine Learning Models for Crop Classification in Remote Sensing Imagery Using a New Test Methodology: A Study on Phenological, Temporal, and Spatial Influences</t>
  </si>
  <si>
    <t>10.3390/rs16091493</t>
  </si>
  <si>
    <t>2-s2.0-85193018680</t>
  </si>
  <si>
    <t>R2542</t>
  </si>
  <si>
    <t>Machine Learning Techniques in Enhanced Oil Recovery Screening Using Semisupervised Label Propagation</t>
  </si>
  <si>
    <t>SPE Journal</t>
  </si>
  <si>
    <t>10.2118/221475-PA</t>
  </si>
  <si>
    <t>2-s2.0-85203805868</t>
  </si>
  <si>
    <t>R2543</t>
  </si>
  <si>
    <t>Explainable artificial intelligence in geoscience: A glimpse into the future of landslide susceptibility modeling</t>
  </si>
  <si>
    <t>10.1016/j.cageo.2023.105364</t>
  </si>
  <si>
    <t>2-s2.0-85152628078</t>
  </si>
  <si>
    <t>R2544</t>
  </si>
  <si>
    <t>Habitat Suitability Assessment for Two Burrowing Rodents on the Island of Lesvos: A Niche-Based Approach</t>
  </si>
  <si>
    <t>Life</t>
  </si>
  <si>
    <t>10.3390/life14101231</t>
  </si>
  <si>
    <t>2-s2.0-85207672546</t>
  </si>
  <si>
    <t>R2545</t>
  </si>
  <si>
    <t>Buzzing towards Resilience: Investigating the Spatial Alignment of the Desert Pallid Bee, Centris pallida, and Its Host Plants in Response to Climate Change</t>
  </si>
  <si>
    <t>10.3390/insects15100793</t>
  </si>
  <si>
    <t>2-s2.0-85207635238</t>
  </si>
  <si>
    <t>R2546</t>
  </si>
  <si>
    <t>PRISMA vs. Landsat 9 in lithological mapping − a K-fold Cross-Validation implementation with Random Forest</t>
  </si>
  <si>
    <t>10.1016/j.ejrs.2024.07.003</t>
  </si>
  <si>
    <t>2-s2.0-85198523799</t>
  </si>
  <si>
    <t>R2547</t>
  </si>
  <si>
    <t>Soil organic carbon stock prediction using multi-spatial resolutions of environmental variables: How well does the prediction match local references?</t>
  </si>
  <si>
    <t>10.1016/j.catena.2023.107197</t>
  </si>
  <si>
    <t>2-s2.0-85159066469</t>
  </si>
  <si>
    <t>R2548</t>
  </si>
  <si>
    <t>High-resolution digital soil mapping of amorphous iron- and aluminium-(hydr)oxides to guide sustainable phosphorus and carbon management</t>
  </si>
  <si>
    <t>10.1016/j.geoderma.2024.116838</t>
  </si>
  <si>
    <t>2-s2.0-85186586303</t>
  </si>
  <si>
    <t>R2549</t>
  </si>
  <si>
    <t>Machine learning to predict the antimicrobial activity of cold atmospheric plasma-activated liquids</t>
  </si>
  <si>
    <t>10.1088/2632-2153/acc1c0</t>
  </si>
  <si>
    <t>2-s2.0-85150482068</t>
  </si>
  <si>
    <t>R2550</t>
  </si>
  <si>
    <t>An ecological niche model that considers local relationships among variables: The Environmental String Model</t>
  </si>
  <si>
    <t>10.1002/ecs2.70015</t>
  </si>
  <si>
    <t>2-s2.0-85198032891</t>
  </si>
  <si>
    <t>R2551</t>
  </si>
  <si>
    <t>Impact of a national tsetse control programme to eliminate Gambian sleeping sickness in Uganda: a spatiotemporal modelling study</t>
  </si>
  <si>
    <t>BMJ Global Health</t>
  </si>
  <si>
    <t>10.1136/bmjgh-2024-015374</t>
  </si>
  <si>
    <t>2-s2.0-85214003679</t>
  </si>
  <si>
    <t>R2552</t>
  </si>
  <si>
    <t>Mapping understory plant communities in deciduous forests from Sentinel-2 time series</t>
  </si>
  <si>
    <t>10.1016/j.rse.2023.113601</t>
  </si>
  <si>
    <t>2-s2.0-85154583640</t>
  </si>
  <si>
    <t>R2553</t>
  </si>
  <si>
    <t>Examining the interactive effects of neighborhood characteristics and environmental conditions on height-to-diameter ratio of Chinese fir based on random forest</t>
  </si>
  <si>
    <t>10.1016/j.foreco.2023.121189</t>
  </si>
  <si>
    <t>2-s2.0-85166734189</t>
  </si>
  <si>
    <t>R2554</t>
  </si>
  <si>
    <t>MODELING ABOVEGROUND CARBON STOCK UNDER THE FOREST CANOPY INFLUENCE; [MODELAGEM DO ESTOQUE DE CARBONO ACIMA DO SOLO SOB INFLUÊNCIA DO DOSSEL DE UMA FLORESTA]</t>
  </si>
  <si>
    <t>Revista Arvore</t>
  </si>
  <si>
    <t>10.53661/1806-9088202448263778</t>
  </si>
  <si>
    <t>2-s2.0-85210152381</t>
  </si>
  <si>
    <t>R2555</t>
  </si>
  <si>
    <t>Transferability of Covariates to Predict Soil Organic Carbon in Cropland Soils</t>
  </si>
  <si>
    <t>10.3390/rs15040876</t>
  </si>
  <si>
    <t>2-s2.0-85149249920</t>
  </si>
  <si>
    <t>R2556</t>
  </si>
  <si>
    <t>Machine-learning algorithms in screening for type 2 diabetes mellitus: Data from Fasa Adults Cohort Study</t>
  </si>
  <si>
    <t>Endocrinology, Diabetes and Metabolism</t>
  </si>
  <si>
    <t>10.1002/edm2.472</t>
  </si>
  <si>
    <t>2-s2.0-85186459549</t>
  </si>
  <si>
    <t>R2557</t>
  </si>
  <si>
    <t>Coarse to superfine: can hyperspectral soil organic carbon models predict higher-resolution information?</t>
  </si>
  <si>
    <t>10.3389/fenvs.2024.1392469</t>
  </si>
  <si>
    <t>2-s2.0-85199058344</t>
  </si>
  <si>
    <t>R2558</t>
  </si>
  <si>
    <t>High-resolution global maps of yield potential with local relevance for targeted crop production improvement</t>
  </si>
  <si>
    <t>10.1038/s43016-024-01029-3</t>
  </si>
  <si>
    <t>2-s2.0-85199986633</t>
  </si>
  <si>
    <t>R2559</t>
  </si>
  <si>
    <t>Predicting favourable streams for anadromous salmon spawning and natal rearing under climate change</t>
  </si>
  <si>
    <t>10.1139/cjfas-2023-0096</t>
  </si>
  <si>
    <t>2-s2.0-85180669251</t>
  </si>
  <si>
    <t>R2560</t>
  </si>
  <si>
    <t>Modeling Current and Future Distribution of Cochlodina laminata in Eastern Europe under Climate Change</t>
  </si>
  <si>
    <t>10.3390/d15111155</t>
  </si>
  <si>
    <t>2-s2.0-85178163337</t>
  </si>
  <si>
    <t>R2561</t>
  </si>
  <si>
    <t>Recent warming trends of the Greenland ice sheet documented by historical firn and ice temperature observations and machine learning</t>
  </si>
  <si>
    <t>10.5194/tc-18-609-2024</t>
  </si>
  <si>
    <t>2-s2.0-85186082614</t>
  </si>
  <si>
    <t>R2562</t>
  </si>
  <si>
    <t>Predicting the risk of mortality and rehospitalization in heart failure patients: A retrospective cohort study by machine learning approach</t>
  </si>
  <si>
    <t>Clinical Cardiology</t>
  </si>
  <si>
    <t>10.1002/clc.24239</t>
  </si>
  <si>
    <t>2-s2.0-85185910584</t>
  </si>
  <si>
    <t>R2563</t>
  </si>
  <si>
    <t>Spatiotemporal modeling of air pollutant concentrations in Germany using machine learning</t>
  </si>
  <si>
    <t>Atmospheric Chemistry and Physics</t>
  </si>
  <si>
    <t>10.5194/acp-23-10267-2023</t>
  </si>
  <si>
    <t>2-s2.0-85175320735</t>
  </si>
  <si>
    <t>R2564</t>
  </si>
  <si>
    <t>Landslide susceptibility mapping using physics-guided machine learning: a case study of a debris flow event in Colorado Front Range</t>
  </si>
  <si>
    <t>Acta Geotechnica</t>
  </si>
  <si>
    <t>10.1007/s11440-024-02384-y</t>
  </si>
  <si>
    <t>2-s2.0-85201315751</t>
  </si>
  <si>
    <t>R2565</t>
  </si>
  <si>
    <t>Integrating multi-year crop inventories as a proxy for soil management within a digital soil mapping framework for predicting nitrogen indices</t>
  </si>
  <si>
    <t>10.1016/j.geoderma.2024.116944</t>
  </si>
  <si>
    <t>2-s2.0-85196799430</t>
  </si>
  <si>
    <t>R2566</t>
  </si>
  <si>
    <t>Prediction of aerosol optical depth over Pakistan using novel hybrid machine learning model</t>
  </si>
  <si>
    <t>Acta Geophysica</t>
  </si>
  <si>
    <t>10.1007/s11600-023-01072-x</t>
  </si>
  <si>
    <t>2-s2.0-85151417573</t>
  </si>
  <si>
    <t>R2567</t>
  </si>
  <si>
    <t>Testing temporal transferability of remote sensing models for large area monitoring</t>
  </si>
  <si>
    <t>10.1016/j.srs.2024.100119</t>
  </si>
  <si>
    <t>2-s2.0-85183907063</t>
  </si>
  <si>
    <t>R2568</t>
  </si>
  <si>
    <t>Predicting climate change impacts on critical fisheries species in Fijian marine systems and its implications for protected area spatial planning</t>
  </si>
  <si>
    <t>10.1111/ddi.13709</t>
  </si>
  <si>
    <t>2-s2.0-85169064028</t>
  </si>
  <si>
    <t>R2569</t>
  </si>
  <si>
    <t>Urban form features determine spatio-temporal variation of ambient temperature: A comparative study of three European cities</t>
  </si>
  <si>
    <t>10.1016/j.uclim.2023.101467</t>
  </si>
  <si>
    <t>2-s2.0-85150801483</t>
  </si>
  <si>
    <t>R2570</t>
  </si>
  <si>
    <t>Validating spatio-temporal environmental machine learning models: Simpson’s paradox and data splits</t>
  </si>
  <si>
    <t>10.1088/2515-7620/ad2e44</t>
  </si>
  <si>
    <t>2-s2.0-85187356071</t>
  </si>
  <si>
    <t>R2571</t>
  </si>
  <si>
    <t>Integrating drilling parameters and machine learning tools to improve real-time porosity prediction of multi-zone reservoirs. Case study: Rhourd Chegga oilfield, Algeria</t>
  </si>
  <si>
    <t>Geoenergy Science and Engineering</t>
  </si>
  <si>
    <t>10.1016/j.geoen.2023.211511</t>
  </si>
  <si>
    <t>2-s2.0-85159771815</t>
  </si>
  <si>
    <t>R2572</t>
  </si>
  <si>
    <t>Spatiotemporal modeling of PM10 via committee method with in-situ and large scale information: Coupling of machine learning and statistical methods</t>
  </si>
  <si>
    <t>10.1016/j.uclim.2023.101494</t>
  </si>
  <si>
    <t>2-s2.0-85150429431</t>
  </si>
  <si>
    <t>R2573</t>
  </si>
  <si>
    <t>An empirical analysis of hyperparameter tuning impact on ensemble machine learning algorithm for earthquake damage prediction</t>
  </si>
  <si>
    <t>Asian Journal of Civil Engineering</t>
  </si>
  <si>
    <t>10.1007/s42107-024-00994-1</t>
  </si>
  <si>
    <t>2-s2.0-85186240523</t>
  </si>
  <si>
    <t>R2574</t>
  </si>
  <si>
    <t>Identifying priority areas for spatial management of mixed fisheries using ensemble of multi-species distribution models</t>
  </si>
  <si>
    <t>Fish and Fisheries</t>
  </si>
  <si>
    <t>10.1111/faf.12802</t>
  </si>
  <si>
    <t>2-s2.0-85176937044</t>
  </si>
  <si>
    <t>R2575</t>
  </si>
  <si>
    <t>A geospatial assessment of soil properties to identify the potential for crop rotation in rice systems</t>
  </si>
  <si>
    <t>Agriculture, Ecosystems and Environment</t>
  </si>
  <si>
    <t>10.1016/j.agee.2023.108753</t>
  </si>
  <si>
    <t>2-s2.0-85173257920</t>
  </si>
  <si>
    <t>R2576</t>
  </si>
  <si>
    <t>Evaluating drivers and predictability of catch composition in a highly mixed trawl fishery using stacked and joint species distribution models</t>
  </si>
  <si>
    <t>10.1016/j.fishres.2024.107151</t>
  </si>
  <si>
    <t>2-s2.0-85202197822</t>
  </si>
  <si>
    <t>R2577</t>
  </si>
  <si>
    <t>Understanding hurricane effects on forestlands: Land cover changes and salvage logging</t>
  </si>
  <si>
    <t>10.1016/j.foreco.2024.122132</t>
  </si>
  <si>
    <t>2-s2.0-85198734045</t>
  </si>
  <si>
    <t>R2578</t>
  </si>
  <si>
    <t>Analysis of the distribution of Astragalus membranaceus var. mongholicus in Inner Mongolia under climate change using the GEE platform</t>
  </si>
  <si>
    <t>Science of Traditional Chinese Medicine</t>
  </si>
  <si>
    <t>10.1097/st9.0000000000000045</t>
  </si>
  <si>
    <t>2-s2.0-85204375306</t>
  </si>
  <si>
    <t>R2579</t>
  </si>
  <si>
    <t>Development of the estimation model for the maximum power point of building-applied photovoltaic systems based on machine learning</t>
  </si>
  <si>
    <t>10.1016/j.jobe.2023.107285</t>
  </si>
  <si>
    <t>2-s2.0-85164736175</t>
  </si>
  <si>
    <t>R2580</t>
  </si>
  <si>
    <t>Improving the generalization error and transparency of regression models to estimate soil organic carbon using soil reflectance data</t>
  </si>
  <si>
    <t>10.1016/j.ecoinf.2023.102240</t>
  </si>
  <si>
    <t>2-s2.0-85166525994</t>
  </si>
  <si>
    <t>R2581</t>
  </si>
  <si>
    <t>Using automated machine learning for the upscaling of gross primary productivity</t>
  </si>
  <si>
    <t>10.5194/bg-21-2447-2024</t>
  </si>
  <si>
    <t>2-s2.0-85194193364</t>
  </si>
  <si>
    <t>R2582</t>
  </si>
  <si>
    <t>First close insight into global daily gapless 1 km PM2.5 pollution, variability, and health impact</t>
  </si>
  <si>
    <t>10.1038/s41467-023-43862-3</t>
  </si>
  <si>
    <t>2-s2.0-85179692687</t>
  </si>
  <si>
    <t>R2583</t>
  </si>
  <si>
    <t>Predicting the distribution of Ixodes ricinus and Dermacentor reticulatus in Europe: a comparison of climate niche modelling approaches</t>
  </si>
  <si>
    <t>10.1186/s13071-023-05959-y</t>
  </si>
  <si>
    <t>2-s2.0-85174863238</t>
  </si>
  <si>
    <t>R2584</t>
  </si>
  <si>
    <t>Machine Learning-Based Prediction of Suicidal Thinking in Adolescents by Derivation and Validation in 3 Independent Worldwide Cohorts: Algorithm Development and Validation Study</t>
  </si>
  <si>
    <t>Journal of Medical Internet Research</t>
  </si>
  <si>
    <t>10.2196/55913</t>
  </si>
  <si>
    <t>2-s2.0-85193461052</t>
  </si>
  <si>
    <t>R2585</t>
  </si>
  <si>
    <t>A machine learning approach to understand how accessibility influences alluvial gold mining expansion in the Peruvian Amazon</t>
  </si>
  <si>
    <t>Case Studies in Chemical and Environmental Engineering</t>
  </si>
  <si>
    <t>10.1016/j.cscee.2023.100353</t>
  </si>
  <si>
    <t>2-s2.0-85153353621</t>
  </si>
  <si>
    <t>R2586</t>
  </si>
  <si>
    <t>Development of a High-Resolution Indoor Radon Map Using a New Machine Learning-Based Probabilistic Model and German Radon Survey Data</t>
  </si>
  <si>
    <t>10.1289/EHP14171</t>
  </si>
  <si>
    <t>2-s2.0-85204418773</t>
  </si>
  <si>
    <t>R2587</t>
  </si>
  <si>
    <t>Satellite-derived bathymetry integrating spatial and spectral information of multispectral images</t>
  </si>
  <si>
    <t>Applied Optics</t>
  </si>
  <si>
    <t>10.1364/AO.480698</t>
  </si>
  <si>
    <t>2-s2.0-85152096727</t>
  </si>
  <si>
    <t>R2588</t>
  </si>
  <si>
    <t>Flood susceptibility modeling of the Karnali river basin of Nepal using different machine learning approaches</t>
  </si>
  <si>
    <t>10.1080/19475705.2023.2217321</t>
  </si>
  <si>
    <t>2-s2.0-85163170820</t>
  </si>
  <si>
    <t>R2589</t>
  </si>
  <si>
    <t>Species distribution modeling for disease ecology: A multi-scale case study for schistosomiasis host snails in Brazil</t>
  </si>
  <si>
    <t>PLOS Global Public Health</t>
  </si>
  <si>
    <t>10.1371/journal.pgph.0002224</t>
  </si>
  <si>
    <t>2-s2.0-85200438977</t>
  </si>
  <si>
    <t>R2590</t>
  </si>
  <si>
    <t>Modelling spatial distributions of biogenic habitat-forming taxa to inform marine spatial planning</t>
  </si>
  <si>
    <t>10.1002/aqc.4079</t>
  </si>
  <si>
    <t>2-s2.0-85186584056</t>
  </si>
  <si>
    <t>R2591</t>
  </si>
  <si>
    <t>Data science competition for cross-site individual tree species identification from airborne remote sensing data</t>
  </si>
  <si>
    <t>10.7717/peerj.16578</t>
  </si>
  <si>
    <t>2-s2.0-85181850324</t>
  </si>
  <si>
    <t>R2592</t>
  </si>
  <si>
    <t>Spatial Optimization Methods for Malaria Risk Mapping in Sub-Saharan African Cities Using Demographic and Health Surveys</t>
  </si>
  <si>
    <t>10.1029/2023GH000787</t>
  </si>
  <si>
    <t>2-s2.0-85173736438</t>
  </si>
  <si>
    <t>R2593</t>
  </si>
  <si>
    <t>Socio-economic variables improve accuracy and change spatial predictions in species distribution models</t>
  </si>
  <si>
    <t>10.1016/j.scitotenv.2024.171588</t>
  </si>
  <si>
    <t>2-s2.0-85187954764</t>
  </si>
  <si>
    <t>R2594</t>
  </si>
  <si>
    <t>Unmanned aerial vehicle (UAV) imaging and machine learning applications for plant phenotyping</t>
  </si>
  <si>
    <t>10.1016/j.compag.2023.108064</t>
  </si>
  <si>
    <t>2-s2.0-85165533298</t>
  </si>
  <si>
    <t>R2595</t>
  </si>
  <si>
    <t>Pluvial flood risk assessment for 2021–2050 under climate change scenarios in the Metropolitan City of Venice</t>
  </si>
  <si>
    <t>10.1016/j.scitotenv.2024.169925</t>
  </si>
  <si>
    <t>2-s2.0-85182513968</t>
  </si>
  <si>
    <t>R2596</t>
  </si>
  <si>
    <t>Integrating animal tracking datasets at a continental scale for mapping Eurasian lynx habitat</t>
  </si>
  <si>
    <t>10.1111/ddi.13784</t>
  </si>
  <si>
    <t>2-s2.0-85174273080</t>
  </si>
  <si>
    <t>R2597</t>
  </si>
  <si>
    <t>Lowland forest loss and climate-only species distribution models exaggerate a forest-dependent species' vulnerability to climate change</t>
  </si>
  <si>
    <t>10.1016/j.ecoinf.2023.102327</t>
  </si>
  <si>
    <t>2-s2.0-85173966423</t>
  </si>
  <si>
    <t>R2598</t>
  </si>
  <si>
    <t>Emulating Present and Future Simulations of Melt Rates at the Base of Antarctic Ice Shelves With Neural Networks</t>
  </si>
  <si>
    <t>10.1029/2023MS003829</t>
  </si>
  <si>
    <t>2-s2.0-85179920763</t>
  </si>
  <si>
    <t>R2599</t>
  </si>
  <si>
    <t>Consequences of spatial structure in soil–geomorphic data on the results of machine learning models</t>
  </si>
  <si>
    <t>10.1080/10106049.2023.2245381</t>
  </si>
  <si>
    <t>2-s2.0-85168159365</t>
  </si>
  <si>
    <t>R2600</t>
  </si>
  <si>
    <t>Predictive modeling of plastic pyrolysis process for the evaluation of activation energy: Explainable artificial intelligence based comprehensive insights</t>
  </si>
  <si>
    <t>10.1016/j.jenvman.2024.121189</t>
  </si>
  <si>
    <t>2-s2.0-85192906140</t>
  </si>
  <si>
    <t>R2601</t>
  </si>
  <si>
    <t>From spectra to plant functional traits: Transferable multi-trait models from heterogeneous and sparse data</t>
  </si>
  <si>
    <t>10.1016/j.rse.2023.113580</t>
  </si>
  <si>
    <t>2-s2.0-85152927760</t>
  </si>
  <si>
    <t>R2602</t>
  </si>
  <si>
    <t>Rapid analysis of meat floss origin using a supervised machine learning-based electronic nose towards food authentication</t>
  </si>
  <si>
    <t>npj Science of Food</t>
  </si>
  <si>
    <t>10.1038/s41538-023-00205-2</t>
  </si>
  <si>
    <t>2-s2.0-85161993584</t>
  </si>
  <si>
    <t>R2603</t>
  </si>
  <si>
    <t>Analysis of climate change impacts on the biogeographical patterns of species-specific productivity of socioeconomically important edible fungi in Mediterranean forest ecosystems</t>
  </si>
  <si>
    <t>10.1016/j.ecoinf.2024.102557</t>
  </si>
  <si>
    <t>2-s2.0-85188467067</t>
  </si>
  <si>
    <t>R2604</t>
  </si>
  <si>
    <t>Prediction and prevention of concrete chloride penetration: machine learning and MICP techniques</t>
  </si>
  <si>
    <t>Frontiers in Materials</t>
  </si>
  <si>
    <t>10.3389/fmats.2024.1445547</t>
  </si>
  <si>
    <t>2-s2.0-85202960350</t>
  </si>
  <si>
    <t>R2605</t>
  </si>
  <si>
    <t>Application of machine learning algorithms and Sentinel-2 satellite for improved bathymetry retrieval in Lake Victoria, Tanzania</t>
  </si>
  <si>
    <t>10.1016/j.ejrs.2023.07.003</t>
  </si>
  <si>
    <t>2-s2.0-85166619234</t>
  </si>
  <si>
    <t>R2606</t>
  </si>
  <si>
    <t>Cocoa plantations are associated with deforestation in Côte d’Ivoire and Ghana</t>
  </si>
  <si>
    <t>10.1038/s43016-023-00751-8</t>
  </si>
  <si>
    <t>2-s2.0-85160212389</t>
  </si>
  <si>
    <t>R2607</t>
  </si>
  <si>
    <t>Using machine learning models to estimate Escherichia coli concentration in an irrigation pond from water quality and drone-based RGB imagery data</t>
  </si>
  <si>
    <t>10.1016/j.watres.2024.121861</t>
  </si>
  <si>
    <t>2-s2.0-85195788628</t>
  </si>
  <si>
    <t>R2608</t>
  </si>
  <si>
    <t>A remote sensing tool for near real-time monitoring of harmful algal blooms and turbidity in reservoirs</t>
  </si>
  <si>
    <t>10.1111/1752-1688.13121</t>
  </si>
  <si>
    <t>2-s2.0-85150947175</t>
  </si>
  <si>
    <t>R2609</t>
  </si>
  <si>
    <t>Predicting the site productivity of forest tree species using climate niche models</t>
  </si>
  <si>
    <t>10.1016/j.foreco.2024.121936</t>
  </si>
  <si>
    <t>2-s2.0-85191659778</t>
  </si>
  <si>
    <t>R2610</t>
  </si>
  <si>
    <t>Prediction of Bike-sharing Trip Counts: Comparing Parametric Spatial Regression Models to a Geographically Weighted XGBoost Algorithm</t>
  </si>
  <si>
    <t>10.1111/gean.12354</t>
  </si>
  <si>
    <t>2-s2.0-85142887494</t>
  </si>
  <si>
    <t>R2611</t>
  </si>
  <si>
    <t>Species communities can accurately predict the occurrence of an imperilled fish</t>
  </si>
  <si>
    <t>10.1139/cjfas-2023-0168</t>
  </si>
  <si>
    <t>2-s2.0-85206942842</t>
  </si>
  <si>
    <t>R2612</t>
  </si>
  <si>
    <t>Machine Learning-Based Approach to Identifying Fall Risk in Seafarers Using Wearable Sensors</t>
  </si>
  <si>
    <t>10.3390/jmse12020356</t>
  </si>
  <si>
    <t>2-s2.0-85187262066</t>
  </si>
  <si>
    <t>R2613</t>
  </si>
  <si>
    <t>Global patterns of tree wood density</t>
  </si>
  <si>
    <t>10.1111/gcb.17224</t>
  </si>
  <si>
    <t>2-s2.0-85187449770</t>
  </si>
  <si>
    <t>R2614</t>
  </si>
  <si>
    <t>Evidence from interpretable machine learning to inform spatial management of Palau's tuna fisheries</t>
  </si>
  <si>
    <t>10.1002/ecs2.4751</t>
  </si>
  <si>
    <t>2-s2.0-85184171315</t>
  </si>
  <si>
    <t>R2615</t>
  </si>
  <si>
    <t>Field evaluation of semi-automated moisture estimation from geophysics using machine learning</t>
  </si>
  <si>
    <t>Vadose Zone Journal</t>
  </si>
  <si>
    <t>10.1002/vzj2.20246</t>
  </si>
  <si>
    <t>2-s2.0-85147421063</t>
  </si>
  <si>
    <t>R2616</t>
  </si>
  <si>
    <t>What is the spatiotemporal pattern of benzene concentration spread over susceptible area surrounding the Hartman Park community, Houston, Texas?</t>
  </si>
  <si>
    <t>10.1016/j.jhazmat.2024.134666</t>
  </si>
  <si>
    <t>2-s2.0-85194366051</t>
  </si>
  <si>
    <t>R2617</t>
  </si>
  <si>
    <t>Spatial and Temporal Patterns of Forest Biomass Carbon Sink in China from 1990 to 2021</t>
  </si>
  <si>
    <t>10.3390/rs16203811</t>
  </si>
  <si>
    <t>2-s2.0-85207342257</t>
  </si>
  <si>
    <t>R2618</t>
  </si>
  <si>
    <t>Incorporating Spatial Autocorrelation into GPP Estimation Using Eigenvector Spatial Filtering</t>
  </si>
  <si>
    <t>10.3390/f15071198</t>
  </si>
  <si>
    <t>2-s2.0-85199613837</t>
  </si>
  <si>
    <t>R2619</t>
  </si>
  <si>
    <t>Landslide risk assessment in mining areas using hybrid machine learning methods under fuzzy environment</t>
  </si>
  <si>
    <t>10.1016/j.ecolind.2024.112736</t>
  </si>
  <si>
    <t>2-s2.0-85206251707</t>
  </si>
  <si>
    <t>R2620</t>
  </si>
  <si>
    <t>Integrating random forest and morphological spatial pattern analysis for predicting future land surface temperature dynamics: insights from urbanizing Saudi Arabia</t>
  </si>
  <si>
    <t>10.1080/10106049.2024.2381580</t>
  </si>
  <si>
    <t>2-s2.0-85199314941</t>
  </si>
  <si>
    <t>R2621</t>
  </si>
  <si>
    <t>Including soil depth as a predictor variable increases prediction accuracy of SOC stocks</t>
  </si>
  <si>
    <t>10.1016/j.still.2024.106007</t>
  </si>
  <si>
    <t>2-s2.0-85183325375</t>
  </si>
  <si>
    <t>R2622</t>
  </si>
  <si>
    <t>From serological surveys to disease burden: a modelling pipeline for Chagas disease</t>
  </si>
  <si>
    <t>Philosophical Transactions of the Royal Society B: Biological Sciences</t>
  </si>
  <si>
    <t>10.1098/rstb.2022.0278</t>
  </si>
  <si>
    <t>2-s2.0-85168428033</t>
  </si>
  <si>
    <t>R2623</t>
  </si>
  <si>
    <t>Building a high-resolution site index map using boosted regression trees: The Norwegian case</t>
  </si>
  <si>
    <t>Canadian Journal of Forest Research</t>
  </si>
  <si>
    <t>10.1139/cjfr-2022-0198</t>
  </si>
  <si>
    <t>2-s2.0-85162808891</t>
  </si>
  <si>
    <t>R2624</t>
  </si>
  <si>
    <t>ECOSTRESS Reveals the Importance of Topography and Forest Structure for Evapotranspiration from a Tropical Forest Region of the Andes</t>
  </si>
  <si>
    <t>10.3390/rs15122985</t>
  </si>
  <si>
    <t>2-s2.0-85164106326</t>
  </si>
  <si>
    <t>R2625</t>
  </si>
  <si>
    <t>ACME: automated classification model for E-learning feedback</t>
  </si>
  <si>
    <t>Interactive Learning Environments</t>
  </si>
  <si>
    <t>10.1080/10494820.2023.2202698</t>
  </si>
  <si>
    <t>2-s2.0-85158138287</t>
  </si>
  <si>
    <t>R2626</t>
  </si>
  <si>
    <t>Bioclimatic and Landscape Factors drive the Potential Distribution of Philaenus spumarius, Neophilaenus campestris and N. lineatus (Hemiptera, Aphrophoridae) in Southeastern Iberian Peninsula</t>
  </si>
  <si>
    <t>Insects</t>
  </si>
  <si>
    <t>10.3390/insects14070592</t>
  </si>
  <si>
    <t>2-s2.0-85166201225</t>
  </si>
  <si>
    <t>R2627</t>
  </si>
  <si>
    <t>Examining the Potential of Sentinel Imagery and Ensemble Algorithms for Estimating Aboveground Biomass in a Tropical Dry Forest</t>
  </si>
  <si>
    <t>10.3390/rs15215086</t>
  </si>
  <si>
    <t>2-s2.0-85176316728</t>
  </si>
  <si>
    <t>R2628</t>
  </si>
  <si>
    <t>Active remote sensing data and dispersal processes improve predictions for an invasive aquatic plant during a climatic extreme in Great Lakes coastal wetlands</t>
  </si>
  <si>
    <t>10.1016/j.jenvman.2024.122610</t>
  </si>
  <si>
    <t>2-s2.0-85204880438</t>
  </si>
  <si>
    <t>R2629</t>
  </si>
  <si>
    <t>The power of integrating proximal and high-resolution remote sensing for mapping SOC stocks in agricultural peatlands</t>
  </si>
  <si>
    <t>Plant and Soil</t>
  </si>
  <si>
    <t>10.1007/s11104-023-06198-x</t>
  </si>
  <si>
    <t>2-s2.0-85166639085</t>
  </si>
  <si>
    <t>R2630</t>
  </si>
  <si>
    <t>The Asian Citrus Psyllid (Diaphorina citri) in Africa: using MaxEnt to predict current and future climatic suitability, with a focus on potential invasion routes</t>
  </si>
  <si>
    <t>African Entomology</t>
  </si>
  <si>
    <t>10.17159/2254-8854/2024/a18476</t>
  </si>
  <si>
    <t>2-s2.0-85208128394</t>
  </si>
  <si>
    <t>R2631</t>
  </si>
  <si>
    <t>Using GEDI as training data for an ongoing mapping of landscape-scale dynamics of the plant area index</t>
  </si>
  <si>
    <t>10.1088/1748-9326/acde8f</t>
  </si>
  <si>
    <t>2-s2.0-85163863271</t>
  </si>
  <si>
    <t>R2632</t>
  </si>
  <si>
    <t>Investigating climate anomalies associated with the sudden mortality of balsam fir trees in eastern Canada</t>
  </si>
  <si>
    <t>10.3389/ffgc.2024.1472699</t>
  </si>
  <si>
    <t>2-s2.0-85206971635</t>
  </si>
  <si>
    <t>R2633</t>
  </si>
  <si>
    <t>Nitrogen nutrition diagnosis for cotton under mulched drip irrigation using unmanned aerial vehicle multispectral images</t>
  </si>
  <si>
    <t>Journal of Integrative Agriculture</t>
  </si>
  <si>
    <t>10.1016/j.jia.2023.02.027</t>
  </si>
  <si>
    <t>2-s2.0-85167827326</t>
  </si>
  <si>
    <t>R2634</t>
  </si>
  <si>
    <t>Assessing ensemble models for carbon sequestration and storage estimation in forests using remote sensing data</t>
  </si>
  <si>
    <t>10.1016/j.ecoinf.2024.102828</t>
  </si>
  <si>
    <t>2-s2.0-85204729345</t>
  </si>
  <si>
    <t>R2635</t>
  </si>
  <si>
    <t>Different facets of the same niche: Integrating citizen science and scientific survey data to predict biological invasion risk under multiple global change drivers</t>
  </si>
  <si>
    <t>10.1111/gcb.16901</t>
  </si>
  <si>
    <t>2-s2.0-85167330656</t>
  </si>
  <si>
    <t>R2636</t>
  </si>
  <si>
    <t>Field-validated species distribution model of Canada Warbler (Cardellina canadensis) in Northwestern Ontario; [Modèle de répartition de la Paruline du Canada (Cardellina canadensis) validé sur le terrain dans le nord-ouest de l’Ontario]</t>
  </si>
  <si>
    <t>Avian Conservation and Ecology</t>
  </si>
  <si>
    <t>10.5751/ACE-02696-190210</t>
  </si>
  <si>
    <t>2-s2.0-85205273739</t>
  </si>
  <si>
    <t>R2637</t>
  </si>
  <si>
    <t>Prediction of shear behavior of glass FRP bars-reinforced ultra-highperformance concrete I-shaped beams using machine learning</t>
  </si>
  <si>
    <t>International Journal of Mechanics and Materials in Design</t>
  </si>
  <si>
    <t>10.1007/s10999-023-09675-4</t>
  </si>
  <si>
    <t>2-s2.0-85169171353</t>
  </si>
  <si>
    <t>R2638</t>
  </si>
  <si>
    <t>Multisensor Temporal Unsupervised Domain Adaptation for Land Cover Mapping With Spatial Pseudo-Labeling and Adversarial Learning</t>
  </si>
  <si>
    <t>10.1109/TGRS.2023.3297077</t>
  </si>
  <si>
    <t>2-s2.0-85165886225</t>
  </si>
  <si>
    <t>R2639</t>
  </si>
  <si>
    <t>Remote Sensing Monitoring of Drought in Southwest China Using Random Forest and eXtreme Gradient Boosting Methods</t>
  </si>
  <si>
    <t>10.3390/rs15194840</t>
  </si>
  <si>
    <t>2-s2.0-85174174347</t>
  </si>
  <si>
    <t>R2640</t>
  </si>
  <si>
    <t>Predicting suitable habitat for the Critically Endangered African wild ass Equus africanus in the Danakil Desert of Eritrea</t>
  </si>
  <si>
    <t>ORYX</t>
  </si>
  <si>
    <t>10.1017/S0030605323000297</t>
  </si>
  <si>
    <t>2-s2.0-85164930299</t>
  </si>
  <si>
    <t>R2641</t>
  </si>
  <si>
    <t>Assessing Data Preparation and Machine Learning for Tree Species Classification Using Hyperspectral Imagery</t>
  </si>
  <si>
    <t>10.3390/rs16173313</t>
  </si>
  <si>
    <t>2-s2.0-85203853155</t>
  </si>
  <si>
    <t>R2642</t>
  </si>
  <si>
    <t>Mapping the phosphorus sorption capacity of Danish soils in four depths with quantile regression forests and uncertainty propagation</t>
  </si>
  <si>
    <t>10.1016/j.geoderma.2022.116316</t>
  </si>
  <si>
    <t>2-s2.0-85145972882</t>
  </si>
  <si>
    <t>R2643</t>
  </si>
  <si>
    <t>Sustainable alternate binding material for concrete using waste materials: A testing and computational study for the strength evaluation</t>
  </si>
  <si>
    <t>10.1016/j.jobe.2023.107932</t>
  </si>
  <si>
    <t>2-s2.0-85174675524</t>
  </si>
  <si>
    <t>R2644</t>
  </si>
  <si>
    <t>Global models and predictions of plant diversity based on advanced machine learning techniques</t>
  </si>
  <si>
    <t>New Phytologist</t>
  </si>
  <si>
    <t>10.1111/nph.18533</t>
  </si>
  <si>
    <t>2-s2.0-85142167000</t>
  </si>
  <si>
    <t>R2645</t>
  </si>
  <si>
    <t>Global Atlas of Methane Metabolism Marker Genes in Soil</t>
  </si>
  <si>
    <t>10.1021/acs.est.4c02827</t>
  </si>
  <si>
    <t>2-s2.0-85193057921</t>
  </si>
  <si>
    <t>R2646</t>
  </si>
  <si>
    <t>An ensemble-based strategy for robust predictive volcanic rock typing efficiency on a global-scale: A novel workflow driven by big data analytics</t>
  </si>
  <si>
    <t>10.1016/j.scitotenv.2024.173425</t>
  </si>
  <si>
    <t>2-s2.0-85194296675</t>
  </si>
  <si>
    <t>R2647</t>
  </si>
  <si>
    <t>Comparison of Deep and Machine Learning Approaches for Quebec Tree Species Classification Using a Combination of Multispectral and LiDAR Data; [Comparaison des approches d’apprentissage profond et d’apprentissage automatique pour la classification des espèces d’arbres du Québec à l’aide d’une combinaison de données multispectrales et LiDAR]</t>
  </si>
  <si>
    <t>10.1080/07038992.2024.2359433</t>
  </si>
  <si>
    <t>2-s2.0-85196096443</t>
  </si>
  <si>
    <t>R2648</t>
  </si>
  <si>
    <t>Estimation of shallow bathymetry using Sentinel-2 satellite data and random forest machine learning: A case study for Cheonsuman, Hallim, and Samcheok Coastal Seas</t>
  </si>
  <si>
    <t>10.1117/1.JRS.18.014522</t>
  </si>
  <si>
    <t>2-s2.0-85193061189</t>
  </si>
  <si>
    <t>R2649</t>
  </si>
  <si>
    <t>Predicting the Global Potential Suitable Distribution of Fall Armyworm and Its Host Plants Based on Machine Learning Models</t>
  </si>
  <si>
    <t>10.3390/rs16122060</t>
  </si>
  <si>
    <t>2-s2.0-85197230700</t>
  </si>
  <si>
    <t>R2650</t>
  </si>
  <si>
    <t>UAV-based reference data for the prediction of fractional cover of standing deadwood from Sentinel time series</t>
  </si>
  <si>
    <t>10.1016/j.ophoto.2023.100034</t>
  </si>
  <si>
    <t>2-s2.0-85165223550</t>
  </si>
  <si>
    <t>R2651</t>
  </si>
  <si>
    <t>Mammalian bioturbation amplifies rates of both hillslope sediment erosion and accumulation along the Chilean climate gradient</t>
  </si>
  <si>
    <t>10.5194/bg-20-3367-2023</t>
  </si>
  <si>
    <t>2-s2.0-85171143613</t>
  </si>
  <si>
    <t>R2652</t>
  </si>
  <si>
    <t>Fine-resolution land cover mapping over large and mountainous areas for Lāna‘i, Hawaii using posterior probabilities, and expert knowledge</t>
  </si>
  <si>
    <t>10.1080/01431161.2024.2321465</t>
  </si>
  <si>
    <t>2-s2.0-85187172960</t>
  </si>
  <si>
    <t>R2653</t>
  </si>
  <si>
    <t>Spatial pattern assessment of dengue fever risk in subtropical urban environments: The case of Hong Kong</t>
  </si>
  <si>
    <t>10.1016/j.landurbplan.2023.104815</t>
  </si>
  <si>
    <t>2-s2.0-85160542756</t>
  </si>
  <si>
    <t>R2654</t>
  </si>
  <si>
    <t>Kelp forest diversity under projected end-of-century climate change</t>
  </si>
  <si>
    <t>10.1111/ddi.13837</t>
  </si>
  <si>
    <t>2-s2.0-85191023711</t>
  </si>
  <si>
    <t>R2655</t>
  </si>
  <si>
    <t>Prediction and model evaluation for space–time data</t>
  </si>
  <si>
    <t>10.1080/02664763.2023.2252208</t>
  </si>
  <si>
    <t>2-s2.0-85169685234</t>
  </si>
  <si>
    <t>R2656</t>
  </si>
  <si>
    <t>Accuracy assessment of digital bare-earth model using ICESat-2 photons: analysis of the FABDEM</t>
  </si>
  <si>
    <t>10.1007/s40808-022-01648-4</t>
  </si>
  <si>
    <t>2-s2.0-85144879449</t>
  </si>
  <si>
    <t>R2657</t>
  </si>
  <si>
    <t>Using airborne lidar and machine learning to predict visibility across diverse vegetation and terrain conditions</t>
  </si>
  <si>
    <t>10.1080/13658816.2023.2224421</t>
  </si>
  <si>
    <t>2-s2.0-85164791462</t>
  </si>
  <si>
    <t>R2658</t>
  </si>
  <si>
    <t>Predicting short-term suicidal thoughts in adolescents using machine learning: Developing decision tools to identify daily level risk after hospitalization</t>
  </si>
  <si>
    <t>Psychological Medicine</t>
  </si>
  <si>
    <t>10.1017/S0033291721005006</t>
  </si>
  <si>
    <t>2-s2.0-85121130799</t>
  </si>
  <si>
    <t>R2659</t>
  </si>
  <si>
    <t>Egyptian Vulture in Kazakhstan</t>
  </si>
  <si>
    <t>Acta Zoologica Bulgarica</t>
  </si>
  <si>
    <t>2-s2.0-85192837538</t>
  </si>
  <si>
    <t>R2660</t>
  </si>
  <si>
    <t>Continuous mapping of aboveground biomass using Landsat time series</t>
  </si>
  <si>
    <t>10.1016/j.rse.2023.113483</t>
  </si>
  <si>
    <t>2-s2.0-85147896297</t>
  </si>
  <si>
    <t>R2661</t>
  </si>
  <si>
    <t>Intelligence System via Machine Learning Algorithms in Detecting the Moisture Content Removal Parameters of Seaweed Big Data</t>
  </si>
  <si>
    <t>Pertanika Journal of Science and Technology</t>
  </si>
  <si>
    <t>10.47836/pjst.31.6.09</t>
  </si>
  <si>
    <t>2-s2.0-85174586919</t>
  </si>
  <si>
    <t>R2662</t>
  </si>
  <si>
    <t>Enhancing Pléiades-based crop mapping with multi-temporal and texture information</t>
  </si>
  <si>
    <t>10.1016/j.rsase.2024.101339</t>
  </si>
  <si>
    <t>2-s2.0-85202916307</t>
  </si>
  <si>
    <t>R2663</t>
  </si>
  <si>
    <t>Mapping global orchid assemblages with deep learning provides novel conservation insights</t>
  </si>
  <si>
    <t>10.1016/j.ecoinf.2024.102627</t>
  </si>
  <si>
    <t>2-s2.0-85193074041</t>
  </si>
  <si>
    <t>R2664</t>
  </si>
  <si>
    <t>Disentangling drivers of annual grass invasion: Abiotic susceptibility vs. fire-induced conversion to cheatgrass dominance in the sagebrush biome</t>
  </si>
  <si>
    <t>10.1016/j.biocon.2024.110737</t>
  </si>
  <si>
    <t>2-s2.0-85200565466</t>
  </si>
  <si>
    <t>R2665</t>
  </si>
  <si>
    <t>A Comparative Analysis of XGBoost and Neural Network Models for Predicting Some Tomato Fruit Quality Traits from Environmental and Meteorological Data</t>
  </si>
  <si>
    <t>10.3390/plants13050746</t>
  </si>
  <si>
    <t>2-s2.0-85187474519</t>
  </si>
  <si>
    <t>R2666</t>
  </si>
  <si>
    <t>A remote sensing model for coral recruitment habitat</t>
  </si>
  <si>
    <t>10.1016/j.rse.2024.114231</t>
  </si>
  <si>
    <t>2-s2.0-85195577893</t>
  </si>
  <si>
    <t>R2667</t>
  </si>
  <si>
    <t>Phenology and Plant Functional Type Link Optical Properties of Vegetation Canopies to Patterns of Vertical Vegetation Complexity</t>
  </si>
  <si>
    <t>10.3390/rs16142577</t>
  </si>
  <si>
    <t>2-s2.0-85199759283</t>
  </si>
  <si>
    <t>R2668</t>
  </si>
  <si>
    <t>The genomic potential of photosynthesis in piconanoplankton is functionally redundant but taxonomically structured at a global scale</t>
  </si>
  <si>
    <t>Science Advances</t>
  </si>
  <si>
    <t>10.1126/sciadv.adl0534</t>
  </si>
  <si>
    <t>2-s2.0-85201448494</t>
  </si>
  <si>
    <t>R2669</t>
  </si>
  <si>
    <t>Absence of “Absences”: The Engler–Hengl Approach in Species Distribution Modeling</t>
  </si>
  <si>
    <t>Biology Bulletin</t>
  </si>
  <si>
    <t>10.1134/S1062359023605311</t>
  </si>
  <si>
    <t>2-s2.0-85184921861</t>
  </si>
  <si>
    <t>R2670</t>
  </si>
  <si>
    <t>Construction and validation of a predictive model for postoperative urinary retention after lumbar interbody fusion surgery</t>
  </si>
  <si>
    <t>BMC Musculoskeletal Disorders</t>
  </si>
  <si>
    <t>10.1186/s12891-023-06816-w</t>
  </si>
  <si>
    <t>2-s2.0-85174184228</t>
  </si>
  <si>
    <t>R2671</t>
  </si>
  <si>
    <t>Spatial Prediction of Soil Organic Carbon Stock in the Moroccan High Atlas Using Machine Learning</t>
  </si>
  <si>
    <t>10.3390/rs15102494</t>
  </si>
  <si>
    <t>2-s2.0-85160594010</t>
  </si>
  <si>
    <t>R2672</t>
  </si>
  <si>
    <t>Moving with your mutualist: Predicted climate-induced mismatch between Proteaceae species and their avian pollinators</t>
  </si>
  <si>
    <t>10.1111/jbi.14804</t>
  </si>
  <si>
    <t>2-s2.0-85183923948</t>
  </si>
  <si>
    <t>R2673</t>
  </si>
  <si>
    <t>Dynamic distribution modelling of the swamp tigertail dragonfly Synthemis eustalacta (Odonata: Anisoptera: Synthemistidae) over a 20-year bushfire regime</t>
  </si>
  <si>
    <t>Ecological Entomology</t>
  </si>
  <si>
    <t>10.1111/een.13216</t>
  </si>
  <si>
    <t>2-s2.0-85144063591</t>
  </si>
  <si>
    <t>R2674</t>
  </si>
  <si>
    <t>Optimizing machine learning models for predicting soil pH and total P in intact soil profiles with visible and near-infrared reflectance (VNIR) spectroscopy</t>
  </si>
  <si>
    <t>10.1016/j.compag.2024.108643</t>
  </si>
  <si>
    <t>2-s2.0-85184991807</t>
  </si>
  <si>
    <t>R2675</t>
  </si>
  <si>
    <t>tidysdm: Leveraging the flexibility of tidymodels for species distribution modelling in R</t>
  </si>
  <si>
    <t>10.1111/2041-210X.14406</t>
  </si>
  <si>
    <t>2-s2.0-85203450879</t>
  </si>
  <si>
    <t>R2676</t>
  </si>
  <si>
    <t>Spatial flood susceptibility mapping using an explainable artificial intelligence (XAI) model</t>
  </si>
  <si>
    <t>10.1016/j.gsf.2023.101625</t>
  </si>
  <si>
    <t>2-s2.0-85159084861</t>
  </si>
  <si>
    <t>R2677</t>
  </si>
  <si>
    <t>A model for forest type identification and forest regeneration monitoring based on deep learning and hyperspectral imagery</t>
  </si>
  <si>
    <t>10.1016/j.ecoinf.2024.102507</t>
  </si>
  <si>
    <t>2-s2.0-85185533343</t>
  </si>
  <si>
    <t>R2678</t>
  </si>
  <si>
    <t>Prediction &amp; optimization of alkali-activated concrete based on the random forest machine learning algorithm</t>
  </si>
  <si>
    <t>10.1016/j.conbuildmat.2023.131519</t>
  </si>
  <si>
    <t>2-s2.0-85153576626</t>
  </si>
  <si>
    <t>R2679</t>
  </si>
  <si>
    <t>A machine learning-based ensemble model for estimating diurnal variations of nitrogen oxide concentrations in Taiwan</t>
  </si>
  <si>
    <t>10.1016/j.scitotenv.2024.170209</t>
  </si>
  <si>
    <t>2-s2.0-85183450392</t>
  </si>
  <si>
    <t>R2680</t>
  </si>
  <si>
    <t>Phenological Shifts in Lake Ice Cover Across the Northern Hemisphere: A Glimpse Into the Past, Present, and the Future of Lake Ice Phenology</t>
  </si>
  <si>
    <t>10.1029/2023WR036392</t>
  </si>
  <si>
    <t>2-s2.0-85202971245</t>
  </si>
  <si>
    <t>R2681</t>
  </si>
  <si>
    <t>Cardiac disease prediction using AI algorithms with SelectKBest</t>
  </si>
  <si>
    <t>Medical and Biological Engineering and Computing</t>
  </si>
  <si>
    <t>10.1007/s11517-023-02918-8</t>
  </si>
  <si>
    <t>2-s2.0-85169891079</t>
  </si>
  <si>
    <t>R2682</t>
  </si>
  <si>
    <t>Transmission risk of Oropouche fever across the Americas</t>
  </si>
  <si>
    <t>10.1186/s40249-023-01091-2</t>
  </si>
  <si>
    <t>2-s2.0-85158031913</t>
  </si>
  <si>
    <t>R2683</t>
  </si>
  <si>
    <t>Using an innovative bivariate colour scheme to infer spatial links and patterns between prediction and uncertainty: an example based on an explainable soil CN ratio model</t>
  </si>
  <si>
    <t>10.1007/s40808-022-01493-5</t>
  </si>
  <si>
    <t>2-s2.0-85136542008</t>
  </si>
  <si>
    <t>R2684</t>
  </si>
  <si>
    <t>Potential for redistribution of post-moult habitat for Eudyptes penguins in the Southern Ocean under future climate conditions</t>
  </si>
  <si>
    <t>10.1111/gcb.16500</t>
  </si>
  <si>
    <t>2-s2.0-85142195705</t>
  </si>
  <si>
    <t>R2685</t>
  </si>
  <si>
    <t>SAMA: Spatially-Aware Model-Agnostic Machine Learning Framework for Geophysical Data</t>
  </si>
  <si>
    <t>10.1109/ACCESS.2023.3236802</t>
  </si>
  <si>
    <t>2-s2.0-85147270023</t>
  </si>
  <si>
    <t>R2686</t>
  </si>
  <si>
    <t>Optimizing actual evapotranspiration simulation to identify evapotranspiration partitioning variations: A fusion of physical processes and machine learning techniques</t>
  </si>
  <si>
    <t>10.1016/j.agwat.2024.108755</t>
  </si>
  <si>
    <t>2-s2.0-85186613029</t>
  </si>
  <si>
    <t>R2687</t>
  </si>
  <si>
    <t>Comparison of methods to aggregate climate data to predict crop yield: an application to soybean</t>
  </si>
  <si>
    <t>10.1088/1748-9326/ad42b5</t>
  </si>
  <si>
    <t>2-s2.0-85192271072</t>
  </si>
  <si>
    <t>R2688</t>
  </si>
  <si>
    <t>Using citizen science data for predicting the timing of ecological phenomena across regions</t>
  </si>
  <si>
    <t>BioScience</t>
  </si>
  <si>
    <t>10.1093/biosci/biae041</t>
  </si>
  <si>
    <t>2-s2.0-85199773679</t>
  </si>
  <si>
    <t>R2689</t>
  </si>
  <si>
    <t>Climate-driven deterioration of future ozone pollution in Asia predicted by machine learning with multi-source data</t>
  </si>
  <si>
    <t>10.5194/acp-23-1131-2023</t>
  </si>
  <si>
    <t>2-s2.0-85147900070</t>
  </si>
  <si>
    <t>R2690</t>
  </si>
  <si>
    <t>An open source Python library for environmental isotopic modelling</t>
  </si>
  <si>
    <t>10.1038/s41598-023-29073-2</t>
  </si>
  <si>
    <t>2-s2.0-85147319479</t>
  </si>
  <si>
    <t>R2691</t>
  </si>
  <si>
    <t>Satellite-based estimation of NO2 concentrations using a machine-learning model: A case study on Rio Grande do Sul, Brazil</t>
  </si>
  <si>
    <t>Atmosfera</t>
  </si>
  <si>
    <t>10.20937/ATM.53116</t>
  </si>
  <si>
    <t>2-s2.0-85153848784</t>
  </si>
  <si>
    <t>R2692</t>
  </si>
  <si>
    <t>Mapping soil depth in southern pampas Argentina using ancillary data and statistical learning</t>
  </si>
  <si>
    <t>10.1002/saj2.20350</t>
  </si>
  <si>
    <t>2-s2.0-85121366670</t>
  </si>
  <si>
    <t>R2693</t>
  </si>
  <si>
    <t>Partitioning global surface energy and their controlling factors based on machine learning</t>
  </si>
  <si>
    <t>10.3390/rs12223712</t>
  </si>
  <si>
    <t>2-s2.0-85096224073</t>
  </si>
  <si>
    <t>R2694</t>
  </si>
  <si>
    <t>Disaggregating County-Level Census Data for Population Mapping Using Residential Geo-Objects with Multisource Geo-Spatial Data</t>
  </si>
  <si>
    <t>10.1109/JSTARS.2020.2974896</t>
  </si>
  <si>
    <t>2-s2.0-85083759935</t>
  </si>
  <si>
    <t>R2695</t>
  </si>
  <si>
    <t>Can Forest-Related Adaptive Capacity Reduce Landslide Risk Attributable to Climate Change?—Case of Republic of Korea</t>
  </si>
  <si>
    <t>10.3390/f13010049</t>
  </si>
  <si>
    <t>2-s2.0-85122474318</t>
  </si>
  <si>
    <t>R2696</t>
  </si>
  <si>
    <t>Temporal Assessment of Eastern Spotted Skunk Geographic Distribution</t>
  </si>
  <si>
    <t>Southeastern Naturalist</t>
  </si>
  <si>
    <t>10.1656/058.020.0sp1104</t>
  </si>
  <si>
    <t>2-s2.0-85113139613</t>
  </si>
  <si>
    <t>R2697</t>
  </si>
  <si>
    <t>Spatial modeling of snow avalanche using machine learning models and geo-environmental factors: Comparison of effectiveness in two mountain regions</t>
  </si>
  <si>
    <t>10.3390/rs11242995</t>
  </si>
  <si>
    <t>2-s2.0-85077866042</t>
  </si>
  <si>
    <t>R2698</t>
  </si>
  <si>
    <t>Benchmarking deep learning models for cloud detection in landsat-8 and sentinel-2 images</t>
  </si>
  <si>
    <t>10.3390/rs13050992</t>
  </si>
  <si>
    <t>2-s2.0-85102762188</t>
  </si>
  <si>
    <t>R2699</t>
  </si>
  <si>
    <t>A Study of the Distribution of Forest Density in Inner Mongolia Based on Environmental Factors</t>
  </si>
  <si>
    <t>10.3390/f13020313</t>
  </si>
  <si>
    <t>2-s2.0-85125583821</t>
  </si>
  <si>
    <t>R2700</t>
  </si>
  <si>
    <t>Mapping the current and future distributions of Onosma species endemic to Iran</t>
  </si>
  <si>
    <t>10.1007/s40333-020-0080-z</t>
  </si>
  <si>
    <t>2-s2.0-85098261671</t>
  </si>
  <si>
    <t>R2701</t>
  </si>
  <si>
    <t>Accounting for analytical and proximal soil sensing errors in digital soil mapping</t>
  </si>
  <si>
    <t>10.1111/ejss.13226</t>
  </si>
  <si>
    <t>2-s2.0-85128822448</t>
  </si>
  <si>
    <t>R2702</t>
  </si>
  <si>
    <t>Cluster-based bagging of constrained mixed-effects models for high spatiotemporal resolution nitrogen oxides prediction over large regions</t>
  </si>
  <si>
    <t>10.1016/j.envint.2019.04.057</t>
  </si>
  <si>
    <t>2-s2.0-85065210404</t>
  </si>
  <si>
    <t>R2703</t>
  </si>
  <si>
    <t>A Domain Adaptation Approach for Performance Estimation of Spatial Predictions</t>
  </si>
  <si>
    <t>10.1109/TGRS.2020.3012575</t>
  </si>
  <si>
    <t>2-s2.0-85106740656</t>
  </si>
  <si>
    <t>R2704</t>
  </si>
  <si>
    <t>Refining benchmarks for soil organic carbon in Australia's temperate forests</t>
  </si>
  <si>
    <t>10.1016/j.geoderma.2020.114246</t>
  </si>
  <si>
    <t>2-s2.0-85079853019</t>
  </si>
  <si>
    <t>R2705</t>
  </si>
  <si>
    <t>Machine learning and landslide studies: recent advances and applications</t>
  </si>
  <si>
    <t>10.1007/s11069-022-05423-7</t>
  </si>
  <si>
    <t>2-s2.0-85132168082</t>
  </si>
  <si>
    <t>R2706</t>
  </si>
  <si>
    <t>Neglecting spatial autocorrelation causes underestimation of the error of sugarcane yield models</t>
  </si>
  <si>
    <t>10.1016/j.compag.2018.09.003</t>
  </si>
  <si>
    <t>2-s2.0-85053716491</t>
  </si>
  <si>
    <t>R2707</t>
  </si>
  <si>
    <t>Tipping points of marine phytoplankton to multiple environmental stressors</t>
  </si>
  <si>
    <t>10.1038/s41558-022-01489-0</t>
  </si>
  <si>
    <t>2-s2.0-85139665302</t>
  </si>
  <si>
    <t>R2708</t>
  </si>
  <si>
    <t>Estimating near-surface air temperature across Israel using a machine learning based hybrid approach</t>
  </si>
  <si>
    <t>10.1002/joc.6570</t>
  </si>
  <si>
    <t>2-s2.0-85083263790</t>
  </si>
  <si>
    <t>R2709</t>
  </si>
  <si>
    <t>Systematic prioritisation of SDGs: Machine learning approach</t>
  </si>
  <si>
    <t>World Development</t>
  </si>
  <si>
    <t>10.1016/j.worlddev.2020.105269</t>
  </si>
  <si>
    <t>2-s2.0-85095810863</t>
  </si>
  <si>
    <t>R2710</t>
  </si>
  <si>
    <t>Determination of water depth in ports using satellite data based on machine learning algorithms</t>
  </si>
  <si>
    <t>10.3390/en14092486</t>
  </si>
  <si>
    <t>2-s2.0-85106399822</t>
  </si>
  <si>
    <t>R2711</t>
  </si>
  <si>
    <t>Disentangling spatial and environmental effects: Flexible methods for community ecology and macroecology</t>
  </si>
  <si>
    <t>10.1002/ecs2.4028</t>
  </si>
  <si>
    <t>2-s2.0-85128903784</t>
  </si>
  <si>
    <t>R2712</t>
  </si>
  <si>
    <t>Reconstructing Past Global Vegetation With Random Forest Machine Learning, Sacrificing the Dynamic Response for Robust Results</t>
  </si>
  <si>
    <t>10.1029/2020MS002200</t>
  </si>
  <si>
    <t>2-s2.0-85101506129</t>
  </si>
  <si>
    <t>R2713</t>
  </si>
  <si>
    <t>Region-income-based prioritisation of Sustainable Development Goals by Gradient Boosting Machine</t>
  </si>
  <si>
    <t>Sustainability Science</t>
  </si>
  <si>
    <t>10.1007/s11625-022-01120-3</t>
  </si>
  <si>
    <t>2-s2.0-85125805031</t>
  </si>
  <si>
    <t>R2714</t>
  </si>
  <si>
    <t>Potential global geographical distribution of Lolium temulentum L. under climate change</t>
  </si>
  <si>
    <t>10.3389/fpls.2022.1024635</t>
  </si>
  <si>
    <t>2-s2.0-85142649022</t>
  </si>
  <si>
    <t>R2715</t>
  </si>
  <si>
    <t>Google Earth Engine for large-scale land use and land cover mapping: an object-based classification approach using spectral, textural and topographical factors</t>
  </si>
  <si>
    <t>10.1080/15481603.2021.1947623</t>
  </si>
  <si>
    <t>2-s2.0-85110832105</t>
  </si>
  <si>
    <t>R2716</t>
  </si>
  <si>
    <t>Comparing the prediction performance, uncertainty quantification and extrapolation potential of regression kriging and random forest while accounting for soil measurement errors</t>
  </si>
  <si>
    <t>10.1016/j.geoderma.2022.116192</t>
  </si>
  <si>
    <t>2-s2.0-85140444299</t>
  </si>
  <si>
    <t>R2717</t>
  </si>
  <si>
    <t>How to survive a glaciation: the challenge of estimating biologically realistic potential distributions under freezing conditions</t>
  </si>
  <si>
    <t>10.1111/ecog.04202</t>
  </si>
  <si>
    <t>2-s2.0-85063163378</t>
  </si>
  <si>
    <t>R2718</t>
  </si>
  <si>
    <t>Predicting power outages caused by extratropical storms</t>
  </si>
  <si>
    <t>10.5194/nhess-21-607-2021</t>
  </si>
  <si>
    <t>2-s2.0-85100977814</t>
  </si>
  <si>
    <t>R2719</t>
  </si>
  <si>
    <t>Ecological traits underlying interspecific variation in climate matching of birds</t>
  </si>
  <si>
    <t>10.1111/geb.13480</t>
  </si>
  <si>
    <t>2-s2.0-85125542062</t>
  </si>
  <si>
    <t>R2720</t>
  </si>
  <si>
    <t>New forest aboveground biomass maps of China integrating multiple datasets</t>
  </si>
  <si>
    <t>10.3390/rs13152892</t>
  </si>
  <si>
    <t>2-s2.0-85111586475</t>
  </si>
  <si>
    <t>R2721</t>
  </si>
  <si>
    <t>Projecting shifts in the distributions of Chinese endemic vertebrate species under climate and land-use change</t>
  </si>
  <si>
    <t>10.3389/fevo.2023.1174495</t>
  </si>
  <si>
    <t>2-s2.0-85164416637</t>
  </si>
  <si>
    <t>R2722</t>
  </si>
  <si>
    <t>Bird Migration at the Edge – Geographic and Anthropogenic Factors but Not Habitat Properties Drive Season-Specific Spatial Stopover Distributions Near Wide Ecological Barriers</t>
  </si>
  <si>
    <t>10.3389/fevo.2022.822220</t>
  </si>
  <si>
    <t>2-s2.0-85127944653</t>
  </si>
  <si>
    <t>R2723</t>
  </si>
  <si>
    <t>A multivariate analysis of environmental effects on road accident occurrence using a balanced bagging approach</t>
  </si>
  <si>
    <t>10.1016/j.aap.2019.105398</t>
  </si>
  <si>
    <t>2-s2.0-85076404457</t>
  </si>
  <si>
    <t>R2724</t>
  </si>
  <si>
    <t>Digital mapping of GlobalSoilMap soil properties at a broad scale: A review</t>
  </si>
  <si>
    <t>10.1016/j.geoderma.2021.115567</t>
  </si>
  <si>
    <t>2-s2.0-85120358138</t>
  </si>
  <si>
    <t>R2725</t>
  </si>
  <si>
    <t>Crop type mapping by using transfer learning</t>
  </si>
  <si>
    <t>10.1016/j.jag.2021.102313</t>
  </si>
  <si>
    <t>2-s2.0-85108459045</t>
  </si>
  <si>
    <t>R2726</t>
  </si>
  <si>
    <t>A machine learning framework to predict the next month's daily milk yield, milk composition and milking frequency for cows in a robotic dairy farm</t>
  </si>
  <si>
    <t>10.1016/j.biosystemseng.2022.02.013</t>
  </si>
  <si>
    <t>2-s2.0-85125706980</t>
  </si>
  <si>
    <t>R2727</t>
  </si>
  <si>
    <t>Predicting future community-level ocular Chlamydia trachomatis infection prevalence using serological, clinical, molecular, and geospatial data</t>
  </si>
  <si>
    <t>PLoS Neglected Tropical Diseases</t>
  </si>
  <si>
    <t>10.1371/journal.pntd.0010273</t>
  </si>
  <si>
    <t>2-s2.0-85127717810</t>
  </si>
  <si>
    <t>R2728</t>
  </si>
  <si>
    <t>Exploring the power of machine learning to predict carbon dioxide trapping efficiency in saline aquifers for carbon geological storage project</t>
  </si>
  <si>
    <t>10.1016/j.jclepro.2022.133778</t>
  </si>
  <si>
    <t>2-s2.0-85137083433</t>
  </si>
  <si>
    <t>R2729</t>
  </si>
  <si>
    <t>Intertidal beach habitat suitability model for Pacific sand lance (Ammodytes personatus) in the Salish Sea, Canada</t>
  </si>
  <si>
    <t>10.1139/cjfas-2021-0335</t>
  </si>
  <si>
    <t>2-s2.0-85135876853</t>
  </si>
  <si>
    <t>R2730</t>
  </si>
  <si>
    <t>Improving Mountain Snow and Land Cover Mapping Using Very-High-Resolution (VHR) Optical Satellite Images and Random Forest Machine Learning Models</t>
  </si>
  <si>
    <t>10.3390/rs14174227</t>
  </si>
  <si>
    <t>2-s2.0-85137930322</t>
  </si>
  <si>
    <t>R2731</t>
  </si>
  <si>
    <t>A machine learning based downscaling approach to produce high spatio-temporal resolution land surface temperature of the antarctic dry valleys from MODIS data</t>
  </si>
  <si>
    <t>10.3390/rs13224673</t>
  </si>
  <si>
    <t>2-s2.0-85119895178</t>
  </si>
  <si>
    <t>R2732</t>
  </si>
  <si>
    <t>MixChannel: Advanced augmentation for multispectral satellite images</t>
  </si>
  <si>
    <t>10.3390/rs13112181</t>
  </si>
  <si>
    <t>2-s2.0-85107741042</t>
  </si>
  <si>
    <t>R2733</t>
  </si>
  <si>
    <t>Determinants of habitat suitability models transferability across geographically disjunct populations: Insights from Vipera ursinii ursinii</t>
  </si>
  <si>
    <t>10.1002/ece3.7294</t>
  </si>
  <si>
    <t>2-s2.0-85102628897</t>
  </si>
  <si>
    <t>R2734</t>
  </si>
  <si>
    <t>Perennial ryegrass biomass retrieval through multispectral UAV data</t>
  </si>
  <si>
    <t>10.1016/j.compag.2021.106574</t>
  </si>
  <si>
    <t>2-s2.0-85122407603</t>
  </si>
  <si>
    <t>R2735</t>
  </si>
  <si>
    <t>Predicting greater sage-grouse habitat selection at the southern periphery of their range</t>
  </si>
  <si>
    <t>10.1002/ece3.6950</t>
  </si>
  <si>
    <t>2-s2.0-85094118705</t>
  </si>
  <si>
    <t>R2736</t>
  </si>
  <si>
    <t>Combining Environmental, Multispectral, and LiDAR Data Improves Forest Type Classification: A Case Study on Mapping Cool Temperate Rainforests and Mixed Forests</t>
  </si>
  <si>
    <t>10.3390/rs15010060</t>
  </si>
  <si>
    <t>2-s2.0-85145778045</t>
  </si>
  <si>
    <t>R2737</t>
  </si>
  <si>
    <t>Aboveground biomass mapping by integrating ICESat-2, SENTINEL-1, SENTINEL-2, ALOS2/PALSAR2, and topographic information in Mediterranean forests</t>
  </si>
  <si>
    <t>10.1080/15481603.2022.2115599</t>
  </si>
  <si>
    <t>2-s2.0-85138351867</t>
  </si>
  <si>
    <t>R2738</t>
  </si>
  <si>
    <t>Spatial thinning and class balancing: Key choices lead to variation in the performance of species distribution models with citizen science data</t>
  </si>
  <si>
    <t>10.1111/2041-210X.13525</t>
  </si>
  <si>
    <t>2-s2.0-85096999968</t>
  </si>
  <si>
    <t>R2739</t>
  </si>
  <si>
    <t>Spatial statistics and soil mapping: A blossoming partnership under pressure</t>
  </si>
  <si>
    <t>10.1016/j.spasta.2022.100639</t>
  </si>
  <si>
    <t>2-s2.0-85125112832</t>
  </si>
  <si>
    <t>R2740</t>
  </si>
  <si>
    <t>Predicting Students' Difficulties from a Piece of Code</t>
  </si>
  <si>
    <t>IEEE Transactions on Learning Technologies</t>
  </si>
  <si>
    <t>10.1109/TLT.2021.3092998</t>
  </si>
  <si>
    <t>2-s2.0-85112210247</t>
  </si>
  <si>
    <t>R2741</t>
  </si>
  <si>
    <t>Integration of lncRNAs, Protein-Coding Genes and Pathology Images for Detecting Metastatic Melanoma</t>
  </si>
  <si>
    <t>Genes</t>
  </si>
  <si>
    <t>10.3390/genes13101916</t>
  </si>
  <si>
    <t>2-s2.0-85140722301</t>
  </si>
  <si>
    <t>R2742</t>
  </si>
  <si>
    <t>Learning from urban form to predict building heights</t>
  </si>
  <si>
    <t>10.1371/journal.pone.0242010</t>
  </si>
  <si>
    <t>2-s2.0-85097840599</t>
  </si>
  <si>
    <t>R2743</t>
  </si>
  <si>
    <t>Creating a Universal Depth-to-Load Conversion Technique for the Conterminous United States Using Random Forests</t>
  </si>
  <si>
    <t>Journal of Cold Regions Engineering</t>
  </si>
  <si>
    <t>10.1061/(ASCE)CR.1943-5495.0000270</t>
  </si>
  <si>
    <t>2-s2.0-85120474377</t>
  </si>
  <si>
    <t>R2744</t>
  </si>
  <si>
    <t>A comparison of statistical and machine-learning approaches for spatiotemporal modeling of nitrogen dioxide across Switzerland</t>
  </si>
  <si>
    <t>10.1016/j.apr.2022.101611</t>
  </si>
  <si>
    <t>2-s2.0-85143979735</t>
  </si>
  <si>
    <t>R2745</t>
  </si>
  <si>
    <t>Temporal consistency of undercanopy thermal refugia in old-growth forest</t>
  </si>
  <si>
    <t>10.1016/j.agrformet.2021.108520</t>
  </si>
  <si>
    <t>2-s2.0-85111346648</t>
  </si>
  <si>
    <t>R2746</t>
  </si>
  <si>
    <t>Data–driven prospectivity modelling of sediment–hosted Zn–Pb mineral systems and their critical raw materials</t>
  </si>
  <si>
    <t>10.1016/j.oregeorev.2021.104635</t>
  </si>
  <si>
    <t>2-s2.0-85121273249</t>
  </si>
  <si>
    <t>R2747</t>
  </si>
  <si>
    <t>A gradient boost approach for predicting near-road ultrafine particle concentrations using detailed traffic characterization</t>
  </si>
  <si>
    <t>10.1016/j.envpol.2020.114777</t>
  </si>
  <si>
    <t>2-s2.0-85086433299</t>
  </si>
  <si>
    <t>R2748</t>
  </si>
  <si>
    <t>Identifying Dynamic Memory Effects on Vegetation State Using Recurrent Neural Networks</t>
  </si>
  <si>
    <t>Frontiers in Big Data</t>
  </si>
  <si>
    <t>10.3389/fdata.2019.00031</t>
  </si>
  <si>
    <t>2-s2.0-85080042336</t>
  </si>
  <si>
    <t>R2749</t>
  </si>
  <si>
    <t>Application of hybrid artificial intelligent models to predict deliverability of underground natural gas storage sites</t>
  </si>
  <si>
    <t>Renewable Energy</t>
  </si>
  <si>
    <t>10.1016/j.renene.2022.09.132</t>
  </si>
  <si>
    <t>2-s2.0-85139322872</t>
  </si>
  <si>
    <t>R2750</t>
  </si>
  <si>
    <t>A deep learning reconstruction of mass balance series for all glaciers in the French Alps: 1967-2015</t>
  </si>
  <si>
    <t>10.5194/essd-12-1973-2020</t>
  </si>
  <si>
    <t>2-s2.0-85091741066</t>
  </si>
  <si>
    <t>R2751</t>
  </si>
  <si>
    <t>Fine scale prediction of ecological community composition using a two-step sequential Machine Learning ensemble</t>
  </si>
  <si>
    <t>PLoS Computational Biology</t>
  </si>
  <si>
    <t>10.1371/JOURNAL.PCBI.1008906</t>
  </si>
  <si>
    <t>2-s2.0-85121923384</t>
  </si>
  <si>
    <t>R2752</t>
  </si>
  <si>
    <t>Phyllostomid bats distribution and richness gradient in a subtropical brazilian state</t>
  </si>
  <si>
    <t>Papeis Avulsos de Zoologia</t>
  </si>
  <si>
    <t>10.11606/1807-0205/2021.61.60</t>
  </si>
  <si>
    <t>2-s2.0-85115653943</t>
  </si>
  <si>
    <t>R2753</t>
  </si>
  <si>
    <t>Movement range corresponds to scale of effect for single scale models but not for individual variables within models</t>
  </si>
  <si>
    <t>10.1007/s10980-022-01426-8</t>
  </si>
  <si>
    <t>2-s2.0-85126361915</t>
  </si>
  <si>
    <t>R2754</t>
  </si>
  <si>
    <t>Imputing satellite-derived aerosol optical depth using a multi-resolution spatial model and random forest for PM2.5 prediction</t>
  </si>
  <si>
    <t>10.3390/rs13010126</t>
  </si>
  <si>
    <t>2-s2.0-85099251088</t>
  </si>
  <si>
    <t>R2755</t>
  </si>
  <si>
    <t>5G Technology: ML Hyperparameter Tuning Analysis for Subcarrier Spacing Prediction Model</t>
  </si>
  <si>
    <t>10.3390/app12168271</t>
  </si>
  <si>
    <t>2-s2.0-85136560848</t>
  </si>
  <si>
    <t>R2756</t>
  </si>
  <si>
    <t>Improving plot-level model of forest biomass: A combined approach using machine learning with spatial statistics</t>
  </si>
  <si>
    <t>10.3390/f12121663</t>
  </si>
  <si>
    <t>2-s2.0-85120385572</t>
  </si>
  <si>
    <t>R2757</t>
  </si>
  <si>
    <t>Is my sdm good enough? insights from a citizen science dataset in a point process modeling framework</t>
  </si>
  <si>
    <t>10.1016/j.ecolmodel.2020.109283</t>
  </si>
  <si>
    <t>2-s2.0-85095437276</t>
  </si>
  <si>
    <t>R2758</t>
  </si>
  <si>
    <t>Stochastic Modelling of Mineral Exploration Targets</t>
  </si>
  <si>
    <t>10.1007/s11004-021-09989-z</t>
  </si>
  <si>
    <t>2-s2.0-85124220611</t>
  </si>
  <si>
    <t>R2759</t>
  </si>
  <si>
    <t>Mapping floristic patterns of trees in Peruvian Amazonia using remote sensing and machine learning</t>
  </si>
  <si>
    <t>10.3390/RS12091523</t>
  </si>
  <si>
    <t>2-s2.0-85085996949</t>
  </si>
  <si>
    <t>R2760</t>
  </si>
  <si>
    <t>Machine Learning Approach for Personality Recognition in Spanish Texts</t>
  </si>
  <si>
    <t>10.3390/app12062985</t>
  </si>
  <si>
    <t>2-s2.0-85126962408</t>
  </si>
  <si>
    <t>R2761</t>
  </si>
  <si>
    <t>ML Model Optimization-Selection and GFA Prediction for Binary Alloys</t>
  </si>
  <si>
    <t>Crystal Growth and Design</t>
  </si>
  <si>
    <t>10.1021/acs.cgd.1c01519</t>
  </si>
  <si>
    <t>2-s2.0-85126573757</t>
  </si>
  <si>
    <t>R2762</t>
  </si>
  <si>
    <t>Global prevalence of non-perennial rivers and streams</t>
  </si>
  <si>
    <t>10.1038/s41586-021-03565-5</t>
  </si>
  <si>
    <t>2-s2.0-85108139437</t>
  </si>
  <si>
    <t>R2763</t>
  </si>
  <si>
    <t>Application of Machine Learning to Model Wetland Inundation Patterns Across a Large Semiarid Floodplain</t>
  </si>
  <si>
    <t>10.1029/2019WR024884</t>
  </si>
  <si>
    <t>2-s2.0-85074831260</t>
  </si>
  <si>
    <t>R2764</t>
  </si>
  <si>
    <t>Free iron oxide content in tropical soils predicted by integrative digital mapping</t>
  </si>
  <si>
    <t>10.1016/j.still.2022.105346</t>
  </si>
  <si>
    <t>2-s2.0-85124610797</t>
  </si>
  <si>
    <t>R2765</t>
  </si>
  <si>
    <t>Quantitative estimation of soil salinity using UAV-borne hyperspectral and satellite multispectral images</t>
  </si>
  <si>
    <t>10.3390/rs11070736</t>
  </si>
  <si>
    <t>2-s2.0-85064000790</t>
  </si>
  <si>
    <t>R2766</t>
  </si>
  <si>
    <t>Modeling present and future climate risk of dengue outbreak, a case study in New Caledonia</t>
  </si>
  <si>
    <t>Environmental Health: A Global Access Science Source</t>
  </si>
  <si>
    <t>10.1186/s12940-022-00829-z</t>
  </si>
  <si>
    <t>2-s2.0-85123349369</t>
  </si>
  <si>
    <t>R2767</t>
  </si>
  <si>
    <t>Deep-sea sediments of the global ocean</t>
  </si>
  <si>
    <t>10.5194/essd-12-3367-2020</t>
  </si>
  <si>
    <t>2-s2.0-85097755054</t>
  </si>
  <si>
    <t>R2768</t>
  </si>
  <si>
    <t>Historical and future spatially-explicit climate change impacts on mycorrhizal and saprotrophic macrofungal productivity in Mediterranean pine forests</t>
  </si>
  <si>
    <t>10.1016/j.agrformet.2022.108918</t>
  </si>
  <si>
    <t>2-s2.0-85127357174</t>
  </si>
  <si>
    <t>R2769</t>
  </si>
  <si>
    <t>Global patterns and predictors of trophic position, body size and jaw size in fishes</t>
  </si>
  <si>
    <t>10.1111/geb.13227</t>
  </si>
  <si>
    <t>2-s2.0-85097005934</t>
  </si>
  <si>
    <t>R2770</t>
  </si>
  <si>
    <t>Predicting the suitability area of heath alliances over France using open-source data</t>
  </si>
  <si>
    <t>Plant Biosystems</t>
  </si>
  <si>
    <t>10.1080/11263504.2023.2165562</t>
  </si>
  <si>
    <t>2-s2.0-85146626791</t>
  </si>
  <si>
    <t>R2771</t>
  </si>
  <si>
    <t>Tree species classification from airborne hyperspectral and LiDAR data using 3D convolutional neural networks</t>
  </si>
  <si>
    <t>10.1016/j.rse.2021.112322</t>
  </si>
  <si>
    <t>2-s2.0-85100680737</t>
  </si>
  <si>
    <t>R2772</t>
  </si>
  <si>
    <t>Airborne lidar sampling pivotal for accurate regional AGB predictions from multispectral images in forest-savanna landscapes</t>
  </si>
  <si>
    <t>10.3390/rs12101637</t>
  </si>
  <si>
    <t>2-s2.0-85085545352</t>
  </si>
  <si>
    <t>R2773</t>
  </si>
  <si>
    <t>Automated detection of rock glaciers using deep learning and object-based image analysis</t>
  </si>
  <si>
    <t>10.1016/j.rse.2020.112033</t>
  </si>
  <si>
    <t>2-s2.0-85089440785</t>
  </si>
  <si>
    <t>R2774</t>
  </si>
  <si>
    <t>Driver identification using in-vehicle digital data in the forensic context of a hit and run accident</t>
  </si>
  <si>
    <t>Forensic Science International: Digital Investigation</t>
  </si>
  <si>
    <t>10.1016/j.fsidi.2020.301090</t>
  </si>
  <si>
    <t>2-s2.0-85098227464</t>
  </si>
  <si>
    <t>R2775</t>
  </si>
  <si>
    <t>Decoding subjective emotional arousal from eeg during an immersive virtual reality experience</t>
  </si>
  <si>
    <t>eLife</t>
  </si>
  <si>
    <t>10.7554/eLife.64812</t>
  </si>
  <si>
    <t>2-s2.0-85118199886</t>
  </si>
  <si>
    <t>R2776</t>
  </si>
  <si>
    <t>A hybrid deep learning framework with physical process description for simulation of evapotranspiration</t>
  </si>
  <si>
    <t>10.1016/j.jhydrol.2021.127422</t>
  </si>
  <si>
    <t>2-s2.0-85122508712</t>
  </si>
  <si>
    <t>R2777</t>
  </si>
  <si>
    <t>Estimation of Spatially Continuous Near-Surface Relative Humidity over Japan and South Korea</t>
  </si>
  <si>
    <t>10.1109/JSTARS.2021.3103754</t>
  </si>
  <si>
    <t>2-s2.0-85114737235</t>
  </si>
  <si>
    <t>R2778</t>
  </si>
  <si>
    <t>Contribution of soil algae to the global carbon cycle</t>
  </si>
  <si>
    <t>10.1111/nph.17950</t>
  </si>
  <si>
    <t>2-s2.0-85123946427</t>
  </si>
  <si>
    <t>R2779</t>
  </si>
  <si>
    <t>Regional ensemble modeling reduces uncertainty for digital soil mapping</t>
  </si>
  <si>
    <t>10.1016/j.geoderma.2021.114998</t>
  </si>
  <si>
    <t>2-s2.0-85103429618</t>
  </si>
  <si>
    <t>R2780</t>
  </si>
  <si>
    <t>The relict population of Pinna nobilis in the Mar Menor is facing an uncertain future</t>
  </si>
  <si>
    <t>10.1016/j.marpolbul.2022.114376</t>
  </si>
  <si>
    <t>2-s2.0-85142196502</t>
  </si>
  <si>
    <t>R2781</t>
  </si>
  <si>
    <t>Very High-Resolution Imagery and Machine Learning for Detailed Mapping of Riparian Vegetation and Substrate Types</t>
  </si>
  <si>
    <t>10.3390/rs14040954</t>
  </si>
  <si>
    <t>2-s2.0-85124955949</t>
  </si>
  <si>
    <t>R2782</t>
  </si>
  <si>
    <t>Rainfall Prediction Using Machine Learning Algorithms for the Various Ecological Zones of Ghana</t>
  </si>
  <si>
    <t>10.1109/ACCESS.2021.3139312</t>
  </si>
  <si>
    <t>2-s2.0-85122312353</t>
  </si>
  <si>
    <t>R2783</t>
  </si>
  <si>
    <t>A High-Performance Gait Recognition Method Based on n-Fold Bernoulli Theory</t>
  </si>
  <si>
    <t>10.1109/ACCESS.2022.3212366</t>
  </si>
  <si>
    <t>2-s2.0-85139847577</t>
  </si>
  <si>
    <t>R2784</t>
  </si>
  <si>
    <t>Improving predictions of range expansion for invasive species using joint species distribution models and surrogate co-occurring species</t>
  </si>
  <si>
    <t>10.1111/jbi.14105</t>
  </si>
  <si>
    <t>2-s2.0-85102961120</t>
  </si>
  <si>
    <t>R2785</t>
  </si>
  <si>
    <t>Mapping shrub cover in grasslands with an object-based approach and investigating the connection to topo-edaphic factors</t>
  </si>
  <si>
    <t>10.1080/10106049.2022.2120549</t>
  </si>
  <si>
    <t>2-s2.0-85138247247</t>
  </si>
  <si>
    <t>R2786</t>
  </si>
  <si>
    <t>An Ecological Expert System Optimization for Assessing Environmental Water Requirements of Hypersaline Lakes</t>
  </si>
  <si>
    <t>10.1007/s13157-022-01614-x</t>
  </si>
  <si>
    <t>2-s2.0-85139432290</t>
  </si>
  <si>
    <t>R2787</t>
  </si>
  <si>
    <t>Economic development, weather shocks and child marriage in South Asia: A machine learning approach</t>
  </si>
  <si>
    <t>10.1371/journal.pone.0271373</t>
  </si>
  <si>
    <t>2-s2.0-85137138201</t>
  </si>
  <si>
    <t>R2788</t>
  </si>
  <si>
    <t>Interpretable machine learning for analysing heterogeneous drivers of geographic events in space-time</t>
  </si>
  <si>
    <t>10.1080/13658816.2021.1965608</t>
  </si>
  <si>
    <t>2-s2.0-85113972092</t>
  </si>
  <si>
    <t>R2789</t>
  </si>
  <si>
    <t>High-resolution soil organic carbon mapping at the field scale in Southern Belgium (Wallonia)</t>
  </si>
  <si>
    <t>10.1016/j.geoderma.2022.115929</t>
  </si>
  <si>
    <t>2-s2.0-85130096704</t>
  </si>
  <si>
    <t>R2790</t>
  </si>
  <si>
    <t>Urban soils as a spatial indicator of quality for urban socio-ecological systems</t>
  </si>
  <si>
    <t>10.1016/j.jenvman.2021.113556</t>
  </si>
  <si>
    <t>2-s2.0-85115742366</t>
  </si>
  <si>
    <t>R2791</t>
  </si>
  <si>
    <t>Crack initiation pressure prediction for SC-CO2 fracturing by integrated meta-heuristics and machine learning algorithms</t>
  </si>
  <si>
    <t>10.1016/j.engfracmech.2021.107750</t>
  </si>
  <si>
    <t>2-s2.0-85104909003</t>
  </si>
  <si>
    <t>R2792</t>
  </si>
  <si>
    <t>Quantifying the risk of non-native conifer establishment across heterogeneous landscapes</t>
  </si>
  <si>
    <t>10.1111/1365-2664.14170</t>
  </si>
  <si>
    <t>2-s2.0-85128539836</t>
  </si>
  <si>
    <t>R2793</t>
  </si>
  <si>
    <t>Land Surface Temperature Reconstruction Under Long-Term Cloudy-Sky Conditions at 250 m Spatial Resolution: Case Study of Vinschgau/Venosta Valley in the European Alps</t>
  </si>
  <si>
    <t>10.1109/JSTARS.2022.3147356</t>
  </si>
  <si>
    <t>2-s2.0-85124241202</t>
  </si>
  <si>
    <t>R2794</t>
  </si>
  <si>
    <t>Comparison of spatial distribution models to predict subtidal burying habitat of the forage fish Ammodytes personatus in the Strait of Georgia, British Columbia, Canada</t>
  </si>
  <si>
    <t>10.1002/aqc.3593</t>
  </si>
  <si>
    <t>2-s2.0-85114325202</t>
  </si>
  <si>
    <t>R2795</t>
  </si>
  <si>
    <t>Key factors for species distribution modeling in benthic marine environments</t>
  </si>
  <si>
    <t>10.3389/fmars.2023.1222382</t>
  </si>
  <si>
    <t>2-s2.0-85180215062</t>
  </si>
  <si>
    <t>R2796</t>
  </si>
  <si>
    <t>Mapping the Risk Terrain for Crime Using Machine Learning</t>
  </si>
  <si>
    <t>Journal of Quantitative Criminology</t>
  </si>
  <si>
    <t>10.1007/s10940-020-09457-7</t>
  </si>
  <si>
    <t>2-s2.0-85084140084</t>
  </si>
  <si>
    <t>R2797</t>
  </si>
  <si>
    <t>Nonlinear sensitivity of glacier mass balance to future climate change unveiled by deep learning</t>
  </si>
  <si>
    <t>10.1038/s41467-022-28033-0</t>
  </si>
  <si>
    <t>2-s2.0-85123234490</t>
  </si>
  <si>
    <t>R2798</t>
  </si>
  <si>
    <t>Mitigating subway construction collapse risk using Bayesian network modeling</t>
  </si>
  <si>
    <t>Automation in Construction</t>
  </si>
  <si>
    <t>10.1016/j.autcon.2022.104541</t>
  </si>
  <si>
    <t>2-s2.0-85138072584</t>
  </si>
  <si>
    <t>R2799</t>
  </si>
  <si>
    <t>Drivers of Solidago species invasion in Central Europe—Case study in the landscape of the Carpathian Mountains and their foreground</t>
  </si>
  <si>
    <t>10.1002/ece3.7989</t>
  </si>
  <si>
    <t>2-s2.0-85112076733</t>
  </si>
  <si>
    <t>R2800</t>
  </si>
  <si>
    <t>Multi-task learning and data augmentation for negative thermal expansion materials property prediction</t>
  </si>
  <si>
    <t>Materials Today Communications</t>
  </si>
  <si>
    <t>10.1016/j.mtcomm.2021.102314</t>
  </si>
  <si>
    <t>2-s2.0-85105697443</t>
  </si>
  <si>
    <t>R2801</t>
  </si>
  <si>
    <t>Predicting the individual identity of non-invasive faecal and hair samples using biotelemetry clusters</t>
  </si>
  <si>
    <t>Mammalian Biology</t>
  </si>
  <si>
    <t>10.1007/s42991-021-00173-8</t>
  </si>
  <si>
    <t>2-s2.0-85121674192</t>
  </si>
  <si>
    <t>R2802</t>
  </si>
  <si>
    <t>Development of pedotransfer functions for water retention in tropical mountain soil landscapes: Spotlight on parameter tuning in machine learning</t>
  </si>
  <si>
    <t>10.5194/soil-6-215-2020</t>
  </si>
  <si>
    <t>2-s2.0-85085926805</t>
  </si>
  <si>
    <t>R2803</t>
  </si>
  <si>
    <t>Predicting Species and Structural Diversity of Temperate Forests with Satellite Remote Sensing and Deep Learning</t>
  </si>
  <si>
    <t>10.3390/rs14071631</t>
  </si>
  <si>
    <t>2-s2.0-85128177358</t>
  </si>
  <si>
    <t>R2804</t>
  </si>
  <si>
    <t>Assessment of soil organic carbon stocks in Alberta using 2-scale sampling and 3D predictive soil mapping</t>
  </si>
  <si>
    <t>Facets</t>
  </si>
  <si>
    <t>10.1139/facets-2023-0040</t>
  </si>
  <si>
    <t>2-s2.0-85172460152</t>
  </si>
  <si>
    <t>R2805</t>
  </si>
  <si>
    <t>Estimation of hourly near surface air temperature across Israel using an ensemble model</t>
  </si>
  <si>
    <t>10.3390/rs12111741</t>
  </si>
  <si>
    <t>2-s2.0-85086445585</t>
  </si>
  <si>
    <t>R2806</t>
  </si>
  <si>
    <t>Remote Sensing Image Water Body Recognition Algorithm Based on Deep Convolution Generating Network and Combined Features</t>
  </si>
  <si>
    <t>Wireless Communications and Mobile Computing</t>
  </si>
  <si>
    <t>10.1155/2022/9932251</t>
  </si>
  <si>
    <t>2-s2.0-85133175552</t>
  </si>
  <si>
    <t>R2807</t>
  </si>
  <si>
    <t>Comparison of linear regression, k-nearest neighbour and random forest methods in airborne laser-scanning-based prediction of growing stock</t>
  </si>
  <si>
    <t>10.1093/forestry/cpaa034</t>
  </si>
  <si>
    <t>2-s2.0-85095766768</t>
  </si>
  <si>
    <t>R2808</t>
  </si>
  <si>
    <t>Causality guided machine learning model on wetland CH4 emissions across global wetlands</t>
  </si>
  <si>
    <t>10.1016/j.agrformet.2022.109115</t>
  </si>
  <si>
    <t>2-s2.0-85135914716</t>
  </si>
  <si>
    <t>R2809</t>
  </si>
  <si>
    <t>Pandemic velocity: Forecasting COVID-19 in the US with a machine learning &amp; Bayesian time series compartmental model</t>
  </si>
  <si>
    <t>10.1371/journal.pcbi.1008837</t>
  </si>
  <si>
    <t>2-s2.0-85104160301</t>
  </si>
  <si>
    <t>R2810</t>
  </si>
  <si>
    <t>Transferable species distribution modelling: Comparative performance of Generalised Functional Response models</t>
  </si>
  <si>
    <t>10.1016/j.ecoinf.2022.101803</t>
  </si>
  <si>
    <t>2-s2.0-85138060119</t>
  </si>
  <si>
    <t>R2811</t>
  </si>
  <si>
    <t>Object-based random forest wetland mapping in Conne River, Newfoundland, Canada</t>
  </si>
  <si>
    <t>10.1117/1.JRS.15.038506</t>
  </si>
  <si>
    <t>2-s2.0-85116302906</t>
  </si>
  <si>
    <t>R2812</t>
  </si>
  <si>
    <t>Optimization of species distribution models using a genetic algorithm for simulating climate change effects on Zagros forests in Iran</t>
  </si>
  <si>
    <t>10.1016/j.ecoinf.2021.101288</t>
  </si>
  <si>
    <t>2-s2.0-85104081403</t>
  </si>
  <si>
    <t>R2813</t>
  </si>
  <si>
    <t>Do land policies make a difference? A data-driven approach to trace effects on urban form in France and Germany</t>
  </si>
  <si>
    <t>10.1177/2399808321995818</t>
  </si>
  <si>
    <t>2-s2.0-85102128503</t>
  </si>
  <si>
    <t>R2814</t>
  </si>
  <si>
    <t>A Novel Framework to Predict Relative Habitat Selection in Aquatic Systems: Applying Machine Learning and Resource Selection Functions to Acoustic Telemetry Data From Multiple Shark Species</t>
  </si>
  <si>
    <t>10.3389/fmars.2021.631262</t>
  </si>
  <si>
    <t>2-s2.0-85105946707</t>
  </si>
  <si>
    <t>R2815</t>
  </si>
  <si>
    <t>Future fire regimes increase risks to obligate-seeder forests</t>
  </si>
  <si>
    <t>10.1111/ddi.13417</t>
  </si>
  <si>
    <t>2-s2.0-85115320350</t>
  </si>
  <si>
    <t>R2816</t>
  </si>
  <si>
    <t>Simulating thaw-induced land cover change in discontinuous permafrost landscapes</t>
  </si>
  <si>
    <t>10.1016/j.rsase.2022.100829</t>
  </si>
  <si>
    <t>2-s2.0-85137090114</t>
  </si>
  <si>
    <t>R2817</t>
  </si>
  <si>
    <t>Continental-scale hyperspectral tree species classification in the United States National Ecological Observatory Network</t>
  </si>
  <si>
    <t>10.1016/j.rse.2022.113264</t>
  </si>
  <si>
    <t>2-s2.0-85138482856</t>
  </si>
  <si>
    <t>R2818</t>
  </si>
  <si>
    <t>Integration of multispectral and hyperspectral data to map magnetic susceptibility and soil attributes at depth: A novel framework</t>
  </si>
  <si>
    <t>10.1016/j.geoderma.2020.114885</t>
  </si>
  <si>
    <t>2-s2.0-85098452206</t>
  </si>
  <si>
    <t>R2819</t>
  </si>
  <si>
    <t>Modelling species presence-only data with random forests</t>
  </si>
  <si>
    <t>10.1111/ecog.05615</t>
  </si>
  <si>
    <t>2-s2.0-85118527394</t>
  </si>
  <si>
    <t>R2820</t>
  </si>
  <si>
    <t>Assessing and predicting the severity of mid-winter breakups based on Canada-wide river ice data</t>
  </si>
  <si>
    <t>10.1016/j.jhydrol.2022.127550</t>
  </si>
  <si>
    <t>2-s2.0-85123990376</t>
  </si>
  <si>
    <t>R2821</t>
  </si>
  <si>
    <t>Hourly gridded air temperatures of South Africa derived from MSG SEVIRI</t>
  </si>
  <si>
    <t>10.1016/j.jag.2019.02.006</t>
  </si>
  <si>
    <t>2-s2.0-85062824875</t>
  </si>
  <si>
    <t>R2822</t>
  </si>
  <si>
    <t>Prediction of CO2 capture capability of 0.5 MW MEA demo plant using three different deep learning pipelines</t>
  </si>
  <si>
    <t>10.1016/j.fuel.2022.123229</t>
  </si>
  <si>
    <t>2-s2.0-85122950007</t>
  </si>
  <si>
    <t>R2823</t>
  </si>
  <si>
    <t>Species distribution models for invasive Eurasian watermilfoil highlight the importance of data quality and limitations of discrimination accuracy metrics</t>
  </si>
  <si>
    <t>10.1002/ece3.8002</t>
  </si>
  <si>
    <t>2-s2.0-85112360668</t>
  </si>
  <si>
    <t>R2824</t>
  </si>
  <si>
    <t>Input map and feature selection for soil legacy data</t>
  </si>
  <si>
    <t>10.1016/j.geoderma.2020.114452</t>
  </si>
  <si>
    <t>2-s2.0-85085935898</t>
  </si>
  <si>
    <t>R2825</t>
  </si>
  <si>
    <t>Change Detection Techniques with Synthetic Aperture Radar Images: Experiments with Random Forests and Sentinel-1 Observations</t>
  </si>
  <si>
    <t>10.3390/rs14143323</t>
  </si>
  <si>
    <t>2-s2.0-85136399929</t>
  </si>
  <si>
    <t>R2826</t>
  </si>
  <si>
    <t>Quantifying aboveground biomass dynamics from charcoal degradation in Mozambique using GEDI Lidar and Landsat</t>
  </si>
  <si>
    <t>10.1016/j.rse.2022.113367</t>
  </si>
  <si>
    <t>2-s2.0-85142145517</t>
  </si>
  <si>
    <t>R2827</t>
  </si>
  <si>
    <t>On Cokriging, Neural Networks, and Spatial Blind Source Separation for Multivariate Spatial Prediction</t>
  </si>
  <si>
    <t>10.1109/LGRS.2020.3011549</t>
  </si>
  <si>
    <t>2-s2.0-85118541471</t>
  </si>
  <si>
    <t>R2828</t>
  </si>
  <si>
    <t>Geographic object-based image analysis for automated landslide detection using open source GIS software</t>
  </si>
  <si>
    <t>10.3390/ijgi8120551</t>
  </si>
  <si>
    <t>2-s2.0-85076676014</t>
  </si>
  <si>
    <t>R2829</t>
  </si>
  <si>
    <t>Arctic marine forest distribution models showcase potentially severe habitat losses for cryophilic species under climate change</t>
  </si>
  <si>
    <t>10.1111/gcb.16142</t>
  </si>
  <si>
    <t>2-s2.0-85125868437</t>
  </si>
  <si>
    <t>R2830</t>
  </si>
  <si>
    <t>Upscaling Net Ecosystem Exchange Over Heterogeneous Landscapes With Machine Learning</t>
  </si>
  <si>
    <t>10.1029/2020JG005814</t>
  </si>
  <si>
    <t>2-s2.0-85101783094</t>
  </si>
  <si>
    <t>R2831</t>
  </si>
  <si>
    <t>Cnn-based tree species classification using high resolution rgb image data from automated uav observations</t>
  </si>
  <si>
    <t>10.3390/rs12233892</t>
  </si>
  <si>
    <t>2-s2.0-85097031088</t>
  </si>
  <si>
    <t>R2832</t>
  </si>
  <si>
    <t>Supervised Machine Learning–Based Detection of Concrete Efflorescence</t>
  </si>
  <si>
    <t>10.3390/sym14112384</t>
  </si>
  <si>
    <t>2-s2.0-85146759786</t>
  </si>
  <si>
    <t>R2833</t>
  </si>
  <si>
    <t>Earth observations for official crop statistics in the context of scarcity of in-situ data</t>
  </si>
  <si>
    <t>10.3233/SJI-220054</t>
  </si>
  <si>
    <t>2-s2.0-85140827229</t>
  </si>
  <si>
    <t>R2834</t>
  </si>
  <si>
    <t>Dynamic Species Distribution Models in the Marine Realm: Predicting Year-Round Habitat Suitability of Baleen Whales in the Southern Ocean</t>
  </si>
  <si>
    <t>10.3389/fmars.2021.802276</t>
  </si>
  <si>
    <t>2-s2.0-85122329196</t>
  </si>
  <si>
    <t>R2835</t>
  </si>
  <si>
    <t>Climate change winner in the deep sea? predicting the impacts of climate change on the distribution of the glass sponge vazella pourtalesii</t>
  </si>
  <si>
    <t>10.3354/meps13566</t>
  </si>
  <si>
    <t>2-s2.0-85100099581</t>
  </si>
  <si>
    <t>R2836</t>
  </si>
  <si>
    <t>Integrating a Forward Feature Selection algorithm, Random Forest, and Cellular Automata to extrapolate urban growth in the Tehran-Karaj Region of Iran</t>
  </si>
  <si>
    <t>10.1016/j.compenvurbsys.2021.101595</t>
  </si>
  <si>
    <t>2-s2.0-85101016815</t>
  </si>
  <si>
    <t>R2837</t>
  </si>
  <si>
    <t>Model averaging for mapping topsoil organic carbon in France</t>
  </si>
  <si>
    <t>10.1016/j.geoderma.2020.114237</t>
  </si>
  <si>
    <t>2-s2.0-85078978380</t>
  </si>
  <si>
    <t>R2838</t>
  </si>
  <si>
    <t>Machine learning based estimation of field-scale daily, high resolution, multi-depth soil moisture for the Western and Midwestern United States</t>
  </si>
  <si>
    <t>10.7717/peerj.14275</t>
  </si>
  <si>
    <t>2-s2.0-85142313053</t>
  </si>
  <si>
    <t>R2839</t>
  </si>
  <si>
    <t>Using host traits to predict reservoir host species of rabies virus</t>
  </si>
  <si>
    <t>10.1371/journal.pntd.0008940</t>
  </si>
  <si>
    <t>2-s2.0-85098839805</t>
  </si>
  <si>
    <t>R2840</t>
  </si>
  <si>
    <t>Predicting ambient PM2.5 concentrations in Ulaanbaatar, Mongolia with machine learning approaches</t>
  </si>
  <si>
    <t>Journal of Exposure Science and Environmental Epidemiology</t>
  </si>
  <si>
    <t>10.1038/s41370-020-0257-8</t>
  </si>
  <si>
    <t>2-s2.0-85088865980</t>
  </si>
  <si>
    <t>R2841</t>
  </si>
  <si>
    <t>Identifying climate thresholds for dominant natural vegetation types at the global scale using machine learning: Average climate versus extremes</t>
  </si>
  <si>
    <t>10.1111/gcb.16110</t>
  </si>
  <si>
    <t>2-s2.0-85125205731</t>
  </si>
  <si>
    <t>R2842</t>
  </si>
  <si>
    <t>Global crop calendars of maize and wheat in the framework of the WorldCereal project</t>
  </si>
  <si>
    <t>10.1080/15481603.2022.2079273</t>
  </si>
  <si>
    <t>2-s2.0-85131594693</t>
  </si>
  <si>
    <t>R2843</t>
  </si>
  <si>
    <t>Literature review and bibliometric analysis on data-driven assessment of landslide susceptibility</t>
  </si>
  <si>
    <t>10.1007/s11629-021-7254-9</t>
  </si>
  <si>
    <t>2-s2.0-85133005854</t>
  </si>
  <si>
    <t>R2844</t>
  </si>
  <si>
    <t>Mapping breeding bird species richness at management-relevant resolutions across the United States</t>
  </si>
  <si>
    <t>10.1002/eap.2624</t>
  </si>
  <si>
    <t>2-s2.0-85131735142</t>
  </si>
  <si>
    <t>R2845</t>
  </si>
  <si>
    <t>Exploring the potential of land surface phenology and seasonal cloud free composites of one year of Sentinel-2 imagery for tree species mapping in a mountainous region</t>
  </si>
  <si>
    <t>10.1016/j.jag.2020.102208</t>
  </si>
  <si>
    <t>2-s2.0-85098238169</t>
  </si>
  <si>
    <t>R2846</t>
  </si>
  <si>
    <t>Modelling the spatial distribution of cetaceans in New Zealand waters</t>
  </si>
  <si>
    <t>10.1111/ddi.13035</t>
  </si>
  <si>
    <t>2-s2.0-85078903820</t>
  </si>
  <si>
    <t>R2847</t>
  </si>
  <si>
    <t>Modelling bathing water quality using official monitoring data</t>
  </si>
  <si>
    <t>10.3390/w13213005</t>
  </si>
  <si>
    <t>2-s2.0-85118133391</t>
  </si>
  <si>
    <t>R2848</t>
  </si>
  <si>
    <t>On the importance of predictor choice, modelling technique, and number of pseudo-absences for bioclimatic envelope model performance</t>
  </si>
  <si>
    <t>10.1002/ece3.6859</t>
  </si>
  <si>
    <t>2-s2.0-85092583840</t>
  </si>
  <si>
    <t>R2849</t>
  </si>
  <si>
    <t>Towards dynamic forest trafficability prediction using open spatial data, hydrological modelling and sensor technology</t>
  </si>
  <si>
    <t>10.1093/FORESTRY/CPAA010</t>
  </si>
  <si>
    <t>2-s2.0-85099921418</t>
  </si>
  <si>
    <t>R2850</t>
  </si>
  <si>
    <t>Using explainable machine learning to understand how urban form shapes sustainable mobility</t>
  </si>
  <si>
    <t>10.1016/j.trd.2022.103442</t>
  </si>
  <si>
    <t>2-s2.0-85138058127</t>
  </si>
  <si>
    <t>R2851</t>
  </si>
  <si>
    <t>Effects of numbers of observations and predictors for various model types on the performance of forest inventory with airborne laser scanning</t>
  </si>
  <si>
    <t>10.1139/cjfr-2021-0192</t>
  </si>
  <si>
    <t>2-s2.0-85126213443</t>
  </si>
  <si>
    <t>R2852</t>
  </si>
  <si>
    <t>Bioclimatic Preferences of the Great Bustard in a Steppe Region</t>
  </si>
  <si>
    <t>10.3390/d14121138</t>
  </si>
  <si>
    <t>2-s2.0-85144715414</t>
  </si>
  <si>
    <t>R2853</t>
  </si>
  <si>
    <t>Soundscape classification with convolutional neural networks reveals temporal and geographic patterns in ecoacoustic data</t>
  </si>
  <si>
    <t>10.1016/j.ecolind.2022.108831</t>
  </si>
  <si>
    <t>2-s2.0-85127462954</t>
  </si>
  <si>
    <t>R2854</t>
  </si>
  <si>
    <t>Watershed-Scale Effective Hydraulic Properties of the Continental United States</t>
  </si>
  <si>
    <t>10.1029/2020MS002440</t>
  </si>
  <si>
    <t>2-s2.0-85108664942</t>
  </si>
  <si>
    <t>R2855</t>
  </si>
  <si>
    <t>Machine learning models accurately predict ozone exposure during wildfire events</t>
  </si>
  <si>
    <t>10.1016/j.envpol.2019.06.088</t>
  </si>
  <si>
    <t>2-s2.0-85070552784</t>
  </si>
  <si>
    <t>R2856</t>
  </si>
  <si>
    <t>Identifying the natural reserve area of Cistanche salsa under the effects of multiple host plants and climate change conditions using a maximum entropy model in Xinjiang, China</t>
  </si>
  <si>
    <t>10.3389/fpls.2022.934959</t>
  </si>
  <si>
    <t>2-s2.0-85137736471</t>
  </si>
  <si>
    <t>R2857</t>
  </si>
  <si>
    <t>Machine learning algorithms to infer trait-matching and predict species interactions in ecological networks</t>
  </si>
  <si>
    <t>10.1111/2041-210X.13329</t>
  </si>
  <si>
    <t>2-s2.0-85075196002</t>
  </si>
  <si>
    <t>R2858</t>
  </si>
  <si>
    <t>Fast Pathogen Identification Using Single-Cell Matrix-Assisted Laser Desorption/Ionization-Aerosol Time-of-Flight Mass Spectrometry Data and Deep Learning Methods</t>
  </si>
  <si>
    <t>Analytical Chemistry</t>
  </si>
  <si>
    <t>10.1021/acs.analchem.9b05806</t>
  </si>
  <si>
    <t>2-s2.0-85086502429</t>
  </si>
  <si>
    <t>R2859</t>
  </si>
  <si>
    <t>SDMtune: An R package to tune and evaluate species distribution models</t>
  </si>
  <si>
    <t>10.1002/ece3.6786</t>
  </si>
  <si>
    <t>2-s2.0-85091730181</t>
  </si>
  <si>
    <t>R2860</t>
  </si>
  <si>
    <t>Outdoor Residential Water Use Restrictions during Recent Drought Suppressed Disease Vector Abundance in Southern California</t>
  </si>
  <si>
    <t>10.1021/acs.est.0c05857</t>
  </si>
  <si>
    <t>2-s2.0-85098973579</t>
  </si>
  <si>
    <t>R2861</t>
  </si>
  <si>
    <t>Temporal changes in the potential geographic distribution of Histiotus velatus (Chiroptera, Vespertilionidae), the “decade effect”</t>
  </si>
  <si>
    <t>10.1002/ece3.8333</t>
  </si>
  <si>
    <t>2-s2.0-85120356474</t>
  </si>
  <si>
    <t>R2862</t>
  </si>
  <si>
    <t>Use of advanced modelling methods to predict dothistroma needle blight on Pinus radiata at a fine resolution within New Zealand</t>
  </si>
  <si>
    <t>10.1016/j.foreco.2021.119226</t>
  </si>
  <si>
    <t>2-s2.0-85104569957</t>
  </si>
  <si>
    <t>R2863</t>
  </si>
  <si>
    <t>A new null model approach to quantify performance and significance for ecological niche models of species distributions</t>
  </si>
  <si>
    <t>10.1111/jbi.13573</t>
  </si>
  <si>
    <t>2-s2.0-85065662828</t>
  </si>
  <si>
    <t>R2864</t>
  </si>
  <si>
    <t>Classification and regression with random forests as a standard method for presence-only data SDMs: A future conservation example using China tree species</t>
  </si>
  <si>
    <t>10.1016/j.ecoinf.2019.05.003</t>
  </si>
  <si>
    <t>2-s2.0-85065561001</t>
  </si>
  <si>
    <t>R2865</t>
  </si>
  <si>
    <t>Ecohydrology of Interannual Changes in Watershed Storage</t>
  </si>
  <si>
    <t>10.1029/2019WR025164</t>
  </si>
  <si>
    <t>2-s2.0-85074610023</t>
  </si>
  <si>
    <t>R2866</t>
  </si>
  <si>
    <t>Machine Learning for QoS Prediction in Vehicular Communication: Challenges and Solution Approaches</t>
  </si>
  <si>
    <t>10.1109/ACCESS.2023.3303528</t>
  </si>
  <si>
    <t>2-s2.0-85167836725</t>
  </si>
  <si>
    <t>R2867</t>
  </si>
  <si>
    <t>BERM: a Belowground Ecosystem Resiliency Model for estimating Spartina alterniflora belowground biomass</t>
  </si>
  <si>
    <t>10.1111/nph.17607</t>
  </si>
  <si>
    <t>2-s2.0-85112373932</t>
  </si>
  <si>
    <t>R2868</t>
  </si>
  <si>
    <t>Paddy rice methane emissions across Monsoon Asia</t>
  </si>
  <si>
    <t>10.1016/j.rse.2022.113335</t>
  </si>
  <si>
    <t>2-s2.0-85141747462</t>
  </si>
  <si>
    <t>R2869</t>
  </si>
  <si>
    <t>Spatio-temporal mapping of soil water storage in a semi-arid landscape of northern Ghana – A multi-tasked ensemble machine-learning approach</t>
  </si>
  <si>
    <t>10.1016/j.geoderma.2021.115691</t>
  </si>
  <si>
    <t>2-s2.0-85122094177</t>
  </si>
  <si>
    <t>R2870</t>
  </si>
  <si>
    <t>Gap-filling eddy covariance methane fluxes: Comparison of machine learning model predictions and uncertainties at FLUXNET-CH4 wetlands</t>
  </si>
  <si>
    <t>10.1016/j.agrformet.2021.108528</t>
  </si>
  <si>
    <t>2-s2.0-85109612362</t>
  </si>
  <si>
    <t>R2871</t>
  </si>
  <si>
    <t>Evaluation of the factors explaining the use of agricultural land: A machine learning and model-agnostic approach</t>
  </si>
  <si>
    <t>10.1016/j.ecolind.2021.108200</t>
  </si>
  <si>
    <t>2-s2.0-85114831277</t>
  </si>
  <si>
    <t>R2872</t>
  </si>
  <si>
    <t>Machine Learning Uses Chemo-Transcriptomic Profiles to Stratify Antimalarial Compounds With Similar Mode of Action</t>
  </si>
  <si>
    <t>Frontiers in Cellular and Infection Microbiology</t>
  </si>
  <si>
    <t>10.3389/fcimb.2021.688256</t>
  </si>
  <si>
    <t>2-s2.0-85110086362</t>
  </si>
  <si>
    <t>R2873</t>
  </si>
  <si>
    <t>Fully component selection: An efficient combination of feature selection and principal component analysis to increase model performance</t>
  </si>
  <si>
    <t>10.1016/j.eswa.2021.115678</t>
  </si>
  <si>
    <t>2-s2.0-85112271183</t>
  </si>
  <si>
    <t>R2874</t>
  </si>
  <si>
    <t>Data-driven projections suggest large opportunities to improve Europe’s soybean self-sufficiency under climate change</t>
  </si>
  <si>
    <t>10.1038/s43016-022-00481-3</t>
  </si>
  <si>
    <t>2-s2.0-85127655464</t>
  </si>
  <si>
    <t>R2875</t>
  </si>
  <si>
    <t>Active‐learning approaches for landslide mapping using support vector machines</t>
  </si>
  <si>
    <t>10.3390/rs13132588</t>
  </si>
  <si>
    <t>2-s2.0-85109954856</t>
  </si>
  <si>
    <t>R2876</t>
  </si>
  <si>
    <t>Spatial modelling of ecological indicator values improves predictions of plant distributions in complex landscapes</t>
  </si>
  <si>
    <t>10.1111/ecog.05117</t>
  </si>
  <si>
    <t>2-s2.0-85087838332</t>
  </si>
  <si>
    <t>R2877</t>
  </si>
  <si>
    <t>Full-coverage spatiotemporal mapping of ambient PM2.5 and PM10 over China from Sentinel-5P and assimilated datasets: Considering the precursors and chemical compositions</t>
  </si>
  <si>
    <t>10.1016/j.scitotenv.2021.148535</t>
  </si>
  <si>
    <t>2-s2.0-85108417544</t>
  </si>
  <si>
    <t>R2878</t>
  </si>
  <si>
    <t>Machine learning-based prediction of sand and dust storm sources in arid Central Asia</t>
  </si>
  <si>
    <t>10.1080/17538947.2023.2202421</t>
  </si>
  <si>
    <t>2-s2.0-85158054421</t>
  </si>
  <si>
    <t>R2879</t>
  </si>
  <si>
    <t>Predicting drought and subsidence risks in France</t>
  </si>
  <si>
    <t>10.5194/nhess-22-2401-2022</t>
  </si>
  <si>
    <t>2-s2.0-85134944481</t>
  </si>
  <si>
    <t>R2880</t>
  </si>
  <si>
    <t>The real potential of current passive satellite data to map aboveground biomass in tropical forests</t>
  </si>
  <si>
    <t>10.1002/rse2.203</t>
  </si>
  <si>
    <t>2-s2.0-85104044891</t>
  </si>
  <si>
    <t>R2881</t>
  </si>
  <si>
    <t>Optimisation in machine learning: An application to topsoil organic stocks prediction in a dry forest ecosystem</t>
  </si>
  <si>
    <t>10.1016/j.geoderma.2019.07.004</t>
  </si>
  <si>
    <t>2-s2.0-85069648816</t>
  </si>
  <si>
    <t>R2882</t>
  </si>
  <si>
    <t>Can we use machine learning for agricultural land suitability assessment?</t>
  </si>
  <si>
    <t>10.3390/agronomy11040703</t>
  </si>
  <si>
    <t>2-s2.0-85114000712</t>
  </si>
  <si>
    <t>R2883</t>
  </si>
  <si>
    <t>National scale 3d mapping of soil ph using a data augmentation approach</t>
  </si>
  <si>
    <t>10.3390/rs12182872</t>
  </si>
  <si>
    <t>2-s2.0-85093838246</t>
  </si>
  <si>
    <t>R2884</t>
  </si>
  <si>
    <t>Exploring the functional composition of the human microbiome using a hand-curated microbial trait database</t>
  </si>
  <si>
    <t>BMC Bioinformatics</t>
  </si>
  <si>
    <t>10.1186/s12859-021-04216-2</t>
  </si>
  <si>
    <t>2-s2.0-85107553391</t>
  </si>
  <si>
    <t>R2885</t>
  </si>
  <si>
    <t>Towards global flood mapping onboard low cost satellites with machine learning</t>
  </si>
  <si>
    <t>10.1038/s41598-021-86650-z</t>
  </si>
  <si>
    <t>2-s2.0-85103743792</t>
  </si>
  <si>
    <t>R2886</t>
  </si>
  <si>
    <t>Mapping and Understanding Patterns of Air Quality Using Satellite Data and Machine Learning</t>
  </si>
  <si>
    <t>10.1029/2019JD031380</t>
  </si>
  <si>
    <t>2-s2.0-85081083320</t>
  </si>
  <si>
    <t>R2887</t>
  </si>
  <si>
    <t>Disturbance mapping in arctic tundra improved by a planning workflow for drone studies: Advancing tools for future ecosystem monitoring</t>
  </si>
  <si>
    <t>10.3390/rs13214466</t>
  </si>
  <si>
    <t>2-s2.0-85119157870</t>
  </si>
  <si>
    <t>R2888</t>
  </si>
  <si>
    <t>Improving predictions of coastal benthic invertebrate occurrence and density using a multi-scalar approach</t>
  </si>
  <si>
    <t>10.1016/j.ocecoaman.2022.106355</t>
  </si>
  <si>
    <t>2-s2.0-85139305402</t>
  </si>
  <si>
    <t>R2889</t>
  </si>
  <si>
    <t>Disentangling the effects of stand and climatic variables on forest productivity of Chinese fir plantations in subtropical China using a random forest algorithm</t>
  </si>
  <si>
    <t>10.1016/j.agrformet.2021.108412</t>
  </si>
  <si>
    <t>2-s2.0-85103988750</t>
  </si>
  <si>
    <t>R2890</t>
  </si>
  <si>
    <t>Identifying the Determinants of Regional Raw Milk Prices in Russia Using Machine Learning</t>
  </si>
  <si>
    <t>10.3390/agriculture12071006</t>
  </si>
  <si>
    <t>2-s2.0-85138074944</t>
  </si>
  <si>
    <t>R2891</t>
  </si>
  <si>
    <t>A Framework Integrating DeeplabV3+, Transfer Learning, Active Learning, and Incremental Learning for Mapping Building Footprints</t>
  </si>
  <si>
    <t>10.3390/rs14194738</t>
  </si>
  <si>
    <t>2-s2.0-85139969827</t>
  </si>
  <si>
    <t>R2892</t>
  </si>
  <si>
    <t>Learning Calibration Functions on the Fly: Hybrid Batch Online Stacking Ensembles for the Calibration of Low-Cost Air Quality Sensor Networks in the Presence of Concept Drift</t>
  </si>
  <si>
    <t>10.3390/atmos13030416</t>
  </si>
  <si>
    <t>2-s2.0-85129723019</t>
  </si>
  <si>
    <t>R2893</t>
  </si>
  <si>
    <t>Thermal thresholds heighten sensitivity of West Nile virus transmission to changing temperatures in coastal California: Thermal thresholds heighten WNV Trans.</t>
  </si>
  <si>
    <t>10.1098/rspb.2020.1065</t>
  </si>
  <si>
    <t>2-s2.0-85089130763</t>
  </si>
  <si>
    <t>R2894</t>
  </si>
  <si>
    <t>Projections of leaf turgor loss point shifts under future climate change scenarios</t>
  </si>
  <si>
    <t>10.1111/gcb.16400</t>
  </si>
  <si>
    <t>2-s2.0-85138224759</t>
  </si>
  <si>
    <t>R2895</t>
  </si>
  <si>
    <t>Reconstruction of Near-Surface Air Temperature over the Greenland Ice Sheet Based on MODIS Data and Machine Learning Approaches</t>
  </si>
  <si>
    <t>10.3390/rs14225775</t>
  </si>
  <si>
    <t>2-s2.0-85142704961</t>
  </si>
  <si>
    <t>R2896</t>
  </si>
  <si>
    <t>Automated mapping of Portulacaria afra canopies for restoration monitoring with convolutional neural networks and heterogeneous unmanned aerial vehicle imagery</t>
  </si>
  <si>
    <t>10.7717/peerj.14219</t>
  </si>
  <si>
    <t>2-s2.0-85140644758</t>
  </si>
  <si>
    <t>R2897</t>
  </si>
  <si>
    <t>Maximum entropy niche modelling to estimate the potential distribution of phytophthora megakarya brasier &amp; M. J. Griffin (1979) in tropical regions</t>
  </si>
  <si>
    <t>European Journal of Ecology</t>
  </si>
  <si>
    <t>10.17161/eurojecol.v6i2.13802</t>
  </si>
  <si>
    <t>2-s2.0-85104508078</t>
  </si>
  <si>
    <t>R2898</t>
  </si>
  <si>
    <t>A field-validated species distribution model to support management of the critically endangered Poweshiek skipperling (Oarisma poweshiek) butterfly in Canada</t>
  </si>
  <si>
    <t>10.1111/csp2.163</t>
  </si>
  <si>
    <t>2-s2.0-85092197672</t>
  </si>
  <si>
    <t>R2899</t>
  </si>
  <si>
    <t>The performance of landslide susceptibility models critically depends on the quality of digital elevations models</t>
  </si>
  <si>
    <t>10.1080/19475705.2020.1776403</t>
  </si>
  <si>
    <t>2-s2.0-85086756216</t>
  </si>
  <si>
    <t>R2900</t>
  </si>
  <si>
    <t>Acoustic seafloor classification using the weyl transform of multibeam echosounder backscatter mosaic</t>
  </si>
  <si>
    <t>10.3390/rs13091760</t>
  </si>
  <si>
    <t>2-s2.0-85105565485</t>
  </si>
  <si>
    <t>R2901</t>
  </si>
  <si>
    <t>Exploring machine learning techniques to predict deforestation to enhance the decision-making of road construction projects</t>
  </si>
  <si>
    <t>Journal of Industrial Ecology</t>
  </si>
  <si>
    <t>10.1111/jiec.13185</t>
  </si>
  <si>
    <t>2-s2.0-85113288827</t>
  </si>
  <si>
    <t>R2902</t>
  </si>
  <si>
    <t>Mapping and characterization of phenological changes over various farming systems in an arid and semi-arid region using multitemporal moderate spatial resolution data</t>
  </si>
  <si>
    <t>10.3390/rs13040578</t>
  </si>
  <si>
    <t>2-s2.0-85100757672</t>
  </si>
  <si>
    <t>R2903</t>
  </si>
  <si>
    <t>Urban flood modeling using deep-learning approaches in Seoul, South Korea</t>
  </si>
  <si>
    <t>10.1016/j.jhydrol.2021.126684</t>
  </si>
  <si>
    <t>2-s2.0-85111111045</t>
  </si>
  <si>
    <t>R2904</t>
  </si>
  <si>
    <t>Large-scale dynamic flood monitoring in an arid-zone floodplain using SAR data and hybrid machine-learning models</t>
  </si>
  <si>
    <t>10.1016/j.jhydrol.2022.128001</t>
  </si>
  <si>
    <t>2-s2.0-85132397205</t>
  </si>
  <si>
    <t>R2905</t>
  </si>
  <si>
    <t>Live Fuel Moisture Content Mapping in the Mediterranean Basin Using Random Forests and Combining MODIS Spectral and Thermal Data</t>
  </si>
  <si>
    <t>10.3390/rs14133162</t>
  </si>
  <si>
    <t>2-s2.0-85133680840</t>
  </si>
  <si>
    <t>R2906</t>
  </si>
  <si>
    <t>Comparing predictions of fisheries bycatch using multiple spatiotemporal species distribution model frameworks</t>
  </si>
  <si>
    <t>10.1139/cjfas-2018-0281</t>
  </si>
  <si>
    <t>2-s2.0-85077893082</t>
  </si>
  <si>
    <t>R2907</t>
  </si>
  <si>
    <t>Tier 4 maps of soil pH at 25 m resolution for the Netherlands</t>
  </si>
  <si>
    <t>10.1016/j.geoderma.2021.115659</t>
  </si>
  <si>
    <t>2-s2.0-85121971009</t>
  </si>
  <si>
    <t>R2908</t>
  </si>
  <si>
    <t>A new chapter of the Japanese beetle invasion saga: predicting suitability from long-invaded areas to inform surveillance strategies in Europe</t>
  </si>
  <si>
    <t>Entomologia Generalis</t>
  </si>
  <si>
    <t>10.1127/entomologia/2023/2073</t>
  </si>
  <si>
    <t>2-s2.0-85178405943</t>
  </si>
  <si>
    <t>R2909</t>
  </si>
  <si>
    <t>Mapping dominant leaf type based on combined Sentinel-1/-2 data – Challenges for mountainous countries</t>
  </si>
  <si>
    <t>10.1016/j.isprsjprs.2021.08.017</t>
  </si>
  <si>
    <t>2-s2.0-85113485630</t>
  </si>
  <si>
    <t>R2910</t>
  </si>
  <si>
    <t>High-resolution 3D mapping of cold-water coral reefs using machine learning</t>
  </si>
  <si>
    <t>10.3389/fenvs.2022.1044706</t>
  </si>
  <si>
    <t>2-s2.0-85146280734</t>
  </si>
  <si>
    <t>R2911</t>
  </si>
  <si>
    <t>Assimilating optical satellite remote sensing images and field data to predict surface indicators in the Western U.S.: Assessing error in satellite predictions based on large geographical datasets with the use of machine learning</t>
  </si>
  <si>
    <t>10.1016/j.rse.2019.111382</t>
  </si>
  <si>
    <t>2-s2.0-85071841174</t>
  </si>
  <si>
    <t>R2912</t>
  </si>
  <si>
    <t>An Advanced Dirichlet Prior Network for Out-of-Distribution Detection in Remote Sensing</t>
  </si>
  <si>
    <t>10.1109/TGRS.2022.3140324</t>
  </si>
  <si>
    <t>2-s2.0-85122596242</t>
  </si>
  <si>
    <t>R2913</t>
  </si>
  <si>
    <t>Machine learning in space and time for modelling soil organic carbon change</t>
  </si>
  <si>
    <t>10.1111/ejss.12998</t>
  </si>
  <si>
    <t>2-s2.0-85087303493</t>
  </si>
  <si>
    <t>R2914</t>
  </si>
  <si>
    <t>SAR analysis of wetland ecosystems: Effects of band frequency, polarization mode and acquisition dates</t>
  </si>
  <si>
    <t>10.1016/j.isprsjprs.2020.10.007</t>
  </si>
  <si>
    <t>2-s2.0-85093664787</t>
  </si>
  <si>
    <t>R2915</t>
  </si>
  <si>
    <t>Geochemical anomaly detection in the Irankuh District using Hybrid Machine learning technique and fractal modeling</t>
  </si>
  <si>
    <t>Geopersia</t>
  </si>
  <si>
    <t>10.22059/GEOPE.2022.336072.648644</t>
  </si>
  <si>
    <t>2-s2.0-85131216871</t>
  </si>
  <si>
    <t>R2916</t>
  </si>
  <si>
    <t>Developing a hyperparameter optimization method for classification of code snippets and questions of stack overflow: HyperSCC</t>
  </si>
  <si>
    <t>EAI Endorsed Transactions on Scalable Information Systems</t>
  </si>
  <si>
    <t>10.4108/eai.27-5-2022.174084</t>
  </si>
  <si>
    <t>2-s2.0-85153725823</t>
  </si>
  <si>
    <t>R2917</t>
  </si>
  <si>
    <t>From remote sensing to species distribution modelling: An integrated workflow to monitor spreading species in key grassland habitats</t>
  </si>
  <si>
    <t>10.3390/rs13101904</t>
  </si>
  <si>
    <t>2-s2.0-85106657287</t>
  </si>
  <si>
    <t>R2918</t>
  </si>
  <si>
    <t>Continental-scale controls on soil organic carbon across sub-Saharan Africa</t>
  </si>
  <si>
    <t>10.5194/soil-7-305-2021</t>
  </si>
  <si>
    <t>2-s2.0-85108942857</t>
  </si>
  <si>
    <t>R2919</t>
  </si>
  <si>
    <t>Machine Learning and Statistical Models to Predict Postpartum Hemorrhage</t>
  </si>
  <si>
    <t>Obstetrics and Gynecology</t>
  </si>
  <si>
    <t>10.1097/AOG.0000000000003759</t>
  </si>
  <si>
    <t>2-s2.0-85082561438</t>
  </si>
  <si>
    <t>R2920</t>
  </si>
  <si>
    <t>On the interpretability of predictors in spatial data science: the information horizon</t>
  </si>
  <si>
    <t>10.1038/s41598-020-73773-y</t>
  </si>
  <si>
    <t>2-s2.0-85092291645</t>
  </si>
  <si>
    <t>R2921</t>
  </si>
  <si>
    <t>Integrating heterogeneous across-country data for proxy-based random forest prediction of enteric methane in dairy cattle</t>
  </si>
  <si>
    <t>10.3168/jds.2021-20158</t>
  </si>
  <si>
    <t>2-s2.0-85127311953</t>
  </si>
  <si>
    <t>R2922</t>
  </si>
  <si>
    <t>Global impacts of projected climate changes on the extent and aboveground biomass of mangrove forests</t>
  </si>
  <si>
    <t>10.1111/ddi.13631</t>
  </si>
  <si>
    <t>2-s2.0-85138702550</t>
  </si>
  <si>
    <t>R2923</t>
  </si>
  <si>
    <t>Ensemble averaging using remote sensing data to model spatiotemporal PM10 concentrations in sparsely monitored South Africa</t>
  </si>
  <si>
    <t>10.1016/j.envpol.2022.119883</t>
  </si>
  <si>
    <t>2-s2.0-85135825604</t>
  </si>
  <si>
    <t>R2924</t>
  </si>
  <si>
    <t>How citizen science could improve species distribution models and their independent assessment</t>
  </si>
  <si>
    <t>10.1002/ece3.7210</t>
  </si>
  <si>
    <t>2-s2.0-85102288388</t>
  </si>
  <si>
    <t>R2925</t>
  </si>
  <si>
    <t>Development of remote sensing-based yield prediction models at the maturity stage of boro rice using parametric and nonparametric approaches</t>
  </si>
  <si>
    <t>10.1016/j.rsase.2021.100494</t>
  </si>
  <si>
    <t>2-s2.0-85102888983</t>
  </si>
  <si>
    <t>R2926</t>
  </si>
  <si>
    <t>Predictions and drivers of sub-reach-scale annual streamflow permanence for the upper Missouri River basin: 1989–2018</t>
  </si>
  <si>
    <t>10.1016/j.hydroa.2022.100138</t>
  </si>
  <si>
    <t>2-s2.0-85140725384</t>
  </si>
  <si>
    <t>R2927</t>
  </si>
  <si>
    <t>Linear and Machine Learning modelling for spatiotemporal disease predictions: Force-of-Infection of Chagas disease</t>
  </si>
  <si>
    <t>10.1371/journal.pntd.0010594</t>
  </si>
  <si>
    <t>2-s2.0-85135420126</t>
  </si>
  <si>
    <t>R2928</t>
  </si>
  <si>
    <t>Including indigenous knowledge in species distribution modeling for increased ecological insights</t>
  </si>
  <si>
    <t>10.1111/cobi.13373</t>
  </si>
  <si>
    <t>2-s2.0-85103364679</t>
  </si>
  <si>
    <t>R2929</t>
  </si>
  <si>
    <t>A map of global peatland extent created using machine learning (Peat-ML)</t>
  </si>
  <si>
    <t>10.5194/gmd-15-4709-2022</t>
  </si>
  <si>
    <t>2-s2.0-85132995843</t>
  </si>
  <si>
    <t>R2930</t>
  </si>
  <si>
    <t>Mapping the Spatial Distribution of Fern Thickets and Vine-Laden Forests in the Landscape of Bornean Logged-Over Tropical Secondary Rainforests</t>
  </si>
  <si>
    <t>10.3390/rs14143354</t>
  </si>
  <si>
    <t>2-s2.0-85137268393</t>
  </si>
  <si>
    <t>R2931</t>
  </si>
  <si>
    <t>Using satellite estimates of aboveground biomass to assess carbon stocks in a mixed-management, semi-deciduous tropical forest in the Yucatan Peninsula</t>
  </si>
  <si>
    <t>10.1080/10106049.2021.1980619</t>
  </si>
  <si>
    <t>2-s2.0-85115338965</t>
  </si>
  <si>
    <t>R2932</t>
  </si>
  <si>
    <t>Integrating Sentinel-1 SAR and Sentinel-2 optical imagery with a crop structure dynamics model to track crop condition</t>
  </si>
  <si>
    <t>10.1080/01431161.2022.2142077</t>
  </si>
  <si>
    <t>2-s2.0-85142393582</t>
  </si>
  <si>
    <t>R2933</t>
  </si>
  <si>
    <t>Deep learning-based air temperature mapping by fusing remote sensing, station, simulation and socioeconomic data</t>
  </si>
  <si>
    <t>10.1016/j.rse.2020.111692</t>
  </si>
  <si>
    <t>2-s2.0-85079208301</t>
  </si>
  <si>
    <t>R2934</t>
  </si>
  <si>
    <t>Global canopy height regression and uncertainty estimation from GEDI LIDAR waveforms with deep ensembles</t>
  </si>
  <si>
    <t>10.1016/j.rse.2021.112760</t>
  </si>
  <si>
    <t>2-s2.0-85118479963</t>
  </si>
  <si>
    <t>R2935</t>
  </si>
  <si>
    <t>Forests for Fama</t>
  </si>
  <si>
    <t>Journal of Financial Data Science</t>
  </si>
  <si>
    <t>10.3905/jfds.2021.1.086</t>
  </si>
  <si>
    <t>2-s2.0-85126540185</t>
  </si>
  <si>
    <t>R2936</t>
  </si>
  <si>
    <t>Mapping Arctic Sea-Ice Surface Roughness with Multi-Angle Imaging SpectroRadiometer</t>
  </si>
  <si>
    <t>10.3390/rs14246249</t>
  </si>
  <si>
    <t>2-s2.0-85144825486</t>
  </si>
  <si>
    <t>R2937</t>
  </si>
  <si>
    <t>Spatial factors influencing building age prediction and implications for urban residential energy modelling</t>
  </si>
  <si>
    <t>10.1016/j.compenvurbsys.2021.101637</t>
  </si>
  <si>
    <t>2-s2.0-85104689453</t>
  </si>
  <si>
    <t>R2938</t>
  </si>
  <si>
    <t>Crowd-sourced plant occurrence data provide a reliable description of macroecological gradients</t>
  </si>
  <si>
    <t>10.1111/ecog.05492</t>
  </si>
  <si>
    <t>2-s2.0-85105457939</t>
  </si>
  <si>
    <t>R2939</t>
  </si>
  <si>
    <t>Distribution and conservation status of the mountain tapir (Tapirus pinchaque) in Peru</t>
  </si>
  <si>
    <t>10.1016/j.jnc.2022.126130</t>
  </si>
  <si>
    <t>2-s2.0-85123082472</t>
  </si>
  <si>
    <t>R2940</t>
  </si>
  <si>
    <t>Assessing spatial variability of barley whole crop biomass yield and leaf area index in silvoarable agroforestry systems using uav‐borne remote sensing</t>
  </si>
  <si>
    <t>10.3390/rs13142751</t>
  </si>
  <si>
    <t>2-s2.0-85111172708</t>
  </si>
  <si>
    <t>R2941</t>
  </si>
  <si>
    <t>A machine learning approach for monitoring Brazilian optical water types using Sentinel-2 MSI</t>
  </si>
  <si>
    <t>10.1016/j.rsase.2021.100577</t>
  </si>
  <si>
    <t>2-s2.0-85109553891</t>
  </si>
  <si>
    <t>R2942</t>
  </si>
  <si>
    <t>Testing the ability of species distribution models to infer variable importance</t>
  </si>
  <si>
    <t>10.1111/ecog.05317</t>
  </si>
  <si>
    <t>2-s2.0-85090124587</t>
  </si>
  <si>
    <t>R2943</t>
  </si>
  <si>
    <t>Using Holocene fossils to model the future: Distribution of climate suitability for tuatara, the last rhynchocephalian</t>
  </si>
  <si>
    <t>10.1111/jbi.14092</t>
  </si>
  <si>
    <t>2-s2.0-85102749519</t>
  </si>
  <si>
    <t>R2944</t>
  </si>
  <si>
    <t>Discovering hidden spatial patterns and their associations with controlling factors for potentially toxic elements in topsoil using hot spot analysis and K-means clustering analysis</t>
  </si>
  <si>
    <t>10.1016/j.envint.2021.106456</t>
  </si>
  <si>
    <t>2-s2.0-85101719221</t>
  </si>
  <si>
    <t>R2945</t>
  </si>
  <si>
    <t>Global stocks and capacity of mineral-associated soil organic carbon</t>
  </si>
  <si>
    <t>10.1038/s41467-022-31540-9</t>
  </si>
  <si>
    <t>2-s2.0-85133381603</t>
  </si>
  <si>
    <t>R2946</t>
  </si>
  <si>
    <t>Data mining applied to feature selection methods for aboveground carbon stock modelling; [Mineração de dados aplicada a métodos de seleção de variáveis para a modelagem de estoque de carbono acima do solo]</t>
  </si>
  <si>
    <t>Pesquisa Agropecuaria Brasileira</t>
  </si>
  <si>
    <t>10.1590/S1678-3921.PAB2022.V57.03015</t>
  </si>
  <si>
    <t>2-s2.0-85146805815</t>
  </si>
  <si>
    <t>R2947</t>
  </si>
  <si>
    <t>Performance Assessment of Event-Based Ensemble Landslide Susceptibility Models in Shihmen Watershed, Taiwan</t>
  </si>
  <si>
    <t>10.3390/w14050717</t>
  </si>
  <si>
    <t>2-s2.0-85125641228</t>
  </si>
  <si>
    <t>R2948</t>
  </si>
  <si>
    <t>Identifying BAP1 Mutations in Clear-Cell Renal Cell Carcinoma by CT Radiomics: Preliminary Findings</t>
  </si>
  <si>
    <t>Frontiers in Oncology</t>
  </si>
  <si>
    <t>10.3389/fonc.2020.00279</t>
  </si>
  <si>
    <t>2-s2.0-85082548396</t>
  </si>
  <si>
    <t>R2949</t>
  </si>
  <si>
    <t>Effects of stand factors on tree growth of Chinese fir in the subtropics of China depends on climate conditions from predictions of a deep learning algorithm: A long-term spacing trial</t>
  </si>
  <si>
    <t>10.1016/j.foreco.2022.120363</t>
  </si>
  <si>
    <t>2-s2.0-85132237615</t>
  </si>
  <si>
    <t>R2950</t>
  </si>
  <si>
    <t>Scaled biomass estimation in woodland ecosystems: Testing the individual and combined capacities of satellite multispectral and lidar data</t>
  </si>
  <si>
    <t>10.1016/j.rse.2021.112511</t>
  </si>
  <si>
    <t>2-s2.0-85110315928</t>
  </si>
  <si>
    <t>R2951</t>
  </si>
  <si>
    <t>Prioritizing coastal wetlands for marsh bird conservation in the U.S. Great Lakes</t>
  </si>
  <si>
    <t>10.1016/j.biocon.2020.108708</t>
  </si>
  <si>
    <t>2-s2.0-85089662149</t>
  </si>
  <si>
    <t>R2952</t>
  </si>
  <si>
    <t>High-resolution multispectral imagery and LiDAR point cloud fusion for the discrimination and biophysical characterisation of vegetable crops at different levels of nitrogen</t>
  </si>
  <si>
    <t>10.1016/j.biosystemseng.2022.08.005</t>
  </si>
  <si>
    <t>2-s2.0-85137639879</t>
  </si>
  <si>
    <t>R2953</t>
  </si>
  <si>
    <t>Target-oriented habitat and wildlife management: estimating forage quantity and quality of semi-natural grasslands with Sentinel-1 and Sentinel-2 data</t>
  </si>
  <si>
    <t>10.1002/rse2.149</t>
  </si>
  <si>
    <t>2-s2.0-85091244446</t>
  </si>
  <si>
    <t>R2954</t>
  </si>
  <si>
    <t>Natural forest regeneration in Chernobyl Exclusion Zone: predictive mapping and model diagnostics</t>
  </si>
  <si>
    <t>Scandinavian Journal of Forest Research</t>
  </si>
  <si>
    <t>10.1080/02827581.2021.1890816</t>
  </si>
  <si>
    <t>2-s2.0-85101884864</t>
  </si>
  <si>
    <t>R2955</t>
  </si>
  <si>
    <t>Application of training data affects success in broad-scale local climate zone mapping</t>
  </si>
  <si>
    <t>10.1016/j.jag.2021.102482</t>
  </si>
  <si>
    <t>2-s2.0-85121593805</t>
  </si>
  <si>
    <t>R2956</t>
  </si>
  <si>
    <t>Improving accuracy of herbage yield predictions in perennial ryegrass with uav-based structural and spectral data fusion and machine learning</t>
  </si>
  <si>
    <t>10.3390/rs13173459</t>
  </si>
  <si>
    <t>2-s2.0-85114195863</t>
  </si>
  <si>
    <t>R2957</t>
  </si>
  <si>
    <t>Selecting environmental descriptors is critical for modelling the distribution of Antarctic benthic species</t>
  </si>
  <si>
    <t>Polar Biology</t>
  </si>
  <si>
    <t>10.1007/s00300-020-02714-2</t>
  </si>
  <si>
    <t>2-s2.0-85087552560</t>
  </si>
  <si>
    <t>R2958</t>
  </si>
  <si>
    <t>Multispectral models from bare soil composites for mapping topsoil properties over Europe</t>
  </si>
  <si>
    <t>10.3390/RS12091369</t>
  </si>
  <si>
    <t>2-s2.0-85085244675</t>
  </si>
  <si>
    <t>R2959</t>
  </si>
  <si>
    <t>Mapping spatial distribution and geographic shifts of East African highland banana (Musa spp.) in Uganda</t>
  </si>
  <si>
    <t>10.1371/journal.pone.0263439</t>
  </si>
  <si>
    <t>2-s2.0-85124774685</t>
  </si>
  <si>
    <t>R2960</t>
  </si>
  <si>
    <t>Submerged macrophyte assessment in rivers: An automatic mapping method using Pléiades imagery</t>
  </si>
  <si>
    <t>10.1016/j.watres.2020.116353</t>
  </si>
  <si>
    <t>2-s2.0-85090363289</t>
  </si>
  <si>
    <t>R2961</t>
  </si>
  <si>
    <t>Using LiDAR and Random Forest to improve deer habitat models in a managed forest landscape</t>
  </si>
  <si>
    <t>10.1016/j.foreco.2021.119580</t>
  </si>
  <si>
    <t>2-s2.0-85113590204</t>
  </si>
  <si>
    <t>R2962</t>
  </si>
  <si>
    <t>Balancing transferability and complexity of species distribution models for rare species conservation</t>
  </si>
  <si>
    <t>10.1111/ddi.13174</t>
  </si>
  <si>
    <t>2-s2.0-85092901144</t>
  </si>
  <si>
    <t>R2963</t>
  </si>
  <si>
    <t>Large-scale and fine-grained mapping of heathland habitats using open-source remote sensing data</t>
  </si>
  <si>
    <t>10.1002/rse2.253</t>
  </si>
  <si>
    <t>2-s2.0-85125085613</t>
  </si>
  <si>
    <t>R2964</t>
  </si>
  <si>
    <t>An Improved Vis-NIR Estimation Model of Soil Organic Matter Through the Artificial Samples Enhanced Calibration Set</t>
  </si>
  <si>
    <t>10.1109/JSTARS.2023.3275745</t>
  </si>
  <si>
    <t>2-s2.0-85159825215</t>
  </si>
  <si>
    <t>R2965</t>
  </si>
  <si>
    <t>Deep Species Distribution Modeling From Sentinel-2 Image Time-Series: A Global Scale Analysis on the Orchid Family</t>
  </si>
  <si>
    <t>10.3389/fpls.2022.839327</t>
  </si>
  <si>
    <t>2-s2.0-85129686557</t>
  </si>
  <si>
    <t>R2966</t>
  </si>
  <si>
    <t>Machine Learning Models of Groundwater Arsenic Spatial Distribution in Bangladesh: Influence of Holocene Sediment Depositional History</t>
  </si>
  <si>
    <t>10.1021/acs.est.0c03617</t>
  </si>
  <si>
    <t>2-s2.0-85089616426</t>
  </si>
  <si>
    <t>R2967</t>
  </si>
  <si>
    <t>Landscape epidemiology of Batrachochytrium salamandrivorans: reconciling data limitations and conservation urgency</t>
  </si>
  <si>
    <t>10.1002/eap.2342</t>
  </si>
  <si>
    <t>2-s2.0-85106318290</t>
  </si>
  <si>
    <t>R2968</t>
  </si>
  <si>
    <t>FOSTER—An R package for forest structure extrapolation</t>
  </si>
  <si>
    <t>10.1371/journal.pone.0244846</t>
  </si>
  <si>
    <t>2-s2.0-85100311144</t>
  </si>
  <si>
    <t>R2969</t>
  </si>
  <si>
    <t>Peatlands spectral data influence in global spectral modelling of soil organic carbon and total nitrogen using visible-near-infrared spectroscopy</t>
  </si>
  <si>
    <t>10.1016/j.jenvman.2022.115383</t>
  </si>
  <si>
    <t>2-s2.0-85130540729</t>
  </si>
  <si>
    <t>R2970</t>
  </si>
  <si>
    <t>Monitoring forest health using hyperspectral imagery: Does feature selection improve the performance of machine-learning techniques?</t>
  </si>
  <si>
    <t>10.3390/rs13234832</t>
  </si>
  <si>
    <t>2-s2.0-85120182456</t>
  </si>
  <si>
    <t>R2971</t>
  </si>
  <si>
    <t>A spatial case-based reasoning method for regional landslide risk assessment</t>
  </si>
  <si>
    <t>10.1016/j.jag.2021.102381</t>
  </si>
  <si>
    <t>2-s2.0-85120689687</t>
  </si>
  <si>
    <t>R2972</t>
  </si>
  <si>
    <t>Identification of road traffic injury risk prone area using environmental factors by machine learning classification in Nonthaburi, Thailand</t>
  </si>
  <si>
    <t>10.3390/su13073907</t>
  </si>
  <si>
    <t>2-s2.0-85104017833</t>
  </si>
  <si>
    <t>R2973</t>
  </si>
  <si>
    <t>Remote monitoring of agricultural systems using NDVI time series and machine learning methods: a tool for an adaptive agricultural policy</t>
  </si>
  <si>
    <t>Arabian Journal of Geosciences</t>
  </si>
  <si>
    <t>10.1007/s12517-020-05789-7</t>
  </si>
  <si>
    <t>2-s2.0-85089366583</t>
  </si>
  <si>
    <t>R2974</t>
  </si>
  <si>
    <t>ForestTemp – Sub-canopy microclimate temperatures of European forests</t>
  </si>
  <si>
    <t>10.1111/gcb.15892</t>
  </si>
  <si>
    <t>2-s2.0-85116281596</t>
  </si>
  <si>
    <t>R2975</t>
  </si>
  <si>
    <t>On the Potential of Sentinel-2 for Estimating Gross Primary Production</t>
  </si>
  <si>
    <t>10.1109/TGRS.2022.3152272</t>
  </si>
  <si>
    <t>2-s2.0-85124820779</t>
  </si>
  <si>
    <t>R2976</t>
  </si>
  <si>
    <t>Mapping global hotspots and trends of water quality (1992-2010): a data driven approach</t>
  </si>
  <si>
    <t>10.1088/1748-9326/ac9cf6</t>
  </si>
  <si>
    <t>2-s2.0-85141926301</t>
  </si>
  <si>
    <t>R2977</t>
  </si>
  <si>
    <t>Data-driven and interpretable machine-learning modeling to explore the fine-scale environmental determinants of malaria vectors biting rates in rural Burkina Faso</t>
  </si>
  <si>
    <t>10.1186/s13071-021-04851-x</t>
  </si>
  <si>
    <t>2-s2.0-85110211650</t>
  </si>
  <si>
    <t>R2978</t>
  </si>
  <si>
    <t>Deep learning applied to glacier evolution modelling</t>
  </si>
  <si>
    <t>10.5194/tc-14-565-2020</t>
  </si>
  <si>
    <t>2-s2.0-85079780152</t>
  </si>
  <si>
    <t>R2979</t>
  </si>
  <si>
    <t>Crop type classification using fusion of sentinel-1 and sentinel-2 data: Assessing the impact of feature selection, optical data availability, and parcel sizes on the accuracies</t>
  </si>
  <si>
    <t>10.3390/RS12172779</t>
  </si>
  <si>
    <t>2-s2.0-85090503761</t>
  </si>
  <si>
    <t>R2980</t>
  </si>
  <si>
    <t>Mowing event detection in permanent grasslands: Systematic evaluation of input features from Sentinel-1, Sentinel-2, and Landsat 8 time series</t>
  </si>
  <si>
    <t>10.1016/j.rse.2021.112751</t>
  </si>
  <si>
    <t>2-s2.0-85117601951</t>
  </si>
  <si>
    <t>R2981</t>
  </si>
  <si>
    <t>Exploring Sentinel-1 and Sentinel-2 diversity for flood inundation mapping using deep learning</t>
  </si>
  <si>
    <t>10.1016/j.isprsjprs.2021.08.016</t>
  </si>
  <si>
    <t>2-s2.0-85113612780</t>
  </si>
  <si>
    <t>R2982</t>
  </si>
  <si>
    <t>Comparative analysis of seven machine learning algorithms and five empirical models to estimate soil thermal conductivity</t>
  </si>
  <si>
    <t>10.1016/j.agrformet.2022.109080</t>
  </si>
  <si>
    <t>2-s2.0-85134298287</t>
  </si>
  <si>
    <t>R2983</t>
  </si>
  <si>
    <t>Digital mapping of soil parent material in a heterogeneous tropical area</t>
  </si>
  <si>
    <t>10.1016/j.geomorph.2020.107305</t>
  </si>
  <si>
    <t>2-s2.0-85086866419</t>
  </si>
  <si>
    <t>R2984</t>
  </si>
  <si>
    <t>Assessment of groundwater potential modeling using support vector machine optimization based on Bayesian multi-objective hyperparameter algorithm</t>
  </si>
  <si>
    <t>Applied Soft Computing</t>
  </si>
  <si>
    <t>10.1016/j.asoc.2022.109848</t>
  </si>
  <si>
    <t>2-s2.0-85143834749</t>
  </si>
  <si>
    <t>R2985</t>
  </si>
  <si>
    <t>Evaluation of forest carbon uptake in South Korea using the national flux tower network, remote sensing, and data-driven technology</t>
  </si>
  <si>
    <t>10.1016/j.agrformet.2021.108653</t>
  </si>
  <si>
    <t>2-s2.0-85116146979</t>
  </si>
  <si>
    <t>R2986</t>
  </si>
  <si>
    <t>Integration of multi-scale remote sensing data for reindeer lichen fractional cover mapping in Eastern Canada</t>
  </si>
  <si>
    <t>10.1016/j.rse.2021.112731</t>
  </si>
  <si>
    <t>2-s2.0-85115785950</t>
  </si>
  <si>
    <t>R2987</t>
  </si>
  <si>
    <t>Use of multi-seasonal satellite images to predict SOC from cultivated lands in a montane ecosystem</t>
  </si>
  <si>
    <t>10.3390/rs13234772</t>
  </si>
  <si>
    <t>2-s2.0-85120163703</t>
  </si>
  <si>
    <t>R2988</t>
  </si>
  <si>
    <t>Neural hierarchical models of ecological populations</t>
  </si>
  <si>
    <t>10.1111/ele.13462</t>
  </si>
  <si>
    <t>2-s2.0-85078787376</t>
  </si>
  <si>
    <t>R2989</t>
  </si>
  <si>
    <t>Predicting habitat suitability and range shifts under projected climate change for two octocorals in the north-east Atlantic</t>
  </si>
  <si>
    <t>10.7717/peerj.13509</t>
  </si>
  <si>
    <t>2-s2.0-85131267442</t>
  </si>
  <si>
    <t>R2990</t>
  </si>
  <si>
    <t>Combining regional habitat selection models for large-scale prediction: Circumpolar habitat selection of southern ocean humpback whales</t>
  </si>
  <si>
    <t>10.3390/rs13112074</t>
  </si>
  <si>
    <t>2-s2.0-85107410095</t>
  </si>
  <si>
    <t>R2991</t>
  </si>
  <si>
    <t>A Comparison Between Machine Learning and Functional Geostatistics Approaches for Data-Driven Analyses of Sediment Transport in a Pre-Alpine Stream</t>
  </si>
  <si>
    <t>10.1007/s11004-022-09995-9</t>
  </si>
  <si>
    <t>2-s2.0-85126289016</t>
  </si>
  <si>
    <t>R2992</t>
  </si>
  <si>
    <t>Predicting bycatch of Chinook salmon in the Pacific hake fishery using spatiotemporal models</t>
  </si>
  <si>
    <t>10.1093/icesjms/fsac219</t>
  </si>
  <si>
    <t>2-s2.0-85172418305</t>
  </si>
  <si>
    <t>R2993</t>
  </si>
  <si>
    <t>Hourly mapping of surface air temperature by blending geostationary datasets from the two-satellite system of GOES-R series</t>
  </si>
  <si>
    <t>10.1016/j.isprsjprs.2021.10.022</t>
  </si>
  <si>
    <t>2-s2.0-85118976291</t>
  </si>
  <si>
    <t>R2994</t>
  </si>
  <si>
    <t>Accumulated heating and chilling are important drivers of forest phenology and productivity in the algonquin-to-adirondacks conservation corridor of eastern north america</t>
  </si>
  <si>
    <t>10.3390/f12030282</t>
  </si>
  <si>
    <t>2-s2.0-85102659412</t>
  </si>
  <si>
    <t>R2995</t>
  </si>
  <si>
    <t>Combined use of environmental and spectral variables with vegetation archives for large-scale modeling of grassland habitats</t>
  </si>
  <si>
    <t>10.1177/03091333211023689</t>
  </si>
  <si>
    <t>2-s2.0-85109064957</t>
  </si>
  <si>
    <t>R2996</t>
  </si>
  <si>
    <t>Species classification in a tropical alpine ecosystem using UAV-borne RGB and hyperspectral imagery</t>
  </si>
  <si>
    <t>10.3390/drones4040069</t>
  </si>
  <si>
    <t>2-s2.0-85095851922</t>
  </si>
  <si>
    <t>R2997</t>
  </si>
  <si>
    <t>An efficient built-up land expansion model using a modified U-Net</t>
  </si>
  <si>
    <t>10.1080/17538947.2021.2017035</t>
  </si>
  <si>
    <t>2-s2.0-85124214863</t>
  </si>
  <si>
    <t>R2998</t>
  </si>
  <si>
    <t>Mapping Invasive Lupinus polyphyllus Lindl. in Semi-natural Grasslands Using Object-Based Image Analysis of UAV-borne Images</t>
  </si>
  <si>
    <t>10.1007/s41064-020-00121-0</t>
  </si>
  <si>
    <t>2-s2.0-85089179110</t>
  </si>
  <si>
    <t>R2999</t>
  </si>
  <si>
    <t>Random forest spatial interpolation</t>
  </si>
  <si>
    <t>10.3390/rs12101687</t>
  </si>
  <si>
    <t>2-s2.0-85085571181</t>
  </si>
  <si>
    <t>R3000</t>
  </si>
  <si>
    <t>Mapping high-resolution forest aboveground biomass of China using multisource remote sensing data</t>
  </si>
  <si>
    <t>10.1080/15481603.2023.2203303</t>
  </si>
  <si>
    <t>2-s2.0-85158061119</t>
  </si>
  <si>
    <t>R3001</t>
  </si>
  <si>
    <t>Comparison of single‐breed and multi‐breed training populations for infrared predictions of novel phenotypes in holstein cows</t>
  </si>
  <si>
    <t>10.3390/ani11071993</t>
  </si>
  <si>
    <t>2-s2.0-85114958249</t>
  </si>
  <si>
    <t>R3002</t>
  </si>
  <si>
    <t>Modelling and mapping soil nutrient depletion in humid highlands of East Africa using ensemble machine learning: A case study from Rwanda</t>
  </si>
  <si>
    <t>10.1016/j.catena.2022.106499</t>
  </si>
  <si>
    <t>2-s2.0-85133249219</t>
  </si>
  <si>
    <t>R3003</t>
  </si>
  <si>
    <t>Prediction of Suitable Distribution of a Critically Endangered Plant Glyptostrobus pensilis</t>
  </si>
  <si>
    <t>10.3390/f13020257</t>
  </si>
  <si>
    <t>2-s2.0-85124507025</t>
  </si>
  <si>
    <t>R3004</t>
  </si>
  <si>
    <t>Simple Method to Extract Lake Ice Condition from Landsat Images</t>
  </si>
  <si>
    <t>10.1109/TGRS.2021.3088144</t>
  </si>
  <si>
    <t>2-s2.0-85112426677</t>
  </si>
  <si>
    <t>R3005</t>
  </si>
  <si>
    <t>Self-attention for raw optical Satellite Time Series Classification</t>
  </si>
  <si>
    <t>10.1016/j.isprsjprs.2020.06.006</t>
  </si>
  <si>
    <t>2-s2.0-85092711640</t>
  </si>
  <si>
    <t>R3006</t>
  </si>
  <si>
    <t>Alaska deep-sea coral and sponge assemblages are well-defined and mostly predictable from local environmental conditions</t>
  </si>
  <si>
    <t>10.3354/meps14317</t>
  </si>
  <si>
    <t>2-s2.0-105000894629</t>
  </si>
  <si>
    <t>R3007</t>
  </si>
  <si>
    <t>Towards hybrid modeling of the global hydrological cycle</t>
  </si>
  <si>
    <t>10.5194/hess-26-1579-2022</t>
  </si>
  <si>
    <t>2-s2.0-85127418173</t>
  </si>
  <si>
    <t>R3008</t>
  </si>
  <si>
    <t>Multi-Species Inference of Exotic Annual and Native Perennial Grasses in Rangelands of the Western United States Using Harmonized Landsat and Sentinel-2 Data</t>
  </si>
  <si>
    <t>10.3390/rs14040807</t>
  </si>
  <si>
    <t>2-s2.0-85124511543</t>
  </si>
  <si>
    <t>R3009</t>
  </si>
  <si>
    <t>A new joint species distribution model for faster and more accurate inference of species associations from big community data</t>
  </si>
  <si>
    <t>10.1111/2041-210X.13687</t>
  </si>
  <si>
    <t>2-s2.0-85112268755</t>
  </si>
  <si>
    <t>R3010</t>
  </si>
  <si>
    <t>Herbage Mass, N Concentration, and N Uptake of Temperate Grasslands Can Adequately Be Estimated from UAV-Based Image Data Using Machine Learning</t>
  </si>
  <si>
    <t>10.3390/rs14133066</t>
  </si>
  <si>
    <t>2-s2.0-85133381833</t>
  </si>
  <si>
    <t>R3011</t>
  </si>
  <si>
    <t>A data-driven binary-classification framework for oil fingerprinting analysis</t>
  </si>
  <si>
    <t>10.1016/j.envres.2021.111454</t>
  </si>
  <si>
    <t>2-s2.0-85108370916</t>
  </si>
  <si>
    <t>R3012</t>
  </si>
  <si>
    <t>Evaluating the performance of machine learning methods and variable selection methods for predicting difficult-to-measure traits in Holstein dairy cattle using milk infrared spectral data</t>
  </si>
  <si>
    <t>10.3168/jds.2020-19861</t>
  </si>
  <si>
    <t>2-s2.0-85104108984</t>
  </si>
  <si>
    <t>R3013</t>
  </si>
  <si>
    <t>Background sampling for multi-scale ensemble habitat selection modeling: Does the number of points matter?</t>
  </si>
  <si>
    <t>10.1016/j.ecoinf.2022.101914</t>
  </si>
  <si>
    <t>2-s2.0-85142228186</t>
  </si>
  <si>
    <t>R3014</t>
  </si>
  <si>
    <t>Towards accurate mapping of forest in tropical landscapes: A comparison of datasets on how forest transition matters</t>
  </si>
  <si>
    <t>10.1016/j.rse.2022.112997</t>
  </si>
  <si>
    <t>2-s2.0-85126855920</t>
  </si>
  <si>
    <t>R3015</t>
  </si>
  <si>
    <t>Seabed morphology and bed shear stress predict temperate reef habitats in a high energy marine region</t>
  </si>
  <si>
    <t>10.1016/j.ecss.2022.107934</t>
  </si>
  <si>
    <t>2-s2.0-85132782178</t>
  </si>
  <si>
    <t>R3016</t>
  </si>
  <si>
    <t>Surface velocity fields of active rock glaciers and ice-debris complexes in the Central Andes of Argentina</t>
  </si>
  <si>
    <t>10.1002/esp.5042</t>
  </si>
  <si>
    <t>2-s2.0-85098288375</t>
  </si>
  <si>
    <t>R3017</t>
  </si>
  <si>
    <t>How good are the models available for estimating sugar content in sugarcane?</t>
  </si>
  <si>
    <t>10.1016/j.eja.2019.125992</t>
  </si>
  <si>
    <t>2-s2.0-85076904453</t>
  </si>
  <si>
    <t>R3018</t>
  </si>
  <si>
    <t>SoilGrids 2.0: Producing soil information for the globe with quantified spatial uncertainty</t>
  </si>
  <si>
    <t>10.5194/soil-7-217-2021</t>
  </si>
  <si>
    <t>2-s2.0-85108068536</t>
  </si>
  <si>
    <t>R3019</t>
  </si>
  <si>
    <t>Predictive performance of presence-only species distribution models: a benchmark study with reproducible code</t>
  </si>
  <si>
    <t>10.1002/ecm.1486</t>
  </si>
  <si>
    <t>2-s2.0-85118542497</t>
  </si>
  <si>
    <t>R3020</t>
  </si>
  <si>
    <t>Investigating causal factors of shallow landslides in grassland regions of Switzerland</t>
  </si>
  <si>
    <t>10.5194/nhess-21-3421-2021</t>
  </si>
  <si>
    <t>2-s2.0-85119471822</t>
  </si>
  <si>
    <t>R3021</t>
  </si>
  <si>
    <t>Predicting hotspots for invasive species introduction in Europe</t>
  </si>
  <si>
    <t>10.1088/1748-9326/ac2f19</t>
  </si>
  <si>
    <t>2-s2.0-85118723388</t>
  </si>
  <si>
    <t>R3022</t>
  </si>
  <si>
    <t>Towards an Improved Large-Scale Gridded Population Dataset: A Pan-European Study on the Integration of 3D Settlement Data into Population Modelling</t>
  </si>
  <si>
    <t>10.3390/rs14020325</t>
  </si>
  <si>
    <t>2-s2.0-85122812245</t>
  </si>
  <si>
    <t>R3023</t>
  </si>
  <si>
    <t>Observation-based assessment of secondary water effects on seasonal vegetation decay across Africa</t>
  </si>
  <si>
    <t>10.3389/fdata.2022.967477</t>
  </si>
  <si>
    <t>2-s2.0-85138742263</t>
  </si>
  <si>
    <t>R3024</t>
  </si>
  <si>
    <t>An Explorative application of random forest algorithm for archaeological predictive modeling. A swiss case study</t>
  </si>
  <si>
    <t>Journal of Computer Applications in Archaeology</t>
  </si>
  <si>
    <t>10.5334/jcaa.71</t>
  </si>
  <si>
    <t>2-s2.0-85107624650</t>
  </si>
  <si>
    <t>R3025</t>
  </si>
  <si>
    <t>Machine learning-based snow depth retrieval using GNSS signal-to-noise ratio data</t>
  </si>
  <si>
    <t>GPS Solutions</t>
  </si>
  <si>
    <t>10.1007/s10291-022-01307-2</t>
  </si>
  <si>
    <t>2-s2.0-85135628231</t>
  </si>
  <si>
    <t>R3026</t>
  </si>
  <si>
    <t>Mapping Plant Species in a Former Industrial Site Using Airborne Hyperspectral and Time Series of Sentinel-2 Data Sets</t>
  </si>
  <si>
    <t>10.3390/rs14153633</t>
  </si>
  <si>
    <t>2-s2.0-85137101740</t>
  </si>
  <si>
    <t>R3027</t>
  </si>
  <si>
    <t>Quantifying the Effects of Stand and Climate Variables on Biomass of Larch Plantations Using Random Forests and National Forest Inventory Data in North and Northeast China</t>
  </si>
  <si>
    <t>10.3390/su14095580</t>
  </si>
  <si>
    <t>2-s2.0-85130201204</t>
  </si>
  <si>
    <t>R3028</t>
  </si>
  <si>
    <t>A framework for the predictive mapping of forest soil properties in mountain areas</t>
  </si>
  <si>
    <t>10.1016/j.geoderma.2020.114383</t>
  </si>
  <si>
    <t>2-s2.0-85083549283</t>
  </si>
  <si>
    <t>R3029</t>
  </si>
  <si>
    <t>Prediction of Road Transport of Wood in Uruguay: Approach with Machine Learning</t>
  </si>
  <si>
    <t>10.3390/f13101737</t>
  </si>
  <si>
    <t>2-s2.0-85140794003</t>
  </si>
  <si>
    <t>R3030</t>
  </si>
  <si>
    <t>Application of robust intelligent schemes for accurate modelling interfacial tension of CO2 brine systems: Implications for structural CO2 trapping</t>
  </si>
  <si>
    <t>10.1016/j.fuel.2022.123821</t>
  </si>
  <si>
    <t>2-s2.0-85125862915</t>
  </si>
  <si>
    <t>R3031</t>
  </si>
  <si>
    <t>Projected shifts in deadwood bryophyte communities under national climate and forestry scenarios benefit large competitors and impair small species</t>
  </si>
  <si>
    <t>10.1111/jbi.14278</t>
  </si>
  <si>
    <t>2-s2.0-85118267144</t>
  </si>
  <si>
    <t>R3032</t>
  </si>
  <si>
    <t>Early Evidence of Inactivated Enterovirus 71 Vaccine Impact against Hand, Foot, and Mouth Disease in a Major Center of Ongoing Transmission in China, 2011-2018: A Longitudinal Surveillance Study</t>
  </si>
  <si>
    <t>Clinical Infectious Diseases</t>
  </si>
  <si>
    <t>10.1093/cid/ciz1188</t>
  </si>
  <si>
    <t>2-s2.0-85100280342</t>
  </si>
  <si>
    <t>R3033</t>
  </si>
  <si>
    <t>Real-time milk analysis integrated with stacking ensemble learning as a tool for the daily prediction of cheese-making traits in Holstein cattle</t>
  </si>
  <si>
    <t>10.3168/jds.2021-21426</t>
  </si>
  <si>
    <t>2-s2.0-85126140235</t>
  </si>
  <si>
    <t>R3034</t>
  </si>
  <si>
    <t>Evaluating annual spruce budworm defoliation using change detection of vegetation indices calculated from satellite hyperspectral imagery</t>
  </si>
  <si>
    <t>10.1016/j.rse.2020.112204</t>
  </si>
  <si>
    <t>2-s2.0-85097069219</t>
  </si>
  <si>
    <t>R3035</t>
  </si>
  <si>
    <t>A comprehensive framework for assessing the accuracy and uncertainty of global above-ground biomass maps</t>
  </si>
  <si>
    <t>10.1016/j.rse.2022.112917</t>
  </si>
  <si>
    <t>2-s2.0-85124232129</t>
  </si>
  <si>
    <t>R3036</t>
  </si>
  <si>
    <t>The importance of antecedent vegetation and drought conditions as global drivers of burnt area</t>
  </si>
  <si>
    <t>10.5194/bg-18-3861-2021</t>
  </si>
  <si>
    <t>2-s2.0-85109013171</t>
  </si>
  <si>
    <t>R3037</t>
  </si>
  <si>
    <t>A real-time and eco-layout platform for optimization of supply/costs for water distribution systems management</t>
  </si>
  <si>
    <t>Water Supply</t>
  </si>
  <si>
    <t>10.2166/ws.2022.258</t>
  </si>
  <si>
    <t>2-s2.0-85138473214</t>
  </si>
  <si>
    <t>R3038</t>
  </si>
  <si>
    <t>A random forest-based algorithm for data-intensive spatial interpolation in crop yield mapping</t>
  </si>
  <si>
    <t>10.1016/j.compag.2021.106094</t>
  </si>
  <si>
    <t>2-s2.0-85102889436</t>
  </si>
  <si>
    <t>R3039</t>
  </si>
  <si>
    <t>Assessing the spatial sensitivity of a random forest model: Application in gridded population modeling</t>
  </si>
  <si>
    <t>10.1016/j.compenvurbsys.2019.01.006</t>
  </si>
  <si>
    <t>2-s2.0-85061131775</t>
  </si>
  <si>
    <t>R3040</t>
  </si>
  <si>
    <t>A Truly Spatial Random Forests Algorithm for Geoscience Data Analysis and Modelling</t>
  </si>
  <si>
    <t>10.1007/s11004-021-09946-w</t>
  </si>
  <si>
    <t>2-s2.0-85122315210</t>
  </si>
  <si>
    <t>R3041</t>
  </si>
  <si>
    <t>Global variation in the fraction of leaf nitrogen allocated to photosynthesis</t>
  </si>
  <si>
    <t>10.1038/s41467-021-25163-9</t>
  </si>
  <si>
    <t>2-s2.0-85112319410</t>
  </si>
  <si>
    <t>R3042</t>
  </si>
  <si>
    <t>Spatio-temporal prediction of soil moisture using soil maps, topographic indices and SMAP retrievals</t>
  </si>
  <si>
    <t>10.1016/j.jag.2022.102730</t>
  </si>
  <si>
    <t>2-s2.0-85125150399</t>
  </si>
  <si>
    <t>R3043</t>
  </si>
  <si>
    <t>Visualization and prediction of CRISPR incidence in microbial trait-space to identify drivers of antiviral immune strategy</t>
  </si>
  <si>
    <t>10.1038/s41396-019-0411-2</t>
  </si>
  <si>
    <t>2-s2.0-85068223957</t>
  </si>
  <si>
    <t>R3044</t>
  </si>
  <si>
    <t>Unraveling the habitat preferences of two closely related bumble bee species in Eastern Europe</t>
  </si>
  <si>
    <t>10.1002/ece3.6232</t>
  </si>
  <si>
    <t>2-s2.0-85083425349</t>
  </si>
  <si>
    <t>R3045</t>
  </si>
  <si>
    <t>Crop Yield Loss Risk Is Modulated by Anthropogenic Factors</t>
  </si>
  <si>
    <t>10.1029/2021EF002420</t>
  </si>
  <si>
    <t>2-s2.0-85138968068</t>
  </si>
  <si>
    <t>R3046</t>
  </si>
  <si>
    <t>A GIS-based novel approach for suitable sanitary landfill site selection using integrated fuzzy analytic hierarchy process and machine learning algorithms</t>
  </si>
  <si>
    <t>10.1007/s11356-021-17961-x</t>
  </si>
  <si>
    <t>2-s2.0-85122686142</t>
  </si>
  <si>
    <t>R3047</t>
  </si>
  <si>
    <t>Spatio-temporal cross-validation to predict pluvial flood events in the Metropolitan City of Venice</t>
  </si>
  <si>
    <t>10.1016/j.jhydrol.2022.128150</t>
  </si>
  <si>
    <t>2-s2.0-85134333593</t>
  </si>
  <si>
    <t>R3048</t>
  </si>
  <si>
    <t>Assessing the capabilities of high-resolution spectral, altimetric, and textural descriptors for mapping the status of citrus parcels</t>
  </si>
  <si>
    <t>10.1016/j.compag.2022.107504</t>
  </si>
  <si>
    <t>2-s2.0-85142719972</t>
  </si>
  <si>
    <t>R3049</t>
  </si>
  <si>
    <t>Species distribution modeling and machine learning in assessing the potential distribution of freshwater zooplankton in Northern Italy</t>
  </si>
  <si>
    <t>10.1016/j.ecoinf.2022.101682</t>
  </si>
  <si>
    <t>2-s2.0-85130428245</t>
  </si>
  <si>
    <t>R3050</t>
  </si>
  <si>
    <t>A Forest of Forests: A Spatially Weighted and Computationally Efficient Formulation of Geographical Random Forests</t>
  </si>
  <si>
    <t>10.3390/ijgi11090471</t>
  </si>
  <si>
    <t>2-s2.0-85138719562</t>
  </si>
  <si>
    <t>R3051</t>
  </si>
  <si>
    <t>Performance of statistical and machine learning-based methods for predicting biogeographical patterns of fungal productivity in forest ecosystems</t>
  </si>
  <si>
    <t>10.1186/s40663-021-00297-w</t>
  </si>
  <si>
    <t>2-s2.0-85102570180</t>
  </si>
  <si>
    <t>R3052</t>
  </si>
  <si>
    <t>Soil moisture forecast for smart irrigation: The primetime for machine learning</t>
  </si>
  <si>
    <t>10.1016/j.eswa.2022.117653</t>
  </si>
  <si>
    <t>2-s2.0-85133406278</t>
  </si>
  <si>
    <t>R3053</t>
  </si>
  <si>
    <t>Climate-Change Refugia for the Bubblegum Coral Paragorgia arborea in the Northwest Atlantic</t>
  </si>
  <si>
    <t>10.3389/fmars.2022.863693</t>
  </si>
  <si>
    <t>2-s2.0-85134700561</t>
  </si>
  <si>
    <t>R3054</t>
  </si>
  <si>
    <t>Incorporating Spatial Autocorrelation in Machine Learning Models Using Spatial Lag and Eigenvector Spatial Filtering Features</t>
  </si>
  <si>
    <t>10.3390/ijgi11040242</t>
  </si>
  <si>
    <t>2-s2.0-85128769996</t>
  </si>
  <si>
    <t>R3055</t>
  </si>
  <si>
    <t>Digital mapping of soil carbon sequestration potential with enhanced vegetation cover over New South Wales, Australia</t>
  </si>
  <si>
    <t>10.1111/sum.12766</t>
  </si>
  <si>
    <t>2-s2.0-85118539963</t>
  </si>
  <si>
    <t>R3056</t>
  </si>
  <si>
    <t>Fine temporal resolution satellite sensors with global coverage: an opportunity for landscape ecologists</t>
  </si>
  <si>
    <t>10.1007/s10980-021-01303-w</t>
  </si>
  <si>
    <t>2-s2.0-85110519942</t>
  </si>
  <si>
    <t>R3057</t>
  </si>
  <si>
    <t>Pinna nobilis in the Mar Menor coastal lagoon: A story of colonization and uncertainty</t>
  </si>
  <si>
    <t>10.3354/meps13468</t>
  </si>
  <si>
    <t>2-s2.0-85094948007</t>
  </si>
  <si>
    <t>R3058</t>
  </si>
  <si>
    <t>Predicting Flood Property Insurance Claims over CONUS, Fusing Big Earth Observation Data</t>
  </si>
  <si>
    <t>Bulletin of the American Meteorological Society</t>
  </si>
  <si>
    <t>10.1175/BAMS-D-21-0082.1</t>
  </si>
  <si>
    <t>2-s2.0-85125851436</t>
  </si>
  <si>
    <t>R3059</t>
  </si>
  <si>
    <t>Exploring the Dotterel Mountains: Improving the understanding of breeding habitat characteristics of an Arctic-breeding specialist bird</t>
  </si>
  <si>
    <t>Wader Study</t>
  </si>
  <si>
    <t>10.18194/ws.00250</t>
  </si>
  <si>
    <t>2-s2.0-85123557775</t>
  </si>
  <si>
    <t>R3060</t>
  </si>
  <si>
    <t>Temporal-Domain Adaptation for Satellite Image Time-Series Land-Cover Mapping with Adversarial Learning and Spatially Aware Self-Training</t>
  </si>
  <si>
    <t>10.1109/JSTARS.2023.3263755</t>
  </si>
  <si>
    <t>2-s2.0-85153329699</t>
  </si>
  <si>
    <t>R3061</t>
  </si>
  <si>
    <t>Global patterns of potential future plant diversity hidden in soil seed banks</t>
  </si>
  <si>
    <t>10.1038/s41467-021-27379-1</t>
  </si>
  <si>
    <t>2-s2.0-85120873492</t>
  </si>
  <si>
    <t>R3062</t>
  </si>
  <si>
    <t>Identification of Artificial Levees in the Contiguous United States</t>
  </si>
  <si>
    <t>10.1029/2021WR031308</t>
  </si>
  <si>
    <t>2-s2.0-85130337367</t>
  </si>
  <si>
    <t>R3063</t>
  </si>
  <si>
    <t>Prediction of seismic p-wave velocity using machine learning</t>
  </si>
  <si>
    <t>Solid Earth</t>
  </si>
  <si>
    <t>10.5194/se-10-1989-2019</t>
  </si>
  <si>
    <t>2-s2.0-85075149721</t>
  </si>
  <si>
    <t>R3064</t>
  </si>
  <si>
    <t>The potential of in-situ hyperspectral remote sensing for differentiating 12 banana genotypes grown in Uganda</t>
  </si>
  <si>
    <t>10.1016/j.isprsjprs.2020.06.023</t>
  </si>
  <si>
    <t>2-s2.0-85088031545</t>
  </si>
  <si>
    <t>R3065</t>
  </si>
  <si>
    <t>Machine-learning algorithms predict soil seed bank persistence from easily available traits</t>
  </si>
  <si>
    <t>10.1111/avsc.12660</t>
  </si>
  <si>
    <t>2-s2.0-85133019474</t>
  </si>
  <si>
    <t>R3066</t>
  </si>
  <si>
    <t>Multivariate random forest prediction of poverty and malnutrition prevalence</t>
  </si>
  <si>
    <t>10.1371/journal.pone.0255519</t>
  </si>
  <si>
    <t>2-s2.0-85114677674</t>
  </si>
  <si>
    <t>R3067</t>
  </si>
  <si>
    <t>Human or natural? Landscape context improves the attribution of forest disturbances mapped from Landsat in Central Europe</t>
  </si>
  <si>
    <t>10.1016/j.rse.2021.112502</t>
  </si>
  <si>
    <t>2-s2.0-85106748748</t>
  </si>
  <si>
    <t>R3068</t>
  </si>
  <si>
    <t>Uncertainty quantification for data-driven turbulence modelling with Mondrian forests</t>
  </si>
  <si>
    <t>Journal of Computational Physics</t>
  </si>
  <si>
    <t>10.1016/j.jcp.2021.110116</t>
  </si>
  <si>
    <t>2-s2.0-85100397695</t>
  </si>
  <si>
    <t>R3069</t>
  </si>
  <si>
    <t>Attribution of Observed Recent Decrease in Low Clouds Over the Northeastern Pacific to Cloud-Controlling Factors</t>
  </si>
  <si>
    <t>10.1029/2021GL096498</t>
  </si>
  <si>
    <t>2-s2.0-85125089312</t>
  </si>
  <si>
    <t>R3070</t>
  </si>
  <si>
    <t>Comparing methods to impute missing daily ground-level pm10 concentrations between 2010–2017 in South Africa</t>
  </si>
  <si>
    <t>10.3390/ijerph18073374</t>
  </si>
  <si>
    <t>2-s2.0-85102948640</t>
  </si>
  <si>
    <t>R3071</t>
  </si>
  <si>
    <t>Site-specific scaling of remote sensing-based estimates of woody cover and aboveground biomass for mapping long-term tropical dry forest degradation status</t>
  </si>
  <si>
    <t>10.1016/j.rse.2022.113040</t>
  </si>
  <si>
    <t>2-s2.0-85129120089</t>
  </si>
  <si>
    <t>R3072</t>
  </si>
  <si>
    <t>A new hybrid equilibrium optimized SysFor based geospatial data mining for tropical storm-induced flash flood susceptible mapping</t>
  </si>
  <si>
    <t>10.1016/j.jenvman.2020.111858</t>
  </si>
  <si>
    <t>2-s2.0-85098471405</t>
  </si>
  <si>
    <t>R3073</t>
  </si>
  <si>
    <t>Characterizing Clustering Models of High-dimensional Remotely Sensed Data Using Subsampled Field-subfield Spatial Cross-validated Random Forests</t>
  </si>
  <si>
    <t>International Journal of Geospatial and Environmental Research</t>
  </si>
  <si>
    <t>2-s2.0-85123593617</t>
  </si>
  <si>
    <t>R3074</t>
  </si>
  <si>
    <t>Harmonized landsat 8 and sentinel-2 time series data to detect irrigated areas: An application in Southern Italy</t>
  </si>
  <si>
    <t>10.3390/RS12081275</t>
  </si>
  <si>
    <t>2-s2.0-85084588520</t>
  </si>
  <si>
    <t>R3075</t>
  </si>
  <si>
    <t>Storm and fire disturbances in Europe: Distribution and trends</t>
  </si>
  <si>
    <t>10.1111/gcb.15679</t>
  </si>
  <si>
    <t>2-s2.0-85106679416</t>
  </si>
  <si>
    <t>R3076</t>
  </si>
  <si>
    <t>Prediction of groundwater level variations in a changing climate: A danish case study</t>
  </si>
  <si>
    <t>10.3390/ijgi10110792</t>
  </si>
  <si>
    <t>2-s2.0-85120790292</t>
  </si>
  <si>
    <t>R3077</t>
  </si>
  <si>
    <t>Predicting Wildfire Fuels and Hazard in a Central European Temperate Forest Using Active and Passive Remote Sensing</t>
  </si>
  <si>
    <t>10.3390/fire5010029</t>
  </si>
  <si>
    <t>2-s2.0-85125148285</t>
  </si>
  <si>
    <t>R3078</t>
  </si>
  <si>
    <t>A machine learning-based approach for spatial estimation using the spatial features of coordinate information</t>
  </si>
  <si>
    <t>10.3390/ijgi9100587</t>
  </si>
  <si>
    <t>2-s2.0-85092476093</t>
  </si>
  <si>
    <t>R3079</t>
  </si>
  <si>
    <t>Fine-Tuned Ecological Niche Models Unveil Climatic Suitability and Association with Vegetation Groups for Selected Chaetocnema Species in South Africa (Coleoptera: Chrysomelidae)</t>
  </si>
  <si>
    <t>10.3390/d14020100</t>
  </si>
  <si>
    <t>2-s2.0-85124067425</t>
  </si>
  <si>
    <t>R3080</t>
  </si>
  <si>
    <t>Automatic detection of snow breakage at single tree level using YOLOv5 applied to UAV imagery</t>
  </si>
  <si>
    <t>10.1016/j.jag.2022.102946</t>
  </si>
  <si>
    <t>2-s2.0-85135935078</t>
  </si>
  <si>
    <t>R3081</t>
  </si>
  <si>
    <t>Predicting water quality from geospatial lake, catchment, and buffer zone characteristics in temperate lowland lakes</t>
  </si>
  <si>
    <t>10.1016/j.scitotenv.2022.158090</t>
  </si>
  <si>
    <t>2-s2.0-85136588372</t>
  </si>
  <si>
    <t>R3082</t>
  </si>
  <si>
    <t>Spatial–temporal modeling of root zone soil moisture dynamics in a vineyard using machine learning and remote sensing</t>
  </si>
  <si>
    <t>Irrigation Science</t>
  </si>
  <si>
    <t>10.1007/s00271-022-00775-1</t>
  </si>
  <si>
    <t>2-s2.0-85124312044</t>
  </si>
  <si>
    <t>R3083</t>
  </si>
  <si>
    <t>Modeling urban evapotranspiration using remote sensing, flux footprints, and artificial intelligence</t>
  </si>
  <si>
    <t>10.1016/j.scitotenv.2021.147293</t>
  </si>
  <si>
    <t>2-s2.0-85105425733</t>
  </si>
  <si>
    <t>R3084</t>
  </si>
  <si>
    <t>Predictive Mapping of Electrical Conductivity and Assessment of Soil Salinity in a Western Türkiye Alluvial Plain</t>
  </si>
  <si>
    <t>10.3390/land11122148</t>
  </si>
  <si>
    <t>2-s2.0-85144859975</t>
  </si>
  <si>
    <t>R3085</t>
  </si>
  <si>
    <t>Cryogenic land surface processes shape vegetation biomass patterns in northern European tundra</t>
  </si>
  <si>
    <t>10.1038/s43247-021-00292-7</t>
  </si>
  <si>
    <t>2-s2.0-85126577152</t>
  </si>
  <si>
    <t>R3086</t>
  </si>
  <si>
    <t>Combination of Machine Learning Algorithms with Concentration‐Area Fractal Method for Soil Geochemical Anomaly Detection in Sediment‐Hosted Irankuh Pb‐Zn Deposit, Central Iran</t>
  </si>
  <si>
    <t>10.3390/min12060689</t>
  </si>
  <si>
    <t>2-s2.0-85130908690</t>
  </si>
  <si>
    <t>R3087</t>
  </si>
  <si>
    <t>Machine learning highlights the importance of primary and secondary production in determining habitat for marine fish and macroinvertebrates</t>
  </si>
  <si>
    <t>10.1002/aqc.3527</t>
  </si>
  <si>
    <t>2-s2.0-85101063459</t>
  </si>
  <si>
    <t>R3088</t>
  </si>
  <si>
    <t>Predicting the effects of climate change on deep-water coral distribution around New Zealand—Will there be suitable refuges for protection at the end of the 21st century?</t>
  </si>
  <si>
    <t>10.1111/gcb.16389</t>
  </si>
  <si>
    <t>2-s2.0-85137221940</t>
  </si>
  <si>
    <t>R3089</t>
  </si>
  <si>
    <t>Machine learning algorithm for estimating karst rocky desertification in a peak-cluster depression basin in southwest Guangxi, China</t>
  </si>
  <si>
    <t>10.1038/s41598-022-21684-5</t>
  </si>
  <si>
    <t>2-s2.0-85141511644</t>
  </si>
  <si>
    <t>R3090</t>
  </si>
  <si>
    <t>A comparative analysis of amino acid encoding schemes for the prediction of flexible length linear B-cell epitopes</t>
  </si>
  <si>
    <t>Briefings in Bioinformatics</t>
  </si>
  <si>
    <t>10.1093/bib/bbac356</t>
  </si>
  <si>
    <t>2-s2.0-85138491070</t>
  </si>
  <si>
    <t>R3091</t>
  </si>
  <si>
    <t>Sentinel-1 and Sentinel-2 data fusion to distinguish building damage level of the 2018 Lombok Earthquake</t>
  </si>
  <si>
    <t>10.1016/j.rsase.2022.100724</t>
  </si>
  <si>
    <t>2-s2.0-85126304610</t>
  </si>
  <si>
    <t>R3092</t>
  </si>
  <si>
    <t>Using machine learning algorithms to estimate stand volume growth of Larix and Quercus forests based on national-scale Forest Inventory data in China</t>
  </si>
  <si>
    <t>10.1016/j.fecs.2022.100037</t>
  </si>
  <si>
    <t>2-s2.0-85129775137</t>
  </si>
  <si>
    <t>R3093</t>
  </si>
  <si>
    <t>On the spatiotemporal generalization of machine learning and ensemble models for simulating built-up land expansion</t>
  </si>
  <si>
    <t>10.1111/tgis.12861</t>
  </si>
  <si>
    <t>2-s2.0-85119003714</t>
  </si>
  <si>
    <t>R3094</t>
  </si>
  <si>
    <t>Role of Sampling Design When Predicting Spatially Dependent Ecological Data with Remote Sensing</t>
  </si>
  <si>
    <t>10.1109/TGRS.2020.2989216</t>
  </si>
  <si>
    <t>2-s2.0-85098719903</t>
  </si>
  <si>
    <t>R3095</t>
  </si>
  <si>
    <t>Digital soil mapping of coarse fragments in southwest Australia: Targeting simple features yields detailed maps</t>
  </si>
  <si>
    <t>10.1016/j.geoderma.2021.115282</t>
  </si>
  <si>
    <t>2-s2.0-85110712030</t>
  </si>
  <si>
    <t>R3096</t>
  </si>
  <si>
    <t>Comparing machine learning-derived global estimates of soil respiration and its components with those from terrestrial ecosystem models</t>
  </si>
  <si>
    <t>10.1088/1748-9326/abf526</t>
  </si>
  <si>
    <t>2-s2.0-85105747256</t>
  </si>
  <si>
    <t>R3097</t>
  </si>
  <si>
    <t>A machine learning approach to model the future distribution of e-mobility and its impact on the power grid</t>
  </si>
  <si>
    <t>Energy Informatics</t>
  </si>
  <si>
    <t>10.1186/s42162-022-00203-w</t>
  </si>
  <si>
    <t>2-s2.0-85137804981</t>
  </si>
  <si>
    <t>R3098</t>
  </si>
  <si>
    <t>Calibration of probability predictions from machine-learning and statistical models</t>
  </si>
  <si>
    <t>10.1111/geb.13070</t>
  </si>
  <si>
    <t>2-s2.0-85079052696</t>
  </si>
  <si>
    <t>R3099</t>
  </si>
  <si>
    <t>Prediction of plant diversity in grasslands using Sentinel-1 and -2 satellite image time series</t>
  </si>
  <si>
    <t>10.1016/j.rse.2019.111536</t>
  </si>
  <si>
    <t>2-s2.0-85075511672</t>
  </si>
  <si>
    <t>R3100</t>
  </si>
  <si>
    <t>Geospatial Intelligence and Machine Learning Technique for Urban Mapping in Coastal Regions of South Aegean Volcanic Arc Islands</t>
  </si>
  <si>
    <t>10.3390/geomatics2030017</t>
  </si>
  <si>
    <t>2-s2.0-85178107976</t>
  </si>
  <si>
    <t>R3101</t>
  </si>
  <si>
    <t>A LightGBM-based landslide susceptibility model considering the uncertainty of non-landslide samples</t>
  </si>
  <si>
    <t>10.1080/19475705.2023.2213807</t>
  </si>
  <si>
    <t>2-s2.0-85160669960</t>
  </si>
  <si>
    <t>R3102</t>
  </si>
  <si>
    <t>Assessing and Validating the Ability of Machine Learning to Handle Unrefined Particle Air Pollution Mobile Monitoring Data Randomly, Spatially, and Spatiotemporally</t>
  </si>
  <si>
    <t>10.3390/ijerph191610098</t>
  </si>
  <si>
    <t>2-s2.0-85136674963</t>
  </si>
  <si>
    <t>R3103</t>
  </si>
  <si>
    <t>Topography-based statistical modelling reveals high spatial variability and seasonal emission patches in forest floor methane flux</t>
  </si>
  <si>
    <t>10.5194/bg-18-2003-2021</t>
  </si>
  <si>
    <t>2-s2.0-85102939948</t>
  </si>
  <si>
    <t>R3104</t>
  </si>
  <si>
    <t>Machine learning based wildfire susceptibility mapping using remotely sensed fire data and GIS: A case study of Adana and Mersin provinces, Turkey</t>
  </si>
  <si>
    <t>10.1016/j.ecoinf.2022.101647</t>
  </si>
  <si>
    <t>2-s2.0-85128581839</t>
  </si>
  <si>
    <t>R3105</t>
  </si>
  <si>
    <t>An efficient metaheuristic algorithm based feature selection and recurrent neural network for DoS attack detection in cloud computing environment</t>
  </si>
  <si>
    <t>10.1016/j.asoc.2020.106997</t>
  </si>
  <si>
    <t>2-s2.0-85097737008</t>
  </si>
  <si>
    <t>R3106</t>
  </si>
  <si>
    <t>Corn nitrogen status diagnosis with an innovative multi-parameter crop circle phenom sensing system</t>
  </si>
  <si>
    <t>10.3390/rs13030401</t>
  </si>
  <si>
    <t>2-s2.0-85100204561</t>
  </si>
  <si>
    <t>R3107</t>
  </si>
  <si>
    <t>Determinants of fog and low stratus occurrence in continental central Europe – a quantitative satellite-based evaluation</t>
  </si>
  <si>
    <t>10.1016/j.jhydrol.2020.125451</t>
  </si>
  <si>
    <t>2-s2.0-85090574057</t>
  </si>
  <si>
    <t>R3108</t>
  </si>
  <si>
    <t>Nowcasting of Amplitude Ionospheric Scintillation Based on Machine Learning Techniques</t>
  </si>
  <si>
    <t>IEEE Transactions on Aerospace and Electronic Systems</t>
  </si>
  <si>
    <t>10.1109/TAES.2022.3188741</t>
  </si>
  <si>
    <t>2-s2.0-85134212704</t>
  </si>
  <si>
    <t>R3109</t>
  </si>
  <si>
    <t>An artificial intelligence approach to remotely assess pale lichen biomass</t>
  </si>
  <si>
    <t>10.1016/j.rse.2022.113201</t>
  </si>
  <si>
    <t>2-s2.0-85135702929</t>
  </si>
  <si>
    <t>R3110</t>
  </si>
  <si>
    <t>Spatial patterns and determinants of avocado frontier dynamics in Mexico</t>
  </si>
  <si>
    <t>10.1007/s10113-022-01883-6</t>
  </si>
  <si>
    <t>2-s2.0-85125664846</t>
  </si>
  <si>
    <t>R3111</t>
  </si>
  <si>
    <t>Modelling the biogeographic boundary shift of Calanus finmarchicus reveals drivers of Arctic Atlantification by subarctic zooplankton</t>
  </si>
  <si>
    <t>10.1111/gcb.15937</t>
  </si>
  <si>
    <t>2-s2.0-85118209455</t>
  </si>
  <si>
    <t>R3112</t>
  </si>
  <si>
    <t>Habitat suitability and dispersal of invasive Striga species under climate change in Africa</t>
  </si>
  <si>
    <t>African Journal of Ecology</t>
  </si>
  <si>
    <t>10.1111/aje.13064</t>
  </si>
  <si>
    <t>2-s2.0-85139392713</t>
  </si>
  <si>
    <t>R3113</t>
  </si>
  <si>
    <t>Ocean seascapes predict distant-water fishing vessel incursions into exclusive economic zones</t>
  </si>
  <si>
    <t>10.1111/faf.12559</t>
  </si>
  <si>
    <t>2-s2.0-85113091257</t>
  </si>
  <si>
    <t>R3114</t>
  </si>
  <si>
    <t>Insights into the vulnerability of vegetation to tephra fallouts from interpretable machine learning and big Earth observation data</t>
  </si>
  <si>
    <t>10.5194/nhess-22-2829-2022</t>
  </si>
  <si>
    <t>2-s2.0-85140322025</t>
  </si>
  <si>
    <t>R3115</t>
  </si>
  <si>
    <t>Climatic drivers of Sphagnum species distributions</t>
  </si>
  <si>
    <t>10.21425/F5FBG51146</t>
  </si>
  <si>
    <t>2-s2.0-85122394573</t>
  </si>
  <si>
    <t>R3116</t>
  </si>
  <si>
    <t>Multi-output Gaussian processes for species distribution modelling</t>
  </si>
  <si>
    <t>10.1111/2041-210X.13496</t>
  </si>
  <si>
    <t>2-s2.0-85092457029</t>
  </si>
  <si>
    <t>R3117</t>
  </si>
  <si>
    <t>Improving soil thickness estimations based on multiple environmental variables with stacking ensemble methods</t>
  </si>
  <si>
    <t>10.3390/rs12213609</t>
  </si>
  <si>
    <t>2-s2.0-85095774405</t>
  </si>
  <si>
    <t>R3118</t>
  </si>
  <si>
    <t>Predicting the distribution of Australian frogs and their overlap with Batrachochytrium dendrobatidis under climate change</t>
  </si>
  <si>
    <t>10.1111/ddi.13533</t>
  </si>
  <si>
    <t>2-s2.0-85129192223</t>
  </si>
  <si>
    <t>R3119</t>
  </si>
  <si>
    <t>Global, high-resolution mapping of tropospheric ozone-explainable machine learning and impact of uncertainties</t>
  </si>
  <si>
    <t>10.5194/gmd-15-4331-2022</t>
  </si>
  <si>
    <t>2-s2.0-85131797295</t>
  </si>
  <si>
    <t>R3120</t>
  </si>
  <si>
    <t>Burn Severity Drivers in Italian Large Wildfires</t>
  </si>
  <si>
    <t>10.3390/fire5060180</t>
  </si>
  <si>
    <t>2-s2.0-85144682885</t>
  </si>
  <si>
    <t>R3121</t>
  </si>
  <si>
    <t>Improved Shallow Landslide Susceptibility Prediction Based on Statistics and Ensemble Learning</t>
  </si>
  <si>
    <t>10.3390/su14106110</t>
  </si>
  <si>
    <t>2-s2.0-85130733578</t>
  </si>
  <si>
    <t>R3122</t>
  </si>
  <si>
    <t>Effect of environmental covariable selection in the hydrological modeling using machine learning models to predict daily streamflow</t>
  </si>
  <si>
    <t>10.1016/j.jenvman.2021.112625</t>
  </si>
  <si>
    <t>2-s2.0-85104810882</t>
  </si>
  <si>
    <t>R3123</t>
  </si>
  <si>
    <t>A hybrid metaheuristic approach using random forest and particle swarm optimization to study and evaluate backbreak in open-pit blasting</t>
  </si>
  <si>
    <t>10.1007/s00521-021-06776-z</t>
  </si>
  <si>
    <t>2-s2.0-85123107998</t>
  </si>
  <si>
    <t>R3124</t>
  </si>
  <si>
    <t>Comprehensive marine substrate classification applied to Canada’s Pacific shelf</t>
  </si>
  <si>
    <t>10.1371/journal.pone.0259156</t>
  </si>
  <si>
    <t>2-s2.0-85118277466</t>
  </si>
  <si>
    <t>R3125</t>
  </si>
  <si>
    <t>Continental-scale land cover mapping at 10 m resolution over europe (Elc10)</t>
  </si>
  <si>
    <t>10.3390/rs13122301</t>
  </si>
  <si>
    <t>2-s2.0-85108421473</t>
  </si>
  <si>
    <t>R3126</t>
  </si>
  <si>
    <t>Agricultural crop discrimination in a heterogeneous low-mountain range region based on multi-temporal and multi-sensor satellite data</t>
  </si>
  <si>
    <t>10.1016/j.compag.2020.105864</t>
  </si>
  <si>
    <t>2-s2.0-85095715357</t>
  </si>
  <si>
    <t>R3127</t>
  </si>
  <si>
    <t>An artificial intelligent framework for prediction of wildlife vehicle collision hotspots based on geographic information systems and multispectral imagery</t>
  </si>
  <si>
    <t>10.1016/j.ecoinf.2021.101291</t>
  </si>
  <si>
    <t>2-s2.0-85105340476</t>
  </si>
  <si>
    <t>R3128</t>
  </si>
  <si>
    <t>Differential habitat associations in peripheral populations of threatened species: The case of the Caucasian grouse</t>
  </si>
  <si>
    <t>Ecological Research</t>
  </si>
  <si>
    <t>10.1111/1440-1703.1068</t>
  </si>
  <si>
    <t>2-s2.0-85059690755</t>
  </si>
  <si>
    <t>R3129</t>
  </si>
  <si>
    <t>Ensemble of small models for estimating potential abundance of Caucasian grouse (Lyrurus mlokosiewiczi) in Iran</t>
  </si>
  <si>
    <t>Ornis Fennica</t>
  </si>
  <si>
    <t>2-s2.0-85071391891</t>
  </si>
  <si>
    <t>R3130</t>
  </si>
  <si>
    <t>Wrong, but useful: regional species distribution models may not be improved by range-wide data under biased sampling</t>
  </si>
  <si>
    <t>10.1002/ece3.3834</t>
  </si>
  <si>
    <t>2-s2.0-85041051779</t>
  </si>
  <si>
    <t>R3131</t>
  </si>
  <si>
    <t>Range expansion of an already widespread bee under climate change</t>
  </si>
  <si>
    <t>10.1016/j.gecco.2019.e00584</t>
  </si>
  <si>
    <t>2-s2.0-85062803801</t>
  </si>
  <si>
    <t>R3132</t>
  </si>
  <si>
    <t>GRUN: An observation-based global gridded runoff dataset from 1902 to 2014</t>
  </si>
  <si>
    <t>10.5194/essd-11-1655-2019</t>
  </si>
  <si>
    <t>2-s2.0-85075067487</t>
  </si>
  <si>
    <t>R3133</t>
  </si>
  <si>
    <t>Toward ecologically realistic predictions of species distributions: A cross-time example from tropical montane cloud forests</t>
  </si>
  <si>
    <t>10.1111/gcb.13992</t>
  </si>
  <si>
    <t>2-s2.0-85042591831</t>
  </si>
  <si>
    <t>R3134</t>
  </si>
  <si>
    <t>Randomized lasso links microbial taxa with aquatic functional groups inferred from flow cytometry</t>
  </si>
  <si>
    <t>mSystems</t>
  </si>
  <si>
    <t>10.1128/mSystems.00093-19</t>
  </si>
  <si>
    <t>2-s2.0-85072390424</t>
  </si>
  <si>
    <t>R3135</t>
  </si>
  <si>
    <t>The utility of spatial model-based estimators of unobserved bycatch</t>
  </si>
  <si>
    <t>10.1093/icesjms/fsy153</t>
  </si>
  <si>
    <t>2-s2.0-85062548661</t>
  </si>
  <si>
    <t>R3136</t>
  </si>
  <si>
    <t>Evaluation of sampling and cross-validation tuning strategies for regional-scale machine learning classification</t>
  </si>
  <si>
    <t>10.3390/rs11020185</t>
  </si>
  <si>
    <t>2-s2.0-85060681925</t>
  </si>
  <si>
    <t>R3137</t>
  </si>
  <si>
    <t>Random forest as a generic framework for predictive modeling of spatial and spatio-temporal variables</t>
  </si>
  <si>
    <t>10.7717/peerj.5518</t>
  </si>
  <si>
    <t>2-s2.0-85052682142</t>
  </si>
  <si>
    <t>R3138</t>
  </si>
  <si>
    <t>Monitoring Andean high altitude wetlands in central Chile with seasonal optical data: A comparison between Worldview-2 and Sentinel-2 imagery</t>
  </si>
  <si>
    <t>10.1016/j.isprsjprs.2018.04.001</t>
  </si>
  <si>
    <t>2-s2.0-85045578800</t>
  </si>
  <si>
    <t>R3139</t>
  </si>
  <si>
    <t>A neural network method for the reconstruction of winter wheat yield series based on spatio-temporal heterogeneity</t>
  </si>
  <si>
    <t>10.1016/j.compag.2018.08.047</t>
  </si>
  <si>
    <t>2-s2.0-85052934618</t>
  </si>
  <si>
    <t>R3140</t>
  </si>
  <si>
    <t>An open-source semi-automated processing chain for urban object-based classification</t>
  </si>
  <si>
    <t>10.3390/rs9040358</t>
  </si>
  <si>
    <t>2-s2.0-85017611450</t>
  </si>
  <si>
    <t>R3141</t>
  </si>
  <si>
    <t>Multiple sclerosis identification based on fractional Fourier entropy and a modified Jaya algorithm</t>
  </si>
  <si>
    <t>Entropy</t>
  </si>
  <si>
    <t>10.3390/e20040254</t>
  </si>
  <si>
    <t>2-s2.0-85045850060</t>
  </si>
  <si>
    <t>R3142</t>
  </si>
  <si>
    <t>Comparative assessment of three nonlinear approaches for landslide susceptibility mapping in a coal mine area</t>
  </si>
  <si>
    <t>10.3390/ijgi6070228</t>
  </si>
  <si>
    <t>2-s2.0-85026400137</t>
  </si>
  <si>
    <t>R3143</t>
  </si>
  <si>
    <t>Finding the right fit: Comparative cetacean distribution models using multiple data sources and statistical approaches</t>
  </si>
  <si>
    <t>10.1111/ddi.12782</t>
  </si>
  <si>
    <t>2-s2.0-85055260953</t>
  </si>
  <si>
    <t>R3144</t>
  </si>
  <si>
    <t>The use of classification and regression algorithms using the random forests method with presence-only data to model species’ distribution</t>
  </si>
  <si>
    <t>MethodsX</t>
  </si>
  <si>
    <t>10.1016/j.mex.2019.09.035</t>
  </si>
  <si>
    <t>2-s2.0-85073034526</t>
  </si>
  <si>
    <t>R3145</t>
  </si>
  <si>
    <t>A comparison of resampling methods for remote sensing classification and accuracy assessment</t>
  </si>
  <si>
    <t>10.1016/j.rse.2018.02.026</t>
  </si>
  <si>
    <t>2-s2.0-85042182920</t>
  </si>
  <si>
    <t>R3146</t>
  </si>
  <si>
    <t>Inside or Outside: Quantifying Extrapolation Across River Networks</t>
  </si>
  <si>
    <t>10.1029/2018WR023378</t>
  </si>
  <si>
    <t>2-s2.0-85053941331</t>
  </si>
  <si>
    <t>R3147</t>
  </si>
  <si>
    <t>Drivers of invasive tree and shrub natural regeneration in temperate forests</t>
  </si>
  <si>
    <t>10.1007/s10530-018-1706-3</t>
  </si>
  <si>
    <t>2-s2.0-85044250034</t>
  </si>
  <si>
    <t>R3148</t>
  </si>
  <si>
    <t>The influence of data source and species distribution modelling method on spatial conservation priorities</t>
  </si>
  <si>
    <t>10.1111/ddi.12924</t>
  </si>
  <si>
    <t>2-s2.0-85068131638</t>
  </si>
  <si>
    <t>R3149</t>
  </si>
  <si>
    <t>Machine learning using hyperspectral data inaccurately predicts plant traits under spatial dependency</t>
  </si>
  <si>
    <t>10.3390/rs10081263</t>
  </si>
  <si>
    <t>2-s2.0-85051639154</t>
  </si>
  <si>
    <t>R3150</t>
  </si>
  <si>
    <t>Development and field validation of a regional, management-scale habitat model: A koala Phascolarctos cinereus case study</t>
  </si>
  <si>
    <t>10.1002/ece3.3300</t>
  </si>
  <si>
    <t>2-s2.0-85029617379</t>
  </si>
  <si>
    <t>R3151</t>
  </si>
  <si>
    <t>2014</t>
  </si>
  <si>
    <t>Machine Learning Feature Selection Methods for Landslide Susceptibility Mapping</t>
  </si>
  <si>
    <t>10.1007/s11004-013-9511-0</t>
  </si>
  <si>
    <t>2-s2.0-84924293058</t>
  </si>
  <si>
    <t>R3152</t>
  </si>
  <si>
    <t>Invasion of a legume ecosystem engineer in a cold biome alters plant biodiversity</t>
  </si>
  <si>
    <t>10.3389/fpls.2018.00715</t>
  </si>
  <si>
    <t>2-s2.0-85049585692</t>
  </si>
  <si>
    <t>R3153</t>
  </si>
  <si>
    <t>Machine learning identifies signatures of host adaptation in the bacterial pathogen Salmonella enterica</t>
  </si>
  <si>
    <t>PLoS Genetics</t>
  </si>
  <si>
    <t>10.1371/journal.pgen.1007333</t>
  </si>
  <si>
    <t>2-s2.0-85048244156</t>
  </si>
  <si>
    <t>R3154</t>
  </si>
  <si>
    <t>Selection of spectral features for land cover type classification</t>
  </si>
  <si>
    <t>10.1016/j.eswa.2018.02.028</t>
  </si>
  <si>
    <t>2-s2.0-85042359704</t>
  </si>
  <si>
    <t>R3155</t>
  </si>
  <si>
    <t>Predictive ecosystem mapping of south-eastern Australian temperate forests using lidar-derived structural profiles and species distribution models</t>
  </si>
  <si>
    <t>10.3390/rs11010093</t>
  </si>
  <si>
    <t>2-s2.0-85059956874</t>
  </si>
  <si>
    <t>R3156</t>
  </si>
  <si>
    <t>Spatial variability in species' potential distributions during the Last Glacial Maximum under different Global Circulation Models: Relevance in evolutionary biology</t>
  </si>
  <si>
    <t>Journal of Zoological Systematics and Evolutionary Research</t>
  </si>
  <si>
    <t>10.1111/jzs.12238</t>
  </si>
  <si>
    <t>2-s2.0-85050804536</t>
  </si>
  <si>
    <t>R3157</t>
  </si>
  <si>
    <t>Minimizing effects of methodological decisions on interpretation and prediction in species distribution studies: An example with background selection</t>
  </si>
  <si>
    <t>10.1016/j.ecolmodel.2017.08.017</t>
  </si>
  <si>
    <t>2-s2.0-85028763589</t>
  </si>
  <si>
    <t>R3158</t>
  </si>
  <si>
    <t>Assessing fruit-tree crop classification from Landsat-8 time series for the Maipo Valley, Chile</t>
  </si>
  <si>
    <t>10.1016/j.rse.2015.10.029</t>
  </si>
  <si>
    <t>2-s2.0-84948822820</t>
  </si>
  <si>
    <t>R3159</t>
  </si>
  <si>
    <t>Do red edge and texture attributes from high-resolution satellite data improve wood volume estimation in a semi-arid mountainous region?</t>
  </si>
  <si>
    <t>10.3390/rs8070540</t>
  </si>
  <si>
    <t>2-s2.0-85011274936</t>
  </si>
  <si>
    <t>R3160</t>
  </si>
  <si>
    <t>Influence of internal variability and global warming on multidecadal changes in regional drought severity over the continental United States</t>
  </si>
  <si>
    <t>10.1175/JHM-D-18-0167.1</t>
  </si>
  <si>
    <t>2-s2.0-85063629061</t>
  </si>
  <si>
    <t>R3161</t>
  </si>
  <si>
    <t>Landslide susceptibility: a statistically-based assessment on a depositional pyroclastic ramp</t>
  </si>
  <si>
    <t>10.1007/s11629-018-5225-6</t>
  </si>
  <si>
    <t>2-s2.0-85062641973</t>
  </si>
  <si>
    <t>R3162</t>
  </si>
  <si>
    <t>Potential of multi-temporal ALOS-2 PALSAR-2 ScanSAR data for vegetation height estimation in tropical forests of Mexico</t>
  </si>
  <si>
    <t>10.3390/rs10081277</t>
  </si>
  <si>
    <t>2-s2.0-85051666189</t>
  </si>
  <si>
    <t>R3163</t>
  </si>
  <si>
    <t>Soil respiration and its temperature sensitivity (Q10): Rapid acquisition using mid-infrared spectroscopy</t>
  </si>
  <si>
    <t>10.1016/j.geoderma.2018.02.031</t>
  </si>
  <si>
    <t>2-s2.0-85042868704</t>
  </si>
  <si>
    <t>R3164</t>
  </si>
  <si>
    <t>Exploring snake occurrence records: Spatial biases and marginal gains from accessible social media</t>
  </si>
  <si>
    <t>10.7717/peerj.8059</t>
  </si>
  <si>
    <t>2-s2.0-85077117470</t>
  </si>
  <si>
    <t>R3165</t>
  </si>
  <si>
    <t>Modified balanced random forest for improving imbalanced data prediction</t>
  </si>
  <si>
    <t>International Journal of Advances in Intelligent Informatics</t>
  </si>
  <si>
    <t>10.26555/ijain.v5i1.255</t>
  </si>
  <si>
    <t>2-s2.0-85064823061</t>
  </si>
  <si>
    <t>R3166</t>
  </si>
  <si>
    <t>A comparative study of different classification techniques for marine oil spill identification using RADARSAT-1 imagery</t>
  </si>
  <si>
    <t>10.1016/j.rse.2013.10.012</t>
  </si>
  <si>
    <t>2-s2.0-84887587607</t>
  </si>
  <si>
    <t>R3167</t>
  </si>
  <si>
    <t>Quantifying and modelling decay in forecast proficiency indicates the limits of transferability in land-cover classification</t>
  </si>
  <si>
    <t>10.1111/2041-210X.12870</t>
  </si>
  <si>
    <t>2-s2.0-85030104402</t>
  </si>
  <si>
    <t>R3168</t>
  </si>
  <si>
    <t>Balancing misclassification errors of land cover classification maps using support vector machines and Landsat imagery in the Maipo river basin (Central Chile, 1975-2010)</t>
  </si>
  <si>
    <t>10.1016/j.rse.2013.06.003</t>
  </si>
  <si>
    <t>2-s2.0-84880406227</t>
  </si>
  <si>
    <t>R3169</t>
  </si>
  <si>
    <t>On the Effect of Spatially Non-Disjoint Training and Test Samples on Estimated Model Generalization Capabilities in Supervised Classification with Spatial Features</t>
  </si>
  <si>
    <t>10.1109/LGRS.2017.2747222</t>
  </si>
  <si>
    <t>2-s2.0-85030773608</t>
  </si>
  <si>
    <t>R3170</t>
  </si>
  <si>
    <t>A Comparison between spatial econometric models and random forest for modeling fire occurrence</t>
  </si>
  <si>
    <t>10.3390/su9050819</t>
  </si>
  <si>
    <t>2-s2.0-85019898472</t>
  </si>
  <si>
    <t>R3171</t>
  </si>
  <si>
    <t>Forecasting northern polar stratospheric variability with competing statistical learning models</t>
  </si>
  <si>
    <t>Quarterly Journal of the Royal Meteorological Society</t>
  </si>
  <si>
    <t>10.1002/qj.3043</t>
  </si>
  <si>
    <t>2-s2.0-85019540178</t>
  </si>
  <si>
    <t>R3172</t>
  </si>
  <si>
    <t>wos</t>
  </si>
  <si>
    <t>Explainable, Uncertainty-Aware Machine Learning for Maize Land Suitability and Climate Resilience in Lorestan Province, Western Iran</t>
  </si>
  <si>
    <t>LAND DEGRADATION &amp; DEVELOPMENT</t>
  </si>
  <si>
    <t>10.1002/ldr.70910</t>
  </si>
  <si>
    <t>WOS:001881194400001</t>
  </si>
  <si>
    <t>R3173</t>
  </si>
  <si>
    <t>AN INTELLIGENT DATA-PROCESSING AND MACHINE LEARNING WORKFLOW FOR URBAN HEAT ASSESSMENT IN SMART CITIES</t>
  </si>
  <si>
    <t>INTERNATIONAL JOURNAL ON INFORMATION TECHNOLOGIES AND SECURITY</t>
  </si>
  <si>
    <t>WOS:001869059300008</t>
  </si>
  <si>
    <t>R3174</t>
  </si>
  <si>
    <t>Applying Recurrent Neural Networks and Blocked Cross-Validation to Model Conventional Drinking Water Treatment Processes</t>
  </si>
  <si>
    <t>WATER</t>
  </si>
  <si>
    <t>10.3390/w16071042</t>
  </si>
  <si>
    <t>WOS:001200977100001</t>
  </si>
  <si>
    <t>R3175</t>
  </si>
  <si>
    <t>Interpretable GNN-Residual Kriging for spatial prediction and investigation-priority zoning of soil mercury in a karst agricultural region</t>
  </si>
  <si>
    <t>FRONTIERS IN ENVIRONMENTAL SCIENCE</t>
  </si>
  <si>
    <t>10.3389/fenvs.2026.1927199</t>
  </si>
  <si>
    <t>WOS:001892622400001</t>
  </si>
  <si>
    <t>R3176</t>
  </si>
  <si>
    <t>Bayesian geostatistical modeling outperforms machine learning for mapping carbon stocks from Sentinel-2 data in plantation-forest landscapes of Zimbabwe's Eastern Highlands</t>
  </si>
  <si>
    <t>FRONTIERS IN FORESTS AND GLOBAL CHANGE</t>
  </si>
  <si>
    <t>10.3389/ffgc.2026.1784806</t>
  </si>
  <si>
    <t>WOS:001761442100001</t>
  </si>
  <si>
    <t>R3177</t>
  </si>
  <si>
    <t>Generalized covariate field (GCF): spatial-pattern and neighbourhood-distribution feature expansion improves geospatial prediction</t>
  </si>
  <si>
    <t>INTERNATIONAL JOURNAL OF GEOGRAPHICAL INFORMATION SCIENCE</t>
  </si>
  <si>
    <t>10.1080/13658816.2026.2729719</t>
  </si>
  <si>
    <t>WOS:001872759200001</t>
  </si>
  <si>
    <t>R3178</t>
  </si>
  <si>
    <t>Geo-AI for Sustainable Palm Oil: A GIS-ML Framework for Land Degradation Susceptibility and RSPO Outcomes in Thailand</t>
  </si>
  <si>
    <t>ECOSYSTEM HEALTH AND SUSTAINABILITY</t>
  </si>
  <si>
    <t>10.34133/ehs.0601</t>
  </si>
  <si>
    <t>WOS:001889606900001</t>
  </si>
  <si>
    <t>R3179</t>
  </si>
  <si>
    <t>A cooperative random forest model for simultaneous cloud-gap filling and downscaling of MODIS LST: a case study in the karst region of Southwest China</t>
  </si>
  <si>
    <t>REMOTE SENSING LETTERS</t>
  </si>
  <si>
    <t>10.1080/2150704X.2026.2734339</t>
  </si>
  <si>
    <t>WOS:001892844400001</t>
  </si>
  <si>
    <t>R3180</t>
  </si>
  <si>
    <t>A Spectral Spatial Attention Fusion with Deformable Convolutional Residual Network for Hyperspectral Image Classification</t>
  </si>
  <si>
    <t>REMOTE SENSING</t>
  </si>
  <si>
    <t>10.3390/rs13183590</t>
  </si>
  <si>
    <t>WOS:000702093100001</t>
  </si>
  <si>
    <t>R3182</t>
  </si>
  <si>
    <t>AIGD-PFT: the first AI-driven global daily gap-free 4 km phytoplankton functional type data product from 1998 to 2023</t>
  </si>
  <si>
    <t>EARTH SYSTEM SCIENCE DATA</t>
  </si>
  <si>
    <t>10.5194/essd-16-4793-2024</t>
  </si>
  <si>
    <t>WOS:001338249600001</t>
  </si>
  <si>
    <t>R3185</t>
  </si>
  <si>
    <t>Liquid Neural Networks and Multimodal Remote Sensing Fusion Applied to Dynamic Landslide Susceptibility Assessment</t>
  </si>
  <si>
    <t>10.3390/rs18071035</t>
  </si>
  <si>
    <t>WOS:001738966900001</t>
  </si>
  <si>
    <t>R3186</t>
  </si>
  <si>
    <t>Global mangrove soil organic carbon stocks dataset at 30 m resolution for the year 2020 based on spatiotemporal predictive machine learning</t>
  </si>
  <si>
    <t>DATA IN BRIEF</t>
  </si>
  <si>
    <t>10.1016/j.dib.2023.109621</t>
  </si>
  <si>
    <t>WOS:001148369400001</t>
  </si>
  <si>
    <t>R3187</t>
  </si>
  <si>
    <t>A Deep Learning Framework About Traffic Flow Forecasting for Urban Traffic Emission Monitoring System</t>
  </si>
  <si>
    <t>FRONTIERS IN PUBLIC HEALTH</t>
  </si>
  <si>
    <t>10.3389/fpubh.2021.804298</t>
  </si>
  <si>
    <t>WOS:000752722000001</t>
  </si>
  <si>
    <t>R3188</t>
  </si>
  <si>
    <t>A high-resolution daily gridded meteorological dataset for Serbia made by Random Forest Spatial Interpolation</t>
  </si>
  <si>
    <t>SCIENTIFIC DATA</t>
  </si>
  <si>
    <t>10.1038/s41597-021-00901-2</t>
  </si>
  <si>
    <t>WOS:000645905400001</t>
  </si>
  <si>
    <t>R3189</t>
  </si>
  <si>
    <t>Extending river discharge forecast lead times with machine and deep learning for proactive hydrological hazard management in Bangladesh</t>
  </si>
  <si>
    <t>H2OPEN JOURNAL</t>
  </si>
  <si>
    <t>10.1016/j.htopen.2026.100013</t>
  </si>
  <si>
    <t>WOS:001838099700005</t>
  </si>
  <si>
    <t>R3191</t>
  </si>
  <si>
    <t>Niche partitioning by three Pterodroma petrel species during non-breeding in the equatorial Pacific Ocean</t>
  </si>
  <si>
    <t>MARINE ECOLOGY PROGRESS SERIES</t>
  </si>
  <si>
    <t>10.3354/meps11707</t>
  </si>
  <si>
    <t>WOS:000376376200017</t>
  </si>
  <si>
    <t>R3192</t>
  </si>
  <si>
    <t>Machine learning-driven flood susceptibility mapping using multi-source geospatial data in the Lower Gangetic sub-basin, India</t>
  </si>
  <si>
    <t>ACTA GEOPHYSICA</t>
  </si>
  <si>
    <t>10.1007/s11600-026-02044-7</t>
  </si>
  <si>
    <t>WOS:001892428300002</t>
  </si>
  <si>
    <t>R3193</t>
  </si>
  <si>
    <t>AOA-Constrained, Calibrated Random-Forest Prospectivity Mapping for Au-Ag in Nevada Great Basin: Spatially Independent Validation, Uncertainty, and Decision-Focused Top-k Targets</t>
  </si>
  <si>
    <t>MINERALS</t>
  </si>
  <si>
    <t>10.3390/min16090886</t>
  </si>
  <si>
    <t>WOS:001891318100001</t>
  </si>
  <si>
    <t>R3194</t>
  </si>
  <si>
    <t>MF-ResHydroNet: Mesh-Resolution-Conditioned Multi-Fidelity Residual Learning for Pointwise River-Hydrodynamic Reconstruction</t>
  </si>
  <si>
    <t>IEEE ACCESS</t>
  </si>
  <si>
    <t>10.1109/ACCESS.2026.3728009</t>
  </si>
  <si>
    <t>WOS:001868107000016</t>
  </si>
  <si>
    <t>R3195</t>
  </si>
  <si>
    <t>Predicting Building Types and Functions at Transnational Scale</t>
  </si>
  <si>
    <t>10.1109/ACCESS.2026.3656651</t>
  </si>
  <si>
    <t>WOS:001676240400016</t>
  </si>
  <si>
    <t>R3196</t>
  </si>
  <si>
    <t>Novel methods to correct for observer and sampling bias in presence-only species distribution models</t>
  </si>
  <si>
    <t>GLOBAL ECOLOGY AND BIOGEOGRAPHY</t>
  </si>
  <si>
    <t>10.1111/geb.13383</t>
  </si>
  <si>
    <t>WOS:000690665600001</t>
  </si>
  <si>
    <t>R3197</t>
  </si>
  <si>
    <t>Multi-Temporal UAV Imagery Feature Fusion for Paddy Yield Prediction in Tropical Smallholder Farms: Integrating RGB Color, Texture, and NDVI Indicators Across Growth Stages</t>
  </si>
  <si>
    <t>10.1109/ACCESS.2026.3703440</t>
  </si>
  <si>
    <t>WOS:001819871000008</t>
  </si>
  <si>
    <t>R3198</t>
  </si>
  <si>
    <t>Mapping Arctic clam abundance using multiple datasets, models, and a spatially explicit accuracy assessment</t>
  </si>
  <si>
    <t>ICES JOURNAL OF MARINE SCIENCE</t>
  </si>
  <si>
    <t>10.1093/icesjms/fsz099</t>
  </si>
  <si>
    <t>WOS:000509509500036</t>
  </si>
  <si>
    <t>R3199</t>
  </si>
  <si>
    <t>Individual Tree Diameter Estimation in Small-Scale Forest Inventory Using UAV Laser Scanning</t>
  </si>
  <si>
    <t>10.3390/rs13010024</t>
  </si>
  <si>
    <t>WOS:000606105700001</t>
  </si>
  <si>
    <t>R3201</t>
  </si>
  <si>
    <t>Binary logistic regression versus stochastic gradient boosted decision trees in assessing landslide susceptibility for multiple-occurring landslide events: application to the 2009 storm event in Messina (Sicily, southern Italy)</t>
  </si>
  <si>
    <t>NATURAL HAZARDS</t>
  </si>
  <si>
    <t>10.1007/s11069-015-1915-3</t>
  </si>
  <si>
    <t>WOS:000365016300010</t>
  </si>
  <si>
    <t>R3203</t>
  </si>
  <si>
    <t>Spatial validation of two simulation models: the example of timber plantations in Chile</t>
  </si>
  <si>
    <t>CYBERGEO-EUROPEAN JOURNAL OF GEOGRAPHY</t>
  </si>
  <si>
    <t>10.4000/cybergeo.26042</t>
  </si>
  <si>
    <t>WOS:000217847000038</t>
  </si>
  <si>
    <t>R3204</t>
  </si>
  <si>
    <t>Scale Matters: Spatially Partitioned Unsupervised Segmentation Parameter Optimization for Large and Heterogeneous Satellite Images</t>
  </si>
  <si>
    <t>10.3390/rs10091440</t>
  </si>
  <si>
    <t>WOS:000449993800120</t>
  </si>
  <si>
    <t>R3205</t>
  </si>
  <si>
    <t>Ten deep learning techniques to address small data problems with remote sensing</t>
  </si>
  <si>
    <t>INTERNATIONAL JOURNAL OF APPLIED EARTH OBSERVATION AND GEOINFORMATION</t>
  </si>
  <si>
    <t>10.1016/j.jag.2023.103569</t>
  </si>
  <si>
    <t>WOS:001119649500001</t>
  </si>
  <si>
    <t>R3206</t>
  </si>
  <si>
    <t>Soil landscapes of the United States (SOLUS): Developing predictive soil property maps of the conterminous United States using hybrid training sets</t>
  </si>
  <si>
    <t>SOIL SCIENCE SOCIETY OF AMERICA JOURNAL</t>
  </si>
  <si>
    <t>10.1002/saj2.20769</t>
  </si>
  <si>
    <t>WOS:001341191200001</t>
  </si>
  <si>
    <t>R3207</t>
  </si>
  <si>
    <t>Annual 30-m maps of global grassland class and extent (2000-2022) based on spatiotemporal Machine Learning</t>
  </si>
  <si>
    <t>10.1038/s41597-024-04139-6</t>
  </si>
  <si>
    <t>WOS:001374783200001</t>
  </si>
  <si>
    <t>R3208</t>
  </si>
  <si>
    <t>Genomic signatures associated with epidemiologically defined high-risk pathogenic Escherichia coli isolates identified by interpretable machine learning</t>
  </si>
  <si>
    <t>JOURNAL OF MICROBIOLOGY</t>
  </si>
  <si>
    <t>10.71150/jm.2604011</t>
  </si>
  <si>
    <t>WOS:001874044700002</t>
  </si>
  <si>
    <t>R3209</t>
  </si>
  <si>
    <t>Spatial dependence between training and test sets: another pitfall of classification accuracy assessment in remote sensing</t>
  </si>
  <si>
    <t>MACHINE LEARNING</t>
  </si>
  <si>
    <t>10.1007/s10994-021-05972-1</t>
  </si>
  <si>
    <t>WOS:000644370500001</t>
  </si>
  <si>
    <t>R3210</t>
  </si>
  <si>
    <t>Estimating Daily Taxon-Specific Tree Pollen at a 1-km Resolution in Atlanta, GA from 2020 to 2024</t>
  </si>
  <si>
    <t>ACS ES&amp;T AIR</t>
  </si>
  <si>
    <t>10.1021/acsestair.6c00218</t>
  </si>
  <si>
    <t>WOS:001881750400001</t>
  </si>
  <si>
    <t>R3211</t>
  </si>
  <si>
    <t>The new paradigm of hydrogeology: A critical review of remote sensing and AI approaches for groundwater assessment and monitoring in Sub-Saharan Africa</t>
  </si>
  <si>
    <t>REMOTE SENSING APPLICATIONS-SOCIETY AND ENVIRONMENT</t>
  </si>
  <si>
    <t>10.1016/j.rsase.2026.102226</t>
  </si>
  <si>
    <t>WOS:001862026200001</t>
  </si>
  <si>
    <t>R3212</t>
  </si>
  <si>
    <t>Accounting for Spatial Autocorrelation in Algorithm-Driven Hedonic Models: A Spatial Cross-Validation Approach</t>
  </si>
  <si>
    <t>JOURNAL OF REAL ESTATE FINANCE AND ECONOMICS</t>
  </si>
  <si>
    <t>10.1007/s11146-022-09915-y</t>
  </si>
  <si>
    <t>WOS:000824398700001</t>
  </si>
  <si>
    <t>R3213</t>
  </si>
  <si>
    <t>The importance of the sampling design in mapping woody cover in arid ecosystems</t>
  </si>
  <si>
    <t>GISCIENCE &amp; REMOTE SENSING</t>
  </si>
  <si>
    <t>10.1080/15481603.2026.2658305</t>
  </si>
  <si>
    <t>WOS:001739187600001</t>
  </si>
  <si>
    <t>R3214</t>
  </si>
  <si>
    <t>Image-Driven Multiview Environmental Simulation Modeling and Dynamic Response Mechanisms for Virtual Disaster Drills</t>
  </si>
  <si>
    <t>TRAITEMENT DU SIGNAL</t>
  </si>
  <si>
    <t>10.18280/ts.420509</t>
  </si>
  <si>
    <t>WOS:001632291300046</t>
  </si>
  <si>
    <t>R3215</t>
  </si>
  <si>
    <t>Solar Radiation Forecasting in Sparse-Observation Regions Using Long-Term Reanalysis Data and Leakage-Aware Boosting</t>
  </si>
  <si>
    <t>INTERNATIONAL JOURNAL OF CLIMATOLOGY</t>
  </si>
  <si>
    <t>10.1002/joc.70489</t>
  </si>
  <si>
    <t>WOS:001804960300001</t>
  </si>
  <si>
    <t>R3216</t>
  </si>
  <si>
    <t>Water Limitation and Terrain Complexity Shape Biomass Patterns in South America's Caatinga</t>
  </si>
  <si>
    <t>JOURNAL OF VEGETATION SCIENCE</t>
  </si>
  <si>
    <t>10.1111/jvs.70183</t>
  </si>
  <si>
    <t>WOS:001891930000001</t>
  </si>
  <si>
    <t>R3217</t>
  </si>
  <si>
    <t>TRANCO: Thermo radiometric normalization of crop observations</t>
  </si>
  <si>
    <t>10.1016/j.jag.2023.103283</t>
  </si>
  <si>
    <t>WOS:000980517200001</t>
  </si>
  <si>
    <t>R3219</t>
  </si>
  <si>
    <t>An all-sky 1 km daily land surface air temperature product over mainland China for 2003-2019 from MODIS and ancillary data</t>
  </si>
  <si>
    <t>10.5194/essd-13-4241-2021</t>
  </si>
  <si>
    <t>WOS:000692047000001</t>
  </si>
  <si>
    <t>R3220</t>
  </si>
  <si>
    <t>Mapping daily snow depth with machine learning and airborne lidar across two contrasting snowpacks</t>
  </si>
  <si>
    <t>CRYOSPHERE</t>
  </si>
  <si>
    <t>10.5194/tc-20-3759-2026</t>
  </si>
  <si>
    <t>WOS:001810187300001</t>
  </si>
  <si>
    <t>R3221</t>
  </si>
  <si>
    <t>2011</t>
  </si>
  <si>
    <t>Null models reveal preferential sampling, spatial autocorrelation and overfitting in habitat suitability modelling</t>
  </si>
  <si>
    <t>ECOLOGICAL MODELLING</t>
  </si>
  <si>
    <t>10.1016/j.ecolmodel.2010.11.016</t>
  </si>
  <si>
    <t>WOS:000286782200022</t>
  </si>
  <si>
    <t>R3222</t>
  </si>
  <si>
    <t>Landsat 9 land surface temperature retrieval based on SE-ResUNet</t>
  </si>
  <si>
    <t>JOURNAL OF INFRARED AND MILLIMETER WAVES</t>
  </si>
  <si>
    <t>10.11972/j.issn.1001-9014.JIMW.2026050</t>
  </si>
  <si>
    <t>WOS:001836344300009</t>
  </si>
  <si>
    <t>R3224</t>
  </si>
  <si>
    <t>Predicting the distribution of vulnerable marine ecosystems in the deep sea using presence-background models</t>
  </si>
  <si>
    <t>DEEP-SEA RESEARCH PART II-TOPICAL STUDIES IN OCEANOGRAPHY</t>
  </si>
  <si>
    <t>10.1016/j.dsr2.2013.06.010</t>
  </si>
  <si>
    <t>WOS:000332194500002</t>
  </si>
  <si>
    <t>R3225</t>
  </si>
  <si>
    <t>Spatial Decoupling of Climatic Recharge Opportunity and Groundwater Response in an Alluvial Fan: Implications for Regional Managed Aquifer Recharge Screening</t>
  </si>
  <si>
    <t>10.3390/w18182335</t>
  </si>
  <si>
    <t>WOS:001891338400001</t>
  </si>
  <si>
    <t>R3226</t>
  </si>
  <si>
    <t>Predicting forest biodiversity from spaceborne GEDI LiDAR and machine learning: structural drivers and regional transferability across Pacific Northwest forests</t>
  </si>
  <si>
    <t>FOLIA OECOLOGICA</t>
  </si>
  <si>
    <t>10.2478/foecol-2026-0018</t>
  </si>
  <si>
    <t>WOS:001891888200009</t>
  </si>
  <si>
    <t>R3227</t>
  </si>
  <si>
    <t>Explainable machine learning for spatial risk assessment of Hyphantria cunea (Lepidoptera: Erebidae) in China</t>
  </si>
  <si>
    <t>JOURNAL OF ECONOMIC ENTOMOLOGY</t>
  </si>
  <si>
    <t>10.1093/jee/toag240</t>
  </si>
  <si>
    <t>WOS:001843228100001</t>
  </si>
  <si>
    <t>R3228</t>
  </si>
  <si>
    <t>Climatic suitability assessment of pistachio (Pistacia vera L.) under current and future climate scenarios in the Mediterranean Region</t>
  </si>
  <si>
    <t>FRONTIERS IN AGRONOMY</t>
  </si>
  <si>
    <t>10.3389/fagro.2026.1965432</t>
  </si>
  <si>
    <t>WOS:001888628000001</t>
  </si>
  <si>
    <t>R3229</t>
  </si>
  <si>
    <t>Spatial machine learning modelling reveals that soil indicators and tree type best explain shallow landslide release</t>
  </si>
  <si>
    <t>NATURAL HAZARDS AND EARTH SYSTEM SCIENCES</t>
  </si>
  <si>
    <t>10.5194/nhess-26-4675-2026</t>
  </si>
  <si>
    <t>WOS:001891813000001</t>
  </si>
  <si>
    <t>R3230</t>
  </si>
  <si>
    <t>Fine-resolution landscape-scale biomass mapping using a spatiotemporal patchwork of LiDAR coverages</t>
  </si>
  <si>
    <t>10.1016/j.jag.2022.103059</t>
  </si>
  <si>
    <t>WOS:001126189400002</t>
  </si>
  <si>
    <t>R3231</t>
  </si>
  <si>
    <t>Corrosion assessment of rare earth (RE) modified weathering steels by machine learning using multi-dimensional small datasets</t>
  </si>
  <si>
    <t>RESULTS IN ENGINEERING</t>
  </si>
  <si>
    <t>10.1016/j.rineng.2026.112876</t>
  </si>
  <si>
    <t>WOS:001874138600001</t>
  </si>
  <si>
    <t>R3232</t>
  </si>
  <si>
    <t>A machine-learning-based reconstruction of surface mass balance over the Greenland Ice Sheet from 1950 to 2020</t>
  </si>
  <si>
    <t>10.1038/s41597-026-07615-3</t>
  </si>
  <si>
    <t>WOS:001879917900002</t>
  </si>
  <si>
    <t>R3233</t>
  </si>
  <si>
    <t>Continental-scale controls on hyporheic respiration revealed by knowledge-guided machine learning</t>
  </si>
  <si>
    <t>ENVIRONMENTAL RESEARCH COMMUNICATIONS</t>
  </si>
  <si>
    <t>10.1088/2515-7620/ae9525</t>
  </si>
  <si>
    <t>WOS:001847866600001</t>
  </si>
  <si>
    <t>R3234</t>
  </si>
  <si>
    <t>Explainable Susceptibility Modelling of Urban Ground Collapse Considering Dynamic Rainfall and Background Controls: A Case Study in Shenzhen, China</t>
  </si>
  <si>
    <t>APPLIED SCIENCES-BASEL</t>
  </si>
  <si>
    <t>10.3390/app16157541</t>
  </si>
  <si>
    <t>WOS:001846587200001</t>
  </si>
  <si>
    <t>R3235</t>
  </si>
  <si>
    <t>Degree of spatial interpretability</t>
  </si>
  <si>
    <t>10.1080/13658816.2026.2614335</t>
  </si>
  <si>
    <t>WOS:001669110200001</t>
  </si>
  <si>
    <t>ft_decision</t>
  </si>
  <si>
    <t>ft_reason</t>
  </si>
  <si>
    <t>n_rows_extracted</t>
  </si>
  <si>
    <t>notes</t>
  </si>
  <si>
    <t>4</t>
  </si>
  <si>
    <t>Random 10-fold vs spatial 44-cluster and buffered LOO; RF AGB central Africa.</t>
  </si>
  <si>
    <t>Nested random vs k-means spatial repeated 5-fold CV; 4 ML models plus GLM/GAM (not extracted). Preprint.</t>
  </si>
  <si>
    <t>Random vs block (LULC) and leave-cluster-out (LAI) CV; RF. Preprint.</t>
  </si>
  <si>
    <t>0</t>
  </si>
  <si>
    <t>Virtual-species SDMs; only random split CV vs true performance; no spatial CV.</t>
  </si>
  <si>
    <t>3</t>
  </si>
  <si>
    <t>CNN tree species; random tile split vs site-block hold-out; F1 read from Fig. 3 boxplots.</t>
  </si>
  <si>
    <t>Global Ksat RF; random vs 5-degree block 5-fold CV, Table 2.</t>
  </si>
  <si>
    <t>2</t>
  </si>
  <si>
    <t>RF oak dieback; LOO vs 10 km buffered SLOO; values read from Fig. 10.</t>
  </si>
  <si>
    <t>E5</t>
  </si>
  <si>
    <t>Fold-mean CV AUC per scheme not in main text; only CV-test MAE and test AUC. Check supplement S4/GitHub.</t>
  </si>
  <si>
    <t>RF SOC; random repeated 10-fold vs spatial CV (Table 4); spatial CV poorly described.</t>
  </si>
  <si>
    <t>RF/GBR delta18O; LOOCV vs 4 longitude blocks; R2 only; n=96.</t>
  </si>
  <si>
    <t>1</t>
  </si>
  <si>
    <t>Random 80/20 split vs leave-one-sub-basin-out (9 sub-basins), RF metamodel of drainage fraction.</t>
  </si>
  <si>
    <t>6</t>
  </si>
  <si>
    <t>Borderline domain (farmer-perceived agricultural vulnerability). Standard vs 50 km spatial block CV, Table 1 macro-F1; accuracy and other block sizes only in supplement.</t>
  </si>
  <si>
    <t>72</t>
  </si>
  <si>
    <t>Random repeated 70/30 vs region-grouped CV for 4 crop yields x 3 models; with/without Year variants.</t>
  </si>
  <si>
    <t>8</t>
  </si>
  <si>
    <t>Borderline domain (Fasciola infection risk from drone environmental indices). Stratified 5-fold vs 3 spatial cluster folds, accuracy Table 3.</t>
  </si>
  <si>
    <t>Random 5-fold vs leave-one-district-out, GB only (Table 4). Article in press; internal inconsistencies noted.</t>
  </si>
  <si>
    <t>Only spatial (block GroupKFold and block-based 70/30 test); no random CV.</t>
  </si>
  <si>
    <t>Preprint (arXiv) of Meyer &amp; Pebesma 2021 MEE; simulated response; random 10-fold vs leave-cluster-out RMSE from text. Check published version.</t>
  </si>
  <si>
    <t>24</t>
  </si>
  <si>
    <t>LOO (h=0, digitised from Fig. 3) vs h-block CV at variogram range (Table 3); pollen-climate calibration, NA and Europe.</t>
  </si>
  <si>
    <t>No ML model and no CV comparison (temporal adjustment of short-term air pollution observations).</t>
  </si>
  <si>
    <t>5-fold vs spatial block CV MAE of best algorithm per pigment (Table 4); best-model identity under 5-fold in Suppl. S4.</t>
  </si>
  <si>
    <t>30</t>
  </si>
  <si>
    <t>Random 10-fold vs station-grouped 10-fold CV, PCNN-DNN, Table 1 per year (RMSE, MAE; R in notes).</t>
  </si>
  <si>
    <t>arXiv preprint of IJGIS 2023 paper; RF values digitised from Figs 2 and 4 (Meuse RMSE; Maipo accuracy = 1-error rate). Geostatistical/linear models not extracted.</t>
  </si>
  <si>
    <t>Only spatial block CV (blockCV, 100 km, 13 folds) reported; AUC comparisons are across thinning datasets, not random vs spatial CV. Supplement (Fig. S4) not checked.</t>
  </si>
  <si>
    <t>16</t>
  </si>
  <si>
    <t>Spatial k-means CV vs non-spatial CV, RF land cover (Table 2) and foliar cover (Table 5).</t>
  </si>
  <si>
    <t>Sea-ice DeepLabV3: benchmark held-out test (random-like, not stated random) vs 2-region spatial CV (Fig. 13 digitised). Borderline random comparator; flagged.</t>
  </si>
  <si>
    <t>RF pasture biomass: 75/25 random split vs leave-location-out; values printed in Fig. 9.</t>
  </si>
  <si>
    <t>Country-level FAOSTAT panel, RF/XGB 10-fold vs 10-block spatial CV (Table 2). Scope borderline; flagged for second reviewer.</t>
  </si>
  <si>
    <t>Barn-filter RF evaluated only with spatial block CV (buffers 500-5000 m); farm-type and population RFs only random split. No same model with both. Also borderline E4 (livestock infrastructure).</t>
  </si>
  <si>
    <t>12</t>
  </si>
  <si>
    <t>4 tree models: random 105/46 test split vs 4-block spatial CV (Table 3, Fig. 3).</t>
  </si>
  <si>
    <t>4 boosting/RF models, random 80/20 vs 5-fold spatial block CV (Table 3); LR not extracted.</t>
  </si>
  <si>
    <t>Only spatial CV (k-means 5-block GroupKFold) on the training set; the 70/30 hold-out of positive sites is not described as random and is evaluated with the final model, so no matched random CV. RF spatial-CV AUC 0.883 vs hold-out AUC 0.883. Also borderline domain (urban illegal dumping, PU learning).</t>
  </si>
  <si>
    <t>QC reconciliation 2026-10-12: first decision kept. Global AUC is resubstitution, not random CV: the public notebook (github.com/RelativelyBurberry/wildfire-wuipi) fits on the balanced sample and scores predict_proba on all pixels. Spatial = west/east half hold-out. RF global AUC 0.948 vs spatial AUC 0.547 (Tables 6, 9); not usable as random-vs-spatial comparison.</t>
  </si>
  <si>
    <t>In-domain evaluation trains and tests on the same pixels (no random CV); only 4-fold spatial quadrant block holdout. Train vs test-block R2 in Table 4. EarthArXiv preprint of RSE paper (10.1016/j.rse.2026.115610).</t>
  </si>
  <si>
    <t>Only random 70:30 and 80:20 splits; spatial validation on other rice plots mentioned but not quantified.</t>
  </si>
  <si>
    <t>RF (+CV predictors, full season): random 70/30 test (dashed lines Fig. 7) vs leave-one-field-out (10 fields); 8 fibre traits x R2/RMSE. LOFO means partly from text, rest digitised from Fig. 7.</t>
  </si>
  <si>
    <t>9</t>
  </si>
  <si>
    <t>Three GFMs (Prithvi 2.0, Clay, DOFA) x 3 sensors; random 75/10/15 split (Table III) vs leave-one-region-out over 5 regions (Table IV). F1 extracted (mIoU in notes); PlanetScope primary.</t>
  </si>
  <si>
    <t>RF digital soil mapping; leave-one-country-out reconstructed from four 3-country donor models (Table 6) vs their 10-fold random CV (Table 4); clay, OC, pH x RMSE/MEC.</t>
  </si>
  <si>
    <t>Multitask LSTM soil moisture; random 5-fold over sites vs 7-region leave-one-region-out (Table 1b/c). RMSE global (primary) + 7 regional subsets (primary=no); Pearson R in notes.</t>
  </si>
  <si>
    <t>GBM (xgboost) with random 5-fold CV vs data-driven spatiotemporal CV (Table 1), but the only metric is the EVA 2021 challenge score (weighted squared exceedance-probability errors), not in the codebook metric list. E.g. dGPD 2896 (random) vs 3215 (spatial) vs 3068 true test score. Usable only if metric list is expanded.</t>
  </si>
  <si>
    <t>10</t>
  </si>
  <si>
    <t>RF and LightGBM, 5 feature sets; random 5-fold (Fig. 3A) vs leave-one-site-out over 10 sites (Fig. 5A); R2 digitised (LGBM F4 random exact 0.844). F4 primary. LOSO RMSE only in supplement.</t>
  </si>
  <si>
    <t>18</t>
  </si>
  <si>
    <t>XGB/DT/RF; random 5-fold vs 1-deg spatial block 5-fold; 2 soil depths (S1047a/b).</t>
  </si>
  <si>
    <t>RF/HGBR/SVR; random 10-fold vs pasture-block and ecosite LOGO; values digitised from Fig. 4. Linear models not extracted.</t>
  </si>
  <si>
    <t>RF only; random 70/30 split vs station-grouped CV; only R2 available for both.</t>
  </si>
  <si>
    <t>Methodological overview + simulations (arXiv preprint of Stat Sci 2026 paper); simulations explicitly not done for spatial data; no empirical random vs spatial CV comparison.</t>
  </si>
  <si>
    <t>5</t>
  </si>
  <si>
    <t>LightGBM per species; tree-grouped random 5-fold vs plot-grouped 5-fold; journal pre-proof PDF.</t>
  </si>
  <si>
    <t>XGBoost; random hold-out vs leave-one-dataset-out (and spatiotemporal variant, primary=no).</t>
  </si>
  <si>
    <t>Forest fire classification (Algerian/Canadian/Portugal datasets) with random 80/20 split and 5-fold tuning only; no spatial CV. arXiv preprint version read.</t>
  </si>
  <si>
    <t>RF/SVM; stratified random 50:50 split vs train-one-site/test-other-site; WCM not extracted.</t>
  </si>
  <si>
    <t>RF only; random 10-fold x100 (buffer non-landslides) vs k-means spatial CV (10 clusters); other ML only random.</t>
  </si>
  <si>
    <t>Crop phenology LightGBM; nested random 10-fold CV only, spatial CV explicitly not used.</t>
  </si>
  <si>
    <t>Borderline: random 10-fold CV (internal testing) vs hold-out of 30% of tree-ring sites, TS model only; R2 definitions differ. Author manuscript (ORCA) of J Ecol 2025.</t>
  </si>
  <si>
    <t>Landform classification Poland (RF/XGBoost/LightGBM/U-Net): only random 30% holdout and random 5-fold CV per sheet; spatial validation only discussed, country-wide extrapolation reported qualitatively.</t>
  </si>
  <si>
    <t>10-fold random CV vs leave-block-out and leave-site-out (Table 3); leave-year-out not extracted.</t>
  </si>
  <si>
    <t>Only leave-one-experiment-out CV (21 N strip trials, Australia) with data thinning; no random CV comparator.</t>
  </si>
  <si>
    <t>Tree species classification (arXiv 2408.08887): only plot-level stratified 10-fold CV; no random vs spatial comparison.</t>
  </si>
  <si>
    <t>64</t>
  </si>
  <si>
    <t>LOOCV vs leave-site-out and leave-zone-out, 4 ML models x 4 targets (Table 2).</t>
  </si>
  <si>
    <t>Black-grass density: within-field 5-fold CV of single-field RF vs leave-one-field-out of weighted ensemble (different models); metric GMS per class only in Fig. 3 (~0.7 vs ~0.1). Data/code Dryad.</t>
  </si>
  <si>
    <t>Random vs k-means spatial 4-fold CV, 3 datasets (Table 2); independent other-region test for LSF-21 model (Table 3).</t>
  </si>
  <si>
    <t>50-fold random vs 50-fold spatial k-means CV for RRF, 2 eel species (Tables 1-2); VAST/GRaF not ML. Accepted manuscript version.</t>
  </si>
  <si>
    <t>PhD thesis (Guelph): ML gully susceptibility with random 70/30 local validation vs transfer of single-watershed models to other watersheds (external other-region test, not spatial CV). Chapter published as Mohebzadeh et al. 2024 Natural Hazards; transfer matrices (Tables 2.5-2.9) could serve a sensitivity analysis.</t>
  </si>
  <si>
    <t>22</t>
  </si>
  <si>
    <t>Software paper (stressor R package) with original agricultural applications. Corn yield: random 10-fold vs k-means lat/lon SCV (primary) and feature-space SCV. Crop suitability: only feature-space SCV, extracted as primary=no.</t>
  </si>
  <si>
    <t>7</t>
  </si>
  <si>
    <t>Random 80/10/10 split within north vs transfer to south region (single regional hold-out). Macro-F1 computed from per-class F1 tables A1-A7 and Table 7. Borderline: spatial design is one region transfer.</t>
  </si>
  <si>
    <t>Lynx habitat (Maxent, RF, GAMM). Internal CV = held-out individuals within sites (not random observation CV); external = leave-one-site-out (14 folds). Main text only reports a combined normalized AUC/CBI score (Fig. 3); absolute AUC per level in Appendix S7 (supplement not available). Also questionable as random comparator (E2).</t>
  </si>
  <si>
    <t>Global wood density (RF, XGB, LightGBM, etc.). Random 5-fold R2 0.50-0.56 in text; spatial block 10-fold (5 deg) and other cluster CVs only in Supplementary Fig. S2b. Check supplement / Zenodo 10.5281/zenodo.10692059.</t>
  </si>
  <si>
    <t>Soil moisture from geophysics: 1000 random 60/40 splits vs two spatial half-transect hold-outs (Table 2). R2 only.</t>
  </si>
  <si>
    <t>not_retrieved</t>
  </si>
  <si>
    <t>PDF is only the supplementary figures (S1-S18 residual maps) of Stock et al. fisheries bycatch SDM paper, not the article.</t>
  </si>
  <si>
    <t>Soil pH NL (QRF): OOB vs location-grouped 10-fold CV (grouping depth observations of the same profile, authors call it random k-fold grouped by location; not spatial CV) plus independent probability sample. Numbers: RMSE OOB 0.47, grouped CV 0.71, LSK 0.79; MEC 0.88/0.72/0.68. Could be reconsidered as leave_location_out if team accepts point-location grouping.</t>
  </si>
  <si>
    <t>GEDI canopy height CNN ensemble: random 10-fold vs leave-one-continental-region-out (Table 1). Spatial RMSE lower than random. arXiv v2 used; published RSE 2022.</t>
  </si>
  <si>
    <t>Mushroom productivity: k-fold vs spatial 10-fold vs environmental CV, MSE in Table 2, converted to RMSE.</t>
  </si>
  <si>
    <t>Simulation study of sampling designs (random/systematic/clustered) with hyperspectral simulated data; no comparison of random vs spatial CV of same model (10-fold CV only for tuning; validation on other realizations).</t>
  </si>
  <si>
    <t>Gregr 2021 PLOS ONE marine substrate RF: random 67/33 split and OOB vs independent datasets (dive, ROV, camera); no spatial CV.</t>
  </si>
  <si>
    <t>Lyons 2018 RSE: random vs block hold-out (survey blocks) resampling, but main figures only for maximum likelihood (discriminant analysis); RF results only in Supplementary Figs S3-S4 (not in PDF), shown as violins. Code/data on GitHub/Zenodo (doi 10.5281/zenodo.1146099) could allow recomputation.</t>
  </si>
  <si>
    <t>Rocha 2018 Remote Sensing: simulated landscapes (PROSAIL); random 10-fold CV vs test/independent sets; no spatial CV.</t>
  </si>
  <si>
    <t>Gavish 2018 MEE (accepted ms): RF per-site land-cover models; within-site kappa 0.780 vs transferred to other sites 0.360. Within-site validation method only in Appendix S1 - verify (possible OOB/resubstitution). Borderline: site-transfer rather than pooled spatial CV.</t>
  </si>
  <si>
    <t>Karasiak 2022 Machine Learning: RF forest type; object LOO 90.76% vs SLOO (19.74 km buffer) 82.08% OA; 2-fold k-fold as alt; independent other-region tests.</t>
  </si>
  <si>
    <t>Chen 2021 ESSD: RF daily air temperature China; random 1/5 test split vs leave-location-out (7 station clusters); 3 weather-condition models x R2/MAE/RMSE.</t>
  </si>
  <si>
    <t>Merckx thesis chapter (published as Merckx et al. 2011 Ecol Model 222:588-597): Maxent for 223 nematode species, random 5-fold vs 5/10 km separated 5-fold CV. Only per-species AUC scatter plots and mean AUC decrease (0.046 at 5 km, 0.110 at 10 km) reported; no paired mean AUC values. Check published version.</t>
  </si>
  <si>
    <t>Shah 2026 Folia Oecologica: GEDI + FIA tree diversity; random 5-fold vs leave-one-latitude-band-out; RF and GBM x 3 diversity metrics (R2). Shannon/Simpson spatial from Fig. 5 labels; exact in Suppl. Table S5.</t>
  </si>
  <si>
    <t>Ruther 2026 EGUsphere preprint: landslide release, GBM and GPBoost; random vs k-means cluster, large and small block CV; nested (test AUC) and simple CV; full and forest-only data. Primary = full/nested/small block. Check for peer-reviewed version (published_doi).</t>
  </si>
  <si>
    <t>Zhang 2026 Sci Data: CNN-Transformer Greenland SMB; spatial (station) 5-fold CV vs training fit (Best model) only; random 80/20 tuning split metrics not reported.</t>
  </si>
  <si>
    <t>Killeen 2024 Remote Sens: UAV corn yield; RF random 10-fold vs k-means spatial 10-fold (field-level, same data). Only Pearson CC reported (metric outside v2 list, kept native as Pearson_r); 1 value pair from abstract, 3 digitised from Fig. 4. LOFO not same data.</t>
  </si>
  <si>
    <t>48</t>
  </si>
  <si>
    <t>Mushagalusa 2024 ESR: simulation study, RF species abundance; random 5-fold vs spatial block (random/systematic/checkerboard) and buffered LOO. MEC (=R2) medians digitised from Fig. 7 boxplots (12 scenarios). Other metrics (RMSE, bias, Spearman r2) only in boxplots/supplement.</t>
  </si>
  <si>
    <t>Kumar 2025 Remote Sens: landslide susceptibility Arequipa; R-CV vs k-means S-CV 10-fold x5; Table 4 AUC and OA for kNN, SVM, ANN, RF, C5.0. Fold/variable/training-size series in Supplementary S1-S3.</t>
  </si>
  <si>
    <t>20</t>
  </si>
  <si>
    <t>Misiuk 2019 Geosciences: seabed sediment RF; LOO vs spatial buffered LOO (1500 m grain size, 200 m coarse). Tables 4, 5, A15. Domain marine habitat (not geology/mining).</t>
  </si>
  <si>
    <t>Stock 2025 Front Remote Sens: synthetic Chl a, Baltic; RF and RFXY; 10-fold vs subbasin/latitudinal/blockCV blocks; "true" error on probability sample of pixels (Table 1). blockCV size series in Fig. 5 not extracted.</t>
  </si>
  <si>
    <t>Dai 2023 Remote Sens: landslide susceptibility Liangshan; RF and GRF; random 10-fold vs k-means spatial 10-fold (Table 5).</t>
  </si>
  <si>
    <t>Karasiak 2019 Remote Sens: tree species SVM, Formosat-2; LOO vs spatial LOO (340 m); OA per year (Table 2). Primary year arbitrary (2013).</t>
  </si>
  <si>
    <t>54</t>
  </si>
  <si>
    <t>Radocaj 2025 Eng: maize yield 3 parcels; RF regular vs k-means spatial 10-fold x5 (Table 3). BGLM not extracted.</t>
  </si>
  <si>
    <t>27</t>
  </si>
  <si>
    <t>Bueno 2023 Water: glacier mapping 9 Peruvian Cordilleras; GBM, kNN, RF (LR excluded); non-spatial vs k-means spatial 5-fold x50; independent SRS test. Only MCC reported (outside v2 metric list, kept native); per-model medians digitised from Fig. 4.</t>
  </si>
  <si>
    <t>Koehler 2025 Front Earth Sci: periglacial block/talus slopes (cryosphere; borderline geomorphology, not mining/geology); RF random 10-fold vs leave-one-key-site-out; AUC/accuracy from Fig. 6 and text.</t>
  </si>
  <si>
    <t>Random 70/30 stratified test vs leave-one-district-out (6) for RF/XGB/GBM gully susceptibility; Tables 8-9.</t>
  </si>
  <si>
    <t>CNN-Transformer soil class: random 7:3 split vs 5-fold 10 km spatial-block CV (OA only, Discussion); plus buffer-filtered and distance-band test subsets (primary=no).</t>
  </si>
  <si>
    <t>RF per LCZ type x day/night LST: random 7:3 split vs k-means spatial block CV (2-5 folds); Tables 9-10. Borderline urban LST domain.</t>
  </si>
  <si>
    <t>Six models SOC: 100x random 80:20 holdout vs 20x repeated 5-fold spatial-cluster CV; Tables 5-6.</t>
  </si>
  <si>
    <t>HGB maize yield: random record-level 5-fold vs parish/canton-grouped nested CV; random values only for HGB; Tables 6-7.</t>
  </si>
  <si>
    <t>RF land cover from embeddings: random stratified 5-fold vs 5 deg block 5-fold; OA only in text (F1/kappa random in supplement Table S2).</t>
  </si>
  <si>
    <t>Avalanche susceptibility: random 70/30 vs 25-cluster 5-fold spatial CV, AUC for SVM/RF/GBDT (Table 4); other spatial metrics in supplement.</t>
  </si>
  <si>
    <t>Landslide susceptibility LMT-based models: random split validation AUC vs 5-block spatial CV (Table 7); highlight vs table inconsistency noted.</t>
  </si>
  <si>
    <t>Stacked ensemble wheat yield: 70:30 random split vs 1 km spatial block CV (R2, RMSE in text); base learners in supplement only.</t>
  </si>
  <si>
    <t>LightGBM FIRMS wildfire classification: random stratified split vs spatial-block holdout (2.5/5/10 deg), with/without coordinates; Tables 5 and 7. Borderline domain (fire hazard).</t>
  </si>
  <si>
    <t>Hyperspectral vegetation classification (Matiwan); SSRN CNN with 3 losses; random pixel partition vs leakage-free block partition (Table 6), OA only allowed metric. Primary = CAMP-CL.</t>
  </si>
  <si>
    <t>Oilseed rape yield, 8 fields; RF/XGB/DNN random 80/20 vs field-wise GroupSplit (Table 3). OLS not extracted. Repeated GroupShuffleSplit results not numeric in text (maybe supplement).</t>
  </si>
  <si>
    <t>Landslide susceptibility (domain other per precedent); RF/XGB/LGBM/CatBoost/ensemble stratified 70/30 vs 10 km block 5-fold (Table 3); block 5/15 km and sensitivity variants as primary=no.</t>
  </si>
  <si>
    <t>Crop type RF, 7 German sites; within-site parcel-disjoint random holdout (reference system) vs leave-site-out (target system); medians digitised from Fig. 6.</t>
  </si>
  <si>
    <t>Block-CV vs random 70/30 hold-out RF LULC (eThekwini, Nelson Mandela Bay); main text gives only deltas (OA delta EM S1 -3.22, S2 -1.31; NMBM S1 -2.43, S2 -0.08; NMBM macro-F1 -5.60/-3.30). Absolute values in Supplementary Tables C5/C6 (not in PDF) - retrieve supplement to include.</t>
  </si>
  <si>
    <t>Mass movement susceptibility China; TBMM (GPBoost) only ML model; 3 datasets (debris flow, rockfall, landslide) S0310a-c; median AUROC 10x10-fold CV vs SCV (Table 4). GLMM/GAMM not extracted.</t>
  </si>
  <si>
    <t>Oilseed flax county yield CNN-Informer; chronological split and county-based spatial 5-fold CV (combined with temporal holdout); no random CV.</t>
  </si>
  <si>
    <t>Wheat yield Kazakhstan district-year; XGBoost random 5-fold vs district leave-group-out (Fig. 6). Other models spatial CV only.</t>
  </si>
  <si>
    <t>Crop classification Donggang; prior-guided CNN, XGBoost, unguided CNN; random 7:3 vs 0.02 deg block 5-fold (Table 6).</t>
  </si>
  <si>
    <t>Impervious surface RF on AlphaEarth embeddings; random 70/30 vs leave-one-city-out F1 (Tables 3, 9). Repeated random vs 0.05 deg block holdouts only as IoU (in notes).</t>
  </si>
  <si>
    <t>RF flood intensity; standard 5-fold vs spatial contiguous 5-block CV (R2 only, Table 2).</t>
  </si>
  <si>
    <t>QC reconciliation 2026-10-12: random CV on 63 training wells vs single hold-out of 24 different wells -&gt; not same data. Borderline: nested random 5-fold CV on training wells vs single geology/fishnet spatial block hold-out (24 wells); 5 ML models, AUC and F1_high.</t>
  </si>
  <si>
    <t>Grassland AGB; random 5-fold vs KMeans (10 groups) GroupKFold spatial CV for 5 ML models (Table 6); pooled OOF R2 as primary=no.</t>
  </si>
  <si>
    <t>Wildfire occurrence Saudi dataset; random stratified 5-fold vs 5 geographic groups; accuracy and weighted F1, with/without oversampling (Tables 6, 12).</t>
  </si>
  <si>
    <t>Borderline: random 80/20 hold-out vs two geographically separate unseen areas; RF and TabNet, 3 feature sets, OA and kappa (Tables 3-5).</t>
  </si>
  <si>
    <t>PM2.5 downscaling: Stage 1 XGBoost/TabICL random k-fold against CHAP 1 km target; Stage 2 calibration only site-based (0 km) and buffered site CV against station data. No random CV of the same model/data as the spatial CV.</t>
  </si>
  <si>
    <t>SERF-XCH4 stacked ensemble; random 10-fold vs 1x1 deg spatial block CV (Fig. 4 panels); base learners only on hold-out test.</t>
  </si>
  <si>
    <t>Rockfall REUs; random 70/30 vs leave-one-road-corridor-out (Table 7) for 10 ML/DL models; pixel-scale Table 6 random only.</t>
  </si>
  <si>
    <t>Geohazard slope units; random 70/30 vs repeated buffered spatial block CV; random and spatial AUC identical to 4 decimals (authors state coincidence).</t>
  </si>
  <si>
    <t>Coastal multi-hazard: no random CV; all designs spatial (5 km blocked hold-out, interleaved 5 km block CV, contiguous-zone CV with 5 km buffer).</t>
  </si>
  <si>
    <t>RF; random 80/20 holdout vs 5-fold buffered 1 km block CV (pooled OOF); overall (primary) + HH/LL zone subsets; R2/RMSE/MAE. LR not extracted.</t>
  </si>
  <si>
    <t>BP-NN; within-sensor random split benchmark vs Leave-One-Basin-Out (8 basins); 3 sensor datasets; OA and kappa. Labels from K-means of same spectra (near-ceiling accuracy).</t>
  </si>
  <si>
    <t>XGBoost; stratified 80/20 test AUC vs 3 km block CV (15 folds); full set primary + 3 ablation variants (2 spatial values derived from reported deltas).</t>
  </si>
  <si>
    <t>GRACE TWS downscaling with RF: grouped year x spatial-block CV, spatiotemporal outer tests and temporal holdout only; no random CV comparator.</t>
  </si>
  <si>
    <t>RF SDM; sdm random 30% subsampling AUC (Table 1) vs blockCV 200 km k=5. Spatial AUCs derived from reported drops for 2 species; other 2 species only in Table S2 (supplement) - verify.</t>
  </si>
  <si>
    <t>XGBoost; 300 repeated stratified 80/20 holdouts vs 5-fold 15 km block CV; AUC. RF/SVM spatial not reported.</t>
  </si>
  <si>
    <t>RF and GBM SDM; 5-fold random vs 1-degree spatial block CV, AUC with SD (Table 2). GLM not extracted.</t>
  </si>
  <si>
    <t>RF landslide susceptibility; 7:3 random split vs 5 k-means spatial blocks; AUC. Geohazard domain coded other (consistent with R1609, R3229).</t>
  </si>
  <si>
    <t>Soil DSM Kazakhstan: all strategies spatial (Field-LOFO, Farm-LOFO, spatial split; GroupKFold); no random CV metrics reported for same models.</t>
  </si>
  <si>
    <t>RF and GBM trail degradation; stratified 70/30 split AUC vs 5-block spatial CV mean AUC (Table 3). LR not extracted.</t>
  </si>
  <si>
    <t>MLP only with spatial CV (leave-one-town-out, 5 towns) vs random 5-fold; two non-landslide sampling strategies (Strategy I primary).</t>
  </si>
  <si>
    <t>UAV object detection of larch casebearer damage; random 60/20/20 split (5 seeds) vs 5-fold leave-one-block-out; F1 for DROMAL-Net (primary) and 3 ablations.</t>
  </si>
  <si>
    <t>Tidal-flat DEM U-Net; random 20% Val (used for early stopping) vs contiguous spatial hold-out strip; RAPS-UNet primary + 5 ablations; field DEM as independent reference.</t>
  </si>
  <si>
    <t>Macroseismic intensity imputation for historical earthquakes (seismology, off-domain like geology). Linear, KNN, kriging; random vs k-means spatial-block 5-fold; main text reports only success rates within +/-1 intensity unit (Table 4); MSE in Tables S1-S2.</t>
  </si>
  <si>
    <t>FiLM-U-Net landslide susceptibility; random stratified 80/20 test (alt: 5-fold) vs administrative hold-out (Emin County); only FiLM-U-Net evaluated spatially.</t>
  </si>
  <si>
    <t>MaxEnt SDM; random 10-fold vs 4 spatial blocks (median lon/lat); AUC.</t>
  </si>
  <si>
    <t>River turbidity RF/XGB/SVM/ANN, 2 predictor scenarios; 30 random splits (medians digitised from Fig. 2) vs leave-one-site-out (10 sites, medians in text).</t>
  </si>
  <si>
    <t>LULC GEOBIA RF/GBM/XGB/stack; repeated random 10x5 vs k-means LLO-CV; OA digitised from Fig. 4; independent random validation set in Table 2.</t>
  </si>
  <si>
    <t>UAV LiDAR tree diameter/volume RF: site-specific models with random 80/20 splits (per-site) vs a generalised pooled model with leave-one-site-out; different models, training data and predictor sets, no matched random CV of the pooled model.</t>
  </si>
  <si>
    <t>Macadamia planting year GRU; leave-one-region-out (pooled) vs block-level random 80/10/10 split of final model; MAE/RMSE/R2.</t>
  </si>
  <si>
    <t>Tziachris 2023 Water (groundwater EC, QRF/RF/GBM). Random 5-fold CV and spatial block CV (1400 m blocks, 6 folds) were used only to select the best fold-model per algorithm; the CV performance estimates themselves are not reported. Both selected models are evaluated on the same random 20% hold-out (Atest) and external datasets B (other year) and C (Italy), Table 9 (e.g. mean RMSE Atest 2027 vs 2238). No random-vs-spatial CV estimate comparison available.</t>
  </si>
  <si>
    <t>Random 80/20 split vs K-fold leave-one-station-out (LOGO); XGB and DNN for ERA5 daily/hourly and CMIP6 daily Ta downscaling (Table 3b). ERA5 daily primary.</t>
  </si>
  <si>
    <t>32</t>
  </si>
  <si>
    <t>Mila 2024 GMD case studies: random 10-fold vs kNNDM CV, RF with/without spatial proxies, naive/complete predictor sets; temperature (S1010a) and PM2.5 (S1010b), Tables 2-3. Complete baseline primary. Simulation results not extracted.</t>
  </si>
  <si>
    <t>RF canopy height from Landsat products; random 80/20 vs 16/4 lidar-transect split. R2 from Fig. 3 printed values (single run), RMSE digitised from Fig. 4 (median of 300 runs, 50% sample).</t>
  </si>
  <si>
    <t>Quinoa ABV: random 10-fold CV (Table 6) vs leave-one-plot-out (5 plots, per-plot RMSE in Fig. 6, averaged here). RMSE only (LOPO R2 not reported). RF, GB, XGB, stacking, CNN.</t>
  </si>
  <si>
    <t>Seed morphometric phenotyping of Genipa americana (germination classification from seed images); random split vs leave-one-locality-out reported, but target is not a spatially distributed environmental/agricultural variable being mapped.</t>
  </si>
  <si>
    <t>Groundwater NH4+-N at a chemical park: ML models by random 10-fold CV and hybrids by LOO-CV only; authors explicitly did not run leave-one-well-out or spatial block CV.</t>
  </si>
  <si>
    <t>Borderline (domain: DTM/terrain reconstruction; random split units are areas before tiling). Residual U-Net: random 70/15/15 study-region test split vs held-out state (Arkansas), Table 7.</t>
  </si>
  <si>
    <t>NO2 Marmara: S5P-CatBoost random 70/10/20 split vs LOSO (74) and LOPO (11 provinces), Table 5; temporal split noted only. LOPO primary.</t>
  </si>
  <si>
    <t>Land cover U-Net/SegFormer (Munich/Berlin): in-city evaluation uses a row-based spatial split (not random) and cross-city transfer; no random CV/split comparator.</t>
  </si>
  <si>
    <t>Deep learning cotton segmentation (Xinjiang); only fixed test set plus cross-year and cross-region transfer (train Wei-Ku, test Manasi; mIoU 74.56% cross-region vs 82.81% cross-year). Transfer is an other-region test, not a spatial CV paired with random CV on the same data.</t>
  </si>
  <si>
    <t>Soil trace metals VIS-NIR-SWIR (ANN, SVR). Nested random 10-fold CV and 5-zone block CV both described, but main text reports only pooled Table 2 metrics (nested CV) and external validation; block-CV metrics not given. Per-element results in Supplementary Tables S4-S7 (not checked); may contain block-CV values.</t>
  </si>
  <si>
    <t>Cereal leaf beetle damage (UAV RGB), RF and LightGBM; random 70/30 split vs field(-section) holdout; Table 9 for 3 surveys x 2 feature sets x 4 metrics.</t>
  </si>
  <si>
    <t>Pasture biomass (RF etc.); random 70/30 split + 10-fold CV within pasture; spatial evaluation only as transfer of MGP model to other pastures (HGP R2 0.65, CWP R2 0.37 vs within-MGP test R2 0.83) = other-region independent test, no spatial CV.</t>
  </si>
  <si>
    <t>Wheat yield (ranger RF), NSW. Compares LOSOCV, leave-one-field-season-out CV (Exp 3: 30 m LCCC 0.80, RMSE 1.16, R2 0.66) and per-field 2-fold CV (Exp 4: LCCC 0.97, RMSE 0.45, R2 0.95), but Exp 4 fits separate per-field models on that field only and 2FCV fold design (random vs strips) not specified -&gt; not same model/data with a random CV. Borderline; candidate for sensitivity analysis.</t>
  </si>
  <si>
    <t>Pasture biomass XGBoost; random 80/20 test vs leave-one-farm-out (augmented data); sixth-paddock and temporal independent sets.</t>
  </si>
  <si>
    <t>Debris-flow susceptibility (RF, SVM, XGBoost); 70/30 split with 10-fold k-means spatial cluster CV used only for tuning; no random-vs-spatial comparison; transfer to Mao County is other-region test.</t>
  </si>
  <si>
    <t>Bathymetry (Sentinel-2 XGBoost); 4-area spatial CV vs random split; random MAE derived from reported 36.7% relative reduction (flagged). Other models only spatial.</t>
  </si>
  <si>
    <t>Mountain lion RSF (RF vs GLM); internal validation = AUC on fitted data (RF 0.94), no random CV/split; leave-one-site-out external validation reported as Spearman rank correlation (mean 0.93 RF). No random CV and metrics not comparable.</t>
  </si>
  <si>
    <t>Hourly SAT from FY-4A LST, RF with 4 predictor sets; sample-based (random) 10-fold vs site-based 10-fold CV; Figs. 2-3 printed metrics.</t>
  </si>
  <si>
    <t>Kim 2024 Remote Sens: U-Net burned-area mapping from PlanetScope; random 60/20/20 patch split only, plus transfer of site A/B models to site C (other-region test). No spatial CV; authors acknowledge random sampling may overestimate accuracy.</t>
  </si>
  <si>
    <t>40</t>
  </si>
  <si>
    <t>Luo 2024 Forests: forest AGB, CatBoost/LightGBM/RF/XGBoost + entropy-weighted hybrid; random vs spatial 5-fold CV in two regions (JL, GX) x two predictor sets (Tables 5-6). Spatial CV construction poorly described.</t>
  </si>
  <si>
    <t>Schadauer 2024 Remote Sens: Austria tree species CNN (ResNet-MLP); random holdout 99% vs clustered spatial split 74% NFI-weighted OA (Table 4); NFI probability-sample validation as independent. Split-distance series in Fig. 3a not digitised.</t>
  </si>
  <si>
    <t>Smith 2023 Remote Sens: pasture AGB and %N; nested random k-fold vs LOGOCV grouped by plot (Tables 3-4); RF/SVR/XGB extracted, linear models not. Date/year/location structures not used.</t>
  </si>
  <si>
    <t>Broeg 2023 Remote Sens: SOC in cropland (RF), 6x10-fold random CV within each state vs transfer of models to the other German state (other-region test); no spatial CV on same data.</t>
  </si>
  <si>
    <t>Ni-Meister 2024 Remote Sens: hyperspectral tree species (NEON NIWO), random pixel split vs plot-divide split; RF and transformer DL; values digitised from Fig. 9 (bar chart). Grouped-by-tree split noted only.</t>
  </si>
  <si>
    <t>Jurayj 2024 Remote Sens: RF vegetation vertical complexity (LVIS) ABoVE; random 20% holdout (and 5-fold CV) vs 6 held-out flightlines (Table 4). Borderline: spatial = single held-out flightline set.</t>
  </si>
  <si>
    <t>Hu &amp; Shean 2022 Remote Sens: RF snow/land cover from WorldView; random 10-fold CV &gt;99% vs distance-separated test polygons ~94% (North Cascades) / ~82% (Grand Mesa), text only; exact random values in Supplementary Table S2 (not seen). Borderline/approximate values.</t>
  </si>
  <si>
    <t>Perez Chaves 2020 Remote Sens: RF floristic NMDS axes, Peruvian Amazonia (157 plots); random 10-fold vs latitudinal 5-fold block CV (Table 2), 4 predictor sets x 3 axes.</t>
  </si>
  <si>
    <t>Eischeid 2021 Remote Sens: drone RF ground-cover (Svalbard); within-site stratified random 70/30 split (x30) vs transfer of each site model to the other two sites (Fig. 10, macro-F1 &lt;50%); other-site transfer test, not spatial CV (cf. R1918/R1687). Fig. 10 matrix could serve sensitivity analysis.</t>
  </si>
  <si>
    <t>Alazmi 2022 IJERPH: BC and PN mobile-monitoring LUR, best of 9 ML algorithms; random 10-fold vs 17 k-means clusters on land-use/transport predictors (feature-space 'spatial' CV, coded other); MAE/RMSE for daily, hourly and one-second models (Tables 3, 5). Primary = daily average. Per-algorithm values only in supplement (S1-S12).</t>
  </si>
  <si>
    <t>50</t>
  </si>
  <si>
    <t>Urbazaev 2018 Remote Sensing: RF vegetation height from PALSAR-2; stratified random 70/30 vs k-means coordinate-cluster 70/30 split; R2/RMSE printed in Fig. 6 (primary = 24 filtered ScanSAR), plus digitised Fig. 9 (number of scenes, filtering) and Fig. 10 (training size) medians as non-primary.</t>
  </si>
  <si>
    <t>Zhang 2024 ESSD AIGD-PFT: deep ensemble (100 ResNets) for 8 phytoplankton functional types; random vs 20-deg hexagon spatial-block 5-fold CV (and temporal-block); R2/MAE/RMSE in Table 3. n of matchups not reported in main text.</t>
  </si>
  <si>
    <t>Hu 2026 Applied Sciences: urban ground collapse susceptibility, LightGBM; random 75/25 vs leave-one-district-out (plus temporal hold-out); AUC/BA/F1 in Table 2. Geohazard coded other; borderline domain (urban infrastructure-driven hazard).</t>
  </si>
  <si>
    <t>36</t>
  </si>
  <si>
    <t>Meyer 2018 EMS: RF spatio-temporal; random 10-fold vs LLO and LLTO CV; Tair Antarctica (S0003a) and VW Cookfarm (S0003b); Table 2 incl. RFE/FFS variants. Primary = no feature selection, LLO.</t>
  </si>
  <si>
    <t>Hao 2020 Ecography: SDM 14 eucalypts; internal repeated random 75/25 split vs spatial block CV; AUC medians vector-digitised from Figs. 2-3 for BRT, ANN, RF, CTA (checkerboard primary, latitudinal secondary). Statistical models and ensembles not extracted.</t>
  </si>
  <si>
    <t>Wadoux 2021 Ecol Model: simulation on Baccini AGB map, RF; random K-fold vs spatial K-fold and B-LOO (350 km), 3 sampling designs. Only RMSE estimation errors (CV - population RMSE) reported, vector-digitised from Fig. 1; absolute RMSE not available (ratio effect sizes not computable).</t>
  </si>
  <si>
    <t>Mila 2022 MEE: NNDM LOO; simulation 2 (virtual species on WorldClim, Iberia) RF; LOO vs bLOO/NNDM (outcome/residual range), 5 sampling patterns; only CV - true RMSE differences (Fig. 8, visually digitised). Simulation 1 (synthetic Gaussian fields) not extracted.</t>
  </si>
  <si>
    <t>de Bruin 2022 Ecol Inform: simulation on AGB and OCS maps (W Europe), RF; conventional 10-fold vs k-means spatial 10-fold, 5 sampling designs; RMSE and MEC derived from Fig. 9 relative deviations x Fig. 4 reference metrics (approximate, digitised).</t>
  </si>
  <si>
    <t>Mayr 2018 Ecol Indic: Namibia fire regime (burned area, fire occurrence) at 0.1 deg, n=3700; RF, SVR, RPART (+GLM, MARS not extracted); 5x10-fold random vs k-means coordinate-cluster spatial CV; RMSE only (Table 2).</t>
  </si>
  <si>
    <t>Guillaumot 2019 Prog Oceanogr: BRT SDM for Odontaster validus (Southern Ocean), random 75/25 split vs BLOCK and 2/3/4-fold CLOCK spatial designs, 100 replicates; AUC/TSS mean+-SD (Table 2). Primary = 2-fold CLOCK (authors' choice).</t>
  </si>
  <si>
    <t>QC reconciliation 2026-10-12: first decision kept. Stiller 2024 ISPRS Open J: UAV RGB CNN (ResNet18, baseline CNN) crop yield for soy/maize/sunflower small fields; 4-fold random vs spatial block CV plus external field; Pearson r only (kept as Pearson_r, precedent R0014). Primary = ResNet18; RCV with overlap = matched comparator.</t>
  </si>
  <si>
    <t>Stock 2022 ISPRS J: semi-synthetic Baltic Sea Chl a (2000 subsets of cruise matchups), MBR, RF, RFXY, ANN validated with 80/20 split, 10-fold CV, spatial block (HELCOM regions), SLOOCV (100 km), temporal/seasonal/environmental blocks. Estimated errors reported only as % difference from true error (violin means, Figs 7/10); absolute CV estimates not reported (true errors Tables 1/5 only). Approx visual readings Fig 7 (real locations), RMSE % diff CV10 vs SBLCV: RF ~-15 vs ~+7, RFXY ~-37 vs ~-12, ANN ~-10 vs ~+5; Fig 10 (random locations): CV10 ~0 vs SBLCV ~+35-45. Could be included if relative-bias effect sizes are accepted.</t>
  </si>
  <si>
    <t>28</t>
  </si>
  <si>
    <t>Ren 2020 Env Int: ozone CONUS; 13 algorithms, 10-fold random CV vs 10-cluster spatial CV (+75% criterion external validation); ML models KNN, SVR, BPNN, DNN, RT, RF, XGB extracted for spatiotemporal DM8HA (S0008a, Table 1) and spatial DVm (S0008b, Table 2); linear models not extracted.</t>
  </si>
  <si>
    <t>Wu 2022 Env Pollut: on-road PM2.5 (cyclists) Taipei/Osaka/Seoul (S0028a-c); RF LURF 50-fold CV vs 50-fold CV with 100 m distance restriction (Table 1). Two-stage hybrid as primary=no.</t>
  </si>
  <si>
    <t>QC reconciliation 2026-10-12: first decision kept. Wang 2025 Ecol Inform (DA-CV): RF, RDM-CV vs SP-CV 5-fold on real AGB and synthetic species abundance under varying clustering; no tables, RMSE visually digitised from Fig. 8 zoomed subplots (3 clustering ranges x 2 datasets, S0031a-f) with actual RMSE as value_independent. Approximate.</t>
  </si>
  <si>
    <t>Samodra 2024 AIIG: landslide susceptibility RF, random 10-fold (nonspatial tuning) vs LLO spatial 10-fold (spatial tuning) for 8 inventory-handling scenarios; accuracy and kappa (Table 2). 15 m grid primary; FFS variant primary=no. AUROC on common 25% hold-out not extracted.</t>
  </si>
  <si>
    <t>42</t>
  </si>
  <si>
    <t>Bussalleu 2024 STOTEN: Europe daily air temperature RF, 10-fold random vs 10-fold 125 km x 30 d spatiotemporal block CV (Table 2; Tmean/Tmin/Tmax S0039a-c) and stage-1 MODIS LST random external vs 500 km x 10 d block CV (Table 1; S0039d-g). Global primary, local primary=no.</t>
  </si>
  <si>
    <t>Zhao 2025 Sust Cities Soc: urban LST SVM/RF/XGB; repeated random 5-fold CV metrics reported (Fig. 4) but k-means spatial block CV reported only as residual maps and Moran I (Fig. 5), no performance metrics; supplement not available.</t>
  </si>
  <si>
    <t>Yu 2026 J Hydrol Reg Stud: Wenzhou Bay water quality (DeepSeaWQ, ML, empirical); random split vs 4-subregion spatial CV, but spatial CV metrics only in Supplementary Table S2 (not available); main text gives only ~10-16% decline and approximate R2 (&gt;0.8 vs ~0.7).</t>
  </si>
  <si>
    <t>Biswas 2025 Geomatica: California wildfire susceptibility; random 75:25 split (Table 3) vs 5-fold k-means spatial CV (Table 4) for RF, LightGBM, XGB, SVM, DT, ML-ensemble; accuracy and AUC. DL models only random (not extracted).</t>
  </si>
  <si>
    <t>Mekonnen 2026 Environ Challenges: gully erosion susceptibility; RF, GBM, NB, ANN, SVM; random 5-fold vs kNNDM 5-fold (Tables 3-4): accuracy, kappa, AUC, F1. Text/table AUC inconsistency noted.</t>
  </si>
  <si>
    <t>Mallie 2025 Environ Challenges: desert locust breeding SDM ensemble (GLM, MARS, Bioclim, MaxEnt, RF, SVM); only one CV scheme (10-fold CV with spatial partitioning); no random vs spatial comparison.</t>
  </si>
  <si>
    <t>Kouassi 2026 ISWCR: SOC Cote d'Ivoire cocoa landscapes, RF with repeated random 10-fold CV vs LLOCV, 2 sites x 2 depths (S0058a-d); RMSE and CCC visually digitised from Fig. 3 stacked bars (calibration=CV; hold-out validation in notes). Interpretation of 'Train' as CV uncertain.</t>
  </si>
  <si>
    <t>Delaney 2024 Ecosphere: reed canarygrass presence/absence; RF, XGBoost, BART, ensemble; random 10-fold vs spatial block 10-fold (4254 m) and spatial+EDF; accuracy, AUC, TSS visually digitised from Fig. 2. Spatial+EDF primary=no.</t>
  </si>
  <si>
    <t>15</t>
  </si>
  <si>
    <t>Kumar 2026 Environ Challenges: soil available N (160 samples, Assam); RF, Cubist, SVM, XGB, KNN; random 80:20 validation vs 5-fold spatial block CV (Table 4): R2, CCC, RMSE.</t>
  </si>
  <si>
    <t>Wang 2026 Geosci Front: global flood (S0072a) and landslide (S0072b) susceptibility XGBoost; repeated random 10-fold vs sub-basin (62 units) 10-fold spatial CV x25; median AUC (Table 6).</t>
  </si>
  <si>
    <t>Nguyen 2026 RSASE: Mekong estuarine salinity RF; only spatial/temporal blocked protocols (LOSO, LOYO, forward split); no random CV of own model (random-split R2 only cited from literature).</t>
  </si>
  <si>
    <t>Random split CV vs k-means 10-cluster leave-one-block-out spatial CV; RF and GBR; R2/RMSE/MAE (Table 2). Random scheme not detailed.</t>
  </si>
  <si>
    <t>Multi-species SDM (canga flora); random 75/25 x10 vs blockCV spatial block CV; RF, MaxEnt, SVM AUC/TSS (Table 3). GLM, Bioclim not extracted.</t>
  </si>
  <si>
    <t>14</t>
  </si>
  <si>
    <t>Germany NO2 (S0088a) and PM2.5 (S0088b) RF/GBM; random CV vs 0.25 deg spatial block CV (text, Table 2 road-density sensitivity primary=no). Table S1/S2 (other models) not available. PM2.5 Table 2 RMSE scale inconsistency flagged.</t>
  </si>
  <si>
    <t>Borderline domain (urban park green-space land cover). Random 70/30 x5 vs 5-fold spatial block GroupKFold; XGB, RF, DT, GBM ROC-AUC and F1 (Table 5). LR not extracted.</t>
  </si>
  <si>
    <t>Bohai Sea TROPOMI NO2 gap-filling; Random-Test vs per-year 10-fold spatial CV, but paired per-model values only in Supplementary Table S5 (not available); main text gives only ranges, and Fig. 3 (labelled spatial CV) shows R2 matching the Random-Test range. Re-check if supplement obtained.</t>
  </si>
  <si>
    <t>Sidewalk PM2.5/PM1 (mobile monitoring); repeated random 5-fold vs 100 m grid-block 5-fold (primary, 10 s) and 3-zone route-based CV; XGB, LightGBM R2 (% converted). MSE not extracted.</t>
  </si>
  <si>
    <t>EnMAP Pinus wood volume; random repeated CV/test reported (Table II-III) but cluster-based spatial CV metrics reported as NA ('all R2 negative'); no numeric spatial values.</t>
  </si>
  <si>
    <t>Hybrid solar-wind site suitability (energy planning); ML surrogate of rule-based GIS-MCDM labels, not an observed environmental/agricultural variable. RF random split acc 0.97 vs N-S holdout 0.76.</t>
  </si>
  <si>
    <t>UCMR5 PFAS detection (borderline environmental domain); LightGBM grouped random 10-fold vs 16 state-block leave-one-block-out; AUROC for 3 geography specs + HUC-2 sensitivity. RF/LR comparators in supplement only.</t>
  </si>
  <si>
    <t>43</t>
  </si>
  <si>
    <t>Cerrado LULC/encroaching species, 43 DL time-series models; stratified random split x5 vs 5-fold k-means spatial CV; macro F1 (Table 2, % converted).</t>
  </si>
  <si>
    <t>CCV land subsidence (InSAR); stacking ensemble random 70/30 vs 10 km block 5-fold GroupKFold; R2/RMSE. Base learners spatial values in Table S2 only.</t>
  </si>
  <si>
    <t>Landslide susceptibility Altai; 8:2 random split vs k-means GroupKFold spatial CV; RF and Deep Forest AUC (Table 5). LR not extracted.</t>
  </si>
  <si>
    <t>Tehran PM2.5 (S0120a) / PM10 (S0120b); random 5-fold vs spatial block CV (primary) and LOSO; only XGBoost pairs matched across tables extracted. Full model comparison in Table S18 (not available).</t>
  </si>
  <si>
    <t>Mining-impacted soils: XGBoost predicting PMF source-factor contributions from co-measured metal concentrations (source apportionment, not spatial mapping from covariates); mining region per protocol E4. Random partitions vs leave-one-cluster-out (spatial values Table S6). Borderline - could be revisited as soil domain.</t>
  </si>
  <si>
    <t>Beech crown defoliation (WZE grid); random 80/20 split vs leave-one-30 km grid cell out (median across folds); FT-Transformer, XGB, RF, 3 ensembles R2/RMSE/MAE (Table 3). GLM/GAM not extracted.</t>
  </si>
  <si>
    <t>Li 2026 Ecol Indic: UAV-LiDAR SDM of endangered conifer; MaxEnt/RF/XGB, 2 predictor schemes; 10 repeated stratified random splits vs 4 k-means block LOBO; AUC and TSS (Table 3). Scheme 2 primary.</t>
  </si>
  <si>
    <t>Hengl 2018 PeerJ: global PNV; only biomes RF compared random repeated 5-fold (acc 0.68) vs mlr spatial repeated CV (0.33). Spatial kappa only weighted kappa -&gt; not paired. Tree taxa/FAPAR no random-vs-spatial pair.</t>
  </si>
  <si>
    <t>Steger 2016 Geomorphology: landslide susceptibility Lower Austria; RF and SVM, 2 inventories x 2 predictor sets; single random holdout vs spatial CV (10 subregions x 50) AUROC digitised from Fig. 6 (SCV medians). GLM/GAM not extracted.</t>
  </si>
  <si>
    <t>Just 2020 Atmos Environ: PM2.5 XGBoost NE USA 2009; random 10-fold vs 31-km cluster spatial 10-fold (RMSE unweighted/weighted, R2); site-wise CV in random_cv_alt.</t>
  </si>
  <si>
    <t>Xue 2022 IEEE JSTARS: HSI classification transformer; spatially disjoint samples used only for Indian Pines/Pavia and random samples only for Houston/YRD/Xiongan -&gt; no random vs spatial comparison on same data.</t>
  </si>
  <si>
    <t>Muro 2022 RSE: grassland biomass and species richness, DNN and RF; plot-grouped random 5-fold x10 (Tables 4-5) vs leave-one-region-out (Figs. 8, 10 digitised, mean of 3 regions). R2 and RRMSE.</t>
  </si>
  <si>
    <t>Valavi 2023 GEB: SDM 171 species; random vs 75-km block 5-fold partitioning; mean AUC and COR per method digitised from Fig. 3 (MaxEnt, BRT, RF x2, SVM, Ensemble). GLM/GAM/MARS not extracted.</t>
  </si>
  <si>
    <t>Yu 2021 Ecol Indic: Tibetan Plateau grassland AGB RF; random CV vs LLO-CV with all and FFS predictors (Table 5) R2/RMSE/MAE.</t>
  </si>
  <si>
    <t>Zhang 2023 RSE: global phytoplankton groups, STEE ensemble (RF/GBM/CNN + ridge); standard (Kennard-Stone, non-spatial) 5-fold vs basin/hexagon spatial block 5-fold; R2, MAE from Fig. 6 labels for 8 PGs. Hexagonal values identical to temporal CV (possible mislabel).</t>
  </si>
  <si>
    <t>Bao 2023 RSE: Himawari-8 AOD/AE retrieval with RF (DORF); sample-based vs site-based 10-CV; R2/RMSE/MAE for AOD 0.50/0.46/0.64 um and AE (abstract, Fig. 5).</t>
  </si>
  <si>
    <t>Zhang 2021 J Hydrol: grassland ET RF at flux towers; random k-fold vs leave-one-site-out, 4 temporal resolutions x 2 strategies (Table 3). Daily Strategy 1 primary.</t>
  </si>
  <si>
    <t>Nguyen Van 2024 Ecol Inform: wildfire severity RF (Uljin); random 60/40 split vs ninefold spatial CV; OA and kappa (mean of SCV folds from text). Predictor set used in SCV assumed final 12-predictor model.</t>
  </si>
  <si>
    <t>Stock &amp; Subramaniam 2022 GIScience RS: marine diagnostic pigments; all errors from iterative spatial LOO CV (0.1-200 km); no random CV of the same models.</t>
  </si>
  <si>
    <t>Huang 2023 GeoHealth: China monthly NO2; RF, XGB, GBM and GAM-stacked ensemble; sample-based vs site-based 10-fold CV R2/RMSE (Table 1).</t>
  </si>
  <si>
    <t>Ghahremanloo 2023 Environ Pollut: CONUS MDA8 ozone Deep-CNN; random 10-CV vs station-based spatial CV; RMSE, MAB(MAE), R (Table 1).</t>
  </si>
  <si>
    <t>Random 5-fold x20 vs 6-cluster spatial CV; median R2 for XGB, GB, RF, BMA ensemble.</t>
  </si>
  <si>
    <t>RF SOC Russia; random CV vs 150 km block 5-fold CV; R2, CCC, RMSE.</t>
  </si>
  <si>
    <t>RF irrigation; OOB vs leave-one-half-out spatial CV; two datasets (Colorado fields, Kansas sections).</t>
  </si>
  <si>
    <t>XGB ultrafine particles; random 10-fold vs leave-one-site-out (6 sites); R2, nRMSE.</t>
  </si>
  <si>
    <t>RF+GEOS-CF O3/NO2 forecasting; overall validation is a rolling temporal forecast evaluation, not random CV; only spatial 10-fold CV - no random comparator.</t>
  </si>
  <si>
    <t>STRF snow density; random 10-fold vs station-grouped spatial CV + independent snow-pit validation.</t>
  </si>
  <si>
    <t>Maxent SDMs; partitions block, checkerboard2 and n-1 jackknife (only when &lt;25 occurrences), each selecting different models; no matched random vs spatial CV on same model/data in main text.</t>
  </si>
  <si>
    <t>RF SAV classification; random 5-fold vs block CV and leave-one-site-out; kappa per feature set.</t>
  </si>
  <si>
    <t>Maize AGB; random 7:3 split and random LOOCV with metrics stratified by sub-region; no spatial CV (no region held out).</t>
  </si>
  <si>
    <t>XGB O3 Taiwan; random 10-fold vs 25 km block CV, LOSO and 25 km buffered LOO.</t>
  </si>
  <si>
    <t>RF ESP 3D; cLHS site-level independent test split vs leave-one-cluster-out (40 k-means clusters).</t>
  </si>
  <si>
    <t>ML SDM Cytospora; random test split vs 5-fold spatial block CV; RF AUC/TSS/kappa + 5-model means.</t>
  </si>
  <si>
    <t>RF hourly PM2.5 California; OOB vs 10-fold monitor-grouped spatial CV; 3 model versions.</t>
  </si>
  <si>
    <t>Stacking XCO2 global; random 10-fold vs 3 regional holdouts; RMSE, MAE, r.</t>
  </si>
  <si>
    <t>Weighted ensemble LST Chongqing; random split vs 10 km spatial-block split.</t>
  </si>
  <si>
    <t>Random 5-fold CV vs single held-out flux-tower site (Baker's Fen). Borderline: spatial = one held-out site.</t>
  </si>
  <si>
    <t>Weighted F1, stratified random 80/20 split vs leave-one-basin-out (9 basins), Table 2. Borderline: class is rule-based function of measured indicators.</t>
  </si>
  <si>
    <t>PM2.5 forecasting RF: 10-fold spatial (station) CV compared only with out-of-sample temporal forecast validation; no random CV of the same model.</t>
  </si>
  <si>
    <t>BTEX RF: random 10-fold CV vs station-held-out CV (5 folds of 2 of 10 stations); R2 only (nRMSE in notes).</t>
  </si>
  <si>
    <t>GVI: 10-fold random vs 10-fold block CV, Table 4 (15 m buffer); 25 m buffer in Table S9 not available.</t>
  </si>
  <si>
    <t>LFM RF: OOB vs leave-one-county-out CV.</t>
  </si>
  <si>
    <t>Heartwood rot/timber volume RF: random vs spatial clustering 10-fold CV; most spatial values digitised from Fig. 4.</t>
  </si>
  <si>
    <t>Urban LST XGBoost: only district-grouped holdout and GroupKFold CV reported; no random CV metrics.</t>
  </si>
  <si>
    <t>Xylella RF/XGB: stratified random split vs leave-one-region-out (3 regions), AUC Tables B.5-B.6.</t>
  </si>
  <si>
    <t>Canopy height SwinUNet: random split vs 5 km block split (single hold-outs), Tables II-III.</t>
  </si>
  <si>
    <t>Parasite abundance: random 5-fold vs leave-one-pond-out; R2 from text. Borderline domain.</t>
  </si>
  <si>
    <t>LULC: 7-fold random vs 7-fold spatial block (1500 m) CV, median OA and F1; accepted manuscript.</t>
  </si>
  <si>
    <t>17</t>
  </si>
  <si>
    <t>Forest AGB XGBoost: random 10% hold-out vs 100 m spatial block CV and leave-one-survey-area-out, Table 2.</t>
  </si>
  <si>
    <t>Coffee systems RF: stratified 5-fold CV vs spatial block CV (10/15/20 km), coffee-subclass macro F1.</t>
  </si>
  <si>
    <t>River turbidity RF: LORO and new-site results only in Supplementary Fig. S4 (not available); main text gives only random 2:1 split metrics. Re-check if supplement obtained.</t>
  </si>
  <si>
    <t>Random 5-fold vs 5x5 spatial block and buffered block CV; CatBoost/RF/MLP; Table 2.</t>
  </si>
  <si>
    <t>MaxEnt: ENMeval spatial block CV AUC vs MaxEnt 5 random CV replicates AUC (same final model).</t>
  </si>
  <si>
    <t>Random 70:30 split metrics reported (Table 5) but spatial block CV results only described qualitatively ('slightly lower'); no numeric spatial metrics.</t>
  </si>
  <si>
    <t>Both CV schemes station-grouped ('spatial random CV' keeps same-location data together, plus spatial CV and LOSO); no non-spatial random CV matched; random-ness of fixed hold-out split not stated; spatial values only in figures.</t>
  </si>
  <si>
    <t>Stratified 3-fold vs 3-zone spatial block CV; 4 tree models; accuracy and AUC (percent converted).</t>
  </si>
  <si>
    <t>Site-grouped 5-fold, 15-km spatial block 5-fold and LOYO only; no random CV.</t>
  </si>
  <si>
    <t>10-fold CV AUC vs 5-fold spatial CV with 50 km buffer (Table 4); LR not extracted.</t>
  </si>
  <si>
    <t>Random 8:2 split vs 1000 m buffered spatial validation, R2 only (Table 4), two feature sets.</t>
  </si>
  <si>
    <t>Only spatial block split and 10-fold spatial CV; no random CV comparison.</t>
  </si>
  <si>
    <t>Temporal (LOYO) vs spatial (LODO/LOZO) CV only; no random CV.</t>
  </si>
  <si>
    <t>Random vs 5-deg spatial block 10-fold CV (Table 1) for NO2 VCD CNN and AK 1D-CNN (two targets).</t>
  </si>
  <si>
    <t>Within-city random 5-fold CV (city-specific models) vs leave-one-city-out with pooled model trained on other cities: different models/training data.</t>
  </si>
  <si>
    <t>Repeated random 80:20 vs 200 km block CV; only means across 16 PAH models in main text (per-compound in supplement).</t>
  </si>
  <si>
    <t>Random 30% hold-out OA/kappa vs 20 km spatial block 5-fold OA/kappa (RF).</t>
  </si>
  <si>
    <t>Only leave-one-location-out CV and external test; no random CV.</t>
  </si>
  <si>
    <t>RF subsidence susceptibility (InSAR); stratified 70/30 random pixel split vs 5-fold spatial block CV x3 (5 km primary, 2.5 km); AUC. Spatial 61-block hold-out AUC 0.591 as value_independent.</t>
  </si>
  <si>
    <t>DINOv3 + MLP surrogate of MCDA DACCS suitability: random 75/25 token split on full MCDA target (R2 0.8945, RMSE 0.0276) vs 50 km spatial-block CV on a different, satellite-observable-only MCDA target (R2 0.5047, RMSE 0.0394; Appendix S7). Not same data/target; also borderline E4 (siting index).</t>
  </si>
  <si>
    <t>CSTFSeg tidal-flat segmentation: only geographic region hold-out (validation regions) and cross-year test set; no random split/CV of the same data.</t>
  </si>
  <si>
    <t>Ozone MDA8 Yunnan; XGBoost and 3-D CNN; sample-based 5-fold vs K-means (10 clusters) and station-based 5-fold spatial CV; R2/RMSE from text/Figs. 5-6. LightGBM only spatial.</t>
  </si>
  <si>
    <t>SDB bathymetry (ANN, C-S): within-site random 70/10/20 split vs transfer of Cala Millor model to Son Bou (single other-site test, Table 6). Other-region transfer, not spatial CV of same data (precedent R1687/R2484). Values: ANN Son Bou 2019 random R2 0.95/RMSE 0.63 vs transfer 0.86/1.07.</t>
  </si>
  <si>
    <t>Cropland ET (41 EC sites); responsibility-XGBoost and direct XGBoost; LOSO (pooled) vs matched pooled random split x30 (Table 3); ablations primary=no.</t>
  </si>
  <si>
    <t>CatBoost COP30 DEM error correction (Antarctica); random 5-fold OOF per-region RMSE vs leave-one-region-out (4 regions); LORO RMSE derived from Fig. 11 % improvements. Domain other.</t>
  </si>
  <si>
    <t>Piped water / sewage presence across African enumeration areas (infrastructure/socioeconomic target). Random 5-fold AUROC 0.913/0.925 vs LORO 0.755/0.787 (DINOv2 embeddings).</t>
  </si>
  <si>
    <t>Grass vs legume UAV classification (RF, CNN); random 80:20 vs repeated paddock hold-out (primary) and 20x20 px grid blocking; accuracy and macro F1 (Tables 3-4). Biomass MLR not ML/no spatial CV.</t>
  </si>
  <si>
    <t>Landfill crop toxicity (ANN): 5-fold nested CV grouped by site-month vs LOSO (5 sites); accuracy only for ANN. Low reporting quality; random comparator partially grouped.</t>
  </si>
  <si>
    <t>Seagrass RF (Sentinel-2): 50 repeated 60/40 random splits vs LOSO (7 sites, pooled); OA and kappa; single split as random_cv_alt. Very small n.</t>
  </si>
  <si>
    <t>USDM drought state (California stations); single-stage RF and two-stage DT+RF; stratified 4:1 random split vs 5-fold station-grouped CV (primary) and latitude-region hold-out (primary=no); accuracy and macro F1.</t>
  </si>
  <si>
    <t>MaxEnt waterbird habitat + InVEST ecosystem services; only spatial block 5-fold CV described (AUC&gt;0.85, TSS&gt;0.60 summary; values in Supplementary Table S4, not available); no random CV comparison reported.</t>
  </si>
  <si>
    <t>PASTIS-R crop mapping, S1 SLC features; official 5-fold CV vs leave-one-region-out (4 tiles) for parcel classification (PSE+Transformer) and semantic segmentation (U-TAE); S2, S2+S1, S2+S1+Coh; OA and macro F1 (Tables 2, 4, 5, 7).</t>
  </si>
  <si>
    <t>MaxEnt Ageratina adenophora: V_AUC from ENMevaluate block partitioning and separate block CV AUC - both spatial; no random CV.</t>
  </si>
  <si>
    <t>Random = stratified random 127-sample holdout vs 5-fold k-means spatial CV (pooled); spatial CV only for 1D-CNN and two 1D-CNN stacks.</t>
  </si>
  <si>
    <t>100 random 80/20 splits (median) vs leave-one-cluster-out (target + 3 nearest neighbours); RF/XGB/MLP/GNN; lat/lon added only in spatial setting.</t>
  </si>
  <si>
    <t>PM2.5 DeepResKriging/XGB_OK; nested random 10-fold CV in main text, but nested 500 km spatial-block CV results only in Supplementary Section S4 / Table S3 (not available). Eligible if supplement retrieved.</t>
  </si>
  <si>
    <t>RF 5-fold vs LOGO for site-specific models (4 sites x 6 nutrients); LOGO grouping undefined - spatial_cv_type unspecified, flag for sensitivity.</t>
  </si>
  <si>
    <t>Cotton Verticillium wilt; repeated 5-fold (Fig. 5, partly digitised) vs leave-one-field-out (Table 3); RF/SVM/XGB x 3 data configs.</t>
  </si>
  <si>
    <t>Gully erosion susceptibility RF; random 5-fold CV reported only as Average Precision for tuning, spatial holdout (3 sub-watersheds) only as Spatial Overlay Ratio - no common performance metric under both schemes.</t>
  </si>
  <si>
    <t>SOC stocks at 5 Austrian long-term experiments; repeated 5-fold vs leave-one-site-out, RMSE only, mostly digitised from Figs 1A and 3.</t>
  </si>
  <si>
    <t>Leaf-level hyperspectral nitrogen estimation (lab spectral library); LOGO groups are species/year/environment experiments, not spatial mapping; off-domain (also no spatial CV). Preprint format.</t>
  </si>
  <si>
    <t>Spatial+ CV method paper; Amazon AGB simulation only reports |CV RMSE - true RMSE| (metric RMSE_absdiff_vs_true); random vs block vs SP-CV. California house prices not extracted.</t>
  </si>
  <si>
    <t>RF and RF-IDW climate interpolation, 10-fold vs leave-one-terrain-ladder-out (Table 4), MAE/RMSE for precipitation and temperature.</t>
  </si>
  <si>
    <t>CanOSSEM RF PM2.5; 10-fold CV vs leave-one-region-out (mean over 5 regions computed by extractor); secondary model LORO only in SI.</t>
  </si>
  <si>
    <t>Crop yield OOD benchmark (GNN-RNN, MMST-ViT): temporal year-ahead vs spatio-temporal leave-one-region-out; no random CV.</t>
  </si>
  <si>
    <t>Wheat Zadoks stage XGB/RF; 70:30 random split of year-site groups vs leave-one-site-out; CCC/R2/RMSE.</t>
  </si>
  <si>
    <t>Grassland LUI CNN; cLHS 70/30 plot split vs leave-one-observatory-out (Fig. 7 digitised); max-OA based comparison.</t>
  </si>
  <si>
    <t>Soil EC China; 10-fold CV vs leave-one-region-out (4 regions, mean computed by extractor) for RF/MLP/RNN/Transformer/HW-Transformer.</t>
  </si>
  <si>
    <t>EU-27 LUCAS land cover (L1) and crop type (L2); 7 models (SVM, RF, XGB, 3 deep tabular, BRIDGE-LC MLP); random 75/25 split (Table 6) vs leave-one-bioregion-out over 8 regions (Table 9); weighted F1 and accuracy converted from %.</t>
  </si>
  <si>
    <t>Cover crop biomass (ACS-214 sensor), RF; global random split vs leave-one-region-out (Table 3) for grasses/legumes/brassicas, untransformed and log; LORO values averaged by reviewer over held-out regions.</t>
  </si>
  <si>
    <t>Amazonian soil base cations RF; both CV schemes are random 10-fold (all data vs testing only on soil-measured points); no spatial CV.</t>
  </si>
  <si>
    <t>SOC density (n=150), RF/BRT/XGB; repeated nested 5-fold vs nested NNDM-CV (Table 2).</t>
  </si>
  <si>
    <t>MDB crop type RF; random holdout 80/10/10 vs leave-one-cluster-out (6 sites); LOCOCV per-site values averaged by reviewer; leave-one-season-out (temporal) not extracted.</t>
  </si>
  <si>
    <t>Maize yield forecasting SSA, RF; only spatio-temporal out-of-sample (country holdout) validation, no random CV; MAPE only.</t>
  </si>
  <si>
    <t>PDF contains only the first 2 pages of the article (JHM 2019, QRF precipitation blending; K-fold vs leave-one-region-out). Full text needed; potentially eligible.</t>
  </si>
  <si>
    <t>Ludwig et al. 2023 re-analysis of 3 global datasets (nematodes, SLA, tree cover), RF; random 10-fold vs spatial block 10-fold (6/9/1 deg) (Table 1-2, text). Feature-space CV not extracted.</t>
  </si>
  <si>
    <t>Soybean yield UAV; RF/XGB/stacking x 3 feature subsets; random 5-fold vs cluster spatial CV (H=100 m, 22 clusters) and leave-one-field-out (Table 4); independent Field 7 (Table 5). LASSO not extracted.</t>
  </si>
  <si>
    <t>Cover crop biomass UAV-ML; random 70/30 split (2023-2025 data) vs grouped leave-one-year/species/treatment-out on 2023-2024 subset; leave-one-species-out is confounded with site (rye Lamesa vs wheat Chillicothe) and data differ from random split -&gt; no proper spatial CV on same data. Borderline.</t>
  </si>
  <si>
    <t>NSW air pollution (PM2.5, PM10, NO2) RF/XGB/GBM + DEML; random 10-fold CV values in Table 2 but spatial CV results only in Supporting Information Table S7 (not available). Reconsider if SI obtained.</t>
  </si>
  <si>
    <t>21</t>
  </si>
  <si>
    <t>MODIS LST downscaling Cairo (n=3340 1 km cells); 6 ML models; random 5-fold vs spatial blocks 3/5/8 km (Table 5 R2) plus RF RMSE and buffered 3 km from text.</t>
  </si>
  <si>
    <t>Intra-slum air temperature RF; only spatially disjoint (&gt;=163 m) stratified 80/20 split and cross-city transfer; no random CV comparator with metrics.</t>
  </si>
  <si>
    <t>Firefly habitat; ML comparators (RF, BRT) evaluated only under 72 m spatial block CV; random-block CV only for statistical hurdle models (glmmTMB/sdmTMB, not ML).</t>
  </si>
  <si>
    <t>Swedish lake DOC, XGBoost; random 25% holdout vs spatial block CV (Table 1) for full, E+RS and coordinate-only feature sets.</t>
  </si>
  <si>
    <t>XGB/RF/LGBM LST GBA; random stratified CV vs 5x5 spatial block CV (plus temporal); R2 printed in Fig. 3c, RMSE digitised from Fig. 3b.</t>
  </si>
  <si>
    <t>UAV plant species classification (stacked SVM/RF/GBC ensemble); random 75/25 split weighted F1 0.915 vs leave-one-site-out (14 sites) mean F1 0.548 computed from Fig. 5 per-site labels. Borderline: F1 averaging may differ.</t>
  </si>
  <si>
    <t>MIR soil carbon fractions (PLSR, Cubist, RF); site-wise vs point-wise random 75/25 split x10 compared, but main text gives only site-wise metrics and a range of RMSE reduction (-3 to 39%); random-split metrics in Supplementary Tables S2/S3 (not available).</t>
  </si>
  <si>
    <t>Fish density XGBoost etc.; random 80/20 split plus chronological validation only; spatial CV only suggested for future work.</t>
  </si>
  <si>
    <t>Hybrid APSIM+RF summer maize yield; random 75/25 vs leave-counties-out (25% counties) vs leave-years-out; RF RMSE and r digitised from Fig. 6 for 5 stages; other algorithms only in Suppl. Fig. S3.</t>
  </si>
  <si>
    <t>CarbonFormer forest carbon density (Rwanda); random 70/15/15 split plus zero-shot transfer to other regions (Amazon, Gabon, Siberia) = other-region test, no spatial CV.</t>
  </si>
  <si>
    <t>Wetland RF classification with elevation; independent CEO validation set only; no random vs spatial CV comparison.</t>
  </si>
  <si>
    <t>SAR building damage (RF); per-event models with random 80/20 split vs leave-one-event-out global model: different models/training data per scenario; also borderline off-domain (infrastructure damage, E4).</t>
  </si>
  <si>
    <t>Crop yield RF Bundelkhand/Germany; random vs hydrologically balanced year splits plus cross-region transfer; no spatial CV.</t>
  </si>
  <si>
    <t>isoGDGT lake proxies; RF/XGBoost classification of k-means clusters with random splits/k-fold only.</t>
  </si>
  <si>
    <t>NEON hyperspectral cottonwood SVM; per-site models with random 70/30 split tested on other sites (site-transfer matrix), not spatial CV of a pooled model (cf. R2887).</t>
  </si>
  <si>
    <t>Water-quality virtual sensing ensemble; random CV vs TimeSeriesSplit (temporal) and cross-site transfer; no spatial CV.</t>
  </si>
  <si>
    <t>DL vs Maxent/RF SDMs North America; random, stripe-spatial, cluster-spatial and ecoregion-block splits described, but main text reports only cluster-spatial vs ecoregion-block (Fig. 2); random-split results presumably in Data S1/Fig. S11 (not available).</t>
  </si>
  <si>
    <t>AGB transferability (Xijiang to Simao); random 80/20 split plus cross-region transfer/fine-tuning; no spatial CV.</t>
  </si>
  <si>
    <t>Baltic fish abundance imputation; XGB-noSD random hold-out CV (p=0.10-0.99, Fig. 4 digitised) vs spatial extrapolation south of 57.5N (Table 2); R2 and nRMSE for 3 survey datasets.</t>
  </si>
  <si>
    <t>Borderline: NDVI forecasting (GloSeaN); OOD-t (held-out locations within training K-means blocks) vs OOD-st (spatially separate block pool), same 2023/2024 horizon; LightGBM, ConvLSTM, PredRNN, SeasonalViT; MAE and R2 (Table VI). Spatial better than random (pool composition imbalance).</t>
  </si>
  <si>
    <t>EBM landslide occurrence; random 10-fold x10 (AUC 0.86) vs k-means 5-cluster spatial CV x10 (AUC 0.60); domain other.</t>
  </si>
  <si>
    <t>Grassland forage traits from field spectroscopy; random 5-fold vs leave-one-climate-region-out (3 regions); RF and 1D-CNN R2 for ME, AGB, MEY (PLS not extracted).</t>
  </si>
  <si>
    <t>Spatial RF variants for groundwater nitrate: only spatial prediction error profiles (buffered LOO-CV at prediction distances, smallest ~5-25 m, Fig. 3); no explicitly non-spatial/random CV reported; values only in figure.</t>
  </si>
  <si>
    <t>Streamflow permanence RF; random 5-fold x20 (proximal) vs HUC12-grouped spatial CV (distal); accuracy from text (MCC in notes, not allowed metric).</t>
  </si>
  <si>
    <t>Lake CHL-a RF (GLORIA); random 70/30 split vs 30% of lakes held out; R2, MAE, RMSE.</t>
  </si>
  <si>
    <t>Groundwater quality index ANN; random 10-fold vs 10 k-means spatial folds; separately tuned models and oversampled validation data (flagged).</t>
  </si>
  <si>
    <t>HNV grassland category RF; random 10-fold vs LLO (5 biogeographic regions) CV accuracy and kappa (Table 2); two predictor sets.</t>
  </si>
  <si>
    <t>PTF soil hydraulic properties: RF evaluated by leave-region-out spatial CV (main figures); RF Plateau (OOB, non-spatial) results only in Supplementary Figs. S5-S6, not available in retrieved PDF. Check supplement; re-assess if obtained.</t>
  </si>
  <si>
    <t>Close-range time-lapse image segmentation of water ponding on rainfall-simulation plots (CNNs); random vs spatially separated patch splits but not geographic mapping of an environmental variable; metrics are class-wise ACC/IoU and the two datasets use different patch sets.</t>
  </si>
  <si>
    <t>Catch crop RF: training used 5-fold spatial CV but CV scores not reported; 70/30 test split not stated as random; other results are temporal/other-state transfer only. No random vs spatial comparison.</t>
  </si>
  <si>
    <t>3D DSM leave-sample-out vs leave-profile-out CV (vertical leakage); profile-grouped CV is not a spatial CV (precedent R2907).</t>
  </si>
  <si>
    <t>Soil moisture nowcasting: LOSO, LOPO, LOSOPO, gap-filling and LORO CV only; no random CV.</t>
  </si>
  <si>
    <t>Chub mackerel density stacking: only spatiotemporal block CV/test; no random CV results.</t>
  </si>
  <si>
    <t>Maize production/yield XGB, Burkina Faso and Somalia (S2147a/b); random K-fold vs leave-district-out; median annual R2 from Fig. 4 vector coordinates; combined and time-varying feature sets.</t>
  </si>
  <si>
    <t>Subedi 2024 For Ecol Manage: forest site index (CSI) RF evaluated only with target-oriented leave-location-out 10-fold CV (adj R2 0.81); no random CV of the same model.</t>
  </si>
  <si>
    <t>Hafner DisasterAdaptiveNet (IJAEOG): building damage detection on xBD; original random split vs event-based split - infrastructure/disaster damage, off-domain.</t>
  </si>
  <si>
    <t>Correa 2025 Comput Electron Agric: soil NIR data-leakage scenarios (PCA, kriging) with 10-fold/nested random CV only; no spatial CV; model is PCR (linear, also E3).</t>
  </si>
  <si>
    <t>Kim &amp; Lim 2025 Environ Res: PM2.5/O3 exposure ML with propensity-score stratified (spatial-block-like) test sets; random vs proper CV comparison mentioned only as Online Appendix S1.2.1 (not available); no extractable random vs spatial metrics in main text. Check supplement.</t>
  </si>
  <si>
    <t>Kanda &amp; Fletcher 2025 ERC: RF bias correction of ERA5-Land SWE; random 80/20 split vs site-group (5x 80/20 sites) spatial transfer; R2 and RMSE from text/Fig. 10. Temporal and ecozone transfer not extracted (ecozone only RMB).</t>
  </si>
  <si>
    <t>Piaser 2023 IJAEOG: aquatic vegetation classification; spatially thinned subsamples with random 50/50 splits and repeated 10-fold CV; no spatial CV.</t>
  </si>
  <si>
    <t>Torra 2023 Environ Res: badland susceptibility RF; random 10-fold vs spatial CV (spatial subregions) AUC 0.972 vs 0.959 on 630 training points (text Section 3.2).</t>
  </si>
  <si>
    <t>Sotomayor 2023 Comput Electron Agric: plantation productivity ML with 10-fold random CV only (Moran I on residuals); no spatial CV.</t>
  </si>
  <si>
    <t>Erickson 2023 J Hydrol X: headwater stream presence GBM with multi-scale k-means spatial CV only (Table 2); no random CV comparator reported.</t>
  </si>
  <si>
    <t>Bravo-Diaz 2024 Ecol Inform: CNN regression of P. radiata cover from UAV; multi-site random 60/20/20 test vs leave-one-site-out transfer R2 (Table 2), primary = mean of 5 experiments; mono-site transfer as non-primary.</t>
  </si>
  <si>
    <t>Li et al. multitask LSTM hydrological forecasting (ERA5-Land): temporal train/test evaluation only; no random vs spatial CV.</t>
  </si>
  <si>
    <t>Nasiri 2023 IJAEOG: tree-cutting detection; 70/30 split + repeated 10-fold CV; site-2 generalization only reported as map agreement with sample-based map (Kappa/DC), not accuracy vs reference; no spatial CV.</t>
  </si>
  <si>
    <t>Mila 2023 Environ Pollut: RF gap-filling of 10 daily remote sensing products; OOB vs spatial block split (Table 1, 2019) RMSE and R2. Exposure QRF models only leave-station-out (not extracted).</t>
  </si>
  <si>
    <t>Misiuk &amp; Brown 2023 Ecol Inform: simulation on Bay of Fundy rasters, RF; OOB vs spatial LOO; only median bias (true - estimate) of VE and RMSE reported (Table 3) -&gt; metrics VE_bias_vs_true / RMSE_bias_vs_true; 3 response variables.</t>
  </si>
  <si>
    <t>Zhao 2024 Earths Future: grassland species richness RF; random 10-fold vs spatial cluster CV (Ploton) R2 for 7 predictor sets (Fig. 4 labels, percent converted); all-variables primary.</t>
  </si>
  <si>
    <t>Bathymetry (coded other). RF random vs 1600-m blocked 60/20/20 split, 7 calibration sizes x5 iterations; MAE digitised from Fig. 5. Primary = 30,000 calibration points.</t>
  </si>
  <si>
    <t>UAS-SfM canopy fuels: all-sites models evaluated only with spatially-blocked CV; individual-site models only with non-spatial CV (different data); no random-vs-spatial comparison on same model/data.</t>
  </si>
  <si>
    <t>PM2.5 Bay Area; AutoGluon ensemble (other); random hold-out CV vs site-based CV (34 sites); RMSE and NSE (Fig. 4). Linear LME+GWR not extracted.</t>
  </si>
  <si>
    <t>SOC from VNIR/MIR spectra; only LASSO and PLS models (no ML per codebook); k-fold vs leave-soil-profile-out CV.</t>
  </si>
  <si>
    <t>Tree-species competition: plot-level train/test split within sites vs untrained-site transfer (independent other-site test); no random vs spatial CV of same model.</t>
  </si>
  <si>
    <t>Silver shiner RF: random 70/30 split vs transfer of full model to neighbouring creek (independent region); no spatial CV.</t>
  </si>
  <si>
    <t>Methodological paper; extracted real-data case study (CA 2008 ozone S2655a, PM2.5 S2655b): RF naive 10-fold vs LOLO and LLO10; MSE medians digitised from Fig. 4 and converted to RMSE. Simulations not extracted.</t>
  </si>
  <si>
    <t>11</t>
  </si>
  <si>
    <t>Amazon AGB; XGB random 80/20 test vs leave-one-disc-out CV with 0-500 km buffers (Fig. 9 digitised). RF/GBM spatial values only in unavailable appendix.</t>
  </si>
  <si>
    <t>Soil depth (Argentina); RF OOB vs leave-one-field-out CV (Table 2); all fields primary, two soil-type subsets primary=no.</t>
  </si>
  <si>
    <t>Sugarcane yield; BRT/RF/SVR random vs k-means-cluster hold-out validation (whole pipeline), datasets A/B, with/without RReliefF (Table 2); independent far set as value_independent.</t>
  </si>
  <si>
    <t>Cameroon soil pH/clay/logSOC; RF LOOCV vs leave-cluster-out (primary) and leave-site-out; two measurement-error scenarios (Table 2). RK not extracted.</t>
  </si>
  <si>
    <t>Near-road UFP (Toronto); XGB random 10-fold vs location-blocked 10-fold (Table 1); entire data primary, 2 site clusters primary=no.</t>
  </si>
  <si>
    <t>Ulaanbaatar PM2.5 (author manuscript); RF/GBM/SVM 15% hold-out vs LOLO CV (9 sites), 3 periods (Table 2). MARS/GLMNET/GAM not extracted.</t>
  </si>
  <si>
    <t>Bioclimatic envelope models (100 species x 3 taxa); RF/GBM/MaxEnt random 80/20 vs biome/catchment spatial split; mean TSS digitised from Fig. 1 (pSp, 10,000 PA).</t>
  </si>
  <si>
    <t>N California wildfire ozone; GBM/RF/SVM/kNN/ANN 10-fold vs LOLO CV (Fig. 2; GBM exact). Non-ML models not extracted.</t>
  </si>
  <si>
    <t>Jha 2021 RSEC: RF AGB from L8/S2/WV3 vs LiDAR AGB (Thailand); only leave-one-block-out spatial CV (plus null model); no random CV.</t>
  </si>
  <si>
    <t>Arowosegbe 2022 Env Pollut: daily PM10 South Africa; RF, XGBoost, SVR and RF-stacked ensemble; random 10-fold vs 10-fold leave-location-out (Table 2), R2/RMSE. Temporal CV not extracted.</t>
  </si>
  <si>
    <t>Xu 2021 JAG: LCZ classification 8 US metros; RF and ResNet; random pixel 70/30 split vs polygon-grouped 70/30 split x10; OA digitised from Fig. 7 (crowdsourced vs refined TAs). Borderline spatial scheme (polygon holdout, no buffer).</t>
  </si>
  <si>
    <t>Helmstetter 2021 DDI: MaxEnt SDM ground squirrel; random 5-fold vs spatial 2/3/5-fold; optimal AUC digitised from Fig. 3; configurations selected separately per CV.</t>
  </si>
  <si>
    <t>Zhang &amp; Du 2022 ISPRS: RF hourly SAT CONUS; 5-fold sample-based vs site-based CV; RMSE for 4 predictor schemes x global/monthly fitting (Table 2).</t>
  </si>
  <si>
    <t>Zanetti 2022 J Hydrol: pluvial flood Venice; inner random 4-fold vs leave-location-and-time-out CV within nested CV; NN and RF validation AUC (Table 2); outer LLTO test AUC in notes; LR not extracted.</t>
  </si>
  <si>
    <t>Habibzadeh &amp; Ludwig 2019 Ornis Fenn: ensemble of small models (GBM, MaxEnt) Caucasian grouse; only spatial block CV (blockCV, 2.2 km) plus independent presences; no random CV.</t>
  </si>
  <si>
    <t>Nikolov 2026 IJITS: Sofia LST; RF and GBR; random 5-fold vs 5 spatial blocks (Tables 4-5) + 2023 GBR R2 check (Table 6). MLR not extracted.</t>
  </si>
  <si>
    <t>Song 2026 IJGIS: species richness SWAFR (n=958); RF, Cubist, KNN, XGB, SVM, baseline vs GCF features; random 5-fold vs 132 km spatial-block 5-fold (Table 5). Simulation (Table 2), LM/GLMNET not extracted.</t>
  </si>
  <si>
    <t>Putra 2026 IEEE Access: paddy yield UAV, 514 plots; SVR and RF; standard 5-fold vs leave-one-block-out (8 farm blocks), R2/MAE (Table 7).</t>
  </si>
  <si>
    <t>Misiuk 2019 ICES JMS: BRT Mya clam abundance; gbm.step 10-fold vs 60 m buffered LOO (Table 3); MAE and VE (as R2). Presence-absence only SLOO.</t>
  </si>
  <si>
    <t>Nauman 2024 SSSAJ SOLUS: RF soil properties CONUS; random 10-fold vs 10-fold spatial block CV; only summary mean R2 across 128 models extracted (per-model values in Table S1 not available / Fig. 4 not digitised).</t>
  </si>
  <si>
    <t>Zhang 2026 bioRxiv preprint (published ACS ES&amp;T Air 10.1021/acsestair.6c00218, not seen): pollen RF/XGB/GAM, random 10-fold CV vs LOSO-CV (8 sites); random R2 only in Fig. 3A/Supp. Tables S6-S8 and LOSO only as site-specific colour heatmap (Fig. 3B); no paired numeric metrics extractable. Recheck published version/supplement.</t>
  </si>
  <si>
    <t>Lozado 2026 JVS: Caatinga AGB RF (301 plots); random 15-fold vs coordinate-based spatial CV; R2 and RMSE from text.</t>
  </si>
  <si>
    <t>study_id</t>
  </si>
  <si>
    <t>first_author</t>
  </si>
  <si>
    <t>year</t>
  </si>
  <si>
    <t>doi</t>
  </si>
  <si>
    <t>journal</t>
  </si>
  <si>
    <t>country</t>
  </si>
  <si>
    <t>domain</t>
  </si>
  <si>
    <t>target_variable</t>
  </si>
  <si>
    <t>task</t>
  </si>
  <si>
    <t>sampling_design</t>
  </si>
  <si>
    <t>n_samples</t>
  </si>
  <si>
    <t>study_area_km2</t>
  </si>
  <si>
    <t>model</t>
  </si>
  <si>
    <t>spatial_cv_type</t>
  </si>
  <si>
    <t>random_cv_type</t>
  </si>
  <si>
    <t>block_or_buffer_size_m</t>
  </si>
  <si>
    <t>autocorrelation_range_m</t>
  </si>
  <si>
    <t>n_folds</t>
  </si>
  <si>
    <t>metric</t>
  </si>
  <si>
    <t>value_random</t>
  </si>
  <si>
    <t>value_spatial</t>
  </si>
  <si>
    <t>sd_random</t>
  </si>
  <si>
    <t>sd_spatial</t>
  </si>
  <si>
    <t>independent_validation</t>
  </si>
  <si>
    <t>value_independent</t>
  </si>
  <si>
    <t>source_location</t>
  </si>
  <si>
    <t>digitised</t>
  </si>
  <si>
    <t>open_data</t>
  </si>
  <si>
    <t>open_code</t>
  </si>
  <si>
    <t>primary</t>
  </si>
  <si>
    <t>variant</t>
  </si>
  <si>
    <t>random_cv_alt</t>
  </si>
  <si>
    <t>metric_aggregation</t>
  </si>
  <si>
    <t>n_folds_random</t>
  </si>
  <si>
    <t>n_folds_spatial</t>
  </si>
  <si>
    <t>n_repeats</t>
  </si>
  <si>
    <t>block_size_unit</t>
  </si>
  <si>
    <t>independent_type</t>
  </si>
  <si>
    <t>published_doi</t>
  </si>
  <si>
    <t>S0001</t>
  </si>
  <si>
    <t>Ploton</t>
  </si>
  <si>
    <t>Central Africa (Gabon, Cameroon, Congo, CAR, DRC)</t>
  </si>
  <si>
    <t>vegetation</t>
  </si>
  <si>
    <t>aboveground forest biomass (1-km pixels)</t>
  </si>
  <si>
    <t>clustered</t>
  </si>
  <si>
    <t>28225</t>
  </si>
  <si>
    <t>RF</t>
  </si>
  <si>
    <t>cluster</t>
  </si>
  <si>
    <t>random_kfold</t>
  </si>
  <si>
    <t>150000</t>
  </si>
  <si>
    <t>120000</t>
  </si>
  <si>
    <t>10 random / 44 spatial</t>
  </si>
  <si>
    <t>R2</t>
  </si>
  <si>
    <t>0.53</t>
  </si>
  <si>
    <t>0.14</t>
  </si>
  <si>
    <t>p.4-5 text; Fig. 4</t>
  </si>
  <si>
    <t>Hierarchical clustering of coordinates, cluster height 150 km. R2 = squared Pearson r. Inventory plots in logging concessions. RF on coordinates only (RFXY) not extracted.</t>
  </si>
  <si>
    <t>RMSE</t>
  </si>
  <si>
    <t>56.5</t>
  </si>
  <si>
    <t>77.5</t>
  </si>
  <si>
    <t>p.4-5 text</t>
  </si>
  <si>
    <t>RMSPE in Mg/ha. Null (intercept-only) model RMSPE = 82 Mg/ha.</t>
  </si>
  <si>
    <t>buffer_LOO</t>
  </si>
  <si>
    <t>LOO</t>
  </si>
  <si>
    <t>LOO (100 test obs x 10 reps)</t>
  </si>
  <si>
    <t>0.50</t>
  </si>
  <si>
    <t>0.03</t>
  </si>
  <si>
    <t>p.5 text; Fig. 5a</t>
  </si>
  <si>
    <t>Random = B-LOO with 0 km buffer (text). Spatial = 150 km buffer read from Fig. 5a (approx.). R2 ~0.15 at 50 km.</t>
  </si>
  <si>
    <t>58</t>
  </si>
  <si>
    <t>83</t>
  </si>
  <si>
    <t>Fig. 5b</t>
  </si>
  <si>
    <t>RMSPE in Mg/ha, both read from Fig. 5b (approx.): 0 km vs 150 km buffer.</t>
  </si>
  <si>
    <t>S0002</t>
  </si>
  <si>
    <t>Schratz</t>
  </si>
  <si>
    <t>arXiv:1803.11266</t>
  </si>
  <si>
    <t>arXiv preprint (later Ecological Modelling 2019)</t>
  </si>
  <si>
    <t>Spain (Basque Country)</t>
  </si>
  <si>
    <t>species_distribution</t>
  </si>
  <si>
    <t>Diplodia sapinea infection of Pinus radiata trees (presence/absence)</t>
  </si>
  <si>
    <t>unknown</t>
  </si>
  <si>
    <t>926</t>
  </si>
  <si>
    <t>7355</t>
  </si>
  <si>
    <t>repeated_kfold</t>
  </si>
  <si>
    <t>5 (x100 repetitions)</t>
  </si>
  <si>
    <t>AUC</t>
  </si>
  <si>
    <t>0.912</t>
  </si>
  <si>
    <t>0.699</t>
  </si>
  <si>
    <t>Table 2</t>
  </si>
  <si>
    <t>k-means coordinate clustering. Matched setups: non-spatial/non-spatial vs spatial/spatial tuning. no tuning: 0.913 vs 0.704. GLM/GAM not extracted.</t>
  </si>
  <si>
    <t>GBM</t>
  </si>
  <si>
    <t>0.908</t>
  </si>
  <si>
    <t>0.671</t>
  </si>
  <si>
    <t>k-means coordinate clustering. Matched setups: non-spatial/non-spatial vs spatial/spatial tuning. BRT (gbm); no tuning: 0.792 vs 0.583. GLM/GAM not extracted.</t>
  </si>
  <si>
    <t>SVM</t>
  </si>
  <si>
    <t>0.878</t>
  </si>
  <si>
    <t>0.650</t>
  </si>
  <si>
    <t>k-means coordinate clustering. Matched setups: non-spatial/non-spatial vs spatial/spatial tuning. no tuning: 0.881 vs 0.573. GLM/GAM not extracted.</t>
  </si>
  <si>
    <t>0.872</t>
  </si>
  <si>
    <t>0.624</t>
  </si>
  <si>
    <t>k-means coordinate clustering. Matched setups: non-spatial/non-spatial vs spatial/spatial tuning. WKNN (kknn); no tuning: 0.870 vs 0.635. GLM/GAM not extracted.</t>
  </si>
  <si>
    <t>S0005a</t>
  </si>
  <si>
    <t>Meyer</t>
  </si>
  <si>
    <t>arXiv:1908.07805</t>
  </si>
  <si>
    <t>Germany (Marburg Open Forest)</t>
  </si>
  <si>
    <t>land_cover</t>
  </si>
  <si>
    <t>land use/land cover (10 classes)</t>
  </si>
  <si>
    <t>185000</t>
  </si>
  <si>
    <t>7.5</t>
  </si>
  <si>
    <t>block</t>
  </si>
  <si>
    <t>accuracy</t>
  </si>
  <si>
    <t>0.99</t>
  </si>
  <si>
    <t>0.71</t>
  </si>
  <si>
    <t>Model 1 (all 16 predictors incl. lat/lon), by-fold mean. Random reported as &gt;0.99 (lower bound). Global: &gt;0.99 vs 0.68. Spatial FFS model: 0.89 vs 0.71.</t>
  </si>
  <si>
    <t>kappa</t>
  </si>
  <si>
    <t>0.55</t>
  </si>
  <si>
    <t>Model 1, by-fold mean. Random reported as &gt;0.99. 20 equal blocks, size not stated (~600 m). Global: &gt;0.99 vs 0.61. Spatial FFS: 0.87 vs 0.56.</t>
  </si>
  <si>
    <t>S0005b</t>
  </si>
  <si>
    <t>leaf area index (lidar-derived)</t>
  </si>
  <si>
    <t>824</t>
  </si>
  <si>
    <t>leave_location_out</t>
  </si>
  <si>
    <t>0.96</t>
  </si>
  <si>
    <t>1.25</t>
  </si>
  <si>
    <t>Table 3</t>
  </si>
  <si>
    <t>Model 1 (all 15 predictors), by-fold mean; LAI units (m2/m2). Leave-one-cluster-out, 11 clusters of 60 m radius. Global: 0.97 vs 1.75. Spatial FFS: 1.12 vs 1.20.</t>
  </si>
  <si>
    <t>0.86</t>
  </si>
  <si>
    <t>0.58</t>
  </si>
  <si>
    <t>Model 1, GLOBAL R2 (authors say by-fold R2 unreliable: 0.87 vs 0.07). Spatial FFS global: 0.81 vs 0.63.</t>
  </si>
  <si>
    <t>S0009</t>
  </si>
  <si>
    <t>Kattenborn</t>
  </si>
  <si>
    <t>Germany (Black Forest)</t>
  </si>
  <si>
    <t>tree species (semantic segmentation of UAV RGB tiles)</t>
  </si>
  <si>
    <t>10 training sites (~1500 tiles each); 7 test sites</t>
  </si>
  <si>
    <t>3600</t>
  </si>
  <si>
    <t>CNN</t>
  </si>
  <si>
    <t>random_split</t>
  </si>
  <si>
    <t>100</t>
  </si>
  <si>
    <t>5 repetitions</t>
  </si>
  <si>
    <t>F1</t>
  </si>
  <si>
    <t>0.47</t>
  </si>
  <si>
    <t>Fig. 3; p.4 text</t>
  </si>
  <si>
    <t>U-net, no augmentation; boxplot medians read from Fig. 3. Random = 80/20 tiles within training sites; spatial = 7 unseen 100x100 m sites. Text optimism 27.9%. SAC flattens ~20 m.</t>
  </si>
  <si>
    <t>25 training sites (~1500 tiles each); 7 test sites</t>
  </si>
  <si>
    <t>0.74</t>
  </si>
  <si>
    <t>0.59</t>
  </si>
  <si>
    <t>U-net, no augmentation; boxplot medians read from Fig. 3. Random = 80/20 tiles within training sites; spatial = 7 unseen 100x100 m sites. Text optimism 17.7%. SAC flattens ~20 m.</t>
  </si>
  <si>
    <t>40 training sites (~1500 tiles each); 7 test sites</t>
  </si>
  <si>
    <t>0.76</t>
  </si>
  <si>
    <t>0.65</t>
  </si>
  <si>
    <t>U-net, no augmentation; boxplot medians read from Fig. 3. Random = 80/20 tiles within training sites; spatial = 7 unseen 100x100 m sites. Text optimism 14.6%. SAC flattens ~20 m.</t>
  </si>
  <si>
    <t>S0013</t>
  </si>
  <si>
    <t>Gupta</t>
  </si>
  <si>
    <t>soil</t>
  </si>
  <si>
    <t>log10 saturated hydraulic conductivity (Ksat)</t>
  </si>
  <si>
    <t>6814</t>
  </si>
  <si>
    <t>555000</t>
  </si>
  <si>
    <t>5 (x3 repetitions)</t>
  </si>
  <si>
    <t>0.72</t>
  </si>
  <si>
    <t>1.18</t>
  </si>
  <si>
    <t>Full CoGTF model (28 covariates, mtry 6). 5x5 degree blocks (~555 km at equator). RMSE in log10(cm/day). Soil-only and environment-only subsets also in Table 2.</t>
  </si>
  <si>
    <t>0.66</t>
  </si>
  <si>
    <t>0.10</t>
  </si>
  <si>
    <t>CCC</t>
  </si>
  <si>
    <t>0.79</t>
  </si>
  <si>
    <t>0.16</t>
  </si>
  <si>
    <t>S0036</t>
  </si>
  <si>
    <t>Mouret</t>
  </si>
  <si>
    <t>France (Centre-Val de Loire)</t>
  </si>
  <si>
    <t>oak dieback status (healthy vs declining plots)</t>
  </si>
  <si>
    <t>2700</t>
  </si>
  <si>
    <t>110000</t>
  </si>
  <si>
    <t>10000</t>
  </si>
  <si>
    <t>LOO (300 reps per year)</t>
  </si>
  <si>
    <t>balanced_accuracy</t>
  </si>
  <si>
    <t>0.745</t>
  </si>
  <si>
    <t>0.68</t>
  </si>
  <si>
    <t>Fig. 10</t>
  </si>
  <si>
    <t>Raw references, 2 classes, mean all years, both read from Fig. 10. Plot-level LOO, 10 km buffer (20 km similar). Text: BA and OA drop ~5%.</t>
  </si>
  <si>
    <t>5 (x10 repetitions)</t>
  </si>
  <si>
    <t>0.78</t>
  </si>
  <si>
    <t>0.73</t>
  </si>
  <si>
    <t>Table IV; Fig. 10</t>
  </si>
  <si>
    <t>Expanded references + SMOTE. Random = stratified plot-grouped 5-fold x10 (Table IV, not digitised). Spatial = SLOOCV read from Fig. 10. Different random scheme.</t>
  </si>
  <si>
    <t>S0059</t>
  </si>
  <si>
    <t>Jafari</t>
  </si>
  <si>
    <t>Iran (Qazvin plain, Abyek)</t>
  </si>
  <si>
    <t>soil organic carbon 0-30 cm (%)</t>
  </si>
  <si>
    <t>probability_random</t>
  </si>
  <si>
    <t>281</t>
  </si>
  <si>
    <t>580</t>
  </si>
  <si>
    <t>10 (x10 repetitions) random; spatial NA</t>
  </si>
  <si>
    <t>0.17</t>
  </si>
  <si>
    <t>Table 4</t>
  </si>
  <si>
    <t>Scenario 1 vs 3 (classic RF, non-spatial covariates). Spatial CV vaguely described (spatial stratification, spdep/caret). Units SOC %. Stratified random sampling.</t>
  </si>
  <si>
    <t>MAE</t>
  </si>
  <si>
    <t>0.15</t>
  </si>
  <si>
    <t>0.69</t>
  </si>
  <si>
    <t>S0093</t>
  </si>
  <si>
    <t>Mohamed</t>
  </si>
  <si>
    <t>Egypt (western mid-Nile Valley)</t>
  </si>
  <si>
    <t>hydrology</t>
  </si>
  <si>
    <t>groundwater delta18O (permil)</t>
  </si>
  <si>
    <t>96</t>
  </si>
  <si>
    <t>LOO random / 4 spatial</t>
  </si>
  <si>
    <t>0.82</t>
  </si>
  <si>
    <t>p.10 text; Table 4; Fig. 8</t>
  </si>
  <si>
    <t>4 longitude-bin blocks. Random 70/30 test R2 0.83. Predictors include longitude; without it spatial R2 0.405. With outliers, spatial R2 0.32.</t>
  </si>
  <si>
    <t>0.70</t>
  </si>
  <si>
    <t>0.41</t>
  </si>
  <si>
    <t>GBR. LOOCV 0.70 (text). Random 70/30 test R2 0.82 in Table 4, but text says 0.80. Lasso (0.76 vs 0.45) not extracted.</t>
  </si>
  <si>
    <t>S0025</t>
  </si>
  <si>
    <t>Bjerre</t>
  </si>
  <si>
    <t>Denmark (Storaa catchment)</t>
  </si>
  <si>
    <t>drainage fraction (RF metamodel emulating Mike-SHE groundwater model output)</t>
  </si>
  <si>
    <t>regular_grid</t>
  </si>
  <si>
    <t>77333</t>
  </si>
  <si>
    <t>1000</t>
  </si>
  <si>
    <t>0.421</t>
  </si>
  <si>
    <t>0.155</t>
  </si>
  <si>
    <t>Fig. 5; Fig. 6 (printed R2 per sub-basin); p.6 text</t>
  </si>
  <si>
    <t>Mappable covariates only (same in both). Random = single 80/20 split holdout (R2 0.79). Spatial = 9 sub-basin holdouts (leave-one-sub-basin-out), R2 printed in Fig. 6 panels: 0.60,0.44,0.59,0.52,0.30,0.43,0.15,0.26,0.50; mean and SD computed by extractor (not reported by authors). Text range 0.15-0.60. Sub-basins ~110 km2 on average. Response is simulated output of process model on all grid cells (sampling = full grid). All-covariate model (R2 0.85 random) not evaluated with spatial CV.</t>
  </si>
  <si>
    <t>mappable covariates</t>
  </si>
  <si>
    <t>OOB (R2 0.79-0.82 across the 10 metamodels)</t>
  </si>
  <si>
    <t>mean_of_folds</t>
  </si>
  <si>
    <t>1 (80/20 split)</t>
  </si>
  <si>
    <t>S0063</t>
  </si>
  <si>
    <t>Alvarez</t>
  </si>
  <si>
    <t>perceived agricultural climate vulnerability (overall), 4 classes</t>
  </si>
  <si>
    <t>3591</t>
  </si>
  <si>
    <t>50000</t>
  </si>
  <si>
    <t>0.60</t>
  </si>
  <si>
    <t>Table 1</t>
  </si>
  <si>
    <t>on_request</t>
  </si>
  <si>
    <t>Borderline domain: farmer-perceived climate vulnerability class (low/medium/high/not aware) from survey, predictors = survey + EO (NDVI, ERA5 CV). Macro-F1. Standard CV scheme not fully described (assumed random k-fold). Spatial = 50 km grid blocks, GroupKFold k=5, OOF predictions. Sampling: "random sampling facilitated by local farmer collaborators" (unclear). Block sizes 25/100 km and accuracy only in Suppl. Tables S2-S3 (not available). SMOTE/ROS within training folds. Logit and majority-class baselines not extracted.</t>
  </si>
  <si>
    <t>combined survey + EO predictors</t>
  </si>
  <si>
    <t>pooled</t>
  </si>
  <si>
    <t>km</t>
  </si>
  <si>
    <t>XGB</t>
  </si>
  <si>
    <t>perceived agricultural climate vulnerability (winter), 4 classes</t>
  </si>
  <si>
    <t>0.64</t>
  </si>
  <si>
    <t>0.63</t>
  </si>
  <si>
    <t>perceived agricultural climate vulnerability (summer), 4 classes</t>
  </si>
  <si>
    <t>S0069a</t>
  </si>
  <si>
    <t>Petrovic</t>
  </si>
  <si>
    <t>Czech Republic</t>
  </si>
  <si>
    <t>crop_yield</t>
  </si>
  <si>
    <t>barley yield (NUTS-3 region x year)</t>
  </si>
  <si>
    <t>126</t>
  </si>
  <si>
    <t>78866</t>
  </si>
  <si>
    <t>0.4456</t>
  </si>
  <si>
    <t>0.3193</t>
  </si>
  <si>
    <t>0.3340</t>
  </si>
  <si>
    <t>0.2288</t>
  </si>
  <si>
    <t>0.2866</t>
  </si>
  <si>
    <t>Regional yields of all 14 NUTS-3 regions 2016-2024 (census, not a sample; sampling_design unknown). Predictors: ERA5-Land/SMAP meteorology by phenological period + Year + one-hot Region. Default hyperparameters. Random = 10 repeated random 70/30 splits; spatial = 10 grouped folds with 4 regions held out. SD across folds. Temporal holdout (2022-2024) also in table (value_independent). GB = sklearn GradientBoostingRegressor. R2 reported in % in paper; converted to proportion. value_independent = temporal holdout (train 2016-2021, test 2022-2024); minus signs for SVR rapeseed/rye in Table 2 garbled in PDF text (read as negative where layout shows sign glyph).</t>
  </si>
  <si>
    <t>with Year feature (main)</t>
  </si>
  <si>
    <t>10 (repeated 70/30 splits)</t>
  </si>
  <si>
    <t>10 (4 of 14 regions held out per fold)</t>
  </si>
  <si>
    <t>site</t>
  </si>
  <si>
    <t>temporal</t>
  </si>
  <si>
    <t>3.80</t>
  </si>
  <si>
    <t>4.42</t>
  </si>
  <si>
    <t>0.98</t>
  </si>
  <si>
    <t>4.57</t>
  </si>
  <si>
    <t>Regional yields of all 14 NUTS-3 regions 2016-2024 (census, not a sample; sampling_design unknown). Predictors: ERA5-Land/SMAP meteorology by phenological period + Year + one-hot Region. Default hyperparameters. Random = 10 repeated random 70/30 splits; spatial = 10 grouped folds with 4 regions held out. SD across folds. Temporal holdout (2022-2024) also in table (value_independent). GB = sklearn GradientBoostingRegressor. Normalised RMSE (nRMSE, % of mean observed yield in test set), not absolute RMSE. value_independent = temporal holdout (train 2016-2021, test 2022-2024); minus signs for SVR rapeseed/rye in Table 2 garbled in PDF text (read as negative where layout shows sign glyph).</t>
  </si>
  <si>
    <t>3.13</t>
  </si>
  <si>
    <t>3.60</t>
  </si>
  <si>
    <t>0.88</t>
  </si>
  <si>
    <t>4.06</t>
  </si>
  <si>
    <t>Regional yields of all 14 NUTS-3 regions 2016-2024 (census, not a sample; sampling_design unknown). Predictors: ERA5-Land/SMAP meteorology by phenological period + Year + one-hot Region. Default hyperparameters. Random = 10 repeated random 70/30 splits; spatial = 10 grouped folds with 4 regions held out. SD across folds. Temporal holdout (2022-2024) also in table (value_independent). GB = sklearn GradientBoostingRegressor. Normalised MAE (nMAE, % of mean observed yield in test set), not absolute MAE. value_independent = temporal holdout (train 2016-2021, test 2022-2024); minus signs for SVR rapeseed/rye in Table 2 garbled in PDF text (read as negative where layout shows sign glyph).</t>
  </si>
  <si>
    <t>0.4321</t>
  </si>
  <si>
    <t>0.2980</t>
  </si>
  <si>
    <t>0.2431</t>
  </si>
  <si>
    <t>0.3237</t>
  </si>
  <si>
    <t>0.1435</t>
  </si>
  <si>
    <t>Regional yields of all 14 NUTS-3 regions 2016-2024 (census, not a sample; sampling_design unknown). Predictors: ERA5-Land/SMAP meteorology by phenological period + Year + one-hot Region. Default hyperparameters. Random = 10 repeated random 70/30 splits; spatial = 10 grouped folds with 4 regions held out. SD across folds. Temporal holdout (2022-2024) also in table (value_independent). R2 reported in % in paper; converted to proportion. value_independent = temporal holdout (train 2016-2021, test 2022-2024); minus signs for SVR rapeseed/rye in Table 2 garbled in PDF text (read as negative where layout shows sign glyph).</t>
  </si>
  <si>
    <t>3.95</t>
  </si>
  <si>
    <t>4.45</t>
  </si>
  <si>
    <t>0.83</t>
  </si>
  <si>
    <t>5.00</t>
  </si>
  <si>
    <t>Regional yields of all 14 NUTS-3 regions 2016-2024 (census, not a sample; sampling_design unknown). Predictors: ERA5-Land/SMAP meteorology by phenological period + Year + one-hot Region. Default hyperparameters. Random = 10 repeated random 70/30 splits; spatial = 10 grouped folds with 4 regions held out. SD across folds. Temporal holdout (2022-2024) also in table (value_independent). Normalised RMSE (nRMSE, % of mean observed yield in test set), not absolute RMSE. value_independent = temporal holdout (train 2016-2021, test 2022-2024); minus signs for SVR rapeseed/rye in Table 2 garbled in PDF text (read as negative where layout shows sign glyph).</t>
  </si>
  <si>
    <t>3.28</t>
  </si>
  <si>
    <t>3.63</t>
  </si>
  <si>
    <t>4.44</t>
  </si>
  <si>
    <t>Regional yields of all 14 NUTS-3 regions 2016-2024 (census, not a sample; sampling_design unknown). Predictors: ERA5-Land/SMAP meteorology by phenological period + Year + one-hot Region. Default hyperparameters. Random = 10 repeated random 70/30 splits; spatial = 10 grouped folds with 4 regions held out. SD across folds. Temporal holdout (2022-2024) also in table (value_independent). Normalised MAE (nMAE, % of mean observed yield in test set), not absolute MAE. value_independent = temporal holdout (train 2016-2021, test 2022-2024); minus signs for SVR rapeseed/rye in Table 2 garbled in PDF text (read as negative where layout shows sign glyph).</t>
  </si>
  <si>
    <t>-0.1387</t>
  </si>
  <si>
    <t>-0.1700</t>
  </si>
  <si>
    <t>0.2007</t>
  </si>
  <si>
    <t>0.3190</t>
  </si>
  <si>
    <t>-0.0754</t>
  </si>
  <si>
    <t>Regional yields of all 14 NUTS-3 regions 2016-2024 (census, not a sample; sampling_design unknown). Predictors: ERA5-Land/SMAP meteorology by phenological period + Year + one-hot Region. Default hyperparameters. Random = 10 repeated random 70/30 splits; spatial = 10 grouped folds with 4 regions held out. SD across folds. Temporal holdout (2022-2024) also in table (value_independent). SVR (default RBF) negative R2 in all schemes. R2 reported in % in paper; converted to proportion. value_independent = temporal holdout (train 2016-2021, test 2022-2024); minus signs for SVR rapeseed/rye in Table 2 garbled in PDF text (read as negative where layout shows sign glyph).</t>
  </si>
  <si>
    <t>5.76</t>
  </si>
  <si>
    <t>5.84</t>
  </si>
  <si>
    <t>0.87</t>
  </si>
  <si>
    <t>0.67</t>
  </si>
  <si>
    <t>5.61</t>
  </si>
  <si>
    <t>Regional yields of all 14 NUTS-3 regions 2016-2024 (census, not a sample; sampling_design unknown). Predictors: ERA5-Land/SMAP meteorology by phenological period + Year + one-hot Region. Default hyperparameters. Random = 10 repeated random 70/30 splits; spatial = 10 grouped folds with 4 regions held out. SD across folds. Temporal holdout (2022-2024) also in table (value_independent). SVR (default RBF) negative R2 in all schemes. Normalised RMSE (nRMSE, % of mean observed yield in test set), not absolute RMSE. value_independent = temporal holdout (train 2016-2021, test 2022-2024); minus signs for SVR rapeseed/rye in Table 2 garbled in PDF text (read as negative where layout shows sign glyph).</t>
  </si>
  <si>
    <t>4.80</t>
  </si>
  <si>
    <t>4.90</t>
  </si>
  <si>
    <t>0.77</t>
  </si>
  <si>
    <t>0.57</t>
  </si>
  <si>
    <t>4.91</t>
  </si>
  <si>
    <t>Regional yields of all 14 NUTS-3 regions 2016-2024 (census, not a sample; sampling_design unknown). Predictors: ERA5-Land/SMAP meteorology by phenological period + Year + one-hot Region. Default hyperparameters. Random = 10 repeated random 70/30 splits; spatial = 10 grouped folds with 4 regions held out. SD across folds. Temporal holdout (2022-2024) also in table (value_independent). SVR (default RBF) negative R2 in all schemes. Normalised MAE (nMAE, % of mean observed yield in test set), not absolute MAE. value_independent = temporal holdout (train 2016-2021, test 2022-2024); minus signs for SVR rapeseed/rye in Table 2 garbled in PDF text (read as negative where layout shows sign glyph).</t>
  </si>
  <si>
    <t>S0069b</t>
  </si>
  <si>
    <t>rapeseed yield (NUTS-3 region x year)</t>
  </si>
  <si>
    <t>0.0895</t>
  </si>
  <si>
    <t>-0.4466</t>
  </si>
  <si>
    <t>1.1582</t>
  </si>
  <si>
    <t>1.5100</t>
  </si>
  <si>
    <t>-0.1402</t>
  </si>
  <si>
    <t>8.11</t>
  </si>
  <si>
    <t>11.51</t>
  </si>
  <si>
    <t>7.04</t>
  </si>
  <si>
    <t>5.15</t>
  </si>
  <si>
    <t>11.55</t>
  </si>
  <si>
    <t>4.62</t>
  </si>
  <si>
    <t>5.83</t>
  </si>
  <si>
    <t>2.62</t>
  </si>
  <si>
    <t>3.11</t>
  </si>
  <si>
    <t>10.05</t>
  </si>
  <si>
    <t>0.3064</t>
  </si>
  <si>
    <t>0.0715</t>
  </si>
  <si>
    <t>0.7766</t>
  </si>
  <si>
    <t>0.7017</t>
  </si>
  <si>
    <t>-0.2458</t>
  </si>
  <si>
    <t>7.51</t>
  </si>
  <si>
    <t>9.90</t>
  </si>
  <si>
    <t>5.99</t>
  </si>
  <si>
    <t>3.76</t>
  </si>
  <si>
    <t>11.97</t>
  </si>
  <si>
    <t>4.63</t>
  </si>
  <si>
    <t>5.46</t>
  </si>
  <si>
    <t>2.37</t>
  </si>
  <si>
    <t>2.50</t>
  </si>
  <si>
    <t>10.60</t>
  </si>
  <si>
    <t>-0.0798</t>
  </si>
  <si>
    <t>-0.0245</t>
  </si>
  <si>
    <t>0.1158</t>
  </si>
  <si>
    <t>0.0284</t>
  </si>
  <si>
    <t>-0.0001</t>
  </si>
  <si>
    <t>9.82</t>
  </si>
  <si>
    <t>11.06</t>
  </si>
  <si>
    <t>4.10</t>
  </si>
  <si>
    <t>2.66</t>
  </si>
  <si>
    <t>10.72</t>
  </si>
  <si>
    <t>7.93</t>
  </si>
  <si>
    <t>8.15</t>
  </si>
  <si>
    <t>2.18</t>
  </si>
  <si>
    <t>9.46</t>
  </si>
  <si>
    <t>S0069c</t>
  </si>
  <si>
    <t>rye yield (NUTS-3 region x year)</t>
  </si>
  <si>
    <t>0.5198</t>
  </si>
  <si>
    <t>0.1789</t>
  </si>
  <si>
    <t>0.3047</t>
  </si>
  <si>
    <t>0.4869</t>
  </si>
  <si>
    <t>0.1772</t>
  </si>
  <si>
    <t>6.59</t>
  </si>
  <si>
    <t>8.95</t>
  </si>
  <si>
    <t>3.45</t>
  </si>
  <si>
    <t>16.11</t>
  </si>
  <si>
    <t>4.40</t>
  </si>
  <si>
    <t>6.21</t>
  </si>
  <si>
    <t>1.72</t>
  </si>
  <si>
    <t>2.87</t>
  </si>
  <si>
    <t>12.02</t>
  </si>
  <si>
    <t>0.3640</t>
  </si>
  <si>
    <t>0.2412</t>
  </si>
  <si>
    <t>0.5968</t>
  </si>
  <si>
    <t>0.5029</t>
  </si>
  <si>
    <t>0.1367</t>
  </si>
  <si>
    <t>7.20</t>
  </si>
  <si>
    <t>8.59</t>
  </si>
  <si>
    <t>4.35</t>
  </si>
  <si>
    <t>15.83</t>
  </si>
  <si>
    <t>4.88</t>
  </si>
  <si>
    <t>1.98</t>
  </si>
  <si>
    <t>2.90</t>
  </si>
  <si>
    <t>11.60</t>
  </si>
  <si>
    <t>-0.1080</t>
  </si>
  <si>
    <t>-0.1270</t>
  </si>
  <si>
    <t>0.1318</t>
  </si>
  <si>
    <t>0.1010</t>
  </si>
  <si>
    <t>-0.0974</t>
  </si>
  <si>
    <t>9.98</t>
  </si>
  <si>
    <t>10.65</t>
  </si>
  <si>
    <t>3.53</t>
  </si>
  <si>
    <t>3.84</t>
  </si>
  <si>
    <t>15.55</t>
  </si>
  <si>
    <t>7.25</t>
  </si>
  <si>
    <t>7.61</t>
  </si>
  <si>
    <t>1.60</t>
  </si>
  <si>
    <t>2.21</t>
  </si>
  <si>
    <t>11.03</t>
  </si>
  <si>
    <t>S0069d</t>
  </si>
  <si>
    <t>wheat yield (NUTS-3 region x year)</t>
  </si>
  <si>
    <t>0.7257</t>
  </si>
  <si>
    <t>0.5345</t>
  </si>
  <si>
    <t>0.0719</t>
  </si>
  <si>
    <t>0.1931</t>
  </si>
  <si>
    <t>0.2510</t>
  </si>
  <si>
    <t>3.36</t>
  </si>
  <si>
    <t>4.49</t>
  </si>
  <si>
    <t>1.31</t>
  </si>
  <si>
    <t>4.24</t>
  </si>
  <si>
    <t>3.34</t>
  </si>
  <si>
    <t>3.44</t>
  </si>
  <si>
    <t>0.6381</t>
  </si>
  <si>
    <t>0.5882</t>
  </si>
  <si>
    <t>0.1189</t>
  </si>
  <si>
    <t>0.1852</t>
  </si>
  <si>
    <t>0.0251</t>
  </si>
  <si>
    <t>3.77</t>
  </si>
  <si>
    <t>1.37</t>
  </si>
  <si>
    <t>4.83</t>
  </si>
  <si>
    <t>2.88</t>
  </si>
  <si>
    <t>3.16</t>
  </si>
  <si>
    <t>0.48</t>
  </si>
  <si>
    <t>4.15</t>
  </si>
  <si>
    <t>-0.0741</t>
  </si>
  <si>
    <t>-0.0402</t>
  </si>
  <si>
    <t>0.0835</t>
  </si>
  <si>
    <t>0.0493</t>
  </si>
  <si>
    <t>-0.2012</t>
  </si>
  <si>
    <t>6.62</t>
  </si>
  <si>
    <t>6.79</t>
  </si>
  <si>
    <t>1.14</t>
  </si>
  <si>
    <t>0.85</t>
  </si>
  <si>
    <t>5.36</t>
  </si>
  <si>
    <t>5.17</t>
  </si>
  <si>
    <t>5.29</t>
  </si>
  <si>
    <t>1.05</t>
  </si>
  <si>
    <t>3.93</t>
  </si>
  <si>
    <t>0.3394</t>
  </si>
  <si>
    <t>0.2027</t>
  </si>
  <si>
    <t>0.3252</t>
  </si>
  <si>
    <t>0.2267</t>
  </si>
  <si>
    <t>0.0964</t>
  </si>
  <si>
    <t>without Year feature</t>
  </si>
  <si>
    <t>4.22</t>
  </si>
  <si>
    <t>4.81</t>
  </si>
  <si>
    <t>5.14</t>
  </si>
  <si>
    <t>3.46</t>
  </si>
  <si>
    <t>3.91</t>
  </si>
  <si>
    <t>0.84</t>
  </si>
  <si>
    <t>4.23</t>
  </si>
  <si>
    <t>0.3774</t>
  </si>
  <si>
    <t>0.2453</t>
  </si>
  <si>
    <t>0.2724</t>
  </si>
  <si>
    <t>0.3256</t>
  </si>
  <si>
    <t>0.0056</t>
  </si>
  <si>
    <t>4.14</t>
  </si>
  <si>
    <t>5.39</t>
  </si>
  <si>
    <t>4.70</t>
  </si>
  <si>
    <t>-0.0760</t>
  </si>
  <si>
    <t>-0.6463</t>
  </si>
  <si>
    <t>1.1812</t>
  </si>
  <si>
    <t>1.6218</t>
  </si>
  <si>
    <t>-0.1420</t>
  </si>
  <si>
    <t>9.15</t>
  </si>
  <si>
    <t>12.37</t>
  </si>
  <si>
    <t>6.65</t>
  </si>
  <si>
    <t>5.21</t>
  </si>
  <si>
    <t>11.46</t>
  </si>
  <si>
    <t>6.81</t>
  </si>
  <si>
    <t>2.64</t>
  </si>
  <si>
    <t>3.42</t>
  </si>
  <si>
    <t>9.03</t>
  </si>
  <si>
    <t>0.2210</t>
  </si>
  <si>
    <t>0.0259</t>
  </si>
  <si>
    <t>0.8281</t>
  </si>
  <si>
    <t>0.7273</t>
  </si>
  <si>
    <t>-0.3460</t>
  </si>
  <si>
    <t>7.84</t>
  </si>
  <si>
    <t>10.13</t>
  </si>
  <si>
    <t>3.59</t>
  </si>
  <si>
    <t>12.44</t>
  </si>
  <si>
    <t>5.01</t>
  </si>
  <si>
    <t>5.88</t>
  </si>
  <si>
    <t>2.43</t>
  </si>
  <si>
    <t>2.49</t>
  </si>
  <si>
    <t>9.37</t>
  </si>
  <si>
    <t>0.0001</t>
  </si>
  <si>
    <t>0.2781</t>
  </si>
  <si>
    <t>0.0021</t>
  </si>
  <si>
    <t>0.2574</t>
  </si>
  <si>
    <t>0.4767</t>
  </si>
  <si>
    <t>-0.2103</t>
  </si>
  <si>
    <t>7.95</t>
  </si>
  <si>
    <t>9.83</t>
  </si>
  <si>
    <t>2.92</t>
  </si>
  <si>
    <t>4.16</t>
  </si>
  <si>
    <t>16.33</t>
  </si>
  <si>
    <t>5.94</t>
  </si>
  <si>
    <t>7.27</t>
  </si>
  <si>
    <t>1.74</t>
  </si>
  <si>
    <t>2.81</t>
  </si>
  <si>
    <t>12.12</t>
  </si>
  <si>
    <t>0.2439</t>
  </si>
  <si>
    <t>0.1008</t>
  </si>
  <si>
    <t>0.5667</t>
  </si>
  <si>
    <t>0.4998</t>
  </si>
  <si>
    <t>-0.1294</t>
  </si>
  <si>
    <t>7.94</t>
  </si>
  <si>
    <t>9.33</t>
  </si>
  <si>
    <t>3.64</t>
  </si>
  <si>
    <t>4.02</t>
  </si>
  <si>
    <t>15.77</t>
  </si>
  <si>
    <t>5.73</t>
  </si>
  <si>
    <t>6.78</t>
  </si>
  <si>
    <t>2.24</t>
  </si>
  <si>
    <t>2.71</t>
  </si>
  <si>
    <t>11.47</t>
  </si>
  <si>
    <t>0.2664</t>
  </si>
  <si>
    <t>0.4828</t>
  </si>
  <si>
    <t>0.0127</t>
  </si>
  <si>
    <t>-1.9051</t>
  </si>
  <si>
    <t>5.53</t>
  </si>
  <si>
    <t>5.71</t>
  </si>
  <si>
    <t>1.59</t>
  </si>
  <si>
    <t>1.67</t>
  </si>
  <si>
    <t>8.34</t>
  </si>
  <si>
    <t>4.32</t>
  </si>
  <si>
    <t>1.27</t>
  </si>
  <si>
    <t>1.35</t>
  </si>
  <si>
    <t>7.16</t>
  </si>
  <si>
    <t>0.1774</t>
  </si>
  <si>
    <t>0.2236</t>
  </si>
  <si>
    <t>0.2828</t>
  </si>
  <si>
    <t>0.1941</t>
  </si>
  <si>
    <t>-1.6872</t>
  </si>
  <si>
    <t>1.44</t>
  </si>
  <si>
    <t>1.36</t>
  </si>
  <si>
    <t>8.02</t>
  </si>
  <si>
    <t>4.52</t>
  </si>
  <si>
    <t>4.53</t>
  </si>
  <si>
    <t>1.22</t>
  </si>
  <si>
    <t>1.04</t>
  </si>
  <si>
    <t>6.86</t>
  </si>
  <si>
    <t>S0111a</t>
  </si>
  <si>
    <t>Fernandez-Camacho</t>
  </si>
  <si>
    <t>Peru (Huayllapata, Cusco)</t>
  </si>
  <si>
    <t>Fasciola hepatica infection presence in households (human) per 50 m hexagon</t>
  </si>
  <si>
    <t>432</t>
  </si>
  <si>
    <t>spatial_kfold_cluster</t>
  </si>
  <si>
    <t>0.89</t>
  </si>
  <si>
    <t>Borderline domain (environmentally driven parasite infection risk; drone-derived predictors). Hexagon cells (n=419 neg/13 pos, Table 1); all households visited in one community. Random = stratified 5-fold; spatial = neighbouring hexagons grouped into 3 spatial folds (each with &gt;=1 positive); Optuna tuning nested in each scheme. Sensitivity/specificity random 99/88, spatial 99/72 (%). Strong class imbalance: accuracy dominated by negatives. LR and MLP evaluated only with standard CV (not extracted). Data/code: GitHub (stated "will be available").</t>
  </si>
  <si>
    <t>Literature-based variable selection</t>
  </si>
  <si>
    <t>n_clusters</t>
  </si>
  <si>
    <t>Borderline domain (environmentally driven parasite infection risk; drone-derived predictors). Hexagon cells (n=419 neg/13 pos, Table 1); all households visited in one community. Random = stratified 5-fold; spatial = neighbouring hexagons grouped into 3 spatial folds (each with &gt;=1 positive); Optuna tuning nested in each scheme. Sensitivity/specificity random 54/88, spatial 99/68 (%). Strong class imbalance: accuracy dominated by negatives. LR and MLP evaluated only with standard CV (not extracted). Data/code: GitHub (stated "will be available").</t>
  </si>
  <si>
    <t>Borderline domain (environmentally driven parasite infection risk; drone-derived predictors). Hexagon cells (n=419 neg/13 pos, Table 1); all households visited in one community. Random = stratified 5-fold; spatial = neighbouring hexagons grouped into 3 spatial folds (each with &gt;=1 positive); Optuna tuning nested in each scheme. Sensitivity/specificity random 60/85, spatial 60/65 (%). Strong class imbalance: accuracy dominated by negatives. LR and MLP evaluated only with standard CV (not extracted). Data/code: GitHub (stated "will be available").</t>
  </si>
  <si>
    <t>PCA-based variable selection</t>
  </si>
  <si>
    <t>Borderline domain (environmentally driven parasite infection risk; drone-derived predictors). Hexagon cells (n=419 neg/13 pos, Table 1); all households visited in one community. Random = stratified 5-fold; spatial = neighbouring hexagons grouped into 3 spatial folds (each with &gt;=1 positive); Optuna tuning nested in each scheme. Sensitivity/specificity random 75/85, spatial 80/71 (%). Strong class imbalance: accuracy dominated by negatives. LR and MLP evaluated only with standard CV (not extracted). Data/code: GitHub (stated "will be available").</t>
  </si>
  <si>
    <t>S0111b</t>
  </si>
  <si>
    <t>Fasciola hepatica infection presence in household sheep per 50 m hexagon</t>
  </si>
  <si>
    <t>422</t>
  </si>
  <si>
    <t>0.62</t>
  </si>
  <si>
    <t>Borderline domain (environmentally driven parasite infection risk; drone-derived predictors). Hexagon cells (n=394 neg/28 pos, Table 1); all households visited in one community. Random = stratified 5-fold; spatial = neighbouring hexagons grouped into 3 spatial folds (each with &gt;=1 positive); Optuna tuning nested in each scheme. Sensitivity/specificity random 61/89, spatial 98/61 (%). Strong class imbalance: accuracy dominated by negatives. LR and MLP evaluated only with standard CV (not extracted). Data/code: GitHub (stated "will be available").</t>
  </si>
  <si>
    <t>0.93</t>
  </si>
  <si>
    <t>Borderline domain (environmentally driven parasite infection risk; drone-derived predictors). Hexagon cells (n=394 neg/28 pos, Table 1); all households visited in one community. Random = stratified 5-fold; spatial = neighbouring hexagons grouped into 3 spatial folds (each with &gt;=1 positive); Optuna tuning nested in each scheme. Sensitivity/specificity random 65/93, spatial 99/77 (%). Strong class imbalance: accuracy dominated by negatives. LR and MLP evaluated only with standard CV (not extracted). Data/code: GitHub (stated "will be available").</t>
  </si>
  <si>
    <t>Borderline domain (environmentally driven parasite infection risk; drone-derived predictors). Hexagon cells (n=394 neg/28 pos, Table 1); all households visited in one community. Random = stratified 5-fold; spatial = neighbouring hexagons grouped into 3 spatial folds (each with &gt;=1 positive); Optuna tuning nested in each scheme. Sensitivity/specificity random 75/86, spatial 98/75 (%). Strong class imbalance: accuracy dominated by negatives. LR and MLP evaluated only with standard CV (not extracted). Data/code: GitHub (stated "will be available").</t>
  </si>
  <si>
    <t>Borderline domain (environmentally driven parasite infection risk; drone-derived predictors). Hexagon cells (n=394 neg/28 pos, Table 1); all households visited in one community. Random = stratified 5-fold; spatial = neighbouring hexagons grouped into 3 spatial folds (each with &gt;=1 positive); Optuna tuning nested in each scheme. Sensitivity/specificity random 68/86, spatial 95/77 (%). Strong class imbalance: accuracy dominated by negatives. LR and MLP evaluated only with standard CV (not extracted). Data/code: GitHub (stated "will be available").</t>
  </si>
  <si>
    <t>S0113</t>
  </si>
  <si>
    <t>Chand</t>
  </si>
  <si>
    <t>Pakistan (Sindh)</t>
  </si>
  <si>
    <t>climate</t>
  </si>
  <si>
    <t>annual temperature anomaly per district (deg C)</t>
  </si>
  <si>
    <t>968</t>
  </si>
  <si>
    <t>0.917</t>
  </si>
  <si>
    <t>0.911</t>
  </si>
  <si>
    <t>0.009</t>
  </si>
  <si>
    <t>0.118</t>
  </si>
  <si>
    <t>0.445</t>
  </si>
  <si>
    <t>Article in Press (unedited). 22 districts x 44 years (1981-2024). Same GB hyperparameters in both CVs. Leave-one-district-out. Inconsistencies: Table 3/abstract LODO R2 0.914 +/- 0.098, text says random 5-fold R2 ~0.93; Table 4 values used. Temporal blocked (train &lt;=2015) R2 0.445, RMSE 0.479 -&gt; value_independent. Predictors include temporal trend/CO2 variables. Other 7 models only on temporal test set (not extracted). Data from public sources (NASA POWER, EDGAR).</t>
  </si>
  <si>
    <t>Set A baseline (33 features, no temperature-derived predictors)</t>
  </si>
  <si>
    <t>0.139</t>
  </si>
  <si>
    <t>0.124</t>
  </si>
  <si>
    <t>0.479</t>
  </si>
  <si>
    <t>Article in Press (unedited). 22 districts x 44 years (1981-2024). Same GB hyperparameters in both CVs. Leave-one-district-out. Inconsistencies: Table 3/abstract LODO R2 0.914 +/- 0.098, text says random 5-fold R2 ~0.93; Table 4 values used. Temporal blocked (train &lt;=2015) R2 0.445, RMSE 0.479 -&gt; value_independent. Predictors include temporal trend/CO2 variables. Other 7 models only on temporal test set (not extracted). Data from public sources (NASA POWER, EDGAR). RMSE in deg C; spatial RMSE lower than random as reported.</t>
  </si>
  <si>
    <t>S0136</t>
  </si>
  <si>
    <t>arXiv:2005.07939</t>
  </si>
  <si>
    <t>arXiv preprint (later Methods in Ecology and Evolution 2021)</t>
  </si>
  <si>
    <t>Europe (simulated)</t>
  </si>
  <si>
    <t>simulated virtual-species-like continuous response (0-1) from WorldClim bioclim predictors</t>
  </si>
  <si>
    <t>500</t>
  </si>
  <si>
    <t>0.021</t>
  </si>
  <si>
    <t>0.039</t>
  </si>
  <si>
    <t>p.7 text (case study)</t>
  </si>
  <si>
    <t>Simulated response (single case-study simulation) - consider sensitivity analysis excluding simulated data. Clustered design: 10 points around each of 50 random locations; leave-cluster-out (50 clusters). True prediction RMSE within AOA: 0.043 (spatial-CV AOA) and 0.024 (random-CV AOA); no RMSE for whole area given for clustered design. Random design (50 points) had random CV only (R2 0.95, RMSE 0.08). Preprint: check published version (Meyer &amp; Pebesma 2021, MEE, doi 10.1111/2041-210X.13650) for identical numbers (rule 11).</t>
  </si>
  <si>
    <t>clustered sampling design</t>
  </si>
  <si>
    <t>S0158a</t>
  </si>
  <si>
    <t>Salonen</t>
  </si>
  <si>
    <t>modern July mean temperature (deg C) at pollen sites (pollen-climate calibration)</t>
  </si>
  <si>
    <t>2254</t>
  </si>
  <si>
    <t>600000</t>
  </si>
  <si>
    <t>1.23</t>
  </si>
  <si>
    <t>1.73</t>
  </si>
  <si>
    <t>Fig. 3 (h=0, LOO); Table 3 (h-block)</t>
  </si>
  <si>
    <t>ETREES = extremely randomised trees. Predictors = pollen taxa percentages. RMSEP. Random = LOO (h=0) read from Fig. 3 by pixel-colour sampling (visual/pixel digitising); RF/BRT/ETREES lines share colour and overlap at h=0; common value assigned, precision ~+/-0.05 deg C. Spatial = h-block CV with h = variogram range of WA residuals (~600 km, orange bar in Fig. 3, value read from figure), exact value from Table 3. h series 0-1500 km by 100 km only in figure (not extracted). WA/WA-PLS not extracted (non-ML). Compilation database sites (clustered).</t>
  </si>
  <si>
    <t>LOO (h-block)</t>
  </si>
  <si>
    <t>1.75</t>
  </si>
  <si>
    <t>BRT. Predictors = pollen taxa percentages. RMSEP. Random = LOO (h=0) read from Fig. 3 by pixel-colour sampling (visual/pixel digitising); RF/BRT/ETREES lines share colour and overlap at h=0; common value assigned, precision ~+/-0.05 deg C. Spatial = h-block CV with h = variogram range of WA residuals (~600 km, orange bar in Fig. 3, value read from figure), exact value from Table 3. h series 0-1500 km by 100 km only in figure (not extracted). WA/WA-PLS not extracted (non-ML). Compilation database sites (clustered).</t>
  </si>
  <si>
    <t>1.84</t>
  </si>
  <si>
    <t>RF. Predictors = pollen taxa percentages. RMSEP. Random = LOO (h=0) read from Fig. 3 by pixel-colour sampling (visual/pixel digitising); RF/BRT/ETREES lines share colour and overlap at h=0; common value assigned, precision ~+/-0.05 deg C. Spatial = h-block CV with h = variogram range of WA residuals (~600 km, orange bar in Fig. 3, value read from figure), exact value from Table 3. h series 0-1500 km by 100 km only in figure (not extracted). WA/WA-PLS not extracted (non-ML). Compilation database sites (clustered).</t>
  </si>
  <si>
    <t>kNN</t>
  </si>
  <si>
    <t>1.89</t>
  </si>
  <si>
    <t>MAT = modern analogue technique (k-nearest-analogue). Predictors = pollen taxa percentages. RMSEP. Random = LOO (h=0) read from Fig. 3 by pixel-colour sampling (visual/pixel digitising); Precision ~+/-0.05 deg C. Spatial = h-block CV with h = variogram range of WA residuals (~600 km, orange bar in Fig. 3, value read from figure), exact value from Table 3. h series 0-1500 km by 100 km only in figure (not extracted). WA/WA-PLS not extracted (non-ML). Compilation database sites (clustered).</t>
  </si>
  <si>
    <t>ANN</t>
  </si>
  <si>
    <t>2.29</t>
  </si>
  <si>
    <t>NNET = neural network. Predictors = pollen taxa percentages. RMSEP. Random = LOO (h=0) read from Fig. 3 by pixel-colour sampling (visual/pixel digitising); Precision ~+/-0.05 deg C. Spatial = h-block CV with h = variogram range of WA residuals (~600 km, orange bar in Fig. 3, value read from figure), exact value from Table 3. h series 0-1500 km by 100 km only in figure (not extracted). WA/WA-PLS not extracted (non-ML). Compilation database sites (clustered).</t>
  </si>
  <si>
    <t>1.93</t>
  </si>
  <si>
    <t>ELM = extreme learning machine. Predictors = pollen taxa percentages. RMSEP. Random = LOO (h=0) read from Fig. 3 by pixel-colour sampling (visual/pixel digitising); Precision ~+/-0.05 deg C. Spatial = h-block CV with h = variogram range of WA residuals (~600 km, orange bar in Fig. 3, value read from figure), exact value from Table 3. h series 0-1500 km by 100 km only in figure (not extracted). WA/WA-PLS not extracted (non-ML). Compilation database sites (clustered).</t>
  </si>
  <si>
    <t>modern annual water balance (mm) at pollen sites (pollen-climate calibration)</t>
  </si>
  <si>
    <t>400000</t>
  </si>
  <si>
    <t>104</t>
  </si>
  <si>
    <t>161.55</t>
  </si>
  <si>
    <t>BRT. Predictors = pollen taxa percentages. RMSEP. Random = LOO (h=0) read from Fig. 3 by pixel-colour sampling (visual/pixel digitising); RF/BRT/ETREES lines share colour and overlap at h=0; common value assigned, precision ~+/-5 mm. Spatial = h-block CV with h = variogram range of WA residuals (~400 km, orange bar in Fig. 3, value read from figure), exact value from Table 3. h series 0-1500 km by 100 km only in figure (not extracted). WA/WA-PLS not extracted (non-ML). Compilation database sites (clustered).</t>
  </si>
  <si>
    <t>161.92</t>
  </si>
  <si>
    <t>RF. Predictors = pollen taxa percentages. RMSEP. Random = LOO (h=0) read from Fig. 3 by pixel-colour sampling (visual/pixel digitising); RF/BRT/ETREES lines share colour and overlap at h=0; common value assigned, precision ~+/-5 mm. Spatial = h-block CV with h = variogram range of WA residuals (~400 km, orange bar in Fig. 3, value read from figure), exact value from Table 3. h series 0-1500 km by 100 km only in figure (not extracted). WA/WA-PLS not extracted (non-ML). Compilation database sites (clustered).</t>
  </si>
  <si>
    <t>162.14</t>
  </si>
  <si>
    <t>ETREES = extremely randomised trees. Predictors = pollen taxa percentages. RMSEP. Random = LOO (h=0) read from Fig. 3 by pixel-colour sampling (visual/pixel digitising); RF/BRT/ETREES lines share colour and overlap at h=0; common value assigned, precision ~+/-5 mm. Spatial = h-block CV with h = variogram range of WA residuals (~400 km, orange bar in Fig. 3, value read from figure), exact value from Table 3. h series 0-1500 km by 100 km only in figure (not extracted). WA/WA-PLS not extracted (non-ML). Compilation database sites (clustered).</t>
  </si>
  <si>
    <t>109</t>
  </si>
  <si>
    <t>190.71</t>
  </si>
  <si>
    <t>MAT = modern analogue technique (k-nearest-analogue). Predictors = pollen taxa percentages. RMSEP. Random = LOO (h=0) read from Fig. 3 by pixel-colour sampling (visual/pixel digitising); Precision ~+/-5 mm. Spatial = h-block CV with h = variogram range of WA residuals (~400 km, orange bar in Fig. 3, value read from figure), exact value from Table 3. h series 0-1500 km by 100 km only in figure (not extracted). WA/WA-PLS not extracted (non-ML). Compilation database sites (clustered).</t>
  </si>
  <si>
    <t>150</t>
  </si>
  <si>
    <t>194.05</t>
  </si>
  <si>
    <t>ELM = extreme learning machine. Predictors = pollen taxa percentages. RMSEP. Random = LOO (h=0) read from Fig. 3 by pixel-colour sampling (visual/pixel digitising); Precision ~+/-5 mm. Spatial = h-block CV with h = variogram range of WA residuals (~400 km, orange bar in Fig. 3, value read from figure), exact value from Table 3. h series 0-1500 km by 100 km only in figure (not extracted). WA/WA-PLS not extracted (non-ML). Compilation database sites (clustered).</t>
  </si>
  <si>
    <t>195</t>
  </si>
  <si>
    <t>231.63</t>
  </si>
  <si>
    <t>NNET = neural network. Predictors = pollen taxa percentages. RMSEP. Random = LOO (h=0) read from Fig. 3 by pixel-colour sampling (visual/pixel digitising); Precision ~+/-5 mm. Spatial = h-block CV with h = variogram range of WA residuals (~400 km, orange bar in Fig. 3, value read from figure), exact value from Table 3. h series 0-1500 km by 100 km only in figure (not extracted). WA/WA-PLS not extracted (non-ML). Compilation database sites (clustered).</t>
  </si>
  <si>
    <t>S0158b</t>
  </si>
  <si>
    <t>807</t>
  </si>
  <si>
    <t>200000</t>
  </si>
  <si>
    <t>1.61</t>
  </si>
  <si>
    <t>BRT. Predictors = pollen taxa percentages. RMSEP. Random = LOO (h=0) read from Fig. 3 by pixel-colour sampling (visual/pixel digitising); RF/BRT/ETREES lines share colour and overlap at h=0; common value assigned, precision ~+/-0.05 deg C. Spatial = h-block CV with h = variogram range of WA residuals (~200 km, orange bar in Fig. 3, value read from figure), exact value from Table 3. h series 0-1500 km by 100 km only in figure (not extracted). WA/WA-PLS not extracted (non-ML). Compilation database sites (clustered).</t>
  </si>
  <si>
    <t>RF. Predictors = pollen taxa percentages. RMSEP. Random = LOO (h=0) read from Fig. 3 by pixel-colour sampling (visual/pixel digitising); RF/BRT/ETREES lines share colour and overlap at h=0; common value assigned, precision ~+/-0.05 deg C. Spatial = h-block CV with h = variogram range of WA residuals (~200 km, orange bar in Fig. 3, value read from figure), exact value from Table 3. h series 0-1500 km by 100 km only in figure (not extracted). WA/WA-PLS not extracted (non-ML). Compilation database sites (clustered).</t>
  </si>
  <si>
    <t>1.63</t>
  </si>
  <si>
    <t>ETREES = extremely randomised trees. Predictors = pollen taxa percentages. RMSEP. Random = LOO (h=0) read from Fig. 3 by pixel-colour sampling (visual/pixel digitising); RF/BRT/ETREES lines share colour and overlap at h=0; common value assigned, precision ~+/-0.05 deg C. Spatial = h-block CV with h = variogram range of WA residuals (~200 km, orange bar in Fig. 3, value read from figure), exact value from Table 3. h series 0-1500 km by 100 km only in figure (not extracted). WA/WA-PLS not extracted (non-ML). Compilation database sites (clustered).</t>
  </si>
  <si>
    <t>1.1</t>
  </si>
  <si>
    <t>1.82</t>
  </si>
  <si>
    <t>MAT = modern analogue technique (k-nearest-analogue). Predictors = pollen taxa percentages. RMSEP. Random = LOO (h=0) read from Fig. 3 by pixel-colour sampling (visual/pixel digitising); Precision ~+/-0.05 deg C. Spatial = h-block CV with h = variogram range of WA residuals (~200 km, orange bar in Fig. 3, value read from figure), exact value from Table 3. h series 0-1500 km by 100 km only in figure (not extracted). WA/WA-PLS not extracted (non-ML). Compilation database sites (clustered).</t>
  </si>
  <si>
    <t>ELM = extreme learning machine. Predictors = pollen taxa percentages. RMSEP. Random = LOO (h=0) read from Fig. 3 by pixel-colour sampling (visual/pixel digitising); Precision ~+/-0.05 deg C. Spatial = h-block CV with h = variogram range of WA residuals (~200 km, orange bar in Fig. 3, value read from figure), exact value from Table 3. h series 0-1500 km by 100 km only in figure (not extracted). WA/WA-PLS not extracted (non-ML). Compilation database sites (clustered).</t>
  </si>
  <si>
    <t>1.83</t>
  </si>
  <si>
    <t>2.15</t>
  </si>
  <si>
    <t>NNET = neural network. Predictors = pollen taxa percentages. RMSEP. Random = LOO (h=0) read from Fig. 3 by pixel-colour sampling (visual/pixel digitising); Precision ~+/-0.05 deg C. Spatial = h-block CV with h = variogram range of WA residuals (~200 km, orange bar in Fig. 3, value read from figure), exact value from Table 3. h series 0-1500 km by 100 km only in figure (not extracted). WA/WA-PLS not extracted (non-ML). Compilation database sites (clustered).</t>
  </si>
  <si>
    <t>modern January mean temperature (deg C) at pollen sites (pollen-climate calibration)</t>
  </si>
  <si>
    <t>300000</t>
  </si>
  <si>
    <t>2.1</t>
  </si>
  <si>
    <t>BRT. Predictors = pollen taxa percentages. RMSEP. Random = LOO (h=0) read from Fig. 3 by pixel-colour sampling (visual/pixel digitising); RF/BRT/ETREES lines share colour and overlap at h=0; common value assigned, precision ~+/-0.1 deg C. Spatial = h-block CV with h = variogram range of WA residuals (~300 km, orange bar in Fig. 3, value read from figure), exact value from Table 3. h series 0-1500 km by 100 km only in figure (not extracted). WA/WA-PLS not extracted (non-ML). Compilation database sites (clustered).</t>
  </si>
  <si>
    <t>3.08</t>
  </si>
  <si>
    <t>ETREES = extremely randomised trees. Predictors = pollen taxa percentages. RMSEP. Random = LOO (h=0) read from Fig. 3 by pixel-colour sampling (visual/pixel digitising); RF/BRT/ETREES lines share colour and overlap at h=0; common value assigned, precision ~+/-0.1 deg C. Spatial = h-block CV with h = variogram range of WA residuals (~300 km, orange bar in Fig. 3, value read from figure), exact value from Table 3. h series 0-1500 km by 100 km only in figure (not extracted). WA/WA-PLS not extracted (non-ML). Compilation database sites (clustered).</t>
  </si>
  <si>
    <t>3.19</t>
  </si>
  <si>
    <t>RF. Predictors = pollen taxa percentages. RMSEP. Random = LOO (h=0) read from Fig. 3 by pixel-colour sampling (visual/pixel digitising); RF/BRT/ETREES lines share colour and overlap at h=0; common value assigned, precision ~+/-0.1 deg C. Spatial = h-block CV with h = variogram range of WA residuals (~300 km, orange bar in Fig. 3, value read from figure), exact value from Table 3. h series 0-1500 km by 100 km only in figure (not extracted). WA/WA-PLS not extracted (non-ML). Compilation database sites (clustered).</t>
  </si>
  <si>
    <t>3.03</t>
  </si>
  <si>
    <t>3.37</t>
  </si>
  <si>
    <t>ELM = extreme learning machine. Predictors = pollen taxa percentages. RMSEP. Random = LOO (h=0) read from Fig. 3 by pixel-colour sampling (visual/pixel digitising); Precision ~+/-0.05 deg C. Spatial = h-block CV with h = variogram range of WA residuals (~300 km, orange bar in Fig. 3, value read from figure), exact value from Table 3. h series 0-1500 km by 100 km only in figure (not extracted). WA/WA-PLS not extracted (non-ML). Compilation database sites (clustered).</t>
  </si>
  <si>
    <t>3.47</t>
  </si>
  <si>
    <t>MAT = modern analogue technique (k-nearest-analogue). Predictors = pollen taxa percentages. RMSEP. Random = LOO (h=0) read from Fig. 3 by pixel-colour sampling (visual/pixel digitising); Precision ~+/-0.05 deg C. Spatial = h-block CV with h = variogram range of WA residuals (~300 km, orange bar in Fig. 3, value read from figure), exact value from Table 3. h series 0-1500 km by 100 km only in figure (not extracted). WA/WA-PLS not extracted (non-ML). Compilation database sites (clustered).</t>
  </si>
  <si>
    <t>2.76</t>
  </si>
  <si>
    <t>4.03</t>
  </si>
  <si>
    <t>NNET = neural network. Predictors = pollen taxa percentages. RMSEP. Random = LOO (h=0) read from Fig. 3 by pixel-colour sampling (visual/pixel digitising); Precision ~+/-0.05 deg C. Spatial = h-block CV with h = variogram range of WA residuals (~300 km, orange bar in Fig. 3, value read from figure), exact value from Table 3. h series 0-1500 km by 100 km only in figure (not extracted). WA/WA-PLS not extracted (non-ML). Compilation database sites (clustered).</t>
  </si>
  <si>
    <t>S0200</t>
  </si>
  <si>
    <t>Stock</t>
  </si>
  <si>
    <t>Global open ocean</t>
  </si>
  <si>
    <t>relative concentration of 19'-butanoyloxyfucoxanthin (proportion of total diagnostic pigments)</t>
  </si>
  <si>
    <t>446</t>
  </si>
  <si>
    <t>0.031</t>
  </si>
  <si>
    <t>0.038</t>
  </si>
  <si>
    <t>Table 4; Table 2</t>
  </si>
  <si>
    <t>Ocean phytoplankton pigment (domain other). "Best algorithm" MAE under each CV (Table 4); model/variant here = best under spatial block CV (Ecological (RF), Table 2) - best model under 5-fold CV is in Suppl. Table S4 and may differ (verify). MAE as % of null model: 5-fold 68.2, spatial 83.8. Nested (double) CV in both schemes with declustering weights. Manually defined large ocean blocks (8-94 obs each; number of blocks not stated in text). In situ HPLC data clustered along cruise tracks. Splines/polynomials (abundance-based) not extracted.</t>
  </si>
  <si>
    <t>Ecological (RF)</t>
  </si>
  <si>
    <t>relative concentration of 19'-hexanoyloxyfucoxanthin (proportion of total diagnostic pigments)</t>
  </si>
  <si>
    <t>0.070</t>
  </si>
  <si>
    <t>0.092</t>
  </si>
  <si>
    <t>Ocean phytoplankton pigment (domain other). "Best algorithm" MAE under each CV (Table 4); model/variant here = best under spatial block CV (Ecological (BRT), Table 2) - best model under 5-fold CV is in Suppl. Table S4 and may differ (verify). MAE as % of null model: 5-fold 67.7, spatial 87.5. Nested (double) CV in both schemes with declustering weights. Manually defined large ocean blocks (8-94 obs each; number of blocks not stated in text). In situ HPLC data clustered along cruise tracks. Splines/polynomials (abundance-based) not extracted.</t>
  </si>
  <si>
    <t>Ecological (BRT)</t>
  </si>
  <si>
    <t>relative concentration of alloxanthin (proportion of total diagnostic pigments)</t>
  </si>
  <si>
    <t>0.019</t>
  </si>
  <si>
    <t>0.020</t>
  </si>
  <si>
    <t>Ocean phytoplankton pigment (domain other). "Best algorithm" MAE under each CV (Table 4); model/variant here = best under spatial block CV (Spectral (BRT), Table 2) - best model under 5-fold CV is in Suppl. Table S4 and may differ (verify). MAE as % of null model: 5-fold 75.9, spatial 99.7. Nested (double) CV in both schemes with declustering weights. Manually defined large ocean blocks (8-94 obs each; number of blocks not stated in text). In situ HPLC data clustered along cruise tracks. Splines/polynomials (abundance-based) not extracted.</t>
  </si>
  <si>
    <t>Spectral (BRT)</t>
  </si>
  <si>
    <t>relative concentration of fucoxanthin (proportion of total diagnostic pigments)</t>
  </si>
  <si>
    <t>0.063</t>
  </si>
  <si>
    <t>0.060</t>
  </si>
  <si>
    <t>Ocean phytoplankton pigment (domain other). "Best algorithm" MAE under each CV (Table 4); model/variant here = best under spatial block CV (Ecological (BRT), Table 2) - best model under 5-fold CV is in Suppl. Table S4 and may differ (verify). MAE as % of null model: 5-fold 41.7, spatial 45.5. Nested (double) CV in both schemes with declustering weights. Manually defined large ocean blocks (8-94 obs each; number of blocks not stated in text). In situ HPLC data clustered along cruise tracks. Splines/polynomials (abundance-based) not extracted.</t>
  </si>
  <si>
    <t>relative concentration of peridinin (proportion of total diagnostic pigments)</t>
  </si>
  <si>
    <t>0.017</t>
  </si>
  <si>
    <t>Ocean phytoplankton pigment (domain other). "Best algorithm" MAE under each CV (Table 4); model/variant here = best under spatial block CV (Spectral (RF), Table 2) - best model under 5-fold CV is in Suppl. Table S4 and may differ (verify). MAE as % of null model: 5-fold 79.0, spatial 93.6. Nested (double) CV in both schemes with declustering weights. Manually defined large ocean blocks (8-94 obs each; number of blocks not stated in text). In situ HPLC data clustered along cruise tracks. Splines/polynomials (abundance-based) not extracted.</t>
  </si>
  <si>
    <t>Spectral (RF)</t>
  </si>
  <si>
    <t>relative concentration of zeaxanthin (proportion of total diagnostic pigments)</t>
  </si>
  <si>
    <t>0.083</t>
  </si>
  <si>
    <t>0.130</t>
  </si>
  <si>
    <t>Ocean phytoplankton pigment (domain other). "Best algorithm" MAE under each CV (Table 4); model/variant here = best under spatial block CV (Ecological (BRT), Table 2) - best model under 5-fold CV is in Suppl. Table S4 and may differ (verify). MAE as % of null model: 5-fold 37.2, spatial 57.8. Nested (double) CV in both schemes with declustering weights. Manually defined large ocean blocks (8-94 obs each; number of blocks not stated in text). In situ HPLC data clustered along cruise tracks. Splines/polynomials (abundance-based) not extracted.</t>
  </si>
  <si>
    <t>relative concentration of divinyl chlorophyll b (proportion of total diagnostic pigments)</t>
  </si>
  <si>
    <t>0.012</t>
  </si>
  <si>
    <t>0.016</t>
  </si>
  <si>
    <t>Ocean phytoplankton pigment (domain other). "Best algorithm" MAE under each CV (Table 4); model/variant here = best under spatial block CV (Ecological (RF), Table 2) - best model under 5-fold CV is in Suppl. Table S4 and may differ (verify). MAE as % of null model: 5-fold 59.6, spatial 80.7. Nested (double) CV in both schemes with declustering weights. Manually defined large ocean blocks (8-94 obs each; number of blocks not stated in text). In situ HPLC data clustered along cruise tracks. Splines/polynomials (abundance-based) not extracted.</t>
  </si>
  <si>
    <t>relative concentration of total chlorophyll b (proportion of total diagnostic pigments)</t>
  </si>
  <si>
    <t>0.052</t>
  </si>
  <si>
    <t>0.057</t>
  </si>
  <si>
    <t>Ocean phytoplankton pigment (domain other). "Best algorithm" MAE under each CV (Table 4); model/variant here = best under spatial block CV (Ecological (BRT), Table 2) - best model under 5-fold CV is in Suppl. Table S4 and may differ (verify). MAE as % of null model: 5-fold 77.9, spatial 92.3. Nested (double) CV in both schemes with declustering weights. Manually defined large ocean blocks (8-94 obs each; number of blocks not stated in text). In situ HPLC data clustered along cruise tracks. Splines/polynomials (abundance-based) not extracted.</t>
  </si>
  <si>
    <t>S0201</t>
  </si>
  <si>
    <t>Ghahremanloo</t>
  </si>
  <si>
    <t>USA (contiguous US)</t>
  </si>
  <si>
    <t>daily surface NO2 concentration (ppb) at EPA stations</t>
  </si>
  <si>
    <t>10 random / 10 spatial (station-grouped)</t>
  </si>
  <si>
    <t>1.97</t>
  </si>
  <si>
    <t>RMSE in ppb. PCNN-DNN (DepthWise partial-conv CNN imputation + DNN), annual model 2005; one row per year (within-study replicates, aggregate in analysis). 10-CV splits station-days randomly; spatial-CV splits by ground station (10-fold). Correlation R (not extracted as allowed metric): random 0.975 vs spatial 0.91. Station count not reported. Urban-train/rural-test experiment in Table S4 (supplement) not extracted.</t>
  </si>
  <si>
    <t>year 2005</t>
  </si>
  <si>
    <t>1.38</t>
  </si>
  <si>
    <t>2.7</t>
  </si>
  <si>
    <t>MAB (mean absolute bias = MAE) in ppb. PCNN-DNN (DepthWise partial-conv CNN imputation + DNN), annual model 2005; one row per year (within-study replicates, aggregate in analysis). 10-CV splits station-days randomly; spatial-CV splits by ground station (10-fold). Correlation R (not extracted as allowed metric): random 0.975 vs spatial 0.91. Station count not reported. Urban-train/rural-test experiment in Table S4 (supplement) not extracted.</t>
  </si>
  <si>
    <t>1.87</t>
  </si>
  <si>
    <t>RMSE in ppb. PCNN-DNN (DepthWise partial-conv CNN imputation + DNN), annual model 2006; one row per year (within-study replicates, aggregate in analysis). 10-CV splits station-days randomly; spatial-CV splits by ground station (10-fold). Correlation R (not extracted as allowed metric): random 0.976 vs spatial 0.93. Station count not reported. Urban-train/rural-test experiment in Table S4 (supplement) not extracted.</t>
  </si>
  <si>
    <t>year 2006</t>
  </si>
  <si>
    <t>1.28</t>
  </si>
  <si>
    <t>2.42</t>
  </si>
  <si>
    <t>MAB (mean absolute bias = MAE) in ppb. PCNN-DNN (DepthWise partial-conv CNN imputation + DNN), annual model 2006; one row per year (within-study replicates, aggregate in analysis). 10-CV splits station-days randomly; spatial-CV splits by ground station (10-fold). Correlation R (not extracted as allowed metric): random 0.976 vs spatial 0.93. Station count not reported. Urban-train/rural-test experiment in Table S4 (supplement) not extracted.</t>
  </si>
  <si>
    <t>1.78</t>
  </si>
  <si>
    <t>3.43</t>
  </si>
  <si>
    <t>RMSE in ppb. PCNN-DNN (DepthWise partial-conv CNN imputation + DNN), annual model 2007; one row per year (within-study replicates, aggregate in analysis). 10-CV splits station-days randomly; spatial-CV splits by ground station (10-fold). Correlation R (not extracted as allowed metric): random 0.978 vs spatial 0.93. Station count not reported. Urban-train/rural-test experiment in Table S4 (supplement) not extracted.</t>
  </si>
  <si>
    <t>year 2007</t>
  </si>
  <si>
    <t>2.34</t>
  </si>
  <si>
    <t>MAB (mean absolute bias = MAE) in ppb. PCNN-DNN (DepthWise partial-conv CNN imputation + DNN), annual model 2007; one row per year (within-study replicates, aggregate in analysis). 10-CV splits station-days randomly; spatial-CV splits by ground station (10-fold). Correlation R (not extracted as allowed metric): random 0.978 vs spatial 0.93. Station count not reported. Urban-train/rural-test experiment in Table S4 (supplement) not extracted.</t>
  </si>
  <si>
    <t>1.79</t>
  </si>
  <si>
    <t>3.61</t>
  </si>
  <si>
    <t>RMSE in ppb. PCNN-DNN (DepthWise partial-conv CNN imputation + DNN), annual model 2008; one row per year (within-study replicates, aggregate in analysis). 10-CV splits station-days randomly; spatial-CV splits by ground station (10-fold). Correlation R (not extracted as allowed metric): random 0.978 vs spatial 0.92. Station count not reported. Urban-train/rural-test experiment in Table S4 (supplement) not extracted.</t>
  </si>
  <si>
    <t>year 2008</t>
  </si>
  <si>
    <t>2.35</t>
  </si>
  <si>
    <t>MAB (mean absolute bias = MAE) in ppb. PCNN-DNN (DepthWise partial-conv CNN imputation + DNN), annual model 2008; one row per year (within-study replicates, aggregate in analysis). 10-CV splits station-days randomly; spatial-CV splits by ground station (10-fold). Correlation R (not extracted as allowed metric): random 0.978 vs spatial 0.92. Station count not reported. Urban-train/rural-test experiment in Table S4 (supplement) not extracted.</t>
  </si>
  <si>
    <t>RMSE in ppb. PCNN-DNN (DepthWise partial-conv CNN imputation + DNN), annual model 2009; one row per year (within-study replicates, aggregate in analysis). 10-CV splits station-days randomly; spatial-CV splits by ground station (10-fold). Correlation R (not extracted as allowed metric): random 0.977 vs spatial 0.91. Station count not reported. Urban-train/rural-test experiment in Table S4 (supplement) not extracted.</t>
  </si>
  <si>
    <t>year 2009</t>
  </si>
  <si>
    <t>1.16</t>
  </si>
  <si>
    <t>2.27</t>
  </si>
  <si>
    <t>MAB (mean absolute bias = MAE) in ppb. PCNN-DNN (DepthWise partial-conv CNN imputation + DNN), annual model 2009; one row per year (within-study replicates, aggregate in analysis). 10-CV splits station-days randomly; spatial-CV splits by ground station (10-fold). Correlation R (not extracted as allowed metric): random 0.977 vs spatial 0.91. Station count not reported. Urban-train/rural-test experiment in Table S4 (supplement) not extracted.</t>
  </si>
  <si>
    <t>1.6</t>
  </si>
  <si>
    <t>2.98</t>
  </si>
  <si>
    <t>RMSE in ppb. PCNN-DNN (DepthWise partial-conv CNN imputation + DNN), annual model 2010; one row per year (within-study replicates, aggregate in analysis). 10-CV splits station-days randomly; spatial-CV splits by ground station (10-fold). Correlation R (not extracted as allowed metric): random 0.978 vs spatial 0.93. Station count not reported. Urban-train/rural-test experiment in Table S4 (supplement) not extracted.</t>
  </si>
  <si>
    <t>year 2010</t>
  </si>
  <si>
    <t>1.08</t>
  </si>
  <si>
    <t>2.05</t>
  </si>
  <si>
    <t>MAB (mean absolute bias = MAE) in ppb. PCNN-DNN (DepthWise partial-conv CNN imputation + DNN), annual model 2010; one row per year (within-study replicates, aggregate in analysis). 10-CV splits station-days randomly; spatial-CV splits by ground station (10-fold). Correlation R (not extracted as allowed metric): random 0.978 vs spatial 0.93. Station count not reported. Urban-train/rural-test experiment in Table S4 (supplement) not extracted.</t>
  </si>
  <si>
    <t>3.18</t>
  </si>
  <si>
    <t>RMSE in ppb. PCNN-DNN (DepthWise partial-conv CNN imputation + DNN), annual model 2011; one row per year (within-study replicates, aggregate in analysis). 10-CV splits station-days randomly; spatial-CV splits by ground station (10-fold). Correlation R (not extracted as allowed metric): random 0.977 vs spatial 0.92. Station count not reported. Urban-train/rural-test experiment in Table S4 (supplement) not extracted.</t>
  </si>
  <si>
    <t>year 2011</t>
  </si>
  <si>
    <t>1.07</t>
  </si>
  <si>
    <t>2.08</t>
  </si>
  <si>
    <t>MAB (mean absolute bias = MAE) in ppb. PCNN-DNN (DepthWise partial-conv CNN imputation + DNN), annual model 2011; one row per year (within-study replicates, aggregate in analysis). 10-CV splits station-days randomly; spatial-CV splits by ground station (10-fold). Correlation R (not extracted as allowed metric): random 0.977 vs spatial 0.92. Station count not reported. Urban-train/rural-test experiment in Table S4 (supplement) not extracted.</t>
  </si>
  <si>
    <t>1.57</t>
  </si>
  <si>
    <t>2.94</t>
  </si>
  <si>
    <t>RMSE in ppb. PCNN-DNN (DepthWise partial-conv CNN imputation + DNN), annual model 2012; one row per year (within-study replicates, aggregate in analysis). 10-CV splits station-days randomly; spatial-CV splits by ground station (10-fold). Correlation R (not extracted as allowed metric): random 0.975 vs spatial 0.92. Station count not reported. Urban-train/rural-test experiment in Table S4 (supplement) not extracted.</t>
  </si>
  <si>
    <t>year 2012</t>
  </si>
  <si>
    <t>1.91</t>
  </si>
  <si>
    <t>MAB (mean absolute bias = MAE) in ppb. PCNN-DNN (DepthWise partial-conv CNN imputation + DNN), annual model 2012; one row per year (within-study replicates, aggregate in analysis). 10-CV splits station-days randomly; spatial-CV splits by ground station (10-fold). Correlation R (not extracted as allowed metric): random 0.975 vs spatial 0.92. Station count not reported. Urban-train/rural-test experiment in Table S4 (supplement) not extracted.</t>
  </si>
  <si>
    <t>1.51</t>
  </si>
  <si>
    <t>RMSE in ppb. PCNN-DNN (DepthWise partial-conv CNN imputation + DNN), annual model 2013; one row per year (within-study replicates, aggregate in analysis). 10-CV splits station-days randomly; spatial-CV splits by ground station (10-fold). Correlation R (not extracted as allowed metric): random 0.978 vs spatial 0.92. Station count not reported. Urban-train/rural-test experiment in Table S4 (supplement) not extracted.</t>
  </si>
  <si>
    <t>year 2013</t>
  </si>
  <si>
    <t>1.0</t>
  </si>
  <si>
    <t>MAB (mean absolute bias = MAE) in ppb. PCNN-DNN (DepthWise partial-conv CNN imputation + DNN), annual model 2013; one row per year (within-study replicates, aggregate in analysis). 10-CV splits station-days randomly; spatial-CV splits by ground station (10-fold). Correlation R (not extracted as allowed metric): random 0.978 vs spatial 0.92. Station count not reported. Urban-train/rural-test experiment in Table S4 (supplement) not extracted.</t>
  </si>
  <si>
    <t>1.53</t>
  </si>
  <si>
    <t>3.2</t>
  </si>
  <si>
    <t>RMSE in ppb. PCNN-DNN (DepthWise partial-conv CNN imputation + DNN), annual model 2014; one row per year (within-study replicates, aggregate in analysis). 10-CV splits station-days randomly; spatial-CV splits by ground station (10-fold). Correlation R (not extracted as allowed metric): random 0.978 vs spatial 0.91. Station count not reported. Urban-train/rural-test experiment in Table S4 (supplement) not extracted.</t>
  </si>
  <si>
    <t>year 2014</t>
  </si>
  <si>
    <t>1.03</t>
  </si>
  <si>
    <t>2.09</t>
  </si>
  <si>
    <t>MAB (mean absolute bias = MAE) in ppb. PCNN-DNN (DepthWise partial-conv CNN imputation + DNN), annual model 2014; one row per year (within-study replicates, aggregate in analysis). 10-CV splits station-days randomly; spatial-CV splits by ground station (10-fold). Correlation R (not extracted as allowed metric): random 0.978 vs spatial 0.91. Station count not reported. Urban-train/rural-test experiment in Table S4 (supplement) not extracted.</t>
  </si>
  <si>
    <t>1.58</t>
  </si>
  <si>
    <t>RMSE in ppb. PCNN-DNN (DepthWise partial-conv CNN imputation + DNN), annual model 2015; one row per year (within-study replicates, aggregate in analysis). 10-CV splits station-days randomly; spatial-CV splits by ground station (10-fold). Correlation R (not extracted as allowed metric): random 0.977 vs spatial 0.91. Station count not reported. Urban-train/rural-test experiment in Table S4 (supplement) not extracted.</t>
  </si>
  <si>
    <t>year 2015</t>
  </si>
  <si>
    <t>1.06</t>
  </si>
  <si>
    <t>2.07</t>
  </si>
  <si>
    <t>MAB (mean absolute bias = MAE) in ppb. PCNN-DNN (DepthWise partial-conv CNN imputation + DNN), annual model 2015; one row per year (within-study replicates, aggregate in analysis). 10-CV splits station-days randomly; spatial-CV splits by ground station (10-fold). Correlation R (not extracted as allowed metric): random 0.977 vs spatial 0.91. Station count not reported. Urban-train/rural-test experiment in Table S4 (supplement) not extracted.</t>
  </si>
  <si>
    <t>RMSE in ppb. PCNN-DNN (DepthWise partial-conv CNN imputation + DNN), annual model 2016; one row per year (within-study replicates, aggregate in analysis). 10-CV splits station-days randomly; spatial-CV splits by ground station (10-fold). Correlation R (not extracted as allowed metric): random 0.977 vs spatial 0.91. Station count not reported. Urban-train/rural-test experiment in Table S4 (supplement) not extracted.</t>
  </si>
  <si>
    <t>year 2016</t>
  </si>
  <si>
    <t>MAB (mean absolute bias = MAE) in ppb. PCNN-DNN (DepthWise partial-conv CNN imputation + DNN), annual model 2016; one row per year (within-study replicates, aggregate in analysis). 10-CV splits station-days randomly; spatial-CV splits by ground station (10-fold). Correlation R (not extracted as allowed metric): random 0.977 vs spatial 0.91. Station count not reported. Urban-train/rural-test experiment in Table S4 (supplement) not extracted.</t>
  </si>
  <si>
    <t>1.55</t>
  </si>
  <si>
    <t>3.14</t>
  </si>
  <si>
    <t>RMSE in ppb. PCNN-DNN (DepthWise partial-conv CNN imputation + DNN), annual model 2017; one row per year (within-study replicates, aggregate in analysis). 10-CV splits station-days randomly; spatial-CV splits by ground station (10-fold). Correlation R (not extracted as allowed metric): random 0.978 vs spatial 0.91. Station count not reported. Urban-train/rural-test experiment in Table S4 (supplement) not extracted.</t>
  </si>
  <si>
    <t>year 2017</t>
  </si>
  <si>
    <t>MAB (mean absolute bias = MAE) in ppb. PCNN-DNN (DepthWise partial-conv CNN imputation + DNN), annual model 2017; one row per year (within-study replicates, aggregate in analysis). 10-CV splits station-days randomly; spatial-CV splits by ground station (10-fold). Correlation R (not extracted as allowed metric): random 0.978 vs spatial 0.91. Station count not reported. Urban-train/rural-test experiment in Table S4 (supplement) not extracted.</t>
  </si>
  <si>
    <t>1.5</t>
  </si>
  <si>
    <t>2.99</t>
  </si>
  <si>
    <t>RMSE in ppb. PCNN-DNN (DepthWise partial-conv CNN imputation + DNN), annual model 2018; one row per year (within-study replicates, aggregate in analysis). 10-CV splits station-days randomly; spatial-CV splits by ground station (10-fold). Correlation R (not extracted as allowed metric): random 0.977 vs spatial 0.92. Station count not reported. Urban-train/rural-test experiment in Table S4 (supplement) not extracted.</t>
  </si>
  <si>
    <t>year 2018</t>
  </si>
  <si>
    <t>MAB (mean absolute bias = MAE) in ppb. PCNN-DNN (DepthWise partial-conv CNN imputation + DNN), annual model 2018; one row per year (within-study replicates, aggregate in analysis). 10-CV splits station-days randomly; spatial-CV splits by ground station (10-fold). Correlation R (not extracted as allowed metric): random 0.977 vs spatial 0.92. Station count not reported. Urban-train/rural-test experiment in Table S4 (supplement) not extracted.</t>
  </si>
  <si>
    <t>1.47</t>
  </si>
  <si>
    <t>RMSE in ppb. PCNN-DNN (DepthWise partial-conv CNN imputation + DNN), annual model 2019; one row per year (within-study replicates, aggregate in analysis). 10-CV splits station-days randomly; spatial-CV splits by ground station (10-fold). Correlation R (not extracted as allowed metric): random 0.975 vs spatial 0.91. Station count not reported. Urban-train/rural-test experiment in Table S4 (supplement) not extracted.</t>
  </si>
  <si>
    <t>year 2019</t>
  </si>
  <si>
    <t>2.01</t>
  </si>
  <si>
    <t>MAB (mean absolute bias = MAE) in ppb. PCNN-DNN (DepthWise partial-conv CNN imputation + DNN), annual model 2019; one row per year (within-study replicates, aggregate in analysis). 10-CV splits station-days randomly; spatial-CV splits by ground station (10-fold). Correlation R (not extracted as allowed metric): random 0.975 vs spatial 0.91. Station count not reported. Urban-train/rural-test experiment in Table S4 (supplement) not extracted.</t>
  </si>
  <si>
    <t>S0208a</t>
  </si>
  <si>
    <t>Brenning</t>
  </si>
  <si>
    <t>arXiv:2111.08478</t>
  </si>
  <si>
    <t>arXiv preprint (later International Journal of Geographical Information Science 2023)</t>
  </si>
  <si>
    <t>Netherlands (Meuse floodplain)</t>
  </si>
  <si>
    <t>log topsoil zinc concentration (log-ppm)</t>
  </si>
  <si>
    <t>155</t>
  </si>
  <si>
    <t>897</t>
  </si>
  <si>
    <t>10 (x50 repetitions)</t>
  </si>
  <si>
    <t>0.167</t>
  </si>
  <si>
    <t>Fig. 2 (right panel)</t>
  </si>
  <si>
    <t>Both values digitised visually from Fig. 2 point estimates (zoomed render, precision ~+/-0.003). Spatial = k-means (10 clusters) coordinate partitioning; mean prediction distance 298 m spatial vs 116 m random. LOO-CV RMSE ~0.136 (random_cv_alt). Predictors elev, sqrt(dist), x, y. Sampling nearly random/uniform (author description) but design not stated. OK/KED/MLR/GWR/NN and OK-RF hybrid not extracted. Values from arXiv preprint; check published IJGIS version.</t>
  </si>
  <si>
    <t>S0208b</t>
  </si>
  <si>
    <t>Chile (Maipo, central Chile)</t>
  </si>
  <si>
    <t>fruit-tree crop type (4 classes) from Landsat time series</t>
  </si>
  <si>
    <t>100 fields per repetition (sampled from 400 fields / 7713 grid cells)</t>
  </si>
  <si>
    <t>10 random / field-level</t>
  </si>
  <si>
    <t>0.997</t>
  </si>
  <si>
    <t>Fig. 4</t>
  </si>
  <si>
    <t>Accuracy = 1 - error rate digitised visually from Fig. 4 (RF triangles; precision ~+/-0.005): random CV error ~0.003, field-level CV ~0.170. LOO and random CV visually indistinguishable. Field-level CV mean prediction distance 871 m (closest to application 831 m; authors favour it) -&gt; primary. LDA and NN-LDA not extracted. 100 fields (25 per crop) resampled repeatedly, results averaged. Preprint values.</t>
  </si>
  <si>
    <t>field-level spatial CV</t>
  </si>
  <si>
    <t>10 random / 10 k-means spatial</t>
  </si>
  <si>
    <t>0.801</t>
  </si>
  <si>
    <t>Accuracy = 1 - error rate digitised visually from Fig. 4: random ~0.003 error vs k-means spatial CV ~0.199 error. Mean prediction distance 6664 m. Repetition count assumed as in Meuse case (not explicit for Maipo). Preprint values.</t>
  </si>
  <si>
    <t>k-means spatial CV (10 clusters)</t>
  </si>
  <si>
    <t>S0232a</t>
  </si>
  <si>
    <t>Zandler</t>
  </si>
  <si>
    <t>Afghanistan (Wakhan, Pamir)</t>
  </si>
  <si>
    <t>land cover / vegetation communities (9 classes), Sentinel-2</t>
  </si>
  <si>
    <t>423</t>
  </si>
  <si>
    <t>10 (x100 repetitions)</t>
  </si>
  <si>
    <t>0.91</t>
  </si>
  <si>
    <t>0.81</t>
  </si>
  <si>
    <t>Overall accuracy. Model 2016 incl. snow (NDSI) predictors; "no SCV" row assumed to be the same full model under non-spatial CV (not stated explicitly). Spatial = sperrorest k-means 10-fold x100; non-spatial presumably same repetitions. "no NDSI" variant has no non-spatial counterpart (not extracted). Field plots: preferential stand selection + probability transects + digitised water/snow plots (mixed design).</t>
  </si>
  <si>
    <t>Model 2016 incl. snow (NDSI) predictors; "no SCV" row assumed to be the same full model under non-spatial CV (not stated explicitly). Spatial = sperrorest k-means 10-fold x100; non-spatial presumably same repetitions. "no NDSI" variant has no non-spatial counterpart (not extracted). Field plots: preferential stand selection + probability transects + digitised water/snow plots (mixed design).</t>
  </si>
  <si>
    <t>0.92</t>
  </si>
  <si>
    <t>0.8</t>
  </si>
  <si>
    <t>Overall accuracy. Model 2018 incl. snow (NDSI) predictors; "no SCV" row assumed to be the same full model under non-spatial CV (not stated explicitly). Spatial = sperrorest k-means 10-fold x100; non-spatial presumably same repetitions. "no NDSI" variant has no non-spatial counterpart (not extracted). Field plots: preferential stand selection + probability transects + digitised water/snow plots (mixed design).</t>
  </si>
  <si>
    <t>0.9</t>
  </si>
  <si>
    <t>Model 2018 incl. snow (NDSI) predictors; "no SCV" row assumed to be the same full model under non-spatial CV (not stated explicitly). Spatial = sperrorest k-means 10-fold x100; non-spatial presumably same repetitions. "no NDSI" variant has no non-spatial counterpart (not extracted). Field plots: preferential stand selection + probability transects + digitised water/snow plots (mixed design).</t>
  </si>
  <si>
    <t>S0232b</t>
  </si>
  <si>
    <t>foliar vegetation cover (%)</t>
  </si>
  <si>
    <t>186</t>
  </si>
  <si>
    <t>Table 5</t>
  </si>
  <si>
    <t>NDSI model 2018 (all predictors incl. NDSI snow). Units cover percentage points. 186 points from 93 transects (transect ends). Single-predictor OLS models not extracted.</t>
  </si>
  <si>
    <t>NDSI model, year 2018</t>
  </si>
  <si>
    <t>11.23</t>
  </si>
  <si>
    <t>4.98</t>
  </si>
  <si>
    <t>7.35</t>
  </si>
  <si>
    <t>Standard model 2018 (without snow variables). Units cover percentage points. 186 points from 93 transects (transect ends). Single-predictor OLS models not extracted.</t>
  </si>
  <si>
    <t>Standard model, year 2018</t>
  </si>
  <si>
    <t>8.63</t>
  </si>
  <si>
    <t>11.28</t>
  </si>
  <si>
    <t>5.06</t>
  </si>
  <si>
    <t>7.43</t>
  </si>
  <si>
    <t>NDSI model 2016 (all predictors incl. NDSI snow). Units cover percentage points. 186 points from 93 transects (transect ends). Single-predictor OLS models not extracted.</t>
  </si>
  <si>
    <t>NDSI model, year 2016</t>
  </si>
  <si>
    <t>9.73</t>
  </si>
  <si>
    <t>12.78</t>
  </si>
  <si>
    <t>6.18</t>
  </si>
  <si>
    <t>9.23</t>
  </si>
  <si>
    <t>Standard model 2016 (without snow variables). Units cover percentage points. 186 points from 93 transects (transect ends). Single-predictor OLS models not extracted.</t>
  </si>
  <si>
    <t>Standard model, year 2016</t>
  </si>
  <si>
    <t>9.71</t>
  </si>
  <si>
    <t>12.85</t>
  </si>
  <si>
    <t>6.17</t>
  </si>
  <si>
    <t>9.22</t>
  </si>
  <si>
    <t>S0245</t>
  </si>
  <si>
    <t>Jalayer</t>
  </si>
  <si>
    <t>Arctic (Greenland and Canadian Arctic waters)</t>
  </si>
  <si>
    <t>sea ice concentration</t>
  </si>
  <si>
    <t>512 training scenes + 20 benchmark test scenes</t>
  </si>
  <si>
    <t>single benchmark split / 2 region folds</t>
  </si>
  <si>
    <t>0.9031</t>
  </si>
  <si>
    <t>0.714</t>
  </si>
  <si>
    <t>Table 4; Fig. 13</t>
  </si>
  <si>
    <t>Multi-task DeepLabV3. Random = AutoICE benchmark-designated held-out test set (20 scenes; selection not stated as random; trained on 487 scenes with 24 randomly selected validation scenes), Table 4 single run. Spatial = train Greenland-&gt;test Canadian subset (0.919) and train Canada-&gt;test Greenland subset (0.509), bar heights digitised from Fig. 13 by pixel detection (~+/-0.005); value_spatial = mean of the 2 folds. Spatial models trained on regional subsets (302 / 184 scenes). Metric is F1 for classification (weighted F1 per AutoICE) / R2 for SIC.</t>
  </si>
  <si>
    <t>with geospatial (lat/lon) encoding</t>
  </si>
  <si>
    <t>0.8989</t>
  </si>
  <si>
    <t>0.915</t>
  </si>
  <si>
    <t>Multi-task DeepLabV3. Random = AutoICE benchmark-designated held-out test set (20 scenes; selection not stated as random; trained on 487 scenes with 24 randomly selected validation scenes), Table 4 single run. Spatial = train Greenland-&gt;test Canadian subset (0.922) and train Canada-&gt;test Greenland subset (0.907), bar heights digitised from Fig. 13 by pixel detection (~+/-0.005); value_spatial = mean of the 2 folds. Spatial models trained on regional subsets (302 / 184 scenes). Metric is F1 for classification (weighted F1 per AutoICE) / R2 for SIC.</t>
  </si>
  <si>
    <t>without geospatial (lat/lon) encoding</t>
  </si>
  <si>
    <t>sea ice stage of development (6 classes)</t>
  </si>
  <si>
    <t>0.8979</t>
  </si>
  <si>
    <t>0.646</t>
  </si>
  <si>
    <t>Multi-task DeepLabV3. Random = AutoICE benchmark-designated held-out test set (20 scenes; selection not stated as random; trained on 487 scenes with 24 randomly selected validation scenes), Table 4 single run. Spatial = train Greenland-&gt;test Canadian subset (0.675) and train Canada-&gt;test Greenland subset (0.617), bar heights digitised from Fig. 13 by pixel detection (~+/-0.005); value_spatial = mean of the 2 folds. Spatial models trained on regional subsets (302 / 184 scenes). Metric is F1 for classification (weighted F1 per AutoICE) / R2 for SIC.</t>
  </si>
  <si>
    <t>0.7819</t>
  </si>
  <si>
    <t>0.766</t>
  </si>
  <si>
    <t>Multi-task DeepLabV3. Random = AutoICE benchmark-designated held-out test set (20 scenes; selection not stated as random; trained on 487 scenes with 24 randomly selected validation scenes), Table 4 single run. Spatial = train Greenland-&gt;test Canadian subset (0.789) and train Canada-&gt;test Greenland subset (0.744), bar heights digitised from Fig. 13 by pixel detection (~+/-0.005); value_spatial = mean of the 2 folds. Spatial models trained on regional subsets (302 / 184 scenes). Metric is F1 for classification (weighted F1 per AutoICE) / R2 for SIC.</t>
  </si>
  <si>
    <t>sea ice floe size (7 classes)</t>
  </si>
  <si>
    <t>0.743</t>
  </si>
  <si>
    <t>0.764</t>
  </si>
  <si>
    <t>Multi-task DeepLabV3. Random = AutoICE benchmark-designated held-out test set (20 scenes; selection not stated as random; trained on 487 scenes with 24 randomly selected validation scenes), Table 4 single run. Spatial = train Greenland-&gt;test Canadian subset (0.777) and train Canada-&gt;test Greenland subset (0.75), bar heights digitised from Fig. 13 by pixel detection (~+/-0.005); value_spatial = mean of the 2 folds. Spatial models trained on regional subsets (302 / 184 scenes). Metric is F1 for classification (weighted F1 per AutoICE) / R2 for SIC.</t>
  </si>
  <si>
    <t>0.7296</t>
  </si>
  <si>
    <t>0.799</t>
  </si>
  <si>
    <t>Multi-task DeepLabV3. Random = AutoICE benchmark-designated held-out test set (20 scenes; selection not stated as random; trained on 487 scenes with 24 randomly selected validation scenes), Table 4 single run. Spatial = train Greenland-&gt;test Canadian subset (0.777) and train Canada-&gt;test Greenland subset (0.822), bar heights digitised from Fig. 13 by pixel detection (~+/-0.005); value_spatial = mean of the 2 folds. Spatial models trained on regional subsets (302 / 184 scenes). Metric is F1 for classification (weighted F1 per AutoICE) / R2 for SIC.</t>
  </si>
  <si>
    <t>S0270</t>
  </si>
  <si>
    <t>de Alckmin</t>
  </si>
  <si>
    <t>Australia (Tasmania, Elliott) and Netherlands (Goutum, Vredepeel, Zegveld)</t>
  </si>
  <si>
    <t>perennial ryegrass pasture biomass (kg DM/ha)</t>
  </si>
  <si>
    <t>1416 (random split); 288 (spatial, Elliott subsampled to 72)</t>
  </si>
  <si>
    <t>75/25 split / 4 locations</t>
  </si>
  <si>
    <t>485.01</t>
  </si>
  <si>
    <t>613.6</t>
  </si>
  <si>
    <t>Fig. 9 (values printed in panels); p.11 text</t>
  </si>
  <si>
    <t>RMSE kg DM/ha. Random = 25% validation set after 75% training with k-fold tuning; spatial = leave-one-location-out on dataset reduced so each location has 72 obs (Elliott 1200-&gt;72), same hyperparameters. Different training sizes between schemes. Experimental plots (factorial N x mowing) at 4 sites. Pasture biomass coded as crop_yield.</t>
  </si>
  <si>
    <t>proposed method (simulated hyperspectral features)</t>
  </si>
  <si>
    <t>0.61</t>
  </si>
  <si>
    <t>Random = 25% validation set after 75% training with k-fold tuning; spatial = leave-one-location-out on dataset reduced so each location has 72 obs (Elliott 1200-&gt;72), same hyperparameters. Different training sizes between schemes. Experimental plots (factorial N x mowing) at 4 sites. Pasture biomass coded as crop_yield.</t>
  </si>
  <si>
    <t>486.56</t>
  </si>
  <si>
    <t>612.8</t>
  </si>
  <si>
    <t>observed hyperspectral features</t>
  </si>
  <si>
    <t>490.68</t>
  </si>
  <si>
    <t>622.5</t>
  </si>
  <si>
    <t>current method (VIs from original multispectral bands)</t>
  </si>
  <si>
    <t>0.6</t>
  </si>
  <si>
    <t>S0408</t>
  </si>
  <si>
    <t>Bofa</t>
  </si>
  <si>
    <t>Africa (country level)</t>
  </si>
  <si>
    <t>national average annual temperature (from bioenergy production/consumption predictors)</t>
  </si>
  <si>
    <t>1188</t>
  </si>
  <si>
    <t>10 random / 10 spatial blocks</t>
  </si>
  <si>
    <t>0.1627</t>
  </si>
  <si>
    <t>0.1626</t>
  </si>
  <si>
    <t>Country-year panel (FAOSTAT 2000-2021, 1188 obs), Amelia-imputed; 10 spatially contiguous blocks, size not reported. Scope borderline (country-level, non-environmental predictors); RF spatial ~= random looks implausible (possible leakage across years of same country not addressed). Units of temperature metric not stated.</t>
  </si>
  <si>
    <t>0.1203</t>
  </si>
  <si>
    <t>0.1201</t>
  </si>
  <si>
    <t>0.8999</t>
  </si>
  <si>
    <t>0.9002</t>
  </si>
  <si>
    <t>0.279</t>
  </si>
  <si>
    <t>0.3688</t>
  </si>
  <si>
    <t>0.2126</t>
  </si>
  <si>
    <t>0.2838</t>
  </si>
  <si>
    <t>0.6085</t>
  </si>
  <si>
    <t>S0473</t>
  </si>
  <si>
    <t>Zhang</t>
  </si>
  <si>
    <t>China (Anhui Province)</t>
  </si>
  <si>
    <t>soil organic matter (g/kg)</t>
  </si>
  <si>
    <t>151</t>
  </si>
  <si>
    <t>105/46 split / 4 coordinate blocks</t>
  </si>
  <si>
    <t>Fig. 3 (values printed in panels); Table 3</t>
  </si>
  <si>
    <t>RF. Random = single random train/test split (105 train / 46 test; text also says 7:3), test-set metrics; spatial = 4 coordinate-based blocks, pooled predictions of 151 sites (Table 3). RMSE/MAE g/kg. Profiles from Soil Series of China compilation (coded clustered per rule 9). Soil chemistry predictors (N, P, K, pH) partly from gridded products.</t>
  </si>
  <si>
    <t>6.99</t>
  </si>
  <si>
    <t>4.89</t>
  </si>
  <si>
    <t>0.56</t>
  </si>
  <si>
    <t>Gradient Boosting (sklearn). Random = single random train/test split (105 train / 46 test; text also says 7:3), test-set metrics; spatial = 4 coordinate-based blocks, pooled predictions of 151 sites (Table 3). RMSE/MAE g/kg. Profiles from Soil Series of China compilation (coded clustered per rule 9). Soil chemistry predictors (N, P, K, pH) partly from gridded products.</t>
  </si>
  <si>
    <t>5.13</t>
  </si>
  <si>
    <t>7.02</t>
  </si>
  <si>
    <t>3.98</t>
  </si>
  <si>
    <t>4.85</t>
  </si>
  <si>
    <t>Extra Trees. Random = single random train/test split (105 train / 46 test; text also says 7:3), test-set metrics; spatial = 4 coordinate-based blocks, pooled predictions of 151 sites (Table 3). RMSE/MAE g/kg. Profiles from Soil Series of China compilation (coded clustered per rule 9). Soil chemistry predictors (N, P, K, pH) partly from gridded products.</t>
  </si>
  <si>
    <t>4.55</t>
  </si>
  <si>
    <t>6.72</t>
  </si>
  <si>
    <t>3.66</t>
  </si>
  <si>
    <t>4.67</t>
  </si>
  <si>
    <t>0.5</t>
  </si>
  <si>
    <t>LightGBM. Random = single random train/test split (105 train / 46 test; text also says 7:3), test-set metrics; spatial = 4 coordinate-based blocks, pooled predictions of 151 sites (Table 3). RMSE/MAE g/kg. Profiles from Soil Series of China compilation (coded clustered per rule 9). Soil chemistry predictors (N, P, K, pH) partly from gridded products.</t>
  </si>
  <si>
    <t>5.09</t>
  </si>
  <si>
    <t>7.54</t>
  </si>
  <si>
    <t>3.89</t>
  </si>
  <si>
    <t>5.25</t>
  </si>
  <si>
    <t>S0603</t>
  </si>
  <si>
    <t>Ning</t>
  </si>
  <si>
    <t>earthquake hazard-prone environment (catalog-buffer labels, binary susceptibility)</t>
  </si>
  <si>
    <t>20000</t>
  </si>
  <si>
    <t>676578</t>
  </si>
  <si>
    <t>80/20 split / 5 spatial folds</t>
  </si>
  <si>
    <t>0.923</t>
  </si>
  <si>
    <t>0.885</t>
  </si>
  <si>
    <t>GBDT (final model). ~20,000 balanced pixels (stratified random subsample of 2.7M 500-m cells); labels: &lt;=10 km from epicentres (1970-2024, Mw&gt;=4) vs &gt;20 km. Spatial = 576 tiles (24x24 grid over Myanmar, tile size not reported) assigned to 5 folds checkerboard-style; mean of folds. Random = single 80/20 split. Logistic regression not extracted. Article in Press (unedited); no data/code statement found.</t>
  </si>
  <si>
    <t>0.898</t>
  </si>
  <si>
    <t>0.864</t>
  </si>
  <si>
    <t>0.948</t>
  </si>
  <si>
    <t>0.852</t>
  </si>
  <si>
    <t>XGBoost. ~20,000 balanced pixels (stratified random subsample of 2.7M 500-m cells); labels: &lt;=10 km from epicentres (1970-2024, Mw&gt;=4) vs &gt;20 km. Spatial = 576 tiles (24x24 grid over Myanmar, tile size not reported) assigned to 5 folds checkerboard-style; mean of folds. Random = single 80/20 split. Logistic regression not extracted. Article in Press (unedited); no data/code statement found.</t>
  </si>
  <si>
    <t>0.865</t>
  </si>
  <si>
    <t>0.833</t>
  </si>
  <si>
    <t>0.906</t>
  </si>
  <si>
    <t>0.862</t>
  </si>
  <si>
    <t>0.882</t>
  </si>
  <si>
    <t>0.841</t>
  </si>
  <si>
    <t>Random Forest. ~20,000 balanced pixels (stratified random subsample of 2.7M 500-m cells); labels: &lt;=10 km from epicentres (1970-2024, Mw&gt;=4) vs &gt;20 km. Spatial = 576 tiles (24x24 grid over Myanmar, tile size not reported) assigned to 5 folds checkerboard-style; mean of folds. Random = single 80/20 split. Logistic regression not extracted. Article in Press (unedited); no data/code statement found.</t>
  </si>
  <si>
    <t>0.855</t>
  </si>
  <si>
    <t>0.819</t>
  </si>
  <si>
    <t>0.858</t>
  </si>
  <si>
    <t>0.815</t>
  </si>
  <si>
    <t>LightGBM. ~20,000 balanced pixels (stratified random subsample of 2.7M 500-m cells); labels: &lt;=10 km from epicentres (1970-2024, Mw&gt;=4) vs &gt;20 km. Spatial = 576 tiles (24x24 grid over Myanmar, tile size not reported) assigned to 5 folds checkerboard-style; mean of folds. Random = single 80/20 split. Logistic regression not extracted. Article in Press (unedited); no data/code statement found.</t>
  </si>
  <si>
    <t>0.828</t>
  </si>
  <si>
    <t>0.875</t>
  </si>
  <si>
    <t>S0757</t>
  </si>
  <si>
    <t>Scarpin</t>
  </si>
  <si>
    <t>USA (Georgia)</t>
  </si>
  <si>
    <t>UHML fibre length (mm)</t>
  </si>
  <si>
    <t>365</t>
  </si>
  <si>
    <t>70/30 split random / 10 LOFO</t>
  </si>
  <si>
    <t>Fig. 7 (dashed line = random 70/30); Fig. 6; text p.16-18</t>
  </si>
  <si>
    <t>Cotton fibre quality per harvest-module polygon (365 polygons, 10 commercial fields, one farm operation, 2020-2022). Random = single 70/30 random test split (dashed benchmark line in Fig. 7; matches RF+CV full-season values of Fig. 6). Spatial = leave-one-field-out, mean over held-out fields. Digitised by pixel measurement of the embedded Fig. 7 raster (bar ends/dashed lines; precision ~0.01). LOFO means from text p.16 (R2 0.10, RMSE 0.50 mm); digitised check 0.098 / 0.495. Two fields absent for this trait. Eight traits share the same samples (non-independent outcomes).</t>
  </si>
  <si>
    <t>RF + CV (within-polygon coefficient of variation) predictors, full season S+E+M+L</t>
  </si>
  <si>
    <t>1 (70/30 split)</t>
  </si>
  <si>
    <t>0.29</t>
  </si>
  <si>
    <t>Cotton fibre quality per harvest-module polygon (365 polygons, 10 commercial fields, one farm operation, 2020-2022). Random = single 70/30 random test split (dashed benchmark line in Fig. 7; matches RF+CV full-season values of Fig. 6). Spatial = leave-one-field-out, mean over held-out fields. Digitised by pixel measurement of the embedded Fig. 7 raster (bar ends/dashed lines; precision ~0.01). LOFO means from text p.16 (R2 0.10, RMSE 0.50 mm); digitised check 0.098 / 0.495. Two fields absent for this trait. RMSE in trait units.</t>
  </si>
  <si>
    <t>fibre strength (g/tex)</t>
  </si>
  <si>
    <t>0.04</t>
  </si>
  <si>
    <t>Cotton fibre quality per harvest-module polygon (365 polygons, 10 commercial fields, one farm operation, 2020-2022). Random = single 70/30 random test split (dashed benchmark line in Fig. 7; matches RF+CV full-season values of Fig. 6). Spatial = leave-one-field-out, mean over held-out fields. Digitised by pixel measurement of the embedded Fig. 7 raster (bar ends/dashed lines; precision ~0.01). LOFO RMSE 1.08 from text p.18; LOFO R2 digitised 0.036 (missing R2 bars treated as 0) while text states &lt;0.03. Eight traits share the same samples (non-independent outcomes).</t>
  </si>
  <si>
    <t>Cotton fibre quality per harvest-module polygon (365 polygons, 10 commercial fields, one farm operation, 2020-2022). Random = single 70/30 random test split (dashed benchmark line in Fig. 7; matches RF+CV full-season values of Fig. 6). Spatial = leave-one-field-out, mean over held-out fields. Digitised by pixel measurement of the embedded Fig. 7 raster (bar ends/dashed lines; precision ~0.01). LOFO RMSE 1.08 from text p.18; LOFO R2 digitised 0.036 (missing R2 bars treated as 0) while text states &lt;0.03. RMSE in trait units.</t>
  </si>
  <si>
    <t>micronaire</t>
  </si>
  <si>
    <t>Cotton fibre quality per harvest-module polygon (365 polygons, 10 commercial fields, one farm operation, 2020-2022). Random = single 70/30 random test split (dashed benchmark line in Fig. 7; matches RF+CV full-season values of Fig. 6). Spatial = leave-one-field-out, mean over held-out fields. Digitised by pixel measurement of the embedded Fig. 7 raster (bar ends/dashed lines; precision ~0.01). LOFO R2 digitised 0.041 (missing R2 bars treated as 0); RMSE digitised. Eight traits share the same samples (non-independent outcomes).</t>
  </si>
  <si>
    <t>0.34</t>
  </si>
  <si>
    <t>Cotton fibre quality per harvest-module polygon (365 polygons, 10 commercial fields, one farm operation, 2020-2022). Random = single 70/30 random test split (dashed benchmark line in Fig. 7; matches RF+CV full-season values of Fig. 6). Spatial = leave-one-field-out, mean over held-out fields. Digitised by pixel measurement of the embedded Fig. 7 raster (bar ends/dashed lines; precision ~0.01). LOFO R2 digitised 0.041 (missing R2 bars treated as 0); RMSE digitised. RMSE in trait units.</t>
  </si>
  <si>
    <t>length uniformity index (%)</t>
  </si>
  <si>
    <t>0.07</t>
  </si>
  <si>
    <t>Cotton fibre quality per harvest-module polygon (365 polygons, 10 commercial fields, one farm operation, 2020-2022). Random = single 70/30 random test split (dashed benchmark line in Fig. 7; matches RF+CV full-season values of Fig. 6). Spatial = leave-one-field-out, mean over held-out fields. Digitised by pixel measurement of the embedded Fig. 7 raster (bar ends/dashed lines; precision ~0.01). LOFO values digitised (R2 0.067 with missing bars as 0). Eight traits share the same samples (non-independent outcomes).</t>
  </si>
  <si>
    <t>Cotton fibre quality per harvest-module polygon (365 polygons, 10 commercial fields, one farm operation, 2020-2022). Random = single 70/30 random test split (dashed benchmark line in Fig. 7; matches RF+CV full-season values of Fig. 6). Spatial = leave-one-field-out, mean over held-out fields. Digitised by pixel measurement of the embedded Fig. 7 raster (bar ends/dashed lines; precision ~0.01). LOFO values digitised (R2 0.067 with missing bars as 0). RMSE in trait units.</t>
  </si>
  <si>
    <t>fibre reflectance Rd</t>
  </si>
  <si>
    <t>Cotton fibre quality per harvest-module polygon (365 polygons, 10 commercial fields, one farm operation, 2020-2022). Random = single 70/30 random test split (dashed benchmark line in Fig. 7; matches RF+CV full-season values of Fig. 6). Spatial = leave-one-field-out, mean over held-out fields. Digitised by pixel measurement of the embedded Fig. 7 raster (bar ends/dashed lines; precision ~0.01). LOFO means from text p.16 (R2 0.10, RMSE 2.00); digitised check 0.095 / 2.003. Eight traits share the same samples (non-independent outcomes).</t>
  </si>
  <si>
    <t>2.00</t>
  </si>
  <si>
    <t>Cotton fibre quality per harvest-module polygon (365 polygons, 10 commercial fields, one farm operation, 2020-2022). Random = single 70/30 random test split (dashed benchmark line in Fig. 7; matches RF+CV full-season values of Fig. 6). Spatial = leave-one-field-out, mean over held-out fields. Digitised by pixel measurement of the embedded Fig. 7 raster (bar ends/dashed lines; precision ~0.01). LOFO means from text p.16 (R2 0.10, RMSE 2.00); digitised check 0.095 / 2.003. RMSE in trait units.</t>
  </si>
  <si>
    <t>fibre yellowness +b</t>
  </si>
  <si>
    <t>0.06</t>
  </si>
  <si>
    <t>Cotton fibre quality per harvest-module polygon (365 polygons, 10 commercial fields, one farm operation, 2020-2022). Random = single 70/30 random test split (dashed benchmark line in Fig. 7; matches RF+CV full-season values of Fig. 6). Spatial = leave-one-field-out, mean over held-out fields. Digitised by pixel measurement of the embedded Fig. 7 raster (bar ends/dashed lines; precision ~0.01). LOFO values digitised (R2 0.058 with missing bars as 0). Eight traits share the same samples (non-independent outcomes).</t>
  </si>
  <si>
    <t>0.22</t>
  </si>
  <si>
    <t>0.43</t>
  </si>
  <si>
    <t>Cotton fibre quality per harvest-module polygon (365 polygons, 10 commercial fields, one farm operation, 2020-2022). Random = single 70/30 random test split (dashed benchmark line in Fig. 7; matches RF+CV full-season values of Fig. 6). Spatial = leave-one-field-out, mean over held-out fields. Digitised by pixel measurement of the embedded Fig. 7 raster (bar ends/dashed lines; precision ~0.01). LOFO values digitised (R2 0.058 with missing bars as 0). RMSE in trait units.</t>
  </si>
  <si>
    <t>trash content</t>
  </si>
  <si>
    <t>0.05</t>
  </si>
  <si>
    <t>Cotton fibre quality per harvest-module polygon (365 polygons, 10 commercial fields, one farm operation, 2020-2022). Random = single 70/30 random test split (dashed benchmark line in Fig. 7; matches RF+CV full-season values of Fig. 6). Spatial = leave-one-field-out, mean over held-out fields. Digitised by pixel measurement of the embedded Fig. 7 raster (bar ends/dashed lines; precision ~0.01). LOFO values digitised (R2 0.054 with missing bars as 0). Eight traits share the same samples (non-independent outcomes).</t>
  </si>
  <si>
    <t>Cotton fibre quality per harvest-module polygon (365 polygons, 10 commercial fields, one farm operation, 2020-2022). Random = single 70/30 random test split (dashed benchmark line in Fig. 7; matches RF+CV full-season values of Fig. 6). Spatial = leave-one-field-out, mean over held-out fields. Digitised by pixel measurement of the embedded Fig. 7 raster (bar ends/dashed lines; precision ~0.01). LOFO values digitised (R2 0.054 with missing bars as 0). RMSE in trait units.</t>
  </si>
  <si>
    <t>leaf grade</t>
  </si>
  <si>
    <t>0.02</t>
  </si>
  <si>
    <t>Cotton fibre quality per harvest-module polygon (365 polygons, 10 commercial fields, one farm operation, 2020-2022). Random = single 70/30 random test split (dashed benchmark line in Fig. 7; matches RF+CV full-season values of Fig. 6). Spatial = leave-one-field-out, mean over held-out fields. Digitised by pixel measurement of the embedded Fig. 7 raster (bar ends/dashed lines; precision ~0.01). LOFO RMSE 0.50 from text p.18 (digitised 0.494); LOFO R2 digitised 0.020, text states &lt;0.03. Eight traits share the same samples (non-independent outcomes).</t>
  </si>
  <si>
    <t>0.35</t>
  </si>
  <si>
    <t>Cotton fibre quality per harvest-module polygon (365 polygons, 10 commercial fields, one farm operation, 2020-2022). Random = single 70/30 random test split (dashed benchmark line in Fig. 7; matches RF+CV full-season values of Fig. 6). Spatial = leave-one-field-out, mean over held-out fields. Digitised by pixel measurement of the embedded Fig. 7 raster (bar ends/dashed lines; precision ~0.01). LOFO RMSE 0.50 from text p.18 (digitised 0.494); LOFO R2 digitised 0.020, text states &lt;0.03. RMSE in trait units.</t>
  </si>
  <si>
    <t>S0976</t>
  </si>
  <si>
    <t>Kaushik</t>
  </si>
  <si>
    <t>Global (19 flood events, 5 continents; FloodPlanet)</t>
  </si>
  <si>
    <t>flood inundation extent (flooded vs non-flooded pixels; semantic segmentation)</t>
  </si>
  <si>
    <t>366 image tiles</t>
  </si>
  <si>
    <t>3500</t>
  </si>
  <si>
    <t>75/10/15 split random / 5 LORO</t>
  </si>
  <si>
    <t>0.842</t>
  </si>
  <si>
    <t>0.035</t>
  </si>
  <si>
    <t>Table III (random); Table IV (leave-one-region-out per site, averaged by extractor)</t>
  </si>
  <si>
    <t>Model: Prithvi 2.0 (ViT GFM, UperNet decoder). Random = single random 75/10/15 split of tiles from all 19 sites (test-set F1). Spatial = leave-one-region-out over 5 regions (Spain, Ghana, Somalia, Cambodia, Bangladesh); F1 mean and SD across the 5 held-out regions computed by extractor from Table IV. mIoU random vs LORO mean (Tables III/IV): 0.75 vs 0.70. Labels from manual PlanetScope annotation. UViT, TransNorm, U-Net, Attention U-Net, DeepLabv3+ evaluated only with random split (not extracted). PDF is accepted author manuscript.</t>
  </si>
  <si>
    <t>sensor: PlanetScope</t>
  </si>
  <si>
    <t>1 (75/10/15 split)</t>
  </si>
  <si>
    <t>298 image tiles</t>
  </si>
  <si>
    <t>0.782</t>
  </si>
  <si>
    <t>0.078</t>
  </si>
  <si>
    <t>Model: Prithvi 2.0 (ViT GFM, UperNet decoder). Random = single random 75/10/15 split of tiles from all 19 sites (test-set F1). Spatial = leave-one-region-out over 5 regions (Spain, Ghana, Somalia, Cambodia, Bangladesh); F1 mean and SD across the 5 held-out regions computed by extractor from Table IV. mIoU random vs LORO mean (Tables III/IV): 0.64 vs 0.63. Labels from manual PlanetScope annotation. UViT, TransNorm, U-Net, Attention U-Net, DeepLabv3+ evaluated only with random split (not extracted). PDF is accepted author manuscript.</t>
  </si>
  <si>
    <t>sensor: Sentinel-2</t>
  </si>
  <si>
    <t>362 image tiles</t>
  </si>
  <si>
    <t>0.682</t>
  </si>
  <si>
    <t>0.131</t>
  </si>
  <si>
    <t>Model: Prithvi 2.0 (ViT GFM, UperNet decoder). Random = single random 75/10/15 split of tiles from all 19 sites (test-set F1). Spatial = leave-one-region-out over 5 regions (Spain, Ghana, Somalia, Cambodia, Bangladesh); F1 mean and SD across the 5 held-out regions computed by extractor from Table IV. mIoU random vs LORO mean (Tables III/IV): 0.57 vs 0.49. Labels from manual PlanetScope annotation. UViT, TransNorm, U-Net, Attention U-Net, DeepLabv3+ evaluated only with random split (not extracted). PDF is accepted author manuscript.</t>
  </si>
  <si>
    <t>sensor: Sentinel-1</t>
  </si>
  <si>
    <t>0.822</t>
  </si>
  <si>
    <t>0.033</t>
  </si>
  <si>
    <t>Model: Clay v1.5 (ViT GFM, frozen encoder). Random = single random 75/10/15 split of tiles from all 19 sites (test-set F1). Spatial = leave-one-region-out over 5 regions (Spain, Ghana, Somalia, Cambodia, Bangladesh); F1 mean and SD across the 5 held-out regions computed by extractor from Table IV. mIoU random vs LORO mean (Tables III/IV): 0.79 vs 0.72. Labels from manual PlanetScope annotation. UViT, TransNorm, U-Net, Attention U-Net, DeepLabv3+ evaluated only with random split (not extracted). PDF is accepted author manuscript.</t>
  </si>
  <si>
    <t>0.776</t>
  </si>
  <si>
    <t>0.067</t>
  </si>
  <si>
    <t>Model: Clay v1.5 (ViT GFM, frozen encoder). Random = single random 75/10/15 split of tiles from all 19 sites (test-set F1). Spatial = leave-one-region-out over 5 regions (Spain, Ghana, Somalia, Cambodia, Bangladesh); F1 mean and SD across the 5 held-out regions computed by extractor from Table IV. mIoU random vs LORO mean (Tables III/IV): 0.72 vs 0.66. Labels from manual PlanetScope annotation. UViT, TransNorm, U-Net, Attention U-Net, DeepLabv3+ evaluated only with random split (not extracted). PDF is accepted author manuscript.</t>
  </si>
  <si>
    <t>0.664</t>
  </si>
  <si>
    <t>0.071</t>
  </si>
  <si>
    <t>Model: Clay v1.5 (ViT GFM, frozen encoder). Random = single random 75/10/15 split of tiles from all 19 sites (test-set F1). Spatial = leave-one-region-out over 5 regions (Spain, Ghana, Somalia, Cambodia, Bangladesh); F1 mean and SD across the 5 held-out regions computed by extractor from Table IV. mIoU random vs LORO mean (Tables III/IV): 0.51 vs 0.51. Labels from manual PlanetScope annotation. UViT, TransNorm, U-Net, Attention U-Net, DeepLabv3+ evaluated only with random split (not extracted). PDF is accepted author manuscript.</t>
  </si>
  <si>
    <t>0.770</t>
  </si>
  <si>
    <t>Model: DOFA (ViT GFM, UperNet decoder). Random = single random 75/10/15 split of tiles from all 19 sites (test-set F1). Spatial = leave-one-region-out over 5 regions (Spain, Ghana, Somalia, Cambodia, Bangladesh); F1 mean and SD across the 5 held-out regions computed by extractor from Table IV. mIoU random vs LORO mean (Tables III/IV): 0.78 vs 0.67. Labels from manual PlanetScope annotation. UViT, TransNorm, U-Net, Attention U-Net, DeepLabv3+ evaluated only with random split (not extracted). PDF is accepted author manuscript.</t>
  </si>
  <si>
    <t>0.780</t>
  </si>
  <si>
    <t>0.040</t>
  </si>
  <si>
    <t>Model: DOFA (ViT GFM, UperNet decoder). Random = single random 75/10/15 split of tiles from all 19 sites (test-set F1). Spatial = leave-one-region-out over 5 regions (Spain, Ghana, Somalia, Cambodia, Bangladesh); F1 mean and SD across the 5 held-out regions computed by extractor from Table IV. mIoU random vs LORO mean (Tables III/IV): 0.68 vs 0.65. Labels from manual PlanetScope annotation. UViT, TransNorm, U-Net, Attention U-Net, DeepLabv3+ evaluated only with random split (not extracted). PDF is accepted author manuscript.</t>
  </si>
  <si>
    <t>0.644</t>
  </si>
  <si>
    <t>0.091</t>
  </si>
  <si>
    <t>Model: DOFA (ViT GFM, UperNet decoder). Random = single random 75/10/15 split of tiles from all 19 sites (test-set F1). Spatial = leave-one-region-out over 5 regions (Spain, Ghana, Somalia, Cambodia, Bangladesh); F1 mean and SD across the 5 held-out regions computed by extractor from Table IV. mIoU random vs LORO mean (Tables III/IV): 0.45 vs 0.50. Labels from manual PlanetScope annotation. UViT, TransNorm, U-Net, Attention U-Net, DeepLabv3+ evaluated only with random split (not extracted). PDF is accepted author manuscript.</t>
  </si>
  <si>
    <t>S0980</t>
  </si>
  <si>
    <t>Hateffard</t>
  </si>
  <si>
    <t>Kenya, Ethiopia, Nigeria, Burkina Faso</t>
  </si>
  <si>
    <t>topsoil clay content 0-20 cm (g/100 g)</t>
  </si>
  <si>
    <t>3172</t>
  </si>
  <si>
    <t>10 random / 4 leave-one-country-out</t>
  </si>
  <si>
    <t>13.66</t>
  </si>
  <si>
    <t>17.59</t>
  </si>
  <si>
    <t>2.048</t>
  </si>
  <si>
    <t>Table 4 (10-fold CV); Table 6 (recipient-country validation); averaged by extractor</t>
  </si>
  <si>
    <t>ISRIC Africa Soil Profiles legacy compilation. Leave-one-country-out reconstructed from the four 3-country donor models: spatial = mean of the 4 held-out-country validations (Table 6: KEETBF-&gt;NI, ETNIBF-&gt;KE, KENIBF-&gt;ET, KEETNI-&gt;BF); random = mean of the 10-fold random CV of the same four 3-country models (Table 4). SD across held-out countries computed by extractor. RF default hyperparameters, 35 covariates at 1 km. RMSE in g/100 g. Single-country donor transfers (12 pairs) not extracted.</t>
  </si>
  <si>
    <t>donor = 3 countries</t>
  </si>
  <si>
    <t>0.485</t>
  </si>
  <si>
    <t>0.000</t>
  </si>
  <si>
    <t>0.085</t>
  </si>
  <si>
    <t>ISRIC Africa Soil Profiles legacy compilation. Leave-one-country-out reconstructed from the four 3-country donor models: spatial = mean of the 4 held-out-country validations (Table 6: KEETBF-&gt;NI, ETNIBF-&gt;KE, KENIBF-&gt;ET, KEETNI-&gt;BF); random = mean of the 10-fold random CV of the same four 3-country models (Table 4). SD across held-out countries computed by extractor. RF default hyperparameters, 35 covariates at 1 km. R2 = MEC (Nash-Sutcliffe model efficiency). Single-country donor transfers (12 pairs) not extracted.</t>
  </si>
  <si>
    <t>topsoil organic carbon 0-20 cm (g/kg)</t>
  </si>
  <si>
    <t>4789</t>
  </si>
  <si>
    <t>12.11</t>
  </si>
  <si>
    <t>14.52</t>
  </si>
  <si>
    <t>8.965</t>
  </si>
  <si>
    <t>ISRIC Africa Soil Profiles legacy compilation. Leave-one-country-out reconstructed from the four 3-country donor models: spatial = mean of the 4 held-out-country validations (Table 6: KEETBF-&gt;NI, ETNIBF-&gt;KE, KENIBF-&gt;ET, KEETNI-&gt;BF); random = mean of the 10-fold random CV of the same four 3-country models (Table 4). SD across held-out countries computed by extractor. RF default hyperparameters, 35 covariates at 1 km. RMSE in g/kg. Single-country donor transfers (12 pairs) not extracted.</t>
  </si>
  <si>
    <t>0.517</t>
  </si>
  <si>
    <t>0.013</t>
  </si>
  <si>
    <t>0.099</t>
  </si>
  <si>
    <t>topsoil pH-H2O 0-20 cm</t>
  </si>
  <si>
    <t>4903</t>
  </si>
  <si>
    <t>0.597</t>
  </si>
  <si>
    <t>0.193</t>
  </si>
  <si>
    <t>ISRIC Africa Soil Profiles legacy compilation. Leave-one-country-out reconstructed from the four 3-country donor models: spatial = mean of the 4 held-out-country validations (Table 6: KEETBF-&gt;NI, ETNIBF-&gt;KE, KENIBF-&gt;ET, KEETNI-&gt;BF); random = mean of the 10-fold random CV of the same four 3-country models (Table 4). SD across held-out countries computed by extractor. RF default hyperparameters, 35 covariates at 1 km. RMSE in pH units. Single-country donor transfers (12 pairs) not extracted.</t>
  </si>
  <si>
    <t>0.677</t>
  </si>
  <si>
    <t>0.045</t>
  </si>
  <si>
    <t>0.293</t>
  </si>
  <si>
    <t>S0986</t>
  </si>
  <si>
    <t>Liu</t>
  </si>
  <si>
    <t>Global (ISMN sites; 969 of 1317 in CONUS)</t>
  </si>
  <si>
    <t>surface soil moisture ~5 cm, daily (m3/m3)</t>
  </si>
  <si>
    <t>1317 sites</t>
  </si>
  <si>
    <t>5 random / 7 leave-one-region-out</t>
  </si>
  <si>
    <t>0.075</t>
  </si>
  <si>
    <t>0.098</t>
  </si>
  <si>
    <t>Table 1b (random spatial CV), Table 1c (continental CV); text p.1557-1559</t>
  </si>
  <si>
    <t>Multitask LSTM trained on SMAP + ISMN in situ. Random = sites randomly split into 5 folds; spatial = 7-region leave-one-region-out (continental CV). Metrics are medians of site-level metrics over 2015-2020. Pearson R random vs spatial: 0.792 vs 0.624. Global ubRMSE 0.056 vs 0.068. 7-fold random CV reported as not significantly different.</t>
  </si>
  <si>
    <t>region: Global (all sites)</t>
  </si>
  <si>
    <t>Multitask LSTM trained on SMAP + ISMN in situ. Random = sites randomly split into 5 folds; spatial = 7-region leave-one-region-out (continental CV). Metrics are medians of site-level metrics over 2015-2020. Pearson R random vs spatial: 0.790 vs 0.605. Regional subset (CONUS) of the same held-out predictions; random value is for sites of this region in random CV.</t>
  </si>
  <si>
    <t>region: CONUS</t>
  </si>
  <si>
    <t>0.080</t>
  </si>
  <si>
    <t>0.104</t>
  </si>
  <si>
    <t>Multitask LSTM trained on SMAP + ISMN in situ. Random = sites randomly split into 5 folds; spatial = 7-region leave-one-region-out (continental CV). Metrics are medians of site-level metrics over 2015-2020. Pearson R random vs spatial: 0.791 vs 0.646. Regional subset (Europe) of the same held-out predictions; random value is for sites of this region in random CV.</t>
  </si>
  <si>
    <t>region: Europe</t>
  </si>
  <si>
    <t>0.047</t>
  </si>
  <si>
    <t>Multitask LSTM trained on SMAP + ISMN in situ. Random = sites randomly split into 5 folds; spatial = 7-region leave-one-region-out (continental CV). Metrics are medians of site-level metrics over 2015-2020. Pearson R random vs spatial: 0.861 vs 0.87. Regional subset (Africa_North) of the same held-out predictions; random value is for sites of this region in random CV.</t>
  </si>
  <si>
    <t>region: Africa_North</t>
  </si>
  <si>
    <t>0.079</t>
  </si>
  <si>
    <t>0.119</t>
  </si>
  <si>
    <t>Multitask LSTM trained on SMAP + ISMN in situ. Random = sites randomly split into 5 folds; spatial = 7-region leave-one-region-out (continental CV). Metrics are medians of site-level metrics over 2015-2020. Pearson R random vs spatial: 0.789 vs 0.581. Regional subset (Alaska) of the same held-out predictions; random value is for sites of this region in random CV.</t>
  </si>
  <si>
    <t>region: Alaska</t>
  </si>
  <si>
    <t>Multitask LSTM trained on SMAP + ISMN in situ. Random = sites randomly split into 5 folds; spatial = 7-region leave-one-region-out (continental CV). Metrics are medians of site-level metrics over 2015-2020. Pearson R random vs spatial: 0.762 vs 0.711. Regional subset (Asia) of the same held-out predictions; random value is for sites of this region in random CV.</t>
  </si>
  <si>
    <t>region: Asia</t>
  </si>
  <si>
    <t>0.074</t>
  </si>
  <si>
    <t>Multitask LSTM trained on SMAP + ISMN in situ. Random = sites randomly split into 5 folds; spatial = 7-region leave-one-region-out (continental CV). Metrics are medians of site-level metrics over 2015-2020. Pearson R random vs spatial: 0.647 vs 0.718. Regional subset (Africa_South) of the same held-out predictions; random value is for sites of this region in random CV.</t>
  </si>
  <si>
    <t>region: Africa_South</t>
  </si>
  <si>
    <t>0.096</t>
  </si>
  <si>
    <t>0.065</t>
  </si>
  <si>
    <t>Multitask LSTM trained on SMAP + ISMN in situ. Random = sites randomly split into 5 folds; spatial = 7-region leave-one-region-out (continental CV). Metrics are medians of site-level metrics over 2015-2020. Pearson R random vs spatial: 0.778 vs 0.806. Regional subset (Australia) of the same held-out predictions; random value is for sites of this region in random CV.</t>
  </si>
  <si>
    <t>region: Australia</t>
  </si>
  <si>
    <t>S1016</t>
  </si>
  <si>
    <t>China (Guangdong, Guangxi, Hainan, Fujian)</t>
  </si>
  <si>
    <t>rice grain yield of cultivar trial records (kg/ha)</t>
  </si>
  <si>
    <t>3204</t>
  </si>
  <si>
    <t>5 random / 10 LOSO</t>
  </si>
  <si>
    <t>0.661</t>
  </si>
  <si>
    <t>-0.154</t>
  </si>
  <si>
    <t>Fig. 3A (random); Fig. 5A (leave-one-site-out)</t>
  </si>
  <si>
    <t>National variety registration trials: 168 cultivars, 10 sites, 7 years. Random = record-level 5-fold CV (mean of folds); spatial = leave-one-site-out, macro mean over 10 held-out sites. Same fixed hyperparameters across schemes. Both values digitised by pixel measurement of embedded figure rasters (calibrated on reported values), precision ~0.01. LOSO RMSE only in Supplementary Tables 5-6 (not available). ElasticNet best under LOSO (F4 R2 0.290, RMSE 618.03) not extracted (linear). XGBoost/CatBoost shown only under random CV. Temporal and leave-site-year-out schemes not extracted.</t>
  </si>
  <si>
    <t>feature set F1 whole-season weather</t>
  </si>
  <si>
    <t>0.703</t>
  </si>
  <si>
    <t>-0.117</t>
  </si>
  <si>
    <t>feature set F2 stage-specific weather</t>
  </si>
  <si>
    <t>0.754</t>
  </si>
  <si>
    <t>-0.061</t>
  </si>
  <si>
    <t>feature set F3 F2 + leakage-controlled cultivar BLUP</t>
  </si>
  <si>
    <t>0.806</t>
  </si>
  <si>
    <t>feature set F4 F3 + field-survey agronomic traits</t>
  </si>
  <si>
    <t>0.726</t>
  </si>
  <si>
    <t>-0.119</t>
  </si>
  <si>
    <t>feature set F5 heading-stage update</t>
  </si>
  <si>
    <t>-0.331</t>
  </si>
  <si>
    <t>LightGBM. National variety registration trials: 168 cultivars, 10 sites, 7 years. Random = record-level 5-fold CV (mean of folds); spatial = leave-one-site-out, macro mean over 10 held-out sites. Same fixed hyperparameters across schemes. Both values digitised by pixel measurement of embedded figure rasters (calibrated on reported values), precision ~0.01. LOSO RMSE only in Supplementary Tables 5-6 (not available). ElasticNet best under LOSO (F4 R2 0.290, RMSE 618.03) not extracted (linear). XGBoost/CatBoost shown only under random CV. Temporal and leave-site-year-out schemes not extracted.</t>
  </si>
  <si>
    <t>0.702</t>
  </si>
  <si>
    <t>-0.210</t>
  </si>
  <si>
    <t>0.758</t>
  </si>
  <si>
    <t>-0.155</t>
  </si>
  <si>
    <t>0.844</t>
  </si>
  <si>
    <t>0.251</t>
  </si>
  <si>
    <t>Fig. 3A (random); Fig. 5A (leave-one-site-out); Table 3</t>
  </si>
  <si>
    <t>LightGBM. National variety registration trials: 168 cultivars, 10 sites, 7 years. Random = record-level 5-fold CV (mean of folds); spatial = leave-one-site-out, macro mean over 10 held-out sites. Same fixed hyperparameters across schemes. Random R2 0.844 exact (Table 3; RMSE 340.59 kg/ha); LOSO value digitised from Fig. 5A by pixel measurement (calibrated on ElasticNet F4 = 0.290 in text), precision ~0.01. LOSO RMSE only in Supplementary Tables 5-6 (not available). ElasticNet best under LOSO (F4 R2 0.290, RMSE 618.03) not extracted (linear). XGBoost/CatBoost shown only under random CV. Temporal and leave-site-year-out schemes not extracted.</t>
  </si>
  <si>
    <t>0.723</t>
  </si>
  <si>
    <t>-0.218</t>
  </si>
  <si>
    <t>S1047a</t>
  </si>
  <si>
    <t>China (national, forests)</t>
  </si>
  <si>
    <t>forest soil organic carbon density 0-20 cm</t>
  </si>
  <si>
    <t>1664</t>
  </si>
  <si>
    <t>0.504</t>
  </si>
  <si>
    <t>0.36</t>
  </si>
  <si>
    <t>0.062</t>
  </si>
  <si>
    <t>Table 2; p.6 methods</t>
  </si>
  <si>
    <t>Forest SOC density 0-20 cm (kg C m-2). Random = 5-fold CV on the 80% training set (Table 2 values in parentheses); spatial = 5-fold CV over 243 blocks of 1x1 deg (~6-7 samples/block); unclear whether spatial CV used the full data or the training set. Table 2 caption says MSE but columns are labelled RMSE. Samples from national compilation (NESDC); 10-seed ensemble only for mapping.</t>
  </si>
  <si>
    <t>random_split 80/20 hold-out test: 0.536</t>
  </si>
  <si>
    <t>deg</t>
  </si>
  <si>
    <t>2.03</t>
  </si>
  <si>
    <t>2.26</t>
  </si>
  <si>
    <t>0.1</t>
  </si>
  <si>
    <t>0.08</t>
  </si>
  <si>
    <t>random_split 80/20 hold-out test: 1.83</t>
  </si>
  <si>
    <t>random_split 80/20 hold-out test: 1.3</t>
  </si>
  <si>
    <t>0.398</t>
  </si>
  <si>
    <t>0.154</t>
  </si>
  <si>
    <t>0.108</t>
  </si>
  <si>
    <t>0.111</t>
  </si>
  <si>
    <t>Forest SOC density 0-20 cm (kg C m-2). Random = 5-fold CV on the 80% training set (Table 2 values in parentheses); spatial = 5-fold CV over 243 blocks of 1x1 deg (~6-7 samples/block); unclear whether spatial CV used the full data or the training set. Decision Tree (CART). Table 2 caption says MSE but columns are labelled RMSE. Samples from national compilation (NESDC); 10-seed ensemble only for mapping.</t>
  </si>
  <si>
    <t>random_split 80/20 hold-out test: 0.404</t>
  </si>
  <si>
    <t>2.46</t>
  </si>
  <si>
    <t>2.59</t>
  </si>
  <si>
    <t>0.12</t>
  </si>
  <si>
    <t>random_split 80/20 hold-out test: 2.08</t>
  </si>
  <si>
    <t>1.66</t>
  </si>
  <si>
    <t>random_split 80/20 hold-out test: 1.47</t>
  </si>
  <si>
    <t>0.371</t>
  </si>
  <si>
    <t>0.061</t>
  </si>
  <si>
    <t>random_split 80/20 hold-out test: 0.529</t>
  </si>
  <si>
    <t>2.0</t>
  </si>
  <si>
    <t>0.11</t>
  </si>
  <si>
    <t>random_split 80/20 hold-out test: 1.85</t>
  </si>
  <si>
    <t>S1047b</t>
  </si>
  <si>
    <t>forest soil organic carbon density 0-100 cm</t>
  </si>
  <si>
    <t>1248</t>
  </si>
  <si>
    <t>0.463</t>
  </si>
  <si>
    <t>0.195</t>
  </si>
  <si>
    <t>0.094</t>
  </si>
  <si>
    <t>Forest SOC density 0-100 cm (kg C m-2). Random = 5-fold CV on the 80% training set (Table 2 values in parentheses); spatial = 5-fold CV over 243 blocks of 1x1 deg (~6-7 samples/block); unclear whether spatial CV used the full data or the training set. Table 2 caption says MSE but columns are labelled RMSE. Samples from national compilation (NESDC); 10-seed ensemble only for mapping.</t>
  </si>
  <si>
    <t>random_split 80/20 hold-out test: 0.363</t>
  </si>
  <si>
    <t>4.58</t>
  </si>
  <si>
    <t>6.82</t>
  </si>
  <si>
    <t>0.46</t>
  </si>
  <si>
    <t>random_split 80/20 hold-out test: 4.91</t>
  </si>
  <si>
    <t>5.12</t>
  </si>
  <si>
    <t>0.23</t>
  </si>
  <si>
    <t>random_split 80/20 hold-out test: 3.42</t>
  </si>
  <si>
    <t>0.176</t>
  </si>
  <si>
    <t>-0.235</t>
  </si>
  <si>
    <t>0.107</t>
  </si>
  <si>
    <t>0.106</t>
  </si>
  <si>
    <t>Forest SOC density 0-100 cm (kg C m-2). Random = 5-fold CV on the 80% training set (Table 2 values in parentheses); spatial = 5-fold CV over 243 blocks of 1x1 deg (~6-7 samples/block); unclear whether spatial CV used the full data or the training set. Decision Tree (CART). Table 2 caption says MSE but columns are labelled RMSE. Samples from national compilation (NESDC); 10-seed ensemble only for mapping.</t>
  </si>
  <si>
    <t>random_split 80/20 hold-out test: 0.164</t>
  </si>
  <si>
    <t>5.66</t>
  </si>
  <si>
    <t>6.91</t>
  </si>
  <si>
    <t>0.27</t>
  </si>
  <si>
    <t>1.2</t>
  </si>
  <si>
    <t>random_split 80/20 hold-out test: 5.62</t>
  </si>
  <si>
    <t>3.71</t>
  </si>
  <si>
    <t>5.0</t>
  </si>
  <si>
    <t>random_split 80/20 hold-out test: 3.8</t>
  </si>
  <si>
    <t>0.454</t>
  </si>
  <si>
    <t>0.214</t>
  </si>
  <si>
    <t>0.034</t>
  </si>
  <si>
    <t>random_split 80/20 hold-out test: 0.326</t>
  </si>
  <si>
    <t>4.61</t>
  </si>
  <si>
    <t>5.45</t>
  </si>
  <si>
    <t>0.52</t>
  </si>
  <si>
    <t>random_split 80/20 hold-out test: 5.05</t>
  </si>
  <si>
    <t>3.22</t>
  </si>
  <si>
    <t>4.13</t>
  </si>
  <si>
    <t>0.25</t>
  </si>
  <si>
    <t>random_split 80/20 hold-out test: 3.49</t>
  </si>
  <si>
    <t>S1170</t>
  </si>
  <si>
    <t>Kearney</t>
  </si>
  <si>
    <t>USA (Colorado, Central Plains Experimental Range)</t>
  </si>
  <si>
    <t>standing herbaceous biomass (kg/ha, plot-scale)</t>
  </si>
  <si>
    <t>1764</t>
  </si>
  <si>
    <t>10 random / 5 spatial</t>
  </si>
  <si>
    <t>Fig. 4a,c; p.9 text</t>
  </si>
  <si>
    <t>Random = 10-fold CV withholding random groups of plots (plot-level grouping across years); spatial = Pasture LOGO. Values digitised from Fig. 4 by pixel-centroid detection (approx. +/-0.01 R2, +/-0.03 MAE); text: random R2 ~0.78 ensembles / 0.71-0.75 linear, pasture 0.65-0.68, ecosite 0.61-0.62 ensembles. Inner tuning: grouped k-fold (random) or LOGO (spatial), i.e., tuning matched to outer CV. Year (temporal, R2 ~0.49-0.54) and k-means spectral clusters not extracted (not spatial). OLS/LASSO/PCR/PLS not extracted. n = plot-year samples (132 plots, 2013-2023).</t>
  </si>
  <si>
    <t>spatial blocks of pastures, LOGO (5 groups)</t>
  </si>
  <si>
    <t>10 random / 3 spatial</t>
  </si>
  <si>
    <t>Random = 10-fold CV withholding random groups of plots (plot-level grouping across years); spatial = Ecosite LOGO. Values digitised from Fig. 4 by pixel-centroid detection (approx. +/-0.01 R2, +/-0.03 MAE); text: random R2 ~0.78 ensembles / 0.71-0.75 linear, pasture 0.65-0.68, ecosite 0.61-0.62 ensembles. Inner tuning: grouped k-fold (random) or LOGO (spatial), i.e., tuning matched to outer CV. Year (temporal, R2 ~0.49-0.54) and k-means spectral clusters not extracted (not spatial). OLS/LASSO/PCR/PLS not extracted. n = plot-year samples (132 plots, 2013-2023).</t>
  </si>
  <si>
    <t>leave-one-ecosite-out (3 ecological-site strata; environmental/spatial strata)</t>
  </si>
  <si>
    <t>2.8</t>
  </si>
  <si>
    <t>Random = 10-fold CV withholding random groups of plots (plot-level grouping across years); spatial = Pasture LOGO. Values digitised from Fig. 4 by pixel-centroid detection (approx. +/-0.01 R2, +/-0.03 MAE); text: random R2 ~0.78 ensembles / 0.71-0.75 linear, pasture 0.65-0.68, ecosite 0.61-0.62 ensembles. MAE in square-root-transformed biomass units (sqrt kg/ha). Inner tuning: grouped k-fold (random) or LOGO (spatial), i.e., tuning matched to outer CV. Year (temporal, R2 ~0.49-0.54) and k-means spectral clusters not extracted (not spatial). OLS/LASSO/PCR/PLS not extracted. n = plot-year samples (132 plots, 2013-2023).</t>
  </si>
  <si>
    <t>3.57</t>
  </si>
  <si>
    <t>Random = 10-fold CV withholding random groups of plots (plot-level grouping across years); spatial = Ecosite LOGO. Values digitised from Fig. 4 by pixel-centroid detection (approx. +/-0.01 R2, +/-0.03 MAE); text: random R2 ~0.78 ensembles / 0.71-0.75 linear, pasture 0.65-0.68, ecosite 0.61-0.62 ensembles. MAE in square-root-transformed biomass units (sqrt kg/ha). Inner tuning: grouped k-fold (random) or LOGO (spatial), i.e., tuning matched to outer CV. Year (temporal, R2 ~0.49-0.54) and k-means spectral clusters not extracted (not spatial). OLS/LASSO/PCR/PLS not extracted. n = plot-year samples (132 plots, 2013-2023).</t>
  </si>
  <si>
    <t>HistGradientBoosting (HGBR). Random = 10-fold CV withholding random groups of plots (plot-level grouping across years); spatial = Pasture LOGO. Values digitised from Fig. 4 by pixel-centroid detection (approx. +/-0.01 R2, +/-0.03 MAE); text: random R2 ~0.78 ensembles / 0.71-0.75 linear, pasture 0.65-0.68, ecosite 0.61-0.62 ensembles. Inner tuning: grouped k-fold (random) or LOGO (spatial), i.e., tuning matched to outer CV. Year (temporal, R2 ~0.49-0.54) and k-means spectral clusters not extracted (not spatial). OLS/LASSO/PCR/PLS not extracted. n = plot-year samples (132 plots, 2013-2023).</t>
  </si>
  <si>
    <t>HistGradientBoosting (HGBR). Random = 10-fold CV withholding random groups of plots (plot-level grouping across years); spatial = Ecosite LOGO. Values digitised from Fig. 4 by pixel-centroid detection (approx. +/-0.01 R2, +/-0.03 MAE); text: random R2 ~0.78 ensembles / 0.71-0.75 linear, pasture 0.65-0.68, ecosite 0.61-0.62 ensembles. Inner tuning: grouped k-fold (random) or LOGO (spatial), i.e., tuning matched to outer CV. Year (temporal, R2 ~0.49-0.54) and k-means spectral clusters not extracted (not spatial). OLS/LASSO/PCR/PLS not extracted. n = plot-year samples (132 plots, 2013-2023).</t>
  </si>
  <si>
    <t>2.83</t>
  </si>
  <si>
    <t>3.25</t>
  </si>
  <si>
    <t>HistGradientBoosting (HGBR). Random = 10-fold CV withholding random groups of plots (plot-level grouping across years); spatial = Pasture LOGO. Values digitised from Fig. 4 by pixel-centroid detection (approx. +/-0.01 R2, +/-0.03 MAE); text: random R2 ~0.78 ensembles / 0.71-0.75 linear, pasture 0.65-0.68, ecosite 0.61-0.62 ensembles. MAE in square-root-transformed biomass units (sqrt kg/ha). Inner tuning: grouped k-fold (random) or LOGO (spatial), i.e., tuning matched to outer CV. Year (temporal, R2 ~0.49-0.54) and k-means spectral clusters not extracted (not spatial). OLS/LASSO/PCR/PLS not extracted. n = plot-year samples (132 plots, 2013-2023).</t>
  </si>
  <si>
    <t>3.55</t>
  </si>
  <si>
    <t>HistGradientBoosting (HGBR). Random = 10-fold CV withholding random groups of plots (plot-level grouping across years); spatial = Ecosite LOGO. Values digitised from Fig. 4 by pixel-centroid detection (approx. +/-0.01 R2, +/-0.03 MAE); text: random R2 ~0.78 ensembles / 0.71-0.75 linear, pasture 0.65-0.68, ecosite 0.61-0.62 ensembles. MAE in square-root-transformed biomass units (sqrt kg/ha). Inner tuning: grouped k-fold (random) or LOGO (spatial), i.e., tuning matched to outer CV. Year (temporal, R2 ~0.49-0.54) and k-means spectral clusters not extracted (not spatial). OLS/LASSO/PCR/PLS not extracted. n = plot-year samples (132 plots, 2013-2023).</t>
  </si>
  <si>
    <t>SVR. Random = 10-fold CV withholding random groups of plots (plot-level grouping across years); spatial = Pasture LOGO. Values digitised from Fig. 4 by pixel-centroid detection (approx. +/-0.01 R2, +/-0.03 MAE); text: random R2 ~0.78 ensembles / 0.71-0.75 linear, pasture 0.65-0.68, ecosite 0.61-0.62 ensembles. Inner tuning: grouped k-fold (random) or LOGO (spatial), i.e., tuning matched to outer CV. Year (temporal, R2 ~0.49-0.54) and k-means spectral clusters not extracted (not spatial). OLS/LASSO/PCR/PLS not extracted. n = plot-year samples (132 plots, 2013-2023).</t>
  </si>
  <si>
    <t>SVR. Random = 10-fold CV withholding random groups of plots (plot-level grouping across years); spatial = Ecosite LOGO. Values digitised from Fig. 4 by pixel-centroid detection (approx. +/-0.01 R2, +/-0.03 MAE); text: random R2 ~0.78 ensembles / 0.71-0.75 linear, pasture 0.65-0.68, ecosite 0.61-0.62 ensembles. Inner tuning: grouped k-fold (random) or LOGO (spatial), i.e., tuning matched to outer CV. Year (temporal, R2 ~0.49-0.54) and k-means spectral clusters not extracted (not spatial). OLS/LASSO/PCR/PLS not extracted. n = plot-year samples (132 plots, 2013-2023).</t>
  </si>
  <si>
    <t>3.38</t>
  </si>
  <si>
    <t>SVR. Random = 10-fold CV withholding random groups of plots (plot-level grouping across years); spatial = Pasture LOGO. Values digitised from Fig. 4 by pixel-centroid detection (approx. +/-0.01 R2, +/-0.03 MAE); text: random R2 ~0.78 ensembles / 0.71-0.75 linear, pasture 0.65-0.68, ecosite 0.61-0.62 ensembles. MAE in square-root-transformed biomass units (sqrt kg/ha). Inner tuning: grouped k-fold (random) or LOGO (spatial), i.e., tuning matched to outer CV. Year (temporal, R2 ~0.49-0.54) and k-means spectral clusters not extracted (not spatial). OLS/LASSO/PCR/PLS not extracted. n = plot-year samples (132 plots, 2013-2023).</t>
  </si>
  <si>
    <t>3.79</t>
  </si>
  <si>
    <t>SVR. Random = 10-fold CV withholding random groups of plots (plot-level grouping across years); spatial = Ecosite LOGO. Values digitised from Fig. 4 by pixel-centroid detection (approx. +/-0.01 R2, +/-0.03 MAE); text: random R2 ~0.78 ensembles / 0.71-0.75 linear, pasture 0.65-0.68, ecosite 0.61-0.62 ensembles. MAE in square-root-transformed biomass units (sqrt kg/ha). Inner tuning: grouped k-fold (random) or LOGO (spatial), i.e., tuning matched to outer CV. Year (temporal, R2 ~0.49-0.54) and k-means spectral clusters not extracted (not spatial). OLS/LASSO/PCR/PLS not extracted. n = plot-year samples (132 plots, 2013-2023).</t>
  </si>
  <si>
    <t>S1206</t>
  </si>
  <si>
    <t>Nangir</t>
  </si>
  <si>
    <t>UK (River Mersey estuary)</t>
  </si>
  <si>
    <t>suspended sediment / turbidity indicator (pooled sediment response)</t>
  </si>
  <si>
    <t>528</t>
  </si>
  <si>
    <t>70/30 split random / GroupKFold by station (6 stations)</t>
  </si>
  <si>
    <t>0.588</t>
  </si>
  <si>
    <t>0.258</t>
  </si>
  <si>
    <t>Abstract; Section 3 results text; p.9 discussion</t>
  </si>
  <si>
    <t>Predictors only BOD and water temperature; 528 paired station-time events at 6 regulatory monitoring stations (Environment Agency archive). Random 70/30 test RMSE = 8.29 (units of sediment indicator); grouped-CV RMSE not reported. Spatial = GroupKFold by station (number of splits not stated). Exact response variable among sediment indicators not clearly specified. Linear benchmark not reported.</t>
  </si>
  <si>
    <t>random 5-fold CV run but value not reported</t>
  </si>
  <si>
    <t>S1440</t>
  </si>
  <si>
    <t>Marchese</t>
  </si>
  <si>
    <t>Mediterranean Sea (BBMO, SOLA, VIDA stations; HOTMIX transect)</t>
  </si>
  <si>
    <t>microbial eukaryotic plankton diversity (18S rRNA Shannon index)</t>
  </si>
  <si>
    <t>469</t>
  </si>
  <si>
    <t>84/16 split random / 4 LODO</t>
  </si>
  <si>
    <t>0.44</t>
  </si>
  <si>
    <t>0.09</t>
  </si>
  <si>
    <t>Results p.4-5 text; Fig. 3; Suppl. Table 2</t>
  </si>
  <si>
    <t>Random = dataset-stratified random 84/16 hold-out test (N=76; model tuned by repeated 4-fold x3 CV on training set). Training-set value 0.5 (Fig. 3A) not used. Pooled out-of-dataset predictions. Same predictors/tuning grid across CV schemes; inverse-frequency weights. Bootstrap 95% CI: random R2 0.28-0.61, LODO 0.05-0.15. Spatial = Leave-One-Dataset-Out (4 datasets: 3 coastal time-series stations + 1 cruise transect).</t>
  </si>
  <si>
    <t>Leave-One-Dataset-Out CV (each dataset = station/cruise)</t>
  </si>
  <si>
    <t>Results p.5 text; Fig. 3E; Suppl. Table 2</t>
  </si>
  <si>
    <t>Random = dataset-stratified random 84/16 hold-out test (N=76; model tuned by repeated 4-fold x3 CV on training set). Training-set value 0.5 (Fig. 3A) not used. Pooled out-of-dataset predictions. Same predictors/tuning grid across CV schemes; inverse-frequency weights. Bootstrap 95% CI: random R2 0.28-0.61, LODO 0.05-0.15. Spatial = LODO with temporally blocked tuning.</t>
  </si>
  <si>
    <t>blocked spatiotemporal CV (LODO outer loop + forward-chaining temporal inner tuning)</t>
  </si>
  <si>
    <t>Random = dataset-stratified random 84/16 hold-out test (N=76; model tuned by repeated 4-fold x3 CV on training set). Training-set value 0.58 (Fig. 3A) not used. Pooled out-of-dataset predictions. Same predictors/tuning grid across CV schemes; inverse-frequency weights. Bootstrap 95% CI: random RMSE 0.51-0.66, LODO 0.68-0.79. Spatial = Leave-One-Dataset-Out (4 datasets: 3 coastal time-series stations + 1 cruise transect).</t>
  </si>
  <si>
    <t>Random = dataset-stratified random 84/16 hold-out test (N=76; model tuned by repeated 4-fold x3 CV on training set). Training-set value 0.58 (Fig. 3A) not used. Pooled out-of-dataset predictions. Same predictors/tuning grid across CV schemes; inverse-frequency weights. Bootstrap 95% CI: random RMSE 0.51-0.66, LODO 0.68-0.79. Spatial = LODO with temporally blocked tuning.</t>
  </si>
  <si>
    <t>Random = dataset-stratified random 84/16 hold-out test (N=76; model tuned by repeated 4-fold x3 CV on training set). Training-set value 0.43 (Fig. 3A) not used. Pooled out-of-dataset predictions. Same predictors/tuning grid across CV schemes; inverse-frequency weights. Spatial = Leave-One-Dataset-Out (4 datasets: 3 coastal time-series stations + 1 cruise transect).</t>
  </si>
  <si>
    <t>Random = dataset-stratified random 84/16 hold-out test (N=76; model tuned by repeated 4-fold x3 CV on training set). Training-set value 0.43 (Fig. 3A) not used. Pooled out-of-dataset predictions. Same predictors/tuning grid across CV schemes; inverse-frequency weights. Spatial = LODO with temporally blocked tuning.</t>
  </si>
  <si>
    <t>S1592</t>
  </si>
  <si>
    <t>Mahmood</t>
  </si>
  <si>
    <t>Pakistan (Punjab, Lower Chenab Canal Command)</t>
  </si>
  <si>
    <t>surface soil moisture 0-7 cm under cotton (vol%)</t>
  </si>
  <si>
    <t>135</t>
  </si>
  <si>
    <t>50/50 stratified random split / train UAF-test PARS</t>
  </si>
  <si>
    <t>7.06</t>
  </si>
  <si>
    <t>8.13</t>
  </si>
  <si>
    <t>Table 4 (random); Table 5 (spatial)</t>
  </si>
  <si>
    <t>Random = 50:50 stratified random split pooling both field sites (train 68 / validation 67), overall value; random-split value at PARS site only = 7.56. Spatial = trained at UAF site (81), validated at PARS site (54). Predictors: S1 VV/VH backscatter + S2 NDVI/RVI; tuning by grid search + CV. RMSE/MAE in vol%. Water cloud model (semi-empirical) not extracted. Sentinel-1/2 time series Jul-Oct 2018.</t>
  </si>
  <si>
    <t>Random = 50:50 stratified random split pooling both field sites (train 68 / validation 67), overall value; random-split value at PARS site only = 0.5. Spatial = trained at UAF site (81), validated at PARS site (54). Predictors: S1 VV/VH backscatter + S2 NDVI/RVI; tuning by grid search + CV. RMSE/MAE in vol%. Water cloud model (semi-empirical) not extracted. Sentinel-1/2 time series Jul-Oct 2018.</t>
  </si>
  <si>
    <t>6.08</t>
  </si>
  <si>
    <t>6.87</t>
  </si>
  <si>
    <t>Random = 50:50 stratified random split pooling both field sites (train 68 / validation 67), overall value; random-split value at PARS site only = 6.67. Spatial = trained at UAF site (81), validated at PARS site (54). Predictors: S1 VV/VH backscatter + S2 NDVI/RVI; tuning by grid search + CV. RMSE/MAE in vol%. Water cloud model (semi-empirical) not extracted. Sentinel-1/2 time series Jul-Oct 2018.</t>
  </si>
  <si>
    <t>7.79</t>
  </si>
  <si>
    <t>Random = 50:50 stratified random split pooling both field sites (train 68 / validation 67), overall value; random-split value at PARS site only = 7.55. Spatial = trained at UAF site (81), validated at PARS site (54). Predictors: S1 VV/VH backscatter + S2 NDVI/RVI; tuning by grid search + CV. RMSE/MAE in vol%. Water cloud model (semi-empirical) not extracted. Sentinel-1/2 time series Jul-Oct 2018.</t>
  </si>
  <si>
    <t>Random = 50:50 stratified random split pooling both field sites (train 68 / validation 67), overall value; random-split value at PARS site only = 0.53. Spatial = trained at UAF site (81), validated at PARS site (54). Predictors: S1 VV/VH backscatter + S2 NDVI/RVI; tuning by grid search + CV. RMSE/MAE in vol%. Water cloud model (semi-empirical) not extracted. Sentinel-1/2 time series Jul-Oct 2018.</t>
  </si>
  <si>
    <t>6.47</t>
  </si>
  <si>
    <t>Random = 50:50 stratified random split pooling both field sites (train 68 / validation 67), overall value; random-split value at PARS site only = 6.11. Spatial = trained at UAF site (81), validated at PARS site (54). Predictors: S1 VV/VH backscatter + S2 NDVI/RVI; tuning by grid search + CV. RMSE/MAE in vol%. Water cloud model (semi-empirical) not extracted. Sentinel-1/2 time series Jul-Oct 2018.</t>
  </si>
  <si>
    <t>S1609</t>
  </si>
  <si>
    <t>Barella</t>
  </si>
  <si>
    <t>Brazil (Ouro Preto, Minas Gerais)</t>
  </si>
  <si>
    <t>landslide occurrence (susceptibility, 304 landslides + 304 non-landslides)</t>
  </si>
  <si>
    <t>608</t>
  </si>
  <si>
    <t>134</t>
  </si>
  <si>
    <t>10 (x100 repetitions) random / 10 k-means clusters spatial</t>
  </si>
  <si>
    <t>0.839</t>
  </si>
  <si>
    <t>0.686</t>
  </si>
  <si>
    <t>Results p.13 text; Fig. 11; Table 1</t>
  </si>
  <si>
    <t>Random = 10-fold CV x100 with non-landslides randomly redistributed outside a 50 m buffer around the inventory; spatial = 10 k-means coordinate clusters (assumed same buffer-based non-landslide sample; not explicitly stated). FNR random 10.33 vs spatial 32.37; FPR 45.92 vs 42.93. Spatial CV only reported for RF; other 8 ML methods only under random CV with expert-selected non-landslides (Table 1). Landslide inventory + 1:1 non-landslide points.</t>
  </si>
  <si>
    <t>repeated_kfold 10x100 with expert-based non-landslide selection: AUC 0.945</t>
  </si>
  <si>
    <t>100 (random); NA (spatial)</t>
  </si>
  <si>
    <t>0.7105</t>
  </si>
  <si>
    <t>0.6764</t>
  </si>
  <si>
    <t>Random = 10-fold CV x100 with non-landslides randomly redistributed outside a 50 m buffer around the inventory; spatial = 10 k-means coordinate clusters (assumed same buffer-based non-landslide sample; not explicitly stated). FNR random 10.33 vs spatial 32.37; FPR 45.92 vs 42.93. Spatial CV only reported for RF; other 8 ML methods only under random CV with expert-selected non-landslides (Table 1). Landslide inventory + 1:1 non-landslide points. Accuracy reported in % (71.05 vs 67.64), converted to proportion.</t>
  </si>
  <si>
    <t>repeated_kfold 10x100 with expert-based non-landslide selection: accuracy 0.8815</t>
  </si>
  <si>
    <t>S1378</t>
  </si>
  <si>
    <t>Mermoud</t>
  </si>
  <si>
    <t>Ecological Informatics (journal pre-proof)</t>
  </si>
  <si>
    <t>Europe (ICP Forests Level II plots)</t>
  </si>
  <si>
    <t>relative tree basal-area growth (4 species, weighted mean)</t>
  </si>
  <si>
    <t>33450</t>
  </si>
  <si>
    <t>Table 2 (random); Table 4 (spatial)</t>
  </si>
  <si>
    <t>LightGBM GBDT, all features. Target = tree growth transformed to percentile rank under a fitted log-normal CDF. Random = 5-fold CV grouped by tree identifier without temporal blocking (trees of the same plot in train and test); spatial = 5-fold CV grouped by plot identifier. Temporally blocked tree-wise CV (Table 3, weighted R2 0.21) not extracted. ElasticNet (0.25 vs -0.03) not extracted. Separate model per species; ICP Forests Level II data 1993-2016. Weighted mean R2 across species (weights presumably by sample size); n = total growth periods.</t>
  </si>
  <si>
    <t>weighted mean across 4 species-specific models</t>
  </si>
  <si>
    <t>relative tree growth - Norway spruce</t>
  </si>
  <si>
    <t>14455</t>
  </si>
  <si>
    <t>0.01</t>
  </si>
  <si>
    <t>LightGBM GBDT, all features. Target = tree growth transformed to percentile rank under a fitted log-normal CDF. Random = 5-fold CV grouped by tree identifier without temporal blocking (trees of the same plot in train and test); spatial = 5-fold CV grouped by plot identifier. Temporally blocked tree-wise CV (Table 3, weighted R2 0.21) not extracted. ElasticNet (0.25 vs -0.03) not extracted. Separate model per species; ICP Forests Level II data 1993-2016. SD across 5 folds.</t>
  </si>
  <si>
    <t>species-specific model: Norway spruce</t>
  </si>
  <si>
    <t>relative tree growth - Scots pine</t>
  </si>
  <si>
    <t>9298</t>
  </si>
  <si>
    <t>species-specific model: Scots pine</t>
  </si>
  <si>
    <t>relative tree growth - Common beech</t>
  </si>
  <si>
    <t>7101</t>
  </si>
  <si>
    <t>0.45</t>
  </si>
  <si>
    <t>-0.01</t>
  </si>
  <si>
    <t>0.32</t>
  </si>
  <si>
    <t>species-specific model: Common beech</t>
  </si>
  <si>
    <t>relative tree growth - Oak (Q. petraea/robur)</t>
  </si>
  <si>
    <t>2596</t>
  </si>
  <si>
    <t>0.37</t>
  </si>
  <si>
    <t>-0.11</t>
  </si>
  <si>
    <t>species-specific model: Oak (Q. petraea/robur)</t>
  </si>
  <si>
    <t>S1895</t>
  </si>
  <si>
    <t>Wu</t>
  </si>
  <si>
    <t>Canada (Quebec)</t>
  </si>
  <si>
    <t>pairwise dissimilarity in tree basal area increment (Picea mariana), pooled temporal+spatial (TS)</t>
  </si>
  <si>
    <t>34755</t>
  </si>
  <si>
    <t>10 random / 1 site hold-out</t>
  </si>
  <si>
    <t>0.798</t>
  </si>
  <si>
    <t>0.21</t>
  </si>
  <si>
    <t>Table 1 (testing); p.15 text; Fig. 5i; Table 2</t>
  </si>
  <si>
    <t>Borderline include. TS model (RF on 61 predictors, ITRDB tree rings, 28 sites). Random = internal testing of 10-fold CV within training sites (22,100 pairs). Spatial = external validation on the 30% of sites held out (12,655 pairs; ~8 sites, single split). Random R2 = 1-SSE/SST; spatial R2 = OLS R2 obs vs pred (Table 2: 0.2094) - different definitions. Random RMSE 0.38, MAE 0.23 (no external RMSE/MAE). Temporal and Spatial models validated on random 30% of pairs from same sites (not spatial; 0.71 vs 0.69, 0.865 vs 0.81) - not extracted. Author accepted manuscript (ORCA).</t>
  </si>
  <si>
    <t>TS model (temporal+spatial dissimilarities)</t>
  </si>
  <si>
    <t>S2080</t>
  </si>
  <si>
    <t>Huang</t>
  </si>
  <si>
    <t>China (9 provinces)</t>
  </si>
  <si>
    <t>potato fresh tuber yield (t/ha)</t>
  </si>
  <si>
    <t>2182</t>
  </si>
  <si>
    <t>10 random / 62 spatial</t>
  </si>
  <si>
    <t>3.5</t>
  </si>
  <si>
    <t>9.9</t>
  </si>
  <si>
    <t>Table 3; abstract</t>
  </si>
  <si>
    <t>RMSE in t/ha (text: 10-fold 3.45). LSOCV: leave-site-out (site = blocks within 200 m); 63 field experiments, 79 blocks, 62 sites. Benchmark RF with 38 covariates. Leave-year-out (temporal) RMSE 10.3, MEC 0.43 not extracted. Extended-covariate models only with LSOCV.</t>
  </si>
  <si>
    <t>leave-site-out (site = blocks within 200 m)</t>
  </si>
  <si>
    <t>62</t>
  </si>
  <si>
    <t>Metric is MEC (Nash-Sutcliffe, 1-SSE/SST). LSOCV: leave-site-out (site = blocks within 200 m); 63 field experiments, 79 blocks, 62 sites. Benchmark RF with 38 covariates. Leave-year-out (temporal) RMSE 10.3, MEC 0.43 not extracted. Extended-covariate models only with LSOCV.</t>
  </si>
  <si>
    <t>10 random / 79 spatial</t>
  </si>
  <si>
    <t>8.3</t>
  </si>
  <si>
    <t>RMSE in t/ha (text: 10-fold 3.45). LBOCV: leave-block-out (experimental block); 63 field experiments, 79 blocks, 62 sites. Benchmark RF with 38 covariates. Leave-year-out (temporal) RMSE 10.3, MEC 0.43 not extracted. Extended-covariate models only with LSOCV.</t>
  </si>
  <si>
    <t>leave-block-out (experimental block)</t>
  </si>
  <si>
    <t>79</t>
  </si>
  <si>
    <t>Metric is MEC (Nash-Sutcliffe, 1-SSE/SST). LBOCV: leave-block-out (experimental block); 63 field experiments, 79 blocks, 62 sites. Benchmark RF with 38 covariates. Leave-year-out (temporal) RMSE 10.3, MEC 0.43 not extracted. Extended-covariate models only with LSOCV.</t>
  </si>
  <si>
    <t>S2130</t>
  </si>
  <si>
    <t>Asamoah</t>
  </si>
  <si>
    <t>maize grain yield (kg/ha)</t>
  </si>
  <si>
    <t>4496</t>
  </si>
  <si>
    <t>LOO random / 5 spatial</t>
  </si>
  <si>
    <t>639.5</t>
  </si>
  <si>
    <t>1580.6</t>
  </si>
  <si>
    <t>XGBoost. RMSE in kg/ha. leave-agroecological-zone-out (5 zones); LSOCV folds = sites (Tables S4-S7, n sites not in main text). Zones very unbalanced (54% Guinea savanna, 0.4% Sudan, 0.2% coastal). On-farm trial compilation, 35 covariates; same target data subset across 4 targets (not independent; same study_id). Tuning by 10-fold x5 random CV.</t>
  </si>
  <si>
    <t>leave-agroecological-zone-out (5 zones)</t>
  </si>
  <si>
    <t>LOO (n=4496)</t>
  </si>
  <si>
    <t>0.795</t>
  </si>
  <si>
    <t>XGBoost. Metric is MEC (=1-SSE/SST). leave-agroecological-zone-out (5 zones); LSOCV folds = sites (Tables S4-S7, n sites not in main text). Zones very unbalanced (54% Guinea savanna, 0.4% Sudan, 0.2% coastal). On-farm trial compilation, 35 covariates; same target data subset across 4 targets (not independent; same study_id). Tuning by 10-fold x5 random CV.</t>
  </si>
  <si>
    <t>LOO random / NA spatial</t>
  </si>
  <si>
    <t>970.1</t>
  </si>
  <si>
    <t>XGBoost. RMSE in kg/ha. leave-site-out; LSOCV folds = sites (Tables S4-S7, n sites not in main text). Zones very unbalanced (54% Guinea savanna, 0.4% Sudan, 0.2% coastal). On-farm trial compilation, 35 covariates; same target data subset across 4 targets (not independent; same study_id). Tuning by 10-fold x5 random CV.</t>
  </si>
  <si>
    <t>leave-site-out</t>
  </si>
  <si>
    <t>0.528</t>
  </si>
  <si>
    <t>XGBoost. Metric is MEC (=1-SSE/SST). leave-site-out; LSOCV folds = sites (Tables S4-S7, n sites not in main text). Zones very unbalanced (54% Guinea savanna, 0.4% Sudan, 0.2% coastal). On-farm trial compilation, 35 covariates; same target data subset across 4 targets (not independent; same study_id). Tuning by 10-fold x5 random CV.</t>
  </si>
  <si>
    <t>740.4</t>
  </si>
  <si>
    <t>1574.8</t>
  </si>
  <si>
    <t>RMSE in kg/ha. leave-agroecological-zone-out (5 zones); LSOCV folds = sites (Tables S4-S7, n sites not in main text). Zones very unbalanced (54% Guinea savanna, 0.4% Sudan, 0.2% coastal). On-farm trial compilation, 35 covariates; same target data subset across 4 targets (not independent; same study_id). Tuning by 10-fold x5 random CV.</t>
  </si>
  <si>
    <t>0.725</t>
  </si>
  <si>
    <t>-0.245</t>
  </si>
  <si>
    <t>Metric is MEC (=1-SSE/SST). leave-agroecological-zone-out (5 zones); LSOCV folds = sites (Tables S4-S7, n sites not in main text). Zones very unbalanced (54% Guinea savanna, 0.4% Sudan, 0.2% coastal). On-farm trial compilation, 35 covariates; same target data subset across 4 targets (not independent; same study_id). Tuning by 10-fold x5 random CV.</t>
  </si>
  <si>
    <t>1026.4</t>
  </si>
  <si>
    <t>RMSE in kg/ha. leave-site-out; LSOCV folds = sites (Tables S4-S7, n sites not in main text). Zones very unbalanced (54% Guinea savanna, 0.4% Sudan, 0.2% coastal). On-farm trial compilation, 35 covariates; same target data subset across 4 targets (not independent; same study_id). Tuning by 10-fold x5 random CV.</t>
  </si>
  <si>
    <t>0.471</t>
  </si>
  <si>
    <t>Metric is MEC (=1-SSE/SST). leave-site-out; LSOCV folds = sites (Tables S4-S7, n sites not in main text). Zones very unbalanced (54% Guinea savanna, 0.4% Sudan, 0.2% coastal). On-farm trial compilation, 35 covariates; same target data subset across 4 targets (not independent; same study_id). Tuning by 10-fold x5 random CV.</t>
  </si>
  <si>
    <t>655.6</t>
  </si>
  <si>
    <t>1515.0</t>
  </si>
  <si>
    <t>0.784</t>
  </si>
  <si>
    <t>-0.152</t>
  </si>
  <si>
    <t>977.4</t>
  </si>
  <si>
    <t>675.5</t>
  </si>
  <si>
    <t>1935.3</t>
  </si>
  <si>
    <t>0.771</t>
  </si>
  <si>
    <t>-0.88</t>
  </si>
  <si>
    <t>975.8</t>
  </si>
  <si>
    <t>0.522</t>
  </si>
  <si>
    <t>agronomic efficiency of N (kg/kg)</t>
  </si>
  <si>
    <t>3106</t>
  </si>
  <si>
    <t>11.6</t>
  </si>
  <si>
    <t>28.3</t>
  </si>
  <si>
    <t>XGBoost. RMSE in kg/kg. leave-agroecological-zone-out (5 zones); LSOCV folds = sites (Tables S4-S7, n sites not in main text). Zones very unbalanced (54% Guinea savanna, 0.4% Sudan, 0.2% coastal). On-farm trial compilation, 35 covariates; same target data subset across 4 targets (not independent; same study_id). Tuning by 10-fold x5 random CV.</t>
  </si>
  <si>
    <t>LOO (n=3106)</t>
  </si>
  <si>
    <t>0.657</t>
  </si>
  <si>
    <t>-1.039</t>
  </si>
  <si>
    <t>16.5</t>
  </si>
  <si>
    <t>XGBoost. RMSE in kg/kg. leave-site-out; LSOCV folds = sites (Tables S4-S7, n sites not in main text). Zones very unbalanced (54% Guinea savanna, 0.4% Sudan, 0.2% coastal). On-farm trial compilation, 35 covariates; same target data subset across 4 targets (not independent; same study_id). Tuning by 10-fold x5 random CV.</t>
  </si>
  <si>
    <t>0.311</t>
  </si>
  <si>
    <t>12.7</t>
  </si>
  <si>
    <t>19.9</t>
  </si>
  <si>
    <t>RMSE in kg/kg. leave-agroecological-zone-out (5 zones); LSOCV folds = sites (Tables S4-S7, n sites not in main text). Zones very unbalanced (54% Guinea savanna, 0.4% Sudan, 0.2% coastal). On-farm trial compilation, 35 covariates; same target data subset across 4 targets (not independent; same study_id). Tuning by 10-fold x5 random CV.</t>
  </si>
  <si>
    <t>0.592</t>
  </si>
  <si>
    <t>-0.003</t>
  </si>
  <si>
    <t>15.5</t>
  </si>
  <si>
    <t>RMSE in kg/kg. leave-site-out; LSOCV folds = sites (Tables S4-S7, n sites not in main text). Zones very unbalanced (54% Guinea savanna, 0.4% Sudan, 0.2% coastal). On-farm trial compilation, 35 covariates; same target data subset across 4 targets (not independent; same study_id). Tuning by 10-fold x5 random CV.</t>
  </si>
  <si>
    <t>0.391</t>
  </si>
  <si>
    <t>11.9</t>
  </si>
  <si>
    <t>20.1</t>
  </si>
  <si>
    <t>0.642</t>
  </si>
  <si>
    <t>-0.022</t>
  </si>
  <si>
    <t>16.2</t>
  </si>
  <si>
    <t>0.33</t>
  </si>
  <si>
    <t>11.7</t>
  </si>
  <si>
    <t>23.6</t>
  </si>
  <si>
    <t>0.649</t>
  </si>
  <si>
    <t>-0.419</t>
  </si>
  <si>
    <t>17.0</t>
  </si>
  <si>
    <t>0.263</t>
  </si>
  <si>
    <t>agronomic efficiency of P (kg/kg)</t>
  </si>
  <si>
    <t>2858</t>
  </si>
  <si>
    <t>30.5</t>
  </si>
  <si>
    <t>87.4</t>
  </si>
  <si>
    <t>LOO (n=2858)</t>
  </si>
  <si>
    <t>0.543</t>
  </si>
  <si>
    <t>-2.755</t>
  </si>
  <si>
    <t>44.3</t>
  </si>
  <si>
    <t>32.4</t>
  </si>
  <si>
    <t>46.0</t>
  </si>
  <si>
    <t>-0.042</t>
  </si>
  <si>
    <t>41.8</t>
  </si>
  <si>
    <t>31.0</t>
  </si>
  <si>
    <t>48.8</t>
  </si>
  <si>
    <t>0.527</t>
  </si>
  <si>
    <t>-0.173</t>
  </si>
  <si>
    <t>41.4</t>
  </si>
  <si>
    <t>0.158</t>
  </si>
  <si>
    <t>30.7</t>
  </si>
  <si>
    <t>58.2</t>
  </si>
  <si>
    <t>0.538</t>
  </si>
  <si>
    <t>-0.667</t>
  </si>
  <si>
    <t>45.2</t>
  </si>
  <si>
    <t>-0.006</t>
  </si>
  <si>
    <t>agronomic efficiency of K (kg/kg)</t>
  </si>
  <si>
    <t>2760</t>
  </si>
  <si>
    <t>22.8</t>
  </si>
  <si>
    <t>42.0</t>
  </si>
  <si>
    <t>LOO (n=2760)</t>
  </si>
  <si>
    <t>0.509</t>
  </si>
  <si>
    <t>-0.67</t>
  </si>
  <si>
    <t>30.2</t>
  </si>
  <si>
    <t>0.136</t>
  </si>
  <si>
    <t>24.0</t>
  </si>
  <si>
    <t>32.5</t>
  </si>
  <si>
    <t>0.455</t>
  </si>
  <si>
    <t>0.0</t>
  </si>
  <si>
    <t>29.0</t>
  </si>
  <si>
    <t>0.206</t>
  </si>
  <si>
    <t>23.0</t>
  </si>
  <si>
    <t>36.2</t>
  </si>
  <si>
    <t>0.499</t>
  </si>
  <si>
    <t>-0.237</t>
  </si>
  <si>
    <t>30.4</t>
  </si>
  <si>
    <t>0.128</t>
  </si>
  <si>
    <t>39.3</t>
  </si>
  <si>
    <t>0.498</t>
  </si>
  <si>
    <t>-0.459</t>
  </si>
  <si>
    <t>31.2</t>
  </si>
  <si>
    <t>S2289a</t>
  </si>
  <si>
    <t>Morell-Monzo</t>
  </si>
  <si>
    <t>Spain (La Safor, Comunitat Valenciana)</t>
  </si>
  <si>
    <t>citrus parcel status (non-productive / productive / abandoned)</t>
  </si>
  <si>
    <t>240</t>
  </si>
  <si>
    <t>120</t>
  </si>
  <si>
    <t>0.916</t>
  </si>
  <si>
    <t>0.888</t>
  </si>
  <si>
    <t>Dataset OLV-19: stratified random (80 per class), Oliva, field campaign 2019; n = parcels. Sentinel-2 OSAVI/NDMI time-series features, pixel RF then parcel-based labelling. k-means on parcel XY for spatial folds. OA 95% CI half-width random +/-0.034, spatial +/-0.039. Training area ~20 x 6 km (area approx.). No data/code statement.</t>
  </si>
  <si>
    <t>0.827</t>
  </si>
  <si>
    <t>Dataset OLV-19: stratified random (80 per class), Oliva, field campaign 2019; n = parcels. Sentinel-2 OSAVI/NDMI time-series features, pixel RF then parcel-based labelling. k-means on parcel XY for spatial folds. Training area ~20 x 6 km (area approx.). No data/code statement.</t>
  </si>
  <si>
    <t>S2289b</t>
  </si>
  <si>
    <t>280</t>
  </si>
  <si>
    <t>0.964</t>
  </si>
  <si>
    <t>0.944</t>
  </si>
  <si>
    <t>Dataset LSF-20: cluster sampling from 12 UAV flights, 2020; n = parcels. Sentinel-2 OSAVI/NDMI time-series features, pixel RF then parcel-based labelling. k-means on parcel XY for spatial folds. OA 95% CI half-width random +/-0.022, spatial +/-0.027. Training area ~20 x 6 km (area approx.). No data/code statement.</t>
  </si>
  <si>
    <t>0.909</t>
  </si>
  <si>
    <t>Dataset LSF-20: cluster sampling from 12 UAV flights, 2020; n = parcels. Sentinel-2 OSAVI/NDMI time-series features, pixel RF then parcel-based labelling. k-means on parcel XY for spatial folds. Training area ~20 x 6 km (area approx.). No data/code statement.</t>
  </si>
  <si>
    <t>S2289c</t>
  </si>
  <si>
    <t>836</t>
  </si>
  <si>
    <t>0.901</t>
  </si>
  <si>
    <t>0.899</t>
  </si>
  <si>
    <t>Table 2; Table 3</t>
  </si>
  <si>
    <t>Dataset LSF-21: simple random sampling, field campaigns 2021; n = parcels. Sentinel-2 OSAVI/NDMI time-series features, pixel RF then parcel-based labelling. k-means on parcel XY for spatial folds. OA 95% CI half-width random +/-0.02, spatial +/-0.02. Independent = mean over 4 separate areas (PV-21, TV-21, BP-21, NL-21; 80 parcels each, simple random) with LSF-21 model. Training area ~20 x 6 km (area approx.). No data/code statement.</t>
  </si>
  <si>
    <t>0.846</t>
  </si>
  <si>
    <t>0.813</t>
  </si>
  <si>
    <t>Dataset LSF-21: simple random sampling, field campaigns 2021; n = parcels. Sentinel-2 OSAVI/NDMI time-series features, pixel RF then parcel-based labelling. k-means on parcel XY for spatial folds. Independent = mean over 4 separate areas (PV-21, TV-21, BP-21, NL-21; 80 parcels each, simple random) with LSF-21 model. Training area ~20 x 6 km (area approx.). No data/code statement.</t>
  </si>
  <si>
    <t>S2433</t>
  </si>
  <si>
    <t>Charsley</t>
  </si>
  <si>
    <t>Longfin Eel (Anguilla dieffenbachii) probability of capture (presence/absence, electric fishing)</t>
  </si>
  <si>
    <t>10539</t>
  </si>
  <si>
    <t>0.7774</t>
  </si>
  <si>
    <t>Regularized random forest (RRF). Mean over folds; prevalence 55.3%. AUC SE (cvAUC) random 0.0046, spatial 0.0054. k-means on coordinates, 100 balancing steps. NZFFD records 1974-2014. VAST (spatio-temporal GLMM) and GRaF (GP) not ML - not extracted. Accepted manuscript (CJFAS draft R1) used; published version same DOI.</t>
  </si>
  <si>
    <t>5-fold random: 0.7753</t>
  </si>
  <si>
    <t>TSS</t>
  </si>
  <si>
    <t>0.4291</t>
  </si>
  <si>
    <t>0.147</t>
  </si>
  <si>
    <t>Regularized random forest (RRF). Mean over folds; prevalence 55.3%. Median TSS also in table. k-means on coordinates, 100 balancing steps. NZFFD records 1974-2014. VAST (spatio-temporal GLMM) and GRaF (GP) not ML - not extracted. Accepted manuscript (CJFAS draft R1) used; published version same DOI.</t>
  </si>
  <si>
    <t>5-fold random: 0.4287</t>
  </si>
  <si>
    <t>Shortfin Eel (Anguilla australis) probability of capture (presence/absence, electric fishing)</t>
  </si>
  <si>
    <t>0.8681</t>
  </si>
  <si>
    <t>0.7427</t>
  </si>
  <si>
    <t>Regularized random forest (RRF). Mean over folds; prevalence 22.1%. AUC SE (cvAUC) random 0.0041, spatial 0.0057. Shortfin: 3 spatial folds failed (too few presences). k-means on coordinates, 100 balancing steps. NZFFD records 1974-2014. VAST (spatio-temporal GLMM) and GRaF (GP) not ML - not extracted. Accepted manuscript (CJFAS draft R1) used; published version same DOI.</t>
  </si>
  <si>
    <t>5-fold random: 0.8665</t>
  </si>
  <si>
    <t>0.4598</t>
  </si>
  <si>
    <t>0.1855</t>
  </si>
  <si>
    <t>Regularized random forest (RRF). Mean over folds; prevalence 22.1%. Median TSS also in table. Shortfin: 3 spatial folds failed (too few presences). k-means on coordinates, 100 balancing steps. NZFFD records 1974-2014. VAST (spatio-temporal GLMM) and GRaF (GP) not ML - not extracted. Accepted manuscript (CJFAS draft R1) used; published version same DOI.</t>
  </si>
  <si>
    <t>5-fold random: 0.4562</t>
  </si>
  <si>
    <t>S2506b</t>
  </si>
  <si>
    <t>Haycock</t>
  </si>
  <si>
    <t>USA (Midwest to East Coast)</t>
  </si>
  <si>
    <t>county-level corn yield 2008-2018</t>
  </si>
  <si>
    <t>22.69</t>
  </si>
  <si>
    <t>Extra Trees (et), PyCaret defaults via R stressor package. Spatial = k-means on county centroid lat/lon (kmult=5 x 10 = 50 sub-clusters merged into 10 balanced folds). RMSE units presumably bu/acre (not stated). County-year obs, years assumed independent, so same county may appear in train and test in random CV. Table 4 single run; Fig.4 shows 20 runs. Linear models (lr, ridge, lasso, etc.) not extracted. Software paper with original agricultural application.</t>
  </si>
  <si>
    <t>SCV grouped on county-centroid lat/lon</t>
  </si>
  <si>
    <t>22.37</t>
  </si>
  <si>
    <t>Extra Trees (et). 'SCV' = k-means clustering on all scaled predictors (feature-space blocking, includes lat/lon and time), not purely geographic. Same random 10-fold comparator.</t>
  </si>
  <si>
    <t>SCV grouped on all explanatory variables (feature-space + lat/lon + time)</t>
  </si>
  <si>
    <t>17.78</t>
  </si>
  <si>
    <t>24.56</t>
  </si>
  <si>
    <t>Random Forest (rf), PyCaret defaults via R stressor package. Spatial = k-means on county centroid lat/lon (kmult=5 x 10 = 50 sub-clusters merged into 10 balanced folds). RMSE units presumably bu/acre (not stated). County-year obs, years assumed independent, so same county may appear in train and test in random CV. Table 4 single run; Fig.4 shows 20 runs. Linear models (lr, ridge, lasso, etc.) not extracted. Software paper with original agricultural application.</t>
  </si>
  <si>
    <t>23.82</t>
  </si>
  <si>
    <t>Random Forest (rf). 'SCV' = k-means clustering on all scaled predictors (feature-space blocking, includes lat/lon and time), not purely geographic. Same random 10-fold comparator.</t>
  </si>
  <si>
    <t>18.41</t>
  </si>
  <si>
    <t>24.18</t>
  </si>
  <si>
    <t>LightGBM (lightgbm), PyCaret defaults via R stressor package. Spatial = k-means on county centroid lat/lon (kmult=5 x 10 = 50 sub-clusters merged into 10 balanced folds). RMSE units presumably bu/acre (not stated). County-year obs, years assumed independent, so same county may appear in train and test in random CV. Table 4 single run; Fig.4 shows 20 runs. Linear models (lr, ridge, lasso, etc.) not extracted. Software paper with original agricultural application.</t>
  </si>
  <si>
    <t>23.41</t>
  </si>
  <si>
    <t>LightGBM (lightgbm). 'SCV' = k-means clustering on all scaled predictors (feature-space blocking, includes lat/lon and time), not purely geographic. Same random 10-fold comparator.</t>
  </si>
  <si>
    <t>22.38</t>
  </si>
  <si>
    <t>26.05</t>
  </si>
  <si>
    <t>Gradient Boosting Regressor (gbr), PyCaret defaults via R stressor package. Spatial = k-means on county centroid lat/lon (kmult=5 x 10 = 50 sub-clusters merged into 10 balanced folds). RMSE units presumably bu/acre (not stated). County-year obs, years assumed independent, so same county may appear in train and test in random CV. Table 4 single run; Fig.4 shows 20 runs. Linear models (lr, ridge, lasso, etc.) not extracted. Software paper with original agricultural application.</t>
  </si>
  <si>
    <t>25.73</t>
  </si>
  <si>
    <t>Gradient Boosting Regressor (gbr). 'SCV' = k-means clustering on all scaled predictors (feature-space blocking, includes lat/lon and time), not purely geographic. Same random 10-fold comparator.</t>
  </si>
  <si>
    <t>23.58</t>
  </si>
  <si>
    <t>34.53</t>
  </si>
  <si>
    <t>K Neighbors (knn), PyCaret defaults via R stressor package. Spatial = k-means on county centroid lat/lon (kmult=5 x 10 = 50 sub-clusters merged into 10 balanced folds). RMSE units presumably bu/acre (not stated). County-year obs, years assumed independent, so same county may appear in train and test in random CV. Table 4 single run; Fig.4 shows 20 runs. Linear models (lr, ridge, lasso, etc.) not extracted. Software paper with original agricultural application.</t>
  </si>
  <si>
    <t>33.76</t>
  </si>
  <si>
    <t>K Neighbors (knn). 'SCV' = k-means clustering on all scaled predictors (feature-space blocking, includes lat/lon and time), not purely geographic. Same random 10-fold comparator.</t>
  </si>
  <si>
    <t>26.37</t>
  </si>
  <si>
    <t>33.75</t>
  </si>
  <si>
    <t>Decision Tree (dt), PyCaret defaults via R stressor package. Spatial = k-means on county centroid lat/lon (kmult=5 x 10 = 50 sub-clusters merged into 10 balanced folds). RMSE units presumably bu/acre (not stated). County-year obs, years assumed independent, so same county may appear in train and test in random CV. Table 4 single run; Fig.4 shows 20 runs. Linear models (lr, ridge, lasso, etc.) not extracted. Software paper with original agricultural application.</t>
  </si>
  <si>
    <t>33.4</t>
  </si>
  <si>
    <t>Decision Tree (dt). 'SCV' = k-means clustering on all scaled predictors (feature-space blocking, includes lat/lon and time), not purely geographic. Same random 10-fold comparator.</t>
  </si>
  <si>
    <t>28.19</t>
  </si>
  <si>
    <t>29.96</t>
  </si>
  <si>
    <t>AdaBoost (ada), PyCaret defaults via R stressor package. Spatial = k-means on county centroid lat/lon (kmult=5 x 10 = 50 sub-clusters merged into 10 balanced folds). RMSE units presumably bu/acre (not stated). County-year obs, years assumed independent, so same county may appear in train and test in random CV. Table 4 single run; Fig.4 shows 20 runs. Linear models (lr, ridge, lasso, etc.) not extracted. Software paper with original agricultural application.</t>
  </si>
  <si>
    <t>30.52</t>
  </si>
  <si>
    <t>AdaBoost (ada). 'SCV' = k-means clustering on all scaled predictors (feature-space blocking, includes lat/lon and time), not purely geographic. Same random 10-fold comparator.</t>
  </si>
  <si>
    <t>S2506a</t>
  </si>
  <si>
    <t>crop_suitability</t>
  </si>
  <si>
    <t>crop presence/absence (planted &gt;2 times 2008-2019, 30 m pixels) as suitability</t>
  </si>
  <si>
    <t>0.8364</t>
  </si>
  <si>
    <t>0.8123</t>
  </si>
  <si>
    <t>rf; PCC reported in % (Table 3), converted to proportion. 'SCV' clusters on the 56 soil/climate/irrigation/topography predictors (no coordinates stated), i.e. feature-space blocking, not geographic: sensitivity only. 2.5 million pixels sampled at random across Midwest-East Coast; crop of 'AP' response not specified; n used in package dataset not stated. LDA/ridge/LR/QDA/NB not extracted.</t>
  </si>
  <si>
    <t>feature-space SCV (k-means on all predictors)</t>
  </si>
  <si>
    <t>0.8317</t>
  </si>
  <si>
    <t>0.8049</t>
  </si>
  <si>
    <t>et; PCC reported in % (Table 3), converted to proportion. 'SCV' clusters on the 56 soil/climate/irrigation/topography predictors (no coordinates stated), i.e. feature-space blocking, not geographic: sensitivity only. 2.5 million pixels sampled at random across Midwest-East Coast; crop of 'AP' response not specified; n used in package dataset not stated. LDA/ridge/LR/QDA/NB not extracted.</t>
  </si>
  <si>
    <t>0.826</t>
  </si>
  <si>
    <t>0.8055</t>
  </si>
  <si>
    <t>lightgbm; PCC reported in % (Table 3), converted to proportion. 'SCV' clusters on the 56 soil/climate/irrigation/topography predictors (no coordinates stated), i.e. feature-space blocking, not geographic: sensitivity only. 2.5 million pixels sampled at random across Midwest-East Coast; crop of 'AP' response not specified; n used in package dataset not stated. LDA/ridge/LR/QDA/NB not extracted.</t>
  </si>
  <si>
    <t>0.7999</t>
  </si>
  <si>
    <t>gbc; PCC reported in % (Table 3), converted to proportion. 'SCV' clusters on the 56 soil/climate/irrigation/topography predictors (no coordinates stated), i.e. feature-space blocking, not geographic: sensitivity only. 2.5 million pixels sampled at random across Midwest-East Coast; crop of 'AP' response not specified; n used in package dataset not stated. LDA/ridge/LR/QDA/NB not extracted.</t>
  </si>
  <si>
    <t>0.7732</t>
  </si>
  <si>
    <t>0.7442</t>
  </si>
  <si>
    <t>ada; PCC reported in % (Table 3), converted to proportion. 'SCV' clusters on the 56 soil/climate/irrigation/topography predictors (no coordinates stated), i.e. feature-space blocking, not geographic: sensitivity only. 2.5 million pixels sampled at random across Midwest-East Coast; crop of 'AP' response not specified; n used in package dataset not stated. LDA/ridge/LR/QDA/NB not extracted.</t>
  </si>
  <si>
    <t>0.759</t>
  </si>
  <si>
    <t>0.7072</t>
  </si>
  <si>
    <t>dt; PCC reported in % (Table 3), converted to proportion. 'SCV' clusters on the 56 soil/climate/irrigation/topography predictors (no coordinates stated), i.e. feature-space blocking, not geographic: sensitivity only. 2.5 million pixels sampled at random across Midwest-East Coast; crop of 'AP' response not specified; n used in package dataset not stated. LDA/ridge/LR/QDA/NB not extracted.</t>
  </si>
  <si>
    <t>0.7573</t>
  </si>
  <si>
    <t>0.7198</t>
  </si>
  <si>
    <t>knn; PCC reported in % (Table 3), converted to proportion. 'SCV' clusters on the 56 soil/climate/irrigation/topography predictors (no coordinates stated), i.e. feature-space blocking, not geographic: sensitivity only. 2.5 million pixels sampled at random across Midwest-East Coast; crop of 'AP' response not specified; n used in package dataset not stated. LDA/ridge/LR/QDA/NB not extracted.</t>
  </si>
  <si>
    <t>0.6159</t>
  </si>
  <si>
    <t>0.6374</t>
  </si>
  <si>
    <t>svm; PCC reported in % (Table 3), converted to proportion. 'SCV' clusters on the 56 soil/climate/irrigation/topography predictors (no coordinates stated), i.e. feature-space blocking, not geographic: sensitivity only. 2.5 million pixels sampled at random across Midwest-East Coast; crop of 'AP' response not specified; n used in package dataset not stated. SVM is linear kernel. LDA/ridge/LR/QDA/NB not extracted.</t>
  </si>
  <si>
    <t>S2541</t>
  </si>
  <si>
    <t>Hoppe</t>
  </si>
  <si>
    <t>Germany (Brandenburg)</t>
  </si>
  <si>
    <t>crop type of field parcels (5 classes) from Sentinel-2</t>
  </si>
  <si>
    <t>29654</t>
  </si>
  <si>
    <t>80/10/10 random split / 1 regional hold-out</t>
  </si>
  <si>
    <t>0.618</t>
  </si>
  <si>
    <t>Table A1</t>
  </si>
  <si>
    <t>Random = validation set of random 80/10/10 parcel split within north region; spatial = model trained in north applied to south Brandenburg (single region transfer, n_folds_spatial=1). F1 = unweighted macro mean of 5 per-class F1 (computed by extractor from table; authors' combined F1 for Majority Voting = 0.65 matches). Parcel-level CAP/LPIS census data (all declared parcels, filtered by cloud-free obs); 36,359 parcel observations total (Table 4), n for this scenario not stated. SGD classifier (linear) not extracted (0.760 vs 0.284).</t>
  </si>
  <si>
    <t>test case T10 (single-day imagery, north-&gt;south)</t>
  </si>
  <si>
    <t>0.792</t>
  </si>
  <si>
    <t>0.632</t>
  </si>
  <si>
    <t>Table A2</t>
  </si>
  <si>
    <t>0.814</t>
  </si>
  <si>
    <t>0.476</t>
  </si>
  <si>
    <t>Table A3</t>
  </si>
  <si>
    <t>0.616</t>
  </si>
  <si>
    <t>Table A5</t>
  </si>
  <si>
    <t>Multilayer Perceptron. Random = validation set of random 80/10/10 parcel split within north region; spatial = model trained in north applied to south Brandenburg (single region transfer, n_folds_spatial=1). F1 = unweighted macro mean of 5 per-class F1 (computed by extractor from table; authors' combined F1 for Majority Voting = 0.65 matches). Parcel-level CAP/LPIS census data (all declared parcels, filtered by cloud-free obs); 36,359 parcel observations total (Table 4), n for this scenario not stated. SGD classifier (linear) not extracted (0.760 vs 0.284).</t>
  </si>
  <si>
    <t>Table 7</t>
  </si>
  <si>
    <t>Majority Voting ensemble. Random = validation set of random 80/10/10 parcel split within north region; spatial = model trained in north applied to south Brandenburg (single region transfer, n_folds_spatial=1). F1 = unweighted macro mean of 5 per-class F1 (computed by extractor from table; authors' combined F1 for Majority Voting = 0.65 matches). Parcel-level CAP/LPIS census data (all declared parcels, filtered by cloud-free obs); 36,359 parcel observations total (Table 4), n for this scenario not stated. SGD classifier (linear) not extracted (0.760 vs 0.284).</t>
  </si>
  <si>
    <t>0.674</t>
  </si>
  <si>
    <t>Table A6</t>
  </si>
  <si>
    <t>XGBoost only. Random = validation set of random 80/10/10 parcel split within north region; spatial = model trained in north applied to south Brandenburg (single region transfer, n_folds_spatial=1). F1 = unweighted macro mean of 5 per-class F1 (computed by extractor from table; authors' combined F1 for Majority Voting = 0.65 matches). Parcel-level CAP/LPIS census data (all declared parcels, filtered by cloud-free obs); 36,359 parcel observations total (Table 4), n for this scenario not stated.</t>
  </si>
  <si>
    <t>test case T13 (April) north-&gt;south</t>
  </si>
  <si>
    <t>0.866</t>
  </si>
  <si>
    <t>Table A7</t>
  </si>
  <si>
    <t>test case T15 (May) north-&gt;south</t>
  </si>
  <si>
    <t>S2615</t>
  </si>
  <si>
    <t>Terry</t>
  </si>
  <si>
    <t>USA (Haddam Meadows, Connecticut)</t>
  </si>
  <si>
    <t>volumetric soil water content (cm3/cm3) from geophysics (ERT, FDEM, GPR)</t>
  </si>
  <si>
    <t>66</t>
  </si>
  <si>
    <t>1000 random 60/40 splits / 2 spatial halves</t>
  </si>
  <si>
    <t>0.75</t>
  </si>
  <si>
    <t>0.675</t>
  </si>
  <si>
    <t>SVR. Spatial = mean of transferability tests #1 (0.77) and #2 (0.58), computed by extractor; random value is a median (range in Table 2). Random = median R2 over 1000 random 60/40 (39/27) splits of 66 TDR moisture observations (no RMSE given for random). Spatial = leave-location-out along ~20 m transect: train x=0-9.5 m/test 9.5-20 m and reverse (test 0-10.5 m). Same optimal predictor set in both. Block size ~10 m approx. MVR and MoisturEC not extracted. Tiny irrigation plot.</t>
  </si>
  <si>
    <t>optimal parameter set (Q2H, Q9H, FIV)</t>
  </si>
  <si>
    <t>1000 (repeated 60/40 split)</t>
  </si>
  <si>
    <t>m</t>
  </si>
  <si>
    <t>SVR. Single half-transect test #1. Random = median R2 over 1000 random 60/40 (39/27) splits of 66 TDR moisture observations (no RMSE given for random). Spatial = leave-location-out along ~20 m transect: train x=0-9.5 m/test 9.5-20 m and reverse (test 0-10.5 m). Same optimal predictor set in both. Block size ~10 m approx. MVR and MoisturEC not extracted. Tiny irrigation plot.</t>
  </si>
  <si>
    <t>single spatial hold-out, transferability test #1</t>
  </si>
  <si>
    <t>SVR. Single half-transect test #2. Random = median R2 over 1000 random 60/40 (39/27) splits of 66 TDR moisture observations (no RMSE given for random). Spatial = leave-location-out along ~20 m transect: train x=0-9.5 m/test 9.5-20 m and reverse (test 0-10.5 m). Same optimal predictor set in both. Block size ~10 m approx. MVR and MoisturEC not extracted. Tiny irrigation plot.</t>
  </si>
  <si>
    <t>single spatial hold-out, transferability test #2</t>
  </si>
  <si>
    <t>RRF. Spatial = mean of transferability tests #1 (0.79) and #2 (0.73), computed by extractor; random value is a median (range in Table 2). Random = median R2 over 1000 random 60/40 (39/27) splits of 66 TDR moisture observations (no RMSE given for random). Spatial = leave-location-out along ~20 m transect: train x=0-9.5 m/test 9.5-20 m and reverse (test 0-10.5 m). Same optimal predictor set in both. Block size ~10 m approx. MVR and MoisturEC not extracted. Tiny irrigation plot.</t>
  </si>
  <si>
    <t>optimal parameter set (Q2H, Q9H, FIV, EIV)</t>
  </si>
  <si>
    <t>RRF. Single half-transect test #1. Random = median R2 over 1000 random 60/40 (39/27) splits of 66 TDR moisture observations (no RMSE given for random). Spatial = leave-location-out along ~20 m transect: train x=0-9.5 m/test 9.5-20 m and reverse (test 0-10.5 m). Same optimal predictor set in both. Block size ~10 m approx. MVR and MoisturEC not extracted. Tiny irrigation plot.</t>
  </si>
  <si>
    <t>RRF. Single half-transect test #2. Random = median R2 over 1000 random 60/40 (39/27) splits of 66 TDR moisture observations (no RMSE given for random). Spatial = leave-location-out along ~20 m transect: train x=0-9.5 m/test 9.5-20 m and reverse (test 0-10.5 m). Same optimal predictor set in both. Block size ~10 m approx. MVR and MoisturEC not extracted. Tiny irrigation plot.</t>
  </si>
  <si>
    <t>S2934</t>
  </si>
  <si>
    <t>Lang</t>
  </si>
  <si>
    <t>arXiv:2103.03975</t>
  </si>
  <si>
    <t>arXiv preprint (later Remote Sensing of Environment 2022)</t>
  </si>
  <si>
    <t>Global (GEDI ALS reference sites, 5 continental regions)</t>
  </si>
  <si>
    <t>canopy top height RH98 (m) from GEDI L1B waveforms</t>
  </si>
  <si>
    <t>68483</t>
  </si>
  <si>
    <t>10 random / continental hold-outs</t>
  </si>
  <si>
    <t>3.6</t>
  </si>
  <si>
    <t>2.93</t>
  </si>
  <si>
    <t>Spatial = unweighted mean over Europe/Australia/Africa hold-outs computed by extractor (m). Deep ensemble of 10 ResNet-style 1D CNNs (probabilistic). Random 10-fold: pooled metrics, SD over folds given. Spatial = leave-one-continental-region-out (Europe, Australia, Africa, Tropics; tropics overlaps Africa); not a full partition. Spatial error LOWER than random here (different test populations; Europe has low canopies). ALS reference sites are clustered. ME and MAPE also reported (random MAPE 25.6%). Preprint v2 used; published DOI is the extractor's attribution, check numbers against the RSE version.</t>
  </si>
  <si>
    <t>mean of 3 non-overlapping continental hold-outs (Europe, Australia, Africa)</t>
  </si>
  <si>
    <t>2.5</t>
  </si>
  <si>
    <t>Europe held out (m). Deep ensemble of 10 ResNet-style 1D CNNs (probabilistic). Random 10-fold: pooled metrics, SD over folds given. Spatial = leave-one-continental-region-out (Europe, Australia, Africa, Tropics; tropics overlaps Africa); not a full partition. Spatial error LOWER than random here (different test populations; Europe has low canopies). ALS reference sites are clustered. ME and MAPE also reported (random MAPE 25.6%). Preprint v2 used; published DOI is the extractor's attribution, check numbers against the RSE version.</t>
  </si>
  <si>
    <t>hold-out region: Europe</t>
  </si>
  <si>
    <t>Australia held out (m). Deep ensemble of 10 ResNet-style 1D CNNs (probabilistic). Random 10-fold: pooled metrics, SD over folds given. Spatial = leave-one-continental-region-out (Europe, Australia, Africa, Tropics; tropics overlaps Africa); not a full partition. Spatial error LOWER than random here (different test populations; Europe has low canopies). ALS reference sites are clustered. ME and MAPE also reported (random MAPE 25.6%). Preprint v2 used; published DOI is the extractor's attribution, check numbers against the RSE version.</t>
  </si>
  <si>
    <t>hold-out region: Australia</t>
  </si>
  <si>
    <t>3.1</t>
  </si>
  <si>
    <t>Africa held out (m). Deep ensemble of 10 ResNet-style 1D CNNs (probabilistic). Random 10-fold: pooled metrics, SD over folds given. Spatial = leave-one-continental-region-out (Europe, Australia, Africa, Tropics; tropics overlaps Africa); not a full partition. Spatial error LOWER than random here (different test populations; Europe has low canopies). ALS reference sites are clustered. ME and MAPE also reported (random MAPE 25.6%). Preprint v2 used; published DOI is the extractor's attribution, check numbers against the RSE version.</t>
  </si>
  <si>
    <t>hold-out region: Africa</t>
  </si>
  <si>
    <t>Tropics held out (m). Deep ensemble of 10 ResNet-style 1D CNNs (probabilistic). Random 10-fold: pooled metrics, SD over folds given. Spatial = leave-one-continental-region-out (Europe, Australia, Africa, Tropics; tropics overlaps Africa); not a full partition. Spatial error LOWER than random here (different test populations; Europe has low canopies). ALS reference sites are clustered. ME and MAPE also reported (random MAPE 25.6%). Preprint v2 used; published DOI is the extractor's attribution, check numbers against the RSE version.</t>
  </si>
  <si>
    <t>hold-out region: Tropics</t>
  </si>
  <si>
    <t>S3051</t>
  </si>
  <si>
    <t>Morera</t>
  </si>
  <si>
    <t>Spain (Catalonia)</t>
  </si>
  <si>
    <t>annual wild mushroom productivity (kg/ha/yr) in pine forests</t>
  </si>
  <si>
    <t>unspecified</t>
  </si>
  <si>
    <t>110.2</t>
  </si>
  <si>
    <t>135.5</t>
  </si>
  <si>
    <t>Table 2 reports MSE averaged over 10 folds: k-fold 12148, spatial 18356 (environmental-blocking CV 19875); RMSE = sqrt(mean fold MSE) computed by extractor. Spatial CV via mlr3spatiotempcv, method not specified (likely coordinate k-means). Tuning done within each resampling strategy. 98 permanent plots randomly distributed proportionally to pine forest types, annual data 1997-2019 (n plot-years not stated). Two-stage hurdle (occurrence x production) model. GLMM/GWR not extracted.</t>
  </si>
  <si>
    <t>15-variable model (ran.15)</t>
  </si>
  <si>
    <t>112.6</t>
  </si>
  <si>
    <t>134.5</t>
  </si>
  <si>
    <t>Table 2 reports MSE averaged over 10 folds: k-fold 12677, spatial 18096 (environmental-blocking CV 22941); RMSE = sqrt(mean fold MSE) computed by extractor. Spatial CV via mlr3spatiotempcv, method not specified (likely coordinate k-means). Tuning done within each resampling strategy. 98 permanent plots randomly distributed proportionally to pine forest types, annual data 1997-2019 (n plot-years not stated). Two-stage hurdle (occurrence x production) model. GLMM/GWR not extracted.</t>
  </si>
  <si>
    <t>5-variable model (ran.05)</t>
  </si>
  <si>
    <t>115.0</t>
  </si>
  <si>
    <t>135.9</t>
  </si>
  <si>
    <t>Table 2 reports MSE averaged over 10 folds: k-fold 13231, spatial 18473 (environmental-blocking CV 28654); RMSE = sqrt(mean fold MSE) computed by extractor. Spatial CV via mlr3spatiotempcv, method not specified (likely coordinate k-means). Tuning done within each resampling strategy. 98 permanent plots randomly distributed proportionally to pine forest types, annual data 1997-2019 (n plot-years not stated). Two-stage hurdle (occurrence x production) model. GLMM/GWR not extracted.</t>
  </si>
  <si>
    <t>15-variable model (xgb.15)</t>
  </si>
  <si>
    <t>117.2</t>
  </si>
  <si>
    <t>132.0</t>
  </si>
  <si>
    <t>Table 2 reports MSE averaged over 10 folds: k-fold 13744, spatial 17433 (environmental-blocking CV 21778); RMSE = sqrt(mean fold MSE) computed by extractor. Spatial CV via mlr3spatiotempcv, method not specified (likely coordinate k-means). Tuning done within each resampling strategy. 98 permanent plots randomly distributed proportionally to pine forest types, annual data 1997-2019 (n plot-years not stated). Two-stage hurdle (occurrence x production) model. GLMM/GWR not extracted.</t>
  </si>
  <si>
    <t>5-variable model (xgb.05)</t>
  </si>
  <si>
    <t>113.2</t>
  </si>
  <si>
    <t>145.0</t>
  </si>
  <si>
    <t>Table 2 reports MSE averaged over 10 folds: k-fold 12824, spatial 21032 (environmental-blocking CV 22910); RMSE = sqrt(mean fold MSE) computed by extractor. Spatial CV via mlr3spatiotempcv, method not specified (likely coordinate k-means). Tuning done within each resampling strategy. 98 permanent plots randomly distributed proportionally to pine forest types, annual data 1997-2019 (n plot-years not stated). Two-stage hurdle (occurrence x production) model. GLMM/GWR not extracted.</t>
  </si>
  <si>
    <t>15-variable model (svm.15)</t>
  </si>
  <si>
    <t>118.9</t>
  </si>
  <si>
    <t>141.2</t>
  </si>
  <si>
    <t>Table 2 reports MSE averaged over 10 folds: k-fold 14140, spatial 19930 (environmental-blocking CV 30901); RMSE = sqrt(mean fold MSE) computed by extractor. Spatial CV via mlr3spatiotempcv, method not specified (likely coordinate k-means). Tuning done within each resampling strategy. 98 permanent plots randomly distributed proportionally to pine forest types, annual data 1997-2019 (n plot-years not stated). Two-stage hurdle (occurrence x production) model. GLMM/GWR not extracted.</t>
  </si>
  <si>
    <t>5-variable model (svm.05)</t>
  </si>
  <si>
    <t>156.5</t>
  </si>
  <si>
    <t>171.8</t>
  </si>
  <si>
    <t>Table 2 reports MSE averaged over 10 folds: k-fold 24487, spatial 29516 (environmental-blocking CV 26815); RMSE = sqrt(mean fold MSE) computed by extractor. Spatial CV via mlr3spatiotempcv, method not specified (likely coordinate k-means). Tuning done within each resampling strategy. 98 permanent plots randomly distributed proportionally to pine forest types, annual data 1997-2019 (n plot-years not stated). Two-stage hurdle (occurrence x production) model. GLMM/GWR not extracted.</t>
  </si>
  <si>
    <t>15-variable model (ann.15)</t>
  </si>
  <si>
    <t>141.9</t>
  </si>
  <si>
    <t>158.2</t>
  </si>
  <si>
    <t>Table 2 reports MSE averaged over 10 folds: k-fold 20128, spatial 25021 (environmental-blocking CV 28950); RMSE = sqrt(mean fold MSE) computed by extractor. Spatial CV via mlr3spatiotempcv, method not specified (likely coordinate k-means). Tuning done within each resampling strategy. 98 permanent plots randomly distributed proportionally to pine forest types, annual data 1997-2019 (n plot-years not stated). Two-stage hurdle (occurrence x production) model. GLMM/GWR not extracted.</t>
  </si>
  <si>
    <t>5-variable model (ann.05)</t>
  </si>
  <si>
    <t>S3167</t>
  </si>
  <si>
    <t>Gavish</t>
  </si>
  <si>
    <t>UK (England, 10 agricultural sites)</t>
  </si>
  <si>
    <t>habitat/land-cover class of image objects (9 classes)</t>
  </si>
  <si>
    <t>within-site / 9 other sites per source model</t>
  </si>
  <si>
    <t>0.360</t>
  </si>
  <si>
    <t>Results p.(accepted ms) text</t>
  </si>
  <si>
    <t>Site-transfer design: RF trained per site (10 sites, 1197-15136 ha each, 0.5 m CIR objects, 72 predictors) and evaluated within its own site (self-kappa, mean of 10 sites, SE 0.033, range 0.727-0.821) vs applied to each of the other 9 sites (transferred kappa, mean of 90 pairs, SE 0.004, range 0.124-0.676). Within-site evaluation method only in Appendix S1 (not in PDF); text says compared to training data, so may be OOB/resubstitution - verify. Values are SE, not SD. 30 RF repeats. Ground truth by visual interpretation (6.5% of objects). Accepted manuscript version; Dryad data+code.</t>
  </si>
  <si>
    <t>90 site pairs</t>
  </si>
  <si>
    <t>S3209</t>
  </si>
  <si>
    <t>Karasiak</t>
  </si>
  <si>
    <t>France (Herault-34; Sentinel-2 tile 31TDJ)</t>
  </si>
  <si>
    <t>forest type (coniferous vs broadleaf) from Sentinel-2 time series</t>
  </si>
  <si>
    <t>3944</t>
  </si>
  <si>
    <t>19740</t>
  </si>
  <si>
    <t>LOO random / buffered LOO spatial</t>
  </si>
  <si>
    <t>0.9076</t>
  </si>
  <si>
    <t>0.8208</t>
  </si>
  <si>
    <t>0.804</t>
  </si>
  <si>
    <t>p.2727 text; Fig. 5 labels; p.2728 text</t>
  </si>
  <si>
    <t>Object (forest stand)-based LOO vs object-based SLOO with 19.74 km buffer (Moran I correlogram); max training set 1972 stands per class (balanced), 10 repeats; OA from Fig. 5 printed labels/text. Object 2-fold k-fold OA 0.9373 (SD 0.0013); pixel-based 2-fold OA 0.9475. Independent other-region test: Tarn-81 OA 0.804, Aveyron-12 0.822. SLOO reported as 82.1 +/- 0.03 in text (unit unclear). Pixel-level SLOO only up to 10 stands (Fig. 3/4, not extracted). Museo ToolBox open-source.</t>
  </si>
  <si>
    <t>object-based sampling; 1972 stands per class</t>
  </si>
  <si>
    <t>random_kfold (2-fold): 0.9373</t>
  </si>
  <si>
    <t>S3219a</t>
  </si>
  <si>
    <t>Chen</t>
  </si>
  <si>
    <t>China (mainland)</t>
  </si>
  <si>
    <t>daily mean near-surface air temperature (K), clear-sky model</t>
  </si>
  <si>
    <t>1502325</t>
  </si>
  <si>
    <t>1 random split (60/20/20) / 7 spatial clusters</t>
  </si>
  <si>
    <t>0.986</t>
  </si>
  <si>
    <t>0.980</t>
  </si>
  <si>
    <t>Table 2 (random); Fig. 9 printed panel statistics (LLO)</t>
  </si>
  <si>
    <t>clear-sky model; 2384 CMA stations, station-day pairs 2003-2016. Random = held-out 1/5 random test set; spatial = leave-location-out CV with 7 geographic station clusters (pooled predictions). LLO values printed as text inside Fig. 9 panels (not digitised). Units K for MAE/RMSE. Leave-time-out (14 years) CV also run, not spatial (RMSE 1.359-1.665 K). Independent temporal validation of combined all-sky product in 2010: R2 0.992, RMSE 1.010 K (not per model). Product open on Zenodo; station data availability not stated.</t>
  </si>
  <si>
    <t>clear-sky model</t>
  </si>
  <si>
    <t>1.033</t>
  </si>
  <si>
    <t>1.229</t>
  </si>
  <si>
    <t>1.342</t>
  </si>
  <si>
    <t>1.615</t>
  </si>
  <si>
    <t>S3219b</t>
  </si>
  <si>
    <t>daily mean near-surface air temperature (K), cloudy-sky model I</t>
  </si>
  <si>
    <t>5270987</t>
  </si>
  <si>
    <t>0.984</t>
  </si>
  <si>
    <t>0.975</t>
  </si>
  <si>
    <t>cloudy-sky model I; 2384 CMA stations, station-day pairs 2003-2016. Random = held-out 1/5 random test set; spatial = leave-location-out CV with 7 geographic station clusters (pooled predictions). LLO values printed as text inside Fig. 9 panels (not digitised). Units K for MAE/RMSE. Leave-time-out (14 years) CV also run, not spatial (RMSE 1.359-1.665 K). Independent temporal validation of combined all-sky product in 2010: R2 0.992, RMSE 1.010 K (not per model). Product open on Zenodo; station data availability not stated.</t>
  </si>
  <si>
    <t>cloudy-sky model I</t>
  </si>
  <si>
    <t>1.100</t>
  </si>
  <si>
    <t>1.326</t>
  </si>
  <si>
    <t>1.440</t>
  </si>
  <si>
    <t>1.789</t>
  </si>
  <si>
    <t>S3219c</t>
  </si>
  <si>
    <t>daily mean near-surface air temperature (K), cloudy-sky model II</t>
  </si>
  <si>
    <t>5123049</t>
  </si>
  <si>
    <t>0.969</t>
  </si>
  <si>
    <t>cloudy-sky model II; 2384 CMA stations, station-day pairs 2003-2016. Random = held-out 1/5 random test set; spatial = leave-location-out CV with 7 geographic station clusters (pooled predictions). LLO values printed as text inside Fig. 9 panels (not digitised). Units K for MAE/RMSE. Leave-time-out (14 years) CV also run, not spatial (RMSE 1.359-1.665 K). Independent temporal validation of combined all-sky product in 2010: R2 0.992, RMSE 1.010 K (not per model). Product open on Zenodo; station data availability not stated.</t>
  </si>
  <si>
    <t>cloudy-sky model II</t>
  </si>
  <si>
    <t>1.046</t>
  </si>
  <si>
    <t>1.429</t>
  </si>
  <si>
    <t>1.396</t>
  </si>
  <si>
    <t>1.957</t>
  </si>
  <si>
    <t>S3226</t>
  </si>
  <si>
    <t>Shah</t>
  </si>
  <si>
    <t>USA (Pacific Northwest: CA, OR, WA)</t>
  </si>
  <si>
    <t>plot-level tree species richness (FIA)</t>
  </si>
  <si>
    <t>9692</t>
  </si>
  <si>
    <t>3.27</t>
  </si>
  <si>
    <t>5 random / 5 latitude bands</t>
  </si>
  <si>
    <t>0.222</t>
  </si>
  <si>
    <t>0.082</t>
  </si>
  <si>
    <t>0.010</t>
  </si>
  <si>
    <t>Table 3; p.220 text</t>
  </si>
  <si>
    <t>GEDI structural metrics (7) vs FIA plots; leave-one-latitude-band-out (5 bands ~3.27 deg, unequal n 250-4127). Same plots for richness/Shannon/Simpson (not independent targets). MAE under spatial CV not reported. Table 4 gives spatial R2 GEDI-only 0.079 +/- 0.195 (model unstated) with large SD; climate-augmented models improve spatial R2 by 0.02-0.04. Linear/Ridge not extracted (richness 0.210 vs 0.048/0.052).</t>
  </si>
  <si>
    <t>GEDI-only predictors</t>
  </si>
  <si>
    <t>plot-level tree Shannon index (FIA)</t>
  </si>
  <si>
    <t>0.192</t>
  </si>
  <si>
    <t>0.008</t>
  </si>
  <si>
    <t>Table 3; Fig. 5 printed bar label</t>
  </si>
  <si>
    <t>GEDI structural metrics (7) vs FIA plots; leave-one-latitude-band-out (5 bands ~3.27 deg, unequal n 250-4127). Same plots for richness/Shannon/Simpson (not independent targets). MAE under spatial CV not reported. Table 4 gives spatial R2 GEDI-only 0.070 +/- 0.143 (model unstated) with large SD; climate-augmented models improve spatial R2 by 0.02-0.04. Linear/Ridge not extracted (richness 0.210 vs 0.048/0.052). Spatial value from Fig. 5 bar label (2 decimals; exact values in Suppl. Table S5).</t>
  </si>
  <si>
    <t>plot-level tree Simpson index (FIA)</t>
  </si>
  <si>
    <t>0.172</t>
  </si>
  <si>
    <t>GEDI structural metrics (7) vs FIA plots; leave-one-latitude-band-out (5 bands ~3.27 deg, unequal n 250-4127). Same plots for richness/Shannon/Simpson (not independent targets). MAE under spatial CV not reported. Table 4 gives spatial R2 GEDI-only 0.070 +/- 0.108 (model unstated) with large SD; climate-augmented models improve spatial R2 by 0.02-0.04. Linear/Ridge not extracted (richness 0.210 vs 0.048/0.052). Spatial value from Fig. 5 bar label (2 decimals; exact values in Suppl. Table S5).</t>
  </si>
  <si>
    <t>0.213</t>
  </si>
  <si>
    <t>0.069</t>
  </si>
  <si>
    <t>GEDI structural metrics (7) vs FIA plots; leave-one-latitude-band-out (5 bands ~3.27 deg, unequal n 250-4127). Same plots for richness/Shannon/Simpson (not independent targets). MAE under spatial CV not reported. Table 4 gives spatial R2 GEDI-only 0.079 +/- 0.195 (model unstated) with large SD; climate-augmented models improve spatial R2 by 0.02-0.04. Linear/Ridge not extracted (richness 0.210 vs 0.048/0.052). GBM = sklearn GradientBoosting.</t>
  </si>
  <si>
    <t>0.184</t>
  </si>
  <si>
    <t>GEDI structural metrics (7) vs FIA plots; leave-one-latitude-band-out (5 bands ~3.27 deg, unequal n 250-4127). Same plots for richness/Shannon/Simpson (not independent targets). MAE under spatial CV not reported. Table 4 gives spatial R2 GEDI-only 0.070 +/- 0.143 (model unstated) with large SD; climate-augmented models improve spatial R2 by 0.02-0.04. Linear/Ridge not extracted (richness 0.210 vs 0.048/0.052). Spatial value from Fig. 5 bar label (2 decimals; exact values in Suppl. Table S5). GBM = sklearn GradientBoosting.</t>
  </si>
  <si>
    <t>0.168</t>
  </si>
  <si>
    <t>GEDI structural metrics (7) vs FIA plots; leave-one-latitude-band-out (5 bands ~3.27 deg, unequal n 250-4127). Same plots for richness/Shannon/Simpson (not independent targets). MAE under spatial CV not reported. Table 4 gives spatial R2 GEDI-only 0.070 +/- 0.108 (model unstated) with large SD; climate-augmented models improve spatial R2 by 0.02-0.04. Linear/Ridge not extracted (richness 0.210 vs 0.048/0.052). Spatial value from Fig. 5 bar label (2 decimals; exact values in Suppl. Table S5). GBM = sklearn GradientBoosting.</t>
  </si>
  <si>
    <t>S3229</t>
  </si>
  <si>
    <t>Ruther</t>
  </si>
  <si>
    <t>10.5194/egusphere-2026-579</t>
  </si>
  <si>
    <t>EGUsphere (preprint, NHESS discussion)</t>
  </si>
  <si>
    <t>Norway (southern; storm Hans 2023)</t>
  </si>
  <si>
    <t>shallow landslide release (landslide vs control points)</t>
  </si>
  <si>
    <t>1138</t>
  </si>
  <si>
    <t>5 random / 5 spatial</t>
  </si>
  <si>
    <t>non-spatial gradient boosting (GPBoost without GP). Mean test AUC of outer folds (nested CV; outer folds built with the same scheme). Inner-loop mean CV AUC also reported. Spatial design: k-means clustering of coordinates, 5 clusters (Hartigan-Wong, spatialsample). Random CV stratified 5-fold (caret). Dataset: full (570 landslides/568 controls). Event-based inventory of 571 landslides + 571 control points sampled within landslide attribute space (presence/control design). Authors recommend small-block CV with spatial model as compromise. Code to be released on acceptance.</t>
  </si>
  <si>
    <t>full dataset; nested CV; non-spatial GBM</t>
  </si>
  <si>
    <t>non-spatial gradient boosting (GPBoost without GP). Mean test AUC of outer folds (nested CV; outer folds built with the same scheme). Inner-loop mean CV AUC also reported. Spatial design: large blocks: 5 blocks in a single column (3 for forest-only), blockCV. Random CV stratified 5-fold (caret). Dataset: full (570 landslides/568 controls). Event-based inventory of 571 landslides + 571 control points sampled within landslide attribute space (presence/control design). Authors recommend small-block CV with spatial model as compromise. Code to be released on acceptance.</t>
  </si>
  <si>
    <t>0.13</t>
  </si>
  <si>
    <t>non-spatial gradient boosting (GPBoost without GP). Mean test AUC of outer folds (nested CV; outer folds built with the same scheme). Inner-loop mean CV AUC also reported. Spatial design: small blocks: 8x8 checkerboard assigned to 5 folds, blockCV. Random CV stratified 5-fold (caret). Dataset: full (570 landslides/568 controls). Event-based inventory of 571 landslides + 571 control points sampled within landslide attribute space (presence/control design). Authors recommend small-block CV with spatial model as compromise. Code to be released on acceptance.</t>
  </si>
  <si>
    <t>GPBoost: gradient boosted trees + Gaussian process spatial random effect (Matern 1.5). Mean test AUC of outer folds (nested CV; outer folds built with the same scheme). Inner-loop mean CV AUC also reported. Spatial design: k-means clustering of coordinates, 5 clusters (Hartigan-Wong, spatialsample). Random CV stratified 5-fold (caret). Dataset: full (570 landslides/568 controls). Event-based inventory of 571 landslides + 571 control points sampled within landslide attribute space (presence/control design). Authors recommend small-block CV with spatial model as compromise. Code to be released on acceptance.</t>
  </si>
  <si>
    <t>full dataset; nested CV; spatial model GPBoost</t>
  </si>
  <si>
    <t>GPBoost: gradient boosted trees + Gaussian process spatial random effect (Matern 1.5). Mean test AUC of outer folds (nested CV; outer folds built with the same scheme). Inner-loop mean CV AUC also reported. Spatial design: large blocks: 5 blocks in a single column (3 for forest-only), blockCV. Random CV stratified 5-fold (caret). Dataset: full (570 landslides/568 controls). Event-based inventory of 571 landslides + 571 control points sampled within landslide attribute space (presence/control design). Authors recommend small-block CV with spatial model as compromise. Code to be released on acceptance.</t>
  </si>
  <si>
    <t>GPBoost: gradient boosted trees + Gaussian process spatial random effect (Matern 1.5). Mean test AUC of outer folds (nested CV; outer folds built with the same scheme). Inner-loop mean CV AUC also reported. Spatial design: small blocks: 8x8 checkerboard assigned to 5 folds, blockCV. Random CV stratified 5-fold (caret). Dataset: full (570 landslides/568 controls). Event-based inventory of 571 landslides + 571 control points sampled within landslide attribute space (presence/control design). Authors recommend small-block CV with spatial model as compromise. Code to be released on acceptance.</t>
  </si>
  <si>
    <t>773</t>
  </si>
  <si>
    <t>0.7</t>
  </si>
  <si>
    <t>non-spatial gradient boosting (GPBoost without GP). Mean test AUC of outer folds (nested CV; outer folds built with the same scheme). Inner-loop mean CV AUC also reported. Spatial design: k-means clustering of coordinates, 5 clusters (Hartigan-Wong, spatialsample). Random CV stratified 5-fold (caret). Dataset: forest-only subset (339 landslides/434 controls; subset of full data). Event-based inventory of 571 landslides + 571 control points sampled within landslide attribute space (presence/control design). Authors recommend small-block CV with spatial model as compromise. Code to be released on acceptance.</t>
  </si>
  <si>
    <t>forest dataset; nested CV; non-spatial GBM</t>
  </si>
  <si>
    <t>5 random / 3 spatial</t>
  </si>
  <si>
    <t>non-spatial gradient boosting (GPBoost without GP). Mean test AUC of outer folds (nested CV; outer folds built with the same scheme). Inner-loop mean CV AUC also reported. Spatial design: large blocks: 5 blocks in a single column (3 for forest-only), blockCV. Random CV stratified 5-fold (caret). Dataset: forest-only subset (339 landslides/434 controls; subset of full data). Event-based inventory of 571 landslides + 571 control points sampled within landslide attribute space (presence/control design). Authors recommend small-block CV with spatial model as compromise. Code to be released on acceptance.</t>
  </si>
  <si>
    <t>non-spatial gradient boosting (GPBoost without GP). Mean test AUC of outer folds (nested CV; outer folds built with the same scheme). Inner-loop mean CV AUC also reported. Spatial design: small blocks: 8x8 checkerboard assigned to 5 folds, blockCV. Random CV stratified 5-fold (caret). Dataset: forest-only subset (339 landslides/434 controls; subset of full data). Event-based inventory of 571 landslides + 571 control points sampled within landslide attribute space (presence/control design). Authors recommend small-block CV with spatial model as compromise. Code to be released on acceptance.</t>
  </si>
  <si>
    <t>GPBoost: gradient boosted trees + Gaussian process spatial random effect (Matern 1.5). Mean test AUC of outer folds (nested CV; outer folds built with the same scheme). Inner-loop mean CV AUC also reported. Spatial design: k-means clustering of coordinates, 5 clusters (Hartigan-Wong, spatialsample). Random CV stratified 5-fold (caret). Dataset: forest-only subset (339 landslides/434 controls; subset of full data). Event-based inventory of 571 landslides + 571 control points sampled within landslide attribute space (presence/control design). Authors recommend small-block CV with spatial model as compromise. Code to be released on acceptance.</t>
  </si>
  <si>
    <t>forest dataset; nested CV; spatial model GPBoost</t>
  </si>
  <si>
    <t>GPBoost: gradient boosted trees + Gaussian process spatial random effect (Matern 1.5). Mean test AUC of outer folds (nested CV; outer folds built with the same scheme). Inner-loop mean CV AUC also reported. Spatial design: large blocks: 5 blocks in a single column (3 for forest-only), blockCV. Random CV stratified 5-fold (caret). Dataset: forest-only subset (339 landslides/434 controls; subset of full data). Event-based inventory of 571 landslides + 571 control points sampled within landslide attribute space (presence/control design). Authors recommend small-block CV with spatial model as compromise. Code to be released on acceptance.</t>
  </si>
  <si>
    <t>GPBoost: gradient boosted trees + Gaussian process spatial random effect (Matern 1.5). Mean test AUC of outer folds (nested CV; outer folds built with the same scheme). Inner-loop mean CV AUC also reported. Spatial design: small blocks: 8x8 checkerboard assigned to 5 folds, blockCV. Random CV stratified 5-fold (caret). Dataset: forest-only subset (339 landslides/434 controls; subset of full data). Event-based inventory of 571 landslides + 571 control points sampled within landslide attribute space (presence/control design). Authors recommend small-block CV with spatial model as compromise. Code to be released on acceptance.</t>
  </si>
  <si>
    <t>0.883</t>
  </si>
  <si>
    <t>0.687</t>
  </si>
  <si>
    <t>Table B1</t>
  </si>
  <si>
    <t>non-spatial gradient boosting (GPBoost without GP). Simple (non-nested) CV: mean CV AUC from hyperparameter search; no SD and no test AUC. Spatial design: k-means clustering of coordinates, 5 clusters (Hartigan-Wong, spatialsample). Random CV stratified 5-fold (caret). Dataset: full (570 landslides/568 controls). Event-based inventory of 571 landslides + 571 control points sampled within landslide attribute space (presence/control design). Authors recommend small-block CV with spatial model as compromise. Code to be released on acceptance.</t>
  </si>
  <si>
    <t>full dataset; simple CV; non-spatial GBM</t>
  </si>
  <si>
    <t>0.708</t>
  </si>
  <si>
    <t>non-spatial gradient boosting (GPBoost without GP). Simple (non-nested) CV: mean CV AUC from hyperparameter search; no SD and no test AUC. Spatial design: large blocks: 5 blocks in a single column (3 for forest-only), blockCV. Random CV stratified 5-fold (caret). Dataset: full (570 landslides/568 controls). Event-based inventory of 571 landslides + 571 control points sampled within landslide attribute space (presence/control design). Authors recommend small-block CV with spatial model as compromise. Code to be released on acceptance.</t>
  </si>
  <si>
    <t>0.772</t>
  </si>
  <si>
    <t>non-spatial gradient boosting (GPBoost without GP). Simple (non-nested) CV: mean CV AUC from hyperparameter search; no SD and no test AUC. Spatial design: small blocks: 8x8 checkerboard assigned to 5 folds, blockCV. Random CV stratified 5-fold (caret). Dataset: full (570 landslides/568 controls). Event-based inventory of 571 landslides + 571 control points sampled within landslide attribute space (presence/control design). Authors recommend small-block CV with spatial model as compromise. Code to be released on acceptance.</t>
  </si>
  <si>
    <t>0.845</t>
  </si>
  <si>
    <t>0.631</t>
  </si>
  <si>
    <t>GPBoost: gradient boosted trees + Gaussian process spatial random effect (Matern 1.5). Simple (non-nested) CV: mean CV AUC from hyperparameter search; no SD and no test AUC. Spatial design: k-means clustering of coordinates, 5 clusters (Hartigan-Wong, spatialsample). Random CV stratified 5-fold (caret). Dataset: full (570 landslides/568 controls). Event-based inventory of 571 landslides + 571 control points sampled within landslide attribute space (presence/control design). Authors recommend small-block CV with spatial model as compromise. Code to be released on acceptance.</t>
  </si>
  <si>
    <t>full dataset; simple CV; spatial model GPBoost</t>
  </si>
  <si>
    <t>GPBoost: gradient boosted trees + Gaussian process spatial random effect (Matern 1.5). Simple (non-nested) CV: mean CV AUC from hyperparameter search; no SD and no test AUC. Spatial design: large blocks: 5 blocks in a single column (3 for forest-only), blockCV. Random CV stratified 5-fold (caret). Dataset: full (570 landslides/568 controls). Event-based inventory of 571 landslides + 571 control points sampled within landslide attribute space (presence/control design). Authors recommend small-block CV with spatial model as compromise. Code to be released on acceptance.</t>
  </si>
  <si>
    <t>0.667</t>
  </si>
  <si>
    <t>GPBoost: gradient boosted trees + Gaussian process spatial random effect (Matern 1.5). Simple (non-nested) CV: mean CV AUC from hyperparameter search; no SD and no test AUC. Spatial design: small blocks: 8x8 checkerboard assigned to 5 folds, blockCV. Random CV stratified 5-fold (caret). Dataset: full (570 landslides/568 controls). Event-based inventory of 571 landslides + 571 control points sampled within landslide attribute space (presence/control design). Authors recommend small-block CV with spatial model as compromise. Code to be released on acceptance.</t>
  </si>
  <si>
    <t>0.716</t>
  </si>
  <si>
    <t>Table B2</t>
  </si>
  <si>
    <t>non-spatial gradient boosting (GPBoost without GP). Simple (non-nested) CV: mean CV AUC from hyperparameter search; no SD and no test AUC. Spatial design: k-means clustering of coordinates, 5 clusters (Hartigan-Wong, spatialsample). Random CV stratified 5-fold (caret). Dataset: forest-only subset (339 landslides/434 controls; subset of full data). Event-based inventory of 571 landslides + 571 control points sampled within landslide attribute space (presence/control design). Authors recommend small-block CV with spatial model as compromise. Code to be released on acceptance.</t>
  </si>
  <si>
    <t>forest dataset; simple CV; non-spatial GBM</t>
  </si>
  <si>
    <t>0.707</t>
  </si>
  <si>
    <t>non-spatial gradient boosting (GPBoost without GP). Simple (non-nested) CV: mean CV AUC from hyperparameter search; no SD and no test AUC. Spatial design: large blocks: 5 blocks in a single column (3 for forest-only), blockCV. Random CV stratified 5-fold (caret). Dataset: forest-only subset (339 landslides/434 controls; subset of full data). Event-based inventory of 571 landslides + 571 control points sampled within landslide attribute space (presence/control design). Authors recommend small-block CV with spatial model as compromise. Code to be released on acceptance.</t>
  </si>
  <si>
    <t>non-spatial gradient boosting (GPBoost without GP). Simple (non-nested) CV: mean CV AUC from hyperparameter search; no SD and no test AUC. Spatial design: small blocks: 8x8 checkerboard assigned to 5 folds, blockCV. Random CV stratified 5-fold (caret). Dataset: forest-only subset (339 landslides/434 controls; subset of full data). Event-based inventory of 571 landslides + 571 control points sampled within landslide attribute space (presence/control design). Authors recommend small-block CV with spatial model as compromise. Code to be released on acceptance.</t>
  </si>
  <si>
    <t>0.861</t>
  </si>
  <si>
    <t>GPBoost: gradient boosted trees + Gaussian process spatial random effect (Matern 1.5). Simple (non-nested) CV: mean CV AUC from hyperparameter search; no SD and no test AUC. Spatial design: k-means clustering of coordinates, 5 clusters (Hartigan-Wong, spatialsample). Random CV stratified 5-fold (caret). Dataset: forest-only subset (339 landslides/434 controls; subset of full data). Event-based inventory of 571 landslides + 571 control points sampled within landslide attribute space (presence/control design). Authors recommend small-block CV with spatial model as compromise. Code to be released on acceptance.</t>
  </si>
  <si>
    <t>forest dataset; simple CV; spatial model GPBoost</t>
  </si>
  <si>
    <t>0.637</t>
  </si>
  <si>
    <t>GPBoost: gradient boosted trees + Gaussian process spatial random effect (Matern 1.5). Simple (non-nested) CV: mean CV AUC from hyperparameter search; no SD and no test AUC. Spatial design: large blocks: 5 blocks in a single column (3 for forest-only), blockCV. Random CV stratified 5-fold (caret). Dataset: forest-only subset (339 landslides/434 controls; subset of full data). Event-based inventory of 571 landslides + 571 control points sampled within landslide attribute space (presence/control design). Authors recommend small-block CV with spatial model as compromise. Code to be released on acceptance.</t>
  </si>
  <si>
    <t>0.727</t>
  </si>
  <si>
    <t>GPBoost: gradient boosted trees + Gaussian process spatial random effect (Matern 1.5). Simple (non-nested) CV: mean CV AUC from hyperparameter search; no SD and no test AUC. Spatial design: small blocks: 8x8 checkerboard assigned to 5 folds, blockCV. Random CV stratified 5-fold (caret). Dataset: forest-only subset (339 landslides/434 controls; subset of full data). Event-based inventory of 571 landslides + 571 control points sampled within landslide attribute space (presence/control design). Authors recommend small-block CV with spatial model as compromise. Code to be released on acceptance.</t>
  </si>
  <si>
    <t>S0014</t>
  </si>
  <si>
    <t>Killeen</t>
  </si>
  <si>
    <t>Canada (Ottawa, Ontario; Area X.O smart farm)</t>
  </si>
  <si>
    <t>corn grain yield (interpolated yield-monitor points, within-field)</t>
  </si>
  <si>
    <t>10 random / 10 spatial (k-means), field-level</t>
  </si>
  <si>
    <t>Pearson_r</t>
  </si>
  <si>
    <t>0.39</t>
  </si>
  <si>
    <t>Abstract (values); Fig. 4</t>
  </si>
  <si>
    <t>Abstract values; Fig. 4 SD bars approx +/-0.09 (KF) and +/-0.29 (SpKF). Metric = Pearson correlation coefficient (CC) between observed and predicted yield; NOT in codebook v2 metric list (kept native; R2~CC^2 per authors, not converted). Field-level RF (Weka defaults, no tuning) per field (6 fields) averaged over fields and 10 iterations; DoY 193 image. KF-CV (random 10-fold) vs SpKF-CV (k-means on coordinates, 10 spatially disjoint equal-size folds within each field; same datasets). LOFO-CV / rev-LOFO-CV (farm-level, different 500-sample datasets) and rev-SpKF-CV not extracted (not same data/structure). Linear regression not extracted. Location-only RF 10-fold CC=0.996 (spatial overfitting). Yield data on GitHub (patkilleen/geospatial).</t>
  </si>
  <si>
    <t>MS NDVIRedEdge, HRe (mean/max/min pixel features)</t>
  </si>
  <si>
    <t>Read visually from Fig. 4 bar chart (~+/-0.02). Metric = Pearson correlation coefficient (CC) between observed and predicted yield; NOT in codebook v2 metric list (kept native; R2~CC^2 per authors, not converted). Field-level RF (Weka defaults, no tuning) per field (6 fields) averaged over fields and 10 iterations; DoY 193 image. KF-CV (random 10-fold) vs SpKF-CV (k-means on coordinates, 10 spatially disjoint equal-size folds within each field; same datasets). LOFO-CV / rev-LOFO-CV (farm-level, different 500-sample datasets) and rev-SpKF-CV not extracted (not same data/structure). Linear regression not extracted. Location-only RF 10-fold CC=0.996 (spatial overfitting). Yield data on GitHub (patkilleen/geospatial).</t>
  </si>
  <si>
    <t>RGB ExR, HRe</t>
  </si>
  <si>
    <t>0.42</t>
  </si>
  <si>
    <t>0.26</t>
  </si>
  <si>
    <t>MS NDVIRedEdge, LRe (mean pixel only)</t>
  </si>
  <si>
    <t>0.375</t>
  </si>
  <si>
    <t>0.215</t>
  </si>
  <si>
    <t>RGB ExR, LRe</t>
  </si>
  <si>
    <t>S0015a</t>
  </si>
  <si>
    <t>Mushagalusa</t>
  </si>
  <si>
    <t>Simulated (6400-cell grid)</t>
  </si>
  <si>
    <t>simulated species abundance (counts; Gaussian-process spatial field)</t>
  </si>
  <si>
    <t>-0.14</t>
  </si>
  <si>
    <t>-0.92</t>
  </si>
  <si>
    <t>Fig. 7</t>
  </si>
  <si>
    <t>Metric = MEC (Nash-Sutcliffe modelling efficiency = 1-SSE/SST), coded as R2. Values = medians of boxplots over 250 simulated datasets, read visually from Fig. 7 (precision ~+/-0.05). Two-stage cluster sampling (K-means clusters of a 6400-cell grid; weakly=20, moderately=10, strongly=5 clusters; 50 units/cluster in large-sample results). Detection-probability setting of Fig. 7 not stated. Block size = 1.25 x variogram range (range not reported in units). Environmental blocking (k-means in covariate space) not extracted. Expected (population design-based) MEC shown in figure (value_independent NA, not read). Simulation study.</t>
  </si>
  <si>
    <t>common species, high spatial autocorrelation, weakly clustered sample (n=1000); spatial 5-fold, square blocks randomly assigned to folds</t>
  </si>
  <si>
    <t>250</t>
  </si>
  <si>
    <t>5 random / 2 spatial</t>
  </si>
  <si>
    <t>-0.3</t>
  </si>
  <si>
    <t>common species, high spatial autocorrelation, weakly clustered sample (n=1000); spatial blocks, checkerboard assignment (2 folds)</t>
  </si>
  <si>
    <t>-0.86</t>
  </si>
  <si>
    <t>common species, high spatial autocorrelation, weakly clustered sample (n=1000); spatial 5-fold, systematic block assignment</t>
  </si>
  <si>
    <t>5 random / LOO spatial</t>
  </si>
  <si>
    <t>-1.83</t>
  </si>
  <si>
    <t>common species, high spatial autocorrelation, weakly clustered sample (n=1000); buffered LOO (radius = block size)</t>
  </si>
  <si>
    <t>S0015b</t>
  </si>
  <si>
    <t>-0.15</t>
  </si>
  <si>
    <t>-1.11</t>
  </si>
  <si>
    <t>common species, high spatial autocorrelation, moderately clustered sample (n=500); spatial 5-fold, square blocks randomly assigned to folds</t>
  </si>
  <si>
    <t>common species, high spatial autocorrelation, moderately clustered sample (n=500); spatial blocks, checkerboard assignment (2 folds)</t>
  </si>
  <si>
    <t>common species, high spatial autocorrelation, moderately clustered sample (n=500); spatial 5-fold, systematic block assignment</t>
  </si>
  <si>
    <t>-1.75</t>
  </si>
  <si>
    <t>common species, high spatial autocorrelation, moderately clustered sample (n=500); buffered LOO (radius = block size)</t>
  </si>
  <si>
    <t>S0015c</t>
  </si>
  <si>
    <t>-0.05</t>
  </si>
  <si>
    <t>-1.0</t>
  </si>
  <si>
    <t>common species, high spatial autocorrelation, strongly clustered sample (n=250); spatial 5-fold, square blocks randomly assigned to folds</t>
  </si>
  <si>
    <t>-0.31</t>
  </si>
  <si>
    <t>common species, high spatial autocorrelation, strongly clustered sample (n=250); spatial blocks, checkerboard assignment (2 folds)</t>
  </si>
  <si>
    <t>-0.78</t>
  </si>
  <si>
    <t>common species, high spatial autocorrelation, strongly clustered sample (n=250); spatial 5-fold, systematic block assignment</t>
  </si>
  <si>
    <t>-1.81</t>
  </si>
  <si>
    <t>common species, high spatial autocorrelation, strongly clustered sample (n=250); buffered LOO (radius = block size)</t>
  </si>
  <si>
    <t>S0015d</t>
  </si>
  <si>
    <t>common species, low spatial autocorrelation, weakly clustered sample (n=1000); spatial 5-fold, square blocks randomly assigned to folds</t>
  </si>
  <si>
    <t>0.4</t>
  </si>
  <si>
    <t>common species, low spatial autocorrelation, weakly clustered sample (n=1000); spatial blocks, checkerboard assignment (2 folds)</t>
  </si>
  <si>
    <t>0.31</t>
  </si>
  <si>
    <t>common species, low spatial autocorrelation, weakly clustered sample (n=1000); spatial 5-fold, systematic block assignment</t>
  </si>
  <si>
    <t>common species, low spatial autocorrelation, weakly clustered sample (n=1000); buffered LOO (radius = block size)</t>
  </si>
  <si>
    <t>S0015e</t>
  </si>
  <si>
    <t>common species, low spatial autocorrelation, moderately clustered sample (n=500); spatial 5-fold, square blocks randomly assigned to folds</t>
  </si>
  <si>
    <t>common species, low spatial autocorrelation, moderately clustered sample (n=500); spatial blocks, checkerboard assignment (2 folds)</t>
  </si>
  <si>
    <t>common species, low spatial autocorrelation, moderately clustered sample (n=500); spatial 5-fold, systematic block assignment</t>
  </si>
  <si>
    <t>common species, low spatial autocorrelation, moderately clustered sample (n=500); buffered LOO (radius = block size)</t>
  </si>
  <si>
    <t>S0015f</t>
  </si>
  <si>
    <t>0.51</t>
  </si>
  <si>
    <t>0.2</t>
  </si>
  <si>
    <t>common species, low spatial autocorrelation, strongly clustered sample (n=250); spatial 5-fold, square blocks randomly assigned to folds</t>
  </si>
  <si>
    <t>common species, low spatial autocorrelation, strongly clustered sample (n=250); spatial blocks, checkerboard assignment (2 folds)</t>
  </si>
  <si>
    <t>common species, low spatial autocorrelation, strongly clustered sample (n=250); spatial 5-fold, systematic block assignment</t>
  </si>
  <si>
    <t>common species, low spatial autocorrelation, strongly clustered sample (n=250); buffered LOO (radius = block size)</t>
  </si>
  <si>
    <t>S0015g</t>
  </si>
  <si>
    <t>-0.16</t>
  </si>
  <si>
    <t>-0.81</t>
  </si>
  <si>
    <t>rare species, high spatial autocorrelation, weakly clustered sample (n=1000); spatial 5-fold, square blocks randomly assigned to folds</t>
  </si>
  <si>
    <t>-0.37</t>
  </si>
  <si>
    <t>rare species, high spatial autocorrelation, weakly clustered sample (n=1000); spatial blocks, checkerboard assignment (2 folds)</t>
  </si>
  <si>
    <t>rare species, high spatial autocorrelation, weakly clustered sample (n=1000); spatial 5-fold, systematic block assignment</t>
  </si>
  <si>
    <t>-1.91</t>
  </si>
  <si>
    <t>rare species, high spatial autocorrelation, weakly clustered sample (n=1000); buffered LOO (radius = block size)</t>
  </si>
  <si>
    <t>S0015h</t>
  </si>
  <si>
    <t>-0.13</t>
  </si>
  <si>
    <t>-0.87</t>
  </si>
  <si>
    <t>rare species, high spatial autocorrelation, moderately clustered sample (n=500); spatial 5-fold, square blocks randomly assigned to folds</t>
  </si>
  <si>
    <t>-0.4</t>
  </si>
  <si>
    <t>rare species, high spatial autocorrelation, moderately clustered sample (n=500); spatial blocks, checkerboard assignment (2 folds)</t>
  </si>
  <si>
    <t>-0.96</t>
  </si>
  <si>
    <t>rare species, high spatial autocorrelation, moderately clustered sample (n=500); spatial 5-fold, systematic block assignment</t>
  </si>
  <si>
    <t>-1.84</t>
  </si>
  <si>
    <t>rare species, high spatial autocorrelation, moderately clustered sample (n=500); buffered LOO (radius = block size)</t>
  </si>
  <si>
    <t>S0015i</t>
  </si>
  <si>
    <t>-0.17</t>
  </si>
  <si>
    <t>-0.72</t>
  </si>
  <si>
    <t>rare species, high spatial autocorrelation, strongly clustered sample (n=250); spatial 5-fold, square blocks randomly assigned to folds</t>
  </si>
  <si>
    <t>rare species, high spatial autocorrelation, strongly clustered sample (n=250); spatial blocks, checkerboard assignment (2 folds)</t>
  </si>
  <si>
    <t>-0.91</t>
  </si>
  <si>
    <t>rare species, high spatial autocorrelation, strongly clustered sample (n=250); spatial 5-fold, systematic block assignment</t>
  </si>
  <si>
    <t>-1.86</t>
  </si>
  <si>
    <t>rare species, high spatial autocorrelation, strongly clustered sample (n=250); buffered LOO (radius = block size)</t>
  </si>
  <si>
    <t>S0015j</t>
  </si>
  <si>
    <t>0.18</t>
  </si>
  <si>
    <t>-0.02</t>
  </si>
  <si>
    <t>rare species, low spatial autocorrelation, weakly clustered sample (n=1000); spatial 5-fold, square blocks randomly assigned to folds</t>
  </si>
  <si>
    <t>rare species, low spatial autocorrelation, weakly clustered sample (n=1000); spatial blocks, checkerboard assignment (2 folds)</t>
  </si>
  <si>
    <t>rare species, low spatial autocorrelation, weakly clustered sample (n=1000); spatial 5-fold, systematic block assignment</t>
  </si>
  <si>
    <t>-0.7</t>
  </si>
  <si>
    <t>rare species, low spatial autocorrelation, weakly clustered sample (n=1000); buffered LOO (radius = block size)</t>
  </si>
  <si>
    <t>S0015k</t>
  </si>
  <si>
    <t>-0.04</t>
  </si>
  <si>
    <t>rare species, low spatial autocorrelation, moderately clustered sample (n=500); spatial 5-fold, square blocks randomly assigned to folds</t>
  </si>
  <si>
    <t>rare species, low spatial autocorrelation, moderately clustered sample (n=500); spatial blocks, checkerboard assignment (2 folds)</t>
  </si>
  <si>
    <t>rare species, low spatial autocorrelation, moderately clustered sample (n=500); spatial 5-fold, systematic block assignment</t>
  </si>
  <si>
    <t>-0.75</t>
  </si>
  <si>
    <t>rare species, low spatial autocorrelation, moderately clustered sample (n=500); buffered LOO (radius = block size)</t>
  </si>
  <si>
    <t>S0015l</t>
  </si>
  <si>
    <t>-0.12</t>
  </si>
  <si>
    <t>rare species, low spatial autocorrelation, strongly clustered sample (n=250); spatial 5-fold, square blocks randomly assigned to folds</t>
  </si>
  <si>
    <t>rare species, low spatial autocorrelation, strongly clustered sample (n=250); spatial blocks, checkerboard assignment (2 folds)</t>
  </si>
  <si>
    <t>-0.1</t>
  </si>
  <si>
    <t>rare species, low spatial autocorrelation, strongly clustered sample (n=250); spatial 5-fold, systematic block assignment</t>
  </si>
  <si>
    <t>-0.74</t>
  </si>
  <si>
    <t>rare species, low spatial autocorrelation, strongly clustered sample (n=250); buffered LOO (radius = block size)</t>
  </si>
  <si>
    <t>S0016</t>
  </si>
  <si>
    <t>Kumar</t>
  </si>
  <si>
    <t>Peru (Arequipa region)</t>
  </si>
  <si>
    <t>landslide occurrence (susceptibility; 1460 mapped landslides vs non-landslide points)</t>
  </si>
  <si>
    <t>16955</t>
  </si>
  <si>
    <t>10 random / 10 spatial (x5 repetitions)</t>
  </si>
  <si>
    <t>k-means clustering on coordinates (S-CV) vs random 10-fold (R-CV), both 10-fold x5 repetitions; hyperparameters tuned separately within each CV scheme (R-CV-tuned vs S-CV-tuned). 24 conditioning factors at 30 m. Number of non-landslide points not reported. LDA and LR not extracted (LDA AUC 0.86/0.84; LR 0.86/0.83). Recall not extracted. Fold-size series (10,8,6,4,2 folds), variable-number and training-size series in Figs. 8,9,11 and Supplementary Tables S1-S3 (not extracted).</t>
  </si>
  <si>
    <t>Overall accuracy. k-means clustering on coordinates (S-CV) vs random 10-fold (R-CV), both 10-fold x5 repetitions; hyperparameters tuned separately within each CV scheme (R-CV-tuned vs S-CV-tuned). 24 conditioning factors at 30 m. Number of non-landslide points not reported. LDA and LR not extracted (LDA AUC 0.86/0.84; LR 0.86/0.83). Recall not extracted. Fold-size series (10,8,6,4,2 folds), variable-number and training-size series in Figs. 8,9,11 and Supplementary Tables S1-S3 (not extracted).</t>
  </si>
  <si>
    <t>C5.0 decision tree (model=other). k-means clustering on coordinates (S-CV) vs random 10-fold (R-CV), both 10-fold x5 repetitions; hyperparameters tuned separately within each CV scheme (R-CV-tuned vs S-CV-tuned). 24 conditioning factors at 30 m. Number of non-landslide points not reported. LDA and LR not extracted (LDA AUC 0.86/0.84; LR 0.86/0.83). Recall not extracted. Fold-size series (10,8,6,4,2 folds), variable-number and training-size series in Figs. 8,9,11 and Supplementary Tables S1-S3 (not extracted).</t>
  </si>
  <si>
    <t>C5.0 decision tree (model=other). Overall accuracy. k-means clustering on coordinates (S-CV) vs random 10-fold (R-CV), both 10-fold x5 repetitions; hyperparameters tuned separately within each CV scheme (R-CV-tuned vs S-CV-tuned). 24 conditioning factors at 30 m. Number of non-landslide points not reported. LDA and LR not extracted (LDA AUC 0.86/0.84; LR 0.86/0.83). Recall not extracted. Fold-size series (10,8,6,4,2 folds), variable-number and training-size series in Figs. 8,9,11 and Supplementary Tables S1-S3 (not extracted).</t>
  </si>
  <si>
    <t>S0017a</t>
  </si>
  <si>
    <t>Misiuk</t>
  </si>
  <si>
    <t>Geosciences</t>
  </si>
  <si>
    <t>Canada (Frobisher Bay, Nunavut)</t>
  </si>
  <si>
    <t>seabed sediment grain-size class (Folk-based schemes)</t>
  </si>
  <si>
    <t>194</t>
  </si>
  <si>
    <t>1500</t>
  </si>
  <si>
    <t>1497</t>
  </si>
  <si>
    <t>LOO / S-LOO (1500 m buffer)</t>
  </si>
  <si>
    <t>54.64</t>
  </si>
  <si>
    <t>46.72</t>
  </si>
  <si>
    <t xml:space="preserve">Seabed grain size from grab samples; RF categorical (class labels) or quantitative (additive log-ratio sand/mud, gravel/mud regressed then back-transformed and classified). S-LOO buffer 1500 m from mud/sand circular variogram major ranges (1497 m, 1210 m). n=194 inferred from class percentages (239 grab samples collected). Sites selected randomly, stratified by depth and slope, within MBES coverage available each year (unsampled areas remain). Accuracy = percent correctly classified (%). </t>
  </si>
  <si>
    <t>Folk (categorical)</t>
  </si>
  <si>
    <t xml:space="preserve">Seabed grain size from grab samples; RF categorical (class labels) or quantitative (additive log-ratio sand/mud, gravel/mud regressed then back-transformed and classified). S-LOO buffer 1500 m from mud/sand circular variogram major ranges (1497 m, 1210 m). n=194 inferred from class percentages (239 grab samples collected). Sites selected randomly, stratified by depth and slope, within MBES coverage available each year (unsampled areas remain). </t>
  </si>
  <si>
    <t>48.46</t>
  </si>
  <si>
    <t>48.58</t>
  </si>
  <si>
    <t>Folk (quantitative, classified)</t>
  </si>
  <si>
    <t>85.5</t>
  </si>
  <si>
    <t>78.79</t>
  </si>
  <si>
    <t>Simplified Folk (categorical)</t>
  </si>
  <si>
    <t>82.25</t>
  </si>
  <si>
    <t>78.11</t>
  </si>
  <si>
    <t>Simplified Folk (quantitative, classified)</t>
  </si>
  <si>
    <t>86.29</t>
  </si>
  <si>
    <t>78.36</t>
  </si>
  <si>
    <t xml:space="preserve">Seabed grain size from grab samples; RF categorical (class labels) or quantitative (additive log-ratio sand/mud, gravel/mud regressed then back-transformed and classified). S-LOO buffer 1500 m from mud/sand circular variogram major ranges (1497 m, 1210 m). n=194 inferred from class percentages (239 grab samples collected). Sites selected randomly, stratified by depth and slope, within MBES coverage available each year (unsampled areas remain). Accuracy = percent correctly classified (%). Primary = categorical muddy/sandy (scheme selected for final map). </t>
  </si>
  <si>
    <t>Muddy/Sandy (categorical)</t>
  </si>
  <si>
    <t xml:space="preserve">Seabed grain size from grab samples; RF categorical (class labels) or quantitative (additive log-ratio sand/mud, gravel/mud regressed then back-transformed and classified). S-LOO buffer 1500 m from mud/sand circular variogram major ranges (1497 m, 1210 m). n=194 inferred from class percentages (239 grab samples collected). Sites selected randomly, stratified by depth and slope, within MBES coverage available each year (unsampled areas remain). Primary = categorical muddy/sandy (scheme selected for final map). </t>
  </si>
  <si>
    <t>84.62</t>
  </si>
  <si>
    <t>79.88</t>
  </si>
  <si>
    <t>Muddy/Sandy (quantitative, classified)</t>
  </si>
  <si>
    <t>seabed sediment grain-size fractions (% mud, sand, gravel)</t>
  </si>
  <si>
    <t>0.6096</t>
  </si>
  <si>
    <t>-0.0642</t>
  </si>
  <si>
    <t>Appendix E, Table A15</t>
  </si>
  <si>
    <t>Seabed grain size from grab samples; RF categorical (class labels) or quantitative (additive log-ratio sand/mud, gravel/mud regressed then back-transformed and classified). S-LOO buffer 1500 m from mud/sand circular variogram major ranges (1497 m, 1210 m). n=194 inferred from class percentages (239 grab samples collected). Sites selected randomly, stratified by depth and slope, within MBES coverage available each year (unsampled areas remain). R2 = percent variance explained (%VE)/100. Pearson/Spearman also reported (not extracted).</t>
  </si>
  <si>
    <t>quantitative RF, unclassified mud fraction</t>
  </si>
  <si>
    <t>8.28</t>
  </si>
  <si>
    <t>13.51</t>
  </si>
  <si>
    <t>Seabed grain size from grab samples; RF categorical (class labels) or quantitative (additive log-ratio sand/mud, gravel/mud regressed then back-transformed and classified). S-LOO buffer 1500 m from mud/sand circular variogram major ranges (1497 m, 1210 m). n=194 inferred from class percentages (239 grab samples collected). Sites selected randomly, stratified by depth and slope, within MBES coverage available each year (unsampled areas remain). MAE in percentage points.</t>
  </si>
  <si>
    <t>0.6005</t>
  </si>
  <si>
    <t>-0.1099</t>
  </si>
  <si>
    <t>quantitative RF, unclassified sand fraction</t>
  </si>
  <si>
    <t>8.01</t>
  </si>
  <si>
    <t>12.91</t>
  </si>
  <si>
    <t>0.2966</t>
  </si>
  <si>
    <t>-0.0206</t>
  </si>
  <si>
    <t>quantitative RF, unclassified gravel fraction</t>
  </si>
  <si>
    <t>1.13</t>
  </si>
  <si>
    <t>S0017b</t>
  </si>
  <si>
    <t>presence of coarse substrates (pebble/cobble/boulder) on seabed</t>
  </si>
  <si>
    <t>324</t>
  </si>
  <si>
    <t>200</t>
  </si>
  <si>
    <t>199</t>
  </si>
  <si>
    <t>LOO / S-LOO (200 m buffer)</t>
  </si>
  <si>
    <t xml:space="preserve">Coarse substrate (&gt;=4 mm) presence/absence from underwater video frames aggregated to raster cells (65 present / 259 absent; 78 video transects). S-LOO buffer 200 m from circular variogram major range 199 m. SR-LOO CV (200 m; spatially resampled training subsets, 100 x 20 trees) as alternative spatial scheme: AUC 0.76, max kappa 0.40. </t>
  </si>
  <si>
    <t>0.24</t>
  </si>
  <si>
    <t xml:space="preserve">Maximum kappa over all thresholds. Coarse substrate (&gt;=4 mm) presence/absence from underwater video frames aggregated to raster cells (65 present / 259 absent; 78 video transects). S-LOO buffer 200 m from circular variogram major range 199 m. SR-LOO CV (200 m; spatially resampled training subsets, 100 x 20 trees) as alternative spatial scheme: AUC 0.76, max kappa 0.40. </t>
  </si>
  <si>
    <t>S0018</t>
  </si>
  <si>
    <t>Baltic Sea (synthetic data at real in situ locations)</t>
  </si>
  <si>
    <t>synthetic surface chlorophyll a (log10 mg m-3) from satellite reflectance</t>
  </si>
  <si>
    <t>10 random / HELCOM subbasins as blocks (each block a fold)</t>
  </si>
  <si>
    <t>Primary = subbasin blocks (authors' recommended design). Synthetic response (60% biogeochemical reanalysis + 40% GlobColour Chl a) at locations/dates of ICES cruise data; 1,426 subsets of 200-1,500 obs (whole cruises sampled from 2,728 matchups). Values = mean over subsets. value_independent = "true" RMSE on random 1% sample of all pixel-days across the Baltic (probability sample). RMSE of log10 Chl a. APD (absolute percentage difference) also reported but not an allowed metric. Variograms of predictors did not reach sill within 500 km. blockCV series (2-300 km squares/hexagons, random/systematic/checkerboard, 5/10 folds) in Fig. 5 not extracted. MBR linear model not extracted.</t>
  </si>
  <si>
    <t>HELCOM subbasins as blocks (each block a fold)</t>
  </si>
  <si>
    <t>80000</t>
  </si>
  <si>
    <t>10 random / latitudinal (north-south) blocks 80 km</t>
  </si>
  <si>
    <t>Synthetic response (60% biogeochemical reanalysis + 40% GlobColour Chl a) at locations/dates of ICES cruise data; 1,426 subsets of 200-1,500 obs (whole cruises sampled from 2,728 matchups). Values = mean over subsets. value_independent = "true" RMSE on random 1% sample of all pixel-days across the Baltic (probability sample). RMSE of log10 Chl a. APD (absolute percentage difference) also reported but not an allowed metric. Variograms of predictors did not reach sill within 500 km. blockCV series (2-300 km squares/hexagons, random/systematic/checkerboard, 5/10 folds) in Fig. 5 not extracted. MBR linear model not extracted.</t>
  </si>
  <si>
    <t>latitudinal (north-south) blocks 80 km</t>
  </si>
  <si>
    <t>10 random / latitudinal blocks 300 km (methods text says 200 km; Table 1 says 300 km)</t>
  </si>
  <si>
    <t>latitudinal blocks 300 km (methods text says 200 km; Table 1 says 300 km)</t>
  </si>
  <si>
    <t>10 random / best blockCV setting (closest to true error; post hoc)</t>
  </si>
  <si>
    <t>best blockCV setting (closest to true error; post hoc)</t>
  </si>
  <si>
    <t>10 random / blockCV 25th percentile of |error difference| (good but not optimal setting)</t>
  </si>
  <si>
    <t>0.19</t>
  </si>
  <si>
    <t>blockCV 25th percentile of |error difference| (good but not optimal setting)</t>
  </si>
  <si>
    <t>RF with projected X/Y coordinates as extra predictors; HELCOM subbasins as blocks (each block a fold)</t>
  </si>
  <si>
    <t>RF with projected X/Y coordinates as extra predictors; latitudinal (north-south) blocks 80 km</t>
  </si>
  <si>
    <t>RF with projected X/Y coordinates as extra predictors; latitudinal blocks 300 km (methods text says 200 km; Table 1 says 300 km)</t>
  </si>
  <si>
    <t>RF with projected X/Y coordinates as extra predictors; best blockCV setting (closest to true error; post hoc)</t>
  </si>
  <si>
    <t>RF with projected X/Y coordinates as extra predictors; blockCV 25th percentile of |error difference| (good but not optimal setting)</t>
  </si>
  <si>
    <t>S0019</t>
  </si>
  <si>
    <t>Dai</t>
  </si>
  <si>
    <t>10.3390/rs15051513</t>
  </si>
  <si>
    <t>China (Liangshan Prefecture, Sichuan)</t>
  </si>
  <si>
    <t>landslide occurrence (2312 landslide + 2312 random non-landslide points)</t>
  </si>
  <si>
    <t>4624</t>
  </si>
  <si>
    <t>60400</t>
  </si>
  <si>
    <t>10 random / 10 spatial (k-means)</t>
  </si>
  <si>
    <t>0.789</t>
  </si>
  <si>
    <t>Both CVs applied to the 30% validation subset (~1387 points) after 70/30 split; k-means (k=10) on coordinates. Non-landslides random outside 500 m buffers (1:1). Precision and recall not extracted.</t>
  </si>
  <si>
    <t>0.876</t>
  </si>
  <si>
    <t>0.856</t>
  </si>
  <si>
    <t>0.829</t>
  </si>
  <si>
    <t>Geographical random forest (GRF, local RF). Both CVs applied to the 30% validation subset (~1387 points) after 70/30 split; k-means (k=10) on coordinates. Non-landslides random outside 500 m buffers (1:1). Precision and recall not extracted.</t>
  </si>
  <si>
    <t>0.838</t>
  </si>
  <si>
    <t>0.881</t>
  </si>
  <si>
    <t>S0032</t>
  </si>
  <si>
    <t>France (southwest; Formosat-2 site)</t>
  </si>
  <si>
    <t>forest tree species (13 classes) per pixel</t>
  </si>
  <si>
    <t>1262</t>
  </si>
  <si>
    <t>340</t>
  </si>
  <si>
    <t>LOO / SLOO (1 pixel per class per iteration, 50 iterations)</t>
  </si>
  <si>
    <t xml:space="preserve">SVM RBF (tuned by CV). Overall accuracy mean +/- SD over 50 iterations; test = 1 pixel per class per iteration; LOO-CV trained with same training size per class as SLOO-CV (random undersampling). Buffer 340 m = distance where Moran's I of spectral bands = 0.2. 1262 reference pixels from field plots in forest stands. Variants = single-year Formosat-2 time series (same samples). </t>
  </si>
  <si>
    <t>time series 2006</t>
  </si>
  <si>
    <t>time series 2006bis (cloud-free images only)</t>
  </si>
  <si>
    <t>time series 2007</t>
  </si>
  <si>
    <t>time series 2008</t>
  </si>
  <si>
    <t>time series 2009</t>
  </si>
  <si>
    <t>time series 2010</t>
  </si>
  <si>
    <t>0.97</t>
  </si>
  <si>
    <t>time series 2011</t>
  </si>
  <si>
    <t>time series 2012</t>
  </si>
  <si>
    <t>SVM RBF (tuned by CV). Overall accuracy mean +/- SD over 50 iterations; test = 1 pixel per class per iteration; LOO-CV trained with same training size per class as SLOO-CV (random undersampling). Buffer 340 m = distance where Moran's I of spectral bands = 0.2. 1262 reference pixels from field plots in forest stands. Variants = single-year Formosat-2 time series (same samples). Primary arbitrarily set to 2013 (no single main year; authors' best year) - consider averaging years in sensitivity.</t>
  </si>
  <si>
    <t>time series 2013</t>
  </si>
  <si>
    <t>time series 2014</t>
  </si>
  <si>
    <t>S0035a</t>
  </si>
  <si>
    <t>Radocaj</t>
  </si>
  <si>
    <t>Croatia (eastern; Koska)</t>
  </si>
  <si>
    <t>maize grain yield (combine harvester yield-monitor points; t/ha)</t>
  </si>
  <si>
    <t>610</t>
  </si>
  <si>
    <t>0.114</t>
  </si>
  <si>
    <t>10 random / 10 spatial (k-means), x5 repetitions</t>
  </si>
  <si>
    <t>0.569</t>
  </si>
  <si>
    <t>0.134</t>
  </si>
  <si>
    <t xml:space="preserve">RF (ranger; tuned by random search) on 22 phenological metrics from Sentinel-2 EVI or WDRVI time series fitted with phenofit methods (AG, Beck, Elmore, Gu, Klos, Zhang). Spatial folds via CAST k-means on E/N coordinates (10 clusters). n = samples after preprocessing and successful phenology fitting. Dense harvester yield points (design unknown). BGLM not extracted. Primary = EVI + AG (authors: EVI more reliable; AG most often best and retains most samples). </t>
  </si>
  <si>
    <t>Parcel 1 (11.4 ha); EVI; phenology fit AG</t>
  </si>
  <si>
    <t>0.902</t>
  </si>
  <si>
    <t>RF (ranger; tuned by random search) on 22 phenological metrics from Sentinel-2 EVI or WDRVI time series fitted with phenofit methods (AG, Beck, Elmore, Gu, Klos, Zhang). Spatial folds via CAST k-means on E/N coordinates (10 clusters). n = samples after preprocessing and successful phenology fitting. Dense harvester yield points (design unknown). BGLM not extracted. Primary = EVI + AG (authors: EVI more reliable; AG most often best and retains most samples). RMSE/MAE in t/ha.</t>
  </si>
  <si>
    <t>0.578</t>
  </si>
  <si>
    <t>0.571</t>
  </si>
  <si>
    <t>0.162</t>
  </si>
  <si>
    <t>Parcel 1 (11.4 ha); EVI; phenology fit Beck</t>
  </si>
  <si>
    <t>0.749</t>
  </si>
  <si>
    <t>0.564</t>
  </si>
  <si>
    <t>0.698</t>
  </si>
  <si>
    <t>606</t>
  </si>
  <si>
    <t>0.505</t>
  </si>
  <si>
    <t>0.141</t>
  </si>
  <si>
    <t>Parcel 1 (11.4 ha); EVI; phenology fit Elmore</t>
  </si>
  <si>
    <t>0.95</t>
  </si>
  <si>
    <t>0.611</t>
  </si>
  <si>
    <t>259</t>
  </si>
  <si>
    <t>0.568</t>
  </si>
  <si>
    <t>Parcel 1 (11.4 ha); EVI; phenology fit Gu</t>
  </si>
  <si>
    <t>0.762</t>
  </si>
  <si>
    <t>258</t>
  </si>
  <si>
    <t>Parcel 1 (11.4 ha); EVI; phenology fit Klos</t>
  </si>
  <si>
    <t>1.042</t>
  </si>
  <si>
    <t>0.851</t>
  </si>
  <si>
    <t>0.576</t>
  </si>
  <si>
    <t>Parcel 1 (11.4 ha); EVI; phenology fit Zhang</t>
  </si>
  <si>
    <t>0.582</t>
  </si>
  <si>
    <t>0.747</t>
  </si>
  <si>
    <t>34</t>
  </si>
  <si>
    <t>0.461</t>
  </si>
  <si>
    <t>Parcel 1 (11.4 ha); WDRVI; phenology fit AG</t>
  </si>
  <si>
    <t>0.433</t>
  </si>
  <si>
    <t>0.449</t>
  </si>
  <si>
    <t>0.387</t>
  </si>
  <si>
    <t>0.393</t>
  </si>
  <si>
    <t>S0035b</t>
  </si>
  <si>
    <t>146</t>
  </si>
  <si>
    <t>0.044</t>
  </si>
  <si>
    <t>0.309</t>
  </si>
  <si>
    <t>0.175</t>
  </si>
  <si>
    <t>Parcel 2 (4.4 ha); EVI; phenology fit AG</t>
  </si>
  <si>
    <t>1.023</t>
  </si>
  <si>
    <t>1.069</t>
  </si>
  <si>
    <t>0.823</t>
  </si>
  <si>
    <t>144</t>
  </si>
  <si>
    <t>0.354</t>
  </si>
  <si>
    <t>Parcel 2 (4.4 ha); EVI; phenology fit Beck</t>
  </si>
  <si>
    <t>0.987</t>
  </si>
  <si>
    <t>1.035</t>
  </si>
  <si>
    <t>0.781</t>
  </si>
  <si>
    <t>0.357</t>
  </si>
  <si>
    <t>Parcel 2 (4.4 ha); EVI; phenology fit Elmore</t>
  </si>
  <si>
    <t>0.992</t>
  </si>
  <si>
    <t>1.025</t>
  </si>
  <si>
    <t>0.796</t>
  </si>
  <si>
    <t>55</t>
  </si>
  <si>
    <t>0.216</t>
  </si>
  <si>
    <t>Parcel 2 (4.4 ha); EVI; phenology fit Gu</t>
  </si>
  <si>
    <t>0.897</t>
  </si>
  <si>
    <t>0.977</t>
  </si>
  <si>
    <t>0.767</t>
  </si>
  <si>
    <t>0.854</t>
  </si>
  <si>
    <t>0.751</t>
  </si>
  <si>
    <t>0.356</t>
  </si>
  <si>
    <t>Parcel 2 (4.4 ha); EVI; phenology fit Klos</t>
  </si>
  <si>
    <t>0.643</t>
  </si>
  <si>
    <t>0.737</t>
  </si>
  <si>
    <t>0.656</t>
  </si>
  <si>
    <t>Parcel 2 (4.4 ha); EVI; phenology fit Zhang</t>
  </si>
  <si>
    <t>0.904</t>
  </si>
  <si>
    <t>1.087</t>
  </si>
  <si>
    <t>0.937</t>
  </si>
  <si>
    <t>0.277</t>
  </si>
  <si>
    <t>Parcel 2 (4.4 ha); WDRVI; phenology fit AG</t>
  </si>
  <si>
    <t>0.604</t>
  </si>
  <si>
    <t>0.647</t>
  </si>
  <si>
    <t>S0035c</t>
  </si>
  <si>
    <t>71</t>
  </si>
  <si>
    <t>0.022</t>
  </si>
  <si>
    <t>0.336</t>
  </si>
  <si>
    <t>Parcel 3 (2.2 ha); EVI; phenology fit AG</t>
  </si>
  <si>
    <t>0.953</t>
  </si>
  <si>
    <t>1.135</t>
  </si>
  <si>
    <t>0.397</t>
  </si>
  <si>
    <t>Parcel 3 (2.2 ha); EVI; phenology fit Beck</t>
  </si>
  <si>
    <t>0.925</t>
  </si>
  <si>
    <t>1.062</t>
  </si>
  <si>
    <t>0.298</t>
  </si>
  <si>
    <t>0.203</t>
  </si>
  <si>
    <t>Parcel 3 (2.2 ha); EVI; phenology fit Elmore</t>
  </si>
  <si>
    <t>1.043</t>
  </si>
  <si>
    <t>1.194</t>
  </si>
  <si>
    <t>1.017</t>
  </si>
  <si>
    <t>0.594</t>
  </si>
  <si>
    <t>Parcel 3 (2.2 ha); WDRVI; phenology fit AG</t>
  </si>
  <si>
    <t>1.044</t>
  </si>
  <si>
    <t>1.139</t>
  </si>
  <si>
    <t>1.009</t>
  </si>
  <si>
    <t>S0041a</t>
  </si>
  <si>
    <t>Bueno</t>
  </si>
  <si>
    <t>Water</t>
  </si>
  <si>
    <t>Peru (nine glacier Cordilleras)</t>
  </si>
  <si>
    <t>glacier vs non-glacier surface (Landsat 8/7 2017 composite + DEM, 30 m)</t>
  </si>
  <si>
    <t>13963.1</t>
  </si>
  <si>
    <t>5 random / 5 spatial (k-means), x50 repetitions</t>
  </si>
  <si>
    <t>MCC</t>
  </si>
  <si>
    <t>0.967</t>
  </si>
  <si>
    <t>0.957</t>
  </si>
  <si>
    <t>0.824</t>
  </si>
  <si>
    <t>GBM (gbm package). Metric = Matthews correlation coefficient (MCC); NOT in codebook v2 metric list (kept native, flag for decision). Values = medians of boxplots (50x5-fold) read visually from Fig. 4 (~+/-0.01); value_independent = MCCref on 1000 simple-random test pixels per region (red dashed line, read visually). Training = stratified balanced sample (size not reported); sperrorest k-means (k=5). Default hyperparameters. LR not extracted. Table 3 gives region means over all 4 models incl. LR. Data on Zenodo, code on GitHub. Glacier mapping (cryosphere).</t>
  </si>
  <si>
    <t>Cordillera Blanca</t>
  </si>
  <si>
    <t>S0041b</t>
  </si>
  <si>
    <t>5957.4</t>
  </si>
  <si>
    <t>0.971</t>
  </si>
  <si>
    <t>0.469</t>
  </si>
  <si>
    <t>Cordillera Central</t>
  </si>
  <si>
    <t>S0041c</t>
  </si>
  <si>
    <t>271.9</t>
  </si>
  <si>
    <t>0.955</t>
  </si>
  <si>
    <t>0.895</t>
  </si>
  <si>
    <t>0.713</t>
  </si>
  <si>
    <t>Cordillera Huallanca</t>
  </si>
  <si>
    <t>S0041d</t>
  </si>
  <si>
    <t>344.5</t>
  </si>
  <si>
    <t>0.869</t>
  </si>
  <si>
    <t>0.773</t>
  </si>
  <si>
    <t>0.785</t>
  </si>
  <si>
    <t>Cordillera Huayhuash</t>
  </si>
  <si>
    <t>S0041e</t>
  </si>
  <si>
    <t>2489.8</t>
  </si>
  <si>
    <t>0.705</t>
  </si>
  <si>
    <t>Cordillera Huaytapallana</t>
  </si>
  <si>
    <t>S0041f</t>
  </si>
  <si>
    <t>322.3</t>
  </si>
  <si>
    <t>0.947</t>
  </si>
  <si>
    <t>0.848</t>
  </si>
  <si>
    <t>Cordillera Raura</t>
  </si>
  <si>
    <t>S0041g</t>
  </si>
  <si>
    <t>1818</t>
  </si>
  <si>
    <t>0.514</t>
  </si>
  <si>
    <t>Cordillera Urubamba</t>
  </si>
  <si>
    <t>S0041h</t>
  </si>
  <si>
    <t>4221.3</t>
  </si>
  <si>
    <t>0.918</t>
  </si>
  <si>
    <t>Cordillera Vilcabamba</t>
  </si>
  <si>
    <t>S0041i</t>
  </si>
  <si>
    <t>6179.7</t>
  </si>
  <si>
    <t>0.832</t>
  </si>
  <si>
    <t>Cordillera Vilcanota</t>
  </si>
  <si>
    <t>0.961</t>
  </si>
  <si>
    <t>0.835</t>
  </si>
  <si>
    <t>kNN = weighted kNN (kknn). Metric = Matthews correlation coefficient (MCC); NOT in codebook v2 metric list (kept native, flag for decision). Values = medians of boxplots (50x5-fold) read visually from Fig. 4 (~+/-0.01); value_independent = MCCref on 1000 simple-random test pixels per region (red dashed line, read visually). Training = stratified balanced sample (size not reported); sperrorest k-means (k=5). Default hyperparameters. LR not extracted. Table 3 gives region means over all 4 models incl. LR. Data on Zenodo, code on GitHub. Glacier mapping (cryosphere).</t>
  </si>
  <si>
    <t>0.867</t>
  </si>
  <si>
    <t>0.786</t>
  </si>
  <si>
    <t>0.973</t>
  </si>
  <si>
    <t>0.963</t>
  </si>
  <si>
    <t>0.676</t>
  </si>
  <si>
    <t>0.943</t>
  </si>
  <si>
    <t>0.931</t>
  </si>
  <si>
    <t>0.684</t>
  </si>
  <si>
    <t>0.935</t>
  </si>
  <si>
    <t>0.939</t>
  </si>
  <si>
    <t>Metric = Matthews correlation coefficient (MCC); NOT in codebook v2 metric list (kept native, flag for decision). Values = medians of boxplots (50x5-fold) read visually from Fig. 4 (~+/-0.01); value_independent = MCCref on 1000 simple-random test pixels per region (red dashed line, read visually). Training = stratified balanced sample (size not reported); sperrorest k-means (k=5). Default hyperparameters. LR not extracted. Table 3 gives region means over all 4 models incl. LR. Data on Zenodo, code on GitHub. Glacier mapping (cryosphere).</t>
  </si>
  <si>
    <t>0.959</t>
  </si>
  <si>
    <t>0.755</t>
  </si>
  <si>
    <t>0.863</t>
  </si>
  <si>
    <t>0.978</t>
  </si>
  <si>
    <t>0.706</t>
  </si>
  <si>
    <t>0.871</t>
  </si>
  <si>
    <t>0.951</t>
  </si>
  <si>
    <t>0.561</t>
  </si>
  <si>
    <t>0.945</t>
  </si>
  <si>
    <t>0.933</t>
  </si>
  <si>
    <t>S0056a</t>
  </si>
  <si>
    <t>Koehler</t>
  </si>
  <si>
    <t>Argentina (Agua Negra catchment, Dry Andes, 30S)</t>
  </si>
  <si>
    <t>blockslopes (presence vs absence, 1:1)</t>
  </si>
  <si>
    <t>32000</t>
  </si>
  <si>
    <t>686</t>
  </si>
  <si>
    <t>10 random (x10 runs) / leave-one-key-site-out (5 sites, x10 runs)</t>
  </si>
  <si>
    <t>0.958</t>
  </si>
  <si>
    <t>Fig. 6 (random); text p.12 (spatial mean)</t>
  </si>
  <si>
    <t>Spatial = text mean (~0.85); random read visually from Fig. 6 "all" (~+/-0.005). Abstract: non-spatial &gt;=0.95. Periglacial landform mapping (cryosphere/ground ice; borderline geomorphology). RF trained on 32,000 stratified random pixels from 5 manually mapped key sites (15 DEM-derived predictors). Random = 10 runs x 10-fold on all 5 sites ("all" in Fig. 6); spatial = train on 4 key sites, test on 5th. Accuracy = (TPR+TNR) as defined by authors (sum of true positive and true negative rate; likely balanced accuracy). Non-spatial values with 15-fold in Fig. 3 / Supplementary Table S2 (not accessed). LR and GAM not extracted.</t>
  </si>
  <si>
    <t>mean over 5 held-out key sites</t>
  </si>
  <si>
    <t>0.891</t>
  </si>
  <si>
    <t>Fig. 6</t>
  </si>
  <si>
    <t>Spatial = mean of 5 site values read visually from Fig. 6 (computed); random from "all". Periglacial landform mapping (cryosphere/ground ice; borderline geomorphology). RF trained on 32,000 stratified random pixels from 5 manually mapped key sites (15 DEM-derived predictors). Random = 10 runs x 10-fold on all 5 sites ("all" in Fig. 6); spatial = train on 4 key sites, test on 5th. Accuracy = (TPR+TNR) as defined by authors (sum of true positive and true negative rate; likely balanced accuracy). Non-spatial values with 15-fold in Fig. 3 / Supplementary Table S2 (not accessed). LR and GAM not extracted.</t>
  </si>
  <si>
    <t>Single held-out site; read visually from Fig. 6 (~+/-0.005). Periglacial landform mapping (cryosphere/ground ice; borderline geomorphology). RF trained on 32,000 stratified random pixels from 5 manually mapped key sites (15 DEM-derived predictors). Random = 10 runs x 10-fold on all 5 sites ("all" in Fig. 6); spatial = train on 4 key sites, test on 5th. Accuracy = (TPR+TNR) as defined by authors (sum of true positive and true negative rate; likely balanced accuracy). Non-spatial values with 15-fold in Fig. 3 / Supplementary Table S2 (not accessed). LR and GAM not extracted.</t>
  </si>
  <si>
    <t>held-out key site C. Minitas</t>
  </si>
  <si>
    <t>0.717</t>
  </si>
  <si>
    <t>held-out key site Cerro Pata</t>
  </si>
  <si>
    <t>0.738</t>
  </si>
  <si>
    <t>0.927</t>
  </si>
  <si>
    <t>held-out key site Olivares</t>
  </si>
  <si>
    <t>held-out key site SLC</t>
  </si>
  <si>
    <t>0.809</t>
  </si>
  <si>
    <t>0.873</t>
  </si>
  <si>
    <t>held-out key site Upper ANC</t>
  </si>
  <si>
    <t>0.797</t>
  </si>
  <si>
    <t>S0056b</t>
  </si>
  <si>
    <t>talus slopes (presence vs absence, 1:3)</t>
  </si>
  <si>
    <t>0.954</t>
  </si>
  <si>
    <t>Spatial = text mean (~0.83); random read visually from Fig. 6 "all" (~+/-0.005). Abstract: non-spatial &gt;=0.95. Periglacial landform mapping (cryosphere/ground ice; borderline geomorphology). RF trained on 32,000 stratified random pixels from 5 manually mapped key sites (15 DEM-derived predictors). Random = 10 runs x 10-fold on all 5 sites ("all" in Fig. 6); spatial = train on 4 key sites, test on 5th. Accuracy = (TPR+TNR) as defined by authors (sum of true positive and true negative rate; likely balanced accuracy). Non-spatial values with 15-fold in Fig. 3 / Supplementary Table S2 (not accessed). LR and GAM not extracted.</t>
  </si>
  <si>
    <t>0.803</t>
  </si>
  <si>
    <t>0.769</t>
  </si>
  <si>
    <t>S0057</t>
  </si>
  <si>
    <t>Zheng</t>
  </si>
  <si>
    <t>China (Heihe, Heilongjiang; Xiaoxingan Mountains)</t>
  </si>
  <si>
    <t>gully erosion occurrence (gully vs non-gully 25 m cells)</t>
  </si>
  <si>
    <t>15000</t>
  </si>
  <si>
    <t>68726</t>
  </si>
  <si>
    <t>70/30 split random / 6 districts spatial</t>
  </si>
  <si>
    <t>Table 8; Table 9; Fig. 5 (CV-AUC)</t>
  </si>
  <si>
    <t>Random = held-out 30% stratified random test set (Table 8); spatial = leave-one-district-out over 6 administrative districts, mean +/- SD across folds (Table 9). Random 5-fold CV-AUC on training set (tuning) = 0.939 +/- 0.007. Presence/absence design: up to 5000 gully cells from 4020 mapped polygons + random negatives at 1:2 (n approx. 15000, not stated exactly). Authors note gap mixes spatial autocorrelation and inter-district covariate shift. LR baseline not extracted (AUC 0.85 vs 0.80).</t>
  </si>
  <si>
    <t>random 5-fold CV on 70% training set (tuning CV-AUC)</t>
  </si>
  <si>
    <t>Random = held-out 30% stratified random test set (Table 8); spatial = leave-one-district-out over 6 administrative districts, mean +/- SD across folds (Table 9). Random 5-fold CV-AUC on training set (tuning) = 0.939 +/- 0.007. F1 is for the gully class. Presence/absence design: up to 5000 gully cells from 4020 mapped polygons + random negatives at 1:2 (n approx. 15000, not stated exactly). Authors note gap mixes spatial autocorrelation and inter-district covariate shift. LR baseline not extracted (AUC 0.85 vs 0.80).</t>
  </si>
  <si>
    <t>Random = held-out 30% stratified random test set (Table 8); spatial = leave-one-district-out over 6 administrative districts, mean +/- SD across folds (Table 9). Random 5-fold CV-AUC on training set (tuning) = 0.940 +/- 0.007. Presence/absence design: up to 5000 gully cells from 4020 mapped polygons + random negatives at 1:2 (n approx. 15000, not stated exactly). Authors note gap mixes spatial autocorrelation and inter-district covariate shift. LR baseline not extracted (AUC 0.85 vs 0.80).</t>
  </si>
  <si>
    <t>Random = held-out 30% stratified random test set (Table 8); spatial = leave-one-district-out over 6 administrative districts, mean +/- SD across folds (Table 9). Random 5-fold CV-AUC on training set (tuning) = 0.940 +/- 0.007. F1 is for the gully class. Presence/absence design: up to 5000 gully cells from 4020 mapped polygons + random negatives at 1:2 (n approx. 15000, not stated exactly). Authors note gap mixes spatial autocorrelation and inter-district covariate shift. LR baseline not extracted (AUC 0.85 vs 0.80).</t>
  </si>
  <si>
    <t>0.94</t>
  </si>
  <si>
    <t>Random = held-out 30% stratified random test set (Table 8); spatial = leave-one-district-out over 6 administrative districts, mean +/- SD across folds (Table 9). Random 5-fold CV-AUC on training set (tuning) = 0.933 +/- 0.005. GBM = gbm (R). Presence/absence design: up to 5000 gully cells from 4020 mapped polygons + random negatives at 1:2 (n approx. 15000, not stated exactly). Authors note gap mixes spatial autocorrelation and inter-district covariate shift. LR baseline not extracted (AUC 0.85 vs 0.80).</t>
  </si>
  <si>
    <t>0.28</t>
  </si>
  <si>
    <t>Random = held-out 30% stratified random test set (Table 8); spatial = leave-one-district-out over 6 administrative districts, mean +/- SD across folds (Table 9). Random 5-fold CV-AUC on training set (tuning) = 0.933 +/- 0.005. F1 is for the gully class. GBM = gbm (R). Presence/absence design: up to 5000 gully cells from 4020 mapped polygons + random negatives at 1:2 (n approx. 15000, not stated exactly). Authors note gap mixes spatial autocorrelation and inter-district covariate shift. LR baseline not extracted (AUC 0.85 vs 0.80).</t>
  </si>
  <si>
    <t>S0077</t>
  </si>
  <si>
    <t>Pang</t>
  </si>
  <si>
    <t>China (Southern Foothills of Qilian Mountains)</t>
  </si>
  <si>
    <t>soil type class (Chinese Soil Taxonomy), Great Group level</t>
  </si>
  <si>
    <t>199101</t>
  </si>
  <si>
    <t>25700</t>
  </si>
  <si>
    <t>7:3 split random / 5 spatial</t>
  </si>
  <si>
    <t>0.8931</t>
  </si>
  <si>
    <t>0.7389</t>
  </si>
  <si>
    <t>0.0671</t>
  </si>
  <si>
    <t>Table 6; Discussion p.38 and Conclusions p.38-39 text</t>
  </si>
  <si>
    <t>Labels from spatial join with 1:1M soil map (expert-corrected), 200,000 simple random points; 15x15 pixel tensors of 18 covariates. MTSC-ResNet-Trans (CNN + Transformer). Random = single 7:3 split (5 random splits: 0.8937 +/- 0.0018; 5 seeds: 0.8864 +/- 0.0123). Spatial = 5-fold spatial-block CV with 10 x 10 km blocks, described as preliminary, reported only in Discussion/Conclusions (OA only, Great Group only). RF/XGB baselines only under random split (OA 0.8585/0.8465).</t>
  </si>
  <si>
    <t>Great Group level; full model (Variant D)</t>
  </si>
  <si>
    <t>210</t>
  </si>
  <si>
    <t>7:3 split</t>
  </si>
  <si>
    <t>0.8785</t>
  </si>
  <si>
    <t>Table 6; Table 9</t>
  </si>
  <si>
    <t>Labels from spatial join with 1:1M soil map (expert-corrected), 200,000 simple random points; 15x15 pixel tensors of 18 covariates. MTSC-ResNet-Trans (CNN + Transformer). Random = single 7:3 split (5 random splits: 0.8937 +/- 0.0018; 5 seeds: 0.8864 +/- 0.0123). Spatial = post hoc buffer filtering of the same random test set: only test points &gt;210 m (Chebyshev) from any training sample (r=7 (210 m); 15,221 points at r=7). Not a spatial CV; sensitivity only.</t>
  </si>
  <si>
    <t>Great Group level; buffer-filtered test subset r=7 (210 m)</t>
  </si>
  <si>
    <t>0.8644</t>
  </si>
  <si>
    <t>0.8464</t>
  </si>
  <si>
    <t>Table 6; Table 9; Conclusions</t>
  </si>
  <si>
    <t>420</t>
  </si>
  <si>
    <t>0.8784</t>
  </si>
  <si>
    <t>Labels from spatial join with 1:1M soil map (expert-corrected), 200,000 simple random points; 15x15 pixel tensors of 18 covariates. MTSC-ResNet-Trans (CNN + Transformer). Random = single 7:3 split (5 random splits: 0.8937 +/- 0.0018; 5 seeds: 0.8864 +/- 0.0123). Spatial = post hoc buffer filtering of the same random test set: only test points &gt;420 m (Chebyshev) from any training sample (r=14 (420 m); 15,221 points at r=7). Not a spatial CV; sensitivity only.</t>
  </si>
  <si>
    <t>Great Group level; buffer-filtered test subset r=14 (420 m)</t>
  </si>
  <si>
    <t>soil type class (Chinese Soil Taxonomy), Subgroup level</t>
  </si>
  <si>
    <t>0.8501</t>
  </si>
  <si>
    <t>0.8323</t>
  </si>
  <si>
    <t>Subgroup level; buffer-filtered test subset r=7 (210 m)</t>
  </si>
  <si>
    <t>soil type class (Chinese Soil Taxonomy), Genus level</t>
  </si>
  <si>
    <t>0.8414</t>
  </si>
  <si>
    <t>0.8214</t>
  </si>
  <si>
    <t>Genus level; buffer-filtered test subset r=7 (210 m)</t>
  </si>
  <si>
    <t>soil type class (Chinese Soil Taxonomy), Species level</t>
  </si>
  <si>
    <t>0.8215</t>
  </si>
  <si>
    <t>Species level; buffer-filtered test subset r=7 (210 m)</t>
  </si>
  <si>
    <t>400</t>
  </si>
  <si>
    <t>Table 6; Table 8</t>
  </si>
  <si>
    <t>Labels from spatial join with 1:1M soil map (expert-corrected), 200,000 simple random points; 15x15 pixel tensors of 18 covariates. MTSC-ResNet-Trans (CNN + Transformer). Random = single 7:3 split (5 random splits: 0.8937 +/- 0.0018; 5 seeds: 0.8864 +/- 0.0123). Spatial = subset of random test set at 400-600 m (Chebyshev) from nearest training sample (distance-stratified evaluation). Not a spatial CV; sensitivity only.</t>
  </si>
  <si>
    <t>Great Group level; distance-stratified test band 400-600 m</t>
  </si>
  <si>
    <t>0.8585</t>
  </si>
  <si>
    <t>0.8405</t>
  </si>
  <si>
    <t>Labels from spatial join with 1:1M soil map (expert-corrected), 200,000 simple random points; 15x15 pixel tensors of 18 covariates. MTSC-ResNet-Trans (CNN + Transformer). Random = single 7:3 split (5 random splits: 0.8937 +/- 0.0018; 5 seeds: 0.8864 +/- 0.0123). Spatial = subset of random test set at 400-600 m (Chebyshev) from nearest training sample (distance-stratified evaluation). Not a spatial CV; sensitivity only. RF = per-pixel baseline on 18 covariates.</t>
  </si>
  <si>
    <t>0.8163</t>
  </si>
  <si>
    <t>0.7941</t>
  </si>
  <si>
    <t>S0086a</t>
  </si>
  <si>
    <t>Wang</t>
  </si>
  <si>
    <t>Sustainability</t>
  </si>
  <si>
    <t>China (Hangzhou)</t>
  </si>
  <si>
    <t>land surface temperature, summer daytime (LCZ1)</t>
  </si>
  <si>
    <t>183</t>
  </si>
  <si>
    <t>16850</t>
  </si>
  <si>
    <t>7:3 split random / 2 spatial</t>
  </si>
  <si>
    <t>-0.457</t>
  </si>
  <si>
    <t>0.238</t>
  </si>
  <si>
    <t>Table 9; Table 10</t>
  </si>
  <si>
    <t>RF fitted separately per LCZ type and period (hexagon-level mean summer LST, 1-km-side hexagons). Random = single 7:3 split test set (Table 9); spatial = K-means clusters of hexagon centroids, 2 clusters/folds, mean (+/- SD) across folds (Table 10). Preprocessing refitted within folds. Mean R2 drop across 10 LCZ-period combinations = 0.732.</t>
  </si>
  <si>
    <t>LCZ1 Day</t>
  </si>
  <si>
    <t>1.213</t>
  </si>
  <si>
    <t>RF fitted separately per LCZ type and period (hexagon-level mean summer LST, 1-km-side hexagons). Random = single 7:3 split test set (Table 9); spatial = K-means clusters of hexagon centroids, 2 clusters/folds, mean (+/- SD) across folds (Table 10). Preprocessing refitted within folds. Mean R2 drop across 10 LCZ-period combinations = 0.732. RMSE in deg C; spatial RMSE reported without SD.</t>
  </si>
  <si>
    <t>land surface temperature, summer nighttime (LCZ1)</t>
  </si>
  <si>
    <t>0.338</t>
  </si>
  <si>
    <t>-0.987</t>
  </si>
  <si>
    <t>0.242</t>
  </si>
  <si>
    <t>LCZ1 Night</t>
  </si>
  <si>
    <t>0.734</t>
  </si>
  <si>
    <t>1.197</t>
  </si>
  <si>
    <t>S0086b</t>
  </si>
  <si>
    <t>land surface temperature, summer daytime (LCZ2)</t>
  </si>
  <si>
    <t>484</t>
  </si>
  <si>
    <t>7:3 split random / 4 spatial</t>
  </si>
  <si>
    <t>-0.151</t>
  </si>
  <si>
    <t>0.696</t>
  </si>
  <si>
    <t>RF fitted separately per LCZ type and period (hexagon-level mean summer LST, 1-km-side hexagons). Random = single 7:3 split test set (Table 9); spatial = K-means clusters of hexagon centroids, 4 clusters/folds, mean (+/- SD) across folds (Table 10). Preprocessing refitted within folds. Mean R2 drop across 10 LCZ-period combinations = 0.732.</t>
  </si>
  <si>
    <t>LCZ2 Day</t>
  </si>
  <si>
    <t>1.268</t>
  </si>
  <si>
    <t>1.568</t>
  </si>
  <si>
    <t>RF fitted separately per LCZ type and period (hexagon-level mean summer LST, 1-km-side hexagons). Random = single 7:3 split test set (Table 9); spatial = K-means clusters of hexagon centroids, 4 clusters/folds, mean (+/- SD) across folds (Table 10). Preprocessing refitted within folds. Mean R2 drop across 10 LCZ-period combinations = 0.732. RMSE in deg C; spatial RMSE reported without SD.</t>
  </si>
  <si>
    <t>land surface temperature, summer nighttime (LCZ2)</t>
  </si>
  <si>
    <t>-0.592</t>
  </si>
  <si>
    <t>LCZ2 Night</t>
  </si>
  <si>
    <t>1.128</t>
  </si>
  <si>
    <t>1.175</t>
  </si>
  <si>
    <t>S0086c</t>
  </si>
  <si>
    <t>land surface temperature, summer daytime (LCZ3)</t>
  </si>
  <si>
    <t>2929</t>
  </si>
  <si>
    <t>0.207</t>
  </si>
  <si>
    <t>0.255</t>
  </si>
  <si>
    <t>RF fitted separately per LCZ type and period (hexagon-level mean summer LST, 1-km-side hexagons). Random = single 7:3 split test set (Table 9); spatial = K-means clusters of hexagon centroids, 5 clusters/folds, mean (+/- SD) across folds (Table 10). Preprocessing refitted within folds. Mean R2 drop across 10 LCZ-period combinations = 0.732. n approximate (46.54%/39.02% of 6294 hexagons).</t>
  </si>
  <si>
    <t>LCZ3 Day</t>
  </si>
  <si>
    <t>1.029</t>
  </si>
  <si>
    <t>1.207</t>
  </si>
  <si>
    <t>RF fitted separately per LCZ type and period (hexagon-level mean summer LST, 1-km-side hexagons). Random = single 7:3 split test set (Table 9); spatial = K-means clusters of hexagon centroids, 5 clusters/folds, mean (+/- SD) across folds (Table 10). Preprocessing refitted within folds. Mean R2 drop across 10 LCZ-period combinations = 0.732. n approximate (46.54%/39.02% of 6294 hexagons). RMSE in deg C; spatial RMSE reported without SD.</t>
  </si>
  <si>
    <t>land surface temperature, summer nighttime (LCZ3)</t>
  </si>
  <si>
    <t>0.452</t>
  </si>
  <si>
    <t>-0.348</t>
  </si>
  <si>
    <t>0.441</t>
  </si>
  <si>
    <t>LCZ3 Night</t>
  </si>
  <si>
    <t>1.01</t>
  </si>
  <si>
    <t>1.103</t>
  </si>
  <si>
    <t>S0086d</t>
  </si>
  <si>
    <t>land surface temperature, summer daytime (LCZ4)</t>
  </si>
  <si>
    <t>243</t>
  </si>
  <si>
    <t>0.451</t>
  </si>
  <si>
    <t>0.029</t>
  </si>
  <si>
    <t>LCZ4 Day</t>
  </si>
  <si>
    <t>1.045</t>
  </si>
  <si>
    <t>1.402</t>
  </si>
  <si>
    <t>land surface temperature, summer nighttime (LCZ4)</t>
  </si>
  <si>
    <t>-0.211</t>
  </si>
  <si>
    <t>LCZ4 Night</t>
  </si>
  <si>
    <t>1.235</t>
  </si>
  <si>
    <t>1.741</t>
  </si>
  <si>
    <t>S0086e</t>
  </si>
  <si>
    <t>land surface temperature, summer daytime (LCZA)</t>
  </si>
  <si>
    <t>2456</t>
  </si>
  <si>
    <t>LCZA Day</t>
  </si>
  <si>
    <t>1.09</t>
  </si>
  <si>
    <t>land surface temperature, summer nighttime (LCZA)</t>
  </si>
  <si>
    <t>0.444</t>
  </si>
  <si>
    <t>LCZA Night</t>
  </si>
  <si>
    <t>1.189</t>
  </si>
  <si>
    <t>1.247</t>
  </si>
  <si>
    <t>S0089</t>
  </si>
  <si>
    <t>Yang</t>
  </si>
  <si>
    <t>China (Liaohe Plain, Liaoning)</t>
  </si>
  <si>
    <t>topsoil (0-20 cm) organic carbon content, cropland (g/kg)</t>
  </si>
  <si>
    <t>310</t>
  </si>
  <si>
    <t>82300</t>
  </si>
  <si>
    <t>80:20 split x100 random / 5 spatial x20</t>
  </si>
  <si>
    <t>0.608</t>
  </si>
  <si>
    <t>0.535</t>
  </si>
  <si>
    <t>0.072</t>
  </si>
  <si>
    <t>Table 5; Table 6</t>
  </si>
  <si>
    <t>TabPFN (pretrained, no tuning). Random = 100 repeated 80:20 holdouts (248/62), mean +/- SD across repeats; spatial = 5-fold size-constrained k-means clustering of coordinates (50-74 samples/fold), hyperparameters tuned by 4-fold spatial group CV inside outer training; out-of-fold predictions pooled per repetition, mean +/- SD across 20 repetitions. Stratified random sampling (accessibility also considered). RMSE/MAE in g/kg. RPD also reported (not extracted).</t>
  </si>
  <si>
    <t>100 random / 20 spatial</t>
  </si>
  <si>
    <t>4.026</t>
  </si>
  <si>
    <t>4.33</t>
  </si>
  <si>
    <t>3.32</t>
  </si>
  <si>
    <t>0.603</t>
  </si>
  <si>
    <t>0.026</t>
  </si>
  <si>
    <t>RF. Random = 100 repeated 80:20 holdouts (248/62), mean +/- SD across repeats; spatial = 5-fold size-constrained k-means clustering of coordinates (50-74 samples/fold), hyperparameters tuned by 4-fold spatial group CV inside outer training; out-of-fold predictions pooled per repetition, mean +/- SD across 20 repetitions. Stratified random sampling (accessibility also considered). RMSE/MAE in g/kg. RPD also reported (not extracted).</t>
  </si>
  <si>
    <t>4.041</t>
  </si>
  <si>
    <t>4.39</t>
  </si>
  <si>
    <t>0.132</t>
  </si>
  <si>
    <t>0.472</t>
  </si>
  <si>
    <t>0.395</t>
  </si>
  <si>
    <t>0.064</t>
  </si>
  <si>
    <t>SVM (SVR). Random = 100 repeated 80:20 holdouts (248/62), mean +/- SD across repeats; spatial = 5-fold size-constrained k-means clustering of coordinates (50-74 samples/fold), hyperparameters tuned by 4-fold spatial group CV inside outer training; out-of-fold predictions pooled per repetition, mean +/- SD across 20 repetitions. Stratified random sampling (accessibility also considered). RMSE/MAE in g/kg. RPD also reported (not extracted).</t>
  </si>
  <si>
    <t>4.92</t>
  </si>
  <si>
    <t>0.291</t>
  </si>
  <si>
    <t>3.58</t>
  </si>
  <si>
    <t>3.82</t>
  </si>
  <si>
    <t>0.585</t>
  </si>
  <si>
    <t>0.508</t>
  </si>
  <si>
    <t>0.041</t>
  </si>
  <si>
    <t>CatBoost. Random = 100 repeated 80:20 holdouts (248/62), mean +/- SD across repeats; spatial = 5-fold size-constrained k-means clustering of coordinates (50-74 samples/fold), hyperparameters tuned by 4-fold spatial group CV inside outer training; out-of-fold predictions pooled per repetition, mean +/- SD across 20 repetitions. Stratified random sampling (accessibility also considered). RMSE/MAE in g/kg. RPD also reported (not extracted).</t>
  </si>
  <si>
    <t>4.126</t>
  </si>
  <si>
    <t>0.211</t>
  </si>
  <si>
    <t>3.39</t>
  </si>
  <si>
    <t>0.493</t>
  </si>
  <si>
    <t>0.418</t>
  </si>
  <si>
    <t>0.058</t>
  </si>
  <si>
    <t>KNN. Random = 100 repeated 80:20 holdouts (248/62), mean +/- SD across repeats; spatial = 5-fold size-constrained k-means clustering of coordinates (50-74 samples/fold), hyperparameters tuned by 4-fold spatial group CV inside outer training; out-of-fold predictions pooled per repetition, mean +/- SD across 20 repetitions. Stratified random sampling (accessibility also considered). RMSE/MAE in g/kg. RPD also reported (not extracted).</t>
  </si>
  <si>
    <t>0.262</t>
  </si>
  <si>
    <t>3.52</t>
  </si>
  <si>
    <t>3.75</t>
  </si>
  <si>
    <t>0.584</t>
  </si>
  <si>
    <t>0.492</t>
  </si>
  <si>
    <t>0.048</t>
  </si>
  <si>
    <t>XGBoost. Random = 100 repeated 80:20 holdouts (248/62), mean +/- SD across repeats; spatial = 5-fold size-constrained k-means clustering of coordinates (50-74 samples/fold), hyperparameters tuned by 4-fold spatial group CV inside outer training; out-of-fold predictions pooled per repetition, mean +/- SD across 20 repetitions. Stratified random sampling (accessibility also considered). RMSE/MAE in g/kg. RPD also reported (not extracted).</t>
  </si>
  <si>
    <t>4.129</t>
  </si>
  <si>
    <t>0.243</t>
  </si>
  <si>
    <t>0.3</t>
  </si>
  <si>
    <t>S0098</t>
  </si>
  <si>
    <t>Guarda</t>
  </si>
  <si>
    <t>Agriculture</t>
  </si>
  <si>
    <t>Ecuador (Manabi)</t>
  </si>
  <si>
    <t>farm-record-level hard dry maize yield (t/ha)</t>
  </si>
  <si>
    <t>518</t>
  </si>
  <si>
    <t>45</t>
  </si>
  <si>
    <t>5 random / 5 spatial (parish GroupKFold)</t>
  </si>
  <si>
    <t>1.418</t>
  </si>
  <si>
    <t>1.548</t>
  </si>
  <si>
    <t>Table 6; Table 7; Section 4.4 text</t>
  </si>
  <si>
    <t>Histogram-based gradient boosting (scikit-learn), nested CV (5 outer / 4 inner folds, randomized search 12 configs, MAE criterion). Random = record-level shuffled 5-fold (diagnostic); pooled out-of-fold metrics. ESPAC 2024 area/list-frame agricultural survey (433 producers, 45 parishes, 18 cantons). Training-fold mean benchmark: parish MAE 1.534, random MAE 1.528. RF and Elastic Net only under parish-grouped CV (no random values). Random RMSE not reported. Zenodo dataset 10.5281/zenodo.21619328; executable code not included. Spatial = outer folds grouped by parish (45 parishes, 8-10 per fold).</t>
  </si>
  <si>
    <t>survey-plus-climate predictors; parish grouping</t>
  </si>
  <si>
    <t>0.024</t>
  </si>
  <si>
    <t>-0.067</t>
  </si>
  <si>
    <t>Table 6; Section 4.4 text</t>
  </si>
  <si>
    <t>Histogram-based gradient boosting (scikit-learn), nested CV (5 outer / 4 inner folds, randomized search 12 configs, MAE criterion). Random = record-level shuffled 5-fold (diagnostic); pooled out-of-fold metrics. ESPAC 2024 area/list-frame agricultural survey (433 producers, 45 parishes, 18 cantons). Training-fold mean benchmark: parish MAE 1.534, random MAE 1.528. RF and Elastic Net only under parish-grouped CV (no random values). Random RMSE not reported. Zenodo dataset 10.5281/zenodo.21619328; executable code not included. Pooled out-of-sample R2. Spatial = outer folds grouped by parish.</t>
  </si>
  <si>
    <t>1.435</t>
  </si>
  <si>
    <t>1.535</t>
  </si>
  <si>
    <t>Table 6; Table 7</t>
  </si>
  <si>
    <t>Histogram-based gradient boosting (scikit-learn), nested CV (5 outer / 4 inner folds, randomized search 12 configs, MAE criterion). Random = record-level shuffled 5-fold (diagnostic); pooled out-of-fold metrics. ESPAC 2024 area/list-frame agricultural survey (433 producers, 45 parishes, 18 cantons). Training-fold mean benchmark: parish MAE 1.534, random MAE 1.528. RF and Elastic Net only under parish-grouped CV (no random values). Random RMSE not reported. Zenodo dataset 10.5281/zenodo.21619328; executable code not included. Survey-only RMSE 2.020 and R2 -0.053 under parish CV; random R2/RMSE not reported.</t>
  </si>
  <si>
    <t>survey-only predictors; parish grouping</t>
  </si>
  <si>
    <t>5 random / 5 spatial (canton GroupKFold)</t>
  </si>
  <si>
    <t>1.573</t>
  </si>
  <si>
    <t>Histogram-based gradient boosting (scikit-learn), nested CV (5 outer / 4 inner folds, randomized search 12 configs, MAE criterion). Random = record-level shuffled 5-fold (diagnostic); pooled out-of-fold metrics. ESPAC 2024 area/list-frame agricultural survey (433 producers, 45 parishes, 18 cantons). Training-fold mean benchmark: parish MAE 1.534, random MAE 1.528. RF and Elastic Net only under parish-grouped CV (no random values). Random RMSE not reported. Zenodo dataset 10.5281/zenodo.21619328; executable code not included. Spatial = outer and inner folds grouped by canton (18 cantons); canton benchmark MAE 1.539.</t>
  </si>
  <si>
    <t>survey-plus-climate predictors; canton grouping</t>
  </si>
  <si>
    <t>1.537</t>
  </si>
  <si>
    <t>Histogram-based gradient boosting (scikit-learn), nested CV (5 outer / 4 inner folds, randomized search 12 configs, MAE criterion). Random = record-level shuffled 5-fold (diagnostic); pooled out-of-fold metrics. ESPAC 2024 area/list-frame agricultural survey (433 producers, 45 parishes, 18 cantons). Training-fold mean benchmark: parish MAE 1.534, random MAE 1.528. RF and Elastic Net only under parish-grouped CV (no random values). Random RMSE not reported. Zenodo dataset 10.5281/zenodo.21619328; executable code not included. Spatial = folds grouped by canton (18 cantons).</t>
  </si>
  <si>
    <t>survey-only predictors; canton grouping</t>
  </si>
  <si>
    <t>S0100</t>
  </si>
  <si>
    <t>Manikandan</t>
  </si>
  <si>
    <t>land cover class (ESA WorldCover 2021 labels, 9 classes) from AlphaEarth embeddings</t>
  </si>
  <si>
    <t>25241</t>
  </si>
  <si>
    <t>70000-1300000</t>
  </si>
  <si>
    <t>0.859</t>
  </si>
  <si>
    <t>0.005</t>
  </si>
  <si>
    <t>0.007</t>
  </si>
  <si>
    <t>0.868</t>
  </si>
  <si>
    <t>Section 3.4 and 4.2 text; Fig. 2</t>
  </si>
  <si>
    <t>RF (500 trees) on 64-dim AlphaEarth embeddings; class-stratified equal-allocation sample (3000/class, 100 m) of WorldCover labels. Random = stratified 5-fold (SD across folds); spatial = 5x5 deg grid, 13 occupied blocks (pairs pooled), 5-fold, repeated over 20 block-to-fold assignments (SD across assignments). Variogram practical ranges of top embedding dims 70 to &gt;=1300 km. Spatial macro F1 0.700 +/- 0.021, kappa 0.777 +/- 0.008; random F1/kappa only in Table S2 (supplement/GitHub). Independent = design-weighted OA vs VHR-interpreted stratified probability sample (374 points), kappa 0.258; not directly comparable (agreement with true land cover vs WorldCover labels).</t>
  </si>
  <si>
    <t>implemented block index (column + 4 x row)</t>
  </si>
  <si>
    <t>1 random / 20 block-to-fold assignments</t>
  </si>
  <si>
    <t>0.816</t>
  </si>
  <si>
    <t>Section 3.3 text</t>
  </si>
  <si>
    <t>conventional five-column block indexing</t>
  </si>
  <si>
    <t>S0101</t>
  </si>
  <si>
    <t>Zhu</t>
  </si>
  <si>
    <t>Applied Sciences</t>
  </si>
  <si>
    <t>China (Eastern Himalayan Syntaxis, Tibet)</t>
  </si>
  <si>
    <t>snow avalanche release occurrence (avalanche vs non-avalanche points)</t>
  </si>
  <si>
    <t>898</t>
  </si>
  <si>
    <t>19220.7</t>
  </si>
  <si>
    <t>25</t>
  </si>
  <si>
    <t>70/30 split random / 5 spatial</t>
  </si>
  <si>
    <t>SVM. 449 avalanche release-zone centroids + equal number of random non-avalanche points outside 500 m buffers. Random = stratified 70/30 split test set; spatial = 25 k-means coordinate blocks assigned to 5 folds; aggregation not stated. Grid-search tuning. Spatial accuracy/precision/recall/F1 only in Table S1 (supplement). LR not extracted (0.878 vs 0.801).</t>
  </si>
  <si>
    <t>RF. 449 avalanche release-zone centroids + equal number of random non-avalanche points outside 500 m buffers. Random = stratified 70/30 split test set; spatial = 25 k-means coordinate blocks assigned to 5 folds; aggregation not stated. Grid-search tuning. Spatial accuracy/precision/recall/F1 only in Table S1 (supplement). LR not extracted (0.878 vs 0.801).</t>
  </si>
  <si>
    <t>0.834</t>
  </si>
  <si>
    <t>GBDT. 449 avalanche release-zone centroids + equal number of random non-avalanche points outside 500 m buffers. Random = stratified 70/30 split test set; spatial = 25 k-means coordinate blocks assigned to 5 folds; aggregation not stated. Grid-search tuning. Spatial accuracy/precision/recall/F1 only in Table S1 (supplement). LR not extracted (0.878 vs 0.801).</t>
  </si>
  <si>
    <t>S0102</t>
  </si>
  <si>
    <t>China (Zhenping County)</t>
  </si>
  <si>
    <t>landslide occurrence (slope-unit / point samples)</t>
  </si>
  <si>
    <t>0.965</t>
  </si>
  <si>
    <t>0.941</t>
  </si>
  <si>
    <t>Table 5; Table 7</t>
  </si>
  <si>
    <t>LMT (logistic model tree). 140 landslide polygons split 70/30 at polygon level + 1:1 non-landslide samples (stratified random outside 200 m buffer); slope-unit mapping. Random = validation-set AUC of the random split; spatial = 5 contiguous equal-area grid blocks (Roberts et al.), leave-one-block-out, repeated 5 times, mean +/- SD; blocks said to exceed autocorrelation range (not reported). Data contained within the article.</t>
  </si>
  <si>
    <t>5 (spatial)</t>
  </si>
  <si>
    <t>0.972</t>
  </si>
  <si>
    <t>0.949</t>
  </si>
  <si>
    <t>0.023</t>
  </si>
  <si>
    <t>AdaBoost-LMT. 140 landslide polygons split 70/30 at polygon level + 1:1 non-landslide samples (stratified random outside 200 m buffer); slope-unit mapping. Random = validation-set AUC of the random split; spatial = 5 contiguous equal-area grid blocks (Roberts et al.), leave-one-block-out, repeated 5 times, mean +/- SD; blocks said to exceed autocorrelation range (not reported). Data contained within the article.</t>
  </si>
  <si>
    <t>0.994</t>
  </si>
  <si>
    <t>LMT-Random Subspace ensemble. 140 landslide polygons split 70/30 at polygon level + 1:1 non-landslide samples (stratified random outside 200 m buffer); slope-unit mapping. Random = validation-set AUC of the random split; spatial = 5 contiguous equal-area grid blocks (Roberts et al.), leave-one-block-out, repeated 5 times, mean +/- SD; blocks said to exceed autocorrelation range (not reported). Inconsistency: Highlights/Conclusions report spatial CV AUC 0.954 +/- 0.019 whereas Table 7 gives 0.967 +/- 0.021 (Table 7 used). Data contained within the article.</t>
  </si>
  <si>
    <t>S0105</t>
  </si>
  <si>
    <t>Gelagay</t>
  </si>
  <si>
    <t>rainfed wheat grain yield, crop-cut (t/ha), 2022</t>
  </si>
  <si>
    <t>1386</t>
  </si>
  <si>
    <t>70:30 split random / NA spatial</t>
  </si>
  <si>
    <t>Abstract; Section 3.1 text; Fig. 4A</t>
  </si>
  <si>
    <t xml:space="preserve">Stacking ensemble (RF + XGBoost + SVM, GLM meta-learner, caretEnsemble) on Sentinel-1/2 metrics selected by RFE. Random = 70:30 hold-out split; spatial = spatial block CV (blockCV) with 1 km blocks, number of folds not stated. Multi-stage stratified survey (districts -&gt; kebeles by cultivation density -&gt; villages -&gt; random fields), 1386 georeferenced subplot observations. Stratified (yield-class) CV R2 = 0.41. Base learners (random R2: RF 0.54, XGB 0.52, SVM 0.50) and full metrics for all CV schemes only in Supplementary Tables S2/S3. </t>
  </si>
  <si>
    <t>Sentinel-derived metrics only (main model)</t>
  </si>
  <si>
    <t>Section 3.1 text</t>
  </si>
  <si>
    <t>Stacking ensemble (RF + XGBoost + SVM, GLM meta-learner, caretEnsemble) on Sentinel-1/2 metrics selected by RFE. Random = 70:30 hold-out split; spatial = spatial block CV (blockCV) with 1 km blocks, number of folds not stated. Multi-stage stratified survey (districts -&gt; kebeles by cultivation density -&gt; villages -&gt; random fields), 1386 georeferenced subplot observations. Stratified (yield-class) CV R2 = 0.41. Base learners (random R2: RF 0.54, XGB 0.52, SVM 0.50) and full metrics for all CV schemes only in Supplementary Tables S2/S3. RMSE in t/ha.</t>
  </si>
  <si>
    <t>Discussion text; Fig. S7</t>
  </si>
  <si>
    <t>Stacking ensemble (RF + XGBoost + SVM, GLM meta-learner, caretEnsemble) on Sentinel-1/2 metrics selected by RFE. Random = 70:30 hold-out split; spatial = spatial block CV (blockCV) with 1 km blocks, number of folds not stated. Multi-stage stratified survey (districts -&gt; kebeles by cultivation density -&gt; villages -&gt; random fields), 1386 georeferenced subplot observations. Stratified (yield-class) CV R2 = 0.41. Base learners (random R2: RF 0.54, XGB 0.52, SVM 0.50) and full metrics for all CV schemes only in Supplementary Tables S2/S3. Values from text: random R2 rose from 0.56 to 0.65 (+0.09), SBCV from 0.29 to 0.45 (+0.16).</t>
  </si>
  <si>
    <t>Sentinel metrics + gridded soil and climate predictors (sensitivity)</t>
  </si>
  <si>
    <t>S0107</t>
  </si>
  <si>
    <t>Soltan</t>
  </si>
  <si>
    <t>USA (CONUS)</t>
  </si>
  <si>
    <t>wildfire-incident vs non-wildfire VIIRS thermal anomaly detection (2024)</t>
  </si>
  <si>
    <t>521395</t>
  </si>
  <si>
    <t>80/20 split</t>
  </si>
  <si>
    <t>0.985</t>
  </si>
  <si>
    <t>0.627</t>
  </si>
  <si>
    <t>LightGBM (300 trees, fixed hyperparameters). All 2024 CONUS VIIRS SNPP detections labelled by 1 km buffer around NIFC perimeters (census, not a sample). Random = stratified 80/20 split; spatial = 80/20 holdout of whole geographic blocks (seed 42 primary split); balanced test sets (random N=16,000; 5 deg block N=28,434). Event-aware (incident/0.5 deg tile grouped) split F1 0.767 (with coords) / 0.748 (coord-free); temporal 0.855/0.805. Other models (RF, XGBoost, MLP, LR) not evaluated under random split. Public FIRMS/NIFC data; code on request/upon publication. 5 deg = authors recommended size. Mean over 5 block-to-fold assignments 0.81 +/- 0.10. PR-AUC 0.998 vs 0.833.</t>
  </si>
  <si>
    <t>full 14 features incl. lat/lon; 5 deg blocks (65 blocks)</t>
  </si>
  <si>
    <t>0.893</t>
  </si>
  <si>
    <t>0.818</t>
  </si>
  <si>
    <t>LightGBM (300 trees, fixed hyperparameters). All 2024 CONUS VIIRS SNPP detections labelled by 1 km buffer around NIFC perimeters (census, not a sample). Random = stratified 80/20 split; spatial = 80/20 holdout of whole geographic blocks (seed 42 primary split); balanced test sets (random N=16,000; 5 deg block N=28,434). Event-aware (incident/0.5 deg tile grouped) split F1 0.767 (with coords) / 0.748 (coord-free); temporal 0.855/0.805. Other models (RF, XGBoost, MLP, LR) not evaluated under random split. Public FIRMS/NIFC data; code on request/upon publication. Mean over 5 assignments 0.85 +/- 0.05. PR-AUC 0.936 vs 0.889.</t>
  </si>
  <si>
    <t>coordinate-free (11 features); 5 deg blocks</t>
  </si>
  <si>
    <t>0.926</t>
  </si>
  <si>
    <t>LightGBM (300 trees, fixed hyperparameters). All 2024 CONUS VIIRS SNPP detections labelled by 1 km buffer around NIFC perimeters (census, not a sample). Random = stratified 80/20 split; spatial = 80/20 holdout of whole geographic blocks (seed 42 primary split); balanced test sets (random N=16,000; 5 deg block N=28,434). Event-aware (incident/0.5 deg tile grouped) split F1 0.767 (with coords) / 0.748 (coord-free); temporal 0.855/0.805. Other models (RF, XGBoost, MLP, LR) not evaluated under random split. Public FIRMS/NIFC data; code on request/upon publication. Block-size sensitivity, primary split; mean over 5 assignments 0.73 +/- 0.14.</t>
  </si>
  <si>
    <t>full features incl. lat/lon; 2.5 deg blocks (218 blocks)</t>
  </si>
  <si>
    <t>LightGBM (300 trees, fixed hyperparameters). All 2024 CONUS VIIRS SNPP detections labelled by 1 km buffer around NIFC perimeters (census, not a sample). Random = stratified 80/20 split; spatial = 80/20 holdout of whole geographic blocks (seed 42 primary split); balanced test sets (random N=16,000; 5 deg block N=28,434). Event-aware (incident/0.5 deg tile grouped) split F1 0.767 (with coords) / 0.748 (coord-free); temporal 0.855/0.805. Other models (RF, XGBoost, MLP, LR) not evaluated under random split. Public FIRMS/NIFC data; code on request/upon publication. Block-size sensitivity, primary split; mean over 5 assignments 0.81 +/- 0.04.</t>
  </si>
  <si>
    <t>coordinate-free; 2.5 deg blocks (218 blocks)</t>
  </si>
  <si>
    <t>0.874</t>
  </si>
  <si>
    <t>LightGBM (300 trees, fixed hyperparameters). All 2024 CONUS VIIRS SNPP detections labelled by 1 km buffer around NIFC perimeters (census, not a sample). Random = stratified 80/20 split; spatial = 80/20 holdout of whole geographic blocks (seed 42 primary split); balanced test sets (random N=16,000; 5 deg block N=28,434). Event-aware (incident/0.5 deg tile grouped) split F1 0.767 (with coords) / 0.748 (coord-free); temporal 0.855/0.805. Other models (RF, XGBoost, MLP, LR) not evaluated under random split. Public FIRMS/NIFC data; code on request/upon publication. Block-size sensitivity, primary split; mean over 5 assignments 0.38 +/- 0.39.</t>
  </si>
  <si>
    <t>full features incl. lat/lon; 10 deg blocks (20 blocks)</t>
  </si>
  <si>
    <t>LightGBM (300 trees, fixed hyperparameters). All 2024 CONUS VIIRS SNPP detections labelled by 1 km buffer around NIFC perimeters (census, not a sample). Random = stratified 80/20 split; spatial = 80/20 holdout of whole geographic blocks (seed 42 primary split); balanced test sets (random N=16,000; 5 deg block N=28,434). Event-aware (incident/0.5 deg tile grouped) split F1 0.767 (with coords) / 0.748 (coord-free); temporal 0.855/0.805. Other models (RF, XGBoost, MLP, LR) not evaluated under random split. Public FIRMS/NIFC data; code on request/upon publication. Block-size sensitivity, primary split; mean over 5 assignments 0.56 +/- 0.29.</t>
  </si>
  <si>
    <t>coordinate-free; 10 deg blocks (20 blocks)</t>
  </si>
  <si>
    <t>S0124</t>
  </si>
  <si>
    <t>Jia</t>
  </si>
  <si>
    <t>China (Matiwan Village, Xiong'an New Area)</t>
  </si>
  <si>
    <t>fine-grained vegetation/crop classes from airborne hyperspectral image (19 classes)</t>
  </si>
  <si>
    <t>~47500 patches (about 2500 per class x 19 classes)</t>
  </si>
  <si>
    <t>1.48</t>
  </si>
  <si>
    <t>16 x 64 (32 x 128 pixels at 0.5 m) + 8-pixel buffer</t>
  </si>
  <si>
    <t>single 6:2:2 train/val/test split (x5 seeds)</t>
  </si>
  <si>
    <t>99.52</t>
  </si>
  <si>
    <t>91.51</t>
  </si>
  <si>
    <t>Table 6 (RP vs LFBP); Table 4 (LFBP SD)</t>
  </si>
  <si>
    <t>SSRN patch-based CNN (17x17 patches, PCA 64 components). Random = random pixel partition (RP); spatial = leakage-free block partition (LFBP): non-overlapping 32x128-pixel blocks assigned to train/val/test with rarity-aware greedy assignment and an 8-pixel buffer matched to the patch radius. Same backbone and training config; only partition changes. Mean of 5 seeds. OA in %. Class 16 and 18 producer accuracy also reported (not allowed metric; RP vs LFBP for CAMP-CL: 99.9 vs 71.6 and 100 vs 95.3). Sampling: whole labelled scene, class-balanced subsampling. Spatial SD from Table 4; RP SD not reported.</t>
  </si>
  <si>
    <t>CAMP-CL (proposed loss)</t>
  </si>
  <si>
    <t>1 (x5 seeds)</t>
  </si>
  <si>
    <t>99.48</t>
  </si>
  <si>
    <t>90.44</t>
  </si>
  <si>
    <t>SupCon loss</t>
  </si>
  <si>
    <t>99.38</t>
  </si>
  <si>
    <t>85.75</t>
  </si>
  <si>
    <t>cross-entropy loss</t>
  </si>
  <si>
    <t>S0125</t>
  </si>
  <si>
    <t>Okupska</t>
  </si>
  <si>
    <t>winter oilseed rape dry seed yield (t/ha), yield-monitor points</t>
  </si>
  <si>
    <t>29569</t>
  </si>
  <si>
    <t>80/20 split / field-wise GroupSplit (~80/20 of 8 fields)</t>
  </si>
  <si>
    <t>Table 3; p.10 text</t>
  </si>
  <si>
    <t>RF. RMSE t/ha. 8 commercial fields (6.9-62.5 ha), single season 2023/24; dense yield-monitor points (sampling_design unknown: exhaustive harvester data). Predictors: monthly Sentinel-2 NDVI + one-hot field ID. Random = single random 80/20 split (~23600/5900 obs); spatial = single field-wise GroupSplit (~80% fields train, 20% test). Table 3 does not state the feature set; text implies random values are NDVI+FieldID. Repeated GroupShuffleSplit (20x) means not reported numerically (only described as near zero R2 for tree models). OLS not extracted (RMSE 0.99 vs 1.16; R2 0.39 vs 0.19). Data availability: "included in article/Supplementary Material".</t>
  </si>
  <si>
    <t>monthly NDVI (Feb-May) + one-hot Field ID (as inferred from text)</t>
  </si>
  <si>
    <t>RF. 8 commercial fields (6.9-62.5 ha), single season 2023/24; dense yield-monitor points (sampling_design unknown: exhaustive harvester data). Predictors: monthly Sentinel-2 NDVI + one-hot field ID. Random = single random 80/20 split (~23600/5900 obs); spatial = single field-wise GroupSplit (~80% fields train, 20% test). Table 3 does not state the feature set; text implies random values are NDVI+FieldID. Repeated GroupShuffleSplit (20x) means not reported numerically (only described as near zero R2 for tree models). OLS not extracted (RMSE 0.99 vs 1.16; R2 0.39 vs 0.19). Data availability: "included in article/Supplementary Material".</t>
  </si>
  <si>
    <t>1.32</t>
  </si>
  <si>
    <t>XGBoost. RMSE t/ha. 8 commercial fields (6.9-62.5 ha), single season 2023/24; dense yield-monitor points (sampling_design unknown: exhaustive harvester data). Predictors: monthly Sentinel-2 NDVI + one-hot field ID. Random = single random 80/20 split (~23600/5900 obs); spatial = single field-wise GroupSplit (~80% fields train, 20% test). Table 3 does not state the feature set; text implies random values are NDVI+FieldID. Repeated GroupShuffleSplit (20x) means not reported numerically (only described as near zero R2 for tree models). OLS not extracted (RMSE 0.99 vs 1.16; R2 0.39 vs 0.19). Data availability: "included in article/Supplementary Material".</t>
  </si>
  <si>
    <t>XGBoost. 8 commercial fields (6.9-62.5 ha), single season 2023/24; dense yield-monitor points (sampling_design unknown: exhaustive harvester data). Predictors: monthly Sentinel-2 NDVI + one-hot field ID. Random = single random 80/20 split (~23600/5900 obs); spatial = single field-wise GroupSplit (~80% fields train, 20% test). Table 3 does not state the feature set; text implies random values are NDVI+FieldID. Repeated GroupShuffleSplit (20x) means not reported numerically (only described as near zero R2 for tree models). OLS not extracted (RMSE 0.99 vs 1.16; R2 0.39 vs 0.19). Data availability: "included in article/Supplementary Material".</t>
  </si>
  <si>
    <t>DNN (3 hidden layers 256-128-64). RMSE t/ha. 8 commercial fields (6.9-62.5 ha), single season 2023/24; dense yield-monitor points (sampling_design unknown: exhaustive harvester data). Predictors: monthly Sentinel-2 NDVI + one-hot field ID. Random = single random 80/20 split (~23600/5900 obs); spatial = single field-wise GroupSplit (~80% fields train, 20% test). Table 3 does not state the feature set; text implies random values are NDVI+FieldID. Repeated GroupShuffleSplit (20x) means not reported numerically (only described as near zero R2 for tree models). OLS not extracted (RMSE 0.99 vs 1.16; R2 0.39 vs 0.19). Data availability: "included in article/Supplementary Material".</t>
  </si>
  <si>
    <t>DNN (3 hidden layers 256-128-64). 8 commercial fields (6.9-62.5 ha), single season 2023/24; dense yield-monitor points (sampling_design unknown: exhaustive harvester data). Predictors: monthly Sentinel-2 NDVI + one-hot field ID. Random = single random 80/20 split (~23600/5900 obs); spatial = single field-wise GroupSplit (~80% fields train, 20% test). Table 3 does not state the feature set; text implies random values are NDVI+FieldID. Repeated GroupShuffleSplit (20x) means not reported numerically (only described as near zero R2 for tree models). OLS not extracted (RMSE 0.99 vs 1.16; R2 0.39 vs 0.19). Data availability: "included in article/Supplementary Material".</t>
  </si>
  <si>
    <t>S0127</t>
  </si>
  <si>
    <t>China (Hualong-Xunhua, Upper Yellow River Basin, Qinghai)</t>
  </si>
  <si>
    <t>landslide susceptibility (presence vs pseudo-absence)</t>
  </si>
  <si>
    <t>562</t>
  </si>
  <si>
    <t>4526.38</t>
  </si>
  <si>
    <t>stratified 70/30 split / 5-fold StratifiedGroupKFold on 10 km blocks (59 blocks)</t>
  </si>
  <si>
    <t>0.894</t>
  </si>
  <si>
    <t>Table 3; p.9 text</t>
  </si>
  <si>
    <t>RF. 281 visually interpreted landslides + 281 pseudo-absences (500 m exclusion buffer, 90 m spacing). Random = single stratified 70/30 split (seed 42; 169 test); spatial = 5-fold StratifiedGroupKFold on 10x10 km grid blocks (seed 42), metrics = unweighted mean of 5 folds. Random scheme is a single holdout (not k-fold); no matched random k-fold reported. Same fixed hyperparameters in both. MCC also reported (not allowed metric). Landslide = natural hazard coded as other (precedent R1609/R3229).</t>
  </si>
  <si>
    <t>RF; Full12 factors; 10 km blocks</t>
  </si>
  <si>
    <t>0.802</t>
  </si>
  <si>
    <t>RF. F1 at threshold 0.5. 281 visually interpreted landslides + 281 pseudo-absences (500 m exclusion buffer, 90 m spacing). Random = single stratified 70/30 split (seed 42; 169 test); spatial = 5-fold StratifiedGroupKFold on 10x10 km grid blocks (seed 42), metrics = unweighted mean of 5 folds. Random scheme is a single holdout (not k-fold); no matched random k-fold reported. Same fixed hyperparameters in both. MCC also reported (not allowed metric). Landslide = natural hazard coded as other (precedent R1609/R3229).</t>
  </si>
  <si>
    <t>XGBoost. 281 visually interpreted landslides + 281 pseudo-absences (500 m exclusion buffer, 90 m spacing). Random = single stratified 70/30 split (seed 42; 169 test); spatial = 5-fold StratifiedGroupKFold on 10x10 km grid blocks (seed 42), metrics = unweighted mean of 5 folds. Random scheme is a single holdout (not k-fold); no matched random k-fold reported. Same fixed hyperparameters in both. MCC also reported (not allowed metric). Landslide = natural hazard coded as other (precedent R1609/R3229).</t>
  </si>
  <si>
    <t>XGBoost; Full12 factors; 10 km blocks</t>
  </si>
  <si>
    <t>XGBoost. F1 at threshold 0.5. 281 visually interpreted landslides + 281 pseudo-absences (500 m exclusion buffer, 90 m spacing). Random = single stratified 70/30 split (seed 42; 169 test); spatial = 5-fold StratifiedGroupKFold on 10x10 km grid blocks (seed 42), metrics = unweighted mean of 5 folds. Random scheme is a single holdout (not k-fold); no matched random k-fold reported. Same fixed hyperparameters in both. MCC also reported (not allowed metric). Landslide = natural hazard coded as other (precedent R1609/R3229).</t>
  </si>
  <si>
    <t>LightGBM. 281 visually interpreted landslides + 281 pseudo-absences (500 m exclusion buffer, 90 m spacing). Random = single stratified 70/30 split (seed 42; 169 test); spatial = 5-fold StratifiedGroupKFold on 10x10 km grid blocks (seed 42), metrics = unweighted mean of 5 folds. Random scheme is a single holdout (not k-fold); no matched random k-fold reported. Same fixed hyperparameters in both. MCC also reported (not allowed metric). Landslide = natural hazard coded as other (precedent R1609/R3229).</t>
  </si>
  <si>
    <t>LightGBM; Full12 factors; 10 km blocks</t>
  </si>
  <si>
    <t>LightGBM. F1 at threshold 0.5. 281 visually interpreted landslides + 281 pseudo-absences (500 m exclusion buffer, 90 m spacing). Random = single stratified 70/30 split (seed 42; 169 test); spatial = 5-fold StratifiedGroupKFold on 10x10 km grid blocks (seed 42), metrics = unweighted mean of 5 folds. Random scheme is a single holdout (not k-fold); no matched random k-fold reported. Same fixed hyperparameters in both. MCC also reported (not allowed metric). Landslide = natural hazard coded as other (precedent R1609/R3229).</t>
  </si>
  <si>
    <t>CatBoost. 281 visually interpreted landslides + 281 pseudo-absences (500 m exclusion buffer, 90 m spacing). Random = single stratified 70/30 split (seed 42; 169 test); spatial = 5-fold StratifiedGroupKFold on 10x10 km grid blocks (seed 42), metrics = unweighted mean of 5 folds. Random scheme is a single holdout (not k-fold); no matched random k-fold reported. Same fixed hyperparameters in both. MCC also reported (not allowed metric). Landslide = natural hazard coded as other (precedent R1609/R3229).</t>
  </si>
  <si>
    <t>CatBoost; Full12 factors; 10 km blocks</t>
  </si>
  <si>
    <t>CatBoost. F1 at threshold 0.5. 281 visually interpreted landslides + 281 pseudo-absences (500 m exclusion buffer, 90 m spacing). Random = single stratified 70/30 split (seed 42; 169 test); spatial = 5-fold StratifiedGroupKFold on 10x10 km grid blocks (seed 42), metrics = unweighted mean of 5 folds. Random scheme is a single holdout (not k-fold); no matched random k-fold reported. Same fixed hyperparameters in both. MCC also reported (not allowed metric). Landslide = natural hazard coded as other (precedent R1609/R3229).</t>
  </si>
  <si>
    <t>0.896</t>
  </si>
  <si>
    <t>Mean Ensemble (average of RF, XGBoost, LightGBM, CatBoost probabilities). 281 visually interpreted landslides + 281 pseudo-absences (500 m exclusion buffer, 90 m spacing). Random = single stratified 70/30 split (seed 42; 169 test); spatial = 5-fold StratifiedGroupKFold on 10x10 km grid blocks (seed 42), metrics = unweighted mean of 5 folds. Random scheme is a single holdout (not k-fold); no matched random k-fold reported. Same fixed hyperparameters in both. MCC also reported (not allowed metric). Landslide = natural hazard coded as other (precedent R1609/R3229). Ensemble spatial fold AUCs 0.9165, 0.8512, 0.8690, 0.8717, 0.8102 (SD 0.03842); precise AUCs 0.8961 vs 0.8637.</t>
  </si>
  <si>
    <t>Mean Ensemble (average of RF, XGBoost, LightGBM, CatBoost probabilities); Full12 factors; 10 km blocks</t>
  </si>
  <si>
    <t>Mean Ensemble (average of RF, XGBoost, LightGBM, CatBoost probabilities). F1 at threshold 0.5. 281 visually interpreted landslides + 281 pseudo-absences (500 m exclusion buffer, 90 m spacing). Random = single stratified 70/30 split (seed 42; 169 test); spatial = 5-fold StratifiedGroupKFold on 10x10 km grid blocks (seed 42), metrics = unweighted mean of 5 folds. Random scheme is a single holdout (not k-fold); no matched random k-fold reported. Same fixed hyperparameters in both. MCC also reported (not allowed metric). Landslide = natural hazard coded as other (precedent R1609/R3229).</t>
  </si>
  <si>
    <t>5000</t>
  </si>
  <si>
    <t>0.8961</t>
  </si>
  <si>
    <t>p.18 text (Section 3.5)</t>
  </si>
  <si>
    <t>Block-size sensitivity; random = baseline seed-42 70/30 split. 281 visually interpreted landslides + 281 pseudo-absences (500 m exclusion buffer, 90 m spacing). Random = single stratified 70/30 split (seed 42; 169 test); spatial = 5-fold StratifiedGroupKFold on 10x10 km grid blocks (seed 42), metrics = unweighted mean of 5 folds. Random scheme is a single holdout (not k-fold); no matched random k-fold reported. Same fixed hyperparameters in both. MCC also reported (not allowed metric). Landslide = natural hazard coded as other (precedent R1609/R3229).</t>
  </si>
  <si>
    <t>Mean Ensemble; 5 km blocks</t>
  </si>
  <si>
    <t>0.043</t>
  </si>
  <si>
    <t>Mean Ensemble; 15 km blocks</t>
  </si>
  <si>
    <t>0.8525</t>
  </si>
  <si>
    <t>0.8082</t>
  </si>
  <si>
    <t>p.16 text (Section 3.5)</t>
  </si>
  <si>
    <t>Factor sensitivity: NDVI removed. 281 visually interpreted landslides + 281 pseudo-absences (500 m exclusion buffer, 90 m spacing). Random = single stratified 70/30 split (seed 42; 169 test); spatial = 5-fold StratifiedGroupKFold on 10x10 km grid blocks (seed 42), metrics = unweighted mean of 5 folds. Random scheme is a single holdout (not k-fold); no matched random k-fold reported. Same fixed hyperparameters in both. MCC also reported (not allowed metric). Landslide = natural hazard coded as other (precedent R1609/R3229).</t>
  </si>
  <si>
    <t>Mean Ensemble; without NDVI</t>
  </si>
  <si>
    <t>0.8345</t>
  </si>
  <si>
    <t>0.7685</t>
  </si>
  <si>
    <t>Factor sensitivity: NDVI and land cover removed. 281 visually interpreted landslides + 281 pseudo-absences (500 m exclusion buffer, 90 m spacing). Random = single stratified 70/30 split (seed 42; 169 test); spatial = 5-fold StratifiedGroupKFold on 10x10 km grid blocks (seed 42), metrics = unweighted mean of 5 folds. Random scheme is a single holdout (not k-fold); no matched random k-fold reported. Same fixed hyperparameters in both. MCC also reported (not allowed metric). Landslide = natural hazard coded as other (precedent R1609/R3229).</t>
  </si>
  <si>
    <t>Mean Ensemble; without NDVI and land cover</t>
  </si>
  <si>
    <t>0.8504</t>
  </si>
  <si>
    <t>0.8217</t>
  </si>
  <si>
    <t>0.0393</t>
  </si>
  <si>
    <t>0.0402</t>
  </si>
  <si>
    <t>p.17-18 text (Section 3.5)</t>
  </si>
  <si>
    <t>Sample-size sensitivity: 50% of landslides with 1:1 background, 10 realizations; mean +/- SD across realizations. 281 visually interpreted landslides + 281 pseudo-absences (500 m exclusion buffer, 90 m spacing). Random = single stratified 70/30 split (seed 42; 169 test); spatial = 5-fold StratifiedGroupKFold on 10x10 km grid blocks (seed 42), metrics = unweighted mean of 5 folds. Random scheme is a single holdout (not k-fold); no matched random k-fold reported. Same fixed hyperparameters in both. MCC also reported (not allowed metric). Landslide = natural hazard coded as other (precedent R1609/R3229).</t>
  </si>
  <si>
    <t>Mean Ensemble; 50% inventory subsample (10 realizations)</t>
  </si>
  <si>
    <t>0.8581</t>
  </si>
  <si>
    <t>0.8514</t>
  </si>
  <si>
    <t>0.0292</t>
  </si>
  <si>
    <t>Sample-size sensitivity: 70% of landslides with 1:1 background, 10 realizations; mean +/- SD across realizations. 281 visually interpreted landslides + 281 pseudo-absences (500 m exclusion buffer, 90 m spacing). Random = single stratified 70/30 split (seed 42; 169 test); spatial = 5-fold StratifiedGroupKFold on 10x10 km grid blocks (seed 42), metrics = unweighted mean of 5 folds. Random scheme is a single holdout (not k-fold); no matched random k-fold reported. Same fixed hyperparameters in both. MCC also reported (not allowed metric). Landslide = natural hazard coded as other (precedent R1609/R3229).</t>
  </si>
  <si>
    <t>Mean Ensemble; 70% inventory subsample (10 realizations)</t>
  </si>
  <si>
    <t>0.8575</t>
  </si>
  <si>
    <t>0.8499</t>
  </si>
  <si>
    <t>0.0316</t>
  </si>
  <si>
    <t>0.0311</t>
  </si>
  <si>
    <t>Sample-size sensitivity: 85% of landslides with 1:1 background, 10 realizations; mean +/- SD across realizations. 281 visually interpreted landslides + 281 pseudo-absences (500 m exclusion buffer, 90 m spacing). Random = single stratified 70/30 split (seed 42; 169 test); spatial = 5-fold StratifiedGroupKFold on 10x10 km grid blocks (seed 42), metrics = unweighted mean of 5 folds. Random scheme is a single holdout (not k-fold); no matched random k-fold reported. Same fixed hyperparameters in both. MCC also reported (not allowed metric). Landslide = natural hazard coded as other (precedent R1609/R3229).</t>
  </si>
  <si>
    <t>Mean Ensemble; 85% inventory subsample (10 realizations)</t>
  </si>
  <si>
    <t>0.8894</t>
  </si>
  <si>
    <t>0.8599</t>
  </si>
  <si>
    <t>0.0219</t>
  </si>
  <si>
    <t>0.0285</t>
  </si>
  <si>
    <t>Sample-size sensitivity: 100% of landslides with 1:1 background, 10 realizations; mean +/- SD across realizations. 281 visually interpreted landslides + 281 pseudo-absences (500 m exclusion buffer, 90 m spacing). Random = single stratified 70/30 split (seed 42; 169 test); spatial = 5-fold StratifiedGroupKFold on 10x10 km grid blocks (seed 42), metrics = unweighted mean of 5 folds. Random scheme is a single holdout (not k-fold); no matched random k-fold reported. Same fixed hyperparameters in both. MCC also reported (not allowed metric). Landslide = natural hazard coded as other (precedent R1609/R3229).</t>
  </si>
  <si>
    <t>Mean Ensemble; 100% inventory subsample (10 realizations)</t>
  </si>
  <si>
    <t>Pseudo-absence seed sensitivity (10 prespecified seeds); mean +/- SD. Buffer sensitivity (100-2000 m): random 0.895-0.914, spatial 0.857-0.871 (not extracted per buffer). 281 visually interpreted landslides + 281 pseudo-absences (500 m exclusion buffer, 90 m spacing). Random = single stratified 70/30 split (seed 42; 169 test); spatial = 5-fold StratifiedGroupKFold on 10x10 km grid blocks (seed 42), metrics = unweighted mean of 5 folds. Random scheme is a single holdout (not k-fold); no matched random k-fold reported. Same fixed hyperparameters in both. MCC also reported (not allowed metric). Landslide = natural hazard coded as other (precedent R1609/R3229).</t>
  </si>
  <si>
    <t>Mean Ensemble; 10 pseudo-absence seeds</t>
  </si>
  <si>
    <t>0.8541</t>
  </si>
  <si>
    <t>0.8543</t>
  </si>
  <si>
    <t>Pseudo-absences restricted to landslide slope 5th-95th percentile range (7.88-40.79 deg). 281 visually interpreted landslides + 281 pseudo-absences (500 m exclusion buffer, 90 m spacing). Random = single stratified 70/30 split (seed 42; 169 test); spatial = 5-fold StratifiedGroupKFold on 10x10 km grid blocks (seed 42), metrics = unweighted mean of 5 folds. Random scheme is a single holdout (not k-fold); no matched random k-fold reported. Same fixed hyperparameters in both. MCC also reported (not allowed metric). Landslide = natural hazard coded as other (precedent R1609/R3229).</t>
  </si>
  <si>
    <t>Mean Ensemble; terrain-constrained pseudo-absences</t>
  </si>
  <si>
    <t>S0166</t>
  </si>
  <si>
    <t>Orynbaikyzy</t>
  </si>
  <si>
    <t>Germany (7 Sentinel-2 tiles)</t>
  </si>
  <si>
    <t>crop type (11 classes) from Sentinel-1/Sentinel-2 time series</t>
  </si>
  <si>
    <t>38500 pixels (500 per crop type x 11 types x 7 sites; 60/40 train/test per site)</t>
  </si>
  <si>
    <t>~84400 (7 tiles of 109.8 x 109.8 km)</t>
  </si>
  <si>
    <t>7-fold leave-site-out; reference = within-site parcel-disjoint 60/40 holdout</t>
  </si>
  <si>
    <t>Fig. 6 (medians); p.10 text</t>
  </si>
  <si>
    <t>Same RF model per fold (trained on 300 px/class from 6 sites): random = "reference system accuracy" on the 40% stratified-random, parcel-disjoint test pixels of the 6 training sites; spatial = "target system accuracy" on the left-out site (leave-location-out, 7 folds). F1 = average F1 over classes. Values are medians across the 7 folds (metric_aggregation coded mean_of_folds but actually median), read visually from Fig. 6 (precision ~+/-0.01); text confirms ref median 0.85 for S1+S2 all features and target median 0.79 for S1+S2 gFFS+sCV. Sampling stratified random within 7 purposively chosen tiles (unknown). Class-specific medians in Supplementary C.</t>
  </si>
  <si>
    <t>S1+S2, all features</t>
  </si>
  <si>
    <t>7 (one per left-out site)</t>
  </si>
  <si>
    <t>S1+S2, gFFS+sCV spatial feature selection</t>
  </si>
  <si>
    <t>S2 only, all features</t>
  </si>
  <si>
    <t>S2 only, gFFS+sCV</t>
  </si>
  <si>
    <t>S1 only, all features</t>
  </si>
  <si>
    <t>S1 only, gFFS+sCV</t>
  </si>
  <si>
    <t>S0310a</t>
  </si>
  <si>
    <t>He</t>
  </si>
  <si>
    <t>China (nationwide)</t>
  </si>
  <si>
    <t>debris flow susceptibility (presence/absence)</t>
  </si>
  <si>
    <t>57628 (28814 events + equal absences, 1:1)</t>
  </si>
  <si>
    <t>9600000</t>
  </si>
  <si>
    <t>10-fold x10 repetitions (both)</t>
  </si>
  <si>
    <t>debris flow: IQR random 0.863-0.868, spatial 0.800-0.858. GLMM CV/SCV 0.816/0.799; GAMM 0.848/0.844. TBMM = GPBoost tree-boosting with random intercepts (ML; coded other as in R3229). Values are MEDIAN AUROC over 10x10-fold repeats (IQR in notes). Spatial CV partitioning not described for TBMM (implemented in sklearn; GLMM/GAMM via sperrorest) -&gt; unspecified. Presence = national inventory, absence 1:1 random grid cells. GLMM/GAMM not extracted.</t>
  </si>
  <si>
    <t>TBMM (tree-boosted mixed-effects model, GPBoost) with land use and geological environment division as random intercepts</t>
  </si>
  <si>
    <t>S0310b</t>
  </si>
  <si>
    <t>rockfall susceptibility (presence/absence)</t>
  </si>
  <si>
    <t>109172 (54586 events + equal absences, 1:1)</t>
  </si>
  <si>
    <t>0.817</t>
  </si>
  <si>
    <t>rockfall: IQR random 0.826-0.833, spatial 0.733-0.865. GLMM CV/SCV 0.773/0.805; GAMM 0.801/0.805. TBMM = GPBoost tree-boosting with random intercepts (ML; coded other as in R3229). Values are MEDIAN AUROC over 10x10-fold repeats (IQR in notes). Spatial CV partitioning not described for TBMM (implemented in sklearn; GLMM/GAMM via sperrorest) -&gt; unspecified. Presence = national inventory, absence 1:1 random grid cells. GLMM/GAMM not extracted.</t>
  </si>
  <si>
    <t>S0310c</t>
  </si>
  <si>
    <t>landslide susceptibility (presence/absence)</t>
  </si>
  <si>
    <t>216864 (108432 events + equal absences, 1:1)</t>
  </si>
  <si>
    <t>landslide: IQR random 0.837-0.844, spatial 0.678-0.867. GLMM CV/SCV 0.827/0.788; GAMM 0.839/0.783. TBMM = GPBoost tree-boosting with random intercepts (ML; coded other as in R3229). Values are MEDIAN AUROC over 10x10-fold repeats (IQR in notes). Spatial CV partitioning not described for TBMM (implemented in sklearn; GLMM/GAMM via sperrorest) -&gt; unspecified. Presence = national inventory, absence 1:1 random grid cells. GLMM/GAMM not extracted.</t>
  </si>
  <si>
    <t>S0353</t>
  </si>
  <si>
    <t>Alpysbay</t>
  </si>
  <si>
    <t>spring wheat yield (t/ha), district-year</t>
  </si>
  <si>
    <t>2628 district-year observations (n from Fig. 17)</t>
  </si>
  <si>
    <t>Fig. 6 panel titles; p.15-16 text; Fig. 7</t>
  </si>
  <si>
    <t>Spatial R2 0.652 in Fig. 7. Random 5-fold CV vs spatial leave-group-out CV by administrative district (5-fold per Fig. 7). 25-year district-level time series (official statistics). Values pooled from scatter plots (Fig. 6). LightGBM, RF, SVR only under spatial CV (R2 0.652/0.618/0.612) - not extracted. Spatial MAE 0.252 t/ha (Fig. 7) but no random MAE. n assumed from correlation n=2628.</t>
  </si>
  <si>
    <t>full feature set (M=100)</t>
  </si>
  <si>
    <t>RMSE t/ha; spatial 0.350 in Fig. 7. Random 5-fold CV vs spatial leave-group-out CV by administrative district (5-fold per Fig. 7). 25-year district-level time series (official statistics). Values pooled from scatter plots (Fig. 6). LightGBM, RF, SVR only under spatial CV (R2 0.652/0.618/0.612) - not extracted. Spatial MAE 0.252 t/ha (Fig. 7) but no random MAE. n assumed from correlation n=2628.</t>
  </si>
  <si>
    <t>S0382</t>
  </si>
  <si>
    <t>Xu</t>
  </si>
  <si>
    <t>China (Donggang, Liaoning)</t>
  </si>
  <si>
    <t>crop type / land cover (rice, corn, building, water, woodland, other)</t>
  </si>
  <si>
    <t>1171</t>
  </si>
  <si>
    <t>2399</t>
  </si>
  <si>
    <t>~2000 (0.02 deg)</t>
  </si>
  <si>
    <t>70/30 random split / 5-fold spatial block CV</t>
  </si>
  <si>
    <t>0.9915</t>
  </si>
  <si>
    <t>0.9866</t>
  </si>
  <si>
    <t>Table 6</t>
  </si>
  <si>
    <t>OA. MODIS + Sentinel-1 time series with phenological/structural priors. Random (RCV) described as sample-based 7:3 randomized partition; spatial = 5-fold CV on 0.02 x 0.02 deg (~2 km) blocks, averaged over folds. Reference samples from visual interpretation + field verification (sampling design unknown). Class-wise F1 under RCV in Appendix Table A1 (class-level, not extracted). Data in Supplementary Material.</t>
  </si>
  <si>
    <t>prior-guided CNN (proposed)</t>
  </si>
  <si>
    <t>0.9894</t>
  </si>
  <si>
    <t>0.9832</t>
  </si>
  <si>
    <t>MODIS + Sentinel-1 time series with phenological/structural priors. Random (RCV) described as sample-based 7:3 randomized partition; spatial = 5-fold CV on 0.02 x 0.02 deg (~2 km) blocks, averaged over folds. Reference samples from visual interpretation + field verification (sampling design unknown). Class-wise F1 under RCV in Appendix Table A1 (class-level, not extracted). Data in Supplementary Material.</t>
  </si>
  <si>
    <t>0.983</t>
  </si>
  <si>
    <t>0.9737</t>
  </si>
  <si>
    <t>XGBoost on prior features</t>
  </si>
  <si>
    <t>0.9787</t>
  </si>
  <si>
    <t>0.9669</t>
  </si>
  <si>
    <t>0.8389</t>
  </si>
  <si>
    <t>unguided three-channel CNN (no priors)</t>
  </si>
  <si>
    <t>0.8223</t>
  </si>
  <si>
    <t>0.7986</t>
  </si>
  <si>
    <t>S0396</t>
  </si>
  <si>
    <t>Moukomla</t>
  </si>
  <si>
    <t>Earth</t>
  </si>
  <si>
    <t>Southeast Asia (Bangkok, Jakarta, Manila, Kuala Lumpur, Ho Chi Minh City)</t>
  </si>
  <si>
    <t>impervious vs pervious surface (labels from Dynamic World built probability)</t>
  </si>
  <si>
    <t>25178 (2018, 2020, 2023; 5 cities)</t>
  </si>
  <si>
    <t>stratified 70/30 split / 5 leave-one-city-out folds</t>
  </si>
  <si>
    <t>0.9615</t>
  </si>
  <si>
    <t>Table 3; Table 9</t>
  </si>
  <si>
    <t>F1 of impervious class (binary; consistent with IoU: random IoU 0.9259, LOCO mean IoU 0.892). Random = single fixed-seed stratified 70/30 holdout pooled over 5 cities and 3 years (Table 3; overall accuracy 0.9467); spatial = leave-one-city-out mean of 5 cities (Table 9; per city F1 96.8, 96.4, 93.8, 93.5, 90.8). Labels are Dynamic World model output, GEE sample() non-stratified uniform sampling. Additional same-data comparison reported only as IoU (not an allowed metric): 20 repeated random stratified 70/30 holdouts vs 20 spatial-block (0.05 deg ~5 km) holdouts, 2500 px per city: AlphaEarth 0.866 (95% CI 0.857-0.875) vs 0.859 (0.848-0.869); annual S2 15-feature RF 0.758 vs 0.747; best single-date 5-index RF 0.686 vs 0.673 (Section 4.4). Code and data: GitHub + Zenodo 10.5281/zenodo.19945781.</t>
  </si>
  <si>
    <t>AlphaEarth 64-D embeddings</t>
  </si>
  <si>
    <t>S0407</t>
  </si>
  <si>
    <t>Buasri</t>
  </si>
  <si>
    <t>Thailand (Maha Sarakham, Chi River floodplain)</t>
  </si>
  <si>
    <t>cumulative flood intensity per H3 hexagon (Sentinel-1 flood counts 2017-2022)</t>
  </si>
  <si>
    <t>541</t>
  </si>
  <si>
    <t>3224</t>
  </si>
  <si>
    <t>0.7073</t>
  </si>
  <si>
    <t>0.5827</t>
  </si>
  <si>
    <t>0.0768</t>
  </si>
  <si>
    <t>0.0512</t>
  </si>
  <si>
    <t>Section 3.1.2 text; Table 2</t>
  </si>
  <si>
    <t>Spatial CV: 5 spatially contiguous blocks from hexagon coordinates (block size not reported). Predictors: elevation, slope, TWI, latitude, longitude (coordinates as predictors in both CVs). Wall-to-wall H3 level-7 hexagon grid (541 cells x 5.96 km2; area computed). Table 2 also lists MAE (mean 149.59) and RMSE (222.94) per fold but does not state which CV they belong to, so not extracted. Random 80/20 stratified test R2 0.7765 (RMSE 184.62, MAE 107.73). XGBoost/GBM/SVR only on the random test split. Code+data Zenodo 10.5281/zenodo.20701059.</t>
  </si>
  <si>
    <t>random_split 80/20 test: R2 0.7765</t>
  </si>
  <si>
    <t>S0448</t>
  </si>
  <si>
    <t>China (Three Parallel Rivers region, Yunnan)</t>
  </si>
  <si>
    <t>grassland aboveground biomass (t/ha)</t>
  </si>
  <si>
    <t>0.7949</t>
  </si>
  <si>
    <t>0.7660</t>
  </si>
  <si>
    <t>0.0405</t>
  </si>
  <si>
    <t>0.1003</t>
  </si>
  <si>
    <t>Emb-64 satellite embedding features (64 dims), same tuned hyperparameters (Table 3) in both CVs. Spatial CV: KMeans on standardized lon/lat/elevation into 10 groups, GroupKFold 5 folds. Plots selected for representativeness (purposive; sampling design unclear). Elastic Net not extracted (R2 0.7328 vs 0.6481). Random RMSE/MAE reported only for the best model (XGBoost). Model: XGBoost.</t>
  </si>
  <si>
    <t>0.7801</t>
  </si>
  <si>
    <t>0.7372</t>
  </si>
  <si>
    <t>0.0461</t>
  </si>
  <si>
    <t>0.1045</t>
  </si>
  <si>
    <t>Emb-64 satellite embedding features (64 dims), same tuned hyperparameters (Table 3) in both CVs. Spatial CV: KMeans on standardized lon/lat/elevation into 10 groups, GroupKFold 5 folds. Plots selected for representativeness (purposive; sampling design unclear). Elastic Net not extracted (R2 0.7328 vs 0.6481). Random RMSE/MAE reported only for the best model (XGBoost). Model: LightGBM.</t>
  </si>
  <si>
    <t>0.7601</t>
  </si>
  <si>
    <t>0.6203</t>
  </si>
  <si>
    <t>0.0672</t>
  </si>
  <si>
    <t>0.1184</t>
  </si>
  <si>
    <t>Emb-64 satellite embedding features (64 dims), same tuned hyperparameters (Table 3) in both CVs. Spatial CV: KMeans on standardized lon/lat/elevation into 10 groups, GroupKFold 5 folds. Plots selected for representativeness (purposive; sampling design unclear). Elastic Net not extracted (R2 0.7328 vs 0.6481). Random RMSE/MAE reported only for the best model (XGBoost). Model: RF.</t>
  </si>
  <si>
    <t>0.7305</t>
  </si>
  <si>
    <t>0.6636</t>
  </si>
  <si>
    <t>0.0730</t>
  </si>
  <si>
    <t>0.1529</t>
  </si>
  <si>
    <t>Emb-64 satellite embedding features (64 dims), same tuned hyperparameters (Table 3) in both CVs. Spatial CV: KMeans on standardized lon/lat/elevation into 10 groups, GroupKFold 5 folds. Plots selected for representativeness (purposive; sampling design unclear). Elastic Net not extracted (R2 0.7328 vs 0.6481). Random RMSE/MAE reported only for the best model (XGBoost). Model: SVR.</t>
  </si>
  <si>
    <t>0.7262</t>
  </si>
  <si>
    <t>0.6533</t>
  </si>
  <si>
    <t>0.0721</t>
  </si>
  <si>
    <t>0.1468</t>
  </si>
  <si>
    <t>Emb-64 satellite embedding features (64 dims), same tuned hyperparameters (Table 3) in both CVs. Spatial CV: KMeans on standardized lon/lat/elevation into 10 groups, GroupKFold 5 folds. Plots selected for representativeness (purposive; sampling design unclear). Elastic Net not extracted (R2 0.7328 vs 0.6481). Random RMSE/MAE reported only for the best model (XGBoost). Model: Gaussian process regression.</t>
  </si>
  <si>
    <t>0.1388</t>
  </si>
  <si>
    <t>0.1417</t>
  </si>
  <si>
    <t>0.0191</t>
  </si>
  <si>
    <t>0.0111</t>
  </si>
  <si>
    <t>Table 5 (random); Table 6 (spatial)</t>
  </si>
  <si>
    <t>Emb-64 satellite embedding features (64 dims), same tuned hyperparameters (Table 3) in both CVs. Spatial CV: KMeans on standardized lon/lat/elevation into 10 groups, GroupKFold 5 folds. Plots selected for representativeness (purposive; sampling design unclear). Elastic Net not extracted (R2 0.7328 vs 0.6481). Random RMSE/MAE reported only for the best model (XGBoost). RMSE in t/ha.</t>
  </si>
  <si>
    <t>0.1141</t>
  </si>
  <si>
    <t>0.1165</t>
  </si>
  <si>
    <t>0.0203</t>
  </si>
  <si>
    <t>0.0124</t>
  </si>
  <si>
    <t>Emb-64 satellite embedding features (64 dims), same tuned hyperparameters (Table 3) in both CVs. Spatial CV: KMeans on standardized lon/lat/elevation into 10 groups, GroupKFold 5 folds. Plots selected for representativeness (purposive; sampling design unclear). Elastic Net not extracted (R2 0.7328 vs 0.6481). Random RMSE/MAE reported only for the best model (XGBoost). MAE in t/ha.</t>
  </si>
  <si>
    <t>0.80</t>
  </si>
  <si>
    <t>Section 3.3 text; Fig. 4</t>
  </si>
  <si>
    <t>Emb-64 satellite embedding features (64 dims), same tuned hyperparameters (Table 3) in both CVs. Spatial CV: KMeans on standardized lon/lat/elevation into 10 groups, GroupKFold 5 folds. Plots selected for representativeness (purposive; sampling design unclear). Elastic Net not extracted (R2 0.7328 vs 0.6481). Random RMSE/MAE reported only for the best model (XGBoost). Model: XGBoost. Pooled OOF R2 stated in text (2 decimals).</t>
  </si>
  <si>
    <t>pooled out-of-fold R2</t>
  </si>
  <si>
    <t>Emb-64 satellite embedding features (64 dims), same tuned hyperparameters (Table 3) in both CVs. Spatial CV: KMeans on standardized lon/lat/elevation into 10 groups, GroupKFold 5 folds. Plots selected for representativeness (purposive; sampling design unclear). Elastic Net not extracted (R2 0.7328 vs 0.6481). Random RMSE/MAE reported only for the best model (XGBoost). Model: LightGBM. Pooled OOF R2 stated in text (2 decimals).</t>
  </si>
  <si>
    <t>Emb-64 satellite embedding features (64 dims), same tuned hyperparameters (Table 3) in both CVs. Spatial CV: KMeans on standardized lon/lat/elevation into 10 groups, GroupKFold 5 folds. Plots selected for representativeness (purposive; sampling design unclear). Elastic Net not extracted (R2 0.7328 vs 0.6481). Random RMSE/MAE reported only for the best model (XGBoost). Model: RF. Pooled OOF R2 stated in text (2 decimals).</t>
  </si>
  <si>
    <t>S0470</t>
  </si>
  <si>
    <t>Almuzaini</t>
  </si>
  <si>
    <t>Saudi Arabia (southern, Al-Soudah region)</t>
  </si>
  <si>
    <t>wildfire occurrence (FIRMS fire vs pseudo-absence non-fire records)</t>
  </si>
  <si>
    <t>613</t>
  </si>
  <si>
    <t>0.90</t>
  </si>
  <si>
    <t>0.8153</t>
  </si>
  <si>
    <t>0.1847</t>
  </si>
  <si>
    <t>Table 6; Table 12</t>
  </si>
  <si>
    <t>Saudi dataset only (73 fire / 540 non-fire). Random = stratified shuffled 5-fold (Table 6, no SD); spatial = 5 geographically separated groups from lat/lon (grouping method not detailed; coordinates not predictors), tuning and oversampling inside training folds (Table 12, mean +/- SD of folds). Predictors: weather and FWI-derived indicators at event time. Non-fire points chosen on no-fire dates in fire-prone areas. F1 = weighted F1. Text says XGBoost random F1 0.92 / accuracy 0.91 but Table 6 gives accuracy 0.92 / F1 0.91 (table used). LR not extracted. Model: RF.</t>
  </si>
  <si>
    <t>without oversampling</t>
  </si>
  <si>
    <t>0.7558</t>
  </si>
  <si>
    <t>0.2383</t>
  </si>
  <si>
    <t>0.7991</t>
  </si>
  <si>
    <t>0.1582</t>
  </si>
  <si>
    <t>random oversampling of training folds</t>
  </si>
  <si>
    <t>0.7604</t>
  </si>
  <si>
    <t>0.2290</t>
  </si>
  <si>
    <t>0.8056</t>
  </si>
  <si>
    <t>0.1634</t>
  </si>
  <si>
    <t>Saudi dataset only (73 fire / 540 non-fire). Random = stratified shuffled 5-fold (Table 6, no SD); spatial = 5 geographically separated groups from lat/lon (grouping method not detailed; coordinates not predictors), tuning and oversampling inside training folds (Table 12, mean +/- SD of folds). Predictors: weather and FWI-derived indicators at event time. Non-fire points chosen on no-fire dates in fire-prone areas. F1 = weighted F1. Text says XGBoost random F1 0.92 / accuracy 0.91 but Table 6 gives accuracy 0.92 / F1 0.91 (table used). LR not extracted. Model: XGBoost.</t>
  </si>
  <si>
    <t>0.7505</t>
  </si>
  <si>
    <t>0.2279</t>
  </si>
  <si>
    <t>0.7902</t>
  </si>
  <si>
    <t>0.1373</t>
  </si>
  <si>
    <t>0.7611</t>
  </si>
  <si>
    <t>0.2001</t>
  </si>
  <si>
    <t>0.8212</t>
  </si>
  <si>
    <t>0.1762</t>
  </si>
  <si>
    <t>Saudi dataset only (73 fire / 540 non-fire). Random = stratified shuffled 5-fold (Table 6, no SD); spatial = 5 geographically separated groups from lat/lon (grouping method not detailed; coordinates not predictors), tuning and oversampling inside training folds (Table 12, mean +/- SD of folds). Predictors: weather and FWI-derived indicators at event time. Non-fire points chosen on no-fire dates in fire-prone areas. F1 = weighted F1. Text says XGBoost random F1 0.92 / accuracy 0.91 but Table 6 gives accuracy 0.92 / F1 0.91 (table used). LR not extracted. Model: SVM.</t>
  </si>
  <si>
    <t>0.7559</t>
  </si>
  <si>
    <t>0.2343</t>
  </si>
  <si>
    <t>0.6479</t>
  </si>
  <si>
    <t>0.0627</t>
  </si>
  <si>
    <t>0.7014</t>
  </si>
  <si>
    <t>0.0865</t>
  </si>
  <si>
    <t>0.1684</t>
  </si>
  <si>
    <t>Saudi dataset only (73 fire / 540 non-fire). Random = stratified shuffled 5-fold (Table 6, no SD); spatial = 5 geographically separated groups from lat/lon (grouping method not detailed; coordinates not predictors), tuning and oversampling inside training folds (Table 12, mean +/- SD of folds). Predictors: weather and FWI-derived indicators at event time. Non-fire points chosen on no-fire dates in fire-prone areas. F1 = weighted F1. Text says XGBoost random F1 0.92 / accuracy 0.91 but Table 6 gives accuracy 0.92 / F1 0.91 (table used). LR not extracted. Model: CatBoost.</t>
  </si>
  <si>
    <t>0.7782</t>
  </si>
  <si>
    <t>0.2173</t>
  </si>
  <si>
    <t>0.7886</t>
  </si>
  <si>
    <t>0.7653</t>
  </si>
  <si>
    <t>0.1860</t>
  </si>
  <si>
    <t>0.1743</t>
  </si>
  <si>
    <t>Saudi dataset only (73 fire / 540 non-fire). Random = stratified shuffled 5-fold (Table 6, no SD); spatial = 5 geographically separated groups from lat/lon (grouping method not detailed; coordinates not predictors), tuning and oversampling inside training folds (Table 12, mean +/- SD of folds). Predictors: weather and FWI-derived indicators at event time. Non-fire points chosen on no-fire dates in fire-prone areas. F1 = weighted F1. Text says XGBoost random F1 0.92 / accuracy 0.91 but Table 6 gives accuracy 0.92 / F1 0.91 (table used). LR not extracted. Model: Stacking (stacking ensemble of ML models).</t>
  </si>
  <si>
    <t>0.7613</t>
  </si>
  <si>
    <t>0.2339</t>
  </si>
  <si>
    <t>0.8148</t>
  </si>
  <si>
    <t>0.1703</t>
  </si>
  <si>
    <t>0.7526</t>
  </si>
  <si>
    <t>0.2314</t>
  </si>
  <si>
    <t>S0524</t>
  </si>
  <si>
    <t>Harandi</t>
  </si>
  <si>
    <t>USA (South Florida, Everglades stormwater treatment areas)</t>
  </si>
  <si>
    <t>submerged vs emergent aquatic vegetation (SAV/EAV) class</t>
  </si>
  <si>
    <t>6731</t>
  </si>
  <si>
    <t>85.77</t>
  </si>
  <si>
    <t>80/20 split / 1 spatial hold-out area</t>
  </si>
  <si>
    <t>Table 3 (random); Table 5 (spatial)</t>
  </si>
  <si>
    <t>Borderline: random 80/20 hold-out within the training area vs two geographically separate unseen areas (models retrained on all labelled samples, applied wall-to-wall, labels from reference map). Random points sampled from reference map in training area (text says 6731 points per class; Table 2 lists 6731 samples). Unseen Area 1: 7.78 km2, 86,890 pixels, SAV/EAV ~balanced; Unseen Area 2: 27.22 km2, 303,924 pixels, EAV-dominated (63%), so prevalence differs. Spatial accuracy exceeded random. Per-class F1 also reported (not macro; not extracted). Primary = largest unseen area (Area 2) and full feature set. Model: TabNet (attention-based deep tabular network).</t>
  </si>
  <si>
    <t>features S2; spatial test Unseen Area 2</t>
  </si>
  <si>
    <t>0.683</t>
  </si>
  <si>
    <t>0.850</t>
  </si>
  <si>
    <t>Table 3 (random); Table 4 (spatial)</t>
  </si>
  <si>
    <t>features S2; spatial test Unseen Area 1</t>
  </si>
  <si>
    <t>Borderline: random 80/20 hold-out within the training area vs two geographically separate unseen areas (models retrained on all labelled samples, applied wall-to-wall, labels from reference map). Random points sampled from reference map in training area (text says 6731 points per class; Table 2 lists 6731 samples). Unseen Area 1: 7.78 km2, 86,890 pixels, SAV/EAV ~balanced; Unseen Area 2: 27.22 km2, 303,924 pixels, EAV-dominated (63%), so prevalence differs. Spatial accuracy exceeded random. Per-class F1 also reported (not macro; not extracted). Primary = largest unseen area (Area 2) and full feature set. Model: RF.</t>
  </si>
  <si>
    <t>0.668</t>
  </si>
  <si>
    <t>0.836</t>
  </si>
  <si>
    <t>0.673</t>
  </si>
  <si>
    <t>features S2+S1; spatial test Unseen Area 2</t>
  </si>
  <si>
    <t>0.679</t>
  </si>
  <si>
    <t>0.6754</t>
  </si>
  <si>
    <t>features S2+S1; spatial test Unseen Area 1</t>
  </si>
  <si>
    <t>0.697</t>
  </si>
  <si>
    <t>0.660</t>
  </si>
  <si>
    <t>0.635</t>
  </si>
  <si>
    <t>0.900</t>
  </si>
  <si>
    <t>features S2+S1+Indices; spatial test Unseen Area 2</t>
  </si>
  <si>
    <t>0.689</t>
  </si>
  <si>
    <t>features S2+S1+Indices; spatial test Unseen Area 1</t>
  </si>
  <si>
    <t>0.890</t>
  </si>
  <si>
    <t>S0581</t>
  </si>
  <si>
    <t>Zhao</t>
  </si>
  <si>
    <t>China (Inner Mongolia)</t>
  </si>
  <si>
    <t>monthly column-averaged methane XCH4 (TROPOMI, 0.1 deg; ppb)</t>
  </si>
  <si>
    <t>1183000</t>
  </si>
  <si>
    <t>10 random / NA spatial</t>
  </si>
  <si>
    <t>Fig. 4a,c (values printed in panels); Section 4.1.1 text</t>
  </si>
  <si>
    <t xml:space="preserve">SERF-XCH4 stacked ensemble (RF, XGBoost, LightGBM, SVR, MLP, KNN base learners + Ridge meta-learner). Random 10-fold CV on the training set vs spatial block CV with 1x1 deg grid blocks (Group K-Fold; applied during the meta-learning phase, unclear whether base learners were refitted per block; number of folds not reported). Pixel-month observations 2019-2023 (gap-filling of satellite retrievals). Hold-out independent test set (split method not described): R2 0.93, RMSE 7.89, MAE 5.56. Base learners only evaluated on the test set. Study area = Inner Mongolia (approx. 1.18 million km2, from general knowledge). </t>
  </si>
  <si>
    <t>hold-out test: 0.93</t>
  </si>
  <si>
    <t>7.98</t>
  </si>
  <si>
    <t>8.88</t>
  </si>
  <si>
    <t>SERF-XCH4 stacked ensemble (RF, XGBoost, LightGBM, SVR, MLP, KNN base learners + Ridge meta-learner). Random 10-fold CV on the training set vs spatial block CV with 1x1 deg grid blocks (Group K-Fold; applied during the meta-learning phase, unclear whether base learners were refitted per block; number of folds not reported). Pixel-month observations 2019-2023 (gap-filling of satellite retrievals). Hold-out independent test set (split method not described): R2 0.93, RMSE 7.89, MAE 5.56. Base learners only evaluated on the test set. Study area = Inner Mongolia (approx. 1.18 million km2, from general knowledge). RMSE in ppb.</t>
  </si>
  <si>
    <t>hold-out test: 7.89</t>
  </si>
  <si>
    <t>5.64</t>
  </si>
  <si>
    <t>6.36</t>
  </si>
  <si>
    <t>SERF-XCH4 stacked ensemble (RF, XGBoost, LightGBM, SVR, MLP, KNN base learners + Ridge meta-learner). Random 10-fold CV on the training set vs spatial block CV with 1x1 deg grid blocks (Group K-Fold; applied during the meta-learning phase, unclear whether base learners were refitted per block; number of folds not reported). Pixel-month observations 2019-2023 (gap-filling of satellite retrievals). Hold-out independent test set (split method not described): R2 0.93, RMSE 7.89, MAE 5.56. Base learners only evaluated on the test set. Study area = Inner Mongolia (approx. 1.18 million km2, from general knowledge). MAE in ppb; spatial MAE printed only in Fig. 4c panel.</t>
  </si>
  <si>
    <t>hold-out test: 5.56</t>
  </si>
  <si>
    <t>S0597</t>
  </si>
  <si>
    <t>China (Wufeng County, Hubei)</t>
  </si>
  <si>
    <t>rockfall occurrence on road evaluation units (susceptibility)</t>
  </si>
  <si>
    <t>550</t>
  </si>
  <si>
    <t>2372</t>
  </si>
  <si>
    <t>70/30 random / road-corridor hold-out</t>
  </si>
  <si>
    <t>0.5889</t>
  </si>
  <si>
    <t>0.5114</t>
  </si>
  <si>
    <t>Vector road evaluation units (REUs) with slope-cutting height feature. Random = 70/30 random split; spatial = Leave-One-Road-Corridor-Out (LORCOV): REUs grouped by highway trunk (e.g., G351, G241, S476), ~70/30 corridor split; number of iterations unclear. Grid-search 5-fold tuning in each track. Pixel-scale results (Table 6) only under random split (not extracted). IV, WoE and LR not extracted (IV 0.7456 vs 0.5857; WoE 0.7503 vs 0.5839; LR 0.6785 vs 0.5713). Model: MLP.</t>
  </si>
  <si>
    <t>0.6763</t>
  </si>
  <si>
    <t>0.4941</t>
  </si>
  <si>
    <t>Vector road evaluation units (REUs) with slope-cutting height feature. Random = 70/30 random split; spatial = Leave-One-Road-Corridor-Out (LORCOV): REUs grouped by highway trunk (e.g., G351, G241, S476), ~70/30 corridor split; number of iterations unclear. Grid-search 5-fold tuning in each track. Pixel-scale results (Table 6) only under random split (not extracted). IV, WoE and LR not extracted (IV 0.7456 vs 0.5857; WoE 0.7503 vs 0.5839; LR 0.6785 vs 0.5713). Model: BPNN.</t>
  </si>
  <si>
    <t>0.6249</t>
  </si>
  <si>
    <t>0.5147</t>
  </si>
  <si>
    <t>Vector road evaluation units (REUs) with slope-cutting height feature. Random = 70/30 random split; spatial = Leave-One-Road-Corridor-Out (LORCOV): REUs grouped by highway trunk (e.g., G351, G241, S476), ~70/30 corridor split; number of iterations unclear. Grid-search 5-fold tuning in each track. Pixel-scale results (Table 6) only under random split (not extracted). IV, WoE and LR not extracted (IV 0.7456 vs 0.5857; WoE 0.7503 vs 0.5839; LR 0.6785 vs 0.5713). Model: SVM.</t>
  </si>
  <si>
    <t>0.7763</t>
  </si>
  <si>
    <t>0.6129</t>
  </si>
  <si>
    <t>Vector road evaluation units (REUs) with slope-cutting height feature. Random = 70/30 random split; spatial = Leave-One-Road-Corridor-Out (LORCOV): REUs grouped by highway trunk (e.g., G351, G241, S476), ~70/30 corridor split; number of iterations unclear. Grid-search 5-fold tuning in each track. Pixel-scale results (Table 6) only under random split (not extracted). IV, WoE and LR not extracted (IV 0.7456 vs 0.5857; WoE 0.7503 vs 0.5839; LR 0.6785 vs 0.5713). Model: Random Forest.</t>
  </si>
  <si>
    <t>0.7383</t>
  </si>
  <si>
    <t>0.5294</t>
  </si>
  <si>
    <t>Vector road evaluation units (REUs) with slope-cutting height feature. Random = 70/30 random split; spatial = Leave-One-Road-Corridor-Out (LORCOV): REUs grouped by highway trunk (e.g., G351, G241, S476), ~70/30 corridor split; number of iterations unclear. Grid-search 5-fold tuning in each track. Pixel-scale results (Table 6) only under random split (not extracted). IV, WoE and LR not extracted (IV 0.7456 vs 0.5857; WoE 0.7503 vs 0.5839; LR 0.6785 vs 0.5713). Model: AdaBoost.</t>
  </si>
  <si>
    <t>0.7394</t>
  </si>
  <si>
    <t>0.5422</t>
  </si>
  <si>
    <t>Vector road evaluation units (REUs) with slope-cutting height feature. Random = 70/30 random split; spatial = Leave-One-Road-Corridor-Out (LORCOV): REUs grouped by highway trunk (e.g., G351, G241, S476), ~70/30 corridor split; number of iterations unclear. Grid-search 5-fold tuning in each track. Pixel-scale results (Table 6) only under random split (not extracted). IV, WoE and LR not extracted (IV 0.7456 vs 0.5857; WoE 0.7503 vs 0.5839; LR 0.6785 vs 0.5713). Model: GBDT.</t>
  </si>
  <si>
    <t>0.7334</t>
  </si>
  <si>
    <t>0.5946</t>
  </si>
  <si>
    <t>Vector road evaluation units (REUs) with slope-cutting height feature. Random = 70/30 random split; spatial = Leave-One-Road-Corridor-Out (LORCOV): REUs grouped by highway trunk (e.g., G351, G241, S476), ~70/30 corridor split; number of iterations unclear. Grid-search 5-fold tuning in each track. Pixel-scale results (Table 6) only under random split (not extracted). IV, WoE and LR not extracted (IV 0.7456 vs 0.5857; WoE 0.7503 vs 0.5839; LR 0.6785 vs 0.5713). Model: LightGBM.</t>
  </si>
  <si>
    <t>0.6979</t>
  </si>
  <si>
    <t>0.5385</t>
  </si>
  <si>
    <t>Vector road evaluation units (REUs) with slope-cutting height feature. Random = 70/30 random split; spatial = Leave-One-Road-Corridor-Out (LORCOV): REUs grouped by highway trunk (e.g., G351, G241, S476), ~70/30 corridor split; number of iterations unclear. Grid-search 5-fold tuning in each track. Pixel-scale results (Table 6) only under random split (not extracted). IV, WoE and LR not extracted (IV 0.7456 vs 0.5857; WoE 0.7503 vs 0.5839; LR 0.6785 vs 0.5713). Model: 1D-CNN.</t>
  </si>
  <si>
    <t>0.6930</t>
  </si>
  <si>
    <t>0.4479</t>
  </si>
  <si>
    <t>Vector road evaluation units (REUs) with slope-cutting height feature. Random = 70/30 random split; spatial = Leave-One-Road-Corridor-Out (LORCOV): REUs grouped by highway trunk (e.g., G351, G241, S476), ~70/30 corridor split; number of iterations unclear. Grid-search 5-fold tuning in each track. Pixel-scale results (Table 6) only under random split (not extracted). IV, WoE and LR not extracted (IV 0.7456 vs 0.5857; WoE 0.7503 vs 0.5839; LR 0.6785 vs 0.5713). Model: LSTM.</t>
  </si>
  <si>
    <t>0.7315</t>
  </si>
  <si>
    <t>0.5502</t>
  </si>
  <si>
    <t>Vector road evaluation units (REUs) with slope-cutting height feature. Random = 70/30 random split; spatial = Leave-One-Road-Corridor-Out (LORCOV): REUs grouped by highway trunk (e.g., G351, G241, S476), ~70/30 corridor split; number of iterations unclear. Grid-search 5-fold tuning in each track. Pixel-scale results (Table 6) only under random split (not extracted). IV, WoE and LR not extracted (IV 0.7456 vs 0.5857; WoE 0.7503 vs 0.5839; LR 0.6785 vs 0.5713). Model: TabNet.</t>
  </si>
  <si>
    <t>S0599</t>
  </si>
  <si>
    <t>China (Tongren City, Qinghai)</t>
  </si>
  <si>
    <t>composite geohazard occurrence (landslide, rockfall, debris flow) on slope units</t>
  </si>
  <si>
    <t>378</t>
  </si>
  <si>
    <t>70/30 split / 5 spatial</t>
  </si>
  <si>
    <t>0.9144</t>
  </si>
  <si>
    <t>0.0083</t>
  </si>
  <si>
    <t>Section 3.3 text; Table 3; Table 4</t>
  </si>
  <si>
    <t>189 hazard units + 189 random non-hazard slope units (1000 m exclusion). Random = single stratified 70/30 hold-out; spatial = 5x5 quantile grid (25 groups), StratifiedGroupKFold 5 folds x 5 repeats, 5000 m training exclusion buffer; SD across repeats. Same finalized tuned configurations in both. Random and spatial AUC are identical to 4 decimals for all three models (authors say rechecked and coincidental) - treat with caution. 92 independent verification points used only for zoning overlay (no metric). Fixed-parameter robustness analysis (Table 5, spatial only) not extracted; LR only in robustness analysis. Model: Bo-RF.</t>
  </si>
  <si>
    <t>0.8509</t>
  </si>
  <si>
    <t>0.0228</t>
  </si>
  <si>
    <t>189 hazard units + 189 random non-hazard slope units (1000 m exclusion). Random = single stratified 70/30 hold-out; spatial = 5x5 quantile grid (25 groups), StratifiedGroupKFold 5 folds x 5 repeats, 5000 m training exclusion buffer; SD across repeats. Same finalized tuned configurations in both. Random and spatial AUC are identical to 4 decimals for all three models (authors say rechecked and coincidental) - treat with caution. 92 independent verification points used only for zoning overlay (no metric). Fixed-parameter robustness analysis (Table 5, spatial only) not extracted; LR only in robustness analysis. Model: Bo-RF. Accuracy at 0.5 threshold.</t>
  </si>
  <si>
    <t>0.9152</t>
  </si>
  <si>
    <t>0.0066</t>
  </si>
  <si>
    <t>189 hazard units + 189 random non-hazard slope units (1000 m exclusion). Random = single stratified 70/30 hold-out; spatial = 5x5 quantile grid (25 groups), StratifiedGroupKFold 5 folds x 5 repeats, 5000 m training exclusion buffer; SD across repeats. Same finalized tuned configurations in both. Random and spatial AUC are identical to 4 decimals for all three models (authors say rechecked and coincidental) - treat with caution. 92 independent verification points used only for zoning overlay (no metric). Fixed-parameter robustness analysis (Table 5, spatial only) not extracted; LR only in robustness analysis. Model: Bo-CatBoost.</t>
  </si>
  <si>
    <t>0.0320</t>
  </si>
  <si>
    <t>189 hazard units + 189 random non-hazard slope units (1000 m exclusion). Random = single stratified 70/30 hold-out; spatial = 5x5 quantile grid (25 groups), StratifiedGroupKFold 5 folds x 5 repeats, 5000 m training exclusion buffer; SD across repeats. Same finalized tuned configurations in both. Random and spatial AUC are identical to 4 decimals for all three models (authors say rechecked and coincidental) - treat with caution. 92 independent verification points used only for zoning overlay (no metric). Fixed-parameter robustness analysis (Table 5, spatial only) not extracted; LR only in robustness analysis. Model: Bo-CatBoost. Accuracy at 0.5 threshold.</t>
  </si>
  <si>
    <t>0.9161</t>
  </si>
  <si>
    <t>0.0053</t>
  </si>
  <si>
    <t>189 hazard units + 189 random non-hazard slope units (1000 m exclusion). Random = single stratified 70/30 hold-out; spatial = 5x5 quantile grid (25 groups), StratifiedGroupKFold 5 folds x 5 repeats, 5000 m training exclusion buffer; SD across repeats. Same finalized tuned configurations in both. Random and spatial AUC are identical to 4 decimals for all three models (authors say rechecked and coincidental) - treat with caution. 92 independent verification points used only for zoning overlay (no metric). Fixed-parameter robustness analysis (Table 5, spatial only) not extracted; LR only in robustness analysis. Model: TabPFN.</t>
  </si>
  <si>
    <t>0.8549</t>
  </si>
  <si>
    <t>0.0298</t>
  </si>
  <si>
    <t>189 hazard units + 189 random non-hazard slope units (1000 m exclusion). Random = single stratified 70/30 hold-out; spatial = 5x5 quantile grid (25 groups), StratifiedGroupKFold 5 folds x 5 repeats, 5000 m training exclusion buffer; SD across repeats. Same finalized tuned configurations in both. Random and spatial AUC are identical to 4 decimals for all three models (authors say rechecked and coincidental) - treat with caution. 92 independent verification points used only for zoning overlay (no metric). Fixed-parameter robustness analysis (Table 5, spatial only) not extracted; LR only in robustness analysis. Model: TabPFN. Accuracy at 0.5 threshold.</t>
  </si>
  <si>
    <t>S0621</t>
  </si>
  <si>
    <t>China (Wuhan)</t>
  </si>
  <si>
    <t>street-scale summer mean land surface temperature (Landsat, deg C) from 2D/3D plant morphology (overall)</t>
  </si>
  <si>
    <t>42603</t>
  </si>
  <si>
    <t>1 random holdout / 5 spatial</t>
  </si>
  <si>
    <t>0.4002</t>
  </si>
  <si>
    <t>0.2237</t>
  </si>
  <si>
    <t>p.7-9 text; Fig. 5</t>
  </si>
  <si>
    <t>Random = single 80/20 train-test split (test-set metric); spatial = 5-fold buffered spatial block CV, 1 km x 1 km blocks, training units within 300 m of test units excluded; spatial metrics from pooled out-of-fold predictions. Units: RMSE/MAE in deg C. Sampling: systematic points every 50 m along the road network with overlapping 150 m units (street-network census, not a probability sample). HH/LL zones are Local Moran's I subsets of the same data. LR rows not extracted. Supplementary Dataset S1 provides processed data.</t>
  </si>
  <si>
    <t>1 (80/20 holdout)</t>
  </si>
  <si>
    <t>2.2258</t>
  </si>
  <si>
    <t>2.5554</t>
  </si>
  <si>
    <t>1.6952</t>
  </si>
  <si>
    <t>1.9583</t>
  </si>
  <si>
    <t>street-scale summer mean land surface temperature (Landsat, deg C) from 2D/3D plant morphology (HH)</t>
  </si>
  <si>
    <t>5029</t>
  </si>
  <si>
    <t>0.3539</t>
  </si>
  <si>
    <t>0.0965</t>
  </si>
  <si>
    <t>HH (High-High LST) zone subset</t>
  </si>
  <si>
    <t>1.5845</t>
  </si>
  <si>
    <t>1.8473</t>
  </si>
  <si>
    <t>1.2164</t>
  </si>
  <si>
    <t>1.4478</t>
  </si>
  <si>
    <t>street-scale summer mean land surface temperature (Landsat, deg C) from 2D/3D plant morphology (LL)</t>
  </si>
  <si>
    <t>829</t>
  </si>
  <si>
    <t>0.4853</t>
  </si>
  <si>
    <t>-0.0231</t>
  </si>
  <si>
    <t>LL (Low-Low LST) zone subset</t>
  </si>
  <si>
    <t>2.1387</t>
  </si>
  <si>
    <t>2.4788</t>
  </si>
  <si>
    <t>1.4881</t>
  </si>
  <si>
    <t>1.7964</t>
  </si>
  <si>
    <t>S0627a</t>
  </si>
  <si>
    <t>China (Tibetan Plateau, 8 basins)</t>
  </si>
  <si>
    <t>optical river ice spectral subclass (4 classes; Sentinel-2 pixels)</t>
  </si>
  <si>
    <t>5764</t>
  </si>
  <si>
    <t>random split / 8 basins</t>
  </si>
  <si>
    <t>0.998</t>
  </si>
  <si>
    <t>0.9904</t>
  </si>
  <si>
    <t>p.15 text (Fig. 6) for random; Table 2 (average) for spatial</t>
  </si>
  <si>
    <t>BP-NN (MLP). Random = within-sensor supervised benchmark (random split implied in text: 'random splits of the same feature space'; split ratio not stated in main text, may be in Table S3/supplement). Spatial = Leave-One-Basin-Out (8 basins), average across basins. Labels were derived from K-means clustering of the same spectra, so accuracies are near ceiling. Other classifiers (RF, XGB, GBDT, SVM, KNN, CNN, CART, NB) evaluated only under random split. Pixel samples extracted opportunistically by NDSI/RDRI thresholds.</t>
  </si>
  <si>
    <t>0.9854</t>
  </si>
  <si>
    <t>S0627b</t>
  </si>
  <si>
    <t>optical river ice spectral subclass (4 classes; Landsat 5/7 pixels)</t>
  </si>
  <si>
    <t>12401</t>
  </si>
  <si>
    <t>0.996</t>
  </si>
  <si>
    <t>0.9938</t>
  </si>
  <si>
    <t>S0627c</t>
  </si>
  <si>
    <t>optical river ice spectral subclass (4 classes; Landsat 8/9 pixels)</t>
  </si>
  <si>
    <t>6509</t>
  </si>
  <si>
    <t>0.999</t>
  </si>
  <si>
    <t>0.9934</t>
  </si>
  <si>
    <t>S0631</t>
  </si>
  <si>
    <t>Guo</t>
  </si>
  <si>
    <t>China (Yellow River Delta)</t>
  </si>
  <si>
    <t>Tamarix chinensis presence vs other cover (Sentinel-1/2 pixels)</t>
  </si>
  <si>
    <t>771</t>
  </si>
  <si>
    <t>3000</t>
  </si>
  <si>
    <t>1 random holdout / 15 spatial</t>
  </si>
  <si>
    <t>0.8042</t>
  </si>
  <si>
    <t>Table 6; p.13 text; p.18 text</t>
  </si>
  <si>
    <t>Random = stratified 80/20 split (test n=155), AUC on test set; spatial = 3 km block CV with 15 folds, mean AUC (SD not reported numerically). Bayesian-optimised XGBoost. 5-fold random CV on training set reported only as F1=0.8576. RF/SVM evaluated only on random split. Samples from UAV survey areas + GPS (clustered).</t>
  </si>
  <si>
    <t>1 (80/20 stratified holdout, test n=155)</t>
  </si>
  <si>
    <t>0.7703</t>
  </si>
  <si>
    <t>Table 6; p.13 text</t>
  </si>
  <si>
    <t>without all six red-edge contrast features</t>
  </si>
  <si>
    <t>0.7851</t>
  </si>
  <si>
    <t>0.748</t>
  </si>
  <si>
    <t>Table 6; p.13/18 text</t>
  </si>
  <si>
    <t>Random = stratified 80/20 split (test n=155), AUC on test set; spatial = 3 km block CV with 15 folds, mean AUC (SD not reported numerically). Bayesian-optimised XGBoost. 5-fold random CV on training set reported only as F1=0.8576. RF/SVM evaluated only on random split. Samples from UAV survey areas + GPS (clustered). Spatial value derived: 0.770 - 0.022 (reported delta).</t>
  </si>
  <si>
    <t>without REcov difference features</t>
  </si>
  <si>
    <t>0.7953</t>
  </si>
  <si>
    <t>0.765</t>
  </si>
  <si>
    <t>Random = stratified 80/20 split (test n=155), AUC on test set; spatial = 3 km block CV with 15 folds, mean AUC (SD not reported numerically). Bayesian-optimised XGBoost. 5-fold random CV on training set reported only as F1=0.8576. RF/SVM evaluated only on random split. Samples from UAV survey areas + GPS (clustered). Spatial value derived: 0.770 - 0.005 (reported delta).</t>
  </si>
  <si>
    <t>without RESWIR difference features</t>
  </si>
  <si>
    <t>S0637a</t>
  </si>
  <si>
    <t>Andriyas</t>
  </si>
  <si>
    <t>Southeast Asia</t>
  </si>
  <si>
    <t>Korthalsia flagellaris habitat suitability (presence/pseudo-absence)</t>
  </si>
  <si>
    <t>286</t>
  </si>
  <si>
    <t>30% holdout x10 / 5 spatial</t>
  </si>
  <si>
    <t>Table 1 (random); p.4 text (AUC drop); Table S2 (supplement, not checked)</t>
  </si>
  <si>
    <t>Spatial AUC derived: Table 1 RF test AUC minus reported drop (0.21); exact values in Table S2 (supplement) - verify. n = 26 presences + 10:1 pseudo-absences. Random = sdm subsampling, 30% test, 10 replicates; spatial = blockCV k=5, 200 km blocks (post hoc). GBIF/iNaturalist/literature records. K. rigida (random 0.93) and K. laciniosa (random 0.92) spatial AUCs only in Table S2 (not extracted). GLM/GAM/GLMnet not extracted.</t>
  </si>
  <si>
    <t>bootstrap replicates also used (sdm package)</t>
  </si>
  <si>
    <t>30% random test partition</t>
  </si>
  <si>
    <t>S0637b</t>
  </si>
  <si>
    <t>Korthalsia scortechinii habitat suitability (presence/pseudo-absence)</t>
  </si>
  <si>
    <t>132</t>
  </si>
  <si>
    <t>Spatial AUC derived: Table 1 RF test AUC minus reported drop (0.17); exact values in Table S2 (supplement) - verify. n = 12 presences + 10:1 pseudo-absences. Random = sdm subsampling, 30% test, 10 replicates; spatial = blockCV k=5, 200 km blocks (post hoc). GBIF/iNaturalist/literature records. K. rigida (random 0.93) and K. laciniosa (random 0.92) spatial AUCs only in Table S2 (not extracted). GLM/GAM/GLMnet not extracted.</t>
  </si>
  <si>
    <t>S0641</t>
  </si>
  <si>
    <t>Kong</t>
  </si>
  <si>
    <t>China (Handan)</t>
  </si>
  <si>
    <t>groundwater nitrate exceedance (NO3 &gt; 50 mg/L)</t>
  </si>
  <si>
    <t>157</t>
  </si>
  <si>
    <t>80/20 x300 / 5 spatial</t>
  </si>
  <si>
    <t>Table 4; p.10 text</t>
  </si>
  <si>
    <t>Random = 300 repeated stratified 80/20 hold-outs (mean +/- SD); spatial = 5-fold block CV with 15 km x 15 km grid blocks (mean AUC). SMOTE in training only; random-search tuning within folds. RF (0.884) and SVM (0.903) random only; spatial not reported. Sampling design of wells not described (covering diverse settings).</t>
  </si>
  <si>
    <t>1 (80/20 stratified holdout)</t>
  </si>
  <si>
    <t>300</t>
  </si>
  <si>
    <t>S0644</t>
  </si>
  <si>
    <t>Weng</t>
  </si>
  <si>
    <t>China (Xizang)</t>
  </si>
  <si>
    <t>Nanorana parkeri habitat suitability (presence vs target-group background)</t>
  </si>
  <si>
    <t>10052</t>
  </si>
  <si>
    <t>1204000</t>
  </si>
  <si>
    <t>0.672</t>
  </si>
  <si>
    <t>Table 2; p.8 text</t>
  </si>
  <si>
    <t>52 thinned presences + 10,000 bias-corrected target-group background points. Random = 5-fold stratified CV; spatial = 1-degree geographic blocks assigned to 5 folds (~100 km). Balanced-subsample RF. Study area derived from 813,027 km2 = 67.5% of region. Regularized GLM not extracted (0.735 vs 0.691).</t>
  </si>
  <si>
    <t>pooled OOF AUC 0.750</t>
  </si>
  <si>
    <t>0.093</t>
  </si>
  <si>
    <t>Gradient-boosted trees (400 trees, depth 3, lr 0.03), no class weighting. Same data and folds as RF. Random = 5-fold stratified CV; spatial = 1-degree blocks in 5 folds. 52 presences + 10,000 target-group background points.</t>
  </si>
  <si>
    <t>pooled OOF AUC 0.692</t>
  </si>
  <si>
    <t>S0711</t>
  </si>
  <si>
    <t>Luo</t>
  </si>
  <si>
    <t>China (Mayang County, Hunan)</t>
  </si>
  <si>
    <t>landslide susceptibility (slope units, landslide vs non-landslide)</t>
  </si>
  <si>
    <t>p.18 text; p.12 methods</t>
  </si>
  <si>
    <t>Random = 7:3 random split; spatial = 5 k-means clusters of slope-unit centroids (leave-one-block-out), mean AUC (95% CI 0.765-0.859; fold range 0.765-0.859), separation &gt;=3-5 km. Positives = inventory landslides, negatives = equal number of slope units by stratified distance-constrained sampling; n not reported (~2800 slope units in area). OOB error 16.8%. Domain: geohazard (landslide), coded other as in R1609/R3229.</t>
  </si>
  <si>
    <t>1 (70/30 holdout)</t>
  </si>
  <si>
    <t>S0720</t>
  </si>
  <si>
    <t>Jo</t>
  </si>
  <si>
    <t>South Korea (Geumjeongsan, Busan)</t>
  </si>
  <si>
    <t>forest trail degradation (degraded vs non-degraded segment)</t>
  </si>
  <si>
    <t>142</t>
  </si>
  <si>
    <t>0.812</t>
  </si>
  <si>
    <t>0.729</t>
  </si>
  <si>
    <t>p.9 text; Table 3</t>
  </si>
  <si>
    <t>142 field survey points along 14.5 km of trails (clustered). Random = stratified 70/30 split; spatial = 5 spatially contiguous blocks (leave-one-block-out), size not reported; fold AUC range 0.521-0.901. OOB score 0.667. Logistic regression not extracted (0.783 vs 0.702).</t>
  </si>
  <si>
    <t>1 (70/30 stratified holdout)</t>
  </si>
  <si>
    <t>0.732</t>
  </si>
  <si>
    <t>Gradient Boosting. 142 field survey points. Random = stratified 70/30 split; spatial = 5 spatially contiguous blocks, size not reported; fold AUC range 0.534-0.912.</t>
  </si>
  <si>
    <t>S0726</t>
  </si>
  <si>
    <t>Peng</t>
  </si>
  <si>
    <t>China (Zixing County, Hunan)</t>
  </si>
  <si>
    <t>rainfall-induced landslide occurrence (susceptibility; 17,529 landslides + 17,529 non-landslides, 5 m grid)</t>
  </si>
  <si>
    <t>35058</t>
  </si>
  <si>
    <t>160</t>
  </si>
  <si>
    <t>5 random / 5 towns spatial</t>
  </si>
  <si>
    <t>0.934</t>
  </si>
  <si>
    <t>0.002</t>
  </si>
  <si>
    <t>Table 7; Table 8; Table 9</t>
  </si>
  <si>
    <t>MLP. Landslide inventory (Typhoon Gaemi 2024) crown points + 1:1 non-landslides. Spatial CV = leave-one-town-out over 5 administrative towns (K,F,G,D,M). Spatial CV only reported for MLP (Table 9); RF, SVM, XGBoost only under random 5-fold (Table 7/8; not extracted). Specificity/precision/recall also reported (not allowed metrics). Hyperparameters tuned with random 5-fold.</t>
  </si>
  <si>
    <t>Strategy I: non-landslides from physically stable areas (TRIGRS FoS&gt;1.5) outside 50 m buffer</t>
  </si>
  <si>
    <t>0.101</t>
  </si>
  <si>
    <t>Table 8; Table 9</t>
  </si>
  <si>
    <t>MLP. Landslide inventory (Typhoon Gaemi 2024) crown points + 1:1 non-landslides. Spatial CV = leave-one-town-out over 5 administrative towns (K,F,G,D,M). Spatial CV only reported for MLP (Table 9); RF, SVM, XGBoost only under random 5-fold (Table 7/8; not extracted). Specificity/precision/recall also reported (not allowed metrics). Hyperparameters tuned with random 5-fold. Random accuracy in Table 8 (aggregation not stated).</t>
  </si>
  <si>
    <t>0.665</t>
  </si>
  <si>
    <t>0.087</t>
  </si>
  <si>
    <t>Strategy II: traditional buffering (non-landslides random outside 50 m buffer)</t>
  </si>
  <si>
    <t>0.529</t>
  </si>
  <si>
    <t>S0744</t>
  </si>
  <si>
    <t>Sweden (Vastra Gotaland)</t>
  </si>
  <si>
    <t>larch casebearer infestation (healthy / light / severe larch and other trees) object detection in UAV RGB images</t>
  </si>
  <si>
    <t>835</t>
  </si>
  <si>
    <t>1 random split (5 seeds) / 5 blocks spatial</t>
  </si>
  <si>
    <t>0.7339</t>
  </si>
  <si>
    <t>0.6697</t>
  </si>
  <si>
    <t>0.0018</t>
  </si>
  <si>
    <t>0.0335</t>
  </si>
  <si>
    <t>Table 14 (random); Table 4 (LOBO)</t>
  </si>
  <si>
    <t>Public SLFPD dataset (835 images, 5 acquisition blocks/regions). Random = standard 60/20/20 random partition of the public release, 5 random seeds (sd across seeds); spatial = leave-one-block-out (5 folds; sd across folds). F1 reported in %, converted to proportion. mAP@0.5 random 75.52 (YOLOv11n) / 77.98 (DROMAL-Net) vs LOBO 65.94 / 69.12. Object detection F1 (precision/recall based). Only these 4 configurations evaluated under LOBO with full metrics (Table 4); other YOLO baselines only random (Table 2) or not tabulated.</t>
  </si>
  <si>
    <t>DROMAL-Net full (MALAPSA + DCCC3k + 2D-RoPE)</t>
  </si>
  <si>
    <t>5 seeds (random)</t>
  </si>
  <si>
    <t>0.7116</t>
  </si>
  <si>
    <t>0.0027</t>
  </si>
  <si>
    <t>0.0373</t>
  </si>
  <si>
    <t>YOLOv11n baseline (ablation)</t>
  </si>
  <si>
    <t>0.7172</t>
  </si>
  <si>
    <t>0.6441</t>
  </si>
  <si>
    <t>0.0024</t>
  </si>
  <si>
    <t>0.0367</t>
  </si>
  <si>
    <t>YOLOv11n + MALAPSA (ablation)</t>
  </si>
  <si>
    <t>0.7276</t>
  </si>
  <si>
    <t>0.6579</t>
  </si>
  <si>
    <t>0.0022</t>
  </si>
  <si>
    <t>0.0351</t>
  </si>
  <si>
    <t>YOLOv11n + MALAPSA + DCCC3k (ablation)</t>
  </si>
  <si>
    <t>S0756</t>
  </si>
  <si>
    <t>China (Dafeng Port tidal flat, Jiangsu)</t>
  </si>
  <si>
    <t>tidal-flat elevation (DEM inversion from ICESat-2 labels + Sentinel-1/2)</t>
  </si>
  <si>
    <t>1.11</t>
  </si>
  <si>
    <t>1 / 1</t>
  </si>
  <si>
    <t>Table 7; Table 5</t>
  </si>
  <si>
    <t>U-Net variants. ICESat-2 labels spatially clustered along tracks. Random = Val subset (random 20% of ICESat-2 labels), but Val was used for early stopping/hyperparameter tuning (optimistic). Spatial = contiguous hold-out strip within the label bounding box, excluded from training and pseudo-labelling. RMSE in m. Field-surveyed DEM (independent, non-probability reference): RAPS-UNet overall RMSE 0.20/R2 0.91; Field-interp 0.17/0.73; Field-extrap 0.22/0.74. ICESat-2 public; field data not public. This variant: Field_Interp RMSE 0.17 R2 0.73; Field_Extrap RMSE 0.22 R2 0.74.</t>
  </si>
  <si>
    <t>RAPS-UNet: RAPS-UNet full (residual + attention + physics loss + pseudo-labels)</t>
  </si>
  <si>
    <t>U-Net variants. ICESat-2 labels spatially clustered along tracks. Random = Val subset (random 20% of ICESat-2 labels), but Val was used for early stopping/hyperparameter tuning (optimistic). Spatial = contiguous hold-out strip within the label bounding box, excluded from training and pseudo-labelling. RMSE in m. Field-surveyed DEM (independent, non-probability reference): RAPS-UNet overall RMSE 0.20/R2 0.91; Field-interp 0.17/0.73; Field-extrap 0.22/0.74. ICESat-2 public; field data not public. This variant: Field_Interp RMSE 2.77 R2 -53.92; Field_Extrap RMSE 7.13 R2 -288.70.</t>
  </si>
  <si>
    <t>APS-UNet: ablation without residual learning</t>
  </si>
  <si>
    <t>U-Net variants. ICESat-2 labels spatially clustered along tracks. Random = Val subset (random 20% of ICESat-2 labels), but Val was used for early stopping/hyperparameter tuning (optimistic). Spatial = contiguous hold-out strip within the label bounding box, excluded from training and pseudo-labelling. RMSE in m. Field-surveyed DEM (independent, non-probability reference): RAPS-UNet overall RMSE 0.20/R2 0.91; Field-interp 0.17/0.73; Field-extrap 0.22/0.74. ICESat-2 public; field data not public. This variant: Field_Interp RMSE 0.16 R2 0.74; Field_Extrap RMSE 0.24 R2 0.72.</t>
  </si>
  <si>
    <t>RPS-UNet: ablation without attention</t>
  </si>
  <si>
    <t>U-Net variants. ICESat-2 labels spatially clustered along tracks. Random = Val subset (random 20% of ICESat-2 labels), but Val was used for early stopping/hyperparameter tuning (optimistic). Spatial = contiguous hold-out strip within the label bounding box, excluded from training and pseudo-labelling. RMSE in m. Field-surveyed DEM (independent, non-probability reference): RAPS-UNet overall RMSE 0.20/R2 0.91; Field-interp 0.17/0.73; Field-extrap 0.22/0.74. ICESat-2 public; field data not public. This variant: Field_Interp RMSE 0.23 R2 0.71; Field_Extrap RMSE 0.24 R2 0.66.</t>
  </si>
  <si>
    <t>RAS-UNet: ablation without physics-constrained loss</t>
  </si>
  <si>
    <t>U-Net variants. ICESat-2 labels spatially clustered along tracks. Random = Val subset (random 20% of ICESat-2 labels), but Val was used for early stopping/hyperparameter tuning (optimistic). Spatial = contiguous hold-out strip within the label bounding box, excluded from training and pseudo-labelling. RMSE in m. Field-surveyed DEM (independent, non-probability reference): RAPS-UNet overall RMSE 0.20/R2 0.91; Field-interp 0.17/0.73; Field-extrap 0.22/0.74. ICESat-2 public; field data not public. This variant: Field_Interp RMSE 0.21 R2 0.77; Field_Extrap RMSE 0.26 R2 0.71.</t>
  </si>
  <si>
    <t>RAP-UNet: ablation without pseudo-label augmentation</t>
  </si>
  <si>
    <t>U-Net variants. ICESat-2 labels spatially clustered along tracks. Random = Val subset (random 20% of ICESat-2 labels), but Val was used for early stopping/hyperparameter tuning (optimistic). Spatial = contiguous hold-out strip within the label bounding box, excluded from training and pseudo-labelling. RMSE in m. Field-surveyed DEM (independent, non-probability reference): RAPS-UNet overall RMSE 0.20/R2 0.91; Field-interp 0.17/0.73; Field-extrap 0.22/0.74. ICESat-2 public; field data not public. This variant: Field_Interp RMSE 0.20 R2 0.70; Field_Extrap RMSE 1.77 R2 -17.54.</t>
  </si>
  <si>
    <t>Base-UNet: baseline U-Net (none of the four components)</t>
  </si>
  <si>
    <t>-8.84</t>
  </si>
  <si>
    <t>U-Net variants. ICESat-2 labels spatially clustered along tracks. Random = Val subset (random 20% of ICESat-2 labels), but Val was used for early stopping/hyperparameter tuning (optimistic). Spatial = contiguous hold-out strip within the label bounding box, excluded from training and pseudo-labelling. RMSE in m. Field-surveyed DEM (independent, non-probability reference): RAPS-UNet overall RMSE 0.20/R2 0.91; Field-interp 0.17/0.73; Field-extrap 0.22/0.74. ICESat-2 public; field data not public. This variant: Field_Interp RMSE 0.20 R2 0.70; Field_Extrap RMSE 1.77 R2 -17.54. Holdout R2 -8.84 with RMSE 0.19 as reported (inconsistent-looking).</t>
  </si>
  <si>
    <t>S0822</t>
  </si>
  <si>
    <t>Deng</t>
  </si>
  <si>
    <t>China (Tacheng Prefecture, Xinjiang)</t>
  </si>
  <si>
    <t>landslide occurrence (susceptibility; patch-based, 164 landslides + 164 non-landslides)</t>
  </si>
  <si>
    <t>328</t>
  </si>
  <si>
    <t>0.921</t>
  </si>
  <si>
    <t>Table 4; Table 8</t>
  </si>
  <si>
    <t>Random = stratified 80/20 split, model retrained on full development set (262) and tested on 66 random test samples. Spatial = administrative hold-out of Emin County (trained on rest of Tacheng). Inner 5-fold CV of Emin experiment (non-Emin data): acc 90.28+/-1.93, F1 89.84+/-1.97, AUC 0.951+/-0.014. Spatial hold-out only for FiLM-U-Net; other CNNs (U-Net, SegNet, DeepLab v3, DenseNet, ResNet, Late-Fusion U-Net) only random (Table 4; not extracted). Accuracy/F1 reported in %, converted. Non-landslides sampled outside 2 km buffers.</t>
  </si>
  <si>
    <t>FiLM-U-Net (image-tabular, 500 m labelling radius)</t>
  </si>
  <si>
    <t>random_kfold (stratified 5-fold on development set): 0.968 +/- 0.005</t>
  </si>
  <si>
    <t>0.8973</t>
  </si>
  <si>
    <t>0.8664</t>
  </si>
  <si>
    <t>random_kfold (stratified 5-fold): 0.9184 +/- 0.0071</t>
  </si>
  <si>
    <t>0.8941</t>
  </si>
  <si>
    <t>0.8618</t>
  </si>
  <si>
    <t>random_kfold (stratified 5-fold): 0.9152 +/- 0.0076</t>
  </si>
  <si>
    <t>S0849</t>
  </si>
  <si>
    <t>habitat suitability of Sceptridium ternatum (presence-only occurrences)</t>
  </si>
  <si>
    <t>187</t>
  </si>
  <si>
    <t>MaxEnt</t>
  </si>
  <si>
    <t>10 random / 4 spatial blocks</t>
  </si>
  <si>
    <t>0.9217</t>
  </si>
  <si>
    <t>0.0177</t>
  </si>
  <si>
    <t>0.0234</t>
  </si>
  <si>
    <t>Section 3.1 text; Table 2</t>
  </si>
  <si>
    <t>Spatially thinned GBIF/herbarium/database occurrences (187 grid cells). Final kuenm-selected model M_0.1_F_lq (RM 0.1, LQ features). Random = 10-fold CV (MaxEnt random seed); spatial = 4 blocks split at median longitude and latitude (test blocks 25-69 records; per-block AUC 0.8248-0.8800 in Table S3). Full-sample training AUC 0.9260; continuous Boyce index 0.8211. Occurrences and diagnostics in Supplementary Materials.</t>
  </si>
  <si>
    <t>S0872</t>
  </si>
  <si>
    <t>Cui</t>
  </si>
  <si>
    <t>USA (conterminous)</t>
  </si>
  <si>
    <t>river turbidity (FNU) from Sentinel-2 at USGS monitoring sites</t>
  </si>
  <si>
    <t>4829</t>
  </si>
  <si>
    <t>30 random 5:1 splits / 10 LOSO sites</t>
  </si>
  <si>
    <t>Fig. 2a (random); text p.10 / Fig. 3a (LOSO)</t>
  </si>
  <si>
    <t>43 USGS NWIS sites (monitoring network, not probability sample), 2017-2022. Random = 30 independent random 5:1 train/test splits (Bayesian tuning with inner 5-fold); values are MEDIANS over the 30 runs (Fig. 2 boxplots). Spatial = leave-one-site-out, only 10 sites with &gt;=150 obs used as withheld sites; values are MEDIANS across the 10 sites (text p.10). Note LOSO test sites are a subset (large sites), so LOSO RMSE can be lower than random RMSE. KGE also reported (not allowed metric). Text says S2 random median R2 range 0.67-0.78 but XGB S2 median 0.79. Random value digitised visually from Fig. 2 median line (approx. +/-0.02 R2, +/-1 FNU RMSE).</t>
  </si>
  <si>
    <t>Scenario 2: spectral + environmental variables</t>
  </si>
  <si>
    <t>30.0</t>
  </si>
  <si>
    <t>20.68</t>
  </si>
  <si>
    <t>Fig. 2b (random); text p.10 / Fig. 3b (LOSO)</t>
  </si>
  <si>
    <t>43 USGS NWIS sites (monitoring network, not probability sample), 2017-2022. Random = 30 independent random 5:1 train/test splits (Bayesian tuning with inner 5-fold); values are MEDIANS over the 30 runs (Fig. 2 boxplots). Spatial = leave-one-site-out, only 10 sites with &gt;=150 obs used as withheld sites; values are MEDIANS across the 10 sites (text p.10). Note LOSO test sites are a subset (large sites), so LOSO RMSE can be lower than random RMSE. KGE also reported (not allowed metric). Text says S2 random median R2 range 0.67-0.78 but XGB S2 median 0.79. RMSE in FNU. Random value digitised visually from Fig. 2 median line (approx. +/-0.02 R2, +/-1 FNU RMSE). Random S1 RMSE cross-checked with text-stated S1-S2 median decreases (RF ~3, XGB ~8, SVM 4.3, ANN 3.2 FNU).</t>
  </si>
  <si>
    <t>Scenario 1: spectral features only</t>
  </si>
  <si>
    <t>33.0</t>
  </si>
  <si>
    <t>21.06</t>
  </si>
  <si>
    <t>43 USGS NWIS sites (monitoring network, not probability sample), 2017-2022. Random = 30 independent random 5:1 train/test splits (Bayesian tuning with inner 5-fold); values are MEDIANS over the 30 runs (Fig. 2 boxplots). Spatial = leave-one-site-out, only 10 sites with &gt;=150 obs used as withheld sites; values are MEDIANS across the 10 sites (text p.10). Note LOSO test sites are a subset (large sites), so LOSO RMSE can be lower than random RMSE. KGE also reported (not allowed metric). Text says S2 random median R2 range 0.67-0.78 but XGB S2 median 0.79. Random XGB S2 median R2 0.79 and RMSE 26.62 stated in text (not digitised).</t>
  </si>
  <si>
    <t>26.62</t>
  </si>
  <si>
    <t>20.81</t>
  </si>
  <si>
    <t>43 USGS NWIS sites (monitoring network, not probability sample), 2017-2022. Random = 30 independent random 5:1 train/test splits (Bayesian tuning with inner 5-fold); values are MEDIANS over the 30 runs (Fig. 2 boxplots). Spatial = leave-one-site-out, only 10 sites with &gt;=150 obs used as withheld sites; values are MEDIANS across the 10 sites (text p.10). Note LOSO test sites are a subset (large sites), so LOSO RMSE can be lower than random RMSE. KGE also reported (not allowed metric). Text says S2 random median R2 range 0.67-0.78 but XGB S2 median 0.79. RMSE in FNU. Random XGB S2 median R2 0.79 and RMSE 26.62 stated in text (not digitised).</t>
  </si>
  <si>
    <t>0.54</t>
  </si>
  <si>
    <t>34.6</t>
  </si>
  <si>
    <t>20.43</t>
  </si>
  <si>
    <t>26.86</t>
  </si>
  <si>
    <t>36.8</t>
  </si>
  <si>
    <t>21.87</t>
  </si>
  <si>
    <t>33.6</t>
  </si>
  <si>
    <t>25.33</t>
  </si>
  <si>
    <t>22.91</t>
  </si>
  <si>
    <t>S0906</t>
  </si>
  <si>
    <t>Subedi</t>
  </si>
  <si>
    <t>USA (Irion and Tom Green counties, Texas)</t>
  </si>
  <si>
    <t>land use/land cover class of GEOBIA objects (6 classes) from Sentinel-2 time series + NAIP</t>
  </si>
  <si>
    <t>5381.73</t>
  </si>
  <si>
    <t>10 (x5) random / k-means clusters spatial</t>
  </si>
  <si>
    <t>0.8993</t>
  </si>
  <si>
    <t>Fig. 4 (CV); Table 2 (independent)</t>
  </si>
  <si>
    <t>Overall accuracy across folds read visually from Fig. 4 crosshair (fold mean), precision approx. +/-0.003. Random = repeated 10-fold x5; spatial = target-oriented leave-location-out CV with folds from k-means on training-point coordinates (Appendix A; number of folds not stated). value_independent = OA on independent randomly sampled validation points (labelled in Google Earth) for the model trained under LLO-CV; under random CV it was 0.8964. Random 20% holdout OA (Table 1) in random_cv_alt. Kappa/MCC only on holdout/independent sets.</t>
  </si>
  <si>
    <t>Random Forest</t>
  </si>
  <si>
    <t>random_split 80/20 holdout OA: 0.9326</t>
  </si>
  <si>
    <t>0.905</t>
  </si>
  <si>
    <t>0.9296</t>
  </si>
  <si>
    <t>Overall accuracy across folds read visually from Fig. 4 crosshair (fold mean), precision approx. +/-0.003. Random = repeated 10-fold x5; spatial = target-oriented leave-location-out CV with folds from k-means on training-point coordinates (Appendix A; number of folds not stated). value_independent = OA on independent randomly sampled validation points (labelled in Google Earth) for the model trained under LLO-CV; under random CV it was 0.9075. Random 20% holdout OA (Table 1) in random_cv_alt. Kappa/MCC only on holdout/independent sets.</t>
  </si>
  <si>
    <t>XGBoost</t>
  </si>
  <si>
    <t>random_split 80/20 holdout OA: 0.942</t>
  </si>
  <si>
    <t>0.938</t>
  </si>
  <si>
    <t>0.9292</t>
  </si>
  <si>
    <t>Overall accuracy across folds read visually from Fig. 4 crosshair (fold mean), precision approx. +/-0.003. Random = repeated 10-fold x5; spatial = target-oriented leave-location-out CV with folds from k-means on training-point coordinates (Appendix A; number of folds not stated). value_independent = OA on independent randomly sampled validation points (labelled in Google Earth) for the model trained under LLO-CV; under random CV it was 0.906. Random 20% holdout OA (Table 1) in random_cv_alt. Kappa/MCC only on holdout/independent sets.</t>
  </si>
  <si>
    <t>random_split 80/20 holdout OA: 0.9407</t>
  </si>
  <si>
    <t>0.936</t>
  </si>
  <si>
    <t>0.9398</t>
  </si>
  <si>
    <t>Overall accuracy across folds read visually from Fig. 4 crosshair (fold mean), precision approx. +/-0.003. Random = repeated 10-fold x5; spatial = target-oriented leave-location-out CV with folds from k-means on training-point coordinates (Appendix A; number of folds not stated). value_independent = OA on independent randomly sampled validation points (labelled in Google Earth) for the model trained under LLO-CV; under random CV it was 0.9108. Random 20% holdout OA (Table 1) in random_cv_alt. Kappa/MCC only on holdout/independent sets.</t>
  </si>
  <si>
    <t>Stacking ensemble (XGB meta-learner on RF/GBM/XGB)</t>
  </si>
  <si>
    <t>random_split 80/20 holdout OA: 0.9474</t>
  </si>
  <si>
    <t>S0947</t>
  </si>
  <si>
    <t>Clark</t>
  </si>
  <si>
    <t>macadamia orchard planting year (pixel-level, from Landsat geomedian time series 1988-2023)</t>
  </si>
  <si>
    <t>60405</t>
  </si>
  <si>
    <t>1 random block-level split / 5 regions</t>
  </si>
  <si>
    <t>1.17</t>
  </si>
  <si>
    <t>Fig. 4 (LOROCV, GRU panel annotation); Fig. 8 and Section 3.6 text (random split)</t>
  </si>
  <si>
    <t>GRU recurrent network. 422 industry-supplied orchard blocks (60,405 pixels). Spatial = leave-one-region-out (Bundaberg, Gympie, North Coast NSW, North QLD, Other Regions), metrics pooled over concatenated test pixels (N 30,203). Random = block-level random 80/10/10 split (blocks kept together, regions shared), single final model, test 5863 pixels; final model hyperparameters taken from Gympie-excluded fold. Block-median evaluation (42 blocks): MAE 0.71, RMSE 1.07, R2 0.99. Values in years; read from figure annotations (printed numbers, not digitised). Other models (LSTM, biRNN, TCN, TCNN, ResNet, Transformer, RF, GBT) only under LOROCV. Domain coded crop_suitability as closest (orchard attribute mapping).</t>
  </si>
  <si>
    <t>GRU (top model)</t>
  </si>
  <si>
    <t>2.14</t>
  </si>
  <si>
    <t>S0988</t>
  </si>
  <si>
    <t>Blizer</t>
  </si>
  <si>
    <t>near-surface air temperature Ta (daily) at stations (deg C)</t>
  </si>
  <si>
    <t>140000</t>
  </si>
  <si>
    <t>80/20 random split / K-fold LOGO on station ID (K NR)</t>
  </si>
  <si>
    <t>Table 3b</t>
  </si>
  <si>
    <t>Ta downscaling from ERA5 (9 km) to 1 km, daily resolution; 98 IMS/MOAG meteorological stations (station network; sampling design unclear). Random 80/20 split of station-time samples (same stations in train and test) vs K-fold leave-one-group-out on station ID. Coordinates/station ID excluded from features. RMSE/MAE in deg C. XGBoost lr 0.5, depth 6, 500 trees. Text values (p.8-9) differ slightly from Table 3b; table used. Table 3b LOGO MAE (1.55) &gt; RMSE (1.50), likely a typo in the paper.</t>
  </si>
  <si>
    <t>ERA5 daily (main historical model)</t>
  </si>
  <si>
    <t>Ta downscaling from ERA5 (9 km) to 1 km, daily resolution; 98 IMS/MOAG meteorological stations (station network; sampling design unclear). Random 80/20 split of station-time samples (same stations in train and test) vs K-fold leave-one-group-out on station ID. Coordinates/station ID excluded from features. RMSE/MAE in deg C. XGBoost lr 0.5, depth 6, 500 trees. Text values (p.8-9) differ slightly from Table 3b; table used.</t>
  </si>
  <si>
    <t>Ta downscaling from ERA5 (9 km) to 1 km, daily resolution; 98 IMS/MOAG meteorological stations (station network; sampling design unclear). Random 80/20 split of station-time samples (same stations in train and test) vs K-fold leave-one-group-out on station ID. Coordinates/station ID excluded from features. RMSE/MAE in deg C. ANN = 4-layer dense DNN (Keras). Text values (p.8-9) differ slightly from Table 3b; table used.</t>
  </si>
  <si>
    <t>near-surface air temperature Ta (hourly) at stations (deg C)</t>
  </si>
  <si>
    <t>3300000</t>
  </si>
  <si>
    <t>1.39</t>
  </si>
  <si>
    <t>2.77</t>
  </si>
  <si>
    <t>Ta downscaling from ERA5 (9 km) to 1 km, hourly resolution; 98 IMS/MOAG meteorological stations (station network; sampling design unclear). Random 80/20 split of station-time samples (same stations in train and test) vs K-fold leave-one-group-out on station ID. Coordinates/station ID excluded from features. RMSE/MAE in deg C. XGBoost lr 0.5, depth 6, 500 trees. Text values (p.8-9) differ slightly from Table 3b; table used.</t>
  </si>
  <si>
    <t>ERA5 hourly model</t>
  </si>
  <si>
    <t>1.33</t>
  </si>
  <si>
    <t>2.2</t>
  </si>
  <si>
    <t>Ta downscaling from ERA5 (9 km) to 1 km, hourly resolution; 98 IMS/MOAG meteorological stations (station network; sampling design unclear). Random 80/20 split of station-time samples (same stations in train and test) vs K-fold leave-one-group-out on station ID. Coordinates/station ID excluded from features. RMSE/MAE in deg C. ANN = 4-layer dense DNN (Keras). Text values (p.8-9) differ slightly from Table 3b; table used.</t>
  </si>
  <si>
    <t>1.24</t>
  </si>
  <si>
    <t>Ta downscaling from CMIP6 (27 km) to 1 km, daily resolution; 98 IMS/MOAG meteorological stations (station network; sampling design unclear). Random 80/20 split of station-time samples (same stations in train and test) vs K-fold leave-one-group-out on station ID. Coordinates/station ID excluded from features. RMSE/MAE in deg C. XGBoost lr 0.5, depth 6, 500 trees. Text values (p.8-9) differ slightly from Table 3b; table used.</t>
  </si>
  <si>
    <t>CMIP6 daily model</t>
  </si>
  <si>
    <t>1.62</t>
  </si>
  <si>
    <t>1.34</t>
  </si>
  <si>
    <t>1.86</t>
  </si>
  <si>
    <t>Ta downscaling from CMIP6 (27 km) to 1 km, daily resolution; 98 IMS/MOAG meteorological stations (station network; sampling design unclear). Random 80/20 split of station-time samples (same stations in train and test) vs K-fold leave-one-group-out on station ID. Coordinates/station ID excluded from features. RMSE/MAE in deg C. ANN = 4-layer dense DNN (Keras). Text values (p.8-9) differ slightly from Table 3b; table used.</t>
  </si>
  <si>
    <t>1.3</t>
  </si>
  <si>
    <t>S1010a</t>
  </si>
  <si>
    <t>Mila</t>
  </si>
  <si>
    <t>annual mean air temperature 2019 (deg C), continental Spain</t>
  </si>
  <si>
    <t>NNDM</t>
  </si>
  <si>
    <t>10 random / 10 kNNDM</t>
  </si>
  <si>
    <t>2.02</t>
  </si>
  <si>
    <t>Case study of RF with spatial proxies (coordinates, Euclidean distance fields, RFsp). 195 AEMET stations, well spread (point-pattern analysis close to CSR, slight regularity); coded probability_random only loosely (non-probability network, near-random pattern). kNNDM CV generalised to random 10-fold CV here (Fig. A13), so near-identical estimates are expected. Random 10-fold metrics = mean (SD) of folds; kNNDM metrics computed on stacked (pooled) predictions, so aggregation differs. RMSE in deg C. RF 300 trees, mtry tuned by OOB (same in both CVs). Naive = single predictor (elevation); Complete = full predictor set. Simulation-study results (Figs. 5-6, simulated surfaces) not extracted. RF-GLS not extracted.</t>
  </si>
  <si>
    <t>Naive Baseline (RF without spatial proxies; single predictor)</t>
  </si>
  <si>
    <t>mean_of_folds (random) / pooled (kNNDM)</t>
  </si>
  <si>
    <t>0.49</t>
  </si>
  <si>
    <t>Naive Coordinates (RF with Coordinates proxies; single predictor)</t>
  </si>
  <si>
    <t>Naive EDF (RF with EDF proxies; single predictor)</t>
  </si>
  <si>
    <t>Naive RFsp (RF with RFsp proxies; single predictor)</t>
  </si>
  <si>
    <t>Complete Baseline (RF without spatial proxies; all predictors)</t>
  </si>
  <si>
    <t>Complete Coordinates (RF with Coordinates proxies; all predictors)</t>
  </si>
  <si>
    <t>Complete EDF (RF with EDF proxies; all predictors)</t>
  </si>
  <si>
    <t>Complete RFsp (RF with RFsp proxies; all predictors)</t>
  </si>
  <si>
    <t>S1010b</t>
  </si>
  <si>
    <t>annual mean PM2.5 concentration 2019 (ug/m3), continental Spain</t>
  </si>
  <si>
    <t>124</t>
  </si>
  <si>
    <t>Case study of RF with spatial proxies (coordinates, Euclidean distance fields, RFsp). 124 air-quality monitoring stations, clearly clustered (departure from CSR, Fig. A15); kNNDM produced a distinct spatial fold configuration. Random 10-fold metrics = mean (SD) of folds; kNNDM metrics computed on stacked (pooled) predictions, so aggregation differs. RMSE in ug/m3. RF 300 trees, mtry tuned by OOB (same in both CVs). Naive = single predictor (primary-road density); Complete = full predictor set. Simulation-study results (Figs. 5-6, simulated surfaces) not extracted. RF-GLS not extracted.</t>
  </si>
  <si>
    <t>2.69</t>
  </si>
  <si>
    <t>2.6</t>
  </si>
  <si>
    <t>3.65</t>
  </si>
  <si>
    <t>3.94</t>
  </si>
  <si>
    <t>3.0</t>
  </si>
  <si>
    <t>2.41</t>
  </si>
  <si>
    <t>3.04</t>
  </si>
  <si>
    <t>2.39</t>
  </si>
  <si>
    <t>3.33</t>
  </si>
  <si>
    <t>S1014</t>
  </si>
  <si>
    <t>Oliveira</t>
  </si>
  <si>
    <t>dominant canopy height (m) at 90 m from airborne lidar</t>
  </si>
  <si>
    <t>8606</t>
  </si>
  <si>
    <t>80/20 random split vs 16/4 transect split (single split)</t>
  </si>
  <si>
    <t>Fig. 3 (printed R2 in panels)</t>
  </si>
  <si>
    <t>20 airborne lidar transects (Acre); random 80/20 split of pooled 90 m pixels vs spatial split training on 16 transects and testing on 4 (which 4 not stated as varying). R2 printed in Fig. 3 for one of the 300 RF runs at 50% sample size (N test=1722 in both). Primary = HLS NBAR (authors deem most credible) without coordinates.</t>
  </si>
  <si>
    <t>L8L1 temporal metrics, lat/lon not included, 50% sample size</t>
  </si>
  <si>
    <t>3.15</t>
  </si>
  <si>
    <t>Fig. 4 (50% sample size)</t>
  </si>
  <si>
    <t>RMSE (m) = median of 300 RF runs at 50% sample size, read visually from Fig. 4 (precision ~0.02 m); 95% CI of spatial split much wider (~3.2-3.6). Other sample sizes (1-50%) in Fig. 4 not extracted. Primary = HLS NBAR without coordinates.</t>
  </si>
  <si>
    <t>L8L2 temporal metrics, lat/lon not included, 50% sample size</t>
  </si>
  <si>
    <t>HLS L30 temporal metrics, lat/lon not included, 50% sample size</t>
  </si>
  <si>
    <t>L8L1 temporal metrics, lat/lon included, 50% sample size</t>
  </si>
  <si>
    <t>2.96</t>
  </si>
  <si>
    <t>L8L2 temporal metrics, lat/lon included, 50% sample size</t>
  </si>
  <si>
    <t>HLS L30 temporal metrics, lat/lon included, 50% sample size</t>
  </si>
  <si>
    <t>S1108</t>
  </si>
  <si>
    <t>Tola</t>
  </si>
  <si>
    <t>quinoa aboveground biomass volume (m3/100 m2) at 10 m from UAV photogrammetry</t>
  </si>
  <si>
    <t>591</t>
  </si>
  <si>
    <t>10 random / 5 LOPO</t>
  </si>
  <si>
    <t>0.426</t>
  </si>
  <si>
    <t>Table 6 (10-fold); Fig. 6 per-plot RMSE (LOPOCV)</t>
  </si>
  <si>
    <t>591 S2/S1 10 m pixels in 5 quinoa plots (Jacha Grano). Random = 10-fold CV mean; spatial = leave-one-plot-out, value computed here as mean of the 5 per-plot RMSEs printed in Fig. 6 (0.5, 0.36, 0.17, 0.35, 0.75). LOPO R2 not reported. Model RF. Scenario-1/2 (S2-only, S1-only) only under 10-fold CV, not extracted.</t>
  </si>
  <si>
    <t>Scenario-3 (S1+S2 features); RF</t>
  </si>
  <si>
    <t>591 S2/S1 10 m pixels in 5 quinoa plots (Jacha Grano). Random = 10-fold CV mean; spatial = leave-one-plot-out, value computed here as mean of the 5 per-plot RMSEs printed in Fig. 6 (0.51, 0.37, 0.18, 0.39, 0.75). LOPO R2 not reported. Model GB (gradient boosting). Scenario-1/2 (S2-only, S1-only) only under 10-fold CV, not extracted.</t>
  </si>
  <si>
    <t>Scenario-3 (S1+S2 features); GB (gradient boosting)</t>
  </si>
  <si>
    <t>0.438</t>
  </si>
  <si>
    <t>591 S2/S1 10 m pixels in 5 quinoa plots (Jacha Grano). Random = 10-fold CV mean; spatial = leave-one-plot-out, value computed here as mean of the 5 per-plot RMSEs printed in Fig. 6 (0.5, 0.38, 0.19, 0.36, 0.76). LOPO R2 not reported. Model XGB. Scenario-1/2 (S2-only, S1-only) only under 10-fold CV, not extracted.</t>
  </si>
  <si>
    <t>Scenario-3 (S1+S2 features); XGB</t>
  </si>
  <si>
    <t>0.412</t>
  </si>
  <si>
    <t>591 S2/S1 10 m pixels in 5 quinoa plots (Jacha Grano). Random = 10-fold CV mean; spatial = leave-one-plot-out, value computed here as mean of the 5 per-plot RMSEs printed in Fig. 6 (0.52, 0.31, 0.18, 0.29, 0.76). LOPO R2 not reported. Model STM (stacking of RF, GB, XGB). Scenario-1/2 (S2-only, S1-only) only under 10-fold CV, not extracted.</t>
  </si>
  <si>
    <t>Scenario-3 (S1+S2 features); STM (stacking of RF, GB, XGB)</t>
  </si>
  <si>
    <t>591 S2/S1 10 m pixels in 5 quinoa plots (Jacha Grano). Random = 10-fold CV mean; spatial = leave-one-plot-out, value computed here as mean of the 5 per-plot RMSEs printed in Fig. 6 (0.56, 0.26, 0.18, 0.2, 0.86). LOPO R2 not reported. Model CNN. Scenario-1/2 (S2-only, S1-only) only under 10-fold CV, not extracted.</t>
  </si>
  <si>
    <t>Scenario-3 (S1+S2 features); CNN</t>
  </si>
  <si>
    <t>S1574</t>
  </si>
  <si>
    <t>Dong</t>
  </si>
  <si>
    <t>DSM-DTM residual height / bare-earth DTM elevation (m) at 30 m</t>
  </si>
  <si>
    <t>7788</t>
  </si>
  <si>
    <t>70/15/15 random split vs held-out state (single split)</t>
  </si>
  <si>
    <t>0.8538</t>
  </si>
  <si>
    <t>0.8706</t>
  </si>
  <si>
    <t>Borderline domain (terrain/DTM reconstruction from Copernicus GLO-30 DSM; reference USGS 3DEP). Residual U-Net (CNN). Random = study-region test split (70/15/15 split with fixed random seed of the aligned data from 7 states MO,TN,OK,GA,KY,AL,IL; tiles 512x512 extracted within each subset, so split units are areas before tiling, not pixels). Spatial = held-out state Arkansas (excluded from training/model selection). Pixel-pooled metrics in m. Bias, NMAD, P99, Recall@5m not extracted. Ablation variants only on the study-region split.</t>
  </si>
  <si>
    <t>final model (DSM + CSF priors + terrain features, full loss)</t>
  </si>
  <si>
    <t>1.4697</t>
  </si>
  <si>
    <t>1.5116</t>
  </si>
  <si>
    <t>S1613</t>
  </si>
  <si>
    <t>Yurt</t>
  </si>
  <si>
    <t>daily ground-level NO2 concentration (ug/m3) at stations, Marmara Region</t>
  </si>
  <si>
    <t>72000</t>
  </si>
  <si>
    <t>70/10/20 random split vs 74-fold leave-one-station-out</t>
  </si>
  <si>
    <t>0.712</t>
  </si>
  <si>
    <t>0.244</t>
  </si>
  <si>
    <t>Table 5 (also Table 3)</t>
  </si>
  <si>
    <t>S5P-CatBoost (best configuration; spatial CV only run for best model per feature set; GEOS-CF spatial results only as delta R). 74 air-quality stations 2019-2024 (282,679 hourly records after QC, 14-15 h window). Random 70/10/20 split of station-days (test values) vs LOSO; spatial CV used hyperparameters tuned under the temporal split (iterations fixed), random split tuned on its own validation set. Temporal split (2024 test): R2 0.498, RMSE 14.31, MAE 9.51 (not random; noted only). Pearson R: random 0.844, LOSO 0.494, LOPO 0.501. RMSE/MAE in ug/m3. Station typology: urban, traffic, industrial, rural (opportunistic network).</t>
  </si>
  <si>
    <t>S5P-CatBoost; LOSO</t>
  </si>
  <si>
    <t>74</t>
  </si>
  <si>
    <t>11.68</t>
  </si>
  <si>
    <t>15.14</t>
  </si>
  <si>
    <t>11.67</t>
  </si>
  <si>
    <t>70/10/20 random split vs 11-fold leave-one-province-out</t>
  </si>
  <si>
    <t>S5P-CatBoost (best configuration; spatial CV only run for best model per feature set; GEOS-CF spatial results only as delta R). 74 air-quality stations 2019-2024 (282,679 hourly records after QC, 14-15 h window). Random 70/10/20 split of station-days (test values) vs LOPO; spatial CV used hyperparameters tuned under the temporal split (iterations fixed), random split tuned on its own validation set. Temporal split (2024 test): R2 0.498, RMSE 14.31, MAE 9.51 (not random; noted only). Pearson R: random 0.844, LOSO 0.494, LOPO 0.501. RMSE/MAE in ug/m3. Station typology: urban, traffic, industrial, rural (opportunistic network).</t>
  </si>
  <si>
    <t>S5P-CatBoost; LOPO</t>
  </si>
  <si>
    <t>12.77</t>
  </si>
  <si>
    <t>8.84</t>
  </si>
  <si>
    <t>S1774a</t>
  </si>
  <si>
    <t>Sári-Barnácz</t>
  </si>
  <si>
    <t>cereal leaf beetle (Oulema melanopus) damage class per 1 m2 quadrat (damaged/control/wheel track), UAV RGB, Survey1 (vegetative stage)</t>
  </si>
  <si>
    <t>1 random 70/30 split / 1 field(-section) holdout</t>
  </si>
  <si>
    <t>Table 9 (p.27); Figs. 12-13</t>
  </si>
  <si>
    <t>5 cereal fields in Lorinci and Bolcske (Hungary), 2024; 3 UAV surveys of same fields at different phenological stages (datasets not fully independent). Random = 30% of quadrats randomly held out; spatial = field-level (Bolcske, small fields) or predefined field-section (Lorinci) holdout test set, single split. Hyperparameters tuned by 5-fold CV grouped by sampling location on training set. F1 = macro F1. Quadrats nested in purposively chosen damaged/control sample plots (sampling_design clustered). Number of quadrats not stated in main text. LGBM coded GBM. Processed data in Supplementary Materials. VImean-only feature set results not tabulated.</t>
  </si>
  <si>
    <t>multiple VI statistics (mean, min, max, std of VARI, GCC, GLI, NGRDI)</t>
  </si>
  <si>
    <t>S1774b</t>
  </si>
  <si>
    <t>cereal leaf beetle (Oulema melanopus) damage class per 1 m2 quadrat (damaged/control/wheel track), UAV RGB, Survey2 (spike emergence)</t>
  </si>
  <si>
    <t>S1774c</t>
  </si>
  <si>
    <t>cereal leaf beetle (Oulema melanopus) damage class per 1 m2 quadrat (damaged/control/wheel track), UAV RGB, Survey3 (ripening)</t>
  </si>
  <si>
    <t>VImedif (deviation from field median) features</t>
  </si>
  <si>
    <t>0.38</t>
  </si>
  <si>
    <t>S1989</t>
  </si>
  <si>
    <t>Azubuike</t>
  </si>
  <si>
    <t>Australia (New South Wales)</t>
  </si>
  <si>
    <t>pasture biomass (kg DM/ha, rising plate meter) from Sentinel-2 + weather</t>
  </si>
  <si>
    <t>3161</t>
  </si>
  <si>
    <t>1 random 80/20 split / leave-one-farm-out (16 farms)</t>
  </si>
  <si>
    <t>Table 3 (random); p.17 text and Table 4 (leave-farm-out); Table 4 / Section 3.3 (independent)</t>
  </si>
  <si>
    <t>3161 paired RPM-Sentinel-2 records from 80 paddocks on 16 dairy farms (2021-2024); 5 purposively selected paddocks per farm. Final model = XGBoost on multiquadric-augmented data (~30% synthetic interpolated observations, test split n=982 also from interpolated dataset). Random = 80:20 random split (hyperparameters by 5-fold x3 repeated KFold, CV MAE 231.89); spatial = hold out one entire farm, train on remaining 15 (whether all 16 farms rotated and how metrics aggregated not stated). Non-interpolated baseline: random test R2 0.63, MAE 243; leave-farm-out for non-interpolated model only described as losing ~one quarter of explanatory power (no number). Independent validation (augmented model): sixth reserve paddock per farm (spatial holdout within farms) R2 0.48, MAE 235, RMSE 280; Nov-2024 temporal set R2 0.44, MAE 267. RMSE under leave-farm-out not reported. LR/Lasso not extracted.</t>
  </si>
  <si>
    <t>multiquadric-interpolated (augmented) dataset; all bands + weather, no indices</t>
  </si>
  <si>
    <t>216.13</t>
  </si>
  <si>
    <t>299</t>
  </si>
  <si>
    <t>235</t>
  </si>
  <si>
    <t>3161 paired RPM-Sentinel-2 records from 80 paddocks on 16 dairy farms (2021-2024); 5 purposively selected paddocks per farm. Final model = XGBoost on multiquadric-augmented data (~30% synthetic interpolated observations, test split n=982 also from interpolated dataset). Random = 80:20 random split (hyperparameters by 5-fold x3 repeated KFold, CV MAE 231.89); spatial = hold out one entire farm, train on remaining 15 (whether all 16 farms rotated and how metrics aggregated not stated). Non-interpolated baseline: random test R2 0.63, MAE 243; leave-farm-out for non-interpolated model only described as losing ~one quarter of explanatory power (no number). Independent validation (augmented model): sixth reserve paddock per farm (spatial holdout within farms) R2 0.48, MAE 235, RMSE 280; Nov-2024 temporal set R2 0.44, MAE 267. RMSE under leave-farm-out not reported. LR/Lasso not extracted. MAE in kg DM/ha.</t>
  </si>
  <si>
    <t>S2088</t>
  </si>
  <si>
    <t>Hartmann</t>
  </si>
  <si>
    <t>Puerto Rico (southwest shelf)</t>
  </si>
  <si>
    <t>nearshore bathymetry (water depth, m; NOAA LiDAR reference) from Sentinel-2 median image</t>
  </si>
  <si>
    <t>random split (proportion NA) / 4 spatial areas</t>
  </si>
  <si>
    <t>Table 2 (spatial, Avg column); p.13 text (random: "36.7% lower MAE")</t>
  </si>
  <si>
    <t>Spatial = study area divided into 4 contiguous areas with similar pixel counts; leave-one-area-out (3 train / 1 test, iterated); overall MAE over all areas. Random train-test split MAE NOT reported directly: derived as 2.77 x (1 - 0.367) = 1.75 m from text statement that random split gave 36.7% lower MAE than spatially segregated splits (text quotes spatial MAE 2.7 m; using 2.7 gives 1.71 m). Treat value_random as derived/approximate. Random split proportion not stated; random comparison only reported for Sentinel-2 XGBoost (no RMSE/R2, no PRISMA, no CNN). Spatial RMSE 3.77 m, R2 0.75. Reference data public NOAA LiDAR; imagery public. Units m.</t>
  </si>
  <si>
    <t>Sentinel-2 median image, all depths 0-40 m</t>
  </si>
  <si>
    <t>S2325</t>
  </si>
  <si>
    <t>South, East and Central Asia, Pacific islands, part of Middle East (FY-4A full disk)</t>
  </si>
  <si>
    <t>hourly near-surface air temperature (K) from FY-4A LST</t>
  </si>
  <si>
    <t>10 random / 10 site groups</t>
  </si>
  <si>
    <t>Figs. 2-3 printed panel statistics; p.8 text (RMSE)</t>
  </si>
  <si>
    <t>2236 ISD weather stations, hourly Aug 2019-Jul 2020; number of station-hour samples not stated. Sample-based CV = random 10-fold over samples; site-based CV = sites randomly partitioned into 10 sets (leave-site-group-out). Metrics computed on all pooled validated samples (printed in figure panels, not digitised). Units K for RMSE/MAE. Four RF specifications differ only in predictors; STRF is the final model. Station network (ISD) treated as clustered. Data from public sources; no code statement.</t>
  </si>
  <si>
    <t>RF: baseline inputs (LST, NDVI, ELEV, SLP, land cover %, TCW, BLH, SSR)</t>
  </si>
  <si>
    <t>1.52</t>
  </si>
  <si>
    <t>1.99</t>
  </si>
  <si>
    <t>1.94</t>
  </si>
  <si>
    <t>SRF: baseline + LON/LAT</t>
  </si>
  <si>
    <t>1.42</t>
  </si>
  <si>
    <t>1.85</t>
  </si>
  <si>
    <t>TRF: baseline + hour of day + month</t>
  </si>
  <si>
    <t>1.77</t>
  </si>
  <si>
    <t>1.65</t>
  </si>
  <si>
    <t>2.22</t>
  </si>
  <si>
    <t>STRF: baseline + hour, month, LON, LAT (final model)</t>
  </si>
  <si>
    <t>S2459a</t>
  </si>
  <si>
    <t>China (east Jilin)</t>
  </si>
  <si>
    <t>forest aboveground biomass (Mg/ha)</t>
  </si>
  <si>
    <t>1812</t>
  </si>
  <si>
    <t>126000</t>
  </si>
  <si>
    <t>Table 5 (Scenarios 1/2)</t>
  </si>
  <si>
    <t>CatBoost. Dataset 1 = 10 Sentinel-2 spectral bands (VSURF-selected subset). JL plots: NFI 4x8 km systematic grid.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</si>
  <si>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spectral bands only (dataset 1); CatBoost</t>
  </si>
  <si>
    <t>21.48</t>
  </si>
  <si>
    <t>CatBoost. Dataset 1 = 10 Sentinel-2 spectral bands (VSURF-selected subset). JL plots: NFI 4x8 km systematic grid. RMSE in Mg/ha.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</si>
  <si>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LightGBM. Dataset 1 = 10 Sentinel-2 spectral bands (VSURF-selected subset). JL plots: NFI 4x8 km systematic grid.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</si>
  <si>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spectral bands only (dataset 1); LightGBM</t>
  </si>
  <si>
    <t>21.8</t>
  </si>
  <si>
    <t>22.78</t>
  </si>
  <si>
    <t>LightGBM. Dataset 1 = 10 Sentinel-2 spectral bands (VSURF-selected subset). JL plots: NFI 4x8 km systematic grid. RMSE in Mg/ha.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</si>
  <si>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Dataset 1 = 10 Sentinel-2 spectral bands (VSURF-selected subset). JL plots: NFI 4x8 km systematic grid.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</si>
  <si>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spectral bands only (dataset 1)</t>
  </si>
  <si>
    <t>21.83</t>
  </si>
  <si>
    <t>22.96</t>
  </si>
  <si>
    <t>Dataset 1 = 10 Sentinel-2 spectral bands (VSURF-selected subset). JL plots: NFI 4x8 km systematic grid. RMSE in Mg/ha.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</si>
  <si>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21.91</t>
  </si>
  <si>
    <t>CLRX hybrid = entropy-weighted ensemble of CatBoost, LightGBM, RF and XGBoost. Dataset 1 = 10 Sentinel-2 spectral bands (VSURF-selected subset). JL plots: NFI 4x8 km systematic grid.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</si>
  <si>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spectral bands only (dataset 1); CLRX</t>
  </si>
  <si>
    <t>21.4</t>
  </si>
  <si>
    <t>22.21</t>
  </si>
  <si>
    <t>CLRX hybrid = entropy-weighted ensemble of CatBoost, LightGBM, RF and XGBoost. Dataset 1 = 10 Sentinel-2 spectral bands (VSURF-selected subset). JL plots: NFI 4x8 km systematic grid. RMSE in Mg/ha.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</si>
  <si>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Table 5 (Scenarios 3/4)</t>
  </si>
  <si>
    <t>CatBoost. Dataset 2 = 125 spectral+VI+texture variables, VSURF-selected subset (main dataset). JL plots: NFI 4x8 km systematic grid.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</si>
  <si>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spectral+textural variables (dataset 2); CatBoost</t>
  </si>
  <si>
    <t>20.29</t>
  </si>
  <si>
    <t>21.31</t>
  </si>
  <si>
    <t>CatBoost. Dataset 2 = 125 spectral+VI+texture variables, VSURF-selected subset (main dataset). JL plots: NFI 4x8 km systematic grid. RMSE in Mg/ha.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</si>
  <si>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LightGBM. Dataset 2 = 125 spectral+VI+texture variables, VSURF-selected subset (main dataset). JL plots: NFI 4x8 km systematic grid.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</si>
  <si>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spectral+textural variables (dataset 2); LightGBM</t>
  </si>
  <si>
    <t>20.72</t>
  </si>
  <si>
    <t>21.51</t>
  </si>
  <si>
    <t>LightGBM. Dataset 2 = 125 spectral+VI+texture variables, VSURF-selected subset (main dataset). JL plots: NFI 4x8 km systematic grid. RMSE in Mg/ha.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</si>
  <si>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Dataset 2 = 125 spectral+VI+texture variables, VSURF-selected subset (main dataset). JL plots: NFI 4x8 km systematic grid.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</si>
  <si>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spectral+textural variables (dataset 2)</t>
  </si>
  <si>
    <t>20.36</t>
  </si>
  <si>
    <t>21.32</t>
  </si>
  <si>
    <t>Dataset 2 = 125 spectral+VI+texture variables, VSURF-selected subset (main dataset). JL plots: NFI 4x8 km systematic grid. RMSE in Mg/ha.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</si>
  <si>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20.55</t>
  </si>
  <si>
    <t>21.89</t>
  </si>
  <si>
    <t>CLRX hybrid = entropy-weighted ensemble of CatBoost, LightGBM, RF and XGBoost. Dataset 2 = 125 spectral+VI+texture variables, VSURF-selected subset (main dataset). JL plots: NFI 4x8 km systematic grid.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</si>
  <si>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spectral+textural variables (dataset 2); CLRX</t>
  </si>
  <si>
    <t>20.21</t>
  </si>
  <si>
    <t>21.16</t>
  </si>
  <si>
    <t>CLRX hybrid = entropy-weighted ensemble of CatBoost, LightGBM, RF and XGBoost. Dataset 2 = 125 spectral+VI+texture variables, VSURF-selected subset (main dataset). JL plots: NFI 4x8 km systematic grid. RMSE in Mg/ha.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</si>
  <si>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S2459b</t>
  </si>
  <si>
    <t>China (central Guangxi)</t>
  </si>
  <si>
    <t>344</t>
  </si>
  <si>
    <t>22100</t>
  </si>
  <si>
    <t>Table 6 (Scenarios 5/6)</t>
  </si>
  <si>
    <t>CatBoost. Dataset 1 = 10 Sentinel-2 spectral bands (VSURF-selected subset). GX plots described as randomly distributed field plots (2017-2018).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</si>
  <si>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17.18</t>
  </si>
  <si>
    <t>17.43</t>
  </si>
  <si>
    <t>CatBoost. Dataset 1 = 10 Sentinel-2 spectral bands (VSURF-selected subset). GX plots described as randomly distributed field plots (2017-2018). RMSE in Mg/ha.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</si>
  <si>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LightGBM. Dataset 1 = 10 Sentinel-2 spectral bands (VSURF-selected subset). GX plots described as randomly distributed field plots (2017-2018).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</si>
  <si>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17.41</t>
  </si>
  <si>
    <t>18.2</t>
  </si>
  <si>
    <t>LightGBM. Dataset 1 = 10 Sentinel-2 spectral bands (VSURF-selected subset). GX plots described as randomly distributed field plots (2017-2018). RMSE in Mg/ha.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</si>
  <si>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Dataset 1 = 10 Sentinel-2 spectral bands (VSURF-selected subset). GX plots described as randomly distributed field plots (2017-2018).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</si>
  <si>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17.14</t>
  </si>
  <si>
    <t>17.42</t>
  </si>
  <si>
    <t>Dataset 1 = 10 Sentinel-2 spectral bands (VSURF-selected subset). GX plots described as randomly distributed field plots (2017-2018). RMSE in Mg/ha.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</si>
  <si>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18.38</t>
  </si>
  <si>
    <t>CLRX hybrid = entropy-weighted ensemble of CatBoost, LightGBM, RF and XGBoost. Dataset 1 = 10 Sentinel-2 spectral bands (VSURF-selected subset). GX plots described as randomly distributed field plots (2017-2018).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</si>
  <si>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16.8</t>
  </si>
  <si>
    <t>17.28</t>
  </si>
  <si>
    <t>CLRX hybrid = entropy-weighted ensemble of CatBoost, LightGBM, RF and XGBoost. Dataset 1 = 10 Sentinel-2 spectral bands (VSURF-selected subset). GX plots described as randomly distributed field plots (2017-2018). RMSE in Mg/ha.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</si>
  <si>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Table 6 (Scenarios 7/8)</t>
  </si>
  <si>
    <t>CatBoost. Dataset 2 = 125 spectral+VI+texture variables, VSURF-selected subset (main dataset). GX plots described as randomly distributed field plots (2017-2018).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</si>
  <si>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15.89</t>
  </si>
  <si>
    <t>15.8</t>
  </si>
  <si>
    <t>CatBoost. Dataset 2 = 125 spectral+VI+texture variables, VSURF-selected subset (main dataset). GX plots described as randomly distributed field plots (2017-2018). RMSE in Mg/ha.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 Note RMSE lower under spatial CV despite lower R2.</t>
  </si>
  <si>
    <t>LightGBM. Dataset 2 = 125 spectral+VI+texture variables, VSURF-selected subset (main dataset). GX plots described as randomly distributed field plots (2017-2018).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</si>
  <si>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15.88</t>
  </si>
  <si>
    <t>16.6</t>
  </si>
  <si>
    <t>LightGBM. Dataset 2 = 125 spectral+VI+texture variables, VSURF-selected subset (main dataset). GX plots described as randomly distributed field plots (2017-2018). RMSE in Mg/ha.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</si>
  <si>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Dataset 2 = 125 spectral+VI+texture variables, VSURF-selected subset (main dataset). GX plots described as randomly distributed field plots (2017-2018).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</si>
  <si>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15.62</t>
  </si>
  <si>
    <t>15.95</t>
  </si>
  <si>
    <t>Dataset 2 = 125 spectral+VI+texture variables, VSURF-selected subset (main dataset). GX plots described as randomly distributed field plots (2017-2018). RMSE in Mg/ha.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</si>
  <si>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16.77</t>
  </si>
  <si>
    <t>16.51</t>
  </si>
  <si>
    <t>Dataset 2 = 125 spectral+VI+texture variables, VSURF-selected subset (main dataset). GX plots described as randomly distributed field plots (2017-2018). RMSE in Mg/ha.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 Note RMSE lower under spatial CV despite lower R2.</t>
  </si>
  <si>
    <t>CLRX hybrid = entropy-weighted ensemble of CatBoost, LightGBM, RF and XGBoost. Dataset 2 = 125 spectral+VI+texture variables, VSURF-selected subset (main dataset). GX plots described as randomly distributed field plots (2017-2018).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t>
  </si>
  <si>
    <t>15.59</t>
  </si>
  <si>
    <t>15.34</t>
  </si>
  <si>
    <t>CLRX hybrid = entropy-weighted ensemble of CatBoost, LightGBM, RF and XGBoost. Dataset 2 = 125 spectral+VI+texture variables, VSURF-selected subset (main dataset). GX plots described as randomly distributed field plots (2017-2018). RMSE in Mg/ha. Spatial 5-fold CV design not described (cites Kuhn &amp; Johnson; methods text confusingly says k-means clusters of coordinates used for the RANDOM CV) - fold construction unclear. Text also mentions an 80/20 training/validation split with metrics on the validation subset; unclear whether table metrics are CV means or holdout. No SD reported. Hyperparameters tuned with caret. Note RMSE lower under spatial CV despite lower R2.</t>
  </si>
  <si>
    <t>S2491</t>
  </si>
  <si>
    <t>Schadauer</t>
  </si>
  <si>
    <t>tree species / mixed species classes (19-25 classes, Sentinel-2 pixels)</t>
  </si>
  <si>
    <t>568000</t>
  </si>
  <si>
    <t>83879</t>
  </si>
  <si>
    <t>4000</t>
  </si>
  <si>
    <t>99</t>
  </si>
  <si>
    <t>73.8</t>
  </si>
  <si>
    <t>5.4</t>
  </si>
  <si>
    <t>55.3</t>
  </si>
  <si>
    <t>p.15 text (random); Table 4 (CSS-VAL); Table 5 (NFI-VAL); abstract</t>
  </si>
  <si>
    <t>Random = 5% simple random pixel holdout of training polygons (~28,000 of ~568,000 pixels); spatial = clustered spatial split holdout (CSS, &gt;=5% of pixels, clusters &gt;= split distance apart), 10 splits x 3 runs. Metric = NFI-weighted overall accuracy (%). Random value reported as rounded integer in text. Split distance used for Table 4 not stated explicitly; text says accuracy stabilises at ~4000 m (quasi-independence) and attributes 99-&gt;74% drop to 4000 m, so 4000 m assumed. Independent = NFI probability-sample plots (systematic grid), buffered 10-fold validation, unweighted OA (Table 5). MAF1 for spatial split given (Table 4) but no random-holdout MAF1. Training polygons manually delineated (clustered). Forest area 40,178 km2.</t>
  </si>
  <si>
    <t>base model (ResNet-MLP hybrid with synthetic mixed/sparse data)</t>
  </si>
  <si>
    <t>10 CSS x 3 runs</t>
  </si>
  <si>
    <t>73.3</t>
  </si>
  <si>
    <t>5.5</t>
  </si>
  <si>
    <t>Random = 5% simple random pixel holdout of training polygons (~28,000 of ~568,000 pixels); spatial = clustered spatial split holdout (CSS, &gt;=5% of pixels, clusters &gt;= split distance apart), 10 splits x 3 runs. Metric = NFI-weighted overall accuracy (%). Random value reported as rounded integer in text. Split distance used for Table 4 not stated explicitly; text says accuracy stabilises at ~4000 m (quasi-independence) and attributes 99-&gt;74% drop to 4000 m, so 4000 m assumed. Independent = NFI probability-sample plots (systematic grid), buffered 10-fold validation, unweighted OA (Table 5). MAF1 for spatial split given (Table 4) but no random-holdout MAF1. Training polygons manually delineated (clustered). Forest area 40,178 km2. Random holdout value for this variant: text says configurations "mostly" 99%, exceptions no_syn &amp; res_8_16_16 98%, res_8_16_16s 96%. res_64_128_128 not in NFI-VAL table.</t>
  </si>
  <si>
    <t>larger capacity ResNet (res_64_128_128)</t>
  </si>
  <si>
    <t>98</t>
  </si>
  <si>
    <t>72.4</t>
  </si>
  <si>
    <t>5.3</t>
  </si>
  <si>
    <t>55.1</t>
  </si>
  <si>
    <t>Random = 5% simple random pixel holdout of training polygons (~28,000 of ~568,000 pixels); spatial = clustered spatial split holdout (CSS, &gt;=5% of pixels, clusters &gt;= split distance apart), 10 splits x 3 runs. Metric = NFI-weighted overall accuracy (%). Random value reported as rounded integer in text. Split distance used for Table 4 not stated explicitly; text says accuracy stabilises at ~4000 m (quasi-independence) and attributes 99-&gt;74% drop to 4000 m, so 4000 m assumed. Independent = NFI probability-sample plots (systematic grid), buffered 10-fold validation, unweighted OA (Table 5). MAF1 for spatial split given (Table 4) but no random-holdout MAF1. Training polygons manually delineated (clustered). Forest area 40,178 km2. Random holdout value for this variant: text says configurations "mostly" 99%, exceptions no_syn &amp; res_8_16_16 98%, res_8_16_16s 96%.</t>
  </si>
  <si>
    <t>reduced capacity ResNet (res_8_16_16)</t>
  </si>
  <si>
    <t>72.0</t>
  </si>
  <si>
    <t>5.2</t>
  </si>
  <si>
    <t>54.8</t>
  </si>
  <si>
    <t>reduced capacity ResNet (res_8_16_16s)</t>
  </si>
  <si>
    <t>63.8</t>
  </si>
  <si>
    <t>6.7</t>
  </si>
  <si>
    <t>47.7</t>
  </si>
  <si>
    <t>no synthetic training data (no_syn)</t>
  </si>
  <si>
    <t>125</t>
  </si>
  <si>
    <t>87</t>
  </si>
  <si>
    <t>p.21 text (Discussion 4.5); Fig. 3a</t>
  </si>
  <si>
    <t>Spatial value "about 87%" at 125 m split distance (clusters mostly single polygons) from discussion text, approximate. Full series 125-5000 m in Fig. 3a (not digitised). Random = 5% simple random pixel holdout of training polygons (~28,000 of ~568,000 pixels); spatial = clustered spatial split holdout (CSS, &gt;=5% of pixels, clusters &gt;= split distance apart), 10 splits x 3 runs. Metric = NFI-weighted overall accuracy (%). Random value reported as rounded integer in text. Split distance used for Table 4 not stated explicitly; text says accuracy stabilises at ~4000 m (quasi-independence) and attributes 99-&gt;74% drop to 4000 m, so 4000 m assumed. Independent = NFI probability-sample plots (systematic grid), buffered 10-fold validation, unweighted OA (Table 5). MAF1 for spatial split given (Table 4) but no random-holdout MAF1. Training polygons manually delineated (clustered). Forest area 40,178 km2.</t>
  </si>
  <si>
    <t>base model; smallest split distance 125 m</t>
  </si>
  <si>
    <t>S2495</t>
  </si>
  <si>
    <t>Smith</t>
  </si>
  <si>
    <t>USA (Florida)</t>
  </si>
  <si>
    <t>pasture aboveground biomass (kg/ha)</t>
  </si>
  <si>
    <t>260</t>
  </si>
  <si>
    <t>10 random / 26 plots</t>
  </si>
  <si>
    <t>Table 3 (test metrics)</t>
  </si>
  <si>
    <t>AGB: BRU (20 plots x 6 dates, 120 rows) + NFREC (6 paddocks x 25 dates, 140 rows) merged; LOGOCV grouped by experimental plot/paddock (26 groups assumed). Nested CV, inner loop tuning (random: shuffled inner CV; plot: inner CV grouped by plot); predictions pooled before R2/RMSE. Feature set: S2 bands + 10 VIs (more accurate set reported). Experimental pasture plots/paddocks (designed experiment, repeated Sentinel-2 dates per plot) - sampling design not a probability/regular survey. PCR/PLSR/LASSO not extracted. SVR = SVM; GBM implemented with xgboost. Other evaluation structures: Date LOGOCV (temporal) and Location (train BRU, test NFREC; other-region with spectral bands only feature set) / Year LOGOCV (temporal) not extracted as spatial comparators (different feature set/data).</t>
  </si>
  <si>
    <t>AGB; S2 bands + indices</t>
  </si>
  <si>
    <t>26</t>
  </si>
  <si>
    <t>683</t>
  </si>
  <si>
    <t>710</t>
  </si>
  <si>
    <t>AGB: BRU (20 plots x 6 dates, 120 rows) + NFREC (6 paddocks x 25 dates, 140 rows) merged; LOGOCV grouped by experimental plot/paddock (26 groups assumed). RMSE kg/ha. Nested CV, inner loop tuning (random: shuffled inner CV; plot: inner CV grouped by plot); predictions pooled before R2/RMSE. Feature set: S2 bands + 10 VIs (more accurate set reported). Experimental pasture plots/paddocks (designed experiment, repeated Sentinel-2 dates per plot) - sampling design not a probability/regular survey. PCR/PLSR/LASSO not extracted. SVR = SVM; GBM implemented with xgboost. Other evaluation structures: Date LOGOCV (temporal) and Location (train BRU, test NFREC; other-region with spectral bands only feature set) / Year LOGOCV (temporal) not extracted as spatial comparators (different feature set/data).</t>
  </si>
  <si>
    <t>679</t>
  </si>
  <si>
    <t>656</t>
  </si>
  <si>
    <t>704</t>
  </si>
  <si>
    <t>746</t>
  </si>
  <si>
    <t>pasture nitrogen concentration (%N)</t>
  </si>
  <si>
    <t>145</t>
  </si>
  <si>
    <t>5 random / 6 paddocks</t>
  </si>
  <si>
    <t>Table 4 (test metrics)</t>
  </si>
  <si>
    <t>%N: NFREC only (6 paddocks, 2019-2021, 145 rows); LOGOCV grouped by paddock. Nested CV, inner loop tuning (random: shuffled inner CV; plot: inner CV grouped by plot); predictions pooled before R2/RMSE. Feature set: S2 bands + 10 VIs (more accurate set reported). Experimental pasture plots/paddocks (designed experiment, repeated Sentinel-2 dates per plot) - sampling design not a probability/regular survey. PCR/PLSR/LASSO not extracted. SVR = SVM; GBM implemented with xgboost. Other evaluation structures: Date LOGOCV (temporal) and Location (train BRU, test NFREC; other-region with spectral bands only feature set) / Year LOGOCV (temporal) not extracted as spatial comparators (different feature set/data).</t>
  </si>
  <si>
    <t>%N; S2 bands + indices</t>
  </si>
  <si>
    <t>%N: NFREC only (6 paddocks, 2019-2021, 145 rows); LOGOCV grouped by paddock. RMSE in %N units. Nested CV, inner loop tuning (random: shuffled inner CV; plot: inner CV grouped by plot); predictions pooled before R2/RMSE. Feature set: S2 bands + 10 VIs (more accurate set reported). Experimental pasture plots/paddocks (designed experiment, repeated Sentinel-2 dates per plot) - sampling design not a probability/regular survey. PCR/PLSR/LASSO not extracted. SVR = SVM; GBM implemented with xgboost. Other evaluation structures: Date LOGOCV (temporal) and Location (train BRU, test NFREC; other-region with spectral bands only feature set) / Year LOGOCV (temporal) not extracted as spatial comparators (different feature set/data).</t>
  </si>
  <si>
    <t>S2641</t>
  </si>
  <si>
    <t>Ni-Meister</t>
  </si>
  <si>
    <t>USA (Colorado; NEON NIWO site)</t>
  </si>
  <si>
    <t>tree species (4 conifer taxa; pixel-level hyperspectral classification)</t>
  </si>
  <si>
    <t>347</t>
  </si>
  <si>
    <t>1 split (60/20/20) x 5 trials</t>
  </si>
  <si>
    <t>Fig. 9</t>
  </si>
  <si>
    <t>Median overall accuracy of 5 trials, read visually from Fig. 9 bar heights (precision ~ +/-0.01). Random = random pixel split (pixels of same tree can be in train and test); spatial = plot-divide split (whole NEON sampling plots held out, 60/20/20 by plot). Grouped random-tree split (object-level, not spatial) gave ~0.78. n_samples = labelled trees at NIWO (Filtering); pixel counts not reported. Model = supervised transformer-encoder deep learning (+2-layer MLP); Scholl (existing NEON survey-based labelling) chosen as primary; Table 2 confirms DL/Scholl/plot-divide experiment OA 0.721. Inter-site transfer NIWO-&gt;RMNP (Fig. 10) not extracted. NEON plots distributed across site (NEON stratified design) but trees clustered within plots.</t>
  </si>
  <si>
    <t>Filtering label-selection method</t>
  </si>
  <si>
    <t>Median overall accuracy of 5 trials, read visually from Fig. 9 bar heights (precision ~ +/-0.01). Random = random pixel split (pixels of same tree can be in train and test); spatial = plot-divide split (whole NEON sampling plots held out, 60/20/20 by plot). Grouped random-tree split (object-level, not spatial) gave ~0.68. n_samples = labelled trees at NIWO (Filtering); pixel counts not reported. RF scikit-learn defaults (100 trees); Scholl (existing NEON survey-based labelling) chosen as primary; Table 2 confirms DL/Scholl/plot-divide experiment OA 0.721. Inter-site transfer NIWO-&gt;RMNP (Fig. 10) not extracted. NEON plots distributed across site (NEON stratified design) but trees clustered within plots.</t>
  </si>
  <si>
    <t>268</t>
  </si>
  <si>
    <t>Median overall accuracy of 5 trials, read visually from Fig. 9 bar heights (precision ~ +/-0.01). Random = random pixel split (pixels of same tree can be in train and test); spatial = plot-divide split (whole NEON sampling plots held out, 60/20/20 by plot). Grouped random-tree split (object-level, not spatial) gave ~0.72. n_samples = labelled trees at NIWO (Scholl); pixel counts not reported. Model = supervised transformer-encoder deep learning (+2-layer MLP); Scholl (existing NEON survey-based labelling) chosen as primary; Table 2 confirms DL/Scholl/plot-divide experiment OA 0.721. Inter-site transfer NIWO-&gt;RMNP (Fig. 10) not extracted. NEON plots distributed across site (NEON stratified design) but trees clustered within plots.</t>
  </si>
  <si>
    <t>Scholl label-selection method</t>
  </si>
  <si>
    <t>Median overall accuracy of 5 trials, read visually from Fig. 9 bar heights (precision ~ +/-0.01). Random = random pixel split (pixels of same tree can be in train and test); spatial = plot-divide split (whole NEON sampling plots held out, 60/20/20 by plot). Grouped random-tree split (object-level, not spatial) gave ~0.65. n_samples = labelled trees at NIWO (Scholl); pixel counts not reported. RF scikit-learn defaults (100 trees); Scholl (existing NEON survey-based labelling) chosen as primary; Table 2 confirms DL/Scholl/plot-divide experiment OA 0.721. Inter-site transfer NIWO-&gt;RMNP (Fig. 10) not extracted. NEON plots distributed across site (NEON stratified design) but trees clustered within plots.</t>
  </si>
  <si>
    <t>317</t>
  </si>
  <si>
    <t>Median overall accuracy of 5 trials, read visually from Fig. 9 bar heights (precision ~ +/-0.01). Random = random pixel split (pixels of same tree can be in train and test); spatial = plot-divide split (whole NEON sampling plots held out, 60/20/20 by plot). Grouped random-tree split (object-level, not spatial) gave ~0.61. n_samples = labelled trees at NIWO (Snapping); pixel counts not reported. Model = supervised transformer-encoder deep learning (+2-layer MLP); Scholl (existing NEON survey-based labelling) chosen as primary; Table 2 confirms DL/Scholl/plot-divide experiment OA 0.721. Inter-site transfer NIWO-&gt;RMNP (Fig. 10) not extracted. NEON plots distributed across site (NEON stratified design) but trees clustered within plots.</t>
  </si>
  <si>
    <t>Snapping label-selection method</t>
  </si>
  <si>
    <t>Median overall accuracy of 5 trials, read visually from Fig. 9 bar heights (precision ~ +/-0.01). Random = random pixel split (pixels of same tree can be in train and test); spatial = plot-divide split (whole NEON sampling plots held out, 60/20/20 by plot). Grouped random-tree split (object-level, not spatial) gave ~0.65. n_samples = labelled trees at NIWO (Snapping); pixel counts not reported. RF scikit-learn defaults (100 trees); Scholl (existing NEON survey-based labelling) chosen as primary; Table 2 confirms DL/Scholl/plot-divide experiment OA 0.721. Inter-site transfer NIWO-&gt;RMNP (Fig. 10) not extracted. NEON plots distributed across site (NEON stratified design) but trees clustered within plots.</t>
  </si>
  <si>
    <t>S2667</t>
  </si>
  <si>
    <t>Jurayj</t>
  </si>
  <si>
    <t>USA/Canada (Alaska, NW Canada; NASA ABoVE domain)</t>
  </si>
  <si>
    <t>vertical vegetation complexity (VC) from LVIS full-waveform LiDAR</t>
  </si>
  <si>
    <t>1 holdout (20%) / 6 held-out flightlines</t>
  </si>
  <si>
    <t>Random = SampVal: 20% random holdout of the 500-m-thinned training points (same flightlines). Spatial = FLVal: 6 whole LVIS flightlines (2017) reserved and excluded from training, spatially stratified across ABoVE B-level grid. random_cv_alt = 5-fold random CV: R2 0.68. Training points sampled &gt;=500 m apart within the training LVIS flightlines (93 flightlines used; sgsR). RF 300 trees, mtry 2. Units of MAE/RMSE = VC units (0-1). Number of training points not reported.</t>
  </si>
  <si>
    <t>Model A: long-term + single-year variables (all predictors)</t>
  </si>
  <si>
    <t>Random = SampVal: 20% random holdout of the 500-m-thinned training points (same flightlines). Spatial = FLVal: 6 whole LVIS flightlines (2017) reserved and excluded from training, spatially stratified across ABoVE B-level grid. random_cv_alt = 5-fold random CV: MAE 0.07. Training points sampled &gt;=500 m apart within the training LVIS flightlines (93 flightlines used; sgsR). RF 300 trees, mtry 2. Units of MAE/RMSE = VC units (0-1). Number of training points not reported.</t>
  </si>
  <si>
    <t>Random = SampVal: 20% random holdout of the 500-m-thinned training points (same flightlines). Spatial = FLVal: 6 whole LVIS flightlines (2017) reserved and excluded from training, spatially stratified across ABoVE B-level grid. random_cv_alt = 5-fold random CV: RMSE 0.09. Training points sampled &gt;=500 m apart within the training LVIS flightlines (93 flightlines used; sgsR). RF 300 trees, mtry 2. Units of MAE/RMSE = VC units (0-1). Number of training points not reported.</t>
  </si>
  <si>
    <t>Random = SampVal: 20% random holdout of the 500-m-thinned training points (same flightlines). Spatial = FLVal: 6 whole LVIS flightlines (2017) reserved and excluded from training, spatially stratified across ABoVE B-level grid. random_cv_alt = 5-fold random CV: R2 0.73. Training points sampled &gt;=500 m apart within the training LVIS flightlines (93 flightlines used; sgsR). RF 300 trees, mtry 2. Units of MAE/RMSE = VC units (0-1). Number of training points not reported.</t>
  </si>
  <si>
    <t>Model B: single-year variables only</t>
  </si>
  <si>
    <t>Random = SampVal: 20% random holdout of the 500-m-thinned training points (same flightlines). Spatial = FLVal: 6 whole LVIS flightlines (2017) reserved and excluded from training, spatially stratified across ABoVE B-level grid. random_cv_alt = 5-fold random CV: MAE 0.06. Training points sampled &gt;=500 m apart within the training LVIS flightlines (93 flightlines used; sgsR). RF 300 trees, mtry 2. Units of MAE/RMSE = VC units (0-1). Number of training points not reported.</t>
  </si>
  <si>
    <t>Random = SampVal: 20% random holdout of the 500-m-thinned training points (same flightlines). Spatial = FLVal: 6 whole LVIS flightlines (2017) reserved and excluded from training, spatially stratified across ABoVE B-level grid. random_cv_alt = 5-fold random CV: RMSE 0.08. Training points sampled &gt;=500 m apart within the training LVIS flightlines (93 flightlines used; sgsR). RF 300 trees, mtry 2. Units of MAE/RMSE = VC units (0-1). Number of training points not reported.</t>
  </si>
  <si>
    <t>Random = SampVal: 20% random holdout of the 500-m-thinned training points (same flightlines). Spatial = FLVal: 6 whole LVIS flightlines (2017) reserved and excluded from training, spatially stratified across ABoVE B-level grid. random_cv_alt = 5-fold random CV: R2 0.67. Training points sampled &gt;=500 m apart within the training LVIS flightlines (93 flightlines used; sgsR). RF 300 trees, mtry 2. Units of MAE/RMSE = VC units (0-1). Number of training points not reported.</t>
  </si>
  <si>
    <t>Model C: predictors with |r|&lt;=0.70</t>
  </si>
  <si>
    <t>Model D: no phenology variables</t>
  </si>
  <si>
    <t>S2730a</t>
  </si>
  <si>
    <t>Hu</t>
  </si>
  <si>
    <t>USA (Washington, North Cascades)</t>
  </si>
  <si>
    <t>land cover incl. illuminated/shaded snow (6 classes), WorldView-3 20 May 2015 (model M7)</t>
  </si>
  <si>
    <t>10 random / 1 spatial test set</t>
  </si>
  <si>
    <t>94</t>
  </si>
  <si>
    <t>p.21 text (Discussion 5.1); p.10 text; Table S2 (supplement, not seen)</t>
  </si>
  <si>
    <t>Weighted macro F-score (%). Random = 10-fold CV on randomly split pixels of manually delineated training polygons; text reports "&gt;99%" for 8-band MS models (value is a lower bound; exact value in Supplementary Table S2, not available here). Spatial = separate set of test polygons placed several hundred to several thousand m from training polygons, classified with the original model; reported as "~"(approximate). Semivariograms indicated spatial autocorrelation (range not reported). ~65,000 pixels per class. Model transfer to other images/regions not extracted.</t>
  </si>
  <si>
    <t>M7 8-band MS single-scene model</t>
  </si>
  <si>
    <t>S2730b</t>
  </si>
  <si>
    <t>USA (Colorado, Grand Mesa)</t>
  </si>
  <si>
    <t>land cover incl. illuminated/shaded snow (fewer classes), WorldView 26 Mar 2019 (model M17)</t>
  </si>
  <si>
    <t>82</t>
  </si>
  <si>
    <t>Weighted macro F-score (%). Random = 10-fold CV on randomly split pixels of manually delineated training polygons; text reports "&gt;99%" for 8-band MS models (value is a lower bound; exact value in Supplementary Table S2, not available here). Spatial = separate set of test polygons placed several hundred to several thousand m from training polygons, classified with the original model; reported as "~"(approximate). Semivariograms indicated spatial autocorrelation (range not reported). ~65,000 pixels per class. Model transfer to other images/regions not extracted. Random value for M17 assumed from general statement ("&gt;99%" for single-scene random CV); verify in Table S2.</t>
  </si>
  <si>
    <t>M17 8-band MS single-scene model</t>
  </si>
  <si>
    <t>S2759</t>
  </si>
  <si>
    <t>Perez Chaves</t>
  </si>
  <si>
    <t>10.3390/rs12101523</t>
  </si>
  <si>
    <t>Peru (Amazonia)</t>
  </si>
  <si>
    <t>tree genus floristic composition, NMDS 1 ordination axis</t>
  </si>
  <si>
    <t>790000</t>
  </si>
  <si>
    <t>0.531</t>
  </si>
  <si>
    <t>0.392</t>
  </si>
  <si>
    <t>Spatial = 5 latitudinally non-overlapping bands of plots (Fig. 1a; band width not reported). Metrics averaged over folds. INFFS national forest inventory panel 1 plots (157 plots), described as well distributed; design not detailed.</t>
  </si>
  <si>
    <t>predictors: Landsat</t>
  </si>
  <si>
    <t>0.484</t>
  </si>
  <si>
    <t>Spatial = 5 latitudinally non-overlapping bands of plots (Fig. 1a; band width not reported). Metrics averaged over folds. INFFS national forest inventory panel 1 plots (157 L-shaped plots, 2013-2018), described as well distributed; design not detailed. RMSE in NMDS units.</t>
  </si>
  <si>
    <t>tree genus floristic composition, NMDS 2 ordination axis</t>
  </si>
  <si>
    <t>0.219</t>
  </si>
  <si>
    <t>0.467</t>
  </si>
  <si>
    <t>0.486</t>
  </si>
  <si>
    <t>Spatial = 5 latitudinally non-overlapping bands of plots (Fig. 1a; band width not reported). Metrics averaged over folds. INFFS national forest inventory panel 1 plots (157 L-shaped plots, 2013-2018), described as well distributed; design not detailed. Caution: in Table 2 NMDS 2 and NMDS 3 RMSE columns are identical in every row (possible typesetting error). RMSE in NMDS units.</t>
  </si>
  <si>
    <t>tree genus floristic composition, NMDS 3 ordination axis</t>
  </si>
  <si>
    <t>0.199</t>
  </si>
  <si>
    <t>0.372</t>
  </si>
  <si>
    <t>predictors: Environmental</t>
  </si>
  <si>
    <t>0.537</t>
  </si>
  <si>
    <t>0.565</t>
  </si>
  <si>
    <t>0.209</t>
  </si>
  <si>
    <t>0.414</t>
  </si>
  <si>
    <t>0.465</t>
  </si>
  <si>
    <t>0.321</t>
  </si>
  <si>
    <t>0.142</t>
  </si>
  <si>
    <t>0.625</t>
  </si>
  <si>
    <t>0.483</t>
  </si>
  <si>
    <t>predictors: Landsat + Env</t>
  </si>
  <si>
    <t>0.422</t>
  </si>
  <si>
    <t>0.437</t>
  </si>
  <si>
    <t>0.201</t>
  </si>
  <si>
    <t>0.404</t>
  </si>
  <si>
    <t>0.431</t>
  </si>
  <si>
    <t>0.358</t>
  </si>
  <si>
    <t>0.166</t>
  </si>
  <si>
    <t>0.626</t>
  </si>
  <si>
    <t>Spatial = 5 latitudinally non-overlapping bands of plots (Fig. 1a; band width not reported). Metrics averaged over folds. INFFS national forest inventory panel 1 plots (157 plots), described as well distributed; design not detailed. FFS variable selection run separately under each CV, so selected predictors differ between random and spatial.</t>
  </si>
  <si>
    <t>predictors: Selected by ffs</t>
  </si>
  <si>
    <t>0.411</t>
  </si>
  <si>
    <t>0.413</t>
  </si>
  <si>
    <t>Spatial = 5 latitudinally non-overlapping bands of plots (Fig. 1a; band width not reported). Metrics averaged over folds. INFFS national forest inventory panel 1 plots (157 L-shaped plots, 2013-2018), described as well distributed; design not detailed. FFS variable selection run separately under each CV, so selected predictors differ between random and spatial (not identical model). RMSE in NMDS units.</t>
  </si>
  <si>
    <t>0.605</t>
  </si>
  <si>
    <t>0.328</t>
  </si>
  <si>
    <t>0.405</t>
  </si>
  <si>
    <t>Spatial = 5 latitudinally non-overlapping bands of plots (Fig. 1a; band width not reported). Metrics averaged over folds. INFFS national forest inventory panel 1 plots (157 L-shaped plots, 2013-2018), described as well distributed; design not detailed. FFS variable selection run separately under each CV, so selected predictors differ between random and spatial (not identical model). Caution: in Table 2 NMDS 2 and NMDS 3 RMSE columns are identical in every row (possible typesetting error). RMSE in NMDS units.</t>
  </si>
  <si>
    <t>0.396</t>
  </si>
  <si>
    <t>0.272</t>
  </si>
  <si>
    <t>S3102</t>
  </si>
  <si>
    <t>Alazmi</t>
  </si>
  <si>
    <t>USA (Blacksburg, Virginia)</t>
  </si>
  <si>
    <t>black carbon concentration (ug/m3), mobile monitoring</t>
  </si>
  <si>
    <t>10 random / 17 spatial</t>
  </si>
  <si>
    <t>Table 3 (random); Table 5 (spatial); Section 3.4 text</t>
  </si>
  <si>
    <t>Bicycle mobile monitoring along two 20-km routes (summer-fall 2016), measurements aggregated at 100 m along path. Value = best of 9 scikit-learn algorithms (DT, ExtraTree, kNN, SVM, Ridge, ElasticNet, Lasso, RF, GBM) under each CV; best algorithm not named in main text and may differ between CVs (per-algorithm values in Supplementary Tables S1-S12, not available here). 'Spatial' CV = 17 k-means clusters built on land-use/transport predictor values (feature space, not coordinates; authors map them as spatial clusters, Fig. 2). Hyperparameters tuned by inner random 10-fold CV in both schemes. MAE in ug/m3. Daily-average model chosen as primary (purely spatial long-term LUR target). Random-CV R2 only (Table 4: BC daily 0.734, PN daily 0.78); no spatial R2.</t>
  </si>
  <si>
    <t>Daily average (12-h aggregated), land-use predictors only</t>
  </si>
  <si>
    <t>Bicycle mobile monitoring along two 20-km routes (summer-fall 2016), measurements aggregated at 100 m along path. Value = best of 9 scikit-learn algorithms (DT, ExtraTree, kNN, SVM, Ridge, ElasticNet, Lasso, RF, GBM) under each CV; best algorithm not named in main text and may differ between CVs (per-algorithm values in Supplementary Tables S1-S12, not available here). 'Spatial' CV = 17 k-means clusters built on land-use/transport predictor values (feature space, not coordinates; authors map them as spatial clusters, Fig. 2). Hyperparameters tuned by inner random 10-fold CV in both schemes. RMSE in ug/m3. Daily-average model chosen as primary (purely spatial long-term LUR target). Random-CV R2 only (Table 4: BC daily 0.734, PN daily 0.78); no spatial R2.</t>
  </si>
  <si>
    <t>particle number concentration (pt/cm3), mobile monitoring</t>
  </si>
  <si>
    <t>515.21</t>
  </si>
  <si>
    <t>886.91</t>
  </si>
  <si>
    <t>Bicycle mobile monitoring along two 20-km routes (summer-fall 2016), measurements aggregated at 100 m along path. Value = best of 9 scikit-learn algorithms (DT, ExtraTree, kNN, SVM, Ridge, ElasticNet, Lasso, RF, GBM) under each CV; best algorithm not named in main text and may differ between CVs (per-algorithm values in Supplementary Tables S1-S12, not available here). 'Spatial' CV = 17 k-means clusters built on land-use/transport predictor values (feature space, not coordinates; authors map them as spatial clusters, Fig. 2). Hyperparameters tuned by inner random 10-fold CV in both schemes. MAE in pt/cm3. Daily-average model chosen as primary (purely spatial long-term LUR target). Random-CV R2 only (Table 4: BC daily 0.734, PN daily 0.78); no spatial R2.</t>
  </si>
  <si>
    <t>765.48</t>
  </si>
  <si>
    <t>1338.33</t>
  </si>
  <si>
    <t>Bicycle mobile monitoring along two 20-km routes (summer-fall 2016), measurements aggregated at 100 m along path. Value = best of 9 scikit-learn algorithms (DT, ExtraTree, kNN, SVM, Ridge, ElasticNet, Lasso, RF, GBM) under each CV; best algorithm not named in main text and may differ between CVs (per-algorithm values in Supplementary Tables S1-S12, not available here). 'Spatial' CV = 17 k-means clusters built on land-use/transport predictor values (feature space, not coordinates; authors map them as spatial clusters, Fig. 2). Hyperparameters tuned by inner random 10-fold CV in both schemes. RMSE in pt/cm3. Daily-average model chosen as primary (purely spatial long-term LUR target). Random-CV R2 only (Table 4: BC daily 0.734, PN daily 0.78); no spatial R2.</t>
  </si>
  <si>
    <t>5076</t>
  </si>
  <si>
    <t>Bicycle mobile monitoring along two 20-km routes (summer-fall 2016), measurements aggregated at 100 m along path. Value = best of 9 scikit-learn algorithms (DT, ExtraTree, kNN, SVM, Ridge, ElasticNet, Lasso, RF, GBM) under each CV; best algorithm not named in main text and may differ between CVs (per-algorithm values in Supplementary Tables S1-S12, not available here). 'Spatial' CV = 17 k-means clusters built on land-use/transport predictor values (feature space, not coordinates; authors map them as spatial clusters, Fig. 2). Hyperparameters tuned by inner random 10-fold CV in both schemes. MAE in ug/m3. Random-CV R2 only (Table 4: BC daily 0.734, PN daily 0.78); no spatial R2.</t>
  </si>
  <si>
    <t>Hourly average, land-use only (Lu)</t>
  </si>
  <si>
    <t>Bicycle mobile monitoring along two 20-km routes (summer-fall 2016), measurements aggregated at 100 m along path. Value = best of 9 scikit-learn algorithms (DT, ExtraTree, kNN, SVM, Ridge, ElasticNet, Lasso, RF, GBM) under each CV; best algorithm not named in main text and may differ between CVs (per-algorithm values in Supplementary Tables S1-S12, not available here). 'Spatial' CV = 17 k-means clusters built on land-use/transport predictor values (feature space, not coordinates; authors map them as spatial clusters, Fig. 2). Hyperparameters tuned by inner random 10-fold CV in both schemes. RMSE in ug/m3. Random-CV R2 only (Table 4: BC daily 0.734, PN daily 0.78); no spatial R2.</t>
  </si>
  <si>
    <t>1698.33</t>
  </si>
  <si>
    <t>2002.01</t>
  </si>
  <si>
    <t>Bicycle mobile monitoring along two 20-km routes (summer-fall 2016), measurements aggregated at 100 m along path. Value = best of 9 scikit-learn algorithms (DT, ExtraTree, kNN, SVM, Ridge, ElasticNet, Lasso, RF, GBM) under each CV; best algorithm not named in main text and may differ between CVs (per-algorithm values in Supplementary Tables S1-S12, not available here). 'Spatial' CV = 17 k-means clusters built on land-use/transport predictor values (feature space, not coordinates; authors map them as spatial clusters, Fig. 2). Hyperparameters tuned by inner random 10-fold CV in both schemes. MAE in pt/cm3. Random-CV R2 only (Table 4: BC daily 0.734, PN daily 0.78); no spatial R2.</t>
  </si>
  <si>
    <t>2613.62</t>
  </si>
  <si>
    <t>3204.07</t>
  </si>
  <si>
    <t>Bicycle mobile monitoring along two 20-km routes (summer-fall 2016), measurements aggregated at 100 m along path. Value = best of 9 scikit-learn algorithms (DT, ExtraTree, kNN, SVM, Ridge, ElasticNet, Lasso, RF, GBM) under each CV; best algorithm not named in main text and may differ between CVs (per-algorithm values in Supplementary Tables S1-S12, not available here). 'Spatial' CV = 17 k-means clusters built on land-use/transport predictor values (feature space, not coordinates; authors map them as spatial clusters, Fig. 2). Hyperparameters tuned by inner random 10-fold CV in both schemes. RMSE in pt/cm3. Random-CV R2 only (Table 4: BC daily 0.734, PN daily 0.78); no spatial R2.</t>
  </si>
  <si>
    <t>Hourly average, land use + weather + hour of day (Lu_W_Hr)</t>
  </si>
  <si>
    <t>1204.0</t>
  </si>
  <si>
    <t>1862.72</t>
  </si>
  <si>
    <t>2038.31</t>
  </si>
  <si>
    <t>3022.66</t>
  </si>
  <si>
    <t>319490</t>
  </si>
  <si>
    <t>Bicycle mobile monitoring along two 20-km routes (summer-fall 2016), measurements aggregated at 100 m along path. Value = best of 9 scikit-learn algorithms (DT, ExtraTree, kNN, SVM, Ridge, ElasticNet, Lasso, RF, GBM) under each CV; best algorithm not named in main text and may differ between CVs (per-algorithm values in Supplementary Tables S1-S12, not available here). 'Spatial' CV = 17 k-means clusters built on land-use/transport predictor values (feature space, not coordinates; authors map them as spatial clusters, Fig. 2). Hyperparameters tuned by inner random 10-fold CV in both schemes. MAE in ug/m3. Spatial-temporal CV (17 clusters x run) MAE = 0.71 ug/m3. Random-CV R2 only (Table 4: BC daily 0.734, PN daily 0.78); no spatial R2.</t>
  </si>
  <si>
    <t>One-second raw data, land-use only (Lu)</t>
  </si>
  <si>
    <t>Bicycle mobile monitoring along two 20-km routes (summer-fall 2016), measurements aggregated at 100 m along path. Value = best of 9 scikit-learn algorithms (DT, ExtraTree, kNN, SVM, Ridge, ElasticNet, Lasso, RF, GBM) under each CV; best algorithm not named in main text and may differ between CVs (per-algorithm values in Supplementary Tables S1-S12, not available here). 'Spatial' CV = 17 k-means clusters built on land-use/transport predictor values (feature space, not coordinates; authors map them as spatial clusters, Fig. 2). Hyperparameters tuned by inner random 10-fold CV in both schemes. RMSE in ug/m3. Spatial-temporal CV (17 clusters x run) RMSE = 1.35 ug/m3. Random-CV R2 only (Table 4: BC daily 0.734, PN daily 0.78); no spatial R2.</t>
  </si>
  <si>
    <t>354717</t>
  </si>
  <si>
    <t>6590.91</t>
  </si>
  <si>
    <t>6831.35</t>
  </si>
  <si>
    <t>Bicycle mobile monitoring along two 20-km routes (summer-fall 2016), measurements aggregated at 100 m along path. Value = best of 9 scikit-learn algorithms (DT, ExtraTree, kNN, SVM, Ridge, ElasticNet, Lasso, RF, GBM) under each CV; best algorithm not named in main text and may differ between CVs (per-algorithm values in Supplementary Tables S1-S12, not available here). 'Spatial' CV = 17 k-means clusters built on land-use/transport predictor values (feature space, not coordinates; authors map them as spatial clusters, Fig. 2). Hyperparameters tuned by inner random 10-fold CV in both schemes. MAE in pt/cm3. Spatial-temporal CV (17 clusters x run) MAE = 10145.75 pt/cm3. Random-CV R2 only (Table 4: BC daily 0.734, PN daily 0.78); no spatial R2.</t>
  </si>
  <si>
    <t>31280.53</t>
  </si>
  <si>
    <t>30366.65</t>
  </si>
  <si>
    <t>Bicycle mobile monitoring along two 20-km routes (summer-fall 2016), measurements aggregated at 100 m along path. Value = best of 9 scikit-learn algorithms (DT, ExtraTree, kNN, SVM, Ridge, ElasticNet, Lasso, RF, GBM) under each CV; best algorithm not named in main text and may differ between CVs (per-algorithm values in Supplementary Tables S1-S12, not available here). 'Spatial' CV = 17 k-means clusters built on land-use/transport predictor values (feature space, not coordinates; authors map them as spatial clusters, Fig. 2). Hyperparameters tuned by inner random 10-fold CV in both schemes. RMSE in pt/cm3. Spatial-temporal CV (17 clusters x run) RMSE = 34931.82 pt/cm3. Random-CV R2 only (Table 4: BC daily 0.734, PN daily 0.78); no spatial R2.</t>
  </si>
  <si>
    <t>Bicycle mobile monitoring along two 20-km routes (summer-fall 2016), measurements aggregated at 100 m along path. Value = best of 9 scikit-learn algorithms (DT, ExtraTree, kNN, SVM, Ridge, ElasticNet, Lasso, RF, GBM) under each CV; best algorithm not named in main text and may differ between CVs (per-algorithm values in Supplementary Tables S1-S12, not available here). 'Spatial' CV = 17 k-means clusters built on land-use/transport predictor values (feature space, not coordinates; authors map them as spatial clusters, Fig. 2). Hyperparameters tuned by inner random 10-fold CV in both schemes. MAE in ug/m3. Spatial-temporal CV (17 clusters x run) MAE = 0.67 ug/m3. Random-CV R2 only (Table 4: BC daily 0.734, PN daily 0.78); no spatial R2.</t>
  </si>
  <si>
    <t>One-second raw data, land use + weather + hour of day (Lu_W_Hr)</t>
  </si>
  <si>
    <t>2.48</t>
  </si>
  <si>
    <t>Bicycle mobile monitoring along two 20-km routes (summer-fall 2016), measurements aggregated at 100 m along path. Value = best of 9 scikit-learn algorithms (DT, ExtraTree, kNN, SVM, Ridge, ElasticNet, Lasso, RF, GBM) under each CV; best algorithm not named in main text and may differ between CVs (per-algorithm values in Supplementary Tables S1-S12, not available here). 'Spatial' CV = 17 k-means clusters built on land-use/transport predictor values (feature space, not coordinates; authors map them as spatial clusters, Fig. 2). Hyperparameters tuned by inner random 10-fold CV in both schemes. RMSE in ug/m3. Spatial-temporal CV (17 clusters x run) RMSE = 1.33 ug/m3. Random-CV R2 only (Table 4: BC daily 0.734, PN daily 0.78); no spatial R2.</t>
  </si>
  <si>
    <t>3391.27</t>
  </si>
  <si>
    <t>5611.13</t>
  </si>
  <si>
    <t>Bicycle mobile monitoring along two 20-km routes (summer-fall 2016), measurements aggregated at 100 m along path. Value = best of 9 scikit-learn algorithms (DT, ExtraTree, kNN, SVM, Ridge, ElasticNet, Lasso, RF, GBM) under each CV; best algorithm not named in main text and may differ between CVs (per-algorithm values in Supplementary Tables S1-S12, not available here). 'Spatial' CV = 17 k-means clusters built on land-use/transport predictor values (feature space, not coordinates; authors map them as spatial clusters, Fig. 2). Hyperparameters tuned by inner random 10-fold CV in both schemes. MAE in pt/cm3. Spatial-temporal CV (17 clusters x run) MAE = 8890.51 pt/cm3. Random-CV R2 only (Table 4: BC daily 0.734, PN daily 0.78); no spatial R2.</t>
  </si>
  <si>
    <t>28854.74</t>
  </si>
  <si>
    <t>29929.87</t>
  </si>
  <si>
    <t>Bicycle mobile monitoring along two 20-km routes (summer-fall 2016), measurements aggregated at 100 m along path. Value = best of 9 scikit-learn algorithms (DT, ExtraTree, kNN, SVM, Ridge, ElasticNet, Lasso, RF, GBM) under each CV; best algorithm not named in main text and may differ between CVs (per-algorithm values in Supplementary Tables S1-S12, not available here). 'Spatial' CV = 17 k-means clusters built on land-use/transport predictor values (feature space, not coordinates; authors map them as spatial clusters, Fig. 2). Hyperparameters tuned by inner random 10-fold CV in both schemes. RMSE in pt/cm3. Spatial-temporal CV (17 clusters x run) RMSE = 34371.46 pt/cm3. Random-CV R2 only (Table 4: BC daily 0.734, PN daily 0.78); no spatial R2.</t>
  </si>
  <si>
    <t>S3162</t>
  </si>
  <si>
    <t>Urbazaev</t>
  </si>
  <si>
    <t>Mexico (Yucatan peninsula)</t>
  </si>
  <si>
    <t>vegetation (canopy) height, LiDAR p100 top-of-canopy at 1 ha, from ALOS-2 PALSAR-2 L-band</t>
  </si>
  <si>
    <t>~150000</t>
  </si>
  <si>
    <t>70/30 split random / 70/30 split spatial</t>
  </si>
  <si>
    <t>Figure 6 (values printed in panels)</t>
  </si>
  <si>
    <t>Reference = G-LiHT airborne LiDAR strips (clustered transects), ~150,000 1-ha samples. RF 500 trees. Random = 70/30 split stratified by 3-m height classes; spatial = 70/30 split by k-means clustering of lat/lon (sperrorest), number of clusters not reported; spatial train/test histograms matched by subsampling (test n 32,118 vs 44,772 random). LiDAR data open (G-LiHT portal); FBD mosaics public, ScanSAR via JAXA K&amp;C. Single split shown in Fig. 6; bias 0.04 vs 0.02 m.</t>
  </si>
  <si>
    <t>24 multi-temporal ScanSAR mosaics (HH/HV), Quegan speckle-filtered</t>
  </si>
  <si>
    <t>1 (70/30)</t>
  </si>
  <si>
    <t>2.9</t>
  </si>
  <si>
    <t>Reference = G-LiHT airborne LiDAR strips (clustered transects), ~150,000 1-ha samples. RF 500 trees. Random = 70/30 split stratified by 3-m height classes; spatial = 70/30 split by k-means clustering of lat/lon (sperrorest), number of clusters not reported; spatial train/test histograms matched by subsampling (test n 32,118 vs 44,772 random). LiDAR data open (G-LiHT portal); FBD mosaics public, ScanSAR via JAXA K&amp;C. RMSE in m. Single split shown in Fig. 6; bias 0.04 vs 0.02 m.</t>
  </si>
  <si>
    <t xml:space="preserve">Reference = G-LiHT airborne LiDAR strips (clustered transects), ~150,000 1-ha samples. RF 500 trees. Random = 70/30 split stratified by 3-m height classes; spatial = 70/30 split by k-means clustering of lat/lon (sperrorest), number of clusters not reported; spatial train/test histograms matched by subsampling (test n 32,118 vs 44,772 random). LiDAR data open (G-LiHT portal); FBD mosaics public, ScanSAR via JAXA K&amp;C. </t>
  </si>
  <si>
    <t>3 annual FBD (Stripmap) mosaics instead of ScanSAR</t>
  </si>
  <si>
    <t xml:space="preserve">Reference = G-LiHT airborne LiDAR strips (clustered transects), ~150,000 1-ha samples. RF 500 trees. Random = 70/30 split stratified by 3-m height classes; spatial = 70/30 split by k-means clustering of lat/lon (sperrorest), number of clusters not reported; spatial train/test histograms matched by subsampling (test n 32,118 vs 44,772 random). LiDAR data open (G-LiHT portal); FBD mosaics public, ScanSAR via JAXA K&amp;C. RMSE in m. </t>
  </si>
  <si>
    <t>Figure 9 (boxplot medians)</t>
  </si>
  <si>
    <t xml:space="preserve">Reference = G-LiHT airborne LiDAR strips (clustered transects), ~150,000 1-ha samples. RF 500 trees. Random = 70/30 split stratified by 3-m height classes; spatial = 70/30 split by k-means clustering of lat/lon (sperrorest), number of clusters not reported; spatial train/test histograms matched by subsampling (test n 32,118 vs 44,772 random). LiDAR data open (G-LiHT portal); FBD mosaics public, ScanSAR via JAXA K&amp;C. Median of 100 repeated splits read visually from boxplots (approx. +/-0.005 R2, +/-0.02 m RMSE). </t>
  </si>
  <si>
    <t>4 ScanSAR mosaics, speckle-filtered (mtf)</t>
  </si>
  <si>
    <t>0.577</t>
  </si>
  <si>
    <t>8 ScanSAR mosaics, speckle-filtered (mtf)</t>
  </si>
  <si>
    <t>12 ScanSAR mosaics, speckle-filtered (mtf)</t>
  </si>
  <si>
    <t>0.731</t>
  </si>
  <si>
    <t>0.601</t>
  </si>
  <si>
    <t>16 ScanSAR mosaics, speckle-filtered (mtf)</t>
  </si>
  <si>
    <t>0.742</t>
  </si>
  <si>
    <t>0.595</t>
  </si>
  <si>
    <t>20 ScanSAR mosaics, speckle-filtered (mtf)</t>
  </si>
  <si>
    <t>0.606</t>
  </si>
  <si>
    <t>24 ScanSAR mosaics, speckle-filtered (mtf)</t>
  </si>
  <si>
    <t>0.478</t>
  </si>
  <si>
    <t>4 ScanSAR mosaics, unfiltered (orig)</t>
  </si>
  <si>
    <t>0.532</t>
  </si>
  <si>
    <t>0.524</t>
  </si>
  <si>
    <t>8 ScanSAR mosaics, unfiltered (orig)</t>
  </si>
  <si>
    <t>0.557</t>
  </si>
  <si>
    <t>0.552</t>
  </si>
  <si>
    <t>12 ScanSAR mosaics, unfiltered (orig)</t>
  </si>
  <si>
    <t>0.556</t>
  </si>
  <si>
    <t>16 ScanSAR mosaics, unfiltered (orig)</t>
  </si>
  <si>
    <t>0.575</t>
  </si>
  <si>
    <t>20 ScanSAR mosaics, unfiltered (orig)</t>
  </si>
  <si>
    <t>24 ScanSAR mosaics, unfiltered (orig)</t>
  </si>
  <si>
    <t>Reference = G-LiHT airborne LiDAR strips (clustered transects), ~150,000 1-ha samples. RF 500 trees. Random = 70/30 split stratified by 3-m height classes; spatial = 70/30 split by k-means clustering of lat/lon (sperrorest), number of clusters not reported; spatial train/test histograms matched by subsampling (test n 32,118 vs 44,772 random). LiDAR data open (G-LiHT portal); FBD mosaics public, ScanSAR via JAXA K&amp;C. Median of 100 repeated splits read visually from boxplots (approx. +/-0.005 R2, +/-0.02 m RMSE). RMSE in m.</t>
  </si>
  <si>
    <t>2.74</t>
  </si>
  <si>
    <t>2.58</t>
  </si>
  <si>
    <t>3.05</t>
  </si>
  <si>
    <t>3.06</t>
  </si>
  <si>
    <t>2.45</t>
  </si>
  <si>
    <t>3.48</t>
  </si>
  <si>
    <t>3.26</t>
  </si>
  <si>
    <t>3.17</t>
  </si>
  <si>
    <t>3.12</t>
  </si>
  <si>
    <t>3.09</t>
  </si>
  <si>
    <t>3.24</t>
  </si>
  <si>
    <t>Figure 10 (boxplot medians)</t>
  </si>
  <si>
    <t xml:space="preserve">Reference = G-LiHT airborne LiDAR strips (clustered transects), ~150,000 1-ha samples. RF 500 trees. Random = 70/30 split stratified by 3-m height classes; spatial = 70/30 split by k-means clustering of lat/lon (sperrorest), number of clusters not reported; spatial train/test histograms matched by subsampling (test n 32,118 vs 44,772 random). LiDAR data open (G-LiHT portal); FBD mosaics public, ScanSAR via JAXA K&amp;C. Median of 100 random training subsamples read visually from boxplots (approx. +/-0.005 R2, +/-0.02 m RMSE); 1% = ~1000 1-ha samples. </t>
  </si>
  <si>
    <t>training subsample 1% of training set (24 filtered ScanSAR mosaics; fixed test sets)</t>
  </si>
  <si>
    <t>training subsample 5% of training set (24 filtered ScanSAR mosaics; fixed test sets)</t>
  </si>
  <si>
    <t>0.666</t>
  </si>
  <si>
    <t>training subsample 10% of training set (24 filtered ScanSAR mosaics; fixed test sets)</t>
  </si>
  <si>
    <t>0.691</t>
  </si>
  <si>
    <t>training subsample 20% of training set (24 filtered ScanSAR mosaics; fixed test sets)</t>
  </si>
  <si>
    <t>0.614</t>
  </si>
  <si>
    <t>training subsample 30% of training set (24 filtered ScanSAR mosaics; fixed test sets)</t>
  </si>
  <si>
    <t>0.615</t>
  </si>
  <si>
    <t>training subsample 40% of training set (24 filtered ScanSAR mosaics; fixed test sets)</t>
  </si>
  <si>
    <t>0.724</t>
  </si>
  <si>
    <t>0.617</t>
  </si>
  <si>
    <t>training subsample 50% of training set (24 filtered ScanSAR mosaics; fixed test sets)</t>
  </si>
  <si>
    <t>0.619</t>
  </si>
  <si>
    <t>training subsample 60% of training set (24 filtered ScanSAR mosaics; fixed test sets)</t>
  </si>
  <si>
    <t>training subsample 70% of training set (24 filtered ScanSAR mosaics; fixed test sets)</t>
  </si>
  <si>
    <t>training subsample 80% of training set (24 filtered ScanSAR mosaics; fixed test sets)</t>
  </si>
  <si>
    <t>training subsample 90% of training set (24 filtered ScanSAR mosaics; fixed test sets)</t>
  </si>
  <si>
    <t>Reference = G-LiHT airborne LiDAR strips (clustered transects), ~150,000 1-ha samples. RF 500 trees. Random = 70/30 split stratified by 3-m height classes; spatial = 70/30 split by k-means clustering of lat/lon (sperrorest), number of clusters not reported; spatial train/test histograms matched by subsampling (test n 32,118 vs 44,772 random). LiDAR data open (G-LiHT portal); FBD mosaics public, ScanSAR via JAXA K&amp;C. Median of 100 random training subsamples read visually from boxplots (approx. +/-0.005 R2, +/-0.02 m RMSE); 1% = ~1000 1-ha samples. RMSE in m.</t>
  </si>
  <si>
    <t>2.67</t>
  </si>
  <si>
    <t>2.61</t>
  </si>
  <si>
    <t>2.56</t>
  </si>
  <si>
    <t>2.52</t>
  </si>
  <si>
    <t>2.44</t>
  </si>
  <si>
    <t>S3182</t>
  </si>
  <si>
    <t>Global ocean</t>
  </si>
  <si>
    <t>diatoms chlorophyll a concentration (log10 mg/m3), phytoplankton functional type</t>
  </si>
  <si>
    <t>Global in situ HPLC pigment compilation 1998-2023 (SeaBASS, PANGAEA, BODC, AODN...) matched to 4-km OC-CCI (DCT-PLS gap-filled) + physical/biogeochemical predictors; PFT Chl a via diagnostic pigment analysis. Model = ensemble of 100 residual MLP networks (STEE-DL). Spatial = 5-fold CV over 20 deg hexagonal blocks. Metrics on log10-scaled Chl a. n of matchups not reported in main text. value_independent = temporal-block 5-fold CV (five consecutive periods), not a probability sample. Output product open (TPDC/Zenodo); in situ data from open repositories; code not released. sMAPE (not an allowed metric): random 51.21, temporal 55.53, spatial 54.25. Fig. 8 shows random-CV diatom R2 = 0.85 (Table 3: 0.86).</t>
  </si>
  <si>
    <t>STEE-DL (ensemble of 100 ResNets, 19 predictors)</t>
  </si>
  <si>
    <t>Global in situ HPLC pigment compilation 1998-2023 (SeaBASS, PANGAEA, BODC, AODN...) matched to 4-km OC-CCI (DCT-PLS gap-filled) + physical/biogeochemical predictors; PFT Chl a via diagnostic pigment analysis. Model = ensemble of 100 residual MLP networks (STEE-DL). Spatial = 5-fold CV over 20 deg hexagonal blocks. Metrics on log10-scaled Chl a. n of matchups not reported in main text. value_independent = temporal-block 5-fold CV (five consecutive periods), not a probability sample. Output product open (TPDC/Zenodo); in situ data from open repositories; code not released. sMAPE (not an allowed metric): random 51.21, temporal 55.53, spatial 54.25.</t>
  </si>
  <si>
    <t>dinoflagellates chlorophyll a concentration (log10 mg/m3), phytoplankton functional type</t>
  </si>
  <si>
    <t>Global in situ HPLC pigment compilation 1998-2023 (SeaBASS, PANGAEA, BODC, AODN...) matched to 4-km OC-CCI (DCT-PLS gap-filled) + physical/biogeochemical predictors; PFT Chl a via diagnostic pigment analysis. Model = ensemble of 100 residual MLP networks (STEE-DL). Spatial = 5-fold CV over 20 deg hexagonal blocks. Metrics on log10-scaled Chl a. n of matchups not reported in main text. value_independent = temporal-block 5-fold CV (five consecutive periods), not a probability sample. Output product open (TPDC/Zenodo); in situ data from open repositories; code not released. sMAPE (not an allowed metric): random 23.91, temporal 27.16, spatial 28.75.</t>
  </si>
  <si>
    <t>haptophytes chlorophyll a concentration (log10 mg/m3), phytoplankton functional type</t>
  </si>
  <si>
    <t>Global in situ HPLC pigment compilation 1998-2023 (SeaBASS, PANGAEA, BODC, AODN...) matched to 4-km OC-CCI (DCT-PLS gap-filled) + physical/biogeochemical predictors; PFT Chl a via diagnostic pigment analysis. Model = ensemble of 100 residual MLP networks (STEE-DL). Spatial = 5-fold CV over 20 deg hexagonal blocks. Metrics on log10-scaled Chl a. n of matchups not reported in main text. value_independent = temporal-block 5-fold CV (five consecutive periods), not a probability sample. Output product open (TPDC/Zenodo); in situ data from open repositories; code not released. sMAPE (not an allowed metric): random 17.73, temporal 20.24, spatial 20.49.</t>
  </si>
  <si>
    <t>pelagophytes chlorophyll a concentration (log10 mg/m3), phytoplankton functional type</t>
  </si>
  <si>
    <t>Global in situ HPLC pigment compilation 1998-2023 (SeaBASS, PANGAEA, BODC, AODN...) matched to 4-km OC-CCI (DCT-PLS gap-filled) + physical/biogeochemical predictors; PFT Chl a via diagnostic pigment analysis. Model = ensemble of 100 residual MLP networks (STEE-DL). Spatial = 5-fold CV over 20 deg hexagonal blocks. Metrics on log10-scaled Chl a. n of matchups not reported in main text. value_independent = temporal-block 5-fold CV (five consecutive periods), not a probability sample. Output product open (TPDC/Zenodo); in situ data from open repositories; code not released. sMAPE (not an allowed metric): random 11.45, temporal 12.83, spatial 12.55.</t>
  </si>
  <si>
    <t>cryptophytes chlorophyll a concentration (log10 mg/m3), phytoplankton functional type</t>
  </si>
  <si>
    <t>Global in situ HPLC pigment compilation 1998-2023 (SeaBASS, PANGAEA, BODC, AODN...) matched to 4-km OC-CCI (DCT-PLS gap-filled) + physical/biogeochemical predictors; PFT Chl a via diagnostic pigment analysis. Model = ensemble of 100 residual MLP networks (STEE-DL). Spatial = 5-fold CV over 20 deg hexagonal blocks. Metrics on log10-scaled Chl a. n of matchups not reported in main text. value_independent = temporal-block 5-fold CV (five consecutive periods), not a probability sample. Output product open (TPDC/Zenodo); in situ data from open repositories; code not released. sMAPE (not an allowed metric): random 26.31, temporal 30.55, spatial 29.56.</t>
  </si>
  <si>
    <t>green algae chlorophyll a concentration (log10 mg/m3), phytoplankton functional type</t>
  </si>
  <si>
    <t>Global in situ HPLC pigment compilation 1998-2023 (SeaBASS, PANGAEA, BODC, AODN...) matched to 4-km OC-CCI (DCT-PLS gap-filled) + physical/biogeochemical predictors; PFT Chl a via diagnostic pigment analysis. Model = ensemble of 100 residual MLP networks (STEE-DL). Spatial = 5-fold CV over 20 deg hexagonal blocks. Metrics on log10-scaled Chl a. n of matchups not reported in main text. value_independent = temporal-block 5-fold CV (five consecutive periods), not a probability sample. Output product open (TPDC/Zenodo); in situ data from open repositories; code not released. sMAPE (not an allowed metric): random 33.16, temporal 36.57, spatial 36.11.</t>
  </si>
  <si>
    <t>prokaryotes chlorophyll a concentration (log10 mg/m3), phytoplankton functional type</t>
  </si>
  <si>
    <t>Global in situ HPLC pigment compilation 1998-2023 (SeaBASS, PANGAEA, BODC, AODN...) matched to 4-km OC-CCI (DCT-PLS gap-filled) + physical/biogeochemical predictors; PFT Chl a via diagnostic pigment analysis. Model = ensemble of 100 residual MLP networks (STEE-DL). Spatial = 5-fold CV over 20 deg hexagonal blocks. Metrics on log10-scaled Chl a. n of matchups not reported in main text. value_independent = temporal-block 5-fold CV (five consecutive periods), not a probability sample. Output product open (TPDC/Zenodo); in situ data from open repositories; code not released. sMAPE (not an allowed metric): random 13.82, temporal 15.76, spatial 15.78.</t>
  </si>
  <si>
    <t>Prochlorococcus chlorophyll a concentration (log10 mg/m3), phytoplankton functional type</t>
  </si>
  <si>
    <t>Global in situ HPLC pigment compilation 1998-2023 (SeaBASS, PANGAEA, BODC, AODN...) matched to 4-km OC-CCI (DCT-PLS gap-filled) + physical/biogeochemical predictors; PFT Chl a via diagnostic pigment analysis. Model = ensemble of 100 residual MLP networks (STEE-DL). Spatial = 5-fold CV over 20 deg hexagonal blocks. Metrics on log10-scaled Chl a. n of matchups not reported in main text. value_independent = temporal-block 5-fold CV (five consecutive periods), not a probability sample. Output product open (TPDC/Zenodo); in situ data from open repositories; code not released. sMAPE (not an allowed metric): random 14.71, temporal 18.37, spatial 17.06.</t>
  </si>
  <si>
    <t>S3234</t>
  </si>
  <si>
    <t>China (Shenzhen)</t>
  </si>
  <si>
    <t>urban ground collapse occurrence (susceptibility; collapse vs background control, 30 m grid)</t>
  </si>
  <si>
    <t>10122</t>
  </si>
  <si>
    <t>1234.14</t>
  </si>
  <si>
    <t>75/25 split random / LODO (district)</t>
  </si>
  <si>
    <t>0.884</t>
  </si>
  <si>
    <t>Table 2; Section 3.1 text</t>
  </si>
  <si>
    <t>1687 reported collapse events 2017-2024 + 8435 background controls (presence-background design) in 1234 km2 built-up domain; 20 predictors incl. event-date rainfall. Random = single 75/25 split stratified by label and year; spatial = leave-one-district-out (number of districts not stated; mean +/- SD over districts); thresholds from training OOF predictions. value_independent = forward temporal hold-out (train 2017-2021, test 2022-2024). Geohazard coded domain 'other' (consistent with landslide records R0711, R1609, R3229). RF and XGBoost only evaluated by random split (Table S4). AP (not allowed metric): random 0.790, LODO 0.676 +/- 0.177, temporal 0.649; Brier 0.068/0.079/0.092. ROC-AUC.</t>
  </si>
  <si>
    <t>LightGBM, 1:5 collapse-to-control ratio, 150 m exclusion buffer (final model)</t>
  </si>
  <si>
    <t>1 (75/25)</t>
  </si>
  <si>
    <t>1687 reported collapse events 2017-2024 + 8435 background controls (presence-background design) in 1234 km2 built-up domain; 20 predictors incl. event-date rainfall. Random = single 75/25 split stratified by label and year; spatial = leave-one-district-out (number of districts not stated; mean +/- SD over districts); thresholds from training OOF predictions. value_independent = forward temporal hold-out (train 2017-2021, test 2022-2024). Geohazard coded domain 'other' (consistent with landslide records R0711, R1609, R3229). RF and XGBoost only evaluated by random split (Table S4). AP (not allowed metric): random 0.790, LODO 0.676 +/- 0.177, temporal 0.649; Brier 0.068/0.079/0.092. BA at BA-optimised threshold 0.119.</t>
  </si>
  <si>
    <t>0.159</t>
  </si>
  <si>
    <t>0.633</t>
  </si>
  <si>
    <t>1687 reported collapse events 2017-2024 + 8435 background controls (presence-background design) in 1234 km2 built-up domain; 20 predictors incl. event-date rainfall. Random = single 75/25 split stratified by label and year; spatial = leave-one-district-out (number of districts not stated; mean +/- SD over districts); thresholds from training OOF predictions. value_independent = forward temporal hold-out (train 2017-2021, test 2022-2024). Geohazard coded domain 'other' (consistent with landslide records R0711, R1609, R3229). RF and XGBoost only evaluated by random split (Table S4). AP (not allowed metric): random 0.790, LODO 0.676 +/- 0.177, temporal 0.649; Brier 0.068/0.079/0.092. F1 at F1-optimised threshold 0.272.</t>
  </si>
  <si>
    <t>S0003a</t>
  </si>
  <si>
    <t>Environmental Modelling &amp; Software</t>
  </si>
  <si>
    <t>hourly air temperature (deg C) from MODIS LST + terrain/temporal predictors, 2013</t>
  </si>
  <si>
    <t>30666</t>
  </si>
  <si>
    <t>4.155</t>
  </si>
  <si>
    <t>12.178</t>
  </si>
  <si>
    <t>Table 2 (p.5)</t>
  </si>
  <si>
    <t>Spatio-temporal RF (500 trees, mtry tuned). Random = stratified random 10-fold CV (model Tair01); spatial = LLO 10-fold CV, folds = groups of logger/station locations (model Tair02). Table 2 'regression statistics between observed and predicted' (aggregation of folds not stated). Feature selection: none. LTO-only (temporal) CV not extracted (no spatial component). 32 weather stations (opportunistic station network -&gt; clustered); 30666 hourly records. Data described in Meyer et al. 2016a; availability not stated.</t>
  </si>
  <si>
    <t>all predictors, no feature selection; LLO CV</t>
  </si>
  <si>
    <t>5.556</t>
  </si>
  <si>
    <t>15.85</t>
  </si>
  <si>
    <t>9.113</t>
  </si>
  <si>
    <t>10.353</t>
  </si>
  <si>
    <t>Spatio-temporal RF (500 trees, mtry tuned). Random = stratified random 10-fold CV (model Tair06); spatial = LLO 10-fold CV, folds = groups of logger/station locations (model Tair05). Table 2 'regression statistics between observed and predicted' (aggregation of folds not stated). Feature selection: RFE. LTO-only (temporal) CV not extracted (no spatial component). 32 weather stations (opportunistic station network -&gt; clustered); 30666 hourly records. Data described in Meyer et al. 2016a; availability not stated.</t>
  </si>
  <si>
    <t>RFE-selected variables (selection by RFE with LLO CV); random CV refit on same variables</t>
  </si>
  <si>
    <t>12.021</t>
  </si>
  <si>
    <t>13.647</t>
  </si>
  <si>
    <t>0.519</t>
  </si>
  <si>
    <t>8.602</t>
  </si>
  <si>
    <t>9.756</t>
  </si>
  <si>
    <t>Spatio-temporal RF (500 trees, mtry tuned). Random = stratified random 10-fold CV (model Tair08); spatial = LLO 10-fold CV, folds = groups of logger/station locations (model Tair07). Table 2 'regression statistics between observed and predicted' (aggregation of folds not stated). Feature selection: FFS. LTO-only (temporal) CV not extracted (no spatial component). 32 weather stations (opportunistic station network -&gt; clustered); 30666 hourly records. Data described in Meyer et al. 2016a; availability not stated.</t>
  </si>
  <si>
    <t>FFS-selected variables (forward feature selection with LLO CV); random CV refit on same variables</t>
  </si>
  <si>
    <t>11.157</t>
  </si>
  <si>
    <t>12.564</t>
  </si>
  <si>
    <t>0.583</t>
  </si>
  <si>
    <t>0.474</t>
  </si>
  <si>
    <t>12.164</t>
  </si>
  <si>
    <t>Spatio-temporal RF (500 trees, mtry tuned). Random = stratified random 10-fold CV (model Tair01); spatial = LLTO 10-fold CV, folds = groups of logger/station locations (model Tair04). Table 2 'regression statistics between observed and predicted' (aggregation of folds not stated). Feature selection: none. LTO-only (temporal) CV not extracted (no spatial component). 32 weather stations (opportunistic station network -&gt; clustered); 30666 hourly records. Data described in Meyer et al. 2016a; availability not stated.</t>
  </si>
  <si>
    <t>all predictors; leave-location-and-time-out CV (space-time) instead of LLO</t>
  </si>
  <si>
    <t>15.807</t>
  </si>
  <si>
    <t>0.246</t>
  </si>
  <si>
    <t>10.251</t>
  </si>
  <si>
    <t>Spatio-temporal RF (500 trees, mtry tuned). Random = stratified random 10-fold CV (model Tair10); spatial = LLTO 10-fold CV, folds = groups of logger/station locations (model Tair09). Table 2 'regression statistics between observed and predicted' (aggregation of folds not stated). Feature selection: RFE. LTO-only (temporal) CV not extracted (no spatial component). 32 weather stations (opportunistic station network -&gt; clustered); 30666 hourly records. Data described in Meyer et al. 2016a; availability not stated.</t>
  </si>
  <si>
    <t>RFE-selected variables with LLTO CV (space-time); random CV refit on same variables</t>
  </si>
  <si>
    <t>13.416</t>
  </si>
  <si>
    <t>8.601</t>
  </si>
  <si>
    <t>9.658</t>
  </si>
  <si>
    <t>Spatio-temporal RF (500 trees, mtry tuned). Random = stratified random 10-fold CV (model Tair12); spatial = LLTO 10-fold CV, folds = groups of logger/station locations (model Tair11). Table 2 'regression statistics between observed and predicted' (aggregation of folds not stated). Feature selection: FFS. LTO-only (temporal) CV not extracted (no spatial component). 32 weather stations (opportunistic station network -&gt; clustered); 30666 hourly records. Data described in Meyer et al. 2016a; availability not stated.</t>
  </si>
  <si>
    <t>FFS-selected variables with LLTO CV (space-time); random CV refit on same variables</t>
  </si>
  <si>
    <t>11.156</t>
  </si>
  <si>
    <t>12.387</t>
  </si>
  <si>
    <t>S0003b</t>
  </si>
  <si>
    <t>USA (R.J. Cook Agronomy Farm, Washington)</t>
  </si>
  <si>
    <t>daily volumetric soil water content (m3/m3) at 0.3 m depth, 2011-2013</t>
  </si>
  <si>
    <t>33397</t>
  </si>
  <si>
    <t>Spatio-temporal RF (500 trees, mtry tuned). Random = stratified random 10-fold CV (model VW01); spatial = LLO 10-fold CV, folds = groups of logger/station locations (model VW02). Table 2 'regression statistics between observed and predicted' (aggregation of folds not stated). Feature selection: none. LTO-only (temporal) CV not extracted (no spatial component). 42 sensor locations on 37 ha farm (design of sensor placement not described here -&gt; unknown); 33397 daily records; data in GSIF R package.</t>
  </si>
  <si>
    <t>0.054</t>
  </si>
  <si>
    <t>0.919</t>
  </si>
  <si>
    <t>0.488</t>
  </si>
  <si>
    <t>0.014</t>
  </si>
  <si>
    <t>Spatio-temporal RF (500 trees, mtry tuned). Random = stratified random 10-fold CV (model VW06); spatial = LLO 10-fold CV, folds = groups of logger/station locations (model VW05). Table 2 'regression statistics between observed and predicted' (aggregation of folds not stated). Feature selection: RFE. LTO-only (temporal) CV not extracted (no spatial component). 42 sensor locations on 37 ha farm (design of sensor placement not described here -&gt; unknown); 33397 daily records; data in GSIF R package.</t>
  </si>
  <si>
    <t>0.055</t>
  </si>
  <si>
    <t>0.475</t>
  </si>
  <si>
    <t>0.036</t>
  </si>
  <si>
    <t>0.037</t>
  </si>
  <si>
    <t>Spatio-temporal RF (500 trees, mtry tuned). Random = stratified random 10-fold CV (model VW08); spatial = LLO 10-fold CV, folds = groups of logger/station locations (model VW07). Table 2 'regression statistics between observed and predicted' (aggregation of folds not stated). Feature selection: FFS. LTO-only (temporal) CV not extracted (no spatial component). 42 sensor locations on 37 ha farm (design of sensor placement not described here -&gt; unknown); 33397 daily records; data in GSIF R package.</t>
  </si>
  <si>
    <t>0.049</t>
  </si>
  <si>
    <t>0.051</t>
  </si>
  <si>
    <t>Spatio-temporal RF (500 trees, mtry tuned). Random = stratified random 10-fold CV (model VW01); spatial = LLTO 10-fold CV, folds = groups of logger/station locations (model VW04). Table 2 'regression statistics between observed and predicted' (aggregation of folds not stated). Feature selection: none. LTO-only (temporal) CV not extracted (no spatial component). 42 sensor locations on 37 ha farm (design of sensor placement not described here -&gt; unknown); 33397 daily records; data in GSIF R package.</t>
  </si>
  <si>
    <t>0.015</t>
  </si>
  <si>
    <t>Spatio-temporal RF (500 trees, mtry tuned). Random = stratified random 10-fold CV (model VW10); spatial = LLTO 10-fold CV, folds = groups of logger/station locations (model VW09). Table 2 'regression statistics between observed and predicted' (aggregation of folds not stated). Feature selection: RFE. LTO-only (temporal) CV not extracted (no spatial component). 42 sensor locations on 37 ha farm (design of sensor placement not described here -&gt; unknown); 33397 daily records; data in GSIF R package.</t>
  </si>
  <si>
    <t>0.502</t>
  </si>
  <si>
    <t>Spatio-temporal RF (500 trees, mtry tuned). Random = stratified random 10-fold CV (model VW12); spatial = LLTO 10-fold CV, folds = groups of logger/station locations (model VW11). Table 2 'regression statistics between observed and predicted' (aggregation of folds not stated). Feature selection: FFS. LTO-only (temporal) CV not extracted (no spatial component). 42 sensor locations on 37 ha farm (design of sensor placement not described here -&gt; unknown); 33397 daily records; data in GSIF R package.</t>
  </si>
  <si>
    <t>S0004</t>
  </si>
  <si>
    <t>Hao</t>
  </si>
  <si>
    <t>presence-absence of 14 eucalypt tree species (pooled across species)</t>
  </si>
  <si>
    <t>32256</t>
  </si>
  <si>
    <t>83000</t>
  </si>
  <si>
    <t>Fig. 2 (p.7), vector-digitised</t>
  </si>
  <si>
    <t>Internal CV within the 4 internal folds (~80% of data): random = 75/25 random split repeated 4 times (biomod2 default); spatial = 4-fold CV using the spatial blocks; AUC averaged over 4 runs/folds. Values = medians of boxplots across species x external-fold runs, extracted from vector graphics of the figure by reading PDF drawing coordinates (precision ~+/-0.002 AUC); IQR given. Sampling: Atlas of NSW Wildlife flora survey plots (survey compilation -&gt; clustered). GLM, GAM, MARS, FDA (statistical) and ensembles not extracted; tuned dismo BRT has no internal CV. IQR random 0.909-0.946, block 0.843-0.902. External validation on held-out checkerboard fold (also spatial block, not independent sample): median AUC 0.887 (IQR 0.839-0.937). Block size chosen from median autocorrelation range of predictors (value of range not reported).</t>
  </si>
  <si>
    <t>checkerboard blocking (53 blocks ~83x83 km, size from blockCV spatialAutoRange), 14 species x 5 runs; BRT (gbm, biomod2 default tuning)</t>
  </si>
  <si>
    <t>1 (75/25 split)</t>
  </si>
  <si>
    <t>Internal CV within the 4 internal folds (~80% of data): random = 75/25 random split repeated 4 times (biomod2 default); spatial = 4-fold CV using the spatial blocks; AUC averaged over 4 runs/folds. Values = medians of boxplots across species x external-fold runs, extracted from vector graphics of the figure by reading PDF drawing coordinates (precision ~+/-0.002 AUC); IQR given. Sampling: Atlas of NSW Wildlife flora survey plots (survey compilation -&gt; clustered). GLM, GAM, MARS, FDA (statistical) and ensembles not extracted; tuned dismo BRT has no internal CV. IQR random 0.904-0.953, block 0.81-0.902. External validation on held-out checkerboard fold (also spatial block, not independent sample): median AUC 0.893 (IQR 0.816-0.932). Block size chosen from median autocorrelation range of predictors (value of range not reported).</t>
  </si>
  <si>
    <t>checkerboard blocking (53 blocks ~83x83 km, size from blockCV spatialAutoRange), 14 species x 5 runs; ANN (nnet, biomod2 default)</t>
  </si>
  <si>
    <t>Internal CV within the 4 internal folds (~80% of data): random = 75/25 random split repeated 4 times (biomod2 default); spatial = 4-fold CV using the spatial blocks; AUC averaged over 4 runs/folds. Values = medians of boxplots across species x external-fold runs, extracted from vector graphics of the figure by reading PDF drawing coordinates (precision ~+/-0.002 AUC); IQR given. Sampling: Atlas of NSW Wildlife flora survey plots (survey compilation -&gt; clustered). GLM, GAM, MARS, FDA (statistical) and ensembles not extracted; tuned dismo BRT has no internal CV. IQR random 0.937-0.965, block 0.837-0.924. External validation on held-out checkerboard fold (also spatial block, not independent sample): median AUC 0.889 (IQR 0.84-0.938). Block size chosen from median autocorrelation range of predictors (value of range not reported).</t>
  </si>
  <si>
    <t>checkerboard blocking (53 blocks ~83x83 km, size from blockCV spatialAutoRange), 14 species x 5 runs; RF (randomForest, biomod2 default)</t>
  </si>
  <si>
    <t>0.811</t>
  </si>
  <si>
    <t>0.735</t>
  </si>
  <si>
    <t>Internal CV within the 4 internal folds (~80% of data): random = 75/25 random split repeated 4 times (biomod2 default); spatial = 4-fold CV using the spatial blocks; AUC averaged over 4 runs/folds. Values = medians of boxplots across species x external-fold runs, extracted from vector graphics of the figure by reading PDF drawing coordinates (precision ~+/-0.002 AUC); IQR given. Sampling: Atlas of NSW Wildlife flora survey plots (survey compilation -&gt; clustered). GLM, GAM, MARS, FDA (statistical) and ensembles not extracted; tuned dismo BRT has no internal CV. IQR random 0.785-0.833, block 0.689-0.791. External validation on held-out checkerboard fold (also spatial block, not independent sample): median AUC 0.754 (IQR 0.69-0.804). Block size chosen from median autocorrelation range of predictors (value of range not reported).</t>
  </si>
  <si>
    <t>checkerboard blocking (53 blocks ~83x83 km, size from blockCV spatialAutoRange), 14 species x 5 runs; CTA classification tree (rpart, biomod2 default)</t>
  </si>
  <si>
    <t>222000</t>
  </si>
  <si>
    <t>0.793</t>
  </si>
  <si>
    <t>Fig. 3 (p.8), vector-digitised</t>
  </si>
  <si>
    <t>Internal CV within the 4 internal folds (~80% of data): random = 75/25 random split repeated 4 times (biomod2 default); spatial = 4-fold CV using the spatial blocks; AUC averaged over 4 runs/folds. Values = medians of boxplots across species x external-fold runs, extracted from vector graphics of the figure by reading PDF drawing coordinates (precision ~+/-0.002 AUC); IQR given. Sampling: Atlas of NSW Wildlife flora survey plots (survey compilation -&gt; clustered). GLM, GAM, MARS, FDA (statistical) and ensembles not extracted; tuned dismo BRT has no internal CV. IQR random 0.896-0.946, block 0.762-0.866. value_independent = median AUC on external northern/southernmost latitudinal slice (IQR 0.745-0.856). Only 4 species; internal slices are latitudinal bands.</t>
  </si>
  <si>
    <t>latitudinal blocking (2-deg ~222 km slices), 4 species x 2 runs (northern/southern extreme slice external); BRT (gbm, biomod2 default tuning)</t>
  </si>
  <si>
    <t>0.924</t>
  </si>
  <si>
    <t>0.744</t>
  </si>
  <si>
    <t>Internal CV within the 4 internal folds (~80% of data): random = 75/25 random split repeated 4 times (biomod2 default); spatial = 4-fold CV using the spatial blocks; AUC averaged over 4 runs/folds. Values = medians of boxplots across species x external-fold runs, extracted from vector graphics of the figure by reading PDF drawing coordinates (precision ~+/-0.002 AUC); IQR given. Sampling: Atlas of NSW Wildlife flora survey plots (survey compilation -&gt; clustered). GLM, GAM, MARS, FDA (statistical) and ensembles not extracted; tuned dismo BRT has no internal CV. IQR random 0.905-0.943, block 0.677-0.786. value_independent = median AUC on external northern/southernmost latitudinal slice (IQR 0.583-0.748). Only 4 species; internal slices are latitudinal bands.</t>
  </si>
  <si>
    <t>latitudinal blocking (2-deg ~222 km slices), 4 species x 2 runs (northern/southern extreme slice external); ANN (nnet, biomod2 default)</t>
  </si>
  <si>
    <t>0.962</t>
  </si>
  <si>
    <t>Internal CV within the 4 internal folds (~80% of data): random = 75/25 random split repeated 4 times (biomod2 default); spatial = 4-fold CV using the spatial blocks; AUC averaged over 4 runs/folds. Values = medians of boxplots across species x external-fold runs, extracted from vector graphics of the figure by reading PDF drawing coordinates (precision ~+/-0.002 AUC); IQR given. Sampling: Atlas of NSW Wildlife flora survey plots (survey compilation -&gt; clustered). GLM, GAM, MARS, FDA (statistical) and ensembles not extracted; tuned dismo BRT has no internal CV. IQR random 0.953-0.967, block 0.753-0.854. value_independent = median AUC on external northern/southernmost latitudinal slice (IQR 0.735-0.822). Only 4 species; internal slices are latitudinal bands.</t>
  </si>
  <si>
    <t>latitudinal blocking (2-deg ~222 km slices), 4 species x 2 runs (northern/southern extreme slice external); RF (randomForest, biomod2 default)</t>
  </si>
  <si>
    <t>Internal CV within the 4 internal folds (~80% of data): random = 75/25 random split repeated 4 times (biomod2 default); spatial = 4-fold CV using the spatial blocks; AUC averaged over 4 runs/folds. Values = medians of boxplots across species x external-fold runs, extracted from vector graphics of the figure by reading PDF drawing coordinates (precision ~+/-0.002 AUC); IQR given. Sampling: Atlas of NSW Wildlife flora survey plots (survey compilation -&gt; clustered). GLM, GAM, MARS, FDA (statistical) and ensembles not extracted; tuned dismo BRT has no internal CV. IQR random 0.792-0.809, block 0.661-0.718. value_independent = median AUC on external northern/southernmost latitudinal slice (IQR 0.588-0.718). Only 4 species; internal slices are latitudinal bands.</t>
  </si>
  <si>
    <t>latitudinal blocking (2-deg ~222 km slices), 4 species x 2 runs (northern/southern extreme slice external); CTA classification tree (rpart, biomod2 default)</t>
  </si>
  <si>
    <t>S0007a</t>
  </si>
  <si>
    <t>Wadoux</t>
  </si>
  <si>
    <t>Brazil (Amazon basin)</t>
  </si>
  <si>
    <t>above-ground live woody biomass (Mg/ha), Baccini map as exhaustive population (simulation)</t>
  </si>
  <si>
    <t>1523776</t>
  </si>
  <si>
    <t>350000</t>
  </si>
  <si>
    <t>RMSE_bias_vs_true</t>
  </si>
  <si>
    <t>2.33</t>
  </si>
  <si>
    <t>Fig. 1b-d (p.3), vector-digitised</t>
  </si>
  <si>
    <t>VALUES ARE NOT ABSOLUTE RMSE: each value = median over 500 repetitions of (CV-estimated RMSE minus population RMSE of the same RF map), Mg/ha. Absolute RMSE not reported; difference value_spatial - value_random equals the median difference in RMSE estimates only approximately (medians of separate distributions); ratio effect sizes NOT computable. Medians read from vector drawing coordinates of Fig. 1b-d (precision ~+/-0.2 Mg/ha). value_independent = median error of design-based estimate from independent simple random validation sample (n=500). Calibration samples of 500 1-km cells drawn 500 times; 28 covariates (climate, relief, soil, MODIS). Exclusion radius 350 km 'slightly larger than autocorrelation range of AGB variogram'. Spatial K-fold implemented with code of Ploton et al. 2020 (partitioning details and K not reported in this paper). IQR random -1.45 to 2.04, spatial K-fold 0.4 to 4.5. | relabelled: value = CV estimate minus true map accuracy, not absolute; excluded from main ratio/difference effects</t>
  </si>
  <si>
    <t>systematic random sampling; spatial K-fold CV (350 km exclusion); metric = RMSE estimation error (CV RMSE - population RMSE)</t>
  </si>
  <si>
    <t>VALUES ARE NOT ABSOLUTE RMSE: each value = median over 500 repetitions of (CV-estimated RMSE minus population RMSE of the same RF map), Mg/ha. Absolute RMSE not reported; difference value_spatial - value_random equals the median difference in RMSE estimates only approximately (medians of separate distributions); ratio effect sizes NOT computable. Medians read from vector drawing coordinates of Fig. 1b-d (precision ~+/-0.2 Mg/ha). value_independent = median error of design-based estimate from independent simple random validation sample (n=500). Calibration samples of 500 1-km cells drawn 500 times; 28 covariates (climate, relief, soil, MODIS). Exclusion radius 350 km 'slightly larger than autocorrelation range of AGB variogram'. Spatial K-fold implemented with code of Ploton et al. 2020 (partitioning details and K not reported in this paper). IQR random -1.45 to 2.04, B-LOO 8.5 to 15.0. Random comparator is random K-fold (no random LOO reported). | relabelled: value = CV estimate minus true map accuracy, not absolute; excluded from main ratio/difference effects</t>
  </si>
  <si>
    <t>systematic random sampling; buffered LOO CV (350 km radius); metric = RMSE estimation error (CV RMSE - population RMSE)</t>
  </si>
  <si>
    <t>S0007b</t>
  </si>
  <si>
    <t>VALUES ARE NOT ABSOLUTE RMSE: each value = median over 500 repetitions of (CV-estimated RMSE minus population RMSE of the same RF map), Mg/ha. Absolute RMSE not reported; difference value_spatial - value_random equals the median difference in RMSE estimates only approximately (medians of separate distributions); ratio effect sizes NOT computable. Medians read from vector drawing coordinates of Fig. 1b-d (precision ~+/-0.2 Mg/ha). value_independent = median error of design-based estimate from independent simple random validation sample (n=500). Calibration samples of 500 1-km cells drawn 500 times; 28 covariates (climate, relief, soil, MODIS). Exclusion radius 350 km 'slightly larger than autocorrelation range of AGB variogram'. Spatial K-fold implemented with code of Ploton et al. 2020 (partitioning details and K not reported in this paper). IQR random -1.6 to 1.8, spatial K-fold 1.6 to 5.0. | relabelled: value = CV estimate minus true map accuracy, not absolute; excluded from main ratio/difference effects</t>
  </si>
  <si>
    <t>simple random sampling; spatial K-fold CV (350 km exclusion); metric = RMSE estimation error (CV RMSE - population RMSE)</t>
  </si>
  <si>
    <t>11.87</t>
  </si>
  <si>
    <t>VALUES ARE NOT ABSOLUTE RMSE: each value = median over 500 repetitions of (CV-estimated RMSE minus population RMSE of the same RF map), Mg/ha. Absolute RMSE not reported; difference value_spatial - value_random equals the median difference in RMSE estimates only approximately (medians of separate distributions); ratio effect sizes NOT computable. Medians read from vector drawing coordinates of Fig. 1b-d (precision ~+/-0.2 Mg/ha). value_independent = median error of design-based estimate from independent simple random validation sample (n=500). Calibration samples of 500 1-km cells drawn 500 times; 28 covariates (climate, relief, soil, MODIS). Exclusion radius 350 km 'slightly larger than autocorrelation range of AGB variogram'. Spatial K-fold implemented with code of Ploton et al. 2020 (partitioning details and K not reported in this paper). IQR random -1.6 to 1.8, B-LOO 9.4 to 14.4. Random comparator is random K-fold (no random LOO reported). | relabelled: value = CV estimate minus true map accuracy, not absolute; excluded from main ratio/difference effects</t>
  </si>
  <si>
    <t>simple random sampling; buffered LOO CV (350 km radius); metric = RMSE estimation error (CV RMSE - population RMSE)</t>
  </si>
  <si>
    <t>S0007c</t>
  </si>
  <si>
    <t>-7.26</t>
  </si>
  <si>
    <t>5.7</t>
  </si>
  <si>
    <t>VALUES ARE NOT ABSOLUTE RMSE: each value = median over 500 repetitions of (CV-estimated RMSE minus population RMSE of the same RF map), Mg/ha. Absolute RMSE not reported; difference value_spatial - value_random equals the median difference in RMSE estimates only approximately (medians of separate distributions); ratio effect sizes NOT computable. Medians read from vector drawing coordinates of Fig. 1b-d (precision ~+/-0.2 Mg/ha). value_independent = median error of design-based estimate from independent simple random validation sample (n=500). Calibration samples of 500 1-km cells drawn 500 times; 28 covariates (climate, relief, soil, MODIS). Exclusion radius 350 km 'slightly larger than autocorrelation range of AGB variogram'. Spatial K-fold implemented with code of Ploton et al. 2020 (partitioning details and K not reported in this paper). IQR random -10.2 to -4.3, spatial K-fold 1.7 to 10.1. | relabelled: value = CV estimate minus true map accuracy, not absolute; excluded from main ratio/difference effects</t>
  </si>
  <si>
    <t>two-stage cluster random sampling; spatial K-fold CV (350 km exclusion); metric = RMSE estimation error (CV RMSE - population RMSE)</t>
  </si>
  <si>
    <t>12.41</t>
  </si>
  <si>
    <t>VALUES ARE NOT ABSOLUTE RMSE: each value = median over 500 repetitions of (CV-estimated RMSE minus population RMSE of the same RF map), Mg/ha. Absolute RMSE not reported; difference value_spatial - value_random equals the median difference in RMSE estimates only approximately (medians of separate distributions); ratio effect sizes NOT computable. Medians read from vector drawing coordinates of Fig. 1b-d (precision ~+/-0.2 Mg/ha). value_independent = median error of design-based estimate from independent simple random validation sample (n=500). Calibration samples of 500 1-km cells drawn 500 times; 28 covariates (climate, relief, soil, MODIS). Exclusion radius 350 km 'slightly larger than autocorrelation range of AGB variogram'. Spatial K-fold implemented with code of Ploton et al. 2020 (partitioning details and K not reported in this paper). IQR random -10.2 to -4.3, B-LOO 7.5 to 18.2. Random comparator is random K-fold (no random LOO reported). | relabelled: value = CV estimate minus true map accuracy, not absolute; excluded from main ratio/difference effects</t>
  </si>
  <si>
    <t>two-stage cluster random sampling; buffered LOO CV (350 km radius); metric = RMSE estimation error (CV RMSE - population RMSE)</t>
  </si>
  <si>
    <t>S0011a</t>
  </si>
  <si>
    <t>Spain and Portugal (Iberian Peninsula; virtual species)</t>
  </si>
  <si>
    <t>virtual species habitat suitability (0-1) from 19 WorldClim bioclim variables (simulation 2)</t>
  </si>
  <si>
    <t>582000</t>
  </si>
  <si>
    <t>217000</t>
  </si>
  <si>
    <t>0.006</t>
  </si>
  <si>
    <t>Fig. 8 (p.10); text p.9</t>
  </si>
  <si>
    <t>VALUES ARE NOT ABSOLUTE RMSE: each value = median over 100 iterations of (CV RMSE minus true RMSE of the RF suitability map over the whole Iberian Peninsula); absolute RMSEs not reported for simulation 2; ratio effect sizes NOT computable. Medians read visually from raster Fig. 8 (precision ~+/-0.005). Text means (SD) for checking: LOO 0.01 (0.01) strong regular, 0 (0.01) random, -0.07 (0.03) strong clustered; bLOO weak clustered 0.07 (0.04) outcome vs 0.04 (0.04) residual range; NNDM random 0 (0.1). Range estimated per iteration by fitting spherical variogram; size field = median range reported in text. RF mtry=6, N=100 per sample. Simulation 1 (pure Gaussian random fields, not environmental data) not extracted. Study area approx. (continental Spain + Portugal).  | relabelled: value = CV estimate minus true map accuracy, not absolute; excluded from main ratio/difference effects</t>
  </si>
  <si>
    <t>strong regular (jittered grid, 80 km) sample, N=100; bLOO, radius = estimated outcome autocorrelation range (median 217 km); metric = RMSE estimation error (CV - true)</t>
  </si>
  <si>
    <t>strong regular (jittered grid, 80 km) sample, N=100; NNDM LOO CV, phi = estimated outcome range (median 217 km); metric = RMSE estimation error (CV - true)</t>
  </si>
  <si>
    <t>127000</t>
  </si>
  <si>
    <t>strong regular (jittered grid, 80 km) sample, N=100; bLOO, radius = estimated residual autocorrelation range (median 127 km); metric = RMSE estimation error (CV - true)</t>
  </si>
  <si>
    <t>strong regular (jittered grid, 80 km) sample, N=100; NNDM LOO CV, phi = estimated residual range (median 127 km); metric = RMSE estimation error (CV - true)</t>
  </si>
  <si>
    <t>S0011b</t>
  </si>
  <si>
    <t>weak regular (jittered grid, 40 km) sample, N=100; bLOO, radius = estimated outcome autocorrelation range (median 217 km); metric = RMSE estimation error (CV - true)</t>
  </si>
  <si>
    <t>weak regular (jittered grid, 40 km) sample, N=100; NNDM LOO CV, phi = estimated outcome range (median 217 km); metric = RMSE estimation error (CV - true)</t>
  </si>
  <si>
    <t>weak regular (jittered grid, 40 km) sample, N=100; bLOO, radius = estimated residual autocorrelation range (median 127 km); metric = RMSE estimation error (CV - true)</t>
  </si>
  <si>
    <t>weak regular (jittered grid, 40 km) sample, N=100; NNDM LOO CV, phi = estimated residual range (median 127 km); metric = RMSE estimation error (CV - true)</t>
  </si>
  <si>
    <t>S0011c</t>
  </si>
  <si>
    <t>random (uniform) sample, N=100; bLOO, radius = estimated outcome autocorrelation range (median 217 km); metric = RMSE estimation error (CV - true)</t>
  </si>
  <si>
    <t>random (uniform) sample, N=100; NNDM LOO CV, phi = estimated outcome range (median 217 km); metric = RMSE estimation error (CV - true)</t>
  </si>
  <si>
    <t>random (uniform) sample, N=100; bLOO, radius = estimated residual autocorrelation range (median 127 km); metric = RMSE estimation error (CV - true)</t>
  </si>
  <si>
    <t>random (uniform) sample, N=100; NNDM LOO CV, phi = estimated residual range (median 127 km); metric = RMSE estimation error (CV - true)</t>
  </si>
  <si>
    <t>S0011d</t>
  </si>
  <si>
    <t>-0.025</t>
  </si>
  <si>
    <t>weak clustered (80 km buffers around parents) sample, N=100; bLOO, radius = estimated outcome autocorrelation range (median 217 km); metric = RMSE estimation error (CV - true)</t>
  </si>
  <si>
    <t>-0.007</t>
  </si>
  <si>
    <t>weak clustered (80 km buffers around parents) sample, N=100; NNDM LOO CV, phi = estimated outcome range (median 217 km); metric = RMSE estimation error (CV - true)</t>
  </si>
  <si>
    <t>weak clustered (80 km buffers around parents) sample, N=100; bLOO, radius = estimated residual autocorrelation range (median 127 km); metric = RMSE estimation error (CV - true)</t>
  </si>
  <si>
    <t>-0.008</t>
  </si>
  <si>
    <t>weak clustered (80 km buffers around parents) sample, N=100; NNDM LOO CV, phi = estimated residual range (median 127 km); metric = RMSE estimation error (CV - true)</t>
  </si>
  <si>
    <t>S0011e</t>
  </si>
  <si>
    <t>-0.069</t>
  </si>
  <si>
    <t>0.053</t>
  </si>
  <si>
    <t>strong clustered (80 km buffers, fewer parents) sample, N=100; bLOO, radius = estimated outcome autocorrelation range (median 217 km); metric = RMSE estimation error (CV - true)</t>
  </si>
  <si>
    <t>-0.015</t>
  </si>
  <si>
    <t>strong clustered (80 km buffers, fewer parents) sample, N=100; NNDM LOO CV, phi = estimated outcome range (median 217 km); metric = RMSE estimation error (CV - true)</t>
  </si>
  <si>
    <t>strong clustered (80 km buffers, fewer parents) sample, N=100; bLOO, radius = estimated residual autocorrelation range (median 127 km); metric = RMSE estimation error (CV - true)</t>
  </si>
  <si>
    <t>strong clustered (80 km buffers, fewer parents) sample, N=100; NNDM LOO CV, phi = estimated residual range (median 127 km); metric = RMSE estimation error (CV - true)</t>
  </si>
  <si>
    <t>S0012a</t>
  </si>
  <si>
    <t>de Bruin</t>
  </si>
  <si>
    <t>Western Europe (multi-country)</t>
  </si>
  <si>
    <t>above-ground biomass (Mg/ha), CCI-Biomass 2017 v3 map as population (simulation)</t>
  </si>
  <si>
    <t>26.0</t>
  </si>
  <si>
    <t>28.86</t>
  </si>
  <si>
    <t>Fig. 9 (relative deviations) x Fig. 4 (reference metrics), p.7 and p.12</t>
  </si>
  <si>
    <t>DERIVED values: CV metric = median reference (population) metric from Fig. 4 x (1 + median relative deviation from Fig. 9 / 100); medians of separate distributions combined, so approximate. Read visually from raster figures (relative deviation precision ~+/-1-2 %; reference precision ~+/-0.1 Mg/ha RMSE, ~+/-0.002 MEC). Relative deviation random 0%, spatial 11%. value_independent = median population (exhaustive map) metric (true map accuracy). Random = conventional 10-fold CV repeated 100 foldings, metrics from pooled n predictions, averaged over foldings; spatial = sperrorest k-means coordinate clustering k=10, 100 repetitions. RF ranger default hyperparameters; covariates terrain, GEDI height, CHELSA climate, land cover, (soil for AGB), x/y coordinates, distance to coast. 0.5 km grid; study area western Europe south of 52N, -10 to 24E (area not reported). Inverse sampling-intensity weighted and model-based methods not extracted.</t>
  </si>
  <si>
    <t>AGB; simple random sample (n=5000), 100 realisations</t>
  </si>
  <si>
    <t>DERIVED values: CV metric = median reference (population) metric from Fig. 4 x (1 + median relative deviation from Fig. 9 / 100); medians of separate distributions combined, so approximate. Read visually from raster figures (relative deviation precision ~+/-1-2 %; reference precision ~+/-0.1 Mg/ha RMSE, ~+/-0.002 MEC). Relative deviation random 0%, spatial -3.4%. Metric = MEC (Nash-Sutcliffe model efficiency), coded as R2. value_independent = median population (exhaustive map) metric (true map accuracy). Random = conventional 10-fold CV repeated 100 foldings, metrics from pooled n predictions, averaged over foldings; spatial = sperrorest k-means coordinate clustering k=10, 100 repetitions. RF ranger default hyperparameters; covariates terrain, GEDI height, CHELSA climate, land cover, (soil for AGB), x/y coordinates, distance to coast. 0.5 km grid; study area western Europe south of 52N, -10 to 24E (area not reported). Inverse sampling-intensity weighted and model-based methods not extracted.</t>
  </si>
  <si>
    <t>S0012b</t>
  </si>
  <si>
    <t>26.16</t>
  </si>
  <si>
    <t>28.88</t>
  </si>
  <si>
    <t>25.9</t>
  </si>
  <si>
    <t>DERIVED values: CV metric = median reference (population) metric from Fig. 4 x (1 + median relative deviation from Fig. 9 / 100); medians of separate distributions combined, so approximate. Read visually from raster figures (relative deviation precision ~+/-1-2 %; reference precision ~+/-0.1 Mg/ha RMSE, ~+/-0.002 MEC). Relative deviation random 1%, spatial 11.5%. value_independent = median population (exhaustive map) metric (true map accuracy). Random = conventional 10-fold CV repeated 100 foldings, metrics from pooled n predictions, averaged over foldings; spatial = sperrorest k-means coordinate clustering k=10, 100 repetitions. RF ranger default hyperparameters; covariates terrain, GEDI height, CHELSA climate, land cover, (soil for AGB), x/y coordinates, distance to coast. 0.5 km grid; study area western Europe south of 52N, -10 to 24E (area not reported). Inverse sampling-intensity weighted and model-based methods not extracted.</t>
  </si>
  <si>
    <t>AGB; systematic random sample (n=5000), 100 realisations</t>
  </si>
  <si>
    <t>S0012c</t>
  </si>
  <si>
    <t>25.84</t>
  </si>
  <si>
    <t>29.23</t>
  </si>
  <si>
    <t>26.1</t>
  </si>
  <si>
    <t>DERIVED values: CV metric = median reference (population) metric from Fig. 4 x (1 + median relative deviation from Fig. 9 / 100); medians of separate distributions combined, so approximate. Read visually from raster figures (relative deviation precision ~+/-1-2 %; reference precision ~+/-0.1 Mg/ha RMSE, ~+/-0.002 MEC). Relative deviation random -1%, spatial 12%. value_independent = median population (exhaustive map) metric (true map accuracy). Random = conventional 10-fold CV repeated 100 foldings, metrics from pooled n predictions, averaged over foldings; spatial = sperrorest k-means coordinate clustering k=10, 100 repetitions. RF ranger default hyperparameters; covariates terrain, GEDI height, CHELSA climate, land cover, (soil for AGB), x/y coordinates, distance to coast. 0.5 km grid; study area western Europe south of 52N, -10 to 24E (area not reported). Inverse sampling-intensity weighted and model-based methods not extracted.</t>
  </si>
  <si>
    <t>AGB; moderately clustered (50% in 20 of 100 geo-strata) sample (n=5000), 100 realisations</t>
  </si>
  <si>
    <t>0.843</t>
  </si>
  <si>
    <t>S0012d</t>
  </si>
  <si>
    <t>23.91</t>
  </si>
  <si>
    <t>31.14</t>
  </si>
  <si>
    <t>27.8</t>
  </si>
  <si>
    <t>DERIVED values: CV metric = median reference (population) metric from Fig. 4 x (1 + median relative deviation from Fig. 9 / 100); medians of separate distributions combined, so approximate. Read visually from raster figures (relative deviation precision ~+/-1-2 %; reference precision ~+/-0.1 Mg/ha RMSE, ~+/-0.002 MEC). Relative deviation random -14%, spatial 12%. value_independent = median population (exhaustive map) metric (true map accuracy). Random = conventional 10-fold CV repeated 100 foldings, metrics from pooled n predictions, averaged over foldings; spatial = sperrorest k-means coordinate clustering k=10, 100 repetitions. RF ranger default hyperparameters; covariates terrain, GEDI height, CHELSA climate, land cover, (soil for AGB), x/y coordinates, distance to coast. 0.5 km grid; study area western Europe south of 52N, -10 to 24E (area not reported). Inverse sampling-intensity weighted and model-based methods not extracted.</t>
  </si>
  <si>
    <t>AGB; strongly clustered (90% in 10 of 100 geo-strata) sample (n=5000), 100 realisations</t>
  </si>
  <si>
    <t>DERIVED values: CV metric = median reference (population) metric from Fig. 4 x (1 + median relative deviation from Fig. 9 / 100); medians of separate distributions combined, so approximate. Read visually from raster figures (relative deviation precision ~+/-1-2 %; reference precision ~+/-0.1 Mg/ha RMSE, ~+/-0.002 MEC). Relative deviation random 4.3%, spatial -4.0%. Metric = MEC (Nash-Sutcliffe model efficiency), coded as R2. value_independent = median population (exhaustive map) metric (true map accuracy). Random = conventional 10-fold CV repeated 100 foldings, metrics from pooled n predictions, averaged over foldings; spatial = sperrorest k-means coordinate clustering k=10, 100 repetitions. RF ranger default hyperparameters; covariates terrain, GEDI height, CHELSA climate, land cover, (soil for AGB), x/y coordinates, distance to coast. 0.5 km grid; study area western Europe south of 52N, -10 to 24E (area not reported). Inverse sampling-intensity weighted and model-based methods not extracted.</t>
  </si>
  <si>
    <t>S0012e</t>
  </si>
  <si>
    <t>19.37</t>
  </si>
  <si>
    <t>26.12</t>
  </si>
  <si>
    <t>29.35</t>
  </si>
  <si>
    <t>DERIVED values: CV metric = median reference (population) metric from Fig. 4 x (1 + median relative deviation from Fig. 9 / 100); medians of separate distributions combined, so approximate. Read visually from raster figures (relative deviation precision ~+/-1-2 %; reference precision ~+/-0.1 Mg/ha RMSE, ~+/-0.002 MEC). Relative deviation random -34%, spatial -11%. value_independent = median population (exhaustive map) metric (true map accuracy). Random = conventional 10-fold CV repeated 100 foldings, metrics from pooled n predictions, averaged over foldings; spatial = sperrorest k-means coordinate clustering k=10, 100 repetitions. RF ranger default hyperparameters; covariates terrain, GEDI height, CHELSA climate, land cover, (soil for AGB), x/y coordinates, distance to coast. 0.5 km grid; study area western Europe south of 52N, -10 to 24E (area not reported). Inverse sampling-intensity weighted and model-based methods not extracted.</t>
  </si>
  <si>
    <t>AGB; strongly clustered with gaps (Ploton et al. 2020 configuration) sample (n=5000), 100 realisations</t>
  </si>
  <si>
    <t>0.913</t>
  </si>
  <si>
    <t>DERIVED values: CV metric = median reference (population) metric from Fig. 4 x (1 + median relative deviation from Fig. 9 / 100); medians of separate distributions combined, so approximate. Read visually from raster figures (relative deviation precision ~+/-1-2 %; reference precision ~+/-0.1 Mg/ha RMSE, ~+/-0.002 MEC). Relative deviation random 8.7%, spatial 0.5%. Metric = MEC (Nash-Sutcliffe model efficiency), coded as R2. value_independent = median population (exhaustive map) metric (true map accuracy). Random = conventional 10-fold CV repeated 100 foldings, metrics from pooled n predictions, averaged over foldings; spatial = sperrorest k-means coordinate clustering k=10, 100 repetitions. RF ranger default hyperparameters; covariates terrain, GEDI height, CHELSA climate, land cover, (soil for AGB), x/y coordinates, distance to coast. 0.5 km grid; study area western Europe south of 52N, -10 to 24E (area not reported). Inverse sampling-intensity weighted and model-based methods not extracted.</t>
  </si>
  <si>
    <t>S0012f</t>
  </si>
  <si>
    <t>soil organic carbon stock 0-30 cm (Mg/ha), SoilGrids map as population (simulation)</t>
  </si>
  <si>
    <t>6.33</t>
  </si>
  <si>
    <t>8.07</t>
  </si>
  <si>
    <t>DERIVED values: CV metric = median reference (population) metric from Fig. 4 x (1 + median relative deviation from Fig. 9 / 100); medians of separate distributions combined, so approximate. Read visually from raster figures (relative deviation precision ~+/-1-2 %; reference precision ~+/-0.1 Mg/ha RMSE, ~+/-0.002 MEC). Relative deviation random 0%, spatial 27.5%. value_independent = median population (exhaustive map) metric (true map accuracy). Random = conventional 10-fold CV repeated 100 foldings, metrics from pooled n predictions, averaged over foldings; spatial = sperrorest k-means coordinate clustering k=10, 100 repetitions. RF ranger default hyperparameters; covariates terrain, GEDI height, CHELSA climate, land cover, (soil for AGB), x/y coordinates, distance to coast. 0.5 km grid; study area western Europe south of 52N, -10 to 24E (area not reported). Inverse sampling-intensity weighted and model-based methods not extracted.</t>
  </si>
  <si>
    <t>OCS; simple random sample (n=5000), 100 realisations</t>
  </si>
  <si>
    <t>0.847</t>
  </si>
  <si>
    <t>DERIVED values: CV metric = median reference (population) metric from Fig. 4 x (1 + median relative deviation from Fig. 9 / 100); medians of separate distributions combined, so approximate. Read visually from raster figures (relative deviation precision ~+/-1-2 %; reference precision ~+/-0.1 Mg/ha RMSE, ~+/-0.002 MEC). Relative deviation random 0%, spatial -11.5%. Metric = MEC (Nash-Sutcliffe model efficiency), coded as R2. value_independent = median population (exhaustive map) metric (true map accuracy). Random = conventional 10-fold CV repeated 100 foldings, metrics from pooled n predictions, averaged over foldings; spatial = sperrorest k-means coordinate clustering k=10, 100 repetitions. RF ranger default hyperparameters; covariates terrain, GEDI height, CHELSA climate, land cover, (soil for AGB), x/y coordinates, distance to coast. 0.5 km grid; study area western Europe south of 52N, -10 to 24E (area not reported). Inverse sampling-intensity weighted and model-based methods not extracted.</t>
  </si>
  <si>
    <t>S0012g</t>
  </si>
  <si>
    <t>6.42</t>
  </si>
  <si>
    <t>8.05</t>
  </si>
  <si>
    <t>6.29</t>
  </si>
  <si>
    <t>DERIVED values: CV metric = median reference (population) metric from Fig. 4 x (1 + median relative deviation from Fig. 9 / 100); medians of separate distributions combined, so approximate. Read visually from raster figures (relative deviation precision ~+/-1-2 %; reference precision ~+/-0.1 Mg/ha RMSE, ~+/-0.002 MEC). Relative deviation random 2%, spatial 28%. value_independent = median population (exhaustive map) metric (true map accuracy). Random = conventional 10-fold CV repeated 100 foldings, metrics from pooled n predictions, averaged over foldings; spatial = sperrorest k-means coordinate clustering k=10, 100 repetitions. RF ranger default hyperparameters; covariates terrain, GEDI height, CHELSA climate, land cover, (soil for AGB), x/y coordinates, distance to coast. 0.5 km grid; study area western Europe south of 52N, -10 to 24E (area not reported). Inverse sampling-intensity weighted and model-based methods not extracted.</t>
  </si>
  <si>
    <t>OCS; systematic random sample (n=5000), 100 realisations</t>
  </si>
  <si>
    <t>0.849</t>
  </si>
  <si>
    <t>DERIVED values: CV metric = median reference (population) metric from Fig. 4 x (1 + median relative deviation from Fig. 9 / 100); medians of separate distributions combined, so approximate. Read visually from raster figures (relative deviation precision ~+/-1-2 %; reference precision ~+/-0.1 Mg/ha RMSE, ~+/-0.002 MEC). Relative deviation random -1%, spatial -11.5%. Metric = MEC (Nash-Sutcliffe model efficiency), coded as R2. value_independent = median population (exhaustive map) metric (true map accuracy). Random = conventional 10-fold CV repeated 100 foldings, metrics from pooled n predictions, averaged over foldings; spatial = sperrorest k-means coordinate clustering k=10, 100 repetitions. RF ranger default hyperparameters; covariates terrain, GEDI height, CHELSA climate, land cover, (soil for AGB), x/y coordinates, distance to coast. 0.5 km grid; study area western Europe south of 52N, -10 to 24E (area not reported). Inverse sampling-intensity weighted and model-based methods not extracted.</t>
  </si>
  <si>
    <t>S0012h</t>
  </si>
  <si>
    <t>6.22</t>
  </si>
  <si>
    <t>8.2</t>
  </si>
  <si>
    <t>6.41</t>
  </si>
  <si>
    <t>DERIVED values: CV metric = median reference (population) metric from Fig. 4 x (1 + median relative deviation from Fig. 9 / 100); medians of separate distributions combined, so approximate. Read visually from raster figures (relative deviation precision ~+/-1-2 %; reference precision ~+/-0.1 Mg/ha RMSE, ~+/-0.002 MEC). Relative deviation random -3%, spatial 28%. value_independent = median population (exhaustive map) metric (true map accuracy). Random = conventional 10-fold CV repeated 100 foldings, metrics from pooled n predictions, averaged over foldings; spatial = sperrorest k-means coordinate clustering k=10, 100 repetitions. RF ranger default hyperparameters; covariates terrain, GEDI height, CHELSA climate, land cover, (soil for AGB), x/y coordinates, distance to coast. 0.5 km grid; study area western Europe south of 52N, -10 to 24E (area not reported). Inverse sampling-intensity weighted and model-based methods not extracted.</t>
  </si>
  <si>
    <t>OCS; moderately clustered (50% in 20 of 100 geo-strata) sample (n=5000), 100 realisations</t>
  </si>
  <si>
    <t>0.746</t>
  </si>
  <si>
    <t>DERIVED values: CV metric = median reference (population) metric from Fig. 4 x (1 + median relative deviation from Fig. 9 / 100); medians of separate distributions combined, so approximate. Read visually from raster figures (relative deviation precision ~+/-1-2 %; reference precision ~+/-0.1 Mg/ha RMSE, ~+/-0.002 MEC). Relative deviation random 1.3%, spatial -11.5%. Metric = MEC (Nash-Sutcliffe model efficiency), coded as R2. value_independent = median population (exhaustive map) metric (true map accuracy). Random = conventional 10-fold CV repeated 100 foldings, metrics from pooled n predictions, averaged over foldings; spatial = sperrorest k-means coordinate clustering k=10, 100 repetitions. RF ranger default hyperparameters; covariates terrain, GEDI height, CHELSA climate, land cover, (soil for AGB), x/y coordinates, distance to coast. 0.5 km grid; study area western Europe south of 52N, -10 to 24E (area not reported). Inverse sampling-intensity weighted and model-based methods not extracted.</t>
  </si>
  <si>
    <t>S0012i</t>
  </si>
  <si>
    <t>5.04</t>
  </si>
  <si>
    <t>8.83</t>
  </si>
  <si>
    <t>7.3</t>
  </si>
  <si>
    <t>DERIVED values: CV metric = median reference (population) metric from Fig. 4 x (1 + median relative deviation from Fig. 9 / 100); medians of separate distributions combined, so approximate. Read visually from raster figures (relative deviation precision ~+/-1-2 %; reference precision ~+/-0.1 Mg/ha RMSE, ~+/-0.002 MEC). Relative deviation random -31%, spatial 21%. value_independent = median population (exhaustive map) metric (true map accuracy). Random = conventional 10-fold CV repeated 100 foldings, metrics from pooled n predictions, averaged over foldings; spatial = sperrorest k-means coordinate clustering k=10, 100 repetitions. RF ranger default hyperparameters; covariates terrain, GEDI height, CHELSA climate, land cover, (soil for AGB), x/y coordinates, distance to coast. 0.5 km grid; study area western Europe south of 52N, -10 to 24E (area not reported). Inverse sampling-intensity weighted and model-based methods not extracted.</t>
  </si>
  <si>
    <t>OCS; strongly clustered (90% in 10 of 100 geo-strata) sample (n=5000), 100 realisations</t>
  </si>
  <si>
    <t>0.685</t>
  </si>
  <si>
    <t>DERIVED values: CV metric = median reference (population) metric from Fig. 4 x (1 + median relative deviation from Fig. 9 / 100); medians of separate distributions combined, so approximate. Read visually from raster figures (relative deviation precision ~+/-1-2 %; reference precision ~+/-0.1 Mg/ha RMSE, ~+/-0.002 MEC). Relative deviation random 12.5%, spatial -14%. Metric = MEC (Nash-Sutcliffe model efficiency), coded as R2. value_independent = median population (exhaustive map) metric (true map accuracy). Random = conventional 10-fold CV repeated 100 foldings, metrics from pooled n predictions, averaged over foldings; spatial = sperrorest k-means coordinate clustering k=10, 100 repetitions. RF ranger default hyperparameters; covariates terrain, GEDI height, CHELSA climate, land cover, (soil for AGB), x/y coordinates, distance to coast. 0.5 km grid; study area western Europe south of 52N, -10 to 24E (area not reported). Inverse sampling-intensity weighted and model-based methods not extracted.</t>
  </si>
  <si>
    <t>S0012j</t>
  </si>
  <si>
    <t>4.66</t>
  </si>
  <si>
    <t>9.39</t>
  </si>
  <si>
    <t>7.76</t>
  </si>
  <si>
    <t>DERIVED values: CV metric = median reference (population) metric from Fig. 4 x (1 + median relative deviation from Fig. 9 / 100); medians of separate distributions combined, so approximate. Read visually from raster figures (relative deviation precision ~+/-1-2 %; reference precision ~+/-0.1 Mg/ha RMSE, ~+/-0.002 MEC). Relative deviation random -40%, spatial 21%. value_independent = median population (exhaustive map) metric (true map accuracy). Random = conventional 10-fold CV repeated 100 foldings, metrics from pooled n predictions, averaged over foldings; spatial = sperrorest k-means coordinate clustering k=10, 100 repetitions. RF ranger default hyperparameters; covariates terrain, GEDI height, CHELSA climate, land cover, (soil for AGB), x/y coordinates, distance to coast. 0.5 km grid; study area western Europe south of 52N, -10 to 24E (area not reported). Inverse sampling-intensity weighted and model-based methods not extracted.</t>
  </si>
  <si>
    <t>OCS; strongly clustered with gaps (Ploton et al. 2020 configuration) sample (n=5000), 100 realisations</t>
  </si>
  <si>
    <t>DERIVED values: CV metric = median reference (population) metric from Fig. 4 x (1 + median relative deviation from Fig. 9 / 100); medians of separate distributions combined, so approximate. Read visually from raster figures (relative deviation precision ~+/-1-2 %; reference precision ~+/-0.1 Mg/ha RMSE, ~+/-0.002 MEC). Relative deviation random 19.5%, spatial -17%. Metric = MEC (Nash-Sutcliffe model efficiency), coded as R2. value_independent = median population (exhaustive map) metric (true map accuracy). Random = conventional 10-fold CV repeated 100 foldings, metrics from pooled n predictions, averaged over foldings; spatial = sperrorest k-means coordinate clustering k=10, 100 repetitions. RF ranger default hyperparameters; covariates terrain, GEDI height, CHELSA climate, land cover, (soil for AGB), x/y coordinates, distance to coast. 0.5 km grid; study area western Europe south of 52N, -10 to 24E (area not reported). Inverse sampling-intensity weighted and model-based methods not extracted.</t>
  </si>
  <si>
    <t>S0021</t>
  </si>
  <si>
    <t>Mayr</t>
  </si>
  <si>
    <t>burned area (mean annual km2 per 0.1-deg cell), MODIS MCD45A1</t>
  </si>
  <si>
    <t>3700</t>
  </si>
  <si>
    <t>3.97</t>
  </si>
  <si>
    <t>Table 2 (p. 330); methods Section 2.3.4</t>
  </si>
  <si>
    <t>Random Forest (randomForest, mtry tuned by OOB, ntree 1000). RMSE in km2 per cell. Fire regime from 16-yr MODIS MCD45A1 (2000-2016) at 0.1 deg; n = 3700 grid cells that burned at least once (exhaustive set of burned cells, coded regular_grid). 14 biophysical/human predictors. Random = conventional 5-repeated 10-fold CV; spatial = 5-repeated 10-fold CV with test folds from k-means clustering of cell coordinates (sperrorest). Same model settings in both CVs. Moran's I correlograms (110-km classes, Fig. 3) show SAC but no range reported. Only RMSE per CV; adj.-R2 reported once per model (not per CV): BA RF 0.78, SVR 0.83, RPART 0.81; FO RF 0.60, SVR 0.64, RPART 0.70. Not extracted (non-ML): GLM BA 8.59/7.35, FO 1.08/2.37; MARS BA 5.54/7.00, FO 0.95/1.08 (random/spatial RMSE).</t>
  </si>
  <si>
    <t>Response BA (burned area); all 14 pre-selected predictors</t>
  </si>
  <si>
    <t>4.37</t>
  </si>
  <si>
    <t>6.92</t>
  </si>
  <si>
    <t>SVR radial kernel (e1071, grid-searched C and epsilon). RMSE in km2 per cell. Fire regime from 16-yr MODIS MCD45A1 (2000-2016) at 0.1 deg; n = 3700 grid cells that burned at least once (exhaustive set of burned cells, coded regular_grid). 14 biophysical/human predictors. Random = conventional 5-repeated 10-fold CV; spatial = 5-repeated 10-fold CV with test folds from k-means clustering of cell coordinates (sperrorest). Same model settings in both CVs. Moran's I correlograms (110-km classes, Fig. 3) show SAC but no range reported. Only RMSE per CV; adj.-R2 reported once per model (not per CV): BA RF 0.78, SVR 0.83, RPART 0.81; FO RF 0.60, SVR 0.64, RPART 0.70. Not extracted (non-ML): GLM BA 8.59/7.35, FO 1.08/2.37; MARS BA 5.54/7.00, FO 0.95/1.08 (random/spatial RMSE).</t>
  </si>
  <si>
    <t>5.19</t>
  </si>
  <si>
    <t>6.57</t>
  </si>
  <si>
    <t>RPART regression tree (CART). RMSE in km2 per cell. Fire regime from 16-yr MODIS MCD45A1 (2000-2016) at 0.1 deg; n = 3700 grid cells that burned at least once (exhaustive set of burned cells, coded regular_grid). 14 biophysical/human predictors. Random = conventional 5-repeated 10-fold CV; spatial = 5-repeated 10-fold CV with test folds from k-means clustering of cell coordinates (sperrorest). Same model settings in both CVs. Moran's I correlograms (110-km classes, Fig. 3) show SAC but no range reported. Only RMSE per CV; adj.-R2 reported once per model (not per CV): BA RF 0.78, SVR 0.83, RPART 0.81; FO RF 0.60, SVR 0.64, RPART 0.70. Not extracted (non-ML): GLM BA 8.59/7.35, FO 1.08/2.37; MARS BA 5.54/7.00, FO 0.95/1.08 (random/spatial RMSE).</t>
  </si>
  <si>
    <t>fire occurrence (zero-inflated count per 0.1-deg cell), MODIS MCD45A1</t>
  </si>
  <si>
    <t>Random Forest (randomForest, mtry tuned by OOB, ntree 1000). RMSE in n per cell. Fire regime from 16-yr MODIS MCD45A1 (2000-2016) at 0.1 deg; n = 3700 grid cells that burned at least once (exhaustive set of burned cells, coded regular_grid). 14 biophysical/human predictors. Random = conventional 5-repeated 10-fold CV; spatial = 5-repeated 10-fold CV with test folds from k-means clustering of cell coordinates (sperrorest). Same model settings in both CVs. Moran's I correlograms (110-km classes, Fig. 3) show SAC but no range reported. Only RMSE per CV; adj.-R2 reported once per model (not per CV): BA RF 0.78, SVR 0.83, RPART 0.81; FO RF 0.60, SVR 0.64, RPART 0.70. Not extracted (non-ML): GLM BA 8.59/7.35, FO 1.08/2.37; MARS BA 5.54/7.00, FO 0.95/1.08 (random/spatial RMSE).</t>
  </si>
  <si>
    <t>Response FO (fire occurrence); all 14 pre-selected predictors</t>
  </si>
  <si>
    <t>SVR radial kernel (e1071, grid-searched C and epsilon). RMSE in n per cell. Fire regime from 16-yr MODIS MCD45A1 (2000-2016) at 0.1 deg; n = 3700 grid cells that burned at least once (exhaustive set of burned cells, coded regular_grid). 14 biophysical/human predictors. Random = conventional 5-repeated 10-fold CV; spatial = 5-repeated 10-fold CV with test folds from k-means clustering of cell coordinates (sperrorest). Same model settings in both CVs. Moran's I correlograms (110-km classes, Fig. 3) show SAC but no range reported. Only RMSE per CV; adj.-R2 reported once per model (not per CV): BA RF 0.78, SVR 0.83, RPART 0.81; FO RF 0.60, SVR 0.64, RPART 0.70. Not extracted (non-ML): GLM BA 8.59/7.35, FO 1.08/2.37; MARS BA 5.54/7.00, FO 0.95/1.08 (random/spatial RMSE).</t>
  </si>
  <si>
    <t>RPART regression tree (CART). RMSE in n per cell. Fire regime from 16-yr MODIS MCD45A1 (2000-2016) at 0.1 deg; n = 3700 grid cells that burned at least once (exhaustive set of burned cells, coded regular_grid). 14 biophysical/human predictors. Random = conventional 5-repeated 10-fold CV; spatial = 5-repeated 10-fold CV with test folds from k-means clustering of cell coordinates (sperrorest). Same model settings in both CVs. Moran's I correlograms (110-km classes, Fig. 3) show SAC but no range reported. Only RMSE per CV; adj.-R2 reported once per model (not per CV): BA RF 0.78, SVR 0.83, RPART 0.81; FO RF 0.60, SVR 0.64, RPART 0.70. Not extracted (non-ML): GLM BA 8.59/7.35, FO 1.08/2.37; MARS BA 5.54/7.00, FO 0.95/1.08 (random/spatial RMSE).</t>
  </si>
  <si>
    <t>S0022</t>
  </si>
  <si>
    <t>Guillaumot</t>
  </si>
  <si>
    <t>Southern Ocean (circum-Antarctic, south of 45S)</t>
  </si>
  <si>
    <t>presence of sea star Odontaster validus (presence-only + KDE target-background)</t>
  </si>
  <si>
    <t>1309</t>
  </si>
  <si>
    <t>random 75/25 split / 4 spatial groups</t>
  </si>
  <si>
    <t>Table 2 (p. 203); Fig. 1; Section 2.4</t>
  </si>
  <si>
    <t>Spatial design: BLOCK 4-fold (Muscarella et al. 2014 lat/long median quadrants), test 13-38% of data. BRT (dismo gbm.step; tc 4, bag 0.75, lr 0.007; n trees selected on the test fold). 309 non-duplicate presences (0.1 deg) of O. validus (Moreau et al. 2018 dataset) + 1000 background points sampled by KDE target-group weighting (depth &lt; 1500 m); 16 environmental layers. Random = 75/25 random split; spatial = BLOCK (4 lat/long median quadrants, 1 test) or CLOCK (2/3/4 random longitudinal sectors, 1 test). Values = mean +- SD of 100 replicates (background resampling + partitioning). Authors' preferred design = 2-fold CLOCK (primary). Moran's I on residuals 0.069 (model B), no range. Also reported (not allowed metrics): COR random 0.792 vs BLOCK 0.632, CLOCK2 0.584, CLOCK3 0.591, CLOCK4 0.483; % correctly classified test data 89.45 vs 80.95/80.04/80.71/79.47; ntrees 1580 vs 543.5/375/424.5/379; SSB 0.101 vs 0.80-0.85. Code: github.com/charleneguillaumot/THESIS.</t>
  </si>
  <si>
    <t>Spatial design BLOCK 4-fold (Muscarella et al. 2014 lat/long median quadrants)</t>
  </si>
  <si>
    <t>0.715</t>
  </si>
  <si>
    <t>0.542</t>
  </si>
  <si>
    <t>0.188</t>
  </si>
  <si>
    <t>random 75/25 split / 2 spatial groups</t>
  </si>
  <si>
    <t>Spatial design: CLOCK 2-fold (random longitudinal sectors), test 19-81% of data. BRT (dismo gbm.step; tc 4, bag 0.75, lr 0.007; n trees selected on the test fold). 309 non-duplicate presences (0.1 deg) of O. validus (Moreau et al. 2018 dataset) + 1000 background points sampled by KDE target-group weighting (depth &lt; 1500 m); 16 environmental layers. Random = 75/25 random split; spatial = BLOCK (4 lat/long median quadrants, 1 test) or CLOCK (2/3/4 random longitudinal sectors, 1 test). Values = mean +- SD of 100 replicates (background resampling + partitioning). Authors' preferred design = 2-fold CLOCK (primary). Moran's I on residuals 0.069 (model B), no range. Also reported (not allowed metrics): COR random 0.792 vs BLOCK 0.632, CLOCK2 0.584, CLOCK3 0.591, CLOCK4 0.483; % correctly classified test data 89.45 vs 80.95/80.04/80.71/79.47; ntrees 1580 vs 543.5/375/424.5/379; SSB 0.101 vs 0.80-0.85. Code: github.com/charleneguillaumot/THESIS.</t>
  </si>
  <si>
    <t>Spatial design CLOCK 2-fold (random longitudinal sectors)</t>
  </si>
  <si>
    <t>0.088</t>
  </si>
  <si>
    <t>random 75/25 split / 3 spatial groups</t>
  </si>
  <si>
    <t>Spatial design: CLOCK 3-fold (random longitudinal sectors), test 1-68% of data. BRT (dismo gbm.step; tc 4, bag 0.75, lr 0.007; n trees selected on the test fold). 309 non-duplicate presences (0.1 deg) of O. validus (Moreau et al. 2018 dataset) + 1000 background points sampled by KDE target-group weighting (depth &lt; 1500 m); 16 environmental layers. Random = 75/25 random split; spatial = BLOCK (4 lat/long median quadrants, 1 test) or CLOCK (2/3/4 random longitudinal sectors, 1 test). Values = mean +- SD of 100 replicates (background resampling + partitioning). Authors' preferred design = 2-fold CLOCK (primary). Moran's I on residuals 0.069 (model B), no range. Also reported (not allowed metrics): COR random 0.792 vs BLOCK 0.632, CLOCK2 0.584, CLOCK3 0.591, CLOCK4 0.483; % correctly classified test data 89.45 vs 80.95/80.04/80.71/79.47; ntrees 1580 vs 543.5/375/424.5/379; SSB 0.101 vs 0.80-0.85. Code: github.com/charleneguillaumot/THESIS.</t>
  </si>
  <si>
    <t>Spatial design CLOCK 3-fold (random longitudinal sectors)</t>
  </si>
  <si>
    <t>0.089</t>
  </si>
  <si>
    <t>Spatial design: CLOCK 4-fold (random longitudinal sectors), test 1-66% of data. BRT (dismo gbm.step; tc 4, bag 0.75, lr 0.007; n trees selected on the test fold). 309 non-duplicate presences (0.1 deg) of O. validus (Moreau et al. 2018 dataset) + 1000 background points sampled by KDE target-group weighting (depth &lt; 1500 m); 16 environmental layers. Random = 75/25 random split; spatial = BLOCK (4 lat/long median quadrants, 1 test) or CLOCK (2/3/4 random longitudinal sectors, 1 test). Values = mean +- SD of 100 replicates (background resampling + partitioning). Authors' preferred design = 2-fold CLOCK (primary). Moran's I on residuals 0.069 (model B), no range. Also reported (not allowed metrics): COR random 0.792 vs BLOCK 0.632, CLOCK2 0.584, CLOCK3 0.591, CLOCK4 0.483; % correctly classified test data 89.45 vs 80.95/80.04/80.71/79.47; ntrees 1580 vs 543.5/375/424.5/379; SSB 0.101 vs 0.80-0.85. Code: github.com/charleneguillaumot/THESIS.</t>
  </si>
  <si>
    <t>Spatial design CLOCK 4-fold (random longitudinal sectors)</t>
  </si>
  <si>
    <t>0.165</t>
  </si>
  <si>
    <t>S0024a</t>
  </si>
  <si>
    <t>Stiller</t>
  </si>
  <si>
    <t>Germany (patchCROP, Brandenburg)</t>
  </si>
  <si>
    <t>soy grain yield (kriged yield map, per 5.4 m window)</t>
  </si>
  <si>
    <t>4761</t>
  </si>
  <si>
    <t>Table 1 (p. 8); Section 2.4</t>
  </si>
  <si>
    <t>ResNet18, soy. External-field r: RCV-overlap 0.33, RCV-no-overlap 0.47, SCV 0.46. Train global r: see Table 1. UAV RGB orthoimage (single date) -&gt; yield (kriged combine-harvester yield map) per 224x224 px (~5.4 m) sliding-window sample within one ~0.5 ha field (72x72 or 72x60 m) per crop; external test on a second field of the same crop. Random comparator = 4-fold RCV on the overlapping-window dataset (stride 0.73 m, 4761 samples; overlap between train/val kept, i.e. leaky) - same dataset as SCV; SCV = 4 spatial blocks on the overlapping dataset with overlapping samples removed between train and val (3279 train / 930 val). Alternative RCV on non-overlapping windows (81 samples) in random_cv_alt. Hyperparameters tuned on the validation fold (flat CV) in each scheme. Only Pearson r reported (metric outside v2 list, kept native as Pearson_r); values = global r over all CV predictions. value_independent = external-field r of the SCV-trained models (average of fold models). No variogram range; block dimensions not reported.</t>
  </si>
  <si>
    <t>ResNet18; crop soy</t>
  </si>
  <si>
    <t>random_kfold without overlapping samples (81 samples): val r 0.67</t>
  </si>
  <si>
    <t>Baseline CNN (re-implementation of Nevavuori et al. 2019), soy. External-field r: RCV-overlap -0.5, RCV-no-overlap -0.1, SCV 0.5. Train global r: see Table 1. UAV RGB orthoimage (single date) -&gt; yield (kriged combine-harvester yield map) per 224x224 px (~5.4 m) sliding-window sample within one ~0.5 ha field (72x72 or 72x60 m) per crop; external test on a second field of the same crop. Random comparator = 4-fold RCV on the overlapping-window dataset (stride 0.73 m, 4761 samples; overlap between train/val kept, i.e. leaky) - same dataset as SCV; SCV = 4 spatial blocks on the overlapping dataset with overlapping samples removed between train and val (3279 train / 930 val). Alternative RCV on non-overlapping windows (81 samples) in random_cv_alt. Hyperparameters tuned on the validation fold (flat CV) in each scheme. Only Pearson r reported (metric outside v2 list, kept native as Pearson_r); values = global r over all CV predictions. value_independent = external-field r of the SCV-trained models (average of fold models). No variogram range; block dimensions not reported.</t>
  </si>
  <si>
    <t>Baseline CNN (re-implementation of Nevavuori et al. 2019); crop soy</t>
  </si>
  <si>
    <t>random_kfold without overlapping samples (81 samples): val r 0.77</t>
  </si>
  <si>
    <t>S0024b</t>
  </si>
  <si>
    <t>maize grain yield (kriged yield map, per 5.4 m window)</t>
  </si>
  <si>
    <t>ResNet18, maize. External-field r: RCV-overlap 0.5, RCV-no-overlap 0.24, SCV 0.55. Train global r: see Table 1. UAV RGB orthoimage (single date) -&gt; yield (kriged combine-harvester yield map) per 224x224 px (~5.4 m) sliding-window sample within one ~0.5 ha field (72x72 or 72x60 m) per crop; external test on a second field of the same crop. Random comparator = 4-fold RCV on the overlapping-window dataset (stride 0.73 m, 4761 samples; overlap between train/val kept, i.e. leaky) - same dataset as SCV; SCV = 4 spatial blocks on the overlapping dataset with overlapping samples removed between train and val (3279 train / 930 val). Alternative RCV on non-overlapping windows (81 samples) in random_cv_alt. Hyperparameters tuned on the validation fold (flat CV) in each scheme. Only Pearson r reported (metric outside v2 list, kept native as Pearson_r); values = global r over all CV predictions. value_independent = external-field r of the SCV-trained models (average of fold models). No variogram range; block dimensions not reported.</t>
  </si>
  <si>
    <t>ResNet18; crop maize</t>
  </si>
  <si>
    <t>random_kfold without overlapping samples (81 samples): val r 0.8</t>
  </si>
  <si>
    <t>Baseline CNN (re-implementation of Nevavuori et al. 2019), maize. External-field r: RCV-overlap 0.47, RCV-no-overlap 0.22, SCV 0.47. Train global r: see Table 1. UAV RGB orthoimage (single date) -&gt; yield (kriged combine-harvester yield map) per 224x224 px (~5.4 m) sliding-window sample within one ~0.5 ha field (72x72 or 72x60 m) per crop; external test on a second field of the same crop. Random comparator = 4-fold RCV on the overlapping-window dataset (stride 0.73 m, 4761 samples; overlap between train/val kept, i.e. leaky) - same dataset as SCV; SCV = 4 spatial blocks on the overlapping dataset with overlapping samples removed between train and val (3279 train / 930 val). Alternative RCV on non-overlapping windows (81 samples) in random_cv_alt. Hyperparameters tuned on the validation fold (flat CV) in each scheme. Only Pearson r reported (metric outside v2 list, kept native as Pearson_r); values = global r over all CV predictions. value_independent = external-field r of the SCV-trained models (average of fold models). No variogram range; block dimensions not reported.</t>
  </si>
  <si>
    <t>Baseline CNN (re-implementation of Nevavuori et al. 2019); crop maize</t>
  </si>
  <si>
    <t>S0024c</t>
  </si>
  <si>
    <t>sunflower grain yield (kriged yield map, per 5.4 m window)</t>
  </si>
  <si>
    <t>ResNet18, sunflower. External-field r: RCV-overlap 0.06, RCV-no-overlap -0.4, SCV 0. Train global r: see Table 1. UAV RGB orthoimage (single date) -&gt; yield (kriged combine-harvester yield map) per 224x224 px (~5.4 m) sliding-window sample within one ~0.5 ha field (72x72 or 72x60 m) per crop; external test on a second field of the same crop. Random comparator = 4-fold RCV on the overlapping-window dataset (stride 0.73 m, 4761 samples; overlap between train/val kept, i.e. leaky) - same dataset as SCV; SCV = 4 spatial blocks on the overlapping dataset with overlapping samples removed between train and val (3279 train / 930 val). Alternative RCV on non-overlapping windows (81 samples) in random_cv_alt. Hyperparameters tuned on the validation fold (flat CV) in each scheme. Only Pearson r reported (metric outside v2 list, kept native as Pearson_r); values = global r over all CV predictions. value_independent = external-field r of the SCV-trained models (average of fold models). No variogram range; block dimensions not reported.</t>
  </si>
  <si>
    <t>ResNet18; crop sunflower</t>
  </si>
  <si>
    <t>random_kfold without overlapping samples (81 samples): val r 0.59</t>
  </si>
  <si>
    <t>Baseline CNN (re-implementation of Nevavuori et al. 2019), sunflower. External-field r: RCV-overlap 0.2, RCV-no-overlap 0, SCV 0.22. Train global r: see Table 1. UAV RGB orthoimage (single date) -&gt; yield (kriged combine-harvester yield map) per 224x224 px (~5.4 m) sliding-window sample within one ~0.5 ha field (72x72 or 72x60 m) per crop; external test on a second field of the same crop. Random comparator = 4-fold RCV on the overlapping-window dataset (stride 0.73 m, 4761 samples; overlap between train/val kept, i.e. leaky) - same dataset as SCV; SCV = 4 spatial blocks on the overlapping dataset with overlapping samples removed between train and val (3279 train / 930 val). Alternative RCV on non-overlapping windows (81 samples) in random_cv_alt. Hyperparameters tuned on the validation fold (flat CV) in each scheme. Only Pearson r reported (metric outside v2 list, kept native as Pearson_r); values = global r over all CV predictions. value_independent = external-field r of the SCV-trained models (average of fold models). No variogram range; block dimensions not reported.</t>
  </si>
  <si>
    <t>Baseline CNN (re-implementation of Nevavuori et al. 2019); crop sunflower</t>
  </si>
  <si>
    <t>S0008a</t>
  </si>
  <si>
    <t>Ren</t>
  </si>
  <si>
    <t>daily max 8-h average ozone (DM8HA, ppb), spatiotemporal model, 2011</t>
  </si>
  <si>
    <t>249197</t>
  </si>
  <si>
    <t>10 random / 10 spatial clusters</t>
  </si>
  <si>
    <t>6.58</t>
  </si>
  <si>
    <t>7.73</t>
  </si>
  <si>
    <t>Air quality (ozone) at EPA AQS regulatory monitors (opportunistic network, coded clustered); domain other per air-pollution precedent. Random = 10-fold random CV; spatial = 10-fold spatial validation with 708 training monitors grouped into 10 spatial clusters (~800-2000 km extents). Same hyperparameters and sample weights in all validations; metrics from pooled held-out predictions. Independent = 75% completeness criterion external validation on less complete monitors (not probability sample). RMSE in ppb. Linear models (LM, RIDGE, LASSO, ELASTICNET, PCR, PLSR) not extracted; RT = single regression tree coded other; BPNN and DNN coded ANN. Leave-month-out temporal and peak validation not extracted. Spatiotemporal model: N=249,197 daily samples from 708 monitors; Table 1 values for weight-tunable models reflect sample-weight tuning (text p.5: XGBOOST 6.21/8.14). External N=125,218 samples from 605 monitors. Algorithm: KNN.</t>
  </si>
  <si>
    <t>spatiotemporal model (DM8HA), sample-weight tuned where available</t>
  </si>
  <si>
    <t>8.47</t>
  </si>
  <si>
    <t>8.64</t>
  </si>
  <si>
    <t>8.39</t>
  </si>
  <si>
    <t>Air quality (ozone) at EPA AQS regulatory monitors (opportunistic network, coded clustered); domain other per air-pollution precedent. Random = 10-fold random CV; spatial = 10-fold spatial validation with 708 training monitors grouped into 10 spatial clusters (~800-2000 km extents). Same hyperparameters and sample weights in all validations; metrics from pooled held-out predictions. Independent = 75% completeness criterion external validation on less complete monitors (not probability sample). RMSE in ppb. Linear models (LM, RIDGE, LASSO, ELASTICNET, PCR, PLSR) not extracted; RT = single regression tree coded other; BPNN and DNN coded ANN. Leave-month-out temporal and peak validation not extracted. Spatiotemporal model: N=249,197 daily samples from 708 monitors; Table 1 values for weight-tunable models reflect sample-weight tuning (text p.5: XGBOOST 6.21/8.14). External N=125,218 samples from 605 monitors. Algorithm: SVR.</t>
  </si>
  <si>
    <t>8.56</t>
  </si>
  <si>
    <t>9.38</t>
  </si>
  <si>
    <t>Air quality (ozone) at EPA AQS regulatory monitors (opportunistic network, coded clustered); domain other per air-pollution precedent. Random = 10-fold random CV; spatial = 10-fold spatial validation with 708 training monitors grouped into 10 spatial clusters (~800-2000 km extents). Same hyperparameters and sample weights in all validations; metrics from pooled held-out predictions. Independent = 75% completeness criterion external validation on less complete monitors (not probability sample). RMSE in ppb. Linear models (LM, RIDGE, LASSO, ELASTICNET, PCR, PLSR) not extracted; RT = single regression tree coded other; BPNN and DNN coded ANN. Leave-month-out temporal and peak validation not extracted. Spatiotemporal model: N=249,197 daily samples from 708 monitors; Table 1 values for weight-tunable models reflect sample-weight tuning (text p.5: XGBOOST 6.21/8.14). External N=125,218 samples from 605 monitors. Algorithm: BPNN.</t>
  </si>
  <si>
    <t>7.2</t>
  </si>
  <si>
    <t>8.73</t>
  </si>
  <si>
    <t>7.99</t>
  </si>
  <si>
    <t>Air quality (ozone) at EPA AQS regulatory monitors (opportunistic network, coded clustered); domain other per air-pollution precedent. Random = 10-fold random CV; spatial = 10-fold spatial validation with 708 training monitors grouped into 10 spatial clusters (~800-2000 km extents). Same hyperparameters and sample weights in all validations; metrics from pooled held-out predictions. Independent = 75% completeness criterion external validation on less complete monitors (not probability sample). RMSE in ppb. Linear models (LM, RIDGE, LASSO, ELASTICNET, PCR, PLSR) not extracted; RT = single regression tree coded other; BPNN and DNN coded ANN. Leave-month-out temporal and peak validation not extracted. Spatiotemporal model: N=249,197 daily samples from 708 monitors; Table 1 values for weight-tunable models reflect sample-weight tuning (text p.5: XGBOOST 6.21/8.14). External N=125,218 samples from 605 monitors. Algorithm: DNN.</t>
  </si>
  <si>
    <t>9.18</t>
  </si>
  <si>
    <t>8.87</t>
  </si>
  <si>
    <t>Air quality (ozone) at EPA AQS regulatory monitors (opportunistic network, coded clustered); domain other per air-pollution precedent. Random = 10-fold random CV; spatial = 10-fold spatial validation with 708 training monitors grouped into 10 spatial clusters (~800-2000 km extents). Same hyperparameters and sample weights in all validations; metrics from pooled held-out predictions. Independent = 75% completeness criterion external validation on less complete monitors (not probability sample). RMSE in ppb. Linear models (LM, RIDGE, LASSO, ELASTICNET, PCR, PLSR) not extracted; RT = single regression tree coded other; BPNN and DNN coded ANN. Leave-month-out temporal and peak validation not extracted. Spatiotemporal model: N=249,197 daily samples from 708 monitors; Table 1 values for weight-tunable models reflect sample-weight tuning (text p.5: XGBOOST 6.21/8.14). External N=125,218 samples from 605 monitors. Algorithm: RT.</t>
  </si>
  <si>
    <t>5.6</t>
  </si>
  <si>
    <t>7.33</t>
  </si>
  <si>
    <t>Air quality (ozone) at EPA AQS regulatory monitors (opportunistic network, coded clustered); domain other per air-pollution precedent. Random = 10-fold random CV; spatial = 10-fold spatial validation with 708 training monitors grouped into 10 spatial clusters (~800-2000 km extents). Same hyperparameters and sample weights in all validations; metrics from pooled held-out predictions. Independent = 75% completeness criterion external validation on less complete monitors (not probability sample). RMSE in ppb. Linear models (LM, RIDGE, LASSO, ELASTICNET, PCR, PLSR) not extracted; RT = single regression tree coded other; BPNN and DNN coded ANN. Leave-month-out temporal and peak validation not extracted. Spatiotemporal model: N=249,197 daily samples from 708 monitors; Table 1 values for weight-tunable models reflect sample-weight tuning (text p.5: XGBOOST 6.21/8.14). External N=125,218 samples from 605 monitors. Algorithm: RF.</t>
  </si>
  <si>
    <t>8.14</t>
  </si>
  <si>
    <t>7.74</t>
  </si>
  <si>
    <t>Air quality (ozone) at EPA AQS regulatory monitors (opportunistic network, coded clustered); domain other per air-pollution precedent. Random = 10-fold random CV; spatial = 10-fold spatial validation with 708 training monitors grouped into 10 spatial clusters (~800-2000 km extents). Same hyperparameters and sample weights in all validations; metrics from pooled held-out predictions. Independent = 75% completeness criterion external validation on less complete monitors (not probability sample). RMSE in ppb. Linear models (LM, RIDGE, LASSO, ELASTICNET, PCR, PLSR) not extracted; RT = single regression tree coded other; BPNN and DNN coded ANN. Leave-month-out temporal and peak validation not extracted. Spatiotemporal model: N=249,197 daily samples from 708 monitors; Table 1 values for weight-tunable models reflect sample-weight tuning (text p.5: XGBOOST 6.21/8.14). External N=125,218 samples from 605 monitors. Algorithm: XGBOOST.</t>
  </si>
  <si>
    <t>S0008b</t>
  </si>
  <si>
    <t>annual ozone design value (DVm, ppb), spatial model, 2011</t>
  </si>
  <si>
    <t>708</t>
  </si>
  <si>
    <t>5.96</t>
  </si>
  <si>
    <t>6.38</t>
  </si>
  <si>
    <t>Air quality (ozone) at EPA AQS regulatory monitors (opportunistic network, coded clustered); domain other per air-pollution precedent. Random = 10-fold random CV; spatial = 10-fold spatial validation with 708 training monitors grouped into 10 spatial clusters (~800-2000 km extents). Same hyperparameters and sample weights in all validations; metrics from pooled held-out predictions. Independent = 75% completeness criterion external validation on less complete monitors (not probability sample). RMSE in ppb. Linear models (LM, RIDGE, LASSO, ELASTICNET, PCR, PLSR) not extracted; RT = single regression tree coded other; BPNN and DNN coded ANN. Leave-month-out temporal and peak validation not extracted. Spatial model of annual DVm at 708 monitors (same monitors as S0008a, not independent). External N=511 monitors. Algorithm: KNN.</t>
  </si>
  <si>
    <t>spatial model (annual DVm)</t>
  </si>
  <si>
    <t>6.11</t>
  </si>
  <si>
    <t>Air quality (ozone) at EPA AQS regulatory monitors (opportunistic network, coded clustered); domain other per air-pollution precedent. Random = 10-fold random CV; spatial = 10-fold spatial validation with 708 training monitors grouped into 10 spatial clusters (~800-2000 km extents). Same hyperparameters and sample weights in all validations; metrics from pooled held-out predictions. Independent = 75% completeness criterion external validation on less complete monitors (not probability sample). RMSE in ppb. Linear models (LM, RIDGE, LASSO, ELASTICNET, PCR, PLSR) not extracted; RT = single regression tree coded other; BPNN and DNN coded ANN. Leave-month-out temporal and peak validation not extracted. Spatial model of annual DVm at 708 monitors (same monitors as S0008a, not independent). External N=511 monitors. Algorithm: SVR.</t>
  </si>
  <si>
    <t>7.91</t>
  </si>
  <si>
    <t>7.14</t>
  </si>
  <si>
    <t>Air quality (ozone) at EPA AQS regulatory monitors (opportunistic network, coded clustered); domain other per air-pollution precedent. Random = 10-fold random CV; spatial = 10-fold spatial validation with 708 training monitors grouped into 10 spatial clusters (~800-2000 km extents). Same hyperparameters and sample weights in all validations; metrics from pooled held-out predictions. Independent = 75% completeness criterion external validation on less complete monitors (not probability sample). RMSE in ppb. Linear models (LM, RIDGE, LASSO, ELASTICNET, PCR, PLSR) not extracted; RT = single regression tree coded other; BPNN and DNN coded ANN. Leave-month-out temporal and peak validation not extracted. Spatial model of annual DVm at 708 monitors (same monitors as S0008a, not independent). External N=511 monitors. Algorithm: BPNN.</t>
  </si>
  <si>
    <t>6.0</t>
  </si>
  <si>
    <t>7.09</t>
  </si>
  <si>
    <t>5.9</t>
  </si>
  <si>
    <t>Air quality (ozone) at EPA AQS regulatory monitors (opportunistic network, coded clustered); domain other per air-pollution precedent. Random = 10-fold random CV; spatial = 10-fold spatial validation with 708 training monitors grouped into 10 spatial clusters (~800-2000 km extents). Same hyperparameters and sample weights in all validations; metrics from pooled held-out predictions. Independent = 75% completeness criterion external validation on less complete monitors (not probability sample). RMSE in ppb. Linear models (LM, RIDGE, LASSO, ELASTICNET, PCR, PLSR) not extracted; RT = single regression tree coded other; BPNN and DNN coded ANN. Leave-month-out temporal and peak validation not extracted. Spatial model of annual DVm at 708 monitors (same monitors as S0008a, not independent). External N=511 monitors. Algorithm: DNN.</t>
  </si>
  <si>
    <t>8.89</t>
  </si>
  <si>
    <t>Air quality (ozone) at EPA AQS regulatory monitors (opportunistic network, coded clustered); domain other per air-pollution precedent. Random = 10-fold random CV; spatial = 10-fold spatial validation with 708 training monitors grouped into 10 spatial clusters (~800-2000 km extents). Same hyperparameters and sample weights in all validations; metrics from pooled held-out predictions. Independent = 75% completeness criterion external validation on less complete monitors (not probability sample). RMSE in ppb. Linear models (LM, RIDGE, LASSO, ELASTICNET, PCR, PLSR) not extracted; RT = single regression tree coded other; BPNN and DNN coded ANN. Leave-month-out temporal and peak validation not extracted. Spatial model of annual DVm at 708 monitors (same monitors as S0008a, not independent). External N=511 monitors. Algorithm: RT.</t>
  </si>
  <si>
    <t>7.13</t>
  </si>
  <si>
    <t>5.56</t>
  </si>
  <si>
    <t>Air quality (ozone) at EPA AQS regulatory monitors (opportunistic network, coded clustered); domain other per air-pollution precedent. Random = 10-fold random CV; spatial = 10-fold spatial validation with 708 training monitors grouped into 10 spatial clusters (~800-2000 km extents). Same hyperparameters and sample weights in all validations; metrics from pooled held-out predictions. Independent = 75% completeness criterion external validation on less complete monitors (not probability sample). RMSE in ppb. Linear models (LM, RIDGE, LASSO, ELASTICNET, PCR, PLSR) not extracted; RT = single regression tree coded other; BPNN and DNN coded ANN. Leave-month-out temporal and peak validation not extracted. Spatial model of annual DVm at 708 monitors (same monitors as S0008a, not independent). External N=511 monitors. Algorithm: RF.</t>
  </si>
  <si>
    <t>5.51</t>
  </si>
  <si>
    <t>Air quality (ozone) at EPA AQS regulatory monitors (opportunistic network, coded clustered); domain other per air-pollution precedent. Random = 10-fold random CV; spatial = 10-fold spatial validation with 708 training monitors grouped into 10 spatial clusters (~800-2000 km extents). Same hyperparameters and sample weights in all validations; metrics from pooled held-out predictions. Independent = 75% completeness criterion external validation on less complete monitors (not probability sample). RMSE in ppb. Linear models (LM, RIDGE, LASSO, ELASTICNET, PCR, PLSR) not extracted; RT = single regression tree coded other; BPNN and DNN coded ANN. Leave-month-out temporal and peak validation not extracted. Spatial model of annual DVm at 708 monitors (same monitors as S0008a, not independent). External N=511 monitors. Algorithm: XGBOOST.</t>
  </si>
  <si>
    <t>S0028a</t>
  </si>
  <si>
    <t>Taiwan (Taipei)</t>
  </si>
  <si>
    <t>on-road PM2.5 residual after ambient model (spatial LURF stage, ug/m3)</t>
  </si>
  <si>
    <t>972</t>
  </si>
  <si>
    <t>50 random / 50 buffered</t>
  </si>
  <si>
    <t>Table 1; Section 3.3-3.4 text</t>
  </si>
  <si>
    <t>On-road PM2.5 from low-cost sensors on bicycle along fixed commuting routes (samples along roads, coded clustered); domain other per air-pollution precedent. Spatial CV = 50-fold CV in which training points closer than 100 m to test points are removed (Pohjankukka et al. 2017; buffered k-fold, coded other); random = same 50-fold CV without distance restriction (same folds/test points). Metrics computed on predicted vs measured values (pooled). RMSE in ug/m3. LURF = RF on OpenStreetMap land-use features predicting residuals of the first-stage ambient linear model.</t>
  </si>
  <si>
    <t>LURF second-stage RF model (land-use features only)</t>
  </si>
  <si>
    <t>5-fold random CV (LURF R2 0.55/0.42/0.61, RMSE 2.37/2.26/2.28 for Taipei/Osaka/Seoul)</t>
  </si>
  <si>
    <t>on-road PM2.5 (two-stage model, ug/m3)</t>
  </si>
  <si>
    <t>On-road PM2.5 from low-cost sensors on bicycle along fixed commuting routes (samples along roads, coded clustered); domain other per air-pollution precedent. Spatial CV = 50-fold CV in which training points closer than 100 m to test points are removed (Pohjankukka et al. 2017; buffered k-fold, coded other); random = same 50-fold CV without distance restriction (same folds/test points). Metrics computed on predicted vs measured values (pooled). RMSE in ug/m3. Two-stage = linear ambient-PM2.5 model + RF LURF on residuals (hybrid). Table 1 reports two-stage RMSE identical to LURF RMSE (as printed).</t>
  </si>
  <si>
    <t>two-stage model (linear ambient model + LURF RF)</t>
  </si>
  <si>
    <t>S0028b</t>
  </si>
  <si>
    <t>Japan (Osaka)</t>
  </si>
  <si>
    <t>1458</t>
  </si>
  <si>
    <t>2.19</t>
  </si>
  <si>
    <t>S0028c</t>
  </si>
  <si>
    <t>South Korea (Seoul)</t>
  </si>
  <si>
    <t>1314</t>
  </si>
  <si>
    <t>2.54</t>
  </si>
  <si>
    <t>S0031a</t>
  </si>
  <si>
    <t>above-ground biomass (AGB, 1 km raster; Mg/ha)</t>
  </si>
  <si>
    <t>37</t>
  </si>
  <si>
    <t>Fig. 8 (zoomed subplots 1-3)</t>
  </si>
  <si>
    <t>Methodological study (DA-CV). Samples (n=1000) drawn from k of 100 k-means subregions (k=100..1, 10 repetitions each, 1000 tasks per dataset); RF 500 trees, mtry=sqrt(p). Random = RDM-CV 5-fold; spatial = SP-CV (spatial+ CV, Wang et al. 2023: hierarchical spatial blocks + cluster-ensemble fold assignment, 5 folds). Errors of all held-out samples pooled. value_independent = actual RMSE of the model over all raster cells (exhaustive true error). Values VISUALLY digitised as approximate centre of the point clouds in the zoomed Fig. 8 subplots (precision about +/-10%); no tables available. Only absolute |CV - actual| shown in Figs 7/9 (not extracted). DA-CV and kNNDM results not extracted. Real AGB map dataset (Wadoux et al. 2021), 28 covariates.</t>
  </si>
  <si>
    <t>sample clustering [15%,25%] dissimilarity (less clustered)</t>
  </si>
  <si>
    <t>S0031b</t>
  </si>
  <si>
    <t>35</t>
  </si>
  <si>
    <t>33</t>
  </si>
  <si>
    <t>sample clustering [45%,55%] dissimilarity (partially clustered)</t>
  </si>
  <si>
    <t>S0031c</t>
  </si>
  <si>
    <t>29.5</t>
  </si>
  <si>
    <t>35.5</t>
  </si>
  <si>
    <t>sample clustering [75%,85%] dissimilarity (strongly clustered)</t>
  </si>
  <si>
    <t>S0031d</t>
  </si>
  <si>
    <t>NA (synthetic landscape)</t>
  </si>
  <si>
    <t>synthetic species abundance (Roberts et al. 2017 simulation)</t>
  </si>
  <si>
    <t>Methodological study (DA-CV). Samples (n=1000) drawn from k of 100 k-means subregions (k=100..1, 10 repetitions each, 1000 tasks per dataset); RF 500 trees, mtry=sqrt(p). Random = RDM-CV 5-fold; spatial = SP-CV (spatial+ CV, Wang et al. 2023: hierarchical spatial blocks + cluster-ensemble fold assignment, 5 folds). Errors of all held-out samples pooled. value_independent = actual RMSE of the model over all raster cells (exhaustive true error). Values VISUALLY digitised as approximate centre of the point clouds in the zoomed Fig. 8 subplots (precision about +/-10%); no tables available. Only absolute |CV - actual| shown in Figs 7/9 (not extracted). DA-CV and kNNDM results not extracted. Synthetic dataset (simulated covariates via GRF/MRF), unitless.</t>
  </si>
  <si>
    <t>S0031e</t>
  </si>
  <si>
    <t>S0031f</t>
  </si>
  <si>
    <t>S0038</t>
  </si>
  <si>
    <t>Samodra</t>
  </si>
  <si>
    <t>Indonesia (Pacitan Regency, Java)</t>
  </si>
  <si>
    <t>landslide susceptibility (landslide vs non-landslide points, TC Cempaka 2017)</t>
  </si>
  <si>
    <t>1114</t>
  </si>
  <si>
    <t>1390</t>
  </si>
  <si>
    <t>10 random / 10 spatial</t>
  </si>
  <si>
    <t>Landslide susceptibility (domain other per geohazard precedent); 743 landslide polygons converted to points under 8 inventory-handling scenarios plus equal number of random non-landslide points; 75% used for CV (n_samples = approx. 75% of scenario total), 25% held out. Random = 10-fold random CV with nonspatial hyperparameter tuning; spatial = spatial 10-fold CV / leave-location-out (CAST; partition method not described, Fig. 4) with spatial tuning (mtry/ntree tuned within each scheme). Accuracy and kappa = mean over 10 folds. AUROC in Table 2 is computed on the same random 25% hold-out for both workflows (apparent predictive rate), not a CV estimate, so not extracted. Scenario total points = 1486. Primary = 15 m grid sampling (authors' recommended strategy).</t>
  </si>
  <si>
    <t>Minimum (toe point); CV-nonspatial tuning vs CV LLO-spatial tuning</t>
  </si>
  <si>
    <t>Landslide susceptibility (domain other per geohazard precedent); 743 landslide polygons converted to points under 8 inventory-handling scenarios plus equal number of random non-landslide points; 75% used for CV (n_samples = approx. 75% of scenario total), 25% held out. Random = 10-fold random CV with nonspatial hyperparameter tuning; spatial = spatial 10-fold CV / leave-location-out (CAST; partition method not described, Fig. 4) with spatial tuning (mtry/ntree tuned within each scheme). Accuracy and kappa = mean over 10 folds. AUROC in Table 2 is computed on the same random 25% hold-out for both workflows (apparent predictive rate), not a CV estimate, so not extracted. Scenario total points = 1486. Spatial arm uses FFS-selected predictors and no tuning, so predictor set/tuning differ from random arm (sensitivity only).</t>
  </si>
  <si>
    <t>Minimum (toe point); CV-nonspatial tuning vs CV LLO with forward feature selection, no tuning</t>
  </si>
  <si>
    <t>Maximum (scarp point); CV-nonspatial tuning vs CV LLO-spatial tuning</t>
  </si>
  <si>
    <t>Maximum (scarp point); CV-nonspatial tuning vs CV LLO with forward feature selection, no tuning</t>
  </si>
  <si>
    <t>Center point; CV-nonspatial tuning vs CV LLO-spatial tuning</t>
  </si>
  <si>
    <t>Center point; CV-nonspatial tuning vs CV LLO with forward feature selection, no tuning</t>
  </si>
  <si>
    <t>Random 1 pt per landslide; CV-nonspatial tuning vs CV LLO-spatial tuning</t>
  </si>
  <si>
    <t>Random 1 pt per landslide; CV-nonspatial tuning vs CV LLO with forward feature selection, no tuning</t>
  </si>
  <si>
    <t>3344</t>
  </si>
  <si>
    <t>Landslide susceptibility (domain other per geohazard precedent); 743 landslide polygons converted to points under 8 inventory-handling scenarios plus equal number of random non-landslide points; 75% used for CV (n_samples = approx. 75% of scenario total), 25% held out. Random = 10-fold random CV with nonspatial hyperparameter tuning; spatial = spatial 10-fold CV / leave-location-out (CAST; partition method not described, Fig. 4) with spatial tuning (mtry/ntree tuned within each scheme). Accuracy and kappa = mean over 10 folds. AUROC in Table 2 is computed on the same random 25% hold-out for both workflows (apparent predictive rate), not a CV estimate, so not extracted. Scenario total points = 4458. Primary = 15 m grid sampling (authors' recommended strategy).</t>
  </si>
  <si>
    <t>Random 3 pt per landslide; CV-nonspatial tuning vs CV LLO-spatial tuning</t>
  </si>
  <si>
    <t>Landslide susceptibility (domain other per geohazard precedent); 743 landslide polygons converted to points under 8 inventory-handling scenarios plus equal number of random non-landslide points; 75% used for CV (n_samples = approx. 75% of scenario total), 25% held out. Random = 10-fold random CV with nonspatial hyperparameter tuning; spatial = spatial 10-fold CV / leave-location-out (CAST; partition method not described, Fig. 4) with spatial tuning (mtry/ntree tuned within each scheme). Accuracy and kappa = mean over 10 folds. AUROC in Table 2 is computed on the same random 25% hold-out for both workflows (apparent predictive rate), not a CV estimate, so not extracted. Scenario total points = 4458. Spatial arm uses FFS-selected predictors and no tuning, so predictor set/tuning differ from random arm (sensitivity only).</t>
  </si>
  <si>
    <t>Random 3 pt per landslide; CV-nonspatial tuning vs CV LLO with forward feature selection, no tuning</t>
  </si>
  <si>
    <t>5572</t>
  </si>
  <si>
    <t>Landslide susceptibility (domain other per geohazard precedent); 743 landslide polygons converted to points under 8 inventory-handling scenarios plus equal number of random non-landslide points; 75% used for CV (n_samples = approx. 75% of scenario total), 25% held out. Random = 10-fold random CV with nonspatial hyperparameter tuning; spatial = spatial 10-fold CV / leave-location-out (CAST; partition method not described, Fig. 4) with spatial tuning (mtry/ntree tuned within each scheme). Accuracy and kappa = mean over 10 folds. AUROC in Table 2 is computed on the same random 25% hold-out for both workflows (apparent predictive rate), not a CV estimate, so not extracted. Scenario total points = 7430. Primary = 15 m grid sampling (authors' recommended strategy).</t>
  </si>
  <si>
    <t>Random 5 pt per landslide; CV-nonspatial tuning vs CV LLO-spatial tuning</t>
  </si>
  <si>
    <t>Landslide susceptibility (domain other per geohazard precedent); 743 landslide polygons converted to points under 8 inventory-handling scenarios plus equal number of random non-landslide points; 75% used for CV (n_samples = approx. 75% of scenario total), 25% held out. Random = 10-fold random CV with nonspatial hyperparameter tuning; spatial = spatial 10-fold CV / leave-location-out (CAST; partition method not described, Fig. 4) with spatial tuning (mtry/ntree tuned within each scheme). Accuracy and kappa = mean over 10 folds. AUROC in Table 2 is computed on the same random 25% hold-out for both workflows (apparent predictive rate), not a CV estimate, so not extracted. Scenario total points = 7430. Spatial arm uses FFS-selected predictors and no tuning, so predictor set/tuning differ from random arm (sensitivity only).</t>
  </si>
  <si>
    <t>Random 5 pt per landslide; CV-nonspatial tuning vs CV LLO with forward feature selection, no tuning</t>
  </si>
  <si>
    <t>11145</t>
  </si>
  <si>
    <t>Landslide susceptibility (domain other per geohazard precedent); 743 landslide polygons converted to points under 8 inventory-handling scenarios plus equal number of random non-landslide points; 75% used for CV (n_samples = approx. 75% of scenario total), 25% held out. Random = 10-fold random CV with nonspatial hyperparameter tuning; spatial = spatial 10-fold CV / leave-location-out (CAST; partition method not described, Fig. 4) with spatial tuning (mtry/ntree tuned within each scheme). Accuracy and kappa = mean over 10 folds. AUROC in Table 2 is computed on the same random 25% hold-out for both workflows (apparent predictive rate), not a CV estimate, so not extracted. Scenario total points = 14860. Primary = 15 m grid sampling (authors' recommended strategy).</t>
  </si>
  <si>
    <t>Random 10 pt per landslide; CV-nonspatial tuning vs CV LLO-spatial tuning</t>
  </si>
  <si>
    <t>Landslide susceptibility (domain other per geohazard precedent); 743 landslide polygons converted to points under 8 inventory-handling scenarios plus equal number of random non-landslide points; 75% used for CV (n_samples = approx. 75% of scenario total), 25% held out. Random = 10-fold random CV with nonspatial hyperparameter tuning; spatial = spatial 10-fold CV / leave-location-out (CAST; partition method not described, Fig. 4) with spatial tuning (mtry/ntree tuned within each scheme). Accuracy and kappa = mean over 10 folds. AUROC in Table 2 is computed on the same random 25% hold-out for both workflows (apparent predictive rate), not a CV estimate, so not extracted. Scenario total points = 14860. Spatial arm uses FFS-selected predictors and no tuning, so predictor set/tuning differ from random arm (sensitivity only).</t>
  </si>
  <si>
    <t>Random 10 pt per landslide; CV-nonspatial tuning vs CV LLO with forward feature selection, no tuning</t>
  </si>
  <si>
    <t>14392</t>
  </si>
  <si>
    <t>Landslide susceptibility (domain other per geohazard precedent); 743 landslide polygons converted to points under 8 inventory-handling scenarios plus equal number of random non-landslide points; 75% used for CV (n_samples = approx. 75% of scenario total), 25% held out. Random = 10-fold random CV with nonspatial hyperparameter tuning; spatial = spatial 10-fold CV / leave-location-out (CAST; partition method not described, Fig. 4) with spatial tuning (mtry/ntree tuned within each scheme). Accuracy and kappa = mean over 10 folds. AUROC in Table 2 is computed on the same random 25% hold-out for both workflows (apparent predictive rate), not a CV estimate, so not extracted. Scenario total points = 19190. Primary = 15 m grid sampling (authors' recommended strategy).</t>
  </si>
  <si>
    <t>15 m grid sampling; CV-nonspatial tuning vs CV LLO-spatial tuning</t>
  </si>
  <si>
    <t>Landslide susceptibility (domain other per geohazard precedent); 743 landslide polygons converted to points under 8 inventory-handling scenarios plus equal number of random non-landslide points; 75% used for CV (n_samples = approx. 75% of scenario total), 25% held out. Random = 10-fold random CV with nonspatial hyperparameter tuning; spatial = spatial 10-fold CV / leave-location-out (CAST; partition method not described, Fig. 4) with spatial tuning (mtry/ntree tuned within each scheme). Accuracy and kappa = mean over 10 folds. AUROC in Table 2 is computed on the same random 25% hold-out for both workflows (apparent predictive rate), not a CV estimate, so not extracted. Scenario total points = 19190. Spatial arm uses FFS-selected predictors and no tuning, so predictor set/tuning differ from random arm (sensitivity only).</t>
  </si>
  <si>
    <t>15 m grid sampling; CV-nonspatial tuning vs CV LLO with forward feature selection, no tuning</t>
  </si>
  <si>
    <t>S0039a</t>
  </si>
  <si>
    <t>Bussalleu</t>
  </si>
  <si>
    <t>Europe (Europe-wide)</t>
  </si>
  <si>
    <t>daily Tmean near-surface air temperature (deg C), 1 km</t>
  </si>
  <si>
    <t>125000</t>
  </si>
  <si>
    <t>10 random / 10 block</t>
  </si>
  <si>
    <t xml:space="preserve">Stage 2 air temperature RF (ranger) at 1x1 km, 2003-2020, weather stations (avg ~4600 per year, strongly clustered in central Europe); daily station-cell observations (total N not reported). Random = 10-fold random CV (10% of Ta observations per fold); spatial = 10-fold spatiotemporal block CV with 125 x 125 km x 30-day blocks (10% of blocks per fold), block size chosen from variograms (steepest increase 50-100 km). Same model/hyperparameters in both. Values = mean over yearly models (p10-p50-p90 distributions in Table 2). MAE/RMSE in deg C. Local = mean of per-spatiotemporal-block metrics (primary=no). </t>
  </si>
  <si>
    <t>global performance</t>
  </si>
  <si>
    <t>0.979</t>
  </si>
  <si>
    <t>local performance</t>
  </si>
  <si>
    <t>mean of spatiotemporal blocks</t>
  </si>
  <si>
    <t>0.736</t>
  </si>
  <si>
    <t>1.4</t>
  </si>
  <si>
    <t>S0039b</t>
  </si>
  <si>
    <t>daily Tmin near-surface air temperature (deg C), 1 km</t>
  </si>
  <si>
    <t>0.952</t>
  </si>
  <si>
    <t>1.8</t>
  </si>
  <si>
    <t>1.7</t>
  </si>
  <si>
    <t>S0039c</t>
  </si>
  <si>
    <t>daily Tmax near-surface air temperature (deg C), 1 km</t>
  </si>
  <si>
    <t>1.9</t>
  </si>
  <si>
    <t>0.678</t>
  </si>
  <si>
    <t>S0039d</t>
  </si>
  <si>
    <t>MODIS land surface temperature, Terra day (mod_day) (deg C), 1 km, clear-sky pixels</t>
  </si>
  <si>
    <t>500000</t>
  </si>
  <si>
    <t>random hold-out / 5 block</t>
  </si>
  <si>
    <t>2.3</t>
  </si>
  <si>
    <t xml:space="preserve">Stage 1 MODIS LST gap-filling RF (monthly models, stratified sample of land pixels by block/date). Random = external random validation (random pixels within training blocks, 50/50 per block-date) ; spatial = 5-fold spatiotemporal block CV with 500 x 500 km x 10-day blocks (from variograms: ~500 km, 10 days). Values = mean over monthly models (p10-p50-p90 in Table 1). MAE/RMSE in deg C. Local = mean of per-block metrics (primary=no). Random scheme is a hold-out rather than k-fold (structure not fully matched). </t>
  </si>
  <si>
    <t>stage 1 LST, global performance</t>
  </si>
  <si>
    <t>0.956</t>
  </si>
  <si>
    <t>2.4</t>
  </si>
  <si>
    <t>stage 1 LST, local performance</t>
  </si>
  <si>
    <t>S0039e</t>
  </si>
  <si>
    <t>MODIS land surface temperature, Terra night (mod_night) (deg C), 1 km, clear-sky pixels</t>
  </si>
  <si>
    <t>S0039f</t>
  </si>
  <si>
    <t>MODIS land surface temperature, Aqua day (myd_day) (deg C), 1 km, clear-sky pixels</t>
  </si>
  <si>
    <t>0.506</t>
  </si>
  <si>
    <t>S0039g</t>
  </si>
  <si>
    <t>MODIS land surface temperature, Aqua night (myd_night) (deg C), 1 km, clear-sky pixels</t>
  </si>
  <si>
    <t>S0053</t>
  </si>
  <si>
    <t>Biswas</t>
  </si>
  <si>
    <t>USA (California)</t>
  </si>
  <si>
    <t>wildfire susceptibility (fire vs non-fire points, 2016-2024, 1 km)</t>
  </si>
  <si>
    <t>970</t>
  </si>
  <si>
    <t>random 75:25 split / 5 k-means spatial folds</t>
  </si>
  <si>
    <t>0.0687</t>
  </si>
  <si>
    <t>Wildfire susceptibility (domain other per hazard precedent); 970 balanced fire/non-fire points. Random = single random 75:25 train-test split (test metrics); spatial = 5-fold spatial CV with K-means clusters of coordinates (k=5) + GroupKFold, mean +/- SD over folds. Spatial CV only run for models that performed well under random split; DL models (DNN, ANN, ResNet, LSTM, DL ensemble), H2O.ai not spatially validated (not extracted). Structure not matched (hold-out vs k-fold). Algorithm: RF.</t>
  </si>
  <si>
    <t>single test set (random) / mean_of_folds (spatial)</t>
  </si>
  <si>
    <t>0.0496</t>
  </si>
  <si>
    <t>0.7343</t>
  </si>
  <si>
    <t>0.0745</t>
  </si>
  <si>
    <t>Wildfire susceptibility (domain other per hazard precedent); 970 balanced fire/non-fire points. Random = single random 75:25 train-test split (test metrics); spatial = 5-fold spatial CV with K-means clusters of coordinates (k=5) + GroupKFold, mean +/- SD over folds. Spatial CV only run for models that performed well under random split; DL models (DNN, ANN, ResNet, LSTM, DL ensemble), H2O.ai not spatially validated (not extracted). Structure not matched (hold-out vs k-fold). Algorithm: LightGBM.</t>
  </si>
  <si>
    <t>LightGBM</t>
  </si>
  <si>
    <t>0.8202</t>
  </si>
  <si>
    <t>0.0684</t>
  </si>
  <si>
    <t>0.7416</t>
  </si>
  <si>
    <t>0.0629</t>
  </si>
  <si>
    <t>Wildfire susceptibility (domain other per hazard precedent); 970 balanced fire/non-fire points. Random = single random 75:25 train-test split (test metrics); spatial = 5-fold spatial CV with K-means clusters of coordinates (k=5) + GroupKFold, mean +/- SD over folds. Spatial CV only run for models that performed well under random split; DL models (DNN, ANN, ResNet, LSTM, DL ensemble), H2O.ai not spatially validated (not extracted). Structure not matched (hold-out vs k-fold). Algorithm: XGBoost.</t>
  </si>
  <si>
    <t>0.8273</t>
  </si>
  <si>
    <t>0.0506</t>
  </si>
  <si>
    <t>0.768</t>
  </si>
  <si>
    <t>0.7288</t>
  </si>
  <si>
    <t>0.1152</t>
  </si>
  <si>
    <t>Wildfire susceptibility (domain other per hazard precedent); 970 balanced fire/non-fire points. Random = single random 75:25 train-test split (test metrics); spatial = 5-fold spatial CV with K-means clusters of coordinates (k=5) + GroupKFold, mean +/- SD over folds. Spatial CV only run for models that performed well under random split; DL models (DNN, ANN, ResNet, LSTM, DL ensemble), H2O.ai not spatially validated (not extracted). Structure not matched (hold-out vs k-fold). Algorithm: SVM (RBF).</t>
  </si>
  <si>
    <t>SVM (RBF)</t>
  </si>
  <si>
    <t>0.8161</t>
  </si>
  <si>
    <t>0.0705</t>
  </si>
  <si>
    <t>0.794</t>
  </si>
  <si>
    <t>0.7046</t>
  </si>
  <si>
    <t>0.1001</t>
  </si>
  <si>
    <t>Wildfire susceptibility (domain other per hazard precedent); 970 balanced fire/non-fire points. Random = single random 75:25 train-test split (test metrics); spatial = 5-fold spatial CV with K-means clusters of coordinates (k=5) + GroupKFold, mean +/- SD over folds. Spatial CV only run for models that performed well under random split; DL models (DNN, ANN, ResNet, LSTM, DL ensemble), H2O.ai not spatially validated (not extracted). Structure not matched (hold-out vs k-fold). Algorithm: Decision tree.</t>
  </si>
  <si>
    <t>Decision tree</t>
  </si>
  <si>
    <t>0.7122</t>
  </si>
  <si>
    <t>0.0641</t>
  </si>
  <si>
    <t>0.752</t>
  </si>
  <si>
    <t>Wildfire susceptibility (domain other per hazard precedent); 970 balanced fire/non-fire points. Random = single random 75:25 train-test split (test metrics); spatial = 5-fold spatial CV with K-means clusters of coordinates (k=5) + GroupKFold, mean +/- SD over folds. Spatial CV only run for models that performed well under random split; DL models (DNN, ANN, ResNet, LSTM, DL ensemble), H2O.ai not spatially validated (not extracted). Structure not matched (hold-out vs k-fold). Algorithm: ML ensemble.</t>
  </si>
  <si>
    <t>ML ensemble</t>
  </si>
  <si>
    <t>0.932</t>
  </si>
  <si>
    <t>0.8353</t>
  </si>
  <si>
    <t>S0054</t>
  </si>
  <si>
    <t>Mekonnen</t>
  </si>
  <si>
    <t>Ethiopia (Upper Awash River Basin)</t>
  </si>
  <si>
    <t>gully erosion susceptibility (gully vs non-gully points)</t>
  </si>
  <si>
    <t>584</t>
  </si>
  <si>
    <t>7815</t>
  </si>
  <si>
    <t>5 random / 5 kNNDM</t>
  </si>
  <si>
    <t>0.741</t>
  </si>
  <si>
    <t>Table 3 (spatial); Table 4 (random)</t>
  </si>
  <si>
    <t>Gully erosion susceptibility (geomorphic hazard, domain other); 584 gully/non-gully points from field survey and imagery. Random = 5-fold random CV; spatial = 5-fold kNNDM CV (CAST); confusion matrices pooled over folds (Table 2 counts sum to 584). Abstract mentions 80/20 partition; tables labelled 'test datasets' - aggregation partly unclear. Text states random ROC-AUC 0.872-0.918 but Table 4 gives 0.929-0.954; table values used. NB coded other. Algorithm: RF.</t>
  </si>
  <si>
    <t>0.763</t>
  </si>
  <si>
    <t>Gully erosion susceptibility (geomorphic hazard, domain other); 584 gully/non-gully points from field survey and imagery. Random = 5-fold random CV; spatial = 5-fold kNNDM CV (CAST); confusion matrices pooled over folds (Table 2 counts sum to 584). Abstract mentions 80/20 partition; tables labelled 'test datasets' - aggregation partly unclear. Text states random ROC-AUC 0.872-0.918 but Table 4 gives 0.929-0.954; table values used. NB coded other. Algorithm: GBM.</t>
  </si>
  <si>
    <t>Gully erosion susceptibility (geomorphic hazard, domain other); 584 gully/non-gully points from field survey and imagery. Random = 5-fold random CV; spatial = 5-fold kNNDM CV (CAST); confusion matrices pooled over folds (Table 2 counts sum to 584). Abstract mentions 80/20 partition; tables labelled 'test datasets' - aggregation partly unclear. Text states random ROC-AUC 0.872-0.918 but Table 4 gives 0.929-0.954; table values used. NB coded other. Algorithm: Naive Bayes.</t>
  </si>
  <si>
    <t>Naive Bayes</t>
  </si>
  <si>
    <t>Gully erosion susceptibility (geomorphic hazard, domain other); 584 gully/non-gully points from field survey and imagery. Random = 5-fold random CV; spatial = 5-fold kNNDM CV (CAST); confusion matrices pooled over folds (Table 2 counts sum to 584). Abstract mentions 80/20 partition; tables labelled 'test datasets' - aggregation partly unclear. Text states random ROC-AUC 0.872-0.918 but Table 4 gives 0.929-0.954; table values used. NB coded other. Algorithm: ANN.</t>
  </si>
  <si>
    <t>0.788</t>
  </si>
  <si>
    <t>Gully erosion susceptibility (geomorphic hazard, domain other); 584 gully/non-gully points from field survey and imagery. Random = 5-fold random CV; spatial = 5-fold kNNDM CV (CAST); confusion matrices pooled over folds (Table 2 counts sum to 584). Abstract mentions 80/20 partition; tables labelled 'test datasets' - aggregation partly unclear. Text states random ROC-AUC 0.872-0.918 but Table 4 gives 0.929-0.954; table values used. NB coded other. Algorithm: SVM (RBF).</t>
  </si>
  <si>
    <t>Gully erosion susceptibility (geomorphic hazard, domain other); 584 gully/non-gully points from field survey and imagery. Random = 5-fold random CV; spatial = 5-fold kNNDM CV (CAST); confusion matrices pooled over folds (Table 2 counts sum to 584). Abstract mentions 80/20 partition; tables labelled 'test datasets' - aggregation partly unclear. Text states random ROC-AUC 0.872-0.918 but Table 4 gives 0.929-0.954; table values used. NB coded other. Algorithm: SVM (RBF). SVM spatial kappa 0.764 as printed (implausibly high given accuracy 0.788 and equals Table 3 precision; possible typo).</t>
  </si>
  <si>
    <t>0.929</t>
  </si>
  <si>
    <t>0.831</t>
  </si>
  <si>
    <t>0.783</t>
  </si>
  <si>
    <t>S0058a</t>
  </si>
  <si>
    <t>Kouassi</t>
  </si>
  <si>
    <t>Cote d'Ivoire (Vavoua and Sinfra cocoa landscapes)</t>
  </si>
  <si>
    <t>soil organic carbon content (%), Vavoua topsoil (0-20 cm)</t>
  </si>
  <si>
    <t>3x10-fold random / LLOCV</t>
  </si>
  <si>
    <t>0.329</t>
  </si>
  <si>
    <t>0.332</t>
  </si>
  <si>
    <t>Fig. 3 (stacked bars; train segment)</t>
  </si>
  <si>
    <t>LDSF hierarchical design: 10x10 km sentinel site, 16 clusters x 10 random plots = 160 plots per site (two-stage cluster sampling, coded clustered; authors note samples are spatially clustered). SOC (%) from MIR spectroscopy. 80% of samples used for calibration (CV), 20% random hold-out validation. Random = RF tuned/evaluated with 3x repeated 10-fold random CV; spatial = RF with leave-location-out CV (locations = LDSF clusters/groups, not fully specified). Values VISUALLY digitised (pixel measurement, precision ~+/-0.01 RMSE, +/-0.02 CCC) from Fig. 3 stacked bars: CV ('Train' = calibration) value = top segment height (total minus validation segment). Interpretation that 'Train' equals CV calibration statistics is uncertain (CCC 0.8-0.95 vs hold-out 0.3-0.6). Independent 20% hold-out (random, same set for both models): RMSE random-CV model 0.343, LLOCV model 0.317 (digitised; text: LLOCV RMSE 7/45/10% lower and LCCC 54/62/57% higher for Vavoua top/sub and Sinfra sub).</t>
  </si>
  <si>
    <t>Vavoua topsoil (0-20 cm)</t>
  </si>
  <si>
    <t>LDSF hierarchical design: 10x10 km sentinel site, 16 clusters x 10 random plots = 160 plots per site (two-stage cluster sampling, coded clustered; authors note samples are spatially clustered). SOC (%) from MIR spectroscopy. 80% of samples used for calibration (CV), 20% random hold-out validation. Random = RF tuned/evaluated with 3x repeated 10-fold random CV; spatial = RF with leave-location-out CV (locations = LDSF clusters/groups, not fully specified). Values VISUALLY digitised (pixel measurement, precision ~+/-0.01 RMSE, +/-0.02 CCC) from Fig. 3 stacked bars: CV ('Train' = calibration) value = top segment height (total minus validation segment). Interpretation that 'Train' equals CV calibration statistics is uncertain (CCC 0.8-0.95 vs hold-out 0.3-0.6). Independent 20% hold-out (random, same set for both models): CCC random-CV model 0.337, LLOCV model 0.513 (digitised; text: LLOCV RMSE 7/45/10% lower and LCCC 54/62/57% higher for Vavoua top/sub and Sinfra sub).</t>
  </si>
  <si>
    <t>S0058b</t>
  </si>
  <si>
    <t>soil organic carbon content (%), Vavoua subsoil (20-50 cm)</t>
  </si>
  <si>
    <t>0.234</t>
  </si>
  <si>
    <t>0.271</t>
  </si>
  <si>
    <t>LDSF hierarchical design: 10x10 km sentinel site, 16 clusters x 10 random plots = 160 plots per site (two-stage cluster sampling, coded clustered; authors note samples are spatially clustered). SOC (%) from MIR spectroscopy. 80% of samples used for calibration (CV), 20% random hold-out validation. Random = RF tuned/evaluated with 3x repeated 10-fold random CV; spatial = RF with leave-location-out CV (locations = LDSF clusters/groups, not fully specified). Values VISUALLY digitised (pixel measurement, precision ~+/-0.01 RMSE, +/-0.02 CCC) from Fig. 3 stacked bars: CV ('Train' = calibration) value = top segment height (total minus validation segment). Interpretation that 'Train' equals CV calibration statistics is uncertain (CCC 0.8-0.95 vs hold-out 0.3-0.6). Independent 20% hold-out (random, same set for both models): RMSE random-CV model 0.343, LLOCV model 0.189 (digitised; text: LLOCV RMSE 7/45/10% lower and LCCC 54/62/57% higher for Vavoua top/sub and Sinfra sub).</t>
  </si>
  <si>
    <t>Vavoua subsoil (20-50 cm)</t>
  </si>
  <si>
    <t>LDSF hierarchical design: 10x10 km sentinel site, 16 clusters x 10 random plots = 160 plots per site (two-stage cluster sampling, coded clustered; authors note samples are spatially clustered). SOC (%) from MIR spectroscopy. 80% of samples used for calibration (CV), 20% random hold-out validation. Random = RF tuned/evaluated with 3x repeated 10-fold random CV; spatial = RF with leave-location-out CV (locations = LDSF clusters/groups, not fully specified). Values VISUALLY digitised (pixel measurement, precision ~+/-0.01 RMSE, +/-0.02 CCC) from Fig. 3 stacked bars: CV ('Train' = calibration) value = top segment height (total minus validation segment). Interpretation that 'Train' equals CV calibration statistics is uncertain (CCC 0.8-0.95 vs hold-out 0.3-0.6). Independent 20% hold-out (random, same set for both models): CCC random-CV model 0.305, LLOCV model 0.489 (digitised; text: LLOCV RMSE 7/45/10% lower and LCCC 54/62/57% higher for Vavoua top/sub and Sinfra sub).</t>
  </si>
  <si>
    <t>S0058c</t>
  </si>
  <si>
    <t>soil organic carbon content (%), Sinfra topsoil (0-20 cm)</t>
  </si>
  <si>
    <t>0.377</t>
  </si>
  <si>
    <t>0.366</t>
  </si>
  <si>
    <t>LDSF hierarchical design: 10x10 km sentinel site, 16 clusters x 10 random plots = 160 plots per site (two-stage cluster sampling, coded clustered; authors note samples are spatially clustered). SOC (%) from MIR spectroscopy. 80% of samples used for calibration (CV), 20% random hold-out validation. Random = RF tuned/evaluated with 3x repeated 10-fold random CV; spatial = RF with leave-location-out CV (locations = LDSF clusters/groups, not fully specified). Values VISUALLY digitised (pixel measurement, precision ~+/-0.01 RMSE, +/-0.02 CCC) from Fig. 3 stacked bars: CV ('Train' = calibration) value = top segment height (total minus validation segment). Interpretation that 'Train' equals CV calibration statistics is uncertain (CCC 0.8-0.95 vs hold-out 0.3-0.6). Independent 20% hold-out (random, same set for both models): RMSE random-CV model 0.37, LLOCV model 0.381 (digitised; text: LLOCV RMSE 7/45/10% lower and LCCC 54/62/57% higher for Vavoua top/sub and Sinfra sub).</t>
  </si>
  <si>
    <t>Sinfra topsoil (0-20 cm)</t>
  </si>
  <si>
    <t>0.922</t>
  </si>
  <si>
    <t>LDSF hierarchical design: 10x10 km sentinel site, 16 clusters x 10 random plots = 160 plots per site (two-stage cluster sampling, coded clustered; authors note samples are spatially clustered). SOC (%) from MIR spectroscopy. 80% of samples used for calibration (CV), 20% random hold-out validation. Random = RF tuned/evaluated with 3x repeated 10-fold random CV; spatial = RF with leave-location-out CV (locations = LDSF clusters/groups, not fully specified). Values VISUALLY digitised (pixel measurement, precision ~+/-0.01 RMSE, +/-0.02 CCC) from Fig. 3 stacked bars: CV ('Train' = calibration) value = top segment height (total minus validation segment). Interpretation that 'Train' equals CV calibration statistics is uncertain (CCC 0.8-0.95 vs hold-out 0.3-0.6). Independent 20% hold-out (random, same set for both models): CCC random-CV model 0.473, LLOCV model 0.481 (digitised; text: LLOCV RMSE 7/45/10% lower and LCCC 54/62/57% higher for Vavoua top/sub and Sinfra sub).</t>
  </si>
  <si>
    <t>S0058d</t>
  </si>
  <si>
    <t>soil organic carbon content (%), Sinfra subsoil (20-50 cm)</t>
  </si>
  <si>
    <t>0.151</t>
  </si>
  <si>
    <t>LDSF hierarchical design: 10x10 km sentinel site, 16 clusters x 10 random plots = 160 plots per site (two-stage cluster sampling, coded clustered; authors note samples are spatially clustered). SOC (%) from MIR spectroscopy. 80% of samples used for calibration (CV), 20% random hold-out validation. Random = RF tuned/evaluated with 3x repeated 10-fold random CV; spatial = RF with leave-location-out CV (locations = LDSF clusters/groups, not fully specified). Values VISUALLY digitised (pixel measurement, precision ~+/-0.01 RMSE, +/-0.02 CCC) from Fig. 3 stacked bars: CV ('Train' = calibration) value = top segment height (total minus validation segment). Interpretation that 'Train' equals CV calibration statistics is uncertain (CCC 0.8-0.95 vs hold-out 0.3-0.6). Independent 20% hold-out (random, same set for both models): RMSE random-CV model 0.17, LLOCV model 0.151 (digitised; text: LLOCV RMSE 7/45/10% lower and LCCC 54/62/57% higher for Vavoua top/sub and Sinfra sub).</t>
  </si>
  <si>
    <t>Sinfra subsoil (20-50 cm)</t>
  </si>
  <si>
    <t>0.946</t>
  </si>
  <si>
    <t>LDSF hierarchical design: 10x10 km sentinel site, 16 clusters x 10 random plots = 160 plots per site (two-stage cluster sampling, coded clustered; authors note samples are spatially clustered). SOC (%) from MIR spectroscopy. 80% of samples used for calibration (CV), 20% random hold-out validation. Random = RF tuned/evaluated with 3x repeated 10-fold random CV; spatial = RF with leave-location-out CV (locations = LDSF clusters/groups, not fully specified). Values VISUALLY digitised (pixel measurement, precision ~+/-0.01 RMSE, +/-0.02 CCC) from Fig. 3 stacked bars: CV ('Train' = calibration) value = top segment height (total minus validation segment). Interpretation that 'Train' equals CV calibration statistics is uncertain (CCC 0.8-0.95 vs hold-out 0.3-0.6). Independent 20% hold-out (random, same set for both models): CCC random-CV model 0.369, LLOCV model 0.577 (digitised; text: LLOCV RMSE 7/45/10% lower and LCCC 54/62/57% higher for Vavoua top/sub and Sinfra sub).</t>
  </si>
  <si>
    <t>S0062</t>
  </si>
  <si>
    <t>Delaney</t>
  </si>
  <si>
    <t>USA (Upper Mississippi River floodplain)</t>
  </si>
  <si>
    <t>reed canarygrass (Phalaris arundinacea) presence/absence in floodplain forest understory</t>
  </si>
  <si>
    <t>4402</t>
  </si>
  <si>
    <t>410</t>
  </si>
  <si>
    <t>4254</t>
  </si>
  <si>
    <t>10 random / 10 spatial block</t>
  </si>
  <si>
    <t>Fig. 2</t>
  </si>
  <si>
    <t>Forest inventory plots (1977 presence, 2425 absence) in forested floodplain (~41,000 ha); significant SAC (joint-count p=0.01). Random = random 10-fold CV; spatial = spatial block 10-fold CV (spatialsample) with block size 4254 m from blockCV (autocorrelation range estimate). Values = means across folds, VISUALLY digitised from Fig. 2 point symbols via pixel measurement (precision ~+/-0.005); error bars are 90% CI across folds (not SD). BART and unweighted ensemble coded other. Algorithm: Random forest.</t>
  </si>
  <si>
    <t>Random forest; spatial CV without EDF</t>
  </si>
  <si>
    <t>Forest inventory plots (1977 presence, 2425 absence) in forested floodplain (~41,000 ha); significant SAC (joint-count p=0.01). Random = random 10-fold CV; spatial = spatial block 10-fold CV (spatialsample) with block size 4254 m from blockCV (autocorrelation range estimate). Values = means across folds, VISUALLY digitised from Fig. 2 point symbols via pixel measurement (precision ~+/-0.005); error bars are 90% CI across folds (not SD). BART and unweighted ensemble coded other. Algorithm: Random forest. Spatial arm adds Euclidean distance field predictors, so predictor set differs from random arm (sensitivity only).</t>
  </si>
  <si>
    <t>Random forest; spatial CV + Euclidean distance fields (7 extra spatial predictors) vs random CV without EDF</t>
  </si>
  <si>
    <t>0.496</t>
  </si>
  <si>
    <t>0.353</t>
  </si>
  <si>
    <t>Forest inventory plots (1977 presence, 2425 absence) in forested floodplain (~41,000 ha); significant SAC (joint-count p=0.01). Random = random 10-fold CV; spatial = spatial block 10-fold CV (spatialsample) with block size 4254 m from blockCV (autocorrelation range estimate). Values = means across folds, VISUALLY digitised from Fig. 2 point symbols via pixel measurement (precision ~+/-0.005); error bars are 90% CI across folds (not SD). BART and unweighted ensemble coded other. Algorithm: Boosted trees (XGBoost).</t>
  </si>
  <si>
    <t>Boosted trees (XGBoost); spatial CV without EDF</t>
  </si>
  <si>
    <t>Forest inventory plots (1977 presence, 2425 absence) in forested floodplain (~41,000 ha); significant SAC (joint-count p=0.01). Random = random 10-fold CV; spatial = spatial block 10-fold CV (spatialsample) with block size 4254 m from blockCV (autocorrelation range estimate). Values = means across folds, VISUALLY digitised from Fig. 2 point symbols via pixel measurement (precision ~+/-0.005); error bars are 90% CI across folds (not SD). BART and unweighted ensemble coded other. Algorithm: Boosted trees (XGBoost). Spatial arm adds Euclidean distance field predictors, so predictor set differs from random arm (sensitivity only).</t>
  </si>
  <si>
    <t>Boosted trees (XGBoost); spatial CV + Euclidean distance fields (7 extra spatial predictors) vs random CV without EDF</t>
  </si>
  <si>
    <t>0.722</t>
  </si>
  <si>
    <t>0.779</t>
  </si>
  <si>
    <t>0.489</t>
  </si>
  <si>
    <t>0.344</t>
  </si>
  <si>
    <t>Forest inventory plots (1977 presence, 2425 absence) in forested floodplain (~41,000 ha); significant SAC (joint-count p=0.01). Random = random 10-fold CV; spatial = spatial block 10-fold CV (spatialsample) with block size 4254 m from blockCV (autocorrelation range estimate). Values = means across folds, VISUALLY digitised from Fig. 2 point symbols via pixel measurement (precision ~+/-0.005); error bars are 90% CI across folds (not SD). BART and unweighted ensemble coded other. Algorithm: BART.</t>
  </si>
  <si>
    <t>BART; spatial CV without EDF</t>
  </si>
  <si>
    <t>Forest inventory plots (1977 presence, 2425 absence) in forested floodplain (~41,000 ha); significant SAC (joint-count p=0.01). Random = random 10-fold CV; spatial = spatial block 10-fold CV (spatialsample) with block size 4254 m from blockCV (autocorrelation range estimate). Values = means across folds, VISUALLY digitised from Fig. 2 point symbols via pixel measurement (precision ~+/-0.005); error bars are 90% CI across folds (not SD). BART and unweighted ensemble coded other. Algorithm: BART. Spatial arm adds Euclidean distance field predictors, so predictor set differs from random arm (sensitivity only).</t>
  </si>
  <si>
    <t>BART; spatial CV + Euclidean distance fields (7 extra spatial predictors) vs random CV without EDF</t>
  </si>
  <si>
    <t>0.775</t>
  </si>
  <si>
    <t>0.425</t>
  </si>
  <si>
    <t>0.313</t>
  </si>
  <si>
    <t>0.417</t>
  </si>
  <si>
    <t>0.669</t>
  </si>
  <si>
    <t>Forest inventory plots (1977 presence, 2425 absence) in forested floodplain (~41,000 ha); significant SAC (joint-count p=0.01). Random = random 10-fold CV; spatial = spatial block 10-fold CV (spatialsample) with block size 4254 m from blockCV (autocorrelation range estimate). Values = means across folds, VISUALLY digitised from Fig. 2 point symbols via pixel measurement (precision ~+/-0.005); error bars are 90% CI across folds (not SD). BART and unweighted ensemble coded other. Algorithm: Ensemble (mean of 3).</t>
  </si>
  <si>
    <t>Ensemble (mean of 3); spatial CV without EDF</t>
  </si>
  <si>
    <t>Forest inventory plots (1977 presence, 2425 absence) in forested floodplain (~41,000 ha); significant SAC (joint-count p=0.01). Random = random 10-fold CV; spatial = spatial block 10-fold CV (spatialsample) with block size 4254 m from blockCV (autocorrelation range estimate). Values = means across folds, VISUALLY digitised from Fig. 2 point symbols via pixel measurement (precision ~+/-0.005); error bars are 90% CI across folds (not SD). BART and unweighted ensemble coded other. Algorithm: Ensemble (mean of 3). Spatial arm adds Euclidean distance field predictors, so predictor set differs from random arm (sensitivity only).</t>
  </si>
  <si>
    <t>Ensemble (mean of 3); spatial CV + Euclidean distance fields (7 extra spatial predictors) vs random CV without EDF</t>
  </si>
  <si>
    <t>0.487</t>
  </si>
  <si>
    <t>0.347</t>
  </si>
  <si>
    <t>S0066</t>
  </si>
  <si>
    <t>India (Lakhimpur district, Assam)</t>
  </si>
  <si>
    <t>soil available nitrogen (kg/ha), topsoil 0-15 cm, sericultural soils</t>
  </si>
  <si>
    <t>random 80:20 split / 5-fold spatial blocks</t>
  </si>
  <si>
    <t>160 composite topsoil samples by 'systematic randomised sampling' (coded probability_random). Random = 80:20 random split (128 calibration / 32 validation), validation metrics used (calibration metrics R2c etc. in Table 4 not extracted); spatial = 5-fold spatial block CV (blockCV; block size not reported). RMSE in kg/ha. CCC = Lin's concordance. Structure not matched (hold-out vs k-fold). Algorithm: RF.</t>
  </si>
  <si>
    <t>single test set (random) / NA (spatial)</t>
  </si>
  <si>
    <t>70.4</t>
  </si>
  <si>
    <t>102.1</t>
  </si>
  <si>
    <t>Cubist</t>
  </si>
  <si>
    <t>160 composite topsoil samples by 'systematic randomised sampling' (coded probability_random). Random = 80:20 random split (128 calibration / 32 validation), validation metrics used (calibration metrics R2c etc. in Table 4 not extracted); spatial = 5-fold spatial block CV (blockCV; block size not reported). RMSE in kg/ha. CCC = Lin's concordance. Structure not matched (hold-out vs k-fold). Algorithm: Cubist.</t>
  </si>
  <si>
    <t>137.7</t>
  </si>
  <si>
    <t>108.2</t>
  </si>
  <si>
    <t>160 composite topsoil samples by 'systematic randomised sampling' (coded probability_random). Random = 80:20 random split (128 calibration / 32 validation), validation metrics used (calibration metrics R2c etc. in Table 4 not extracted); spatial = 5-fold spatial block CV (blockCV; block size not reported). RMSE in kg/ha. CCC = Lin's concordance. Structure not matched (hold-out vs k-fold). Algorithm: SVM.</t>
  </si>
  <si>
    <t>103.4</t>
  </si>
  <si>
    <t>104.2</t>
  </si>
  <si>
    <t>160 composite topsoil samples by 'systematic randomised sampling' (coded probability_random). Random = 80:20 random split (128 calibration / 32 validation), validation metrics used (calibration metrics R2c etc. in Table 4 not extracted); spatial = 5-fold spatial block CV (blockCV; block size not reported). RMSE in kg/ha. CCC = Lin's concordance. Structure not matched (hold-out vs k-fold). Algorithm: XGBoost.</t>
  </si>
  <si>
    <t>103.3</t>
  </si>
  <si>
    <t>108.7</t>
  </si>
  <si>
    <t>160 composite topsoil samples by 'systematic randomised sampling' (coded probability_random). Random = 80:20 random split (128 calibration / 32 validation), validation metrics used (calibration metrics R2c etc. in Table 4 not extracted); spatial = 5-fold spatial block CV (blockCV; block size not reported). RMSE in kg/ha. CCC = Lin's concordance. Structure not matched (hold-out vs k-fold). Algorithm: KNN.</t>
  </si>
  <si>
    <t>KNN</t>
  </si>
  <si>
    <t>84.0</t>
  </si>
  <si>
    <t>108.9</t>
  </si>
  <si>
    <t>S0072a</t>
  </si>
  <si>
    <t>global flood susceptibility (flood vs non-flood)</t>
  </si>
  <si>
    <t>10590</t>
  </si>
  <si>
    <t>10 random x25 / 10 sub-basin folds x25</t>
  </si>
  <si>
    <t>Table 6; Section 3.5 text</t>
  </si>
  <si>
    <t>Global susceptibility (10 km grid) with XGBoost; positives from hazard catalogues (opportunistic, coded clustered), equal number of random negatives (n_samples = 2 x events after QC, assumed). Random = 10-fold random CV repeated 25 times (text also mentions 7:3 train/test split per iteration); spatial = global second-order sub-basins (62 units) as blocking units, randomly partitioned into 10 folds, repeated 25 times. Values = median AUC across repeats; ranges in notes. Geohazard domain coded other per precedent. Catalogues public (DFO, EM-DAT, GLC). Flood: 5295 events. Range random 0.81-0.83, spatial 0.76-0.77.</t>
  </si>
  <si>
    <t>median of 25 repeats</t>
  </si>
  <si>
    <t>S0072b</t>
  </si>
  <si>
    <t>global landslide susceptibility (landslide vs non-landslide)</t>
  </si>
  <si>
    <t>109698</t>
  </si>
  <si>
    <t>Global susceptibility (10 km grid) with XGBoost; positives from hazard catalogues (opportunistic, coded clustered), equal number of random negatives (n_samples = 2 x events after QC, assumed). Random = 10-fold random CV repeated 25 times (text also mentions 7:3 train/test split per iteration); spatial = global second-order sub-basins (62 units) as blocking units, randomly partitioned into 10 folds, repeated 25 times. Values = median AUC across repeats; ranges in notes. Geohazard domain coded other per precedent. Catalogues public (DFO, EM-DAT, GLC). Landslide: 54,849 events. Range random 0.93-0.93, spatial 0.88-0.89.</t>
  </si>
  <si>
    <t>S0085</t>
  </si>
  <si>
    <t>Singh</t>
  </si>
  <si>
    <t>India (Sikkim, Ranikhola sub-watershed)</t>
  </si>
  <si>
    <t>soil organic carbon (g/kg), topsoil 0-10 cm</t>
  </si>
  <si>
    <t>random split CV (scheme not specified) / 10 k-means spatial clusters (leave-one-block-out)</t>
  </si>
  <si>
    <t>Table 2; Section 3.1 (fold SDs)</t>
  </si>
  <si>
    <t>Gradient Boosting Regression (sklearn GBR; selected model). RMSE/MAE in g/kg. Random split CV described only as 'dataset randomly divided' (optimistic internal estimate); folds/ratio not reported. Spatial CV: k-means on X,Y into 10 contiguous clusters (4-13 samples, diameters 0.8-2.3 km), leave-one-block-out. sd_spatial = SD across 10 spatial folds. Sampling by conditioned Latin hypercube (cLHS, purposive covariate-space design; coded unknown). Ordinary kriging baseline (spatial CV only: R2 0.58, RMSE 0.48) not extracted. Residual variogram pure nugget (range not reported).</t>
  </si>
  <si>
    <t>mapping predictor set (13 covariates: 7 terrain + 6 Landsat indices); randomised-search tuning within spatial folds</t>
  </si>
  <si>
    <t>mean_of_folds (spatial); NA (random)</t>
  </si>
  <si>
    <t>0.198</t>
  </si>
  <si>
    <t>0.103</t>
  </si>
  <si>
    <t>Random Forest. RMSE/MAE in g/kg. Random split CV described only as 'dataset randomly divided' (optimistic internal estimate); folds/ratio not reported. Spatial CV: k-means on X,Y into 10 contiguous clusters (4-13 samples, diameters 0.8-2.3 km), leave-one-block-out. sd_spatial = SD across 10 spatial folds. Sampling by conditioned Latin hypercube (cLHS, purposive covariate-space design; coded unknown). Ordinary kriging baseline (spatial CV only: R2 0.58, RMSE 0.48) not extracted. Residual variogram pure nugget (range not reported).</t>
  </si>
  <si>
    <t>0.323</t>
  </si>
  <si>
    <t>0.189</t>
  </si>
  <si>
    <t>0.249</t>
  </si>
  <si>
    <t>S0087</t>
  </si>
  <si>
    <t>Mendonca</t>
  </si>
  <si>
    <t>Brazil (Minas Gerais, Iron Quadrangle)</t>
  </si>
  <si>
    <t>multi-species habitat suitability of 24 endemic canga plant species (presence vs background)</t>
  </si>
  <si>
    <t>246</t>
  </si>
  <si>
    <t>random 75/25 split x10 repetitions / spatial block CV (blockCV; number of blocks not reported)</t>
  </si>
  <si>
    <t>n_samples = 246 unique presence records (herbaria + field surveys, 94.6% inside protected areas; no thinning) plus 10,000 background points within 50 km buffer. Random CV: 25% test, 75% train, 10 repetitions (sdm). Spatial block CV via blockCV; block size not reported. Table 3 gives SD only for spatial AUC; random SDs not reported. GLM (AUC 0.95 vs 0.96; TSS 0.84 vs 0.64) and Bioclim (AUC 0.82 vs 0.71; TSS 0.64 vs 0.40) not extracted (non-ML).</t>
  </si>
  <si>
    <t>6 predictors after VIF (bio02, bio06, bio07, bio13, bio14, geology); sdm package</t>
  </si>
  <si>
    <t>S0088a</t>
  </si>
  <si>
    <t>Miller</t>
  </si>
  <si>
    <t>annual NO2 concentration at monitoring stations (ug/m3)</t>
  </si>
  <si>
    <t>357588</t>
  </si>
  <si>
    <t>random CV within RandomizedSearchCV on training data (k not reported) / spatial block CV (0.25 deg blocks, k not reported)</t>
  </si>
  <si>
    <t>Random Forest. Air quality (EuroAirnet stations, unevenly distributed; coded clustered). Annual median predictors 2019-2024 pooled, year as predictor. n ambiguous in text ('approximately 3300 NO2 and 1566 PM2.5 observations' per year vs 3300 NO2 annual means 2019-2024) -&gt; NA. Spatial Block CV: stations grouped in 0.25 deg (~25-28 km) blocks; hyperparameters tuned under random CV reused for spatial CV; spatial CV run on best models only. SVR, KNN, Ridge/Lasso/ElasticNet results only in Supplementary Tables S1-S2 (not available).</t>
  </si>
  <si>
    <t>core dynamic predictors (no road density)</t>
  </si>
  <si>
    <t>70/30 random test: RMSE 5.87, R2 0.68</t>
  </si>
  <si>
    <t>6.13</t>
  </si>
  <si>
    <t>7.15</t>
  </si>
  <si>
    <t>Random Forest. RMSE ug/m3. Air quality (EuroAirnet stations, unevenly distributed; coded clustered). Annual median predictors 2019-2024 pooled, year as predictor. n ambiguous in text ('approximately 3300 NO2 and 1566 PM2.5 observations' per year vs 3300 NO2 annual means 2019-2024) -&gt; NA. Spatial Block CV: stations grouped in 0.25 deg (~25-28 km) blocks; hyperparameters tuned under random CV reused for spatial CV; spatial CV run on best models only. SVR, KNN, Ridge/Lasso/ElasticNet results only in Supplementary Tables S1-S2 (not available).</t>
  </si>
  <si>
    <t>sklearn Gradient Boosting. Air quality (EuroAirnet stations, unevenly distributed; coded clustered). Annual median predictors 2019-2024 pooled, year as predictor. n ambiguous in text ('approximately 3300 NO2 and 1566 PM2.5 observations' per year vs 3300 NO2 annual means 2019-2024) -&gt; NA. Spatial Block CV: stations grouped in 0.25 deg (~25-28 km) blocks; hyperparameters tuned under random CV reused for spatial CV; spatial CV run on best models only. SVR, KNN, Ridge/Lasso/ElasticNet results only in Supplementary Tables S1-S2 (not available).</t>
  </si>
  <si>
    <t>70/30 random test: RMSE 6.13, R2 0.65</t>
  </si>
  <si>
    <t>6.32</t>
  </si>
  <si>
    <t>sklearn Gradient Boosting. RMSE ug/m3. Air quality (EuroAirnet stations, unevenly distributed; coded clustered). Annual median predictors 2019-2024 pooled, year as predictor. n ambiguous in text ('approximately 3300 NO2 and 1566 PM2.5 observations' per year vs 3300 NO2 annual means 2019-2024) -&gt; NA. Spatial Block CV: stations grouped in 0.25 deg (~25-28 km) blocks; hyperparameters tuned under random CV reused for spatial CV; spatial CV run on best models only. SVR, KNN, Ridge/Lasso/ElasticNet results only in Supplementary Tables S1-S2 (not available).</t>
  </si>
  <si>
    <t>0.466</t>
  </si>
  <si>
    <t>sklearn Gradient Boosting. Sensitivity experiment, same CV settings. Air quality (EuroAirnet stations, unevenly distributed; coded clustered). Annual median predictors 2019-2024 pooled, year as predictor. n ambiguous in text ('approximately 3300 NO2 and 1566 PM2.5 observations' per year vs 3300 NO2 annual means 2019-2024) -&gt; NA. Spatial Block CV: stations grouped in 0.25 deg (~25-28 km) blocks; hyperparameters tuned under random CV reused for spatial CV; spatial CV run on best models only. SVR, KNN, Ridge/Lasso/ElasticNet results only in Supplementary Tables S1-S2 (not available).</t>
  </si>
  <si>
    <t>sensitivity: + static 1 km road density (GRIP)</t>
  </si>
  <si>
    <t>70/30 random test: RMSE 5.329, R2 0.706</t>
  </si>
  <si>
    <t>5.539</t>
  </si>
  <si>
    <t>6.917</t>
  </si>
  <si>
    <t>0.459</t>
  </si>
  <si>
    <t>Random Forest. Sensitivity experiment, same CV settings. Air quality (EuroAirnet stations, unevenly distributed; coded clustered). Annual median predictors 2019-2024 pooled, year as predictor. n ambiguous in text ('approximately 3300 NO2 and 1566 PM2.5 observations' per year vs 3300 NO2 annual means 2019-2024) -&gt; NA. Spatial Block CV: stations grouped in 0.25 deg (~25-28 km) blocks; hyperparameters tuned under random CV reused for spatial CV; spatial CV run on best models only. SVR, KNN, Ridge/Lasso/ElasticNet results only in Supplementary Tables S1-S2 (not available).</t>
  </si>
  <si>
    <t>70/30 random test: RMSE 5.961, R2 0.633</t>
  </si>
  <si>
    <t>5.928</t>
  </si>
  <si>
    <t>6.966</t>
  </si>
  <si>
    <t>S0088b</t>
  </si>
  <si>
    <t>annual PM2.5 concentration at monitoring stations (ug/m3)</t>
  </si>
  <si>
    <t>sklearn Gradient Boosting. RF random-CV PM2.5 values only in Table S2 (RF spatial CV RMSE 13.37, R2 0.36). Air quality (EuroAirnet stations, unevenly distributed; coded clustered). Annual median predictors 2019-2024 pooled, year as predictor. n ambiguous in text ('approximately 3300 NO2 and 1566 PM2.5 observations' per year vs 3300 NO2 annual means 2019-2024) -&gt; NA. Spatial Block CV: stations grouped in 0.25 deg (~25-28 km) blocks; hyperparameters tuned under random CV reused for spatial CV; spatial CV run on best models only. SVR, KNN, Ridge/Lasso/ElasticNet results only in Supplementary Tables S1-S2 (not available).</t>
  </si>
  <si>
    <t>70/30 random test: RMSE 11.53, R2 0.50</t>
  </si>
  <si>
    <t>11.61</t>
  </si>
  <si>
    <t>13.33</t>
  </si>
  <si>
    <t>0.572</t>
  </si>
  <si>
    <t>0.275</t>
  </si>
  <si>
    <t>sklearn Gradient Boosting. Sensitivity experiment. Air quality (EuroAirnet stations, unevenly distributed; coded clustered). Annual median predictors 2019-2024 pooled, year as predictor. n ambiguous in text ('approximately 3300 NO2 and 1566 PM2.5 observations' per year vs 3300 NO2 annual means 2019-2024) -&gt; NA. Spatial Block CV: stations grouped in 0.25 deg (~25-28 km) blocks; hyperparameters tuned under random CV reused for spatial CV; spatial CV run on best models only. SVR, KNN, Ridge/Lasso/ElasticNet results only in Supplementary Tables S1-S2 (not available).</t>
  </si>
  <si>
    <t>70/30 random test: RMSE 1.051, R2 0.550</t>
  </si>
  <si>
    <t>1.092</t>
  </si>
  <si>
    <t>sklearn Gradient Boosting. Sensitivity experiment. CAUTION: Table 2 PM2.5 RMSE values (~1.1-1.4) are on a different scale than main-text PM2.5 RMSE (~11-13 ug/m3); possibly a units/transformation inconsistency in the paper; values transcribed as printed. Air quality (EuroAirnet stations, unevenly distributed; coded clustered). Annual median predictors 2019-2024 pooled, year as predictor. n ambiguous in text ('approximately 3300 NO2 and 1566 PM2.5 observations' per year vs 3300 NO2 annual means 2019-2024) -&gt; NA. Spatial Block CV: stations grouped in 0.25 deg (~25-28 km) blocks; hyperparameters tuned under random CV reused for spatial CV; spatial CV run on best models only. SVR, KNN, Ridge/Lasso/ElasticNet results only in Supplementary Tables S1-S2 (not available).</t>
  </si>
  <si>
    <t>0.541</t>
  </si>
  <si>
    <t>0.264</t>
  </si>
  <si>
    <t>Random Forest. Sensitivity experiment. Air quality (EuroAirnet stations, unevenly distributed; coded clustered). Annual median predictors 2019-2024 pooled, year as predictor. n ambiguous in text ('approximately 3300 NO2 and 1566 PM2.5 observations' per year vs 3300 NO2 annual means 2019-2024) -&gt; NA. Spatial Block CV: stations grouped in 0.25 deg (~25-28 km) blocks; hyperparameters tuned under random CV reused for spatial CV; spatial CV run on best models only. SVR, KNN, Ridge/Lasso/ElasticNet results only in Supplementary Tables S1-S2 (not available).</t>
  </si>
  <si>
    <t>70/30 random test: RMSE 1.092, R2 0.514</t>
  </si>
  <si>
    <t>1.131</t>
  </si>
  <si>
    <t>1.442</t>
  </si>
  <si>
    <t>Random Forest. Sensitivity experiment. CAUTION: Table 2 PM2.5 RMSE values (~1.1-1.4) are on a different scale than main-text PM2.5 RMSE (~11-13 ug/m3); possibly a units/transformation inconsistency in the paper; values transcribed as printed. Air quality (EuroAirnet stations, unevenly distributed; coded clustered). Annual median predictors 2019-2024 pooled, year as predictor. n ambiguous in text ('approximately 3300 NO2 and 1566 PM2.5 observations' per year vs 3300 NO2 annual means 2019-2024) -&gt; NA. Spatial Block CV: stations grouped in 0.25 deg (~25-28 km) blocks; hyperparameters tuned under random CV reused for spatial CV; spatial CV run on best models only. SVR, KNN, Ridge/Lasso/ElasticNet results only in Supplementary Tables S1-S2 (not available).</t>
  </si>
  <si>
    <t>S0092</t>
  </si>
  <si>
    <t>Lu</t>
  </si>
  <si>
    <t>China (Beijing)</t>
  </si>
  <si>
    <t>presence of existing park green space in 100 m grid cell (coverage &gt;=50% vs 0%)</t>
  </si>
  <si>
    <t>123095</t>
  </si>
  <si>
    <t>stratified random 70/30 split x5 seeds / 5-fold GroupKFold on predefined spatial blocks</t>
  </si>
  <si>
    <t>0.9205</t>
  </si>
  <si>
    <t>0.8772</t>
  </si>
  <si>
    <t>0.0014</t>
  </si>
  <si>
    <t>0.0199</t>
  </si>
  <si>
    <t>XGBoost (selected); ROC-AUC. Borderline domain (urban park green-space land cover; spatial-compatibility screening for micro-green spaces). All 100 m grid cells (wall-to-wall) with intermediate coverage excluded; 12,277 positive / 110,818 negative. Spatial block size not reported. SD = across 5 random seeds / 5 spatial folds. Precision, recall and PR-AUC also reported (not extracted, not in codebook metric list); PR-AUC random/spatial: XGB 0.6658/0.5320, RF 0.8087/0.5189, DT 0.5490/0.2812, GBM 0.6248/0.5269. Logistic regression not extracted. Threshold sensitivity (30/70%) only under spatial CV.</t>
  </si>
  <si>
    <t>50% coverage threshold label; 10 predictors (environmental, socioeconomic, built-environment)</t>
  </si>
  <si>
    <t>0.5099</t>
  </si>
  <si>
    <t>0.4469</t>
  </si>
  <si>
    <t>0.0023</t>
  </si>
  <si>
    <t>XGBoost (selected); F1 (positive class). Borderline domain (urban park green-space land cover; spatial-compatibility screening for micro-green spaces). All 100 m grid cells (wall-to-wall) with intermediate coverage excluded; 12,277 positive / 110,818 negative. Spatial block size not reported. SD = across 5 random seeds / 5 spatial folds. Precision, recall and PR-AUC also reported (not extracted, not in codebook metric list); PR-AUC random/spatial: XGB 0.6658/0.5320, RF 0.8087/0.5189, DT 0.5490/0.2812, GBM 0.6248/0.5269. Logistic regression not extracted. Threshold sensitivity (30/70%) only under spatial CV.</t>
  </si>
  <si>
    <t>0.9586</t>
  </si>
  <si>
    <t>0.8656</t>
  </si>
  <si>
    <t>0.0011</t>
  </si>
  <si>
    <t>0.0231</t>
  </si>
  <si>
    <t>Random Forest; ROC-AUC. Borderline domain (urban park green-space land cover; spatial-compatibility screening for micro-green spaces). All 100 m grid cells (wall-to-wall) with intermediate coverage excluded; 12,277 positive / 110,818 negative. Spatial block size not reported. SD = across 5 random seeds / 5 spatial folds. Precision, recall and PR-AUC also reported (not extracted, not in codebook metric list); PR-AUC random/spatial: XGB 0.6658/0.5320, RF 0.8087/0.5189, DT 0.5490/0.2812, GBM 0.6248/0.5269. Logistic regression not extracted. Threshold sensitivity (30/70%) only under spatial CV.</t>
  </si>
  <si>
    <t>0.7006</t>
  </si>
  <si>
    <t>0.4697</t>
  </si>
  <si>
    <t>0.0073</t>
  </si>
  <si>
    <t>0.0793</t>
  </si>
  <si>
    <t>Random Forest; F1 (positive class). Borderline domain (urban park green-space land cover; spatial-compatibility screening for micro-green spaces). All 100 m grid cells (wall-to-wall) with intermediate coverage excluded; 12,277 positive / 110,818 negative. Spatial block size not reported. SD = across 5 random seeds / 5 spatial folds. Precision, recall and PR-AUC also reported (not extracted, not in codebook metric list); PR-AUC random/spatial: XGB 0.6658/0.5320, RF 0.8087/0.5189, DT 0.5490/0.2812, GBM 0.6248/0.5269. Logistic regression not extracted. Threshold sensitivity (30/70%) only under spatial CV.</t>
  </si>
  <si>
    <t>0.8361</t>
  </si>
  <si>
    <t>0.7084</t>
  </si>
  <si>
    <t>0.0041</t>
  </si>
  <si>
    <t>0.0323</t>
  </si>
  <si>
    <t>Decision Tree; ROC-AUC. Borderline domain (urban park green-space land cover; spatial-compatibility screening for micro-green spaces). All 100 m grid cells (wall-to-wall) with intermediate coverage excluded; 12,277 positive / 110,818 negative. Spatial block size not reported. SD = across 5 random seeds / 5 spatial folds. Precision, recall and PR-AUC also reported (not extracted, not in codebook metric list); PR-AUC random/spatial: XGB 0.6658/0.5320, RF 0.8087/0.5189, DT 0.5490/0.2812, GBM 0.6248/0.5269. Logistic regression not extracted. Threshold sensitivity (30/70%) only under spatial CV.</t>
  </si>
  <si>
    <t>0.5574</t>
  </si>
  <si>
    <t>0.3877</t>
  </si>
  <si>
    <t>0.0057</t>
  </si>
  <si>
    <t>0.0732</t>
  </si>
  <si>
    <t>Decision Tree; F1 (positive class). Borderline domain (urban park green-space land cover; spatial-compatibility screening for micro-green spaces). All 100 m grid cells (wall-to-wall) with intermediate coverage excluded; 12,277 positive / 110,818 negative. Spatial block size not reported. SD = across 5 random seeds / 5 spatial folds. Precision, recall and PR-AUC also reported (not extracted, not in codebook metric list); PR-AUC random/spatial: XGB 0.6658/0.5320, RF 0.8087/0.5189, DT 0.5490/0.2812, GBM 0.6248/0.5269. Logistic regression not extracted. Threshold sensitivity (30/70%) only under spatial CV.</t>
  </si>
  <si>
    <t>0.9082</t>
  </si>
  <si>
    <t>0.8763</t>
  </si>
  <si>
    <t>0.0026</t>
  </si>
  <si>
    <t>Gradient Boosting Machine; ROC-AUC. Borderline domain (urban park green-space land cover; spatial-compatibility screening for micro-green spaces). All 100 m grid cells (wall-to-wall) with intermediate coverage excluded; 12,277 positive / 110,818 negative. Spatial block size not reported. SD = across 5 random seeds / 5 spatial folds. Precision, recall and PR-AUC also reported (not extracted, not in codebook metric list); PR-AUC random/spatial: XGB 0.6658/0.5320, RF 0.8087/0.5189, DT 0.5490/0.2812, GBM 0.6248/0.5269. Logistic regression not extracted. Threshold sensitivity (30/70%) only under spatial CV.</t>
  </si>
  <si>
    <t>0.4841</t>
  </si>
  <si>
    <t>0.4418</t>
  </si>
  <si>
    <t>0.0042</t>
  </si>
  <si>
    <t>0.0693</t>
  </si>
  <si>
    <t>Gradient Boosting Machine; F1 (positive class). Borderline domain (urban park green-space land cover; spatial-compatibility screening for micro-green spaces). All 100 m grid cells (wall-to-wall) with intermediate coverage excluded; 12,277 positive / 110,818 negative. Spatial block size not reported. SD = across 5 random seeds / 5 spatial folds. Precision, recall and PR-AUC also reported (not extracted, not in codebook metric list); PR-AUC random/spatial: XGB 0.6658/0.5320, RF 0.8087/0.5189, DT 0.5490/0.2812, GBM 0.6248/0.5269. Logistic regression not extracted. Threshold sensitivity (30/70%) only under spatial CV.</t>
  </si>
  <si>
    <t>S0099</t>
  </si>
  <si>
    <t>Yu</t>
  </si>
  <si>
    <t>Environmental Science &amp; Technology</t>
  </si>
  <si>
    <t>PM2.5 concentration on urban sidewalks (10 s aggregation)</t>
  </si>
  <si>
    <t>107000</t>
  </si>
  <si>
    <t>5-fold x5 random / 5-fold grouped 100 m grid blocks (204 grids)</t>
  </si>
  <si>
    <t>0.6425</t>
  </si>
  <si>
    <t>0.5561</t>
  </si>
  <si>
    <t>XGBoost. Primary: structure-matched 5-fold design, authors' 'robust and realistic' spatial CV. Short-term sidewalk PM from mobile monitoring (street-view video audiovisual features + meteorology + background PM); audiovisual model. Mobile monitoring routes -&gt; clustered. ~107,000 valid 10 s data points (1 min n not reported). R2 reported in % -&gt; converted to 0-1. MSE also reported (not in codebook metric list, not converted). Random CV: 5-fold repeated 5 times. Route-based spatial CV: 3 zones by monitoring route (leave-one-zone-out). Grid-based spatial CV: 100x100 m grids (204 zones), 5-fold grouped (10 s only). Monte Carlo CV (50x 80/20) given in random_cv_alt. Linear regression not extracted. Hybrid model (+geospatial) only under random CV (R2 0.716 PM2.5, 0.708 PM1).</t>
  </si>
  <si>
    <t>audiovisual model, 10s resolution, grid-based spatial CV</t>
  </si>
  <si>
    <t>Monte Carlo CV (50x 80/20): R2 0.6198</t>
  </si>
  <si>
    <t>5-fold x5 random / 3 route-based zones (leave-one-zone-out)</t>
  </si>
  <si>
    <t>0.3927</t>
  </si>
  <si>
    <t>XGBoost. Short-term sidewalk PM from mobile monitoring (street-view video audiovisual features + meteorology + background PM); audiovisual model. Mobile monitoring routes -&gt; clustered. ~107,000 valid 10 s data points (1 min n not reported). R2 reported in % -&gt; converted to 0-1. MSE also reported (not in codebook metric list, not converted). Random CV: 5-fold repeated 5 times. Route-based spatial CV: 3 zones by monitoring route (leave-one-zone-out). Grid-based spatial CV: 100x100 m grids (204 zones), 5-fold grouped (10 s only). Monte Carlo CV (50x 80/20) given in random_cv_alt. Linear regression not extracted. Hybrid model (+geospatial) only under random CV (R2 0.716 PM2.5, 0.708 PM1).</t>
  </si>
  <si>
    <t>audiovisual model, 10s resolution, route-based spatial CV</t>
  </si>
  <si>
    <t>0.6413</t>
  </si>
  <si>
    <t>0.5622</t>
  </si>
  <si>
    <t>LightGBM. Primary: structure-matched 5-fold design, authors' 'robust and realistic' spatial CV. Short-term sidewalk PM from mobile monitoring (street-view video audiovisual features + meteorology + background PM); audiovisual model. Mobile monitoring routes -&gt; clustered. ~107,000 valid 10 s data points (1 min n not reported). R2 reported in % -&gt; converted to 0-1. MSE also reported (not in codebook metric list, not converted). Random CV: 5-fold repeated 5 times. Route-based spatial CV: 3 zones by monitoring route (leave-one-zone-out). Grid-based spatial CV: 100x100 m grids (204 zones), 5-fold grouped (10 s only). Monte Carlo CV (50x 80/20) given in random_cv_alt. Linear regression not extracted. Hybrid model (+geospatial) only under random CV (R2 0.716 PM2.5, 0.708 PM1).</t>
  </si>
  <si>
    <t>Monte Carlo CV (50x 80/20): R2 0.636</t>
  </si>
  <si>
    <t>0.4146</t>
  </si>
  <si>
    <t>LightGBM. Short-term sidewalk PM from mobile monitoring (street-view video audiovisual features + meteorology + background PM); audiovisual model. Mobile monitoring routes -&gt; clustered. ~107,000 valid 10 s data points (1 min n not reported). R2 reported in % -&gt; converted to 0-1. MSE also reported (not in codebook metric list, not converted). Random CV: 5-fold repeated 5 times. Route-based spatial CV: 3 zones by monitoring route (leave-one-zone-out). Grid-based spatial CV: 100x100 m grids (204 zones), 5-fold grouped (10 s only). Monte Carlo CV (50x 80/20) given in random_cv_alt. Linear regression not extracted. Hybrid model (+geospatial) only under random CV (R2 0.716 PM2.5, 0.708 PM1).</t>
  </si>
  <si>
    <t>PM2.5 concentration on urban sidewalks (1 min aggregation)</t>
  </si>
  <si>
    <t>0.7845</t>
  </si>
  <si>
    <t>audiovisual model, 1min resolution, route-based spatial CV</t>
  </si>
  <si>
    <t>Monte Carlo CV (50x 80/20): R2 0.7947</t>
  </si>
  <si>
    <t>0.8028</t>
  </si>
  <si>
    <t>0.4763</t>
  </si>
  <si>
    <t>Monte Carlo CV (50x 80/20): R2 0.811</t>
  </si>
  <si>
    <t>PM1 concentration on urban sidewalks (10 s aggregation)</t>
  </si>
  <si>
    <t>0.6514</t>
  </si>
  <si>
    <t>0.5619</t>
  </si>
  <si>
    <t>Monte Carlo CV (50x 80/20): R2 0.6336</t>
  </si>
  <si>
    <t>0.3527</t>
  </si>
  <si>
    <t>0.6468</t>
  </si>
  <si>
    <t>0.5655</t>
  </si>
  <si>
    <t>Monte Carlo CV (50x 80/20): R2 0.6435</t>
  </si>
  <si>
    <t>0.3694</t>
  </si>
  <si>
    <t>PM1 concentration on urban sidewalks (1 min aggregation)</t>
  </si>
  <si>
    <t>0.7856</t>
  </si>
  <si>
    <t>0.3742</t>
  </si>
  <si>
    <t>Monte Carlo CV (50x 80/20): R2 0.802</t>
  </si>
  <si>
    <t>0.8002</t>
  </si>
  <si>
    <t>0.4125</t>
  </si>
  <si>
    <t>Monte Carlo CV (50x 80/20): R2 0.8158</t>
  </si>
  <si>
    <t>S0106</t>
  </si>
  <si>
    <t>USA (national, incl. territories)</t>
  </si>
  <si>
    <t>any-event PFAS detection at public water system sampling locations (UCMR5)</t>
  </si>
  <si>
    <t>23331</t>
  </si>
  <si>
    <t>grouped random 10-fold / leave-one-block-out, 16 state/territory proxy blocks</t>
  </si>
  <si>
    <t>Abstract; Section 3.2</t>
  </si>
  <si>
    <t>LightGBM default hyperparameters (prespecified). Random comparator = grouped (by PWS) random 10-fold CV without spatial blocking. AUROC = unweighted mean across folds. Drinking-water contamination occurrence (borderline environmental domain; predictors mostly administrative/socio-demographic/proximity). UCMR5 cohort: large systems census + EPA representative sample of small systems, no survey weights -&gt; unknown design. RF and logistic regression comparators only in Table S13/Fig. S2 (not available). Other feature families (temporally naive, expanded, strict) report only gaps (naive 0.148/0.113/0.089; expanded 0.170/0.129/0.082; strict 0.168/0.101/0.019 for full/reduced/no geography).</t>
  </si>
  <si>
    <t>prospective reduced geography (13 predictors; primary)</t>
  </si>
  <si>
    <t>prospective full geography (15 predictors incl. state, census division)</t>
  </si>
  <si>
    <t>0.609</t>
  </si>
  <si>
    <t>prospective no geography (11 predictors)</t>
  </si>
  <si>
    <t>grouped random 10-fold / leave-one-HUC-2-region-out (22 unequal folds)</t>
  </si>
  <si>
    <t>Section 3.2</t>
  </si>
  <si>
    <t>HUC-2 sensitivity evaluated on the HUC-covered subset only; random value is from the full cohort (not exactly same data). LightGBM default hyperparameters (prespecified). Random comparator = grouped (by PWS) random 10-fold CV without spatial blocking. AUROC = unweighted mean across folds. Drinking-water contamination occurrence (borderline environmental domain; predictors mostly administrative/socio-demographic/proximity). UCMR5 cohort: large systems census + EPA representative sample of small systems, no survey weights -&gt; unknown design. RF and logistic regression comparators only in Table S13/Fig. S2 (not available). Other feature families (temporally naive, expanded, strict) report only gaps (naive 0.148/0.113/0.089; expanded 0.170/0.129/0.082; strict 0.168/0.101/0.019 for full/reduced/no geography).</t>
  </si>
  <si>
    <t>prospective reduced geography; HUC-2 watershed hold-out sensitivity</t>
  </si>
  <si>
    <t>S0109</t>
  </si>
  <si>
    <t>Bruno</t>
  </si>
  <si>
    <t>Brazil (Federal District, Cerrado)</t>
  </si>
  <si>
    <t>13-class LULC incl. encroaching Pteridium arachnoideum and Tithonia diversifolia (Planet NICFI monthly time series)</t>
  </si>
  <si>
    <t>16250</t>
  </si>
  <si>
    <t>stratified random 60/20/20 split x5 seeds / 5 spatial k-means folds</t>
  </si>
  <si>
    <t>0.988</t>
  </si>
  <si>
    <t>0.001</t>
  </si>
  <si>
    <t>XceptionTime.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</si>
  <si>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XceptionTime</t>
  </si>
  <si>
    <t>0.032</t>
  </si>
  <si>
    <t>InceptionTime.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</si>
  <si>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InceptionTime</t>
  </si>
  <si>
    <t>InceptionTime Plus.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</si>
  <si>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InceptionTime Plus</t>
  </si>
  <si>
    <t>0.003</t>
  </si>
  <si>
    <t>ResNet.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</si>
  <si>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ResNet</t>
  </si>
  <si>
    <t>ResNet Plus.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</si>
  <si>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ResNet Plus</t>
  </si>
  <si>
    <t>FCN.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</si>
  <si>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FCN</t>
  </si>
  <si>
    <t>FCN Plus.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</si>
  <si>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FCN Plus</t>
  </si>
  <si>
    <t>OmniScaleCNN.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</si>
  <si>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OmniScaleCNN</t>
  </si>
  <si>
    <t>0.778</t>
  </si>
  <si>
    <t>XCM Plus.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</si>
  <si>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XCM Plus</t>
  </si>
  <si>
    <t>XCM.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</si>
  <si>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XCM</t>
  </si>
  <si>
    <t>0.042</t>
  </si>
  <si>
    <t>TCN.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</si>
  <si>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TCN</t>
  </si>
  <si>
    <t>0.004</t>
  </si>
  <si>
    <t>LSTM Attention (RNN).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</si>
  <si>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LSTM Attention (RNN)</t>
  </si>
  <si>
    <t>Bi-LSTM Attention (RNN).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</si>
  <si>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Bi-LSTM Attention (RNN)</t>
  </si>
  <si>
    <t>Bi-GRU Attention (RNN).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</si>
  <si>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Bi-GRU Attention (RNN)</t>
  </si>
  <si>
    <t>GRU Attention (RNN).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</si>
  <si>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GRU Attention (RNN)</t>
  </si>
  <si>
    <t>Bi-LSTM Plus (RNN).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</si>
  <si>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Bi-LSTM Plus (RNN)</t>
  </si>
  <si>
    <t>Bi-LSTM (RNN).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</si>
  <si>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Bi-LSTM (RNN)</t>
  </si>
  <si>
    <t>GRU (RNN).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</si>
  <si>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GRU (RNN)</t>
  </si>
  <si>
    <t>Bi-GRU (RNN).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</si>
  <si>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Bi-GRU (RNN)</t>
  </si>
  <si>
    <t>LSTM Plus (RNN).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</si>
  <si>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LSTM Plus (RNN)</t>
  </si>
  <si>
    <t>0.903</t>
  </si>
  <si>
    <t>Bi-GRU Plus (RNN).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</si>
  <si>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Bi-GRU Plus (RNN)</t>
  </si>
  <si>
    <t>0.011</t>
  </si>
  <si>
    <t>GRU Plus (RNN).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</si>
  <si>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GRU Plus (RNN)</t>
  </si>
  <si>
    <t>0.711</t>
  </si>
  <si>
    <t>LSTM (RNN).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</si>
  <si>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LSTM (RNN)</t>
  </si>
  <si>
    <t>TST Plus (Transformer).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</si>
  <si>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TST Plus (Transformer)</t>
  </si>
  <si>
    <t>TST Plus H8 (Transformer).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</si>
  <si>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TST Plus H8 (Transformer)</t>
  </si>
  <si>
    <t>TST Plus H12 (Transformer).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</si>
  <si>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TST Plus H12 (Transformer)</t>
  </si>
  <si>
    <t>TST H12 (Transformer).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</si>
  <si>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TST H12 (Transformer)</t>
  </si>
  <si>
    <t>0.807</t>
  </si>
  <si>
    <t>0.025</t>
  </si>
  <si>
    <t>TST Default (Transformer).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</si>
  <si>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TST Default (Transformer)</t>
  </si>
  <si>
    <t>0.982</t>
  </si>
  <si>
    <t>TST H8 (Transformer).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</si>
  <si>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TST H8 (Transformer)</t>
  </si>
  <si>
    <t>TSiT Plus (Transformer).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</si>
  <si>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TSiT Plus (Transformer)</t>
  </si>
  <si>
    <t>0.681</t>
  </si>
  <si>
    <t>TSiT Plus H8 (Transformer).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</si>
  <si>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TSiT Plus H8 (Transformer)</t>
  </si>
  <si>
    <t>TSiT Plus H12 (Transformer).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</si>
  <si>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TSiT Plus H12 (Transformer)</t>
  </si>
  <si>
    <t>T + Bi-RNN Plus (hybrid Transformer+RNN).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</si>
  <si>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T + Bi-RNN Plus (hybrid Transformer+RNN)</t>
  </si>
  <si>
    <t>T + Bi-GRU Plus (hybrid Transformer+RNN).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</si>
  <si>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T + Bi-GRU Plus (hybrid Transformer+RNN)</t>
  </si>
  <si>
    <t>T + RNN Plus (hybrid Transformer+RNN).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</si>
  <si>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T + RNN Plus (hybrid Transformer+RNN)</t>
  </si>
  <si>
    <t>0.981</t>
  </si>
  <si>
    <t>T + GRU Plus (hybrid Transformer+RNN).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</si>
  <si>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T + GRU Plus (hybrid Transformer+RNN)</t>
  </si>
  <si>
    <t>0.757</t>
  </si>
  <si>
    <t>T + Bi-LSTM Plus (hybrid Transformer+RNN).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</si>
  <si>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T + Bi-LSTM Plus (hybrid Transformer+RNN)</t>
  </si>
  <si>
    <t>T + LSTM Plus (hybrid Transformer+RNN).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</si>
  <si>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T + LSTM Plus (hybrid Transformer+RNN)</t>
  </si>
  <si>
    <t>ConvTran Plus Ff 512 (hybrid Transformer+CNN).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</si>
  <si>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ConvTran Plus Ff 512 (hybrid Transformer+CNN)</t>
  </si>
  <si>
    <t>0.791</t>
  </si>
  <si>
    <t>ConvTran Plus (hybrid Transformer+CNN).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</si>
  <si>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ConvTran Plus (hybrid Transformer+CNN)</t>
  </si>
  <si>
    <t>ConvTran Plus Enc. Learned (hybrid Transformer+CNN).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</si>
  <si>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ConvTran Plus Enc. Learned (hybrid Transformer+CNN)</t>
  </si>
  <si>
    <t>LSTM-FCN (hybrid CNN+RNN).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</si>
  <si>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LSTM-FCN (hybrid CNN+RNN)</t>
  </si>
  <si>
    <t>GRU-FCN (hybrid CNN+RNN). Macro F1 in % converted to 0-1; SD across 5 seeds (random) / 5 folds (spatial). Purposive class-balanced sampling (1250 points per class, photo-interpretation + field) -&gt; unknown. Spatial CV: per-class k-means (k=5) on coordinates, clusters pooled into 5 geographically disjoint folds; class weights balanced in spatial CV, uniform in random split. Spatial OA/P/R also reported (random OA~P~R~F1 not given separately). tsai library defaults, identical training protocol. Per-species F1 (Table 3) not extracted.</t>
  </si>
  <si>
    <t>architecture: GRU-FCN (hybrid CNN+RNN)</t>
  </si>
  <si>
    <t>S0115</t>
  </si>
  <si>
    <t>GIScience &amp; Remote Sensing</t>
  </si>
  <si>
    <t>USA (California Central Valley)</t>
  </si>
  <si>
    <t>mean InSAR vertical land-subsidence velocity 2018-2020 (1 km grid)</t>
  </si>
  <si>
    <t>51153</t>
  </si>
  <si>
    <t>random 70/30 split / 5-fold GroupKFold over 616 10 km blocks</t>
  </si>
  <si>
    <t>0.9756</t>
  </si>
  <si>
    <t>0.9122</t>
  </si>
  <si>
    <t>Abstract; Section 5.1; Table 2</t>
  </si>
  <si>
    <t>Land subsidence (hydrogeology; coded other). Target = IDW-interpolated InSAR raster resampled to 1 km, all valid cells (regular grid). Base learners spatial-block values only in Supplementary Table S2 (not available); base-learner random-split test: RF RMSE 5.545 R2 0.974, XGB 5.625/0.973. Residual Moran's I 0.164 (random) vs 0.667 (spatial). Processed results on Zenodo; code on request.</t>
  </si>
  <si>
    <t>stacking ensemble (RF, XGB, LGBM, CatBoost base learners + linear meta-learner), 10 predictors</t>
  </si>
  <si>
    <t>5.3997</t>
  </si>
  <si>
    <t>10.1306</t>
  </si>
  <si>
    <t>RMSE in velocity units (mm/yr presumably; units not stated). Land subsidence (hydrogeology; coded other). Target = IDW-interpolated InSAR raster resampled to 1 km, all valid cells (regular grid). Base learners spatial-block values only in Supplementary Table S2 (not available); base-learner random-split test: RF RMSE 5.545 R2 0.974, XGB 5.625/0.973. Residual Moran's I 0.164 (random) vs 0.667 (spatial). Processed results on Zenodo; code on request.</t>
  </si>
  <si>
    <t>S0118</t>
  </si>
  <si>
    <t>China (Altai Mountains, Xinjiang)</t>
  </si>
  <si>
    <t>landslide occurrence (625 landslide + 625 non-landslide points)</t>
  </si>
  <si>
    <t>1250</t>
  </si>
  <si>
    <t>random 80/20 split / k-means spatial GroupKFold (k not reported)</t>
  </si>
  <si>
    <t>0.9482</t>
  </si>
  <si>
    <t>0.9242</t>
  </si>
  <si>
    <t>0.0438</t>
  </si>
  <si>
    <t>Table 5 (also Table 4)</t>
  </si>
  <si>
    <t>Random Forest. Landslide susceptibility (geohazard coded other per precedent). Random comparator = 8:2 random split validation-set AUC (authors' comparison); random_cv_alt = repeated random resampling mean +/- SD (Table 4). Non-landslide points randomly sampled outside 1 km buffer. Number of spatial clusters/folds not reported. LR (0.9123 vs 0.8939) not extracted.</t>
  </si>
  <si>
    <t>12 screened conditioning factors</t>
  </si>
  <si>
    <t>repeated random resampling AUC 0.9565 +/- 0.0101</t>
  </si>
  <si>
    <t>0.9485</t>
  </si>
  <si>
    <t>0.9168</t>
  </si>
  <si>
    <t>Deep Forest (gcForest-type cascade forest). Landslide susceptibility (geohazard coded other per precedent). Random comparator = 8:2 random split validation-set AUC (authors' comparison); random_cv_alt = repeated random resampling mean +/- SD (Table 4). Non-landslide points randomly sampled outside 1 km buffer. Number of spatial clusters/folds not reported. LR (0.9123 vs 0.8939) not extracted.</t>
  </si>
  <si>
    <t>repeated random resampling AUC 0.9544 +/- 0.0104</t>
  </si>
  <si>
    <t>S0120a</t>
  </si>
  <si>
    <t>Tahooni</t>
  </si>
  <si>
    <t>Iran (Tehran)</t>
  </si>
  <si>
    <t>PM2.5 concentration at monitoring stations (ug/m3), Landsat-date matched</t>
  </si>
  <si>
    <t>989</t>
  </si>
  <si>
    <t>random 5-fold / spatial block CV 5 folds</t>
  </si>
  <si>
    <t>20.02</t>
  </si>
  <si>
    <t>25.64</t>
  </si>
  <si>
    <t>Tables 8 and 14</t>
  </si>
  <si>
    <t>XGBoost (same model and feature set under both CVs; spatially tuned hyperparameters fixed across CVs). Metrics from pooled out-of-sample predictions. Urban air quality from unevenly distributed monitoring stations (clustered). SBCV: contiguous blocks (~k^2 blocks; size not reported) grouped into 5 folds by adjacency-constrained clustering (a priori primary). Tables report only best model per feature set, so only XGBoost pairs that match across CVs are extracted; RF/LightGBM complete results in Table S18 (not available). IOA/MAE not extracted where unmatched.</t>
  </si>
  <si>
    <t>SHAP-recommended features (10)</t>
  </si>
  <si>
    <t>Spatial R2 0.193 in Section 3.4.3 text. XGBoost (same model and feature set under both CVs; spatially tuned hyperparameters fixed across CVs). Metrics from pooled out-of-sample predictions. Urban air quality from unevenly distributed monitoring stations (clustered). SBCV: contiguous blocks (~k^2 blocks; size not reported) grouped into 5 folds by adjacency-constrained clustering (a priori primary). Tables report only best model per feature set, so only XGBoost pairs that match across CVs are extracted; RF/LightGBM complete results in Table S18 (not available). IOA/MAE not extracted where unmatched.</t>
  </si>
  <si>
    <t>0.473</t>
  </si>
  <si>
    <t>Table 14; Section 3.4.3 text (XGB SBCV R2 with RF-selected set)</t>
  </si>
  <si>
    <t>XGB SBCV RMSE for RF-selected set not reported (best SBCV model was RF). XGBoost (same model and feature set under both CVs; spatially tuned hyperparameters fixed across CVs). Metrics from pooled out-of-sample predictions. Urban air quality from unevenly distributed monitoring stations (clustered). SBCV: contiguous blocks (~k^2 blocks; size not reported) grouped into 5 folds by adjacency-constrained clustering (a priori primary). Tables report only best model per feature set, so only XGBoost pairs that match across CVs are extracted; RF/LightGBM complete results in Table S18 (not available). IOA/MAE not extracted where unmatched.</t>
  </si>
  <si>
    <t>RF-selected features (9)</t>
  </si>
  <si>
    <t>random 5-fold / leave-one-station-out</t>
  </si>
  <si>
    <t>23.47</t>
  </si>
  <si>
    <t>Table 14; Section 4.2 text</t>
  </si>
  <si>
    <t>LOSO-CV (stations with &lt;6 observations excluded). XGBoost (same model and feature set under both CVs; spatially tuned hyperparameters fixed across CVs). Metrics from pooled out-of-sample predictions. Urban air quality from unevenly distributed monitoring stations (clustered). SBCV: contiguous blocks (~k^2 blocks; size not reported) grouped into 5 folds by adjacency-constrained clustering (a priori primary). Tables report only best model per feature set, so only XGBoost pairs that match across CVs are extracted; RF/LightGBM complete results in Table S18 (not available). IOA/MAE not extracted where unmatched.</t>
  </si>
  <si>
    <t>S0120b</t>
  </si>
  <si>
    <t>PM10 concentration at monitoring stations (ug/m3), Landsat-date matched</t>
  </si>
  <si>
    <t>557</t>
  </si>
  <si>
    <t>17.65</t>
  </si>
  <si>
    <t>22.7</t>
  </si>
  <si>
    <t>9 extreme PM10 records retained (exclusion sensitivity in supplement). XGBoost (same model and feature set under both CVs; spatially tuned hyperparameters fixed across CVs). Metrics from pooled out-of-sample predictions. Urban air quality from unevenly distributed monitoring stations (clustered). SBCV: contiguous blocks (~k^2 blocks; size not reported) grouped into 5 folds by adjacency-constrained clustering (a priori primary). Tables report only best model per feature set, so only XGBoost pairs that match across CVs are extracted; RF/LightGBM complete results in Table S18 (not available). IOA/MAE not extracted where unmatched.</t>
  </si>
  <si>
    <t>18.05</t>
  </si>
  <si>
    <t>22.16</t>
  </si>
  <si>
    <t>Tables 13 and 15</t>
  </si>
  <si>
    <t>LOSO-CV. XGBoost (same model and feature set under both CVs; spatially tuned hyperparameters fixed across CVs). Metrics from pooled out-of-sample predictions. Urban air quality from unevenly distributed monitoring stations (clustered). SBCV: contiguous blocks (~k^2 blocks; size not reported) grouped into 5 folds by adjacency-constrained clustering (a priori primary). Tables report only best model per feature set, so only XGBoost pairs that match across CVs are extracted; RF/LightGBM complete results in Table S18 (not available). IOA/MAE not extracted where unmatched.</t>
  </si>
  <si>
    <t>all features (42)</t>
  </si>
  <si>
    <t>0.523</t>
  </si>
  <si>
    <t>S0128</t>
  </si>
  <si>
    <t>Germany (Schleswig-Holstein, Lower Saxony, Hesse)</t>
  </si>
  <si>
    <t>European beech crown defoliation (%) at WZE survey points, 2016-2022</t>
  </si>
  <si>
    <t>2886</t>
  </si>
  <si>
    <t>30000</t>
  </si>
  <si>
    <t>random 80/20 split / leave-one-30x30 km-grid-cell-out (56 cells)</t>
  </si>
  <si>
    <t>0.6887</t>
  </si>
  <si>
    <t>-1.4512</t>
  </si>
  <si>
    <t>0.0201</t>
  </si>
  <si>
    <t>FT-Transformer (mean of 10 runs). LOYO R2 = 0.6117. Defoliation in % units for RMSE/MAE. Random = single 80/20 hold-out (seed 42); LOLO = leave-one-30x30 km grid cell out, metrics reported as MEDIAN across folds (heterogeneous fold sizes), so random vs spatial aggregation differs. Hyperparameters tuned separately per validation scheme. WZE systematic national forest-condition grid (pure beech subset) -&gt; regular_grid. Temporal LOYO (2022 hold-out) value given per row for reference. GLM/GAM not extracted. WZE data not shareable.</t>
  </si>
  <si>
    <t>geo-ecological + climatic predictors</t>
  </si>
  <si>
    <t>median_of_folds (spatial); single hold-out (random)</t>
  </si>
  <si>
    <t>56</t>
  </si>
  <si>
    <t>9.6254</t>
  </si>
  <si>
    <t>16.0673</t>
  </si>
  <si>
    <t>0.3096</t>
  </si>
  <si>
    <t>FT-Transformer (mean of 10 runs). LOYO RMSE = 12.0134. Defoliation in % units for RMSE/MAE. Random = single 80/20 hold-out (seed 42); LOLO = leave-one-30x30 km grid cell out, metrics reported as MEDIAN across folds (heterogeneous fold sizes), so random vs spatial aggregation differs. Hyperparameters tuned separately per validation scheme. WZE systematic national forest-condition grid (pure beech subset) -&gt; regular_grid. Temporal LOYO (2022 hold-out) value given per row for reference. GLM/GAM not extracted. WZE data not shareable.</t>
  </si>
  <si>
    <t>14.2722</t>
  </si>
  <si>
    <t>0.1829</t>
  </si>
  <si>
    <t>FT-Transformer (mean of 10 runs). LOYO MAE = 8.4006. Defoliation in % units for RMSE/MAE. Random = single 80/20 hold-out (seed 42); LOLO = leave-one-30x30 km grid cell out, metrics reported as MEDIAN across folds (heterogeneous fold sizes), so random vs spatial aggregation differs. Hyperparameters tuned separately per validation scheme. WZE systematic national forest-condition grid (pure beech subset) -&gt; regular_grid. Temporal LOYO (2022 hold-out) value given per row for reference. GLM/GAM not extracted. WZE data not shareable.</t>
  </si>
  <si>
    <t>0.7767</t>
  </si>
  <si>
    <t>-0.294</t>
  </si>
  <si>
    <t>XGBoost. LOYO R2 = 0.7025. Defoliation in % units for RMSE/MAE. Random = single 80/20 hold-out (seed 42); LOLO = leave-one-30x30 km grid cell out, metrics reported as MEDIAN across folds (heterogeneous fold sizes), so random vs spatial aggregation differs. Hyperparameters tuned separately per validation scheme. WZE systematic national forest-condition grid (pure beech subset) -&gt; regular_grid. Temporal LOYO (2022 hold-out) value given per row for reference. GLM/GAM not extracted. WZE data not shareable.</t>
  </si>
  <si>
    <t>8.1561</t>
  </si>
  <si>
    <t>15.0261</t>
  </si>
  <si>
    <t>XGBoost. LOYO RMSE = 10.5279. Defoliation in % units for RMSE/MAE. Random = single 80/20 hold-out (seed 42); LOLO = leave-one-30x30 km grid cell out, metrics reported as MEDIAN across folds (heterogeneous fold sizes), so random vs spatial aggregation differs. Hyperparameters tuned separately per validation scheme. WZE systematic national forest-condition grid (pure beech subset) -&gt; regular_grid. Temporal LOYO (2022 hold-out) value given per row for reference. GLM/GAM not extracted. WZE data not shareable.</t>
  </si>
  <si>
    <t>5.5022</t>
  </si>
  <si>
    <t>13.4261</t>
  </si>
  <si>
    <t>XGBoost. LOYO MAE = 7.189. Defoliation in % units for RMSE/MAE. Random = single 80/20 hold-out (seed 42); LOLO = leave-one-30x30 km grid cell out, metrics reported as MEDIAN across folds (heterogeneous fold sizes), so random vs spatial aggregation differs. Hyperparameters tuned separately per validation scheme. WZE systematic national forest-condition grid (pure beech subset) -&gt; regular_grid. Temporal LOYO (2022 hold-out) value given per row for reference. GLM/GAM not extracted. WZE data not shareable.</t>
  </si>
  <si>
    <t>0.7989</t>
  </si>
  <si>
    <t>-0.2959</t>
  </si>
  <si>
    <t>Random Forest. LOYO R2 = 0.6454. Defoliation in % units for RMSE/MAE. Random = single 80/20 hold-out (seed 42); LOLO = leave-one-30x30 km grid cell out, metrics reported as MEDIAN across folds (heterogeneous fold sizes), so random vs spatial aggregation differs. Hyperparameters tuned separately per validation scheme. WZE systematic national forest-condition grid (pure beech subset) -&gt; regular_grid. Temporal LOYO (2022 hold-out) value given per row for reference. GLM/GAM not extracted. WZE data not shareable.</t>
  </si>
  <si>
    <t>7.7402</t>
  </si>
  <si>
    <t>13.8158</t>
  </si>
  <si>
    <t>Random Forest. LOYO RMSE = 11.4948. Defoliation in % units for RMSE/MAE. Random = single 80/20 hold-out (seed 42); LOLO = leave-one-30x30 km grid cell out, metrics reported as MEDIAN across folds (heterogeneous fold sizes), so random vs spatial aggregation differs. Hyperparameters tuned separately per validation scheme. WZE systematic national forest-condition grid (pure beech subset) -&gt; regular_grid. Temporal LOYO (2022 hold-out) value given per row for reference. GLM/GAM not extracted. WZE data not shareable.</t>
  </si>
  <si>
    <t>5.4242</t>
  </si>
  <si>
    <t>11.42</t>
  </si>
  <si>
    <t>Random Forest. LOYO MAE = 8.1615. Defoliation in % units for RMSE/MAE. Random = single 80/20 hold-out (seed 42); LOLO = leave-one-30x30 km grid cell out, metrics reported as MEDIAN across folds (heterogeneous fold sizes), so random vs spatial aggregation differs. Hyperparameters tuned separately per validation scheme. WZE systematic national forest-condition grid (pure beech subset) -&gt; regular_grid. Temporal LOYO (2022 hold-out) value given per row for reference. GLM/GAM not extracted. WZE data not shareable.</t>
  </si>
  <si>
    <t>0.7995</t>
  </si>
  <si>
    <t>-0.311</t>
  </si>
  <si>
    <t>Average ensemble 50% XGB + 50% RF. LOYO R2 = 0.6842. Defoliation in % units for RMSE/MAE. Random = single 80/20 hold-out (seed 42); LOLO = leave-one-30x30 km grid cell out, metrics reported as MEDIAN across folds (heterogeneous fold sizes), so random vs spatial aggregation differs. Hyperparameters tuned separately per validation scheme. WZE systematic national forest-condition grid (pure beech subset) -&gt; regular_grid. Temporal LOYO (2022 hold-out) value given per row for reference. GLM/GAM not extracted. WZE data not shareable.</t>
  </si>
  <si>
    <t>7.7287</t>
  </si>
  <si>
    <t>14.3354</t>
  </si>
  <si>
    <t>Average ensemble 50% XGB + 50% RF. LOYO RMSE = 10.848. Defoliation in % units for RMSE/MAE. Random = single 80/20 hold-out (seed 42); LOLO = leave-one-30x30 km grid cell out, metrics reported as MEDIAN across folds (heterogeneous fold sizes), so random vs spatial aggregation differs. Hyperparameters tuned separately per validation scheme. WZE systematic national forest-condition grid (pure beech subset) -&gt; regular_grid. Temporal LOYO (2022 hold-out) value given per row for reference. GLM/GAM not extracted. WZE data not shareable.</t>
  </si>
  <si>
    <t>5.355</t>
  </si>
  <si>
    <t>12.6192</t>
  </si>
  <si>
    <t>Average ensemble 50% XGB + 50% RF. LOYO MAE = 7.5184. Defoliation in % units for RMSE/MAE. Random = single 80/20 hold-out (seed 42); LOLO = leave-one-30x30 km grid cell out, metrics reported as MEDIAN across folds (heterogeneous fold sizes), so random vs spatial aggregation differs. Hyperparameters tuned separately per validation scheme. WZE systematic national forest-condition grid (pure beech subset) -&gt; regular_grid. Temporal LOYO (2022 hold-out) value given per row for reference. GLM/GAM not extracted. WZE data not shareable.</t>
  </si>
  <si>
    <t>0.7968</t>
  </si>
  <si>
    <t>-0.3372</t>
  </si>
  <si>
    <t>Weighted ensemble 60% XGB + 40% RF. LOYO R2 = 0.6895. Defoliation in % units for RMSE/MAE. Random = single 80/20 hold-out (seed 42); LOLO = leave-one-30x30 km grid cell out, metrics reported as MEDIAN across folds (heterogeneous fold sizes), so random vs spatial aggregation differs. Hyperparameters tuned separately per validation scheme. WZE systematic national forest-condition grid (pure beech subset) -&gt; regular_grid. Temporal LOYO (2022 hold-out) value given per row for reference. GLM/GAM not extracted. WZE data not shareable.</t>
  </si>
  <si>
    <t>7.7803</t>
  </si>
  <si>
    <t>14.448</t>
  </si>
  <si>
    <t>Weighted ensemble 60% XGB + 40% RF. LOYO RMSE = 10.7565. Defoliation in % units for RMSE/MAE. Random = single 80/20 hold-out (seed 42); LOLO = leave-one-30x30 km grid cell out, metrics reported as MEDIAN across folds (heterogeneous fold sizes), so random vs spatial aggregation differs. Hyperparameters tuned separately per validation scheme. WZE systematic national forest-condition grid (pure beech subset) -&gt; regular_grid. Temporal LOYO (2022 hold-out) value given per row for reference. GLM/GAM not extracted. WZE data not shareable.</t>
  </si>
  <si>
    <t>5.3672</t>
  </si>
  <si>
    <t>12.8698</t>
  </si>
  <si>
    <t>Weighted ensemble 60% XGB + 40% RF. LOYO MAE = 7.4198. Defoliation in % units for RMSE/MAE. Random = single 80/20 hold-out (seed 42); LOLO = leave-one-30x30 km grid cell out, metrics reported as MEDIAN across folds (heterogeneous fold sizes), so random vs spatial aggregation differs. Hyperparameters tuned separately per validation scheme. WZE systematic national forest-condition grid (pure beech subset) -&gt; regular_grid. Temporal LOYO (2022 hold-out) value given per row for reference. GLM/GAM not extracted. WZE data not shareable.</t>
  </si>
  <si>
    <t>0.7746</t>
  </si>
  <si>
    <t>-0.2661</t>
  </si>
  <si>
    <t>Ridge meta-model stacking RF/XGB. LOYO R2 = 0.6894. Defoliation in % units for RMSE/MAE. Random = single 80/20 hold-out (seed 42); LOLO = leave-one-30x30 km grid cell out, metrics reported as MEDIAN across folds (heterogeneous fold sizes), so random vs spatial aggregation differs. Hyperparameters tuned separately per validation scheme. WZE systematic national forest-condition grid (pure beech subset) -&gt; regular_grid. Temporal LOYO (2022 hold-out) value given per row for reference. GLM/GAM not extracted. WZE data not shareable.</t>
  </si>
  <si>
    <t>8.1939</t>
  </si>
  <si>
    <t>14.4813</t>
  </si>
  <si>
    <t>Ridge meta-model stacking RF/XGB. LOYO RMSE = 10.7566. Defoliation in % units for RMSE/MAE. Random = single 80/20 hold-out (seed 42); LOLO = leave-one-30x30 km grid cell out, metrics reported as MEDIAN across folds (heterogeneous fold sizes), so random vs spatial aggregation differs. Hyperparameters tuned separately per validation scheme. WZE systematic national forest-condition grid (pure beech subset) -&gt; regular_grid. Temporal LOYO (2022 hold-out) value given per row for reference. GLM/GAM not extracted. WZE data not shareable.</t>
  </si>
  <si>
    <t>5.5204</t>
  </si>
  <si>
    <t>11.7876</t>
  </si>
  <si>
    <t>Ridge meta-model stacking RF/XGB. LOYO MAE = 7.6582. Defoliation in % units for RMSE/MAE. Random = single 80/20 hold-out (seed 42); LOLO = leave-one-30x30 km grid cell out, metrics reported as MEDIAN across folds (heterogeneous fold sizes), so random vs spatial aggregation differs. Hyperparameters tuned separately per validation scheme. WZE systematic national forest-condition grid (pure beech subset) -&gt; regular_grid. Temporal LOYO (2022 hold-out) value given per row for reference. GLM/GAM not extracted. WZE data not shareable.</t>
  </si>
  <si>
    <t>S0130</t>
  </si>
  <si>
    <t>Li</t>
  </si>
  <si>
    <t>China (Nanfengmian National Nature Reserve, Jiangxi)</t>
  </si>
  <si>
    <t>occurrence of Tsuga chinensis var. tchekiangensis (presence-background, 20 m grid)</t>
  </si>
  <si>
    <t>10 repeated stratified random splits / 4 k-means blocks (LOBO)</t>
  </si>
  <si>
    <t>Values mean +/- SD across runs (Table 3). Random = 10 repeated stratified random splits (split ratio not reported); spatial = 4 k-means coordinate blocks, leave-one-block-out (Suppl. Fig. S2). 134 deduplicated presences (20 m grid) + random background points (number not reported) -&gt; n_samples NA. Tuning by 5-fold CV within training data with mean TSS. Text values differ slightly from Table 3 for XGBoost Scheme 1 (text random TSS 0.17, spatial TSS 0.10); Table 3 used. Scheme 1 = 2D predictors; Scheme 2 = 2D + UAV-LiDAR structure.</t>
  </si>
  <si>
    <t>Scheme 1 (2D predictors only)</t>
  </si>
  <si>
    <t>Scheme 2 (2D + LiDAR structural metrics)</t>
  </si>
  <si>
    <t>S0140</t>
  </si>
  <si>
    <t>Hengl</t>
  </si>
  <si>
    <t>potential natural vegetation biome class (BIOME 6000, 20 classes)</t>
  </si>
  <si>
    <t>8653</t>
  </si>
  <si>
    <t>5-fold x2 random (caret) / 5-fold x5 spatial (mlr SpRepCV)</t>
  </si>
  <si>
    <t>Results text p.19-20 (Fig. 5)</t>
  </si>
  <si>
    <t>Biomes case study only (spatial CV not run for tree taxa or FAPAR; FAPAR used 5-fold leave-location-out without a random comparator). Random: caret repeatedcv 5-fold x2, accuracy from merged CV predictions; spatial: mlr SpRepCV (k-means coordinate partitions) 5 folds x5 reps. Text: 'spatial CV drops from 0.68 to 0.33 and weighted kappa to 0.45'; random kappa only plotted in Fig. 5 (~0.6) and the spatial value is weighted kappa, so kappa not extracted as a pair. N = 8,653 (Fig. 5 caption; text also cites 8,057 unique locations / 8,959 training observations). Other learners (kknn, gbm, nnet) evaluated only with random CV.</t>
  </si>
  <si>
    <t>RF (ranger), 160 covariates</t>
  </si>
  <si>
    <t>2 (random) / 5 (spatial)</t>
  </si>
  <si>
    <t>S0141a</t>
  </si>
  <si>
    <t>Steger</t>
  </si>
  <si>
    <t>Austria (Flysch Zone of Lower Austria)</t>
  </si>
  <si>
    <t>landslide presence/absence (ALS inventory)</t>
  </si>
  <si>
    <t>9948</t>
  </si>
  <si>
    <t>1354</t>
  </si>
  <si>
    <t>single 80/20 holdout / 10 k-means subregions x 50 reps</t>
  </si>
  <si>
    <t>Landslide susceptibility (slide-type). Values read visually from Fig. 6 (zoomed render, precision ~+/-0.005): random = single non-spatial holdout (20% landslides + equal non-landslides) AUROC (circle); spatial = median of SCV AUROC (sperrorest, 10 subregions x 50 repetitions; median line, not mean). Predictor set 1 includes land cover (all predictors), set 2 excludes it. Landslide/non-landslide points: sampling of absences random within study area; inventory ALS is complete LiDAR-mapped, BGR is incomplete archive inventory. GLM/GAM not extracted.</t>
  </si>
  <si>
    <t>ALS inventory, predictor set 1 (with land cover)</t>
  </si>
  <si>
    <t>ALS inventory, predictor set 2 (without land cover)</t>
  </si>
  <si>
    <t>S0141b</t>
  </si>
  <si>
    <t>landslide presence/absence (BGR inventory)</t>
  </si>
  <si>
    <t>1090</t>
  </si>
  <si>
    <t>BGR inventory, predictor set 1 (with land cover)</t>
  </si>
  <si>
    <t>BGR inventory, predictor set 2 (without land cover)</t>
  </si>
  <si>
    <t>S0149</t>
  </si>
  <si>
    <t>Just</t>
  </si>
  <si>
    <t>USA (Northeast, 13 states)</t>
  </si>
  <si>
    <t>daily PM2.5 concentration (ug/m3), 2009 data</t>
  </si>
  <si>
    <t>31000</t>
  </si>
  <si>
    <t>10 random / 10 spatial (cluster-based)</t>
  </si>
  <si>
    <t>2009 data comparison of the full XGBoost model (spatial folds 3,591-11,743 obs each; total n not reported). Spatial CV: single-link hierarchical clustering of 387 monitors with 31-km threshold (median distance from 1-km grid to nearest monitor) -&gt; 91 clusters greedily assigned to 10 folds. IDW-PM2.5 predictor recomputed excluding same/held-out folds. Abstract gives spatial RMSE 3.11 vs text 3.12; text used. Weighted evaluation weights each cluster-day equally. R2 reported only once (assumed unweighted). Linear regression/IDW baselines not extracted.</t>
  </si>
  <si>
    <t>unweighted evaluation</t>
  </si>
  <si>
    <t>Site-wise CV (sites randomly assigned to 10 folds): RMSE 2.63 unweighted / 2.94 weighted, R2 0.79</t>
  </si>
  <si>
    <t>spatially weighted evaluation</t>
  </si>
  <si>
    <t>unweighted evaluation (assumed)</t>
  </si>
  <si>
    <t>S0156</t>
  </si>
  <si>
    <t>Muro</t>
  </si>
  <si>
    <t>Germany (Biodiversity Exploratories: ALB, HAI, SCH)</t>
  </si>
  <si>
    <t>grassland above-ground biomass (g/m2)</t>
  </si>
  <si>
    <t>502</t>
  </si>
  <si>
    <t>group 5-fold x10 (plot-grouped) / leave-one-region-out (3)</t>
  </si>
  <si>
    <t>Table 4; Fig. 8b</t>
  </si>
  <si>
    <t>Random comparator = group 5-fold CV x10 with plot replicates (consecutive years) kept in same fold (random across plots, no spatial structure); values from Table 4/5 (mean, SD over 10 iterations). Spatial = leave-one-exploratory(region)-out (3 combinations); spatial value = arithmetic mean of the 3 held-out-region values read visually from bar charts (precision ~+/-0.01), computed by extractor (not reported by authors). Abstract reports spatial r2 0.38 (DNN) vs 0.26 (RF) for biomass, not reproducible from Fig. 8 means. Moran's I: no significant spatial autocorrelation. RRMSE = RMSE relative to mean of validation data (not in v2 metric list; kept native). 150 grassland plots (50 per region), 2017-2020. Per-region spatial values (held-out SCH/HAI/ALB) read from Fig. 8.</t>
  </si>
  <si>
    <t>biomass DNN, S2 surface reflectance May (best DNN predictors; final model)</t>
  </si>
  <si>
    <t>RRMSE</t>
  </si>
  <si>
    <t>Table 4; Fig. 8a</t>
  </si>
  <si>
    <t>biomass DNN, S2 surface reflectance May</t>
  </si>
  <si>
    <t>biomass RF, full predictor set (best RF predictors)</t>
  </si>
  <si>
    <t>biomass RF, full predictor set</t>
  </si>
  <si>
    <t>0.296</t>
  </si>
  <si>
    <t>Table 4; Fig. 8d</t>
  </si>
  <si>
    <t>biomass RF, S2 surface reflectance May only</t>
  </si>
  <si>
    <t>0.598</t>
  </si>
  <si>
    <t>Table 4; Fig. 8c</t>
  </si>
  <si>
    <t>plant species richness</t>
  </si>
  <si>
    <t>Table 5; Fig. 10</t>
  </si>
  <si>
    <t>Random comparator = group 5-fold CV x10 with plot replicates (consecutive years) kept in same fold (random across plots, no spatial structure); values from Table 4/5 (mean, SD over 10 iterations). Spatial = leave-one-exploratory(region)-out (3 combinations); spatial value = arithmetic mean of the 3 held-out-region values read visually from bar charts (precision ~+/-0.01), computed by extractor (not reported by authors). Abstract reports spatial r2 0.38 (DNN) vs 0.26 (RF) for biomass, not reproducible from Fig. 8 means. Moran's I: no significant spatial autocorrelation. RRMSE = RMSE relative to mean of validation data (not in v2 metric list; kept native). 150 grassland plots (50 per region), 2017-2020. Species richness: n not reported separately (&lt;=502). Fig. 10 small; RF RRMSE for held-out HAI read as ~0.035 (as plotted).</t>
  </si>
  <si>
    <t>species richness, S2 surface-reflectance time series (Apr-Oct) predictors</t>
  </si>
  <si>
    <t>0.254</t>
  </si>
  <si>
    <t>S0164</t>
  </si>
  <si>
    <t>Valavi</t>
  </si>
  <si>
    <t>Multiple (Australia AWT/NSW, Canada, New Zealand, South America, Switzerland)</t>
  </si>
  <si>
    <t>occurrence of 171 species (presence-background training, presence-absence testing; mean across species)</t>
  </si>
  <si>
    <t>75000</t>
  </si>
  <si>
    <t>5 random / 5 spatial-block folds</t>
  </si>
  <si>
    <t>0.739</t>
  </si>
  <si>
    <t>Fig. 3</t>
  </si>
  <si>
    <t>Values are means across 171 species read visually from Fig. 3 scatter (zoomed render, precision ~+/-0.002 AUC, +/-0.002 COR); per-species values in Suppl. S1/OSF (not used). Testing on independent presence-absence data (NCEAS/disdat) that are spatially separated (75-km blocks, 5 folds) or randomly intermingled; random partition subsampled to mimic spatial fold sizes; predictions pooled across folds per species. Tuning differed: spatial tuning only for spatial partitioning. COR = Pearson correlation (kept native as Pearson_r). AUCPRG only as ranks. GLM-step/GLM-lasso/GAM/MARS not extracted.</t>
  </si>
  <si>
    <t>MaxEnt (default settings)</t>
  </si>
  <si>
    <t>0.235</t>
  </si>
  <si>
    <t>0.217</t>
  </si>
  <si>
    <t>BRT (boosted regression trees)</t>
  </si>
  <si>
    <t>0.227</t>
  </si>
  <si>
    <t>RF down-sample</t>
  </si>
  <si>
    <t>0.718</t>
  </si>
  <si>
    <t>RF-shallow</t>
  </si>
  <si>
    <t>0.205</t>
  </si>
  <si>
    <t>0.692</t>
  </si>
  <si>
    <t>0.178</t>
  </si>
  <si>
    <t>0.161</t>
  </si>
  <si>
    <t>0.733</t>
  </si>
  <si>
    <t>Ensemble (mean of GLM-lasso, GAM, MaxEnt, BRT, RF down-sample)</t>
  </si>
  <si>
    <t>S0165</t>
  </si>
  <si>
    <t>China (Tibetan Plateau)</t>
  </si>
  <si>
    <t>grassland above-ground biomass dry weight (kg DW/ha)</t>
  </si>
  <si>
    <t>3782</t>
  </si>
  <si>
    <t>2572400</t>
  </si>
  <si>
    <t>NA random / LLO-CV (3 lon-lat folds in FFS; 10-fold LLO for final model)</t>
  </si>
  <si>
    <t>Table 5 compares random CV vs leave-location-out CV (CAST) for RF with all 14 predictors and with 7 predictors chosen by forward feature selection (FFS, selected using LLO-CV, so FFS rows favour the spatial CV). Number of random folds and exact LLO fold construction for Table 5 not stated (methods mention 3 lon/lat folds for FFS and 10-fold LLO-CV for final tuning). 3782 measurements (3636 field sites 2001-2018 + second dataset); sites 300x300 m with 3-5 quadrats. Regression models (Table 6) only LLO-CV, not extracted.</t>
  </si>
  <si>
    <t>all 14 predictors (no feature selection)</t>
  </si>
  <si>
    <t>493.67</t>
  </si>
  <si>
    <t>511.89</t>
  </si>
  <si>
    <t>372.35</t>
  </si>
  <si>
    <t>388.93</t>
  </si>
  <si>
    <t>FFS-selected 7 predictors (final model)</t>
  </si>
  <si>
    <t>480.65</t>
  </si>
  <si>
    <t>503.86</t>
  </si>
  <si>
    <t>359.04</t>
  </si>
  <si>
    <t>376.51</t>
  </si>
  <si>
    <t>S0176</t>
  </si>
  <si>
    <t>Chl-a of Diatoms (log10 mg/m3)</t>
  </si>
  <si>
    <t>5 standard / 5 spatial (11 ocean basins)</t>
  </si>
  <si>
    <t>Fig. 6 (value labels)</t>
  </si>
  <si>
    <t>STEE = stacked ensemble of RF, gradient boosting (XGBoost/LightGBM/CatBoost) and 1D-CNN merged by ridge regression; metrics on log10-scaled Chl-a of each phytoplankton group (PG). 'Standard 5-fold CV' is NOT simple random: per optical-water-class 4:1 Kennard-Stone partitioning (non-spatial); used as random comparator. Spatial: 5-fold by (i) 11 ocean-basin blocks or (ii) 180 hexagonal 20-degree cells. Values from printed labels in Fig. 6. CAUTION: Fig. 6 'Spatial-hexagonal' values are identical to the temporal-block CV metrics in Fig. 5 for all 8 PGs (possible mislabel); hexagonal rows set primary=no. RMSE/sMAPE for block CVs only in Suppl. Tables S3-S5 (not available). n matchups only in Fig. 3 (not stated).</t>
  </si>
  <si>
    <t>spatial block by 11 ocean basins</t>
  </si>
  <si>
    <t>5 standard / 5 spatial (20-degree hexagons)</t>
  </si>
  <si>
    <t>spatial block by 20-degree hexagons</t>
  </si>
  <si>
    <t>Chl-a of Dinoflagellates (log10 mg/m3)</t>
  </si>
  <si>
    <t>Chl-a of Haptophytes (log10 mg/m3)</t>
  </si>
  <si>
    <t>Chl-a of Pelagophytes (log10 mg/m3)</t>
  </si>
  <si>
    <t>Chl-a of Cryptophytes (log10 mg/m3)</t>
  </si>
  <si>
    <t>Chl-a of Green Algae (log10 mg/m3)</t>
  </si>
  <si>
    <t>Chl-a of Prokaryotes (log10 mg/m3)</t>
  </si>
  <si>
    <t>Chl-a of Prochlorococcus (log10 mg/m3)</t>
  </si>
  <si>
    <t>S0178</t>
  </si>
  <si>
    <t>Bao</t>
  </si>
  <si>
    <t>Himawari-8 AHI disk (East/South Asia, Australia)</t>
  </si>
  <si>
    <t>AOD at 0.50 um</t>
  </si>
  <si>
    <t>34321</t>
  </si>
  <si>
    <t>10 sample-based / 10 site-based</t>
  </si>
  <si>
    <t>Abstract; Section 4.3.1 (Fig. 11)</t>
  </si>
  <si>
    <t>DORF (differential-operator random forest) retrieval vs AERONET. Sample-based 10-CV (random) vs site-based 10-CV (10% of AERONET sites withheld per fold). N = 34,321 matchups. Per-aerosol-type metrics in Tables 2-4 not extracted. Fig. 5 values (0.46/0.64 um AOD, AE) printed in panels; 0.50 um values from abstract/Fig. 11. R2 called 'correlation coefficient' by authors but labelled R2.</t>
  </si>
  <si>
    <t>AOD at 0.46 um</t>
  </si>
  <si>
    <t>Fig. 5d,g</t>
  </si>
  <si>
    <t>AOD at 0.64 um</t>
  </si>
  <si>
    <t>Fig. 5e,h</t>
  </si>
  <si>
    <t>Angstrom exponent (0.46-0.64 um)</t>
  </si>
  <si>
    <t>Fig. 5f,i</t>
  </si>
  <si>
    <t>S0189</t>
  </si>
  <si>
    <t>China (arid and semi-arid Northern China)</t>
  </si>
  <si>
    <t>actual evapotranspiration, daily resolution (mm/d)</t>
  </si>
  <si>
    <t>k = number of sites (13 in Strategy 1)</t>
  </si>
  <si>
    <t>Grassland actual ET (mm/d) at flux towers from MODIS + meteorology (21 predictors). Spatial CV = leave-one-site-out (k = number of sites); random CV uses the same k. Sites 1-14 eddy covariance (site 3 excluded for low energy-balance closure) + site 15 Bowen-ratio tower held out as additional test (R2 0.58-0.9 across resolutions; not paired, value_independent NA). Number of daily observations not reported. Strategy 1 = pooled alpine + temperate grassland model; Strategy 2 = separate AG/TG models. Values are means of folds.</t>
  </si>
  <si>
    <t>Strategy 1 (pooled AG+TG), daily</t>
  </si>
  <si>
    <t>13</t>
  </si>
  <si>
    <t>k = number of sites in group</t>
  </si>
  <si>
    <t>Strategy 2 alpine grassland (AG), daily</t>
  </si>
  <si>
    <t>Strategy 2 temperate grassland (TG), daily</t>
  </si>
  <si>
    <t>actual evapotranspiration, 8-day resolution (mm/d)</t>
  </si>
  <si>
    <t>Strategy 1 (pooled AG+TG), 8-day</t>
  </si>
  <si>
    <t>Strategy 2 alpine grassland (AG), 8-day</t>
  </si>
  <si>
    <t>Strategy 2 temperate grassland (TG), 8-day</t>
  </si>
  <si>
    <t>actual evapotranspiration, monthly resolution (mm/d)</t>
  </si>
  <si>
    <t>Strategy 1 (pooled AG+TG), monthly</t>
  </si>
  <si>
    <t>Strategy 2 alpine grassland (AG), monthly</t>
  </si>
  <si>
    <t>Strategy 2 temperate grassland (TG), monthly</t>
  </si>
  <si>
    <t>actual evapotranspiration, seasonal resolution (mm/d)</t>
  </si>
  <si>
    <t>Strategy 1 (pooled AG+TG), seasonal</t>
  </si>
  <si>
    <t>Strategy 2 alpine grassland (AG), seasonal</t>
  </si>
  <si>
    <t>Strategy 2 temperate grassland (TG), seasonal</t>
  </si>
  <si>
    <t>S0192</t>
  </si>
  <si>
    <t>Nguyen Van</t>
  </si>
  <si>
    <t>South Korea (Uljin County)</t>
  </si>
  <si>
    <t>wildfire burn severity class (5 classes, Sentinel-2 post-fire)</t>
  </si>
  <si>
    <t>989.6</t>
  </si>
  <si>
    <t>single 60/40 random split / 9 spatial patches</t>
  </si>
  <si>
    <t>Abstract; Section 4.2-4.3; Fig. 7</t>
  </si>
  <si>
    <t>Stratified sample of 1000 points per severity class (dNBR-derived labels), random 60/40 train/validation split (3000/2000). Random values: 12-predictor model from FSS (Fig. 6a; OA 0.904, kappa 0.881); Fig. 8 text gives 0.915/0.894 for Post-12 (alt). Spatial: ninefold spatial CV (9 non-overlapping spatial patches, leave-one-patch-out); mean of folds OA ~0.832 (range 0.705-0.894), kappa ~0.763 (0.607-0.867). Predictor set used in SCV not explicitly stated (assumed final 12-predictor Post model). All-235-predictor random OA 0.917, kappa 0.896.</t>
  </si>
  <si>
    <t>Post-fire, 12 SHAP-FSS selected predictors (assumed for SCV)</t>
  </si>
  <si>
    <t>S0204</t>
  </si>
  <si>
    <t>monthly mean surface NO2 concentration (ug/m3), 2013-2020 monitors</t>
  </si>
  <si>
    <t>Sample-based 10-fold CV vs spatial 10-fold CV (90% of monitoring locations for training, 10% held out). Response modelled as scaling factor (surface NO2 / OMI VCD) then back-transformed. Ensemble = GAM stacking of RF, XGBoost, GBM (model 'other'). Temporal CV (R2 0.78-0.82), by-year CV and 2020 external validation not extracted. Number of monitor-months not reported. Monitoring data on Zenodo.</t>
  </si>
  <si>
    <t>individual base learner</t>
  </si>
  <si>
    <t>5.74</t>
  </si>
  <si>
    <t>7.36</t>
  </si>
  <si>
    <t>7.7</t>
  </si>
  <si>
    <t>7.69</t>
  </si>
  <si>
    <t>ensemble (GAM stacking of RF/XGB/GBM)</t>
  </si>
  <si>
    <t>7.57</t>
  </si>
  <si>
    <t>S0205</t>
  </si>
  <si>
    <t>daily maximum 8-h average (MDA8) surface ozone (ppb), 2019</t>
  </si>
  <si>
    <t>310359</t>
  </si>
  <si>
    <t>10 random / 10 station-based (assumed)</t>
  </si>
  <si>
    <t>3.88</t>
  </si>
  <si>
    <t>310,359 samples from 1,240 EPA AQS stations. 10-CV random vs Spatial-CV splitting samples by station location (number of spatial folds not stated). Metrics are ten-cycle means. MAB (mean absolute bias) recorded as MAE. IOA 0.97 vs 0.96 not extracted (not in list). Urban-train/rural-test transfer: R 0.87, MAB 3.92, RMSE 5.50 (not extracted).</t>
  </si>
  <si>
    <t>Deep-CNN, selected predictors</t>
  </si>
  <si>
    <t>2.79</t>
  </si>
  <si>
    <t>310,359 samples from 1,240 EPA AQS stations. 10-CV random vs Spatial-CV splitting samples by station location (number of spatial folds not stated). Metrics are ten-cycle means. MAB (mean absolute bias) recorded as MAE. IOA 0.97 vs 0.96 not extracted (not in list). Urban-train/rural-test transfer: R 0.87, MAB 3.92, RMSE 5.50 (not extracted). Pearson R kept native.</t>
  </si>
  <si>
    <t>S0212</t>
  </si>
  <si>
    <t>Mahmoud</t>
  </si>
  <si>
    <t>USA (Colorado River Basin)</t>
  </si>
  <si>
    <t>average annual river salinity (dissolved solids/sulfate concentration, mg/L) at USGS gauges</t>
  </si>
  <si>
    <t>5 random x20 / 6 spatial clusters</t>
  </si>
  <si>
    <t>Table 3 (random median); Section 3.2.4 text + Fig. 10b (spatial median)</t>
  </si>
  <si>
    <t>Values are MEDIAN R2 across folds/repeats (not mean). Random = 5-fold CV repeated 20 times (100 splits). Spatial = watersheds clustered on coordinates (Euclidean) into 6 geographic folds; number of spatial repetitions not stated. n_samples unknown: data from ~150 watersheds over 20 years (USGS gauges); number of watershed-year observations not reported. Log-transformed target with bias-correction factor. Gauges are monitoring network (clustered). Linear models (MLR, Ridge, BR) and other learners (DNN, SVM, KNN, GP, DT) only evaluated with random CV, not extracted. Random mean+-SD 0.667+-0.122 (Table 4). Spatial 10th percentile R2 0.16 vs random 10th pct 0.48.</t>
  </si>
  <si>
    <t>final tuned model, 13 predictors</t>
  </si>
  <si>
    <t>random_split (single 80/20 holdout; e.g. XGB test R2 0.87, GB 0.84)</t>
  </si>
  <si>
    <t>Table 3 (random median); Section 3.2.4 text + Fig. 10b</t>
  </si>
  <si>
    <t>Values are MEDIAN R2 across folds/repeats (not mean). Random = 5-fold CV repeated 20 times (100 splits). Spatial = watersheds clustered on coordinates (Euclidean) into 6 geographic folds; number of spatial repetitions not stated. n_samples unknown: data from ~150 watersheds over 20 years (USGS gauges); number of watershed-year observations not reported. Log-transformed target with bias-correction factor. Gauges are monitoring network (clustered). Linear models (MLR, Ridge, BR) and other learners (DNN, SVM, KNN, GP, DT) only evaluated with random CV, not extracted. Gradient Boosting (sklearn GB). Inconsistency: Table 3 gives GB median 0.62 / RF 0.64 while text (Section 3.1) gives RF 0.62 / GB 0.64; Table 3 used. Random mean+-SD 0.625+-0.132 (Table 4). Spatial 10th pct 0.13.</t>
  </si>
  <si>
    <t>Values are MEDIAN R2 across folds/repeats (not mean). Random = 5-fold CV repeated 20 times (100 splits). Spatial = watersheds clustered on coordinates (Euclidean) into 6 geographic folds; number of spatial repetitions not stated. n_samples unknown: data from ~150 watersheds over 20 years (USGS gauges); number of watershed-year observations not reported. Log-transformed target with bias-correction factor. Gauges are monitoring network (clustered). Linear models (MLR, Ridge, BR) and other learners (DNN, SVM, KNN, GP, DT) only evaluated with random CV, not extracted. See GB note on Table 3 vs text inconsistency (text says RF 0.62). Random mean+-SD 0.602+-0.176 (Table 4). Spatial 10th pct 0.10.</t>
  </si>
  <si>
    <t>Table 3 (random median); Section 3.2.4 text (spatial median 0.59)</t>
  </si>
  <si>
    <t>Values are MEDIAN R2 across folds/repeats (not mean). Random = 5-fold CV repeated 20 times (100 splits). Spatial = watersheds clustered on coordinates (Euclidean) into 6 geographic folds; number of spatial repetitions not stated. n_samples unknown: data from ~150 watersheds over 20 years (USGS gauges); number of watershed-year observations not reported. Log-transformed target with bias-correction factor. Gauges are monitoring network (clustered). Linear models (MLR, Ridge, BR) and other learners (DNN, SVM, KNN, GP, DT) only evaluated with random CV, not extracted. Model = Bayesian Model Averaging ensemble of XGB+GB+RF. Random mean+-SD 0.700+-0.110 (Table 4); text also gives median 0.716. Spatial 10th pct 0.27. Stacked ensemble (random median 0.69) not evaluated/reported under spatial CV.</t>
  </si>
  <si>
    <t>BMA ensemble (XGB+GB+RF)</t>
  </si>
  <si>
    <t>S0214</t>
  </si>
  <si>
    <t>Chinilin</t>
  </si>
  <si>
    <t>The Egyptian Journal of Remote Sensing and Space Sciences</t>
  </si>
  <si>
    <t>soil organic carbon content (g/kg), 3D model with depth as covariate (0-100 cm)</t>
  </si>
  <si>
    <t>4961</t>
  </si>
  <si>
    <t>5 spatial / random NA</t>
  </si>
  <si>
    <t>Abstract; Section 3.1 text; Fig. 3</t>
  </si>
  <si>
    <t xml:space="preserve">863 soil profiles / 4,961 horizons from the Unified State Register of Soils of Russia (legacy compilation -&gt; clustered); n_samples = horizons (depth-as-covariate 3D model; Hengl &amp; MacMillan strategy may add extra depth points, so actual rows may be larger). Spatial = 150x150 km blocks (blockCV) assigned to 5 folds. Random ('randomized/non-spatial') CV: number of folds not stated (presumably 5). Random CV likely splits horizons of the same profile across folds (extra leakage). Aggregation assumed pooled (one value per scheme, Fig. 3 scatterplots). </t>
  </si>
  <si>
    <t>all 22 covariates + depth</t>
  </si>
  <si>
    <t>1.41</t>
  </si>
  <si>
    <t>863 soil profiles / 4,961 horizons from the Unified State Register of Soils of Russia (legacy compilation -&gt; clustered); n_samples = horizons (depth-as-covariate 3D model; Hengl &amp; MacMillan strategy may add extra depth points, so actual rows may be larger). Spatial = 150x150 km blocks (blockCV) assigned to 5 folds. Random ('randomized/non-spatial') CV: number of folds not stated (presumably 5). Random CV likely splits horizons of the same profile across folds (extra leakage). Aggregation assumed pooled (one value per scheme, Fig. 3 scatterplots). RMSE reported as g/kg, but Fig. 3 axes are log-transformed and values look too small for SOC g/kg; RMSE is probably on the log scale - treat units with caution.</t>
  </si>
  <si>
    <t>S0222a</t>
  </si>
  <si>
    <t>Filippelli</t>
  </si>
  <si>
    <t>USA (Colorado, Republican River Basin)</t>
  </si>
  <si>
    <t>field-level annual irrigation depth (mm), 2015-2018</t>
  </si>
  <si>
    <t>OOB</t>
  </si>
  <si>
    <t>OOB / 4 half-area folds (E,W,N,S)</t>
  </si>
  <si>
    <t>Fig. 2a-b; Section 3.1</t>
  </si>
  <si>
    <t>Random comparator = out-of-bag predictions of full RF model (500 trees); no random k-fold reported. Spatial = leave-one-side-out: study area split into halves (E/W and N/S), train on one half test on the other, both directions; reported value is sample-size-weighted mean over the 4 test halves. Also temporal leave-one-year-out CV (not extracted). Values printed on figure panels (not digitised). Colorado: modelled response = irrigation depth (mm). Field-level well-reported data, census of fields with well data (sampling unknown). n fields not reported. RMSE% 30 vs 35; bias 1.0 vs 18.7 mm.</t>
  </si>
  <si>
    <t>irrigation depth (modelled response)</t>
  </si>
  <si>
    <t>100.3</t>
  </si>
  <si>
    <t>117.9</t>
  </si>
  <si>
    <t>Fig. 2a-b</t>
  </si>
  <si>
    <t>Random comparator = out-of-bag predictions of full RF model (500 trees); no random k-fold reported. Spatial = leave-one-side-out: study area split into halves (E/W and N/S), train on one half test on the other, both directions; reported value is sample-size-weighted mean over the 4 test halves. Also temporal leave-one-year-out CV (not extracted). Values printed on figure panels (not digitised). RMSE in mm.</t>
  </si>
  <si>
    <t>field-level annual irrigation volume (ac-ft) = predicted depth x field area</t>
  </si>
  <si>
    <t>Fig. 2d-e</t>
  </si>
  <si>
    <t>Random comparator = out-of-bag predictions of full RF model (500 trees); no random k-fold reported. Spatial = leave-one-side-out: study area split into halves (E/W and N/S), train on one half test on the other, both directions; reported value is sample-size-weighted mean over the 4 test halves. Also temporal leave-one-year-out CV (not extracted). Values printed on figure panels (not digitised). Volume obtained by multiplying predicted depth by field area (field area alone explains 72% of volume variance) - inflated R2, so primary=no.</t>
  </si>
  <si>
    <t>converted to volume (ac-ft)</t>
  </si>
  <si>
    <t>34.9</t>
  </si>
  <si>
    <t>40.5</t>
  </si>
  <si>
    <t>Random comparator = out-of-bag predictions of full RF model (500 trees); no random k-fold reported. Spatial = leave-one-side-out: study area split into halves (E/W and N/S), train on one half test on the other, both directions; reported value is sample-size-weighted mean over the 4 test halves. Also temporal leave-one-year-out CV (not extracted). Values printed on figure panels (not digitised). RMSE in ac-ft; RMSE% 36 vs 43.</t>
  </si>
  <si>
    <t>S0222b</t>
  </si>
  <si>
    <t>USA (western Kansas, Ogallala aquifer)</t>
  </si>
  <si>
    <t>PLSS section-level annual irrigation volume (ac-ft), 2000-2016</t>
  </si>
  <si>
    <t>547938</t>
  </si>
  <si>
    <t>83211</t>
  </si>
  <si>
    <t>Fig. 5a-b; Section 3.2; Table 2</t>
  </si>
  <si>
    <t>Random comparator = out-of-bag predictions of full RF model (500 trees); no random k-fold reported. Spatial = leave-one-side-out: study area split into halves (E/W and N/S), train on one half test on the other, both directions; reported value is sample-size-weighted mean over the 4 test halves. Also temporal leave-one-year-out CV (not extracted). Values printed on figure panels (not digitised). Kansas: PLSS section-level irrigation volume (WIMAS census, 2000-2016), modelled directly as volume; 72% zeros. n_samples = 547,938 section-years (sum of E+W or N+S counts in Table 2). Per-half test R2: E 0.39, N 0.31, S 0.53, W 0.66 (Table 2). Sampling = full census of sections -&gt; regular-grid-like census; set unknown. RMSE% 114 vs 159.</t>
  </si>
  <si>
    <t>irrigation volume (modelled response)</t>
  </si>
  <si>
    <t>103.2</t>
  </si>
  <si>
    <t>131.4</t>
  </si>
  <si>
    <t>Fig. 5a-b</t>
  </si>
  <si>
    <t>Random comparator = out-of-bag predictions of full RF model (500 trees); no random k-fold reported. Spatial = leave-one-side-out: study area split into halves (E/W and N/S), train on one half test on the other, both directions; reported value is sample-size-weighted mean over the 4 test halves. Also temporal leave-one-year-out CV (not extracted). Values printed on figure panels (not digitised). Kansas: PLSS section-level irrigation volume (WIMAS census, 2000-2016), modelled directly as volume; 72% zeros. n_samples = 547,938 section-years (sum of E+W or N+S counts in Table 2). Per-half test R2: E 0.39, N 0.31, S 0.53, W 0.66 (Table 2). Sampling = full census of sections -&gt; regular-grid-like census; set unknown. RMSE in ac-ft.</t>
  </si>
  <si>
    <t>section-level irrigation depth (mm) = predicted volume / section area</t>
  </si>
  <si>
    <t>Fig. 5d-e</t>
  </si>
  <si>
    <t>Random comparator = out-of-bag predictions of full RF model (500 trees); no random k-fold reported. Spatial = leave-one-side-out: study area split into halves (E/W and N/S), train on one half test on the other, both directions; reported value is sample-size-weighted mean over the 4 test halves. Also temporal leave-one-year-out CV (not extracted). Values printed on figure panels (not digitised). Kansas: PLSS section-level irrigation volume (WIMAS census, 2000-2016), modelled directly as volume; 72% zeros. n_samples = 547,938 section-years (sum of E+W or N+S counts in Table 2). Per-half test R2: E 0.39, N 0.31, S 0.53, W 0.66 (Table 2). Sampling = full census of sections -&gt; regular-grid-like census; set unknown. Converted to depth using section area.</t>
  </si>
  <si>
    <t>converted to depth (mm)</t>
  </si>
  <si>
    <t>49.2</t>
  </si>
  <si>
    <t>62.6</t>
  </si>
  <si>
    <t>Random comparator = out-of-bag predictions of full RF model (500 trees); no random k-fold reported. Spatial = leave-one-side-out: study area split into halves (E/W and N/S), train on one half test on the other, both directions; reported value is sample-size-weighted mean over the 4 test halves. Also temporal leave-one-year-out CV (not extracted). Values printed on figure panels (not digitised). Kansas: PLSS section-level irrigation volume (WIMAS census, 2000-2016), modelled directly as volume; 72% zeros. n_samples = 547,938 section-years (sum of E+W or N+S counts in Table 2). Per-half test R2: E 0.39, N 0.31, S 0.53, W 0.66 (Table 2). Sampling = full census of sections -&gt; regular-grid-like census; set unknown. RMSE in mm.</t>
  </si>
  <si>
    <t>S0226</t>
  </si>
  <si>
    <t>Jung</t>
  </si>
  <si>
    <t>Taiwan (central Taiwan)</t>
  </si>
  <si>
    <t>daily ultrafine particle number concentration (particles/cm3)</t>
  </si>
  <si>
    <t>1022</t>
  </si>
  <si>
    <t>10 random / 6 sites (LOSO)</t>
  </si>
  <si>
    <t>Section 3.2 text; Fig. 2; Fig. S3 (not consulted)</t>
  </si>
  <si>
    <t xml:space="preserve">Air pollution (domain coded climate as in previous batches). 1,022 sampling days from 6 measurement sites (two campaigns 2008-2010, 2017-2021). Spatial = leave-one-site-out (6 sites). Temporal 10-fold by day also reported (R2 0.77, nRMSE 31.1%). Only XGBoost evaluated with spatial validation; RF (random CV R2 0.77, nRMSE 31.2%) and DNN (0.78, 31.4%) only random CV - not extracted. Aggregation assumed pooled. </t>
  </si>
  <si>
    <t>final XGBoost model</t>
  </si>
  <si>
    <t>nRMSE</t>
  </si>
  <si>
    <t>Air pollution (domain coded climate as in previous batches). 1,022 sampling days from 6 measurement sites (two campaigns 2008-2010, 2017-2021). Spatial = leave-one-site-out (6 sites). Temporal 10-fold by day also reported (R2 0.77, nRMSE 31.1%). Only XGBoost evaluated with spatial validation; RF (random CV R2 0.77, nRMSE 31.2%) and DNN (0.78, 31.4%) only random CV - not extracted. Aggregation assumed pooled. nRMSE = RMSE/mean observed, reported as 31.0% vs 46.6%, converted to fraction. Mean UFP 19,600 particles/cm3 (RMSE approx 6,080 vs 9,130 if computed; not reported).</t>
  </si>
  <si>
    <t>S0233</t>
  </si>
  <si>
    <t>Sun</t>
  </si>
  <si>
    <t>China (stable snow cover areas)</t>
  </si>
  <si>
    <t>daily snow density (g/cm3) from station snow depth and snow pressure</t>
  </si>
  <si>
    <t>12868</t>
  </si>
  <si>
    <t>10 random / station-grouped (n folds NA)</t>
  </si>
  <si>
    <t>0.148</t>
  </si>
  <si>
    <t>0.385</t>
  </si>
  <si>
    <t>Fig. 4a,c,d; Section 3.1.1; Table 2</t>
  </si>
  <si>
    <t xml:space="preserve">233 CMA meteorological stations, 2013-2018, 12,868 samples (very unbalanced: 90% of samples from 47.5% of stations). 'Spatial block cross-validation divides samples by station' -&gt; leave-station(s)-out; number of folds not given. Temporal block CV (leave-one-year-out, 6 folds) R2 0.326 also reported. Independent validation = 474 samples from 147 snow pits + 10 snow stations (2017-2018), not a probability sample -&gt; independent_type other. Other learners (XGB R2 0.621, LGBM 0.636) only random CV. Values printed in Fig. 4 panels (not digitised). CMA in-situ data not redistributable. </t>
  </si>
  <si>
    <t>STRF (spatiotemporal RF with spatial and temporal covariates)</t>
  </si>
  <si>
    <t>0.056</t>
  </si>
  <si>
    <t>233 CMA meteorological stations, 2013-2018, 12,868 samples (very unbalanced: 90% of samples from 47.5% of stations). 'Spatial block cross-validation divides samples by station' -&gt; leave-station(s)-out; number of folds not given. Temporal block CV (leave-one-year-out, 6 folds) R2 0.326 also reported. Independent validation = 474 samples from 147 snow pits + 10 snow stations (2017-2018), not a probability sample -&gt; independent_type other. Other learners (XGB R2 0.621, LGBM 0.636) only random CV. Values printed in Fig. 4 panels (not digitised). CMA in-situ data not redistributable. RMSE in g/cm3.</t>
  </si>
  <si>
    <t>233 CMA meteorological stations, 2013-2018, 12,868 samples (very unbalanced: 90% of samples from 47.5% of stations). 'Spatial block cross-validation divides samples by station' -&gt; leave-station(s)-out; number of folds not given. Temporal block CV (leave-one-year-out, 6 folds) R2 0.326 also reported. Independent validation = 474 samples from 147 snow pits + 10 snow stations (2017-2018), not a probability sample -&gt; independent_type other. Other learners (XGB R2 0.621, LGBM 0.636) only random CV. Values printed in Fig. 4 panels (not digitised). CMA in-situ data not redistributable. MAE in g/cm3.</t>
  </si>
  <si>
    <t>S0236</t>
  </si>
  <si>
    <t>Mastrantonis</t>
  </si>
  <si>
    <t>Australia (mid-west Western Australia coast)</t>
  </si>
  <si>
    <t>submerged aquatic vegetation presence (SAV vs other), drop-camera ground truth</t>
  </si>
  <si>
    <t>204</t>
  </si>
  <si>
    <t>433</t>
  </si>
  <si>
    <t>5 random / 5 block folds (21 blocks)</t>
  </si>
  <si>
    <t>0.068</t>
  </si>
  <si>
    <t>204 ground-truthing points from GRTS spatially balanced (stratified) designs at 5 coastal sites (probability_random). RF 1000 trees, max depth 4. Random = 5-fold CV with randomly sampled folds. Block CV = blockCV, 21 spatial blocks assigned to 5 folds, block size from spatialAutoRange (size not reported in main text, see Suppl. S6). Site-CV = leave-one-site-out (5 sites, ~400 km coastline). Values = mean Cohen's kappa over 5 folds; sd_ computed by extractor from the 5 fold values in Table 1. AUC per model only in Suppl. S5 (not consulted). 12 feature sets tested, only 4 in Table 1. Code for kNDAVI on GitHub. Final/best model is kNDAVI+SDB.</t>
  </si>
  <si>
    <t>feature set kNDAVI+SDB; block CV (autocorrelation-range blocks)</t>
  </si>
  <si>
    <t>5 random / 5 sites</t>
  </si>
  <si>
    <t>204 ground-truthing points from GRTS spatially balanced (stratified) designs at 5 coastal sites (probability_random). RF 1000 trees, max depth 4. Random = 5-fold CV with randomly sampled folds. Block CV = blockCV, 21 spatial blocks assigned to 5 folds, block size from spatialAutoRange (size not reported in main text, see Suppl. S6). Site-CV = leave-one-site-out (5 sites, ~400 km coastline). Values = mean Cohen's kappa over 5 folds; sd_ computed by extractor from the 5 fold values in Table 1. AUC per model only in Suppl. S5 (not consulted). 12 feature sets tested, only 4 in Table 1. Code for kNDAVI on GitHub. Site-CV design (secondary spatial design; block CV is primary as its size follows the autocorrelation range).</t>
  </si>
  <si>
    <t>feature set kNDAVI+SDB; leave-one-site-out</t>
  </si>
  <si>
    <t>0.853</t>
  </si>
  <si>
    <t xml:space="preserve">204 ground-truthing points from GRTS spatially balanced (stratified) designs at 5 coastal sites (probability_random). RF 1000 trees, max depth 4. Random = 5-fold CV with randomly sampled folds. Block CV = blockCV, 21 spatial blocks assigned to 5 folds, block size from spatialAutoRange (size not reported in main text, see Suppl. S6). Site-CV = leave-one-site-out (5 sites, ~400 km coastline). Values = mean Cohen's kappa over 5 folds; sd_ computed by extractor from the 5 fold values in Table 1. AUC per model only in Suppl. S5 (not consulted). 12 feature sets tested, only 4 in Table 1. Code for kNDAVI on GitHub. </t>
  </si>
  <si>
    <t>feature set kNDAVI; block CV (autocorrelation-range blocks)</t>
  </si>
  <si>
    <t>feature set kNDAVI; leave-one-site-out</t>
  </si>
  <si>
    <t>feature set NDAVI+SDB; block CV (autocorrelation-range blocks)</t>
  </si>
  <si>
    <t>feature set NDAVI+SDB; leave-one-site-out</t>
  </si>
  <si>
    <t>0.073</t>
  </si>
  <si>
    <t>feature set NDAVI; block CV (autocorrelation-range blocks)</t>
  </si>
  <si>
    <t>feature set NDAVI; leave-one-site-out</t>
  </si>
  <si>
    <t>S0256</t>
  </si>
  <si>
    <t>daily maximum 8-h average ground-level O3 (ppb), 2004-2020</t>
  </si>
  <si>
    <t>432813</t>
  </si>
  <si>
    <t>25000</t>
  </si>
  <si>
    <t>Section 3.2 text; Fig. 2; Fig. S4 (not consulted)</t>
  </si>
  <si>
    <t xml:space="preserve">Air pollution (domain coded climate). 74 MOE monitoring stations, 432,813 station-days (Table 1). Random 10-fold CV pooled over all held-out parts. Spatial designs: block CV (25x25 km blocks randomly assigned to 10 folds), leave-one-station-out, and buffered LOO (25 km radius exclusion). Ten-fold temporal validation by date also reported (R2 0.63, RMSE 11.09 ppb). Only XGBoost evaluated. Block CV is primary (k-fold matched to random 10-fold). </t>
  </si>
  <si>
    <t>25 km block CV, 10 folds</t>
  </si>
  <si>
    <t>7.71</t>
  </si>
  <si>
    <t>11.12</t>
  </si>
  <si>
    <t>Air pollution (domain coded climate). 74 MOE monitoring stations, 432,813 station-days (Table 1). Random 10-fold CV pooled over all held-out parts. Spatial designs: block CV (25x25 km blocks randomly assigned to 10 folds), leave-one-station-out, and buffered LOO (25 km radius exclusion). Ten-fold temporal validation by date also reported (R2 0.63, RMSE 11.09 ppb). Only XGBoost evaluated. Block CV is primary (k-fold matched to random 10-fold). RMSE in ppb.</t>
  </si>
  <si>
    <t>10 random / 74 spatial</t>
  </si>
  <si>
    <t xml:space="preserve">Air pollution (domain coded climate). 74 MOE monitoring stations, 432,813 station-days (Table 1). Random 10-fold CV pooled over all held-out parts. Spatial designs: block CV (25x25 km blocks randomly assigned to 10 folds), leave-one-station-out, and buffered LOO (25 km radius exclusion). Ten-fold temporal validation by date also reported (R2 0.63, RMSE 11.09 ppb). Only XGBoost evaluated. </t>
  </si>
  <si>
    <t>leave-one-station-out</t>
  </si>
  <si>
    <t>10.27</t>
  </si>
  <si>
    <t>Air pollution (domain coded climate). 74 MOE monitoring stations, 432,813 station-days (Table 1). Random 10-fold CV pooled over all held-out parts. Spatial designs: block CV (25x25 km blocks randomly assigned to 10 folds), leave-one-station-out, and buffered LOO (25 km radius exclusion). Ten-fold temporal validation by date also reported (R2 0.63, RMSE 11.09 ppb). Only XGBoost evaluated. RMSE in ppb.</t>
  </si>
  <si>
    <t>buffered LOO, 25 km buffer</t>
  </si>
  <si>
    <t>13.73</t>
  </si>
  <si>
    <t>S0278</t>
  </si>
  <si>
    <t>Pozza</t>
  </si>
  <si>
    <t>Australia (Murray-Darling Basin)</t>
  </si>
  <si>
    <t>exchangeable sodium percentage (ESP, %), 3D model 0-100 cm</t>
  </si>
  <si>
    <t>37447</t>
  </si>
  <si>
    <t>single cLHS split (80/10/10 by site) / 40 k-means clusters (leave-one-cluster-out)</t>
  </si>
  <si>
    <t>0.494</t>
  </si>
  <si>
    <t>0.266</t>
  </si>
  <si>
    <t>Section 3.3; Fig. 5a; Fig. 6a; Abstract; Table 2</t>
  </si>
  <si>
    <t xml:space="preserve">Legacy soil site compilation (6,325 sites; 37,447 spline-depth observations: train 30,154 / validation 3,726 / test 3,567; Table 2) -&gt; clustered. Random comparator = 'independent test set': 10% of SITES held out, selected by conditioned Latin hypercube on coordinates and mean ESP (non-spatial holdout with similar spatial distribution; not a probability sample) using model trained on the 80% training set. Spatial = leave-one-cluster-out over 40 k-means geographic clusters, simplified model refitted on all observations, statistics on pooled held-out predictions. Sites per cluster 0-900 (median 54). Mean per-cluster LCCC 0.300. Abstract rounds spatial r2 to 0.29 whereas results give 0.266 (results value used). r2 may be squared Pearson correlation. </t>
  </si>
  <si>
    <t>simplified model (9 covariates after recursive feature elimination)</t>
  </si>
  <si>
    <t>5.998</t>
  </si>
  <si>
    <t>7.189</t>
  </si>
  <si>
    <t>Legacy soil site compilation (6,325 sites; 37,447 spline-depth observations: train 30,154 / validation 3,726 / test 3,567; Table 2) -&gt; clustered. Random comparator = 'independent test set': 10% of SITES held out, selected by conditioned Latin hypercube on coordinates and mean ESP (non-spatial holdout with similar spatial distribution; not a probability sample) using model trained on the 80% training set. Spatial = leave-one-cluster-out over 40 k-means geographic clusters, simplified model refitted on all observations, statistics on pooled held-out predictions. Sites per cluster 0-900 (median 54). Mean per-cluster LCCC 0.300. Abstract rounds spatial r2 to 0.29 whereas results give 0.266 (results value used). r2 may be squared Pearson correlation. RMSE in ESP %. Bias 0.136 vs 0.770.</t>
  </si>
  <si>
    <t>0.663</t>
  </si>
  <si>
    <t>Legacy soil site compilation (6,325 sites; 37,447 spline-depth observations: train 30,154 / validation 3,726 / test 3,567; Table 2) -&gt; clustered. Random comparator = 'independent test set': 10% of SITES held out, selected by conditioned Latin hypercube on coordinates and mean ESP (non-spatial holdout with similar spatial distribution; not a probability sample) using model trained on the 80% training set. Spatial = leave-one-cluster-out over 40 k-means geographic clusters, simplified model refitted on all observations, statistics on pooled held-out predictions. Sites per cluster 0-900 (median 54). Mean per-cluster LCCC 0.300. Abstract rounds spatial r2 to 0.29 whereas results give 0.266 (results value used). r2 may be squared Pearson correlation. Lin's concordance correlation coefficient.</t>
  </si>
  <si>
    <t>S0288</t>
  </si>
  <si>
    <t>China (Xinjiang)</t>
  </si>
  <si>
    <t>presence/pseudo-absence of the poplar canker fungus Cytospora chrysosperma</t>
  </si>
  <si>
    <t>1145</t>
  </si>
  <si>
    <t>70/30 random split (test set) / 5-fold spatial block (4x4 grid)</t>
  </si>
  <si>
    <t>Section 3.2 text pp.4-5; Tables S4 and S7 (not consulted)</t>
  </si>
  <si>
    <t>545 presence records (compiled occurrences) + 600 pseudo-absences, 7:3 random train/test split. 'Conventional cross-validation results on the test set' (Table S4) used as random comparator; ambiguous whether this is the 70/30 test set or 5-fold CV. Spatial = study area divided into 4x4 grid of blocks, 5-fold spatial block CV (block size in km not reported). Predictors selected per model by stepwise addition with random 5-fold CV. RF values from text (test set AUC 0.97, TSS 0.88, kappa 0.88; spatial AUC 0.918, TSS 0.785, kappa 0.788). Note RF spatial AUC equals the reported mean spatial AUC across 5 models (0.918).</t>
  </si>
  <si>
    <t>RandomForest with selected feature subset</t>
  </si>
  <si>
    <t>random_kfold (5-fold CV, Fig. 3 ROC; used for feature selection)</t>
  </si>
  <si>
    <t>545 presence records (compiled occurrences) + 600 pseudo-absences, 7:3 random train/test split. 'Conventional cross-validation results on the test set' (Table S4) used as random comparator; ambiguous whether this is the 70/30 test set or 5-fold CV. Spatial = study area divided into 4x4 grid of blocks, 5-fold spatial block CV (block size in km not reported). Predictors selected per model by stepwise addition with random 5-fold CV. Mean over five ML algorithms as reported in text; per-model spatial values only in Table S7 (not available). Use only for sensitivity.</t>
  </si>
  <si>
    <t>average across the 5 ML models (RF plus 4 others named in Table 1)</t>
  </si>
  <si>
    <t>S0297</t>
  </si>
  <si>
    <t>Pruthi</t>
  </si>
  <si>
    <t>hourly ground-level PM2.5 (ug/m3), 1-km grid, wildfire seasons</t>
  </si>
  <si>
    <t>OOB / 10-fold monitor-grouped</t>
  </si>
  <si>
    <t>Section 3.1 text; Abstract</t>
  </si>
  <si>
    <t xml:space="preserve">Air pollution (domain coded climate). Random comparator in main text = OOB (random 10-fold CV described but values not reported in main text). Spatial CV = monitors randomly divided into 10 groups (leave-monitor-group-out). Training data: 104 EPA AQS stations (762,112 hourly obs) + 2,980 calibrated PurpleAir sensors, aggregated to 1-km cells; SMOTE synthetic oversampling of high-PM2.5 cases (may inflate OOB). n_samples not reported after aggregation/SMOTE. </t>
  </si>
  <si>
    <t>final model: AQS+PurpleAir, wavelet-decomposed HRRR/AOD predictors</t>
  </si>
  <si>
    <t>random_kfold (10-fold CV described in methods; values only in Table S1, not consulted)</t>
  </si>
  <si>
    <t>9.27</t>
  </si>
  <si>
    <t>Air pollution (domain coded climate). Random comparator in main text = OOB (random 10-fold CV described but values not reported in main text). Spatial CV = monitors randomly divided into 10 groups (leave-monitor-group-out). Training data: 104 EPA AQS stations (762,112 hourly obs) + 2,980 calibrated PurpleAir sensors, aggregated to 1-km cells; SMOTE synthetic oversampling of high-PM2.5 cases (may inflate OOB). n_samples not reported after aggregation/SMOTE. RMSE in ug/m3.</t>
  </si>
  <si>
    <t>AQS + PurpleAir, no wavelet</t>
  </si>
  <si>
    <t>10.46</t>
  </si>
  <si>
    <t>AQS only, no wavelet</t>
  </si>
  <si>
    <t>14.69</t>
  </si>
  <si>
    <t>19.69</t>
  </si>
  <si>
    <t>S0304</t>
  </si>
  <si>
    <t>daily column-averaged dry-air CO2 mole fraction XCO2 (ppm) from OCO-2, 0.1 deg, 2016-2020</t>
  </si>
  <si>
    <t>454486</t>
  </si>
  <si>
    <t>10 random / 3 regional holdouts</t>
  </si>
  <si>
    <t>0.9697</t>
  </si>
  <si>
    <t>1.2437</t>
  </si>
  <si>
    <t>0.1896</t>
  </si>
  <si>
    <t>1.0855</t>
  </si>
  <si>
    <t>Fig. 4a (random); Fig. 5b-d (regional holdout); Section 3.2</t>
  </si>
  <si>
    <t>Model = stacking ensemble (RF, deep forest, ERT, XGB, LightGBM, CatBoost -&gt; ridge regression). Target = OCO-2 satellite retrievals along orbit tracks (clustered). Random = 10-fold CV pooled over 454,486 samples. Spatial = regional holdout: each of 3 regions (Area1 S. America 50-70W/20S-10N; Area2 Africa 15-35E/10-40N; Area3 Asia 100-120E/20-50N; ~20 deg x 30 deg boxes) removed from training, model trained on rest of globe and tested on it. Inter-continental validation (train on one continent, test on another; Table 2) not extracted as it changes training data size. Independent = 24 TCCON ground stations (R 0.9717, RMSE 1.0855 ppm; other). Output dataset on Zenodo (open_data refers to product). Values printed in figure panels. Spatial value = unweighted mean (SD) of the 3 regional holdouts computed by extractor: [1.3437, 1.025, 1.3623].</t>
  </si>
  <si>
    <t>mean of 3 regional holdouts (computed by extractor)</t>
  </si>
  <si>
    <t>10 random / single regional holdout</t>
  </si>
  <si>
    <t>1.3437</t>
  </si>
  <si>
    <t xml:space="preserve">Model = stacking ensemble (RF, deep forest, ERT, XGB, LightGBM, CatBoost -&gt; ridge regression). Target = OCO-2 satellite retrievals along orbit tracks (clustered). Random = 10-fold CV pooled over 454,486 samples. Spatial = regional holdout: each of 3 regions (Area1 S. America 50-70W/20S-10N; Area2 Africa 15-35E/10-40N; Area3 Asia 100-120E/20-50N; ~20 deg x 30 deg boxes) removed from training, model trained on rest of globe and tested on it. Inter-continental validation (train on one continent, test on another; Table 2) not extracted as it changes training data size. Independent = 24 TCCON ground stations (R 0.9717, RMSE 1.0855 ppm; other). Output dataset on Zenodo (open_data refers to product). Values printed in figure panels. </t>
  </si>
  <si>
    <t>regional holdout Area1 South America (n test=74577)</t>
  </si>
  <si>
    <t>regional holdout Area2 Africa (n test=118875)</t>
  </si>
  <si>
    <t>1.3623</t>
  </si>
  <si>
    <t>regional holdout Area3 Asia (n test=136542)</t>
  </si>
  <si>
    <t>0.6356</t>
  </si>
  <si>
    <t>0.9567</t>
  </si>
  <si>
    <t>0.1432</t>
  </si>
  <si>
    <t>Model = stacking ensemble (RF, deep forest, ERT, XGB, LightGBM, CatBoost -&gt; ridge regression). Target = OCO-2 satellite retrievals along orbit tracks (clustered). Random = 10-fold CV pooled over 454,486 samples. Spatial = regional holdout: each of 3 regions (Area1 S. America 50-70W/20S-10N; Area2 Africa 15-35E/10-40N; Area3 Asia 100-120E/20-50N; ~20 deg x 30 deg boxes) removed from training, model trained on rest of globe and tested on it. Inter-continental validation (train on one continent, test on another; Table 2) not extracted as it changes training data size. Independent = 24 TCCON ground stations (R 0.9717, RMSE 1.0855 ppm; other). Output dataset on Zenodo (open_data refers to product). Values printed in figure panels. Spatial value = unweighted mean (SD) of the 3 regional holdouts computed by extractor: [1.0243, 0.7922, 1.0536].</t>
  </si>
  <si>
    <t>1.0243</t>
  </si>
  <si>
    <t>0.7922</t>
  </si>
  <si>
    <t>1.0536</t>
  </si>
  <si>
    <t>0.9868</t>
  </si>
  <si>
    <t>0.0156</t>
  </si>
  <si>
    <t>0.9717</t>
  </si>
  <si>
    <t>Model = stacking ensemble (RF, deep forest, ERT, XGB, LightGBM, CatBoost -&gt; ridge regression). Target = OCO-2 satellite retrievals along orbit tracks (clustered). Random = 10-fold CV pooled over 454,486 samples. Spatial = regional holdout: each of 3 regions (Area1 S. America 50-70W/20S-10N; Area2 Africa 15-35E/10-40N; Area3 Asia 100-120E/20-50N; ~20 deg x 30 deg boxes) removed from training, model trained on rest of globe and tested on it. Inter-continental validation (train on one continent, test on another; Table 2) not extracted as it changes training data size. Independent = 24 TCCON ground stations (R 0.9717, RMSE 1.0855 ppm; other). Output dataset on Zenodo (open_data refers to product). Values printed in figure panels. Spatial value = unweighted mean (SD) of the 3 regional holdouts computed by extractor: [0.9353, 0.9664, 0.9482].</t>
  </si>
  <si>
    <t>0.9353</t>
  </si>
  <si>
    <t>0.9664</t>
  </si>
  <si>
    <t>S0325</t>
  </si>
  <si>
    <t>China (Chongqing, nine core districts)</t>
  </si>
  <si>
    <t>summer daytime land surface temperature (C), MODIS LST downscaled to 30 m, 2000-2024</t>
  </si>
  <si>
    <t>5480</t>
  </si>
  <si>
    <t>single random train/val/test split / single spatial-block split</t>
  </si>
  <si>
    <t>0.837</t>
  </si>
  <si>
    <t>Table 1; Section 4.5.2</t>
  </si>
  <si>
    <t xml:space="preserve">Gridded remote-sensing target (MODIS 1-km cells / 30-m pixels, years 2000-2024) -&gt; regular_grid; n not reported. Random = fixed random train/validation/test split (proportions not given); spatial = 10x10 km non-overlapping blocks assigned to train/val/test subsets (single split). Temporal holdout (train 2000-2016, test 2021-2024) R2 0.672, RMSE 0.872, MAE 0.638 not extracted. Individual base learners only reported under random split (CatBoost test R2 0.545); large ensemble gain (0.545 -&gt; 0.837) flagged by authors as possibly inflated. </t>
  </si>
  <si>
    <t>validation-R2-weighted ensemble of RF, XGBoost, LightGBM, CatBoost</t>
  </si>
  <si>
    <t>Gridded remote-sensing target (MODIS 1-km cells / 30-m pixels, years 2000-2024) -&gt; regular_grid; n not reported. Random = fixed random train/validation/test split (proportions not given); spatial = 10x10 km non-overlapping blocks assigned to train/val/test subsets (single split). Temporal holdout (train 2000-2016, test 2021-2024) R2 0.672, RMSE 0.872, MAE 0.638 not extracted. Individual base learners only reported under random split (CatBoost test R2 0.545); large ensemble gain (0.545 -&gt; 0.837) flagged by authors as possibly inflated. Units C.</t>
  </si>
  <si>
    <t>S0333</t>
  </si>
  <si>
    <t>Khan</t>
  </si>
  <si>
    <t>United Kingdom (East Anglian Fens)</t>
  </si>
  <si>
    <t>daily net ecosystem exchange (NEE) of CO2 (14-day aggregates) from eddy covariance towers on drained lowland peatland</t>
  </si>
  <si>
    <t>Sect. 3.2 / Fig. 3 (random 5-fold); Sect. 3.3 / Fig. 6a (Baker's Fen)</t>
  </si>
  <si>
    <t>Borderline spatial design: random = 5-fold CV over 6 flux-tower sites; spatial = single held-out site (Baker's Fen, EF-EG, extensive grassland, 2013-15) never used in training (authors call it spatial cross-validation). Spatial test site partly differs in characteristics (peat depth, fen type). Number of 14-day observations not reported (n_samples NA). NRMSE 8.13% (random) vs 13.9% (spatial). Data not shareable.</t>
  </si>
  <si>
    <t>NEE = predicted GEP - predicted TER (RF models for GEP and TER), all predictors</t>
  </si>
  <si>
    <t>Borderline spatial design: random = 5-fold CV over 6 flux-tower sites; spatial = single held-out site (Baker's Fen, EF-EG, extensive grassland, 2013-15) never used in training (authors call it spatial cross-validation). Spatial test site partly differs in characteristics (peat depth, fen type). Number of 14-day observations not reported (n_samples NA). NRMSE 8.13% (random) vs 13.9% (spatial). Data not shareable. RMSE in gC/m2/d.</t>
  </si>
  <si>
    <t>S0337</t>
  </si>
  <si>
    <t>Qin</t>
  </si>
  <si>
    <t>surface water quality class (6 classes, I to worse than V) from 9 online-monitored indicators</t>
  </si>
  <si>
    <t>0.9633</t>
  </si>
  <si>
    <t>0.9675</t>
  </si>
  <si>
    <t>0.0154</t>
  </si>
  <si>
    <t>Model = Auto-sklearn ensemble. Borderline domain/task: target class is a deterministic single-factor rule of the same indicators measured at ~1900 national monitoring sites (CNEMC), so it is not spatial mapping from covariates. Metric = weighted F1 (mean +/- SD; random over 5 seed runs of stratified 80/20 split with 40,000/10,000; spatial = leave-one-basin-out over 9 major river basins, train 40,000 from 8 basins / test 10,000 from held-out basin). Spatial F1 slightly higher than random for most models. Logistic regression (0.6457 vs 0.6453) not extracted. Sampling: 50,000 stratified-random subset of 10.16 M records from monitoring network (unknown design).</t>
  </si>
  <si>
    <t>all 9 indicators</t>
  </si>
  <si>
    <t>temporal hold-out (pre/post 2024-01-01), reported in Table 2</t>
  </si>
  <si>
    <t>1 (80/20 stratified split, 5 repeats)</t>
  </si>
  <si>
    <t>0.9607</t>
  </si>
  <si>
    <t>0.0029</t>
  </si>
  <si>
    <t>0.0157</t>
  </si>
  <si>
    <t>Model = RF. Borderline domain/task: target class is a deterministic single-factor rule of the same indicators measured at ~1900 national monitoring sites (CNEMC), so it is not spatial mapping from covariates. Metric = weighted F1 (mean +/- SD; random over 5 seed runs of stratified 80/20 split with 40,000/10,000; spatial = leave-one-basin-out over 9 major river basins, train 40,000 from 8 basins / test 10,000 from held-out basin). Spatial F1 slightly higher than random for most models. Logistic regression (0.6457 vs 0.6453) not extracted. Sampling: 50,000 stratified-random subset of 10.16 M records from monitoring network (unknown design).</t>
  </si>
  <si>
    <t>0.9596</t>
  </si>
  <si>
    <t>0.0155</t>
  </si>
  <si>
    <t>Model = CatBoost. Borderline domain/task: target class is a deterministic single-factor rule of the same indicators measured at ~1900 national monitoring sites (CNEMC), so it is not spatial mapping from covariates. Metric = weighted F1 (mean +/- SD; random over 5 seed runs of stratified 80/20 split with 40,000/10,000; spatial = leave-one-basin-out over 9 major river basins, train 40,000 from 8 basins / test 10,000 from held-out basin). Spatial F1 slightly higher than random for most models. Logistic regression (0.6457 vs 0.6453) not extracted. Sampling: 50,000 stratified-random subset of 10.16 M records from monitoring network (unknown design).</t>
  </si>
  <si>
    <t>0.9566</t>
  </si>
  <si>
    <t>Model = Decision tree. Borderline domain/task: target class is a deterministic single-factor rule of the same indicators measured at ~1900 national monitoring sites (CNEMC), so it is not spatial mapping from covariates. Metric = weighted F1 (mean +/- SD; random over 5 seed runs of stratified 80/20 split with 40,000/10,000; spatial = leave-one-basin-out over 9 major river basins, train 40,000 from 8 basins / test 10,000 from held-out basin). Spatial F1 slightly higher than random for most models. Logistic regression (0.6457 vs 0.6453) not extracted. Sampling: 50,000 stratified-random subset of 10.16 M records from monitoring network (unknown design).</t>
  </si>
  <si>
    <t>0.9577</t>
  </si>
  <si>
    <t>0.0035</t>
  </si>
  <si>
    <t>0.0146</t>
  </si>
  <si>
    <t>Model = LightGBM. Borderline domain/task: target class is a deterministic single-factor rule of the same indicators measured at ~1900 national monitoring sites (CNEMC), so it is not spatial mapping from covariates. Metric = weighted F1 (mean +/- SD; random over 5 seed runs of stratified 80/20 split with 40,000/10,000; spatial = leave-one-basin-out over 9 major river basins, train 40,000 from 8 basins / test 10,000 from held-out basin). Spatial F1 slightly higher than random for most models. Logistic regression (0.6457 vs 0.6453) not extracted. Sampling: 50,000 stratified-random subset of 10.16 M records from monitoring network (unknown design).</t>
  </si>
  <si>
    <t>0.9545</t>
  </si>
  <si>
    <t>0.9544</t>
  </si>
  <si>
    <t>0.0148</t>
  </si>
  <si>
    <t>Model = XGBoost. Borderline domain/task: target class is a deterministic single-factor rule of the same indicators measured at ~1900 national monitoring sites (CNEMC), so it is not spatial mapping from covariates. Metric = weighted F1 (mean +/- SD; random over 5 seed runs of stratified 80/20 split with 40,000/10,000; spatial = leave-one-basin-out over 9 major river basins, train 40,000 from 8 basins / test 10,000 from held-out basin). Spatial F1 slightly higher than random for most models. Logistic regression (0.6457 vs 0.6453) not extracted. Sampling: 50,000 stratified-random subset of 10.16 M records from monitoring network (unknown design).</t>
  </si>
  <si>
    <t>0.8492</t>
  </si>
  <si>
    <t>0.8337</t>
  </si>
  <si>
    <t>0.0138</t>
  </si>
  <si>
    <t>Model = KNN. Borderline domain/task: target class is a deterministic single-factor rule of the same indicators measured at ~1900 national monitoring sites (CNEMC), so it is not spatial mapping from covariates. Metric = weighted F1 (mean +/- SD; random over 5 seed runs of stratified 80/20 split with 40,000/10,000; spatial = leave-one-basin-out over 9 major river basins, train 40,000 from 8 basins / test 10,000 from held-out basin). Spatial F1 slightly higher than random for most models. Logistic regression (0.6457 vs 0.6453) not extracted. Sampling: 50,000 stratified-random subset of 10.16 M records from monitoring network (unknown design).</t>
  </si>
  <si>
    <t>S0347</t>
  </si>
  <si>
    <t>daily benzene concentration (BTEX)</t>
  </si>
  <si>
    <t>29284</t>
  </si>
  <si>
    <t>Sect. 3.3 text (Table S3)</t>
  </si>
  <si>
    <t>Daily outdoor air concentration (log10) at 10 PAMS monitoring stations, 2011-2020, 1 km grid predictors. Random = 10-fold CV on all records; spatial = 5 folds, each holding out 2 of 10 stations. nRMSE (RMSE/range) random vs spatial: 0.0615 vs 0.0879. nRMSE not an allowed metric so only R2 extracted. Air pollutant (borderline domain, environmental variable).</t>
  </si>
  <si>
    <t>full model (land use + meteorology + criteria pollutants)</t>
  </si>
  <si>
    <t>temporal 10-fold CV by day of year (R2 0.81-0.85)</t>
  </si>
  <si>
    <t>daily toluene concentration (BTEX)</t>
  </si>
  <si>
    <t>29227</t>
  </si>
  <si>
    <t>Daily outdoor air concentration (log10) at 10 PAMS monitoring stations, 2011-2020, 1 km grid predictors. Random = 10-fold CV on all records; spatial = 5 folds, each holding out 2 of 10 stations. nRMSE (RMSE/range) random vs spatial: 0.0702 vs 0.1121. nRMSE not an allowed metric so only R2 extracted. Air pollutant (borderline domain, environmental variable).</t>
  </si>
  <si>
    <t>daily ethylbenzene concentration (BTEX)</t>
  </si>
  <si>
    <t>28755</t>
  </si>
  <si>
    <t>Daily outdoor air concentration (log10) at 10 PAMS monitoring stations, 2011-2020, 1 km grid predictors. Random = 10-fold CV on all records; spatial = 5 folds, each holding out 2 of 10 stations. nRMSE (RMSE/range) random vs spatial: 0.068 vs 0.1071. nRMSE not an allowed metric so only R2 extracted. Air pollutant (borderline domain, environmental variable).</t>
  </si>
  <si>
    <t>daily o-xylene concentration (BTEX)</t>
  </si>
  <si>
    <t>28842</t>
  </si>
  <si>
    <t>Daily outdoor air concentration (log10) at 10 PAMS monitoring stations, 2011-2020, 1 km grid predictors. Random = 10-fold CV on all records; spatial = 5 folds, each holding out 2 of 10 stations. nRMSE (RMSE/range) random vs spatial: 0.0662 vs 0.1164. nRMSE not an allowed metric so only R2 extracted. Air pollutant (borderline domain, environmental variable).</t>
  </si>
  <si>
    <t>daily m,p-xylene concentration (BTEX)</t>
  </si>
  <si>
    <t>29254</t>
  </si>
  <si>
    <t>Daily outdoor air concentration (log10) at 10 PAMS monitoring stations, 2011-2020, 1 km grid predictors. Random = 10-fold CV on all records; spatial = 5 folds, each holding out 2 of 10 stations. nRMSE (RMSE/range) random vs spatial: 0.0642 vs 0.1039. nRMSE not an allowed metric so only R2 extracted. Air pollutant (borderline domain, environmental variable).</t>
  </si>
  <si>
    <t>S0364</t>
  </si>
  <si>
    <t>Urban Forestry &amp; Urban Greening</t>
  </si>
  <si>
    <t>Switzerland (Basel)</t>
  </si>
  <si>
    <t>street-level green view index (GVI) from Google Street View, 15 m buffer predictors</t>
  </si>
  <si>
    <t>Model = SVM. Typology = Basel (separate model). 10-fold random CV vs 10-fold block CV (10 spatially contiguous blocks of ~equal sample size, stratified by urban/intermediate/rural typology; block size in m not reported) on training set; hyperparameters tuned by grid search. GSV points along road network filtered to &gt;=50 m spacing. Training R2/RMSE 0.86/0.057. External validation on separate test set (n=1379, selection method not described): random-CV model R2/RMSE 0.51/0.1, block-CV model 0.59/0.091. CV R2 equal to training R2 for RF suggests possible leakage/apparent-fit; extracted as reported. 25 m buffer results only in Table S9 (not available). LASSO not extracted.</t>
  </si>
  <si>
    <t>Basel typology, 15 m buffer</t>
  </si>
  <si>
    <t>0.102</t>
  </si>
  <si>
    <t>6342</t>
  </si>
  <si>
    <t>Model = SVM. Typology = Urban (separate model). 10-fold random CV vs 10-fold block CV (10 spatially contiguous blocks of ~equal sample size, stratified by urban/intermediate/rural typology; block size in m not reported) on training set; hyperparameters tuned by grid search. GSV points along road network filtered to &gt;=50 m spacing. Training R2/RMSE 0.88/0.052. External validation on separate test set (n=747, selection method not described): random-CV model R2/RMSE 0.54/0.089, block-CV model 0.56/0.094. CV R2 equal to training R2 for RF suggests possible leakage/apparent-fit; extracted as reported. 25 m buffer results only in Table S9 (not available). LASSO not extracted.</t>
  </si>
  <si>
    <t>Urban typology, 15 m buffer</t>
  </si>
  <si>
    <t>0.095</t>
  </si>
  <si>
    <t>0.086</t>
  </si>
  <si>
    <t>2227</t>
  </si>
  <si>
    <t>Model = SVM. Typology = Inter (separate model). 10-fold random CV vs 10-fold block CV (10 spatially contiguous blocks of ~equal sample size, stratified by urban/intermediate/rural typology; block size in m not reported) on training set; hyperparameters tuned by grid search. GSV points along road network filtered to &gt;=50 m spacing. Training R2/RMSE 0.9/0.046. External validation on separate test set (n=314, selection method not described): random-CV model R2/RMSE 0.46/0.106, block-CV model 0.54/0.097. CV R2 equal to training R2 for RF suggests possible leakage/apparent-fit; extracted as reported. 25 m buffer results only in Table S9 (not available). LASSO not extracted.</t>
  </si>
  <si>
    <t>Inter typology, 15 m buffer</t>
  </si>
  <si>
    <t>Model = SVM. Typology = Rural (separate model). 10-fold random CV vs 10-fold block CV (10 spatially contiguous blocks of ~equal sample size, stratified by urban/intermediate/rural typology; block size in m not reported) on training set; hyperparameters tuned by grid search. GSV points along road network filtered to &gt;=50 m spacing. Training R2/RMSE 0.95/0.034. External validation on separate test set (n=317, selection method not described): random-CV model R2/RMSE 0.46/0.1, block-CV model 0.52/0.094. CV R2 equal to training R2 for RF suggests possible leakage/apparent-fit; extracted as reported. 25 m buffer results only in Table S9 (not available). LASSO not extracted.</t>
  </si>
  <si>
    <t>Rural typology, 15 m buffer</t>
  </si>
  <si>
    <t>Model = RF. Typology = Basel (separate model). 10-fold random CV vs 10-fold block CV (10 spatially contiguous blocks of ~equal sample size, stratified by urban/intermediate/rural typology; block size in m not reported) on training set; hyperparameters tuned by grid search. GSV points along road network filtered to &gt;=50 m spacing. Training R2/RMSE 0.96/0.036. External validation on separate test set (n=1379, selection method not described): random-CV model R2/RMSE 0.75/0.072, block-CV model 0.75/0.073. CV R2 equal to training R2 for RF suggests possible leakage/apparent-fit; extracted as reported. 25 m buffer results only in Table S9 (not available). LASSO not extracted.</t>
  </si>
  <si>
    <t>Model = RF. Typology = Urban (separate model). 10-fold random CV vs 10-fold block CV (10 spatially contiguous blocks of ~equal sample size, stratified by urban/intermediate/rural typology; block size in m not reported) on training set; hyperparameters tuned by grid search. GSV points along road network filtered to &gt;=50 m spacing. Training R2/RMSE 0.96/0.034. External validation on separate test set (n=747, selection method not described): random-CV model R2/RMSE 0.75/0.066, block-CV model 0.75/0.066. CV R2 equal to training R2 for RF suggests possible leakage/apparent-fit; extracted as reported. 25 m buffer results only in Table S9 (not available). LASSO not extracted.</t>
  </si>
  <si>
    <t>Model = RF. Typology = Inter (separate model). 10-fold random CV vs 10-fold block CV (10 spatially contiguous blocks of ~equal sample size, stratified by urban/intermediate/rural typology; block size in m not reported) on training set; hyperparameters tuned by grid search. GSV points along road network filtered to &gt;=50 m spacing. Training R2/RMSE 0.96/0.036. External validation on separate test set (n=314, selection method not described): random-CV model R2/RMSE 0.71/0.079, block-CV model 0.71/0.078. CV R2 equal to training R2 for RF suggests possible leakage/apparent-fit; extracted as reported. 25 m buffer results only in Table S9 (not available). LASSO not extracted.</t>
  </si>
  <si>
    <t>Model = RF. Typology = Rural (separate model). 10-fold random CV vs 10-fold block CV (10 spatially contiguous blocks of ~equal sample size, stratified by urban/intermediate/rural typology; block size in m not reported) on training set; hyperparameters tuned by grid search. GSV points along road network filtered to &gt;=50 m spacing. Training R2/RMSE 0.95/0.039. External validation on separate test set (n=317, selection method not described): random-CV model R2/RMSE 0.67/0.078, block-CV model 0.66/0.079. CV R2 equal to training R2 for RF suggests possible leakage/apparent-fit; extracted as reported. 25 m buffer results only in Table S9 (not available). LASSO not extracted.</t>
  </si>
  <si>
    <t>Model = XGB. Typology = Basel (separate model). 10-fold random CV vs 10-fold block CV (10 spatially contiguous blocks of ~equal sample size, stratified by urban/intermediate/rural typology; block size in m not reported) on training set; hyperparameters tuned by grid search. GSV points along road network filtered to &gt;=50 m spacing. Training R2/RMSE 0.58/0.096. External validation on separate test set (n=1379, selection method not described): random-CV model R2/RMSE 0.56/0.092, block-CV model 0.55/0.096. CV R2 equal to training R2 for RF suggests possible leakage/apparent-fit; extracted as reported. 25 m buffer results only in Table S9 (not available). LASSO not extracted.</t>
  </si>
  <si>
    <t>0.097</t>
  </si>
  <si>
    <t>Model = XGB. Typology = Urban (separate model). 10-fold random CV vs 10-fold block CV (10 spatially contiguous blocks of ~equal sample size, stratified by urban/intermediate/rural typology; block size in m not reported) on training set; hyperparameters tuned by grid search. GSV points along road network filtered to &gt;=50 m spacing. Training R2/RMSE 0.62/0.09. External validation on separate test set (n=747, selection method not described): random-CV model R2/RMSE 0.58/0.09, block-CV model 0.58/0.085. CV R2 equal to training R2 for RF suggests possible leakage/apparent-fit; extracted as reported. 25 m buffer results only in Table S9 (not available). LASSO not extracted.</t>
  </si>
  <si>
    <t>Model = XGB. Typology = Inter (separate model). 10-fold random CV vs 10-fold block CV (10 spatially contiguous blocks of ~equal sample size, stratified by urban/intermediate/rural typology; block size in m not reported) on training set; hyperparameters tuned by grid search. GSV points along road network filtered to &gt;=50 m spacing. Training R2/RMSE 0.58/0.095. External validation on separate test set (n=314, selection method not described): random-CV model R2/RMSE 0.57/0.097, block-CV model 0.55/0.097. CV R2 equal to training R2 for RF suggests possible leakage/apparent-fit; extracted as reported. 25 m buffer results only in Table S9 (not available). LASSO not extracted.</t>
  </si>
  <si>
    <t>Model = XGB. Typology = Rural (separate model). 10-fold random CV vs 10-fold block CV (10 spatially contiguous blocks of ~equal sample size, stratified by urban/intermediate/rural typology; block size in m not reported) on training set; hyperparameters tuned by grid search. GSV points along road network filtered to &gt;=50 m spacing. Training R2/RMSE 0.55/0.102. External validation on separate test set (n=317, selection method not described): random-CV model R2/RMSE 0.54/0.095, block-CV model 0.49/0.097. CV R2 equal to training R2 for RF suggests possible leakage/apparent-fit; extracted as reported. 25 m buffer results only in Table S9 (not available). LASSO not extracted.</t>
  </si>
  <si>
    <t>Model = LightGBM. Typology = Basel (separate model). 10-fold random CV vs 10-fold block CV (10 spatially contiguous blocks of ~equal sample size, stratified by urban/intermediate/rural typology; block size in m not reported) on training set; hyperparameters tuned by grid search. GSV points along road network filtered to &gt;=50 m spacing. Training R2/RMSE 0.74/0.076. External validation on separate test set (n=1379, selection method not described): random-CV model R2/RMSE 0.61/0.091, block-CV model 0.62/0.086. CV R2 equal to training R2 for RF suggests possible leakage/apparent-fit; extracted as reported. 25 m buffer results only in Table S9 (not available). LASSO not extracted.</t>
  </si>
  <si>
    <t>Model = LightGBM. Typology = Urban (separate model). 10-fold random CV vs 10-fold block CV (10 spatially contiguous blocks of ~equal sample size, stratified by urban/intermediate/rural typology; block size in m not reported) on training set; hyperparameters tuned by grid search. GSV points along road network filtered to &gt;=50 m spacing. Training R2/RMSE 0.72/0.078. External validation on separate test set (n=747, selection method not described): random-CV model R2/RMSE 0.67/0.08, block-CV model 0.63/0.081. CV R2 equal to training R2 for RF suggests possible leakage/apparent-fit; extracted as reported. 25 m buffer results only in Table S9 (not available). LASSO not extracted.</t>
  </si>
  <si>
    <t>0.077</t>
  </si>
  <si>
    <t>Model = LightGBM. Typology = Inter (separate model). 10-fold random CV vs 10-fold block CV (10 spatially contiguous blocks of ~equal sample size, stratified by urban/intermediate/rural typology; block size in m not reported) on training set; hyperparameters tuned by grid search. GSV points along road network filtered to &gt;=50 m spacing. Training R2/RMSE 0.81/0.064. External validation on separate test set (n=314, selection method not described): random-CV model R2/RMSE 0.56/0.091, block-CV model 0.6/0.09. CV R2 equal to training R2 for RF suggests possible leakage/apparent-fit; extracted as reported. 25 m buffer results only in Table S9 (not available). LASSO not extracted.</t>
  </si>
  <si>
    <t>Model = LightGBM. Typology = Rural (separate model). 10-fold random CV vs 10-fold block CV (10 spatially contiguous blocks of ~equal sample size, stratified by urban/intermediate/rural typology; block size in m not reported) on training set; hyperparameters tuned by grid search. GSV points along road network filtered to &gt;=50 m spacing. Training R2/RMSE 0.74/0.077. External validation on separate test set (n=317, selection method not described): random-CV model R2/RMSE 0.51/0.097, block-CV model 0.62/0.093. CV R2 equal to training R2 for RF suggests possible leakage/apparent-fit; extracted as reported. 25 m buffer results only in Table S9 (not available). LASSO not extracted.</t>
  </si>
  <si>
    <t>Model = neural network (NN). Typology = Basel (separate model). 10-fold random CV vs 10-fold block CV (10 spatially contiguous blocks of ~equal sample size, stratified by urban/intermediate/rural typology; block size in m not reported) on training set; hyperparameters tuned by grid search. GSV points along road network filtered to &gt;=50 m spacing. Training R2/RMSE 0.6/0.094. External validation on separate test set (n=1379, selection method not described): random-CV model R2/RMSE 0.57/0.091, block-CV model 0.56/0.095. CV R2 equal to training R2 for RF suggests possible leakage/apparent-fit; extracted as reported. 25 m buffer results only in Table S9 (not available). LASSO not extracted.</t>
  </si>
  <si>
    <t>Model = neural network (NN). Typology = Urban (separate model). 10-fold random CV vs 10-fold block CV (10 spatially contiguous blocks of ~equal sample size, stratified by urban/intermediate/rural typology; block size in m not reported) on training set; hyperparameters tuned by grid search. GSV points along road network filtered to &gt;=50 m spacing. Training R2/RMSE 0.63/0.089. External validation on separate test set (n=747, selection method not described): random-CV model R2/RMSE 0.58/0.089, block-CV model 0.59/0.084. CV R2 equal to training R2 for RF suggests possible leakage/apparent-fit; extracted as reported. 25 m buffer results only in Table S9 (not available). LASSO not extracted.</t>
  </si>
  <si>
    <t>Model = neural network (NN). Typology = Inter (separate model). 10-fold random CV vs 10-fold block CV (10 spatially contiguous blocks of ~equal sample size, stratified by urban/intermediate/rural typology; block size in m not reported) on training set; hyperparameters tuned by grid search. GSV points along road network filtered to &gt;=50 m spacing. Training R2/RMSE 0.62/0.089. External validation on separate test set (n=314, selection method not described): random-CV model R2/RMSE 0.53/0.096, block-CV model 0.57/0.095. CV R2 equal to training R2 for RF suggests possible leakage/apparent-fit; extracted as reported. 25 m buffer results only in Table S9 (not available). LASSO not extracted.</t>
  </si>
  <si>
    <t>Model = neural network (NN). Typology = Rural (separate model). 10-fold random CV vs 10-fold block CV (10 spatially contiguous blocks of ~equal sample size, stratified by urban/intermediate/rural typology; block size in m not reported) on training set; hyperparameters tuned by grid search. GSV points along road network filtered to &gt;=50 m spacing. Training R2/RMSE 0.6/0.095. External validation on separate test set (n=317, selection method not described): random-CV model R2/RMSE 0.48/0.106, block-CV model 0.52/0.094. CV R2 equal to training R2 for RF suggests possible leakage/apparent-fit; extracted as reported. 25 m buffer results only in Table S9 (not available). LASSO not extracted.</t>
  </si>
  <si>
    <t>S0388</t>
  </si>
  <si>
    <t>Zhan</t>
  </si>
  <si>
    <t>USA (Southern California)</t>
  </si>
  <si>
    <t>live fuel moisture (LFM, %) of chaparral from MODIS predictors</t>
  </si>
  <si>
    <t>Sect. 3.1 text (Figs. 3-4)</t>
  </si>
  <si>
    <t>Random comparator = RF out-of-bag (OOB) estimate; spatial = leave-one-county-out CV (number of counties not stated; 62 field sites after relocation/exclusion). Aggregation of spatial CV metrics assumed pooled (not stated). n_samples (site-date observations) not reported. RMSE in LFM % units. MLR (full 0.63/12.35; spatial 0.58/12.43) not extracted. Independent 2023-2024 FEMS validation was for the near-real-time MLR model, not RF.</t>
  </si>
  <si>
    <t>MODIS-based RF, same predictors as MLR, default hyperparameters, 500 trees</t>
  </si>
  <si>
    <t>apparent fit on full dataset (R2 0.92, RMSE 5.57%)</t>
  </si>
  <si>
    <t>10.29</t>
  </si>
  <si>
    <t>13.95</t>
  </si>
  <si>
    <t>S0420</t>
  </si>
  <si>
    <t>Hansen</t>
  </si>
  <si>
    <t>rot occurrence (% trees with rot) (grid level)</t>
  </si>
  <si>
    <t>3715</t>
  </si>
  <si>
    <t>Table 4 (random); Fig. 4 (spatial)</t>
  </si>
  <si>
    <t xml:space="preserve">Harvester-derived references (Norway spruce stands harvested 2019-2021) aggregated to grid cells (n=3715) or stands (n=109); RF (ranger, default hyperparameters, 500 trees). Random 10-fold CV vs spatial clustering 10-fold CV (k-means on coordinates; mean distance between folds 13.0 km grid / 11.4 km stand). Metric pR2 = squared Pearson correlation of observed vs predicted (recorded as R2). Aggregation assumed pooled. Spatial value (and random value where not in Table 4) read visually from Fig. 4 (line plot of pR2 by predictor set; precision ~ +/-0.02). </t>
  </si>
  <si>
    <t>grid approach, all predictors, no outlier removal</t>
  </si>
  <si>
    <t>rot severity (% rot volume of timber volume) (grid level)</t>
  </si>
  <si>
    <t>rot volume (m3/ha) (grid level)</t>
  </si>
  <si>
    <t>timber volume (m3/ha) (grid level)</t>
  </si>
  <si>
    <t>rot occurrence (% trees with rot) (stand level)</t>
  </si>
  <si>
    <t>stand approach, all predictors, no outlier removal</t>
  </si>
  <si>
    <t>rot severity (% rot volume of timber volume) (stand level)</t>
  </si>
  <si>
    <t>rot volume (m3/ha) (stand level)</t>
  </si>
  <si>
    <t>timber volume (m3/ha) (stand level)</t>
  </si>
  <si>
    <t>rot occurrence (% trees with rot) (grid-to-stand level)</t>
  </si>
  <si>
    <t>Harvester-derived references (Norway spruce stands harvested 2019-2021) aggregated to grid cells (n=3715) or stands (n=109); RF (ranger, default hyperparameters, 500 trees). Random 10-fold CV vs spatial clustering 10-fold CV (k-means on coordinates; mean distance between folds 13.0 km grid / 11.4 km stand). Metric pR2 = squared Pearson correlation of observed vs predicted (recorded as R2). Aggregation assumed pooled. Spatial value (and random value where not in Table 4) read visually from Fig. 4 (line plot of pR2 by predictor set; precision ~ +/-0.02).  Grid-to-stand: trained on grid cells (n=3715), CV predictions averaged to stands for evaluation.</t>
  </si>
  <si>
    <t>grid-to-stand approach, all predictors, no outlier removal</t>
  </si>
  <si>
    <t>rot severity (% rot volume of timber volume) (grid-to-stand level)</t>
  </si>
  <si>
    <t>rot volume (m3/ha) (grid-to-stand level)</t>
  </si>
  <si>
    <t>timber volume (m3/ha) (grid-to-stand level)</t>
  </si>
  <si>
    <t>Harvester-derived references (Norway spruce stands harvested 2019-2021) aggregated to grid cells (n=3715) or stands (n=109); RF (ranger, default hyperparameters, 500 trees). Random 10-fold CV vs spatial clustering 10-fold CV (k-means on coordinates; mean distance between folds 13.0 km grid / 11.4 km stand). Metric pR2 = squared Pearson correlation of observed vs predicted (recorded as R2). Aggregation assumed pooled. Only same-configuration pair in Table 4 (exact values; RMSE m3/ha; RMSE% 24.74 vs 28.97). Other Table 4 rows compare different best predictor sets per CV and were not paired.</t>
  </si>
  <si>
    <t>stand approach, ALS predictors only, no outlier removal</t>
  </si>
  <si>
    <t>62.51</t>
  </si>
  <si>
    <t>73.19</t>
  </si>
  <si>
    <t>S0449</t>
  </si>
  <si>
    <t>Portes</t>
  </si>
  <si>
    <t>France (Corsica, Occitania, PACA)</t>
  </si>
  <si>
    <t>Xylella fastidiosa presence/absence per 500 m grid cell (plant health surveillance 2015-2023)</t>
  </si>
  <si>
    <t>10627</t>
  </si>
  <si>
    <t>0.6327</t>
  </si>
  <si>
    <t>0.0806</t>
  </si>
  <si>
    <t>Tables B.5 and B.6 (Appendix B)</t>
  </si>
  <si>
    <t>Model = XGBoost(X). Random = stratified (region x status) 80/20 split repeated 50x (mean +/- SD across repeats). Spatial = leave-one-region-out over 3 regions, 30 repeats; value_spatial = mean of the three region AUCs computed by extractor (Corsica 0.687, Occitania 0.54, PACA 0.671), sd_spatial = SD across regions (extractor). Hyperparameters tuned with environmental block CV (K=4) in both schemes. Grid: 913 presence / 9714 absence cells. AUC-PR, Brier, LogLoss also reported (not allowed metrics). BHSLR (Bayesian spatial logistic) benchmark not extracted. Data openly released (Portes et al. 2024a).</t>
  </si>
  <si>
    <t>XGBoost(X)</t>
  </si>
  <si>
    <t>1 (80/20 stratified split, 50 repeats)</t>
  </si>
  <si>
    <t>50 (random) / 30 (LORO)</t>
  </si>
  <si>
    <t>0.6457</t>
  </si>
  <si>
    <t>Model = XGBoost(Xw) spatially weighted predictors. Random = stratified (region x status) 80/20 split repeated 50x (mean +/- SD across repeats). Spatial = leave-one-region-out over 3 regions, 30 repeats; value_spatial = mean of the three region AUCs computed by extractor (Corsica 0.704, Occitania 0.569, PACA 0.664), sd_spatial = SD across regions (extractor). Hyperparameters tuned with environmental block CV (K=4) in both schemes. Grid: 913 presence / 9714 absence cells. AUC-PR, Brier, LogLoss also reported (not allowed metrics). BHSLR (Bayesian spatial logistic) benchmark not extracted. Data openly released (Portes et al. 2024a).</t>
  </si>
  <si>
    <t>XGBoost(Xw) spatially weighted predictors</t>
  </si>
  <si>
    <t>0.6517</t>
  </si>
  <si>
    <t>0.0396</t>
  </si>
  <si>
    <t>Model = RF(X). Random = stratified (region x status) 80/20 split repeated 50x (mean +/- SD across repeats). Spatial = leave-one-region-out over 3 regions, 30 repeats; value_spatial = mean of the three region AUCs computed by extractor (Corsica 0.693, Occitania 0.614, PACA 0.648), sd_spatial = SD across regions (extractor). Hyperparameters tuned with environmental block CV (K=4) in both schemes. Grid: 913 presence / 9714 absence cells. AUC-PR, Brier, LogLoss also reported (not allowed metrics). BHSLR (Bayesian spatial logistic) benchmark not extracted. Data openly released (Portes et al. 2024a).</t>
  </si>
  <si>
    <t>RF(X)</t>
  </si>
  <si>
    <t>0.886</t>
  </si>
  <si>
    <t>0.6633</t>
  </si>
  <si>
    <t>0.0482</t>
  </si>
  <si>
    <t>Model = RF(Xw) spatially weighted predictors. Random = stratified (region x status) 80/20 split repeated 50x (mean +/- SD across repeats). Spatial = leave-one-region-out over 3 regions, 30 repeats; value_spatial = mean of the three region AUCs computed by extractor (Corsica 0.718, Occitania 0.627, PACA 0.645), sd_spatial = SD across regions (extractor). Hyperparameters tuned with environmental block CV (K=4) in both schemes. Grid: 913 presence / 9714 absence cells. AUC-PR, Brier, LogLoss also reported (not allowed metrics). BHSLR (Bayesian spatial logistic) benchmark not extracted. Data openly released (Portes et al. 2024a).</t>
  </si>
  <si>
    <t>RF(Xw) spatially weighted predictors</t>
  </si>
  <si>
    <t>S0450</t>
  </si>
  <si>
    <t>Hong Kong (China)</t>
  </si>
  <si>
    <t>forest canopy height (ALS-derived CHM, 10 m) from Sentinel-2 + ALS-derived structural channels</t>
  </si>
  <si>
    <t>976</t>
  </si>
  <si>
    <t>1.111</t>
  </si>
  <si>
    <t>1.411</t>
  </si>
  <si>
    <t>Table II</t>
  </si>
  <si>
    <t>Deep learning SwinUNet (transformer U-Net) multitask model; recorded as CNN. Units = 256x256-pixel patches (976) from sliding window (stride 64, overlapping). Random split: 830 train / 146 validation patches; block split: 5 km x 5 km blocks (512x512 px), 876 train / 100 validation patches -&gt; different validation sets. Validation set also used for checkpoint selection (no separate test set). Pixel-level metrics in m. Data availability not stated.</t>
  </si>
  <si>
    <t>SwinUNet Stage 2 MTL (final model)</t>
  </si>
  <si>
    <t>1 (85/15 split)</t>
  </si>
  <si>
    <t>1 (block hold-out ~90/10)</t>
  </si>
  <si>
    <t>1.457</t>
  </si>
  <si>
    <t>2.017</t>
  </si>
  <si>
    <t>Table III</t>
  </si>
  <si>
    <t>Deep learning SwinUNet (transformer U-Net) multitask model; recorded as CNN. Units = 256x256-pixel patches (976) from sliding window (stride 64, overlapping). Random split: 830 train / 146 validation patches; block split: 5 km x 5 km blocks (512x512 px), 876 train / 100 validation patches -&gt; different validation sets. Validation set also used for checkpoint selection (no separate test set). Pixel-level metrics in m. Data availability not stated. Ablation configuration. U-Net backbone evaluated under block split only (not extracted).</t>
  </si>
  <si>
    <t>SwinUNet S2-only baseline (10 Sentinel-2 bands)</t>
  </si>
  <si>
    <t>1.215</t>
  </si>
  <si>
    <t>1.465</t>
  </si>
  <si>
    <t>SwinUNet Scratch (13 channels, no auxiliary tasks)</t>
  </si>
  <si>
    <t>1.337</t>
  </si>
  <si>
    <t>1.425</t>
  </si>
  <si>
    <t>SwinUNet Stage 1 MTL</t>
  </si>
  <si>
    <t>S0455</t>
  </si>
  <si>
    <t>Vo</t>
  </si>
  <si>
    <t>Vietnam (Ca Mau Peninsula)</t>
  </si>
  <si>
    <t>abundance of parasitic isopod Portunion conformis in mud crabs per pond-sampling event</t>
  </si>
  <si>
    <t>308</t>
  </si>
  <si>
    <t>0.533</t>
  </si>
  <si>
    <t>0.515</t>
  </si>
  <si>
    <t>Sect. 3.2 text (Table S2)</t>
  </si>
  <si>
    <t>Borderline domain (aquaculture parasite ecology; predictors are in-situ pond water quality, not mapped covariates). 13 ponds sampled twice monthly in 2025 (308 pond-level records). Random 5-fold CV vs leave-one-pond-out CV (13 folds); out-of-fold predictions pooled. Grouped 5-fold by pond reported as nearly identical (no numbers). RMSE/MAE only in Table S2 (not available). GAM/GLM/GAMM not extracted.</t>
  </si>
  <si>
    <t>7 water-quality predictors</t>
  </si>
  <si>
    <t>single train/test split (Table 1, optimistic)</t>
  </si>
  <si>
    <t>0.511</t>
  </si>
  <si>
    <t>S0504</t>
  </si>
  <si>
    <t>Prakash</t>
  </si>
  <si>
    <t>India (northern Bengaluru)</t>
  </si>
  <si>
    <t>land use land cover (7 classes)</t>
  </si>
  <si>
    <t>3404</t>
  </si>
  <si>
    <t>198</t>
  </si>
  <si>
    <t>568</t>
  </si>
  <si>
    <t>Sect. III.A.1 text</t>
  </si>
  <si>
    <t>Model = XGB. Accepted author manuscript (IEEE JSTARS, not fully edited). GNSS field points (3404; class-imbalanced). 7-fold random CV vs 7-fold spatial block CV (1500 m hexagonal blocks via blockCV, grouped into 7 class-balanced folds; variogram range 568 m). Values are MEDIANS across the 7 folds (not means). F1 presumably macro (not specified). Fold-level values in Tables SI/SII (not available).</t>
  </si>
  <si>
    <t>LISS IV predictors</t>
  </si>
  <si>
    <t>median_of_folds</t>
  </si>
  <si>
    <t>Sect. III.A.1 text; Fig. 3</t>
  </si>
  <si>
    <t>Model = RF. Accepted author manuscript (IEEE JSTARS, not fully edited). GNSS field points (3404; class-imbalanced). 7-fold random CV vs 7-fold spatial block CV (1500 m hexagonal blocks via blockCV, grouped into 7 class-balanced folds; variogram range 568 m). Values are MEDIANS across the 7 folds (not means). F1 presumably macro (not specified). Fold-level values in Tables SI/SII (not available).</t>
  </si>
  <si>
    <t>Model = LightGBM. Accepted author manuscript (IEEE JSTARS, not fully edited). GNSS field points (3404; class-imbalanced). 7-fold random CV vs 7-fold spatial block CV (1500 m hexagonal blocks via blockCV, grouped into 7 class-balanced folds; variogram range 568 m). Values are MEDIANS across the 7 folds (not means). F1 presumably macro (not specified). Fold-level values in Tables SI/SII (not available).</t>
  </si>
  <si>
    <t>Sentinel-2 predictors</t>
  </si>
  <si>
    <t>Fig. 3a (random, digitised); text (spatial)</t>
  </si>
  <si>
    <t>Model = XGB. Accepted author manuscript (IEEE JSTARS, not fully edited). GNSS field points (3404; class-imbalanced). 7-fold random CV vs 7-fold spatial block CV (1500 m hexagonal blocks via blockCV, grouped into 7 class-balanced folds; variogram range 568 m). Values are MEDIANS across the 7 folds (not means). F1 presumably macro (not specified). Fold-level values in Tables SI/SII (not available). Random-CV F1 median for Sentinel-2 read visually from Fig. 3a boxplot (precision ~ +/-0.01).</t>
  </si>
  <si>
    <t>Model = RF. Accepted author manuscript (IEEE JSTARS, not fully edited). GNSS field points (3404; class-imbalanced). 7-fold random CV vs 7-fold spatial block CV (1500 m hexagonal blocks via blockCV, grouped into 7 class-balanced folds; variogram range 568 m). Values are MEDIANS across the 7 folds (not means). F1 presumably macro (not specified). Fold-level values in Tables SI/SII (not available). Random-CV F1 median for Sentinel-2 read visually from Fig. 3a boxplot (precision ~ +/-0.01).</t>
  </si>
  <si>
    <t>Model = LightGBM. Accepted author manuscript (IEEE JSTARS, not fully edited). GNSS field points (3404; class-imbalanced). 7-fold random CV vs 7-fold spatial block CV (1500 m hexagonal blocks via blockCV, grouped into 7 class-balanced folds; variogram range 568 m). Values are MEDIANS across the 7 folds (not means). F1 presumably macro (not specified). Fold-level values in Tables SI/SII (not available). Random-CV F1 median for Sentinel-2 read visually from Fig. 3a boxplot (precision ~ +/-0.01).</t>
  </si>
  <si>
    <t>S0513</t>
  </si>
  <si>
    <t>Japan (Shikoku, Miyoshi City)</t>
  </si>
  <si>
    <t>AGB stock (Mg/ha)</t>
  </si>
  <si>
    <t>16105</t>
  </si>
  <si>
    <t xml:space="preserve">UAV-LiDAR-derived 10 m pixel labels in 4 survey areas, Sentinel-1/2 (+DEM for stock) predictors; XGBoost with Optuna. Random 10% hold-out also used for hyperparameter selection (optimistic). Spatial block CV block size = 100 m (~variogram range); R2 0.74 at 10 m blocks declining to 0.49 at 100 m (other sizes not tabulated). Leave-one-survey-area-out = 4 areas. Pooled out-of-fold predictions. RMSE in Mg/ha. </t>
  </si>
  <si>
    <t>satellite upscaling model; spatial block 100 m</t>
  </si>
  <si>
    <t>10-fold random CV with fixed hyperparameters (R2 within 0.02 of hold-out: +0.009, +0.020, +0.003, -0.020)</t>
  </si>
  <si>
    <t>1 (90/10 hold-out)</t>
  </si>
  <si>
    <t>satellite upscaling model; leave-one-survey-area-out</t>
  </si>
  <si>
    <t>53.71</t>
  </si>
  <si>
    <t>74.27</t>
  </si>
  <si>
    <t>5-yr projected AGB change (Mg/ha)</t>
  </si>
  <si>
    <t>17560</t>
  </si>
  <si>
    <t xml:space="preserve">UAV-LiDAR-derived 10 m pixel labels in 4 survey areas, Sentinel-1/2 (+DEM for stock) predictors; XGBoost with Optuna. Random 10% hold-out also used for hyperparameter selection (optimistic). Spatial block CV block size = 100 m (~variogram range); R2 0.74 at 10 m blocks declining to 0.49 at 100 m (other sizes not tabulated). Leave-one-survey-area-out = 4 areas. Pooled out-of-fold predictions. RMSE in Mg/ha. Target is a modelled (yield-table projected) AGB increment, not an observed quantity -&gt; primary=no. </t>
  </si>
  <si>
    <t>10.34</t>
  </si>
  <si>
    <t>13.2</t>
  </si>
  <si>
    <t>14.53</t>
  </si>
  <si>
    <t>10-yr projected AGB change (Mg/ha)</t>
  </si>
  <si>
    <t>20.73</t>
  </si>
  <si>
    <t>25.85</t>
  </si>
  <si>
    <t>28.27</t>
  </si>
  <si>
    <t>20-yr projected AGB change (Mg/ha)</t>
  </si>
  <si>
    <t>37.1</t>
  </si>
  <si>
    <t>45.31</t>
  </si>
  <si>
    <t>50.66</t>
  </si>
  <si>
    <t>individual-tree AGB (kg) from LYCS-derived age/site quality, terrain, species</t>
  </si>
  <si>
    <t>132890</t>
  </si>
  <si>
    <t>Sect. 3.2 and 3.4 text</t>
  </si>
  <si>
    <t>Tree-level XGBoost; random value described as cross-validated R2 (exact scheme ambiguous: 10-fold CV tuning / 10% hold-out). Spatial = leave-one-area-out pooled R2 0.74 (area-specific 0.75-0.78; B4-B6 0.43). Labels and predictors share LiDAR information (circularity), so primary=no.</t>
  </si>
  <si>
    <t>individual-tree AGB model</t>
  </si>
  <si>
    <t>NA (cross-validated R2; tuning by 10-fold CV, evaluation on 10% hold-out)</t>
  </si>
  <si>
    <t>S0519</t>
  </si>
  <si>
    <t>Trung Duc</t>
  </si>
  <si>
    <t>Vietnam (Dak Lak)</t>
  </si>
  <si>
    <t>coffee production system subclasses (sun, intercrop, newly planted coffee) within 10-class land-cover map; coffee-subclass macro F1</t>
  </si>
  <si>
    <t>13000</t>
  </si>
  <si>
    <t>0.374</t>
  </si>
  <si>
    <t>Table 3 (random); Sect. 3.7 text (spatial)</t>
  </si>
  <si>
    <t>Reference points from stratified visual interpretation of VHR imagery (300 per class, class-balanced, non-probability; coffee subclasses clustered in one central area). Random = 5-fold stratified CV (mean +/- SD). Spatial = block CV with 10, 15, 20 km UTM blocks, 5 folds, feature selection repeated within folds. Metric = macro F1 over the 3 coffee subclasses only. Ten-class OA (73.7-76.3%) and macro F1 (0.587-0.718) under spatial CV only given as ranges across block sizes (per-size values in Suppl. Table S3, not available); random ten-class macro F1 0.959, OA 95.90%. Coffee-binary F1 under spatial CV 0.874/0.655/0.478 (no random counterpart reported). Primary block = 10 km (correlogram: same-class probability falls to baseline at 5-10 km).</t>
  </si>
  <si>
    <t>full multi-sensor (S1+S2+Landsat+DEM), 25 selected predictors</t>
  </si>
  <si>
    <t>0.174</t>
  </si>
  <si>
    <t>S0577</t>
  </si>
  <si>
    <t>Song</t>
  </si>
  <si>
    <t>China (Guilin)</t>
  </si>
  <si>
    <t>CO2 emission flux density (ODIAC reference field, downscaling to 10 m)</t>
  </si>
  <si>
    <t>5 random / 25 spatial</t>
  </si>
  <si>
    <t>0.0032</t>
  </si>
  <si>
    <t>Table 2; Section 2.2.2</t>
  </si>
  <si>
    <t>CatBoost. Spatial design: buffered block (adjacent-cell exclusion). Primary: authors' most stringent design. Target = ODIAC 1-km fossil-fuel CO2 field harmonised to 0.01 deg training grid (2019-2023); predictors GOSAT XCO2, TROPOMI NO2, NDVI, VIIRS night lights, road density, impervious surface, LandScan. n training cells not reported. RMSE/MAE in kg CO2 m-2 s-1. Spatial block = regular 5x5 lat/long grid (25 cells, each held out in turn; block size in m not reported); buffered block additionally removes adjacent grid cells from training. Note anomalous pattern: RMSE/MAE lower under spatial CV than random CV for all models, and RF buffered R2 (0.9691) &gt; random R2 - values transcribed as reported in Table 2.</t>
  </si>
  <si>
    <t>CatBoost; buffered block (adjacent-cell exclusion)</t>
  </si>
  <si>
    <t>initial random 8:1:1 split (no values reported)</t>
  </si>
  <si>
    <t>0.0019</t>
  </si>
  <si>
    <t>0.0006</t>
  </si>
  <si>
    <t>0.8225</t>
  </si>
  <si>
    <t>CatBoost. Spatial design: spatial block 5x5 grid. Non-buffered block design (sensitivity). Target = ODIAC 1-km fossil-fuel CO2 field harmonised to 0.01 deg training grid (2019-2023); predictors GOSAT XCO2, TROPOMI NO2, NDVI, VIIRS night lights, road density, impervious surface, LandScan. n training cells not reported. RMSE/MAE in kg CO2 m-2 s-1. Spatial block = regular 5x5 lat/long grid (25 cells, each held out in turn; block size in m not reported); buffered block additionally removes adjacent grid cells from training. Note anomalous pattern: RMSE/MAE lower under spatial CV than random CV for all models, and RF buffered R2 (0.9691) &gt; random R2 - values transcribed as reported in Table 2.</t>
  </si>
  <si>
    <t>CatBoost; spatial block 5x5 grid</t>
  </si>
  <si>
    <t>0.8768</t>
  </si>
  <si>
    <t>0.0012</t>
  </si>
  <si>
    <t>RF. Spatial design: buffered block (adjacent-cell exclusion). Primary: authors' most stringent design. Target = ODIAC 1-km fossil-fuel CO2 field harmonised to 0.01 deg training grid (2019-2023); predictors GOSAT XCO2, TROPOMI NO2, NDVI, VIIRS night lights, road density, impervious surface, LandScan. n training cells not reported. RMSE/MAE in kg CO2 m-2 s-1. Spatial block = regular 5x5 lat/long grid (25 cells, each held out in turn; block size in m not reported); buffered block additionally removes adjacent grid cells from training. Note anomalous pattern: RMSE/MAE lower under spatial CV than random CV for all models, and RF buffered R2 (0.9691) &gt; random R2 - values transcribed as reported in Table 2.</t>
  </si>
  <si>
    <t>RF; buffered block (adjacent-cell exclusion)</t>
  </si>
  <si>
    <t>0.0013</t>
  </si>
  <si>
    <t>0.9594</t>
  </si>
  <si>
    <t>0.9691</t>
  </si>
  <si>
    <t>RF. Spatial design: spatial block 5x5 grid. Non-buffered block design (sensitivity). Target = ODIAC 1-km fossil-fuel CO2 field harmonised to 0.01 deg training grid (2019-2023); predictors GOSAT XCO2, TROPOMI NO2, NDVI, VIIRS night lights, road density, impervious surface, LandScan. n training cells not reported. RMSE/MAE in kg CO2 m-2 s-1. Spatial block = regular 5x5 lat/long grid (25 cells, each held out in turn; block size in m not reported); buffered block additionally removes adjacent grid cells from training. Note anomalous pattern: RMSE/MAE lower under spatial CV than random CV for all models, and RF buffered R2 (0.9691) &gt; random R2 - values transcribed as reported in Table 2.</t>
  </si>
  <si>
    <t>RF; spatial block 5x5 grid</t>
  </si>
  <si>
    <t>0.0007</t>
  </si>
  <si>
    <t>0.5826</t>
  </si>
  <si>
    <t>0.0117</t>
  </si>
  <si>
    <t>MLP. Spatial design: buffered block (adjacent-cell exclusion). Primary: authors' most stringent design. Target = ODIAC 1-km fossil-fuel CO2 field harmonised to 0.01 deg training grid (2019-2023); predictors GOSAT XCO2, TROPOMI NO2, NDVI, VIIRS night lights, road density, impervious surface, LandScan. n training cells not reported. RMSE/MAE in kg CO2 m-2 s-1. Spatial block = regular 5x5 lat/long grid (25 cells, each held out in turn; block size in m not reported); buffered block additionally removes adjacent grid cells from training. Note anomalous pattern: RMSE/MAE lower under spatial CV than random CV for all models, and RF buffered R2 (0.9691) &gt; random R2 - values transcribed as reported in Table 2.</t>
  </si>
  <si>
    <t>MLP; buffered block (adjacent-cell exclusion)</t>
  </si>
  <si>
    <t>0.0079</t>
  </si>
  <si>
    <t>-0.4781</t>
  </si>
  <si>
    <t>-0.838</t>
  </si>
  <si>
    <t>MLP. Spatial design: spatial block 5x5 grid. Non-buffered block design (sensitivity). Target = ODIAC 1-km fossil-fuel CO2 field harmonised to 0.01 deg training grid (2019-2023); predictors GOSAT XCO2, TROPOMI NO2, NDVI, VIIRS night lights, road density, impervious surface, LandScan. n training cells not reported. RMSE/MAE in kg CO2 m-2 s-1. Spatial block = regular 5x5 lat/long grid (25 cells, each held out in turn; block size in m not reported); buffered block additionally removes adjacent grid cells from training. Note anomalous pattern: RMSE/MAE lower under spatial CV than random CV for all models, and RF buffered R2 (0.9691) &gt; random R2 - values transcribed as reported in Table 2.</t>
  </si>
  <si>
    <t>MLP; spatial block 5x5 grid</t>
  </si>
  <si>
    <t>-0.8481</t>
  </si>
  <si>
    <t>S0592</t>
  </si>
  <si>
    <t>Namiq</t>
  </si>
  <si>
    <t>Androctonus mauritanicus (scorpion) habitat suitability (presence-background)</t>
  </si>
  <si>
    <t>5 replicates random / spatial block (ENMeval)</t>
  </si>
  <si>
    <t>0.182</t>
  </si>
  <si>
    <t>Table 2; Section 3.1</t>
  </si>
  <si>
    <t>96 thinned occurrences (76 field + 44 GBIF before thinning, 5 km) + 10,000 background points. Spatial = ENMeval spatial block CV validation AUC (described as five-fold; ENMeval 'block' normally gives 4 folds). Random = MaxEnt 5 cross-validation replicates of final model (MaxEnt replicate cross-validation is random k-fold; not explicitly stated as random by authors), mean test AUC 0.923 +/- 0.022 (abstract says +/-0.017). Training AUC 0.943. TSS 0.689 only for MaxEnt replicates (no spatial counterpart).</t>
  </si>
  <si>
    <t>LQH RM=2 (AICc-selected)</t>
  </si>
  <si>
    <t>S0633</t>
  </si>
  <si>
    <t>Tahmi</t>
  </si>
  <si>
    <t>Algeria (M'sila)</t>
  </si>
  <si>
    <t>flood susceptibility (flooded vs non-flooded points)</t>
  </si>
  <si>
    <t>290</t>
  </si>
  <si>
    <t>3 random / 3 spatial</t>
  </si>
  <si>
    <t>0.8071</t>
  </si>
  <si>
    <t>0.7238</t>
  </si>
  <si>
    <t>0.0426</t>
  </si>
  <si>
    <t>0.0816</t>
  </si>
  <si>
    <t>Tables 5-6</t>
  </si>
  <si>
    <t>XGBoost. Values reported in percent, converted to 0-1. Random = stratified 3-fold CV (non-spatial baseline); spatial = 3 geographically distinct block zones (Appendix Fig B2). 150 flooded / 140 non-flooded points; Moran's I = 0.766. Threshold optimised by F2 within folds in both schemes. Hybrid with AHP not extracted.</t>
  </si>
  <si>
    <t>0.0322</t>
  </si>
  <si>
    <t>0.1224</t>
  </si>
  <si>
    <t>0.8519</t>
  </si>
  <si>
    <t>0.046</t>
  </si>
  <si>
    <t>0.0777</t>
  </si>
  <si>
    <t>CatBoost. Values reported in percent, converted to 0-1. Random = stratified 3-fold CV (non-spatial baseline); spatial = 3 geographically distinct block zones (Appendix Fig B2). 150 flooded / 140 non-flooded points; Moran's I = 0.766. Threshold optimised by F2 within folds in both schemes. Hybrid with AHP not extracted.</t>
  </si>
  <si>
    <t>0.9451</t>
  </si>
  <si>
    <t>0.0221</t>
  </si>
  <si>
    <t>0.1146</t>
  </si>
  <si>
    <t>0.8587</t>
  </si>
  <si>
    <t>0.7266</t>
  </si>
  <si>
    <t>0.0123</t>
  </si>
  <si>
    <t>LightGBM. Values reported in percent, converted to 0-1. Random = stratified 3-fold CV (non-spatial baseline); spatial = 3 geographically distinct block zones (Appendix Fig B2). 150 flooded / 140 non-flooded points; Moran's I = 0.766. Threshold optimised by F2 within folds in both schemes. Hybrid with AHP not extracted.</t>
  </si>
  <si>
    <t>0.9463</t>
  </si>
  <si>
    <t>0.7654</t>
  </si>
  <si>
    <t>0.0212</t>
  </si>
  <si>
    <t>0.1124</t>
  </si>
  <si>
    <t>0.8173</t>
  </si>
  <si>
    <t>0.7176</t>
  </si>
  <si>
    <t>0.0173</t>
  </si>
  <si>
    <t>0.1376</t>
  </si>
  <si>
    <t>RF. Values reported in percent, converted to 0-1. Random = stratified 3-fold CV (non-spatial baseline); spatial = 3 geographically distinct block zones (Appendix Fig B2). 150 flooded / 140 non-flooded points; Moran's I = 0.766. Threshold optimised by F2 within folds in both schemes. Hybrid with AHP not extracted.</t>
  </si>
  <si>
    <t>0.9452</t>
  </si>
  <si>
    <t>0.7781</t>
  </si>
  <si>
    <t>0.0296</t>
  </si>
  <si>
    <t>0.1321</t>
  </si>
  <si>
    <t>S0642</t>
  </si>
  <si>
    <t>Pawar</t>
  </si>
  <si>
    <t>India (Raigad, Western Ghats)</t>
  </si>
  <si>
    <t>landslide susceptibility (landslide vs non-landslide points)</t>
  </si>
  <si>
    <t>356</t>
  </si>
  <si>
    <t>0.9146</t>
  </si>
  <si>
    <t>0.9101</t>
  </si>
  <si>
    <t>0.0754</t>
  </si>
  <si>
    <t>RF. Random = 10-fold CV AUC; spatial = 'Spatial 5-fold CV with a 50 km buffer distance' (fold construction not detailed; spatial_cv_type=other: spatial k-fold with buffer). Test AUC (hold-out) = 0.91. 178 landslides (inventory GSI/NASA/field) + 178 non-landslide points. LR not extracted (10-fold 0.8596, spatial 0.8580). Fold structure differs (10 vs 5).</t>
  </si>
  <si>
    <t>70/30-type hold-out Test AUC (see notes)</t>
  </si>
  <si>
    <t>0.9132</t>
  </si>
  <si>
    <t>0.9027</t>
  </si>
  <si>
    <t>0.0476</t>
  </si>
  <si>
    <t>XGBoost. Random = 10-fold CV AUC; spatial = 'Spatial 5-fold CV with a 50 km buffer distance' (fold construction not detailed; spatial_cv_type=other: spatial k-fold with buffer). Test AUC (hold-out) = 0.9. 178 landslides (inventory GSI/NASA/field) + 178 non-landslide points. LR not extracted (10-fold 0.8596, spatial 0.8580). Fold structure differs (10 vs 5).</t>
  </si>
  <si>
    <t>0.8354</t>
  </si>
  <si>
    <t>0.8216</t>
  </si>
  <si>
    <t>KNN. Random = 10-fold CV AUC; spatial = 'Spatial 5-fold CV with a 50 km buffer distance' (fold construction not detailed; spatial_cv_type=other: spatial k-fold with buffer). Test AUC (hold-out) = 0.82. 178 landslides (inventory GSI/NASA/field) + 178 non-landslide points. LR not extracted (10-fold 0.8596, spatial 0.8580). Fold structure differs (10 vs 5).</t>
  </si>
  <si>
    <t>0.8579</t>
  </si>
  <si>
    <t>0.8174</t>
  </si>
  <si>
    <t>0.1182</t>
  </si>
  <si>
    <t>SVM. Random = 10-fold CV AUC; spatial = 'Spatial 5-fold CV with a 50 km buffer distance' (fold construction not detailed; spatial_cv_type=other: spatial k-fold with buffer). Test AUC (hold-out) = 0.84. 178 landslides (inventory GSI/NASA/field) + 178 non-landslide points. LR not extracted (10-fold 0.8596, spatial 0.8580). Fold structure differs (10 vs 5).</t>
  </si>
  <si>
    <t>0.8603</t>
  </si>
  <si>
    <t>0.8145</t>
  </si>
  <si>
    <t>0.0882</t>
  </si>
  <si>
    <t>ANN. Random = 10-fold CV AUC; spatial = 'Spatial 5-fold CV with a 50 km buffer distance' (fold construction not detailed; spatial_cv_type=other: spatial k-fold with buffer). Test AUC (hold-out) = 0.83. 178 landslides (inventory GSI/NASA/field) + 178 non-landslide points. LR not extracted (10-fold 0.8596, spatial 0.8580). Fold structure differs (10 vs 5).</t>
  </si>
  <si>
    <t>S0655</t>
  </si>
  <si>
    <t>Xie</t>
  </si>
  <si>
    <t>China (Milin County, Tibet)</t>
  </si>
  <si>
    <t>forest aboveground biomass (reference 30 m AGB product, 2021)</t>
  </si>
  <si>
    <t>9471</t>
  </si>
  <si>
    <t>random 8:2 split / buffered LOO</t>
  </si>
  <si>
    <t>0.518</t>
  </si>
  <si>
    <t>KNN; Relief-F feature set. Random = single random 8:2 train/test split (test R2); spatial = 1000 m buffered validation where each sample is held out once with training samples within 1000 m excluded (buffered LOO). Target is a published RF-based AGB product (validated vs 26 plots R2=0.73), 500 pixels stratified by AGB range. Only R2 reported for both schemes. LASSO/MLR rows not extracted.</t>
  </si>
  <si>
    <t>Relief-F feature set; KNN</t>
  </si>
  <si>
    <t>0.547</t>
  </si>
  <si>
    <t>SVR; Relief-F feature set. Random = single random 8:2 train/test split (test R2); spatial = 1000 m buffered validation where each sample is held out once with training samples within 1000 m excluded (buffered LOO). Target is a published RF-based AGB product (validated vs 26 plots R2=0.73), 500 pixels stratified by AGB range. Only R2 reported for both schemes. LASSO/MLR rows not extracted.</t>
  </si>
  <si>
    <t>Relief-F feature set; SVR</t>
  </si>
  <si>
    <t>XGB; Relief-F feature set. Random = single random 8:2 train/test split (test R2); spatial = 1000 m buffered validation where each sample is held out once with training samples within 1000 m excluded (buffered LOO). Target is a published RF-based AGB product (validated vs 26 plots R2=0.73), 500 pixels stratified by AGB range. Only R2 reported for both schemes. LASSO/MLR rows not extracted.</t>
  </si>
  <si>
    <t>Relief-F feature set; XGB</t>
  </si>
  <si>
    <t>RF; Relief-F feature set. Random = single random 8:2 train/test split (test R2); spatial = 1000 m buffered validation where each sample is held out once with training samples within 1000 m excluded (buffered LOO). Target is a published RF-based AGB product (validated vs 26 plots R2=0.73), 500 pixels stratified by AGB range. Only R2 reported for both schemes. LASSO/MLR rows not extracted.</t>
  </si>
  <si>
    <t>Relief-F feature set; RF</t>
  </si>
  <si>
    <t>Blending (blending ensemble: XGB, SVR, LASSO, KNN base learners + MLR meta-learner); Relief-F feature set. Random = single random 8:2 train/test split (test R2); spatial = 1000 m buffered validation where each sample is held out once with training samples within 1000 m excluded (buffered LOO). Target is a published RF-based AGB product (validated vs 26 plots R2=0.73), 500 pixels stratified by AGB range. Only R2 reported for both schemes. LASSO/MLR rows not extracted.</t>
  </si>
  <si>
    <t>Relief-F feature set; Blending</t>
  </si>
  <si>
    <t>KNN; Pearson feature set. Random = single random 8:2 train/test split (test R2); spatial = 1000 m buffered validation where each sample is held out once with training samples within 1000 m excluded (buffered LOO). Target is a published RF-based AGB product (validated vs 26 plots R2=0.73), 500 pixels stratified by AGB range. Only R2 reported for both schemes. LASSO/MLR rows not extracted.</t>
  </si>
  <si>
    <t>Pearson feature set; KNN</t>
  </si>
  <si>
    <t>0.629</t>
  </si>
  <si>
    <t>0.481</t>
  </si>
  <si>
    <t>SVR; Pearson feature set. Random = single random 8:2 train/test split (test R2); spatial = 1000 m buffered validation where each sample is held out once with training samples within 1000 m excluded (buffered LOO). Target is a published RF-based AGB product (validated vs 26 plots R2=0.73), 500 pixels stratified by AGB range. Only R2 reported for both schemes. LASSO/MLR rows not extracted.</t>
  </si>
  <si>
    <t>Pearson feature set; SVR</t>
  </si>
  <si>
    <t>0.574</t>
  </si>
  <si>
    <t>XGB; Pearson feature set. Random = single random 8:2 train/test split (test R2); spatial = 1000 m buffered validation where each sample is held out once with training samples within 1000 m excluded (buffered LOO). Target is a published RF-based AGB product (validated vs 26 plots R2=0.73), 500 pixels stratified by AGB range. Only R2 reported for both schemes. LASSO/MLR rows not extracted.</t>
  </si>
  <si>
    <t>Pearson feature set; XGB</t>
  </si>
  <si>
    <t>RF; Pearson feature set. Random = single random 8:2 train/test split (test R2); spatial = 1000 m buffered validation where each sample is held out once with training samples within 1000 m excluded (buffered LOO). Target is a published RF-based AGB product (validated vs 26 plots R2=0.73), 500 pixels stratified by AGB range. Only R2 reported for both schemes. LASSO/MLR rows not extracted.</t>
  </si>
  <si>
    <t>Pearson feature set; RF</t>
  </si>
  <si>
    <t>Blending (blending ensemble: XGB, SVR, LASSO, KNN base learners + MLR meta-learner); Pearson feature set. Random = single random 8:2 train/test split (test R2); spatial = 1000 m buffered validation where each sample is held out once with training samples within 1000 m excluded (buffered LOO). Target is a published RF-based AGB product (validated vs 26 plots R2=0.73), 500 pixels stratified by AGB range. Only R2 reported for both schemes. LASSO/MLR rows not extracted.</t>
  </si>
  <si>
    <t>Pearson feature set; Blending</t>
  </si>
  <si>
    <t>S0670a</t>
  </si>
  <si>
    <t>Global (land)</t>
  </si>
  <si>
    <t>TROPOMI tropospheric NO2 vertical column density (daily 0.05 deg gap-filling)</t>
  </si>
  <si>
    <t>Table 1, Panel A/B</t>
  </si>
  <si>
    <t>CNN-Temporal-Attention. Random = sample-level 10-fold CV; spatial = 5 deg x 5 deg spatial block 10-fold CV aligned with leave-block-out kriging prior blocks. +/- assumed to be across folds (not stated for Panel A). Temporal (UTC-date) CV: R2 0.72, RMSE 1.43, MAE 6.48. LightGBM baseline CV results only in supplement (not extracted). Independent validation vs 141 Pandora + 29 MAX-DOAS stations reported as correlation R (not comparable metric).</t>
  </si>
  <si>
    <t>NO2 VCD model (CNN-Temporal-Attention)</t>
  </si>
  <si>
    <t>1.43</t>
  </si>
  <si>
    <t>1.46</t>
  </si>
  <si>
    <t>CNN-Temporal-Attention. Random = sample-level 10-fold CV; spatial = 5 deg x 5 deg spatial block 10-fold CV aligned with leave-block-out kriging prior blocks. +/- assumed to be across folds (not stated for Panel A). Temporal (UTC-date) CV: R2 0.72, RMSE 1.43, MAE 6.48. LightGBM baseline CV results only in supplement (not extracted). Independent validation vs 141 Pandora + 29 MAX-DOAS stations reported as correlation R (not comparable metric). RMSE in 1e-5 mol m-2.</t>
  </si>
  <si>
    <t>6.55</t>
  </si>
  <si>
    <t>CNN-Temporal-Attention. Random = sample-level 10-fold CV; spatial = 5 deg x 5 deg spatial block 10-fold CV aligned with leave-block-out kriging prior blocks. +/- assumed to be across folds (not stated for Panel A). Temporal (UTC-date) CV: R2 0.72, RMSE 1.43, MAE 6.48. LightGBM baseline CV results only in supplement (not extracted). Independent validation vs 141 Pandora + 29 MAX-DOAS stations reported as correlation R (not comparable metric). MAE in 1e-6 mol m-2.</t>
  </si>
  <si>
    <t>S0670b</t>
  </si>
  <si>
    <t>TROPOMI 34-layer averaging kernel (daily 0.05 deg gap-filling)</t>
  </si>
  <si>
    <t>Layer-preserving 1D-CNN for averaging kernels; per-layer R2 averaged over 34 layers. +/- is inter-layer SD (not between folds) per Table 1 note, so sd fields are layer SD. Random = sample-level 10-fold CV; spatial = 5 deg x 5 deg block 10-fold CV. Temporal CV per-layer R2 0.82. PCA+LightGBM baseline results in supplement only.</t>
  </si>
  <si>
    <t>AK model (layer-preserving 1D-CNN); per-layer R2 averaged over 34 layers</t>
  </si>
  <si>
    <t>Layer-preserving 1D-CNN for averaging kernels; per-layer RMSE averaged over 34 layers (unitless AK). +/- is inter-layer SD (not between folds) per Table 1 note, so sd fields are layer SD. Random = sample-level 10-fold CV; spatial = 5 deg x 5 deg block 10-fold CV. Temporal CV per-layer R2 0.82. PCA+LightGBM baseline results in supplement only.</t>
  </si>
  <si>
    <t>AK model (layer-preserving 1D-CNN); per-layer RMSE averaged over 34 layers (unitless AK)</t>
  </si>
  <si>
    <t>Layer-preserving 1D-CNN for averaging kernels; per-layer MAE averaged over 34 layers. +/- is inter-layer SD (not between folds) per Table 1 note, so sd fields are layer SD. Random = sample-level 10-fold CV; spatial = 5 deg x 5 deg block 10-fold CV. Temporal CV per-layer R2 0.82. PCA+LightGBM baseline results in supplement only.</t>
  </si>
  <si>
    <t>AK model (layer-preserving 1D-CNN); per-layer MAE averaged over 34 layers</t>
  </si>
  <si>
    <t>Layer-preserving 1D-CNN for averaging kernels; pooled R2 over all 34 layers (dominated by between-layer variance). +/- is inter-layer SD (not between folds) per Table 1 note, so sd fields are layer SD. Random = sample-level 10-fold CV; spatial = 5 deg x 5 deg block 10-fold CV. Temporal CV per-layer R2 0.82. PCA+LightGBM baseline results in supplement only.</t>
  </si>
  <si>
    <t>AK model (layer-preserving 1D-CNN); pooled R2 over all 34 layers (dominated by between-layer variance)</t>
  </si>
  <si>
    <t>S0675</t>
  </si>
  <si>
    <t>Na</t>
  </si>
  <si>
    <t>surface-water concentrations of 16 priority PAHs (ln ng/L), mean over compounds</t>
  </si>
  <si>
    <t>repeated random 80:20 / 5 spatial</t>
  </si>
  <si>
    <t>0.202</t>
  </si>
  <si>
    <t>Section 3.1 text (per-compound values in Fig. S19/Table S4, not available)</t>
  </si>
  <si>
    <t>Values are means across 16 PAH-specific models (each the best of RF/XGBoost/CatBoost/LightGBM per compound; model=other = mixed tree ensembles). Random = repeated random 80:20 validation (pooled out-of-fold); spatial = 5-fold 200 km block CV (China Albers), pooled out-of-fold, on ln-concentration scale. Spatial R2 range -0.094 (Flo) to 0.502 (DahA). NRMSE 0.109 vs 0.163. 100 and 300 km blocks and origin shift tested (Fig. S20; values not in main text). Literature-compiled monitoring data (clustered). n not reported in main text (Table S4).</t>
  </si>
  <si>
    <t>mean across 16 compound-specific best models; 200 km blocks</t>
  </si>
  <si>
    <t>single random 80:20 hold-out test R2 0.419-0.835 (per compound, Table S3)</t>
  </si>
  <si>
    <t>1.412</t>
  </si>
  <si>
    <t>1.632</t>
  </si>
  <si>
    <t>S0678</t>
  </si>
  <si>
    <t>Banerjee</t>
  </si>
  <si>
    <t>USA (California, Oregon)</t>
  </si>
  <si>
    <t>Coast redwood (Sequoia sempervirens) canopy presence/absence</t>
  </si>
  <si>
    <t>960</t>
  </si>
  <si>
    <t>30% hold-out / 5 spatial</t>
  </si>
  <si>
    <t>Results p.11 text</t>
  </si>
  <si>
    <t>Random = stratified 30% hold-out (N=288) OA 0.88 (95% CI 0.84-0.92); authors also describe it as 'random 10-fold accuracy (0.88)' but 10-fold CV reported only TPR/FPR. Spatial = 20 km x 20 km blocks assigned to 5 folds; OA range 0.68-0.93 across folds. 960 points from field surveys, prior study and external records. Model-ready tables on Dryad; GEE script on Zenodo.</t>
  </si>
  <si>
    <t>binary RF, Sentinel-1+2 all features</t>
  </si>
  <si>
    <t>random 10-fold CV: TPR 0.89, FPR 0.17 only</t>
  </si>
  <si>
    <t>Random = stratified 30% hold-out kappa 0.69 (95% CI 0.58-0.79); spatial = 20 km block 5-fold mean kappa 0.42 (range 0.27-0.78). Hold-out AUC 0.92/0.91 (no spatial AUC).</t>
  </si>
  <si>
    <t>S0701</t>
  </si>
  <si>
    <t>Alvarez-Dieguez</t>
  </si>
  <si>
    <t>Spain (AG-64 highway corridor, Galicia)</t>
  </si>
  <si>
    <t>InSAR-derived subsidence (binary, velocity &lt;= -2 mm/yr) susceptibility per pixel</t>
  </si>
  <si>
    <t>958560</t>
  </si>
  <si>
    <t>4480</t>
  </si>
  <si>
    <t>1 random split / 5-fold block x3</t>
  </si>
  <si>
    <t>0.621</t>
  </si>
  <si>
    <t>0.591</t>
  </si>
  <si>
    <t>Table 4; Fig. 7; Table 7; p.10-14 text</t>
  </si>
  <si>
    <t>Class-weighted RF (100 trees). Random = single stratified 70/30 pixel split of all valid labelled pixels (n=958,560; 287,568 test); ROC-AUC 0.988 from Fig. 7 (Table 4 rounds to 0.98). Spatial = 5-fold spatial block CV repeated 3x within development area (142 5-km blocks, 693,327 px); SD = between-repetition. Fixed spatial hold-out of 61 excluded 5-km blocks (265,233 px): ROC-AUC 0.591 (value_independent; spatial hold-out, not a probability sample). PR-AUC (not allowed metric): random 0.95; block 2.5 km 0.306; 5 km 0.249; hold-out 0.245. Random split used all pixels incl. later test-block area; same RF configuration. Indicator-semivariogram range 4.48 km. Geohazard coded other (precedent R1609/R3229). Code on Zenodo.</t>
  </si>
  <si>
    <t>RF class-weighted; 5 km blocks (closest to 4.48 km range)</t>
  </si>
  <si>
    <t>2500</t>
  </si>
  <si>
    <t>Table 4; Fig. 7; Table 7</t>
  </si>
  <si>
    <t>Class-weighted RF (100 trees). Random = single stratified 70/30 pixel split of all valid labelled pixels (n=958,560; 287,568 test); ROC-AUC 0.988 from Fig. 7 (Table 4 rounds to 0.98). Spatial = 5-fold spatial block CV repeated 3x within development area (142 5-km blocks, 693,327 px); SD = between-repetition. Fixed spatial hold-out of 61 excluded 5-km blocks (265,233 px): ROC-AUC 0.591 (value_independent; spatial hold-out, not a probability sample). PR-AUC (not allowed metric): random 0.95; block 2.5 km 0.306; 5 km 0.249; hold-out 0.245. Random split used all pixels incl. later test-block area; same RF configuration. Indicator-semivariogram range 4.48 km. Geohazard coded other (precedent R1609/R3229). Code on Zenodo. 2.5-km configuration (537 development blocks) = block-size sensitivity analysis.</t>
  </si>
  <si>
    <t>RF class-weighted; 2.5 km blocks</t>
  </si>
  <si>
    <t>S0724</t>
  </si>
  <si>
    <t>Man</t>
  </si>
  <si>
    <t>China (Yunnan)</t>
  </si>
  <si>
    <t>daily ground-level ozone MDA8 (ug/m3), 0.05 deg grid, 144 monitoring stations, 2021</t>
  </si>
  <si>
    <t>42110</t>
  </si>
  <si>
    <t>p.5 text; Fig. 5-6</t>
  </si>
  <si>
    <t>Sample-based 5-fold CV (CVSample) vs spatial 5-fold CV: CVKmeans (K-means of 144 station locations into 10 clusters) and CVStation (station-grouped folds). Values from text (Section 4.2.3) and density scatter plots Fig. 5 (3-D CNN) / Fig. 6 (XGBoost); aggregation presumably pooled over folds. n=42110 = ensemble-model sample size (3-D CNN uses 4-D patch samples, n not stated). LightGBM reported only under spatial/temporal CV (Table 2 RMSE: station 15.68, K-means 16.29) - not extracted. Temporal CV (month/week) also reported. Air pollution coded climate (precedent R0201/R1613). RMSE in ug/m3. Station network = clustered. This row: CVKmeans (10 station clusters).</t>
  </si>
  <si>
    <t>XGBoost; CVKmeans</t>
  </si>
  <si>
    <t>Sample-based 5-fold CV (CVSample) vs spatial 5-fold CV: CVKmeans (K-means of 144 station locations into 10 clusters) and CVStation (station-grouped folds). Values from text (Section 4.2.3) and density scatter plots Fig. 5 (3-D CNN) / Fig. 6 (XGBoost); aggregation presumably pooled over folds. n=42110 = ensemble-model sample size (3-D CNN uses 4-D patch samples, n not stated). LightGBM reported only under spatial/temporal CV (Table 2 RMSE: station 15.68, K-means 16.29) - not extracted. Temporal CV (month/week) also reported. Air pollution coded climate (precedent R0201/R1613). RMSE in ug/m3. Station network = clustered. This row: CVStation (station-based 5-fold).</t>
  </si>
  <si>
    <t>XGBoost; CVStation</t>
  </si>
  <si>
    <t>10.70</t>
  </si>
  <si>
    <t>16.42</t>
  </si>
  <si>
    <t>15.24</t>
  </si>
  <si>
    <t>spatio-temporal 3-D CNN; CVKmeans</t>
  </si>
  <si>
    <t>spatio-temporal 3-D CNN; CVStation</t>
  </si>
  <si>
    <t>12.54</t>
  </si>
  <si>
    <t>13.38</t>
  </si>
  <si>
    <t>12.49</t>
  </si>
  <si>
    <t>S0758</t>
  </si>
  <si>
    <t>Multi-country (41 eddy-covariance cropland sites)</t>
  </si>
  <si>
    <t>daily cropland latent heat flux LE / evapotranspiration (W m-2) at EC sites</t>
  </si>
  <si>
    <t>82942</t>
  </si>
  <si>
    <t>random split x30 / LOSO 41 sites</t>
  </si>
  <si>
    <t>Table 3; Section 3.5</t>
  </si>
  <si>
    <t>LOSO values = pooled out-of-fold metrics over 41 held-out sites; random values = mean +/- SD across 30 matched pooled random train/validation/test splits (proportions not given in main text; Tables S10-S11). Same model family, predictors and framework under both protocols. KGE also reported (not allowed). Simple mean, best single and static convex ensemble are non-ML baselines - not extracted. Aggregation differs: random = mean of 30 splits, LOSO = pooled.</t>
  </si>
  <si>
    <t>Responsibility-XGBoost total (XGBoost gate over 6 physical ET models + constrained residual)</t>
  </si>
  <si>
    <t>41</t>
  </si>
  <si>
    <t>20.59</t>
  </si>
  <si>
    <t>22.13</t>
  </si>
  <si>
    <t>LOSO values = pooled out-of-fold metrics over 41 held-out sites; random values = mean +/- SD across 30 matched pooled random train/validation/test splits (proportions not given in main text; Tables S10-S11). Same model family, predictors and framework under both protocols. KGE also reported (not allowed). Simple mean, best single and static convex ensemble are non-ML baselines - not extracted. Aggregation differs: random = mean of 30 splits, LOSO = pooled. RMSE in W m-2.</t>
  </si>
  <si>
    <t>0.728</t>
  </si>
  <si>
    <t>Direct XGBoost regressor (site-grouped inner tuning)</t>
  </si>
  <si>
    <t>18.56</t>
  </si>
  <si>
    <t>21.72</t>
  </si>
  <si>
    <t>0.710</t>
  </si>
  <si>
    <t>Responsibility-XGBoost ablation: physical only</t>
  </si>
  <si>
    <t>21.05</t>
  </si>
  <si>
    <t>22.45</t>
  </si>
  <si>
    <t>0.709</t>
  </si>
  <si>
    <t>Responsibility-XGBoost ablation: physical + weak physics</t>
  </si>
  <si>
    <t>21.03</t>
  </si>
  <si>
    <t>22.46</t>
  </si>
  <si>
    <t>S0761</t>
  </si>
  <si>
    <t>Antarctica (4 regions: MDV, PCM-Amery, Princess Elisabeth, North Victoria Dry Fringe)</t>
  </si>
  <si>
    <t>Copernicus COP30 DEM vertical error vs ICESat-2 high-quality crossovers (m)</t>
  </si>
  <si>
    <t>19006</t>
  </si>
  <si>
    <t>5 random / 4 LORO</t>
  </si>
  <si>
    <t>Fig. 8a-d; Table 6; Fig. 11</t>
  </si>
  <si>
    <t>CatBoost residual-correction model. Random = 5-fold OOF on pooled HQ-XO from all 4 regions (n=19,006 complete cases); per-region RMSE after correction from Fig. 8a-d / Table 6 (horizontal+vertical). LORO = train on 3 regions, test on held-out region; hyperparameters fixed from pooled CV; horizontal co-registration not re-estimated for held-out region. LORO RMSE not printed: derived as uncorrected RMSE (Fig. 11/Table 6) x (1 - printed % improvement in Fig. 11), rounded to 2 dp (bar labels, not WebPlotDigitizer). Comparator ambiguity: random value includes co-registration; if LORO corresponds to vertical-only, random would be Table 6 vertical-only. Pooled OOF RMSE (all regions) 1.15 m; no pooled LORO value. Value = RMSE of corrected DEM vs ICESat-2 (m). Temporal split also reported (Table 5). CatBoost coded GBM. Held-out region MDV: uncorrected 3.22 m, LORO improvement 14.2%; random vertical-only RMSE 1.23 m.</t>
  </si>
  <si>
    <t>CatBoost full features; held-out region MDV</t>
  </si>
  <si>
    <t>CatBoost residual-correction model. Random = 5-fold OOF on pooled HQ-XO from all 4 regions (n=19,006 complete cases); per-region RMSE after correction from Fig. 8a-d / Table 6 (horizontal+vertical). LORO = train on 3 regions, test on held-out region; hyperparameters fixed from pooled CV; horizontal co-registration not re-estimated for held-out region. LORO RMSE not printed: derived as uncorrected RMSE (Fig. 11/Table 6) x (1 - printed % improvement in Fig. 11), rounded to 2 dp (bar labels, not WebPlotDigitizer). Comparator ambiguity: random value includes co-registration; if LORO corresponds to vertical-only, random would be Table 6 vertical-only. Pooled OOF RMSE (all regions) 1.15 m; no pooled LORO value. Value = RMSE of corrected DEM vs ICESat-2 (m). Temporal split also reported (Table 5). CatBoost coded GBM. Held-out region PCM-Amery: uncorrected 3.81 m, LORO improvement 16.8%; random vertical-only RMSE 1.31 m.</t>
  </si>
  <si>
    <t>CatBoost full features; held-out region PCM-Amery</t>
  </si>
  <si>
    <t>1.19</t>
  </si>
  <si>
    <t>CatBoost residual-correction model. Random = 5-fold OOF on pooled HQ-XO from all 4 regions (n=19,006 complete cases); per-region RMSE after correction from Fig. 8a-d / Table 6 (horizontal+vertical). LORO = train on 3 regions, test on held-out region; hyperparameters fixed from pooled CV; horizontal co-registration not re-estimated for held-out region. LORO RMSE not printed: derived as uncorrected RMSE (Fig. 11/Table 6) x (1 - printed % improvement in Fig. 11), rounded to 2 dp (bar labels, not WebPlotDigitizer). Comparator ambiguity: random value includes co-registration; if LORO corresponds to vertical-only, random would be Table 6 vertical-only. Pooled OOF RMSE (all regions) 1.15 m; no pooled LORO value. Value = RMSE of corrected DEM vs ICESat-2 (m). Temporal split also reported (Table 5). CatBoost coded GBM. Held-out region Princess Elisabeth: uncorrected 6.12 m, LORO improvement 35.7%; random vertical-only RMSE 1.19 m.</t>
  </si>
  <si>
    <t>CatBoost full features; held-out region Princess Elisabeth</t>
  </si>
  <si>
    <t>2.06</t>
  </si>
  <si>
    <t>CatBoost residual-correction model. Random = 5-fold OOF on pooled HQ-XO from all 4 regions (n=19,006 complete cases); per-region RMSE after correction from Fig. 8a-d / Table 6 (horizontal+vertical). LORO = train on 3 regions, test on held-out region; hyperparameters fixed from pooled CV; horizontal co-registration not re-estimated for held-out region. LORO RMSE not printed: derived as uncorrected RMSE (Fig. 11/Table 6) x (1 - printed % improvement in Fig. 11), rounded to 2 dp (bar labels, not WebPlotDigitizer). Comparator ambiguity: random value includes co-registration; if LORO corresponds to vertical-only, random would be Table 6 vertical-only. Pooled OOF RMSE (all regions) 1.15 m; no pooled LORO value. Value = RMSE of corrected DEM vs ICESat-2 (m). Temporal split also reported (Table 5). CatBoost coded GBM. Held-out region North Victoria Dry Fringe: uncorrected 2.90 m, LORO improvement 28.9%; random vertical-only RMSE 1.44 m.</t>
  </si>
  <si>
    <t>CatBoost full features; held-out region North Victoria Dry Fringe</t>
  </si>
  <si>
    <t>S0772</t>
  </si>
  <si>
    <t>Bretas</t>
  </si>
  <si>
    <t>grass (bahiagrass) vs legume (rhizoma peanut) class per labelled UAV multispectral pixel</t>
  </si>
  <si>
    <t>554</t>
  </si>
  <si>
    <t>80:20 split / 3 paddock hold-outs</t>
  </si>
  <si>
    <t>Ground-truth points (n=554 after cleaning; 339 grass, 215 legume) placed per paddock (9 paddocks) on 1.55 cm UAV imagery; sampling design structured within paddocks but not probability - coded unknown. Random = 80:20 random hold-out. Spatial (primary) = repeated paddock hold-out: one mixed paddock (3, 5 or 9) withheld per repetition, plus random samples from other paddocks to keep 80:20 (partially spatial), metrics averaged over 3 repetitions. Alternative = 20x20-pixel grid blocking (~0.31 m blocks, 80/20 of grids). Values in % converted to 0-1. F1 = macro average of grass and legume F1. Sensitivity/specificity/precision also reported. RF (grid-searched, refit 1000 trees). Table 3 values from single test sets.</t>
  </si>
  <si>
    <t>RF; repeated paddock hold-out</t>
  </si>
  <si>
    <t>80:20 split / 80:20 grid blocks</t>
  </si>
  <si>
    <t>RF; 20x20 pixel grid blocking</t>
  </si>
  <si>
    <t>0.028</t>
  </si>
  <si>
    <t>Ground-truth points (n=554 after cleaning; 339 grass, 215 legume) placed per paddock (9 paddocks) on 1.55 cm UAV imagery; sampling design structured within paddocks but not probability - coded unknown. Random = 80:20 random hold-out. Spatial (primary) = repeated paddock hold-out: one mixed paddock (3, 5 or 9) withheld per repetition, plus random samples from other paddocks to keep 80:20 (partially spatial), metrics averaged over 3 repetitions. Alternative = 20x20-pixel grid blocking (~0.31 m blocks, 80/20 of grids). Values in % converted to 0-1. F1 = macro average of grass and legume F1. Sensitivity/specificity/precision also reported. Custom compact CNN (50x50 patches). Table 4 'Average' = mean across five folds of 5-fold CV for each partition scheme (footnote a); SD across folds (footnote b). Best-fold values also given (not extracted).</t>
  </si>
  <si>
    <t>CNN; repeated paddock hold-out</t>
  </si>
  <si>
    <t>CNN; 20x20 pixel grid blocking</t>
  </si>
  <si>
    <t>S0784</t>
  </si>
  <si>
    <t>Vikkurty</t>
  </si>
  <si>
    <t>India (Tamil Nadu, 5 landfill sites)</t>
  </si>
  <si>
    <t>crop sample toxicity status (safe/unsafe by PAH and heavy-metal thresholds)</t>
  </si>
  <si>
    <t>600</t>
  </si>
  <si>
    <t>5-fold (nested) / LOSO 5 sites</t>
  </si>
  <si>
    <t>p.9 text; Table 14</t>
  </si>
  <si>
    <t>Random comparator = stratified 5-fold nested CV grouped by site-month (samples of a site-month kept together), so not purely random; LOSO = train on 4 sites, test on held-out site, mean accuracy. Only ANN reported under LOSO; SVM (0.936), RF (0.947), KNN (0.893) only under 5-fold - not extracted. AUC 5-fold 0.98 (no LOSO AUC). Predictors are measured contaminant concentrations from which labels derive (threshold baseline accuracy 0.95) - label near-deterministic. Reporting quality low (placeholders 'n = X', 'scikit-learn vX'). Percent converted to 0-1. Borderline domain (agricultural contamination near landfills) coded other.</t>
  </si>
  <si>
    <t>ANN (1 hidden layer, 15 neurons, Levenberg-Marquardt)</t>
  </si>
  <si>
    <t>S0788</t>
  </si>
  <si>
    <t>Napitupulu</t>
  </si>
  <si>
    <t>Japan (Seto Inland Sea)</t>
  </si>
  <si>
    <t>seagrass presence/absence (Sentinel-2 pixel, +/-8-day matched field samples)</t>
  </si>
  <si>
    <t>50 x 60/40 random splits / LOSO 7 sites</t>
  </si>
  <si>
    <t>0.774</t>
  </si>
  <si>
    <t>Section 3.1 text; abstract</t>
  </si>
  <si>
    <t>Random = mean +/- SD over 50 repeated stratified 60/40 random splits (per-split metrics averaged); LOSO = 7 field survey sites, pooled confusion matrix. Single stratified split (alt) gave OA 0.9231, kappa 0.81. Small sample: 18-67 points per temporal-threshold subset (Table S1), ~13 test points per 60/40 split, so n ~33 (not stated exactly). Temporal LOYO: OA 0.548, kappa -0.26. 8 other classifiers only under random splits (Tables S4-S5). Percent converted to 0-1. Single-split OA 0.9231.</t>
  </si>
  <si>
    <t>RF; +/-8-day temporal matching threshold</t>
  </si>
  <si>
    <t>single stratified 60/40 split</t>
  </si>
  <si>
    <t>0.225</t>
  </si>
  <si>
    <t>Random = mean +/- SD over 50 repeated stratified 60/40 random splits (per-split metrics averaged); LOSO = 7 field survey sites, pooled confusion matrix. Single stratified split (alt) gave OA 0.9231, kappa 0.81. Small sample: 18-67 points per temporal-threshold subset (Table S1), ~13 test points per 60/40 split, so n ~33 (not stated exactly). Temporal LOYO: OA 0.548, kappa -0.26. 8 other classifiers only under random splits (Tables S4-S5). Percent converted to 0-1. Single-split kappa 0.81.</t>
  </si>
  <si>
    <t>S0790</t>
  </si>
  <si>
    <t>USA (California, 48 GHCND stations)</t>
  </si>
  <si>
    <t>weekly USDM drought hazard state (No Drought, D0-D4; 6 classes) at stations</t>
  </si>
  <si>
    <t>32010</t>
  </si>
  <si>
    <t>4:1 split / 5-fold station-grouped</t>
  </si>
  <si>
    <t>0.9739</t>
  </si>
  <si>
    <t>0.9705</t>
  </si>
  <si>
    <t>Table 4; Table 9</t>
  </si>
  <si>
    <t>Expanded validation: random = single stratified six-class 4:1 split (Table 4); spatial = 5-fold station-grouped CV with pooled out-of-fold predictions (Table 9) and latitude-region hold-out (3 groups of 16 stations; two-stage only). Fixed final hyperparameters, preprocessing fitted on training part. F1 = macro F1 (weighted F1: random RF 0.9740, two-stage 0.9686; station-group RF 0.9704, two-stage 0.9700). Previous-week drought label dominates (persistence baseline accuracy 0.948) - small optimism expected. Temporal hold-out also reported (Table 8).</t>
  </si>
  <si>
    <t>single-stage RF, full features; station-group CV</t>
  </si>
  <si>
    <t>0.9696</t>
  </si>
  <si>
    <t>0.9643</t>
  </si>
  <si>
    <t>0.9684</t>
  </si>
  <si>
    <t>0.9700</t>
  </si>
  <si>
    <t>end-to-end two-stage (DT Stage 1 + RF Stage 2), full features; station-group CV</t>
  </si>
  <si>
    <t>0.9636</t>
  </si>
  <si>
    <t>0.9657</t>
  </si>
  <si>
    <t>4:1 split / latitude-region hold-out</t>
  </si>
  <si>
    <t>0.9386</t>
  </si>
  <si>
    <t>Expanded validation: random = single stratified six-class 4:1 split (Table 4); spatial = 5-fold station-grouped CV with pooled out-of-fold predictions (Table 9) and latitude-region hold-out (3 groups of 16 stations; two-stage only). Fixed final hyperparameters, preprocessing fitted on training part. F1 = macro F1 (weighted F1: random RF 0.9740, two-stage 0.9686; station-group RF 0.9704, two-stage 0.9700). Previous-week drought label dominates (persistence baseline accuracy 0.948) - small optimism expected. Temporal hold-out also reported (Table 8). This row: held-out latitude group South (single hold-out).</t>
  </si>
  <si>
    <t>two-stage framework; latitude-region hold-out South</t>
  </si>
  <si>
    <t>0.9271</t>
  </si>
  <si>
    <t>0.9692</t>
  </si>
  <si>
    <t>Expanded validation: random = single stratified six-class 4:1 split (Table 4); spatial = 5-fold station-grouped CV with pooled out-of-fold predictions (Table 9) and latitude-region hold-out (3 groups of 16 stations; two-stage only). Fixed final hyperparameters, preprocessing fitted on training part. F1 = macro F1 (weighted F1: random RF 0.9740, two-stage 0.9686; station-group RF 0.9704, two-stage 0.9700). Previous-week drought label dominates (persistence baseline accuracy 0.948) - small optimism expected. Temporal hold-out also reported (Table 8). This row: held-out latitude group Central (single hold-out).</t>
  </si>
  <si>
    <t>two-stage framework; latitude-region hold-out Central</t>
  </si>
  <si>
    <t>0.9630</t>
  </si>
  <si>
    <t>0.9507</t>
  </si>
  <si>
    <t>Expanded validation: random = single stratified six-class 4:1 split (Table 4); spatial = 5-fold station-grouped CV with pooled out-of-fold predictions (Table 9) and latitude-region hold-out (3 groups of 16 stations; two-stage only). Fixed final hyperparameters, preprocessing fitted on training part. F1 = macro F1 (weighted F1: random RF 0.9740, two-stage 0.9686; station-group RF 0.9704, two-stage 0.9700). Previous-week drought label dominates (persistence baseline accuracy 0.948) - small optimism expected. Temporal hold-out also reported (Table 8). This row: held-out latitude group North (single hold-out).</t>
  </si>
  <si>
    <t>two-stage framework; latitude-region hold-out North</t>
  </si>
  <si>
    <t>0.9476</t>
  </si>
  <si>
    <t>S0808</t>
  </si>
  <si>
    <t>France (PASTIS-R, 4 Sentinel-2 tiles)</t>
  </si>
  <si>
    <t>crop type (PASTIS-R classes) from Sentinel-2 + Sentinel-1 time series</t>
  </si>
  <si>
    <t>86000</t>
  </si>
  <si>
    <t>5 / 4 LORO</t>
  </si>
  <si>
    <t>0.9234</t>
  </si>
  <si>
    <t>0.8500</t>
  </si>
  <si>
    <t>Tables 2, 4, 5; Table 7</t>
  </si>
  <si>
    <t>Random = official PASTIS-R 5-fold CV (Garnot et al. 2022; folds assigned at 1.28 km patch level, not spatially blocked by region). Spatial = leave-one-region-out over 4 S2 tiles (T30UXV, T31TFJ, T31TFM, T32ULU), pooled overall metrics (Table 7); per-region mIoU in Table 8. LORO training used 80 epochs without LR decay (otherwise same hyperparameters) - minor training difference. S1 = dual-orbit backscatter; Coh = dual-orbit biased coherence (matches abstract: coherence gain +1.92 pp mIoU cross-region vs +0.64 within). mIoU (not allowed): see notes per row. F1 = macro F1. Percent converted to 0-1. Dataset 2,433 patches, ~86,000 parcels; benchmark dataset, sampling unknown. Task: classification (PSE + Transformer parcel classifier); n = parcels (approx.). mIoU random/LORO (%): 75.47/55.24.</t>
  </si>
  <si>
    <t>PSE + Transformer parcel classifier; S2</t>
  </si>
  <si>
    <t>0.8484</t>
  </si>
  <si>
    <t>0.6669</t>
  </si>
  <si>
    <t>0.8540</t>
  </si>
  <si>
    <t>Random = official PASTIS-R 5-fold CV (Garnot et al. 2022; folds assigned at 1.28 km patch level, not spatially blocked by region). Spatial = leave-one-region-out over 4 S2 tiles (T30UXV, T31TFJ, T31TFM, T32ULU), pooled overall metrics (Table 7); per-region mIoU in Table 8. LORO training used 80 epochs without LR decay (otherwise same hyperparameters) - minor training difference. S1 = dual-orbit backscatter; Coh = dual-orbit biased coherence (matches abstract: coherence gain +1.92 pp mIoU cross-region vs +0.64 within). mIoU (not allowed): see notes per row. F1 = macro F1. Percent converted to 0-1. Dataset 2,433 patches, ~86,000 parcels; benchmark dataset, sampling unknown. Task: classification (PSE + Transformer parcel classifier); n = parcels (approx.). mIoU random/LORO (%): 77.98/59.62.</t>
  </si>
  <si>
    <t>PSE + Transformer parcel classifier; S2+S1</t>
  </si>
  <si>
    <t>0.8666</t>
  </si>
  <si>
    <t>0.7081</t>
  </si>
  <si>
    <t>0.9320</t>
  </si>
  <si>
    <t>0.8710</t>
  </si>
  <si>
    <t>Random = official PASTIS-R 5-fold CV (Garnot et al. 2022; folds assigned at 1.28 km patch level, not spatially blocked by region). Spatial = leave-one-region-out over 4 S2 tiles (T30UXV, T31TFJ, T31TFM, T32ULU), pooled overall metrics (Table 7); per-region mIoU in Table 8. LORO training used 80 epochs without LR decay (otherwise same hyperparameters) - minor training difference. S1 = dual-orbit backscatter; Coh = dual-orbit biased coherence (matches abstract: coherence gain +1.92 pp mIoU cross-region vs +0.64 within). mIoU (not allowed): see notes per row. F1 = macro F1. Percent converted to 0-1. Dataset 2,433 patches, ~86,000 parcels; benchmark dataset, sampling unknown. Task: classification (PSE + Transformer parcel classifier); n = parcels (approx.). mIoU random/LORO (%): 78.62/61.54.</t>
  </si>
  <si>
    <t>PSE + Transformer parcel classifier; S2+S1+Coh</t>
  </si>
  <si>
    <t>0.8708</t>
  </si>
  <si>
    <t>0.7232</t>
  </si>
  <si>
    <t>2433</t>
  </si>
  <si>
    <t>0.8416</t>
  </si>
  <si>
    <t>0.8037</t>
  </si>
  <si>
    <t>Random = official PASTIS-R 5-fold CV (Garnot et al. 2022; folds assigned at 1.28 km patch level, not spatially blocked by region). Spatial = leave-one-region-out over 4 S2 tiles (T30UXV, T31TFJ, T31TFM, T32ULU), pooled overall metrics (Table 7); per-region mIoU in Table 8. LORO training used 80 epochs without LR decay (otherwise same hyperparameters) - minor training difference. S1 = dual-orbit backscatter; Coh = dual-orbit biased coherence (matches abstract: coherence gain +1.92 pp mIoU cross-region vs +0.64 within). mIoU (not allowed): see notes per row. F1 = macro F1. Percent converted to 0-1. Dataset 2,433 patches, ~86,000 parcels; benchmark dataset, sampling unknown. Task: segmentation (U-TAE semantic segmentation); n = patches. mIoU random/LORO (%): 65.56/50.57.</t>
  </si>
  <si>
    <t>U-TAE semantic segmentation; S2</t>
  </si>
  <si>
    <t>0.7780</t>
  </si>
  <si>
    <t>0.6285</t>
  </si>
  <si>
    <t>0.8490</t>
  </si>
  <si>
    <t>0.8079</t>
  </si>
  <si>
    <t>Random = official PASTIS-R 5-fold CV (Garnot et al. 2022; folds assigned at 1.28 km patch level, not spatially blocked by region). Spatial = leave-one-region-out over 4 S2 tiles (T30UXV, T31TFJ, T31TFM, T32ULU), pooled overall metrics (Table 7); per-region mIoU in Table 8. LORO training used 80 epochs without LR decay (otherwise same hyperparameters) - minor training difference. S1 = dual-orbit backscatter; Coh = dual-orbit biased coherence (matches abstract: coherence gain +1.92 pp mIoU cross-region vs +0.64 within). mIoU (not allowed): see notes per row. F1 = macro F1. Percent converted to 0-1. Dataset 2,433 patches, ~86,000 parcels; benchmark dataset, sampling unknown. Task: segmentation (U-TAE semantic segmentation); n = patches. mIoU random/LORO (%): 68.12/52.57.</t>
  </si>
  <si>
    <t>U-TAE semantic segmentation; S2+S1</t>
  </si>
  <si>
    <t>0.7977</t>
  </si>
  <si>
    <t>0.8506</t>
  </si>
  <si>
    <t>0.8107</t>
  </si>
  <si>
    <t>Random = official PASTIS-R 5-fold CV (Garnot et al. 2022; folds assigned at 1.28 km patch level, not spatially blocked by region). Spatial = leave-one-region-out over 4 S2 tiles (T30UXV, T31TFJ, T31TFM, T32ULU), pooled overall metrics (Table 7); per-region mIoU in Table 8. LORO training used 80 epochs without LR decay (otherwise same hyperparameters) - minor training difference. S1 = dual-orbit backscatter; Coh = dual-orbit biased coherence (matches abstract: coherence gain +1.92 pp mIoU cross-region vs +0.64 within). mIoU (not allowed): see notes per row. F1 = macro F1. Percent converted to 0-1. Dataset 2,433 patches, ~86,000 parcels; benchmark dataset, sampling unknown. Task: segmentation (U-TAE semantic segmentation); n = patches. mIoU random/LORO (%): 68.70/54.44.</t>
  </si>
  <si>
    <t>U-TAE semantic segmentation; S2+S1+Coh</t>
  </si>
  <si>
    <t>0.8024</t>
  </si>
  <si>
    <t>0.6683</t>
  </si>
  <si>
    <t>S0817</t>
  </si>
  <si>
    <t>China (Guangrao County, Yellow River Delta)</t>
  </si>
  <si>
    <t>soil salinity (g/kg), cropland topsoil 0-20 cm</t>
  </si>
  <si>
    <t>506</t>
  </si>
  <si>
    <t>537</t>
  </si>
  <si>
    <t>0.495</t>
  </si>
  <si>
    <t>633 samples stratified by salinity class into modeling set (506) and 'independent validation' set (127, stratified random holdout = random comparator). Spatial = 5-fold k-means clustering of coordinates on the 506 modeling samples, metrics on pooled out-of-fold predictions (Table 8). Spatial CV only reported for 1D-CNN, Traditional and Feature-enhanced 1D-CNN-Stacking; RF/XGB/SVR/other stacks have random-holdout values only (Table 6). Random holdout trained on 506 and tested on 127 (different test size from spatial CV). Sampling 'according to spatial distribution of cultivated land' (design unclear). Study area = cropland 536.67 km2 of 1166 km2 county.</t>
  </si>
  <si>
    <t>base 1D-CNN</t>
  </si>
  <si>
    <t>633 samples stratified by salinity class into modeling set (506) and 'independent validation' set (127, stratified random holdout = random comparator). Spatial = 5-fold k-means clustering of coordinates on the 506 modeling samples, metrics on pooled out-of-fold predictions (Table 8). Spatial CV only reported for 1D-CNN, Traditional and Feature-enhanced 1D-CNN-Stacking; RF/XGB/SVR/other stacks have random-holdout values only (Table 6). Random holdout trained on 506 and tested on 127 (different test size from spatial CV). Sampling 'according to spatial distribution of cultivated land' (design unclear). Study area = cropland 536.67 km2 of 1166 km2 county. RMSE in g/kg.</t>
  </si>
  <si>
    <t>Table 7 (derived); Table 8</t>
  </si>
  <si>
    <t>633 samples stratified by salinity class into modeling set (506) and 'independent validation' set (127, stratified random holdout = random comparator). Spatial = 5-fold k-means clustering of coordinates on the 506 modeling samples, metrics on pooled out-of-fold predictions (Table 8). Spatial CV only reported for 1D-CNN, Traditional and Feature-enhanced 1D-CNN-Stacking; RF/XGB/SVR/other stacks have random-holdout values only (Table 6). Random holdout trained on 506 and tested on 127 (different test size from spatial CV). Sampling 'according to spatial distribution of cultivated land' (design unclear). Study area = cropland 536.67 km2 of 1166 km2 county. Random-holdout values for Traditional stack derived by extractor: FE value (R2 0.802, RMSE 0.44) minus Table 7 deltas (dR2 0.042, dRMSE 0.044); approximate.</t>
  </si>
  <si>
    <t>Traditional 1D-CNN-Stacking (meta-learner 1D-CNN on OOF base predictions of RF/XGB/SVR/1D-CNN)</t>
  </si>
  <si>
    <t>633 samples stratified by salinity class into modeling set (506) and 'independent validation' set (127, stratified random holdout = random comparator). Spatial = 5-fold k-means clustering of coordinates on the 506 modeling samples, metrics on pooled out-of-fold predictions (Table 8). Spatial CV only reported for 1D-CNN, Traditional and Feature-enhanced 1D-CNN-Stacking; RF/XGB/SVR/other stacks have random-holdout values only (Table 6). Random holdout trained on 506 and tested on 127 (different test size from spatial CV). Sampling 'according to spatial distribution of cultivated land' (design unclear). Study area = cropland 536.67 km2 of 1166 km2 county. Random-holdout values for Traditional stack derived by extractor: FE value (R2 0.802, RMSE 0.44) minus Table 7 deltas (dR2 0.042, dRMSE 0.044); approximate. RMSE in g/kg.</t>
  </si>
  <si>
    <t>Table 6; Sect. 4.3 text (R2 0.802); Table 8</t>
  </si>
  <si>
    <t>Feature-enhanced 1D-CNN-Stacking (final model; base learners RF/XGB/SVR/1D-CNN)</t>
  </si>
  <si>
    <t>S0824</t>
  </si>
  <si>
    <t>Flores</t>
  </si>
  <si>
    <t>Portugal (Beja district)</t>
  </si>
  <si>
    <t>soil organic carbon (SOC, %), 0-40 cm</t>
  </si>
  <si>
    <t>143</t>
  </si>
  <si>
    <t>10257</t>
  </si>
  <si>
    <t>Table 2 (random); Table 7 (spatial)</t>
  </si>
  <si>
    <t>Random = 100 repeated random 80/20 node partitions ('transductive'), median test metrics (Table 2). Spatial = 'inductive' leave-one-cluster-out: target node plus its 3 nearest graph neighbours removed from training (kNN-exclusion LOO, no distance buffer reported), 143 iterations, pooled metrics (Table 7). For RF/XGB/MLP, latitude and longitude were ADDED as predictors in the spatial (inductive) setting only, so predictor sets differ slightly between schemes. For GNN, random setting is transductive (test nodes present in graph during training). Global Moran's I of SOC not significant (I=-0.065). Hyperparameters tuned by TPE with inner 5-fold CV in both schemes. Grid sampling design. Data on OSF. MAE/RMSE in % SOC.</t>
  </si>
  <si>
    <t>random: median of 100 test splits; spatial: pooled</t>
  </si>
  <si>
    <t>100 repeated 80/20 splits</t>
  </si>
  <si>
    <t>0.653</t>
  </si>
  <si>
    <t>0.641</t>
  </si>
  <si>
    <t>-0.03</t>
  </si>
  <si>
    <t>Random = 100 repeated random 80/20 node partitions ('transductive'), median test metrics (Table 2). Spatial = 'inductive' leave-one-cluster-out: target node plus its 3 nearest graph neighbours removed from training (kNN-exclusion LOO, no distance buffer reported), 143 iterations, pooled metrics (Table 7). For RF/XGB/MLP, latitude and longitude were ADDED as predictors in the spatial (inductive) setting only, so predictor sets differ slightly between schemes. For GNN, random setting is transductive (test nodes present in graph during training). Global Moran's I of SOC not significant (I=-0.065). Hyperparameters tuned by TPE with inner 5-fold CV in both schemes. Grid sampling design. Data on OSF.</t>
  </si>
  <si>
    <t>0.536</t>
  </si>
  <si>
    <t>0.654</t>
  </si>
  <si>
    <t>0.551</t>
  </si>
  <si>
    <t>MLP</t>
  </si>
  <si>
    <t>-0.07</t>
  </si>
  <si>
    <t>GNN</t>
  </si>
  <si>
    <t>0.137</t>
  </si>
  <si>
    <t>0.545</t>
  </si>
  <si>
    <t>GNN (graph neural network on Haversine-distance spatial graph)</t>
  </si>
  <si>
    <t>0.403</t>
  </si>
  <si>
    <t>-0.06</t>
  </si>
  <si>
    <t>S0835a</t>
  </si>
  <si>
    <t>Terfa</t>
  </si>
  <si>
    <t>Morocco (southern; FEO Sites 1-2, Tadkhest, Imrikili)</t>
  </si>
  <si>
    <t>SOM (%), topsoil 0-15 cm, FEO Site 1</t>
  </si>
  <si>
    <t>Table 6 (5-fold CV, SSM); Table 7 (LOGO CV, SSM)</t>
  </si>
  <si>
    <t>UAV multispectral indices + terrain; 92 grid samples total over 4 small sites (1.2-5.5 ha), per-site n not reported. Site-specific models (SSM) evaluated with KFold(5, shuffle) and LeaveOneGroupOut (LOGO); the GROUPING used for LOGO within each site-specific model is NOT defined in the paper (described only as 'site- or group-disjoint', 'spatial robustness'), so spatial nature of LOGO is uncertain - flag for sensitivity. LOGO only run for RF; Cubist/KNN/PLS have 5-fold values only (Table 6). LUM and ISM frameworks evaluated with 5-fold CV only. LOGO values nearly identical to 5-fold (often higher). Site: FEO Site 1.</t>
  </si>
  <si>
    <t>Site-Specific Model (SSM), RF with RFE feature selection and Isolation Forest outlier removal</t>
  </si>
  <si>
    <t>UAV multispectral indices + terrain; 92 grid samples total over 4 small sites (1.2-5.5 ha), per-site n not reported. Site-specific models (SSM) evaluated with KFold(5, shuffle) and LeaveOneGroupOut (LOGO); the GROUPING used for LOGO within each site-specific model is NOT defined in the paper (described only as 'site- or group-disjoint', 'spatial robustness'), so spatial nature of LOGO is uncertain - flag for sensitivity. LOGO only run for RF; Cubist/KNN/PLS have 5-fold values only (Table 6). LUM and ISM frameworks evaluated with 5-fold CV only. LOGO values nearly identical to 5-fold (often higher). Site: FEO Site 1. Units %.</t>
  </si>
  <si>
    <t>Total N (%), topsoil 0-15 cm, FEO Site 1</t>
  </si>
  <si>
    <t>P2O5 (mg/kg), topsoil 0-15 cm, FEO Site 1</t>
  </si>
  <si>
    <t>33.66</t>
  </si>
  <si>
    <t>33.167</t>
  </si>
  <si>
    <t>UAV multispectral indices + terrain; 92 grid samples total over 4 small sites (1.2-5.5 ha), per-site n not reported. Site-specific models (SSM) evaluated with KFold(5, shuffle) and LeaveOneGroupOut (LOGO); the GROUPING used for LOGO within each site-specific model is NOT defined in the paper (described only as 'site- or group-disjoint', 'spatial robustness'), so spatial nature of LOGO is uncertain - flag for sensitivity. LOGO only run for RF; Cubist/KNN/PLS have 5-fold values only (Table 6). LUM and ISM frameworks evaluated with 5-fold CV only. LOGO values nearly identical to 5-fold (often higher). Site: FEO Site 1. Units mg/kg.</t>
  </si>
  <si>
    <t>45.082</t>
  </si>
  <si>
    <t>45.761</t>
  </si>
  <si>
    <t>K2O (mg/kg), topsoil 0-15 cm, FEO Site 1</t>
  </si>
  <si>
    <t>205.31</t>
  </si>
  <si>
    <t>202.609</t>
  </si>
  <si>
    <t>277.798</t>
  </si>
  <si>
    <t>274.131</t>
  </si>
  <si>
    <t>NO3 (mg/kg), topsoil 0-15 cm, FEO Site 1</t>
  </si>
  <si>
    <t>15.19</t>
  </si>
  <si>
    <t>15.626</t>
  </si>
  <si>
    <t>19.876</t>
  </si>
  <si>
    <t>19.907</t>
  </si>
  <si>
    <t>NH4 (mg/kg), topsoil 0-15 cm, FEO Site 1</t>
  </si>
  <si>
    <t>10.18</t>
  </si>
  <si>
    <t>10.173</t>
  </si>
  <si>
    <t>12.527</t>
  </si>
  <si>
    <t>12.702</t>
  </si>
  <si>
    <t>S0835b</t>
  </si>
  <si>
    <t>SOM (%), topsoil 0-15 cm, FEO Site 2</t>
  </si>
  <si>
    <t>UAV multispectral indices + terrain; 92 grid samples total over 4 small sites (1.2-5.5 ha), per-site n not reported. Site-specific models (SSM) evaluated with KFold(5, shuffle) and LeaveOneGroupOut (LOGO); the GROUPING used for LOGO within each site-specific model is NOT defined in the paper (described only as 'site- or group-disjoint', 'spatial robustness'), so spatial nature of LOGO is uncertain - flag for sensitivity. LOGO only run for RF; Cubist/KNN/PLS have 5-fold values only (Table 6). LUM and ISM frameworks evaluated with 5-fold CV only. LOGO values nearly identical to 5-fold (often higher). Site: FEO Site 2.</t>
  </si>
  <si>
    <t>0.231</t>
  </si>
  <si>
    <t>UAV multispectral indices + terrain; 92 grid samples total over 4 small sites (1.2-5.5 ha), per-site n not reported. Site-specific models (SSM) evaluated with KFold(5, shuffle) and LeaveOneGroupOut (LOGO); the GROUPING used for LOGO within each site-specific model is NOT defined in the paper (described only as 'site- or group-disjoint', 'spatial robustness'), so spatial nature of LOGO is uncertain - flag for sensitivity. LOGO only run for RF; Cubist/KNN/PLS have 5-fold values only (Table 6). LUM and ISM frameworks evaluated with 5-fold CV only. LOGO values nearly identical to 5-fold (often higher). Site: FEO Site 2. Units %.</t>
  </si>
  <si>
    <t>0.352</t>
  </si>
  <si>
    <t>Total N (%), topsoil 0-15 cm, FEO Site 2</t>
  </si>
  <si>
    <t>0.018</t>
  </si>
  <si>
    <t>P2O5 (mg/kg), topsoil 0-15 cm, FEO Site 2</t>
  </si>
  <si>
    <t>93.79</t>
  </si>
  <si>
    <t>92.125</t>
  </si>
  <si>
    <t>UAV multispectral indices + terrain; 92 grid samples total over 4 small sites (1.2-5.5 ha), per-site n not reported. Site-specific models (SSM) evaluated with KFold(5, shuffle) and LeaveOneGroupOut (LOGO); the GROUPING used for LOGO within each site-specific model is NOT defined in the paper (described only as 'site- or group-disjoint', 'spatial robustness'), so spatial nature of LOGO is uncertain - flag for sensitivity. LOGO only run for RF; Cubist/KNN/PLS have 5-fold values only (Table 6). LUM and ISM frameworks evaluated with 5-fold CV only. LOGO values nearly identical to 5-fold (often higher). Site: FEO Site 2. Units mg/kg.</t>
  </si>
  <si>
    <t>173.784</t>
  </si>
  <si>
    <t>174.14</t>
  </si>
  <si>
    <t>K2O (mg/kg), topsoil 0-15 cm, FEO Site 2</t>
  </si>
  <si>
    <t>295.93</t>
  </si>
  <si>
    <t>300.188</t>
  </si>
  <si>
    <t>456.949</t>
  </si>
  <si>
    <t>439.351</t>
  </si>
  <si>
    <t>NO3 (mg/kg), topsoil 0-15 cm, FEO Site 2</t>
  </si>
  <si>
    <t>27.39</t>
  </si>
  <si>
    <t>27.827</t>
  </si>
  <si>
    <t>30.089</t>
  </si>
  <si>
    <t>30.594</t>
  </si>
  <si>
    <t>NH4 (mg/kg), topsoil 0-15 cm, FEO Site 2</t>
  </si>
  <si>
    <t>13.1</t>
  </si>
  <si>
    <t>13.839</t>
  </si>
  <si>
    <t>17.929</t>
  </si>
  <si>
    <t>18.351</t>
  </si>
  <si>
    <t>S0835c</t>
  </si>
  <si>
    <t>SOM (%), topsoil 0-15 cm, Tadkhest</t>
  </si>
  <si>
    <t>UAV multispectral indices + terrain; 92 grid samples total over 4 small sites (1.2-5.5 ha), per-site n not reported. Site-specific models (SSM) evaluated with KFold(5, shuffle) and LeaveOneGroupOut (LOGO); the GROUPING used for LOGO within each site-specific model is NOT defined in the paper (described only as 'site- or group-disjoint', 'spatial robustness'), so spatial nature of LOGO is uncertain - flag for sensitivity. LOGO only run for RF; Cubist/KNN/PLS have 5-fold values only (Table 6). LUM and ISM frameworks evaluated with 5-fold CV only. LOGO values nearly identical to 5-fold (often higher). Site: Tadkhest.</t>
  </si>
  <si>
    <t>UAV multispectral indices + terrain; 92 grid samples total over 4 small sites (1.2-5.5 ha), per-site n not reported. Site-specific models (SSM) evaluated with KFold(5, shuffle) and LeaveOneGroupOut (LOGO); the GROUPING used for LOGO within each site-specific model is NOT defined in the paper (described only as 'site- or group-disjoint', 'spatial robustness'), so spatial nature of LOGO is uncertain - flag for sensitivity. LOGO only run for RF; Cubist/KNN/PLS have 5-fold values only (Table 6). LUM and ISM frameworks evaluated with 5-fold CV only. LOGO values nearly identical to 5-fold (often higher). Site: Tadkhest. Units %.</t>
  </si>
  <si>
    <t>Total N (%), topsoil 0-15 cm, Tadkhest</t>
  </si>
  <si>
    <t>P2O5 (mg/kg), topsoil 0-15 cm, Tadkhest</t>
  </si>
  <si>
    <t>4.79</t>
  </si>
  <si>
    <t>4.843</t>
  </si>
  <si>
    <t>UAV multispectral indices + terrain; 92 grid samples total over 4 small sites (1.2-5.5 ha), per-site n not reported. Site-specific models (SSM) evaluated with KFold(5, shuffle) and LeaveOneGroupOut (LOGO); the GROUPING used for LOGO within each site-specific model is NOT defined in the paper (described only as 'site- or group-disjoint', 'spatial robustness'), so spatial nature of LOGO is uncertain - flag for sensitivity. LOGO only run for RF; Cubist/KNN/PLS have 5-fold values only (Table 6). LUM and ISM frameworks evaluated with 5-fold CV only. LOGO values nearly identical to 5-fold (often higher). Site: Tadkhest. Units mg/kg.</t>
  </si>
  <si>
    <t>7.538</t>
  </si>
  <si>
    <t>7.397</t>
  </si>
  <si>
    <t>K2O (mg/kg), topsoil 0-15 cm, Tadkhest</t>
  </si>
  <si>
    <t>61.68</t>
  </si>
  <si>
    <t>65.712</t>
  </si>
  <si>
    <t>83.267</t>
  </si>
  <si>
    <t>81.965</t>
  </si>
  <si>
    <t>NO3 (mg/kg), topsoil 0-15 cm, Tadkhest</t>
  </si>
  <si>
    <t>2.979</t>
  </si>
  <si>
    <t>3.663</t>
  </si>
  <si>
    <t>3.628</t>
  </si>
  <si>
    <t>NH4 (mg/kg), topsoil 0-15 cm, Tadkhest</t>
  </si>
  <si>
    <t>0.276</t>
  </si>
  <si>
    <t>S0835d</t>
  </si>
  <si>
    <t>SOM (%), topsoil 0-15 cm, Imrikili</t>
  </si>
  <si>
    <t>UAV multispectral indices + terrain; 92 grid samples total over 4 small sites (1.2-5.5 ha), per-site n not reported. Site-specific models (SSM) evaluated with KFold(5, shuffle) and LeaveOneGroupOut (LOGO); the GROUPING used for LOGO within each site-specific model is NOT defined in the paper (described only as 'site- or group-disjoint', 'spatial robustness'), so spatial nature of LOGO is uncertain - flag for sensitivity. LOGO only run for RF; Cubist/KNN/PLS have 5-fold values only (Table 6). LUM and ISM frameworks evaluated with 5-fold CV only. LOGO values nearly identical to 5-fold (often higher). Site: Imrikili.</t>
  </si>
  <si>
    <t>UAV multispectral indices + terrain; 92 grid samples total over 4 small sites (1.2-5.5 ha), per-site n not reported. Site-specific models (SSM) evaluated with KFold(5, shuffle) and LeaveOneGroupOut (LOGO); the GROUPING used for LOGO within each site-specific model is NOT defined in the paper (described only as 'site- or group-disjoint', 'spatial robustness'), so spatial nature of LOGO is uncertain - flag for sensitivity. LOGO only run for RF; Cubist/KNN/PLS have 5-fold values only (Table 6). LUM and ISM frameworks evaluated with 5-fold CV only. LOGO values nearly identical to 5-fold (often higher). Site: Imrikili. Units %.</t>
  </si>
  <si>
    <t>Total N (%), topsoil 0-15 cm, Imrikili</t>
  </si>
  <si>
    <t>P2O5 (mg/kg), topsoil 0-15 cm, Imrikili</t>
  </si>
  <si>
    <t>UAV multispectral indices + terrain; 92 grid samples total over 4 small sites (1.2-5.5 ha), per-site n not reported. Site-specific models (SSM) evaluated with KFold(5, shuffle) and LeaveOneGroupOut (LOGO); the GROUPING used for LOGO within each site-specific model is NOT defined in the paper (described only as 'site- or group-disjoint', 'spatial robustness'), so spatial nature of LOGO is uncertain - flag for sensitivity. LOGO only run for RF; Cubist/KNN/PLS have 5-fold values only (Table 6). LUM and ISM frameworks evaluated with 5-fold CV only. LOGO values nearly identical to 5-fold (often higher). Site: Imrikili. Units mg/kg.</t>
  </si>
  <si>
    <t>1.316</t>
  </si>
  <si>
    <t>1.284</t>
  </si>
  <si>
    <t>K2O (mg/kg), topsoil 0-15 cm, Imrikili</t>
  </si>
  <si>
    <t>33.65</t>
  </si>
  <si>
    <t>33.485</t>
  </si>
  <si>
    <t>39.73</t>
  </si>
  <si>
    <t>38.64</t>
  </si>
  <si>
    <t>NO3 (mg/kg), topsoil 0-15 cm, Imrikili</t>
  </si>
  <si>
    <t>1.473</t>
  </si>
  <si>
    <t>1.871</t>
  </si>
  <si>
    <t>1.816</t>
  </si>
  <si>
    <t>NH4 (mg/kg), topsoil 0-15 cm, Imrikili</t>
  </si>
  <si>
    <t>S0843</t>
  </si>
  <si>
    <t>Joshi</t>
  </si>
  <si>
    <t>Australia (northern New South Wales)</t>
  </si>
  <si>
    <t>cotton Verticillium wilt incidence class (4 classes)</t>
  </si>
  <si>
    <t>227</t>
  </si>
  <si>
    <t>0.1823</t>
  </si>
  <si>
    <t>Fig. 5 (random 5FCV) + text Sect. 3.3; Table 3 (leave-one-field-out)</t>
  </si>
  <si>
    <t>Crop disease incidence mapping in 7 commercial cotton fields (27-91 ha), 2-ha grid sampling (14-52 points/field); n=227 read from Fig. 2 stacked bars (approx.). Random = stratified 5-fold CV repeated 10 times (Fig. 5 bar = mean, error bar = SD across runs). Spatial = leave-one-field-out (1FOCV), Table 3 per-field values and Average; sd_spatial computed by extractor as SD across 7 fields. Nested CV for tuning; class-weighted training. Weighted F1. Domain coded 'other' (crop disease). Random values source: text (OA 0.63, F1 0.64); SD digitised (Fig. 5 visual reading, precision ~0.005).</t>
  </si>
  <si>
    <t>remote sensing + weather + preseason inoculum (all data)</t>
  </si>
  <si>
    <t>random: mean of 10 runs; spatial: mean_of_folds (7 fields)</t>
  </si>
  <si>
    <t>0.2025</t>
  </si>
  <si>
    <t>0.581</t>
  </si>
  <si>
    <t>0.2239</t>
  </si>
  <si>
    <t>Crop disease incidence mapping in 7 commercial cotton fields (27-91 ha), 2-ha grid sampling (14-52 points/field); n=227 read from Fig. 2 stacked bars (approx.). Random = stratified 5-fold CV repeated 10 times (Fig. 5 bar = mean, error bar = SD across runs). Spatial = leave-one-field-out (1FOCV), Table 3 per-field values and Average; sd_spatial computed by extractor as SD across 7 fields. Nested CV for tuning; class-weighted training. Weighted F1. Domain coded 'other' (crop disease). Random values source: digitised (Fig. 5 visual reading, precision ~0.005).</t>
  </si>
  <si>
    <t>remote sensing + weather (no inoculum)</t>
  </si>
  <si>
    <t>0.586</t>
  </si>
  <si>
    <t>0.2107</t>
  </si>
  <si>
    <t>0.1628</t>
  </si>
  <si>
    <t>Crop disease incidence mapping in 7 commercial cotton fields (27-91 ha), 2-ha grid sampling (14-52 points/field); n=227 read from Fig. 2 stacked bars (approx.). Random = stratified 5-fold CV repeated 10 times (Fig. 5 bar = mean, error bar = SD across runs). Spatial = leave-one-field-out (1FOCV), Table 3 per-field values and Average; sd_spatial computed by extractor as SD across 7 fields. Nested CV for tuning; class-weighted training. Weighted F1. Domain coded 'other' (crop disease). Random values source: text (OA 0.60, F1 0.62); SD digitised (Fig. 5 visual reading, precision ~0.005).</t>
  </si>
  <si>
    <t>weather + preseason inoculum (no remote sensing)</t>
  </si>
  <si>
    <t>0.1659</t>
  </si>
  <si>
    <t>Crop disease incidence mapping in 7 commercial cotton fields (27-91 ha), 2-ha grid sampling (14-52 points/field); n=227 read from Fig. 2 stacked bars (approx.). Random = stratified 5-fold CV repeated 10 times (Fig. 5 bar = mean, error bar = SD across runs). Spatial = leave-one-field-out (1FOCV), Table 3 per-field values and Average; sd_spatial computed by extractor as SD across 7 fields. Nested CV for tuning; class-weighted training. Weighted F1. Domain coded 'other' (crop disease). Random values source: text (OA 0.51, F1 0.53); SD digitised (Fig. 5 visual reading, precision ~0.005).</t>
  </si>
  <si>
    <t>0.1611</t>
  </si>
  <si>
    <t>0.2195</t>
  </si>
  <si>
    <t>0.2051</t>
  </si>
  <si>
    <t>0.2052</t>
  </si>
  <si>
    <t>0.2148</t>
  </si>
  <si>
    <t>0.204</t>
  </si>
  <si>
    <t>Crop disease incidence mapping in 7 commercial cotton fields (27-91 ha), 2-ha grid sampling (14-52 points/field); n=227 read from Fig. 2 stacked bars (approx.). Random = stratified 5-fold CV repeated 10 times (Fig. 5 bar = mean, error bar = SD across runs). Spatial = leave-one-field-out (1FOCV), Table 3 per-field values and Average; sd_spatial computed by extractor as SD across 7 fields. Nested CV for tuning; class-weighted training. Weighted F1. Domain coded 'other' (crop disease). Random values source: text (OA 0.6x truncated in PDF, figure ~0.602; F1 0.61); SD digitised (Fig. 5 visual reading, precision ~0.005).</t>
  </si>
  <si>
    <t>0.2189</t>
  </si>
  <si>
    <t>0.1817</t>
  </si>
  <si>
    <t>0.1732</t>
  </si>
  <si>
    <t>0.2234</t>
  </si>
  <si>
    <t>Crop disease incidence mapping in 7 commercial cotton fields (27-91 ha), 2-ha grid sampling (14-52 points/field); n=227 read from Fig. 2 stacked bars (approx.). Random = stratified 5-fold CV repeated 10 times (Fig. 5 bar = mean, error bar = SD across runs). Spatial = leave-one-field-out (1FOCV), Table 3 per-field values and Average; sd_spatial computed by extractor as SD across 7 fields. Nested CV for tuning; class-weighted training. Weighted F1. Domain coded 'other' (crop disease). Random values source: text (OA 0.59, F1 0.61); SD digitised (Fig. 5 visual reading, precision ~0.005).</t>
  </si>
  <si>
    <t>0.2308</t>
  </si>
  <si>
    <t>S0884</t>
  </si>
  <si>
    <t>Bernardini</t>
  </si>
  <si>
    <t>final SOC stock (Mg C/ha) in long-term field experiments</t>
  </si>
  <si>
    <t>256</t>
  </si>
  <si>
    <t>8.12</t>
  </si>
  <si>
    <t>Fig. 1A; Fig. 3; Sect. 3.2 and 3.4 text</t>
  </si>
  <si>
    <t>256 data pairs from 5 Austrian long-term experimental sites; ML predicts final SOC stock from initial SOC, soil texture, climate, C inputs, duration, cover (12 features). Random = repeated 5-fold CV (Fig. 1A: mean of 30 runs +/- SE; caption mixes CV and retained 80/20 test set, authors report no significant difference between them). Spatial = leave-one-site-out (Fig. 3, mean of 5 iterations +/- SE). Values digitised visually from bar charts (precision ~0.05 Mg C/ha for Fig.1A, ~0.3 for Fig.3) unless text values given. Only RMSE available for LOSO (EF/bias only under random CV). Process-based models (RothC, ICBM, AMG, C-TOOL) not extracted. Nested CV for tuning. Site-level grouping; target is temporal SOC change at plots, borderline 'spatial mapping'. LOSO SE ~1.44 (n=5 sites; SD = SE*sqrt(5)). LOSO RMSE 8.12 +/- 1.44 (SE) from text.</t>
  </si>
  <si>
    <t>Random forest</t>
  </si>
  <si>
    <t>random: mean of 30 runs; spatial: mean_of_folds (5 sites)</t>
  </si>
  <si>
    <t>3.74</t>
  </si>
  <si>
    <t>25.5</t>
  </si>
  <si>
    <t>256 data pairs from 5 Austrian long-term experimental sites; ML predicts final SOC stock from initial SOC, soil texture, climate, C inputs, duration, cover (12 features). Random = repeated 5-fold CV (Fig. 1A: mean of 30 runs +/- SE; caption mixes CV and retained 80/20 test set, authors report no significant difference between them). Spatial = leave-one-site-out (Fig. 3, mean of 5 iterations +/- SE). Values digitised visually from bar charts (precision ~0.05 Mg C/ha for Fig.1A, ~0.3 for Fig.3) unless text values given. Only RMSE available for LOSO (EF/bias only under random CV). Process-based models (RothC, ICBM, AMG, C-TOOL) not extracted. Nested CV for tuning. Site-level grouping; target is temporal SOC change at plots, borderline 'spatial mapping'. LOSO SE ~11.6 (n=5 sites; SD = SE*sqrt(5)). LOSO RMSE 25.5 +/- 11.6 (SE) from text (figure bar ~26.6).</t>
  </si>
  <si>
    <t>SVM + polynomial kernel</t>
  </si>
  <si>
    <t>4.5</t>
  </si>
  <si>
    <t>20.5</t>
  </si>
  <si>
    <t>256 data pairs from 5 Austrian long-term experimental sites; ML predicts final SOC stock from initial SOC, soil texture, climate, C inputs, duration, cover (12 features). Random = repeated 5-fold CV (Fig. 1A: mean of 30 runs +/- SE; caption mixes CV and retained 80/20 test set, authors report no significant difference between them). Spatial = leave-one-site-out (Fig. 3, mean of 5 iterations +/- SE). Values digitised visually from bar charts (precision ~0.05 Mg C/ha for Fig.1A, ~0.3 for Fig.3) unless text values given. Only RMSE available for LOSO (EF/bias only under random CV). Process-based models (RothC, ICBM, AMG, C-TOOL) not extracted. Nested CV for tuning. Site-level grouping; target is temporal SOC change at plots, borderline 'spatial mapping'. LOSO SE ~5.8 (n=5 sites; SD = SE*sqrt(5)). LOSO digitised.</t>
  </si>
  <si>
    <t>SVM + linear kernel</t>
  </si>
  <si>
    <t>4.36</t>
  </si>
  <si>
    <t>18.9</t>
  </si>
  <si>
    <t>256 data pairs from 5 Austrian long-term experimental sites; ML predicts final SOC stock from initial SOC, soil texture, climate, C inputs, duration, cover (12 features). Random = repeated 5-fold CV (Fig. 1A: mean of 30 runs +/- SE; caption mixes CV and retained 80/20 test set, authors report no significant difference between them). Spatial = leave-one-site-out (Fig. 3, mean of 5 iterations +/- SE). Values digitised visually from bar charts (precision ~0.05 Mg C/ha for Fig.1A, ~0.3 for Fig.3) unless text values given. Only RMSE available for LOSO (EF/bias only under random CV). Process-based models (RothC, ICBM, AMG, C-TOOL) not extracted. Nested CV for tuning. Site-level grouping; target is temporal SOC change at plots, borderline 'spatial mapping'. LOSO SE ~6.0 (n=5 sites; SD = SE*sqrt(5)). LOSO digitised.</t>
  </si>
  <si>
    <t>Gaussian process + linear kernel</t>
  </si>
  <si>
    <t>15.7</t>
  </si>
  <si>
    <t>256 data pairs from 5 Austrian long-term experimental sites; ML predicts final SOC stock from initial SOC, soil texture, climate, C inputs, duration, cover (12 features). Random = repeated 5-fold CV (Fig. 1A: mean of 30 runs +/- SE; caption mixes CV and retained 80/20 test set, authors report no significant difference between them). Spatial = leave-one-site-out (Fig. 3, mean of 5 iterations +/- SE). Values digitised visually from bar charts (precision ~0.05 Mg C/ha for Fig.1A, ~0.3 for Fig.3) unless text values given. Only RMSE available for LOSO (EF/bias only under random CV). Process-based models (RothC, ICBM, AMG, C-TOOL) not extracted. Nested CV for tuning. Site-level grouping; target is temporal SOC change at plots, borderline 'spatial mapping'. LOSO SE ~5.3 (n=5 sites; SD = SE*sqrt(5)). Random RMSE 3.36 +/- 0.06 from text; LOSO digitised.</t>
  </si>
  <si>
    <t>ML ensemble (RF, SVM poly, SVM linear, GP linear)</t>
  </si>
  <si>
    <t>S0889</t>
  </si>
  <si>
    <t>above-ground biomass (AGB, Mg/ha), 1 km grid (simulation)</t>
  </si>
  <si>
    <t>RMSE_absdiff_vs_true</t>
  </si>
  <si>
    <t>6.85</t>
  </si>
  <si>
    <t>4.78</t>
  </si>
  <si>
    <t>Fig. 8 (means, printed bar labels); Fig. 9 (SD, printed labels)</t>
  </si>
  <si>
    <t>Methodological simulation (Wadoux et al. 2021 AGB map): 1000 strongly clustered samples (10 of 100 sub-regions x 100 points), remaining grid = prediction locations giving reference RMSE (e_ref). Paper reports ONLY d_CV = |e_CV - e_ref| (absolute difference to the true map RMSE) averaged over 10 experiments, NOT absolute RMSE values; value_random/value_spatial here are d_CV (lower = closer to truth), sd = SD of d_CV across 10 experiments. Do not pool with absolute RMSE rows. Each CV repeated 10 times and averaged. California house-price dataset (off-domain) not extracted. Block size for BLK-CV not reported.</t>
  </si>
  <si>
    <t>BLK-CV (square block 10-fold CV)</t>
  </si>
  <si>
    <t>5.67</t>
  </si>
  <si>
    <t>4.3</t>
  </si>
  <si>
    <t>SP-CV (spatial+ CV: hierarchical-clustering blocks + cluster-ensemble folds on location/covariates/target)</t>
  </si>
  <si>
    <t>S0891</t>
  </si>
  <si>
    <t>Tan</t>
  </si>
  <si>
    <t>annual total precipitation (mm), 2015</t>
  </si>
  <si>
    <t>174.76</t>
  </si>
  <si>
    <t>396.98</t>
  </si>
  <si>
    <t>CMA meteorological stations in China, 2015 annual values (station count not reported in text). Covariates: elevation, slope, aspect, lat, lon, NDVI, LST, soil moisture, land cover. Random = 10-fold CV; spatial = leave-one-region-out over China's three terrain ladders (3 folds, very large regions). Aggregation of LORO metrics not explicitly stated (assumed pooled). Same samples/folds for all methods. MLR, IDW, Anusplin not extracted (non-ML). R2 under LORO not reported. Station network treated as clustered/opportunistic sampling.</t>
  </si>
  <si>
    <t>252.06</t>
  </si>
  <si>
    <t>515.29</t>
  </si>
  <si>
    <t>89.68</t>
  </si>
  <si>
    <t>210.45</t>
  </si>
  <si>
    <t>RF-IDW (RF + IDW of residuals; proposed)</t>
  </si>
  <si>
    <t>132.14</t>
  </si>
  <si>
    <t>301.74</t>
  </si>
  <si>
    <t>annual mean air temperature (degC), 2015</t>
  </si>
  <si>
    <t>1.21</t>
  </si>
  <si>
    <t>3.035</t>
  </si>
  <si>
    <t>1.078</t>
  </si>
  <si>
    <t>1.428</t>
  </si>
  <si>
    <t>S0903</t>
  </si>
  <si>
    <t>Paul</t>
  </si>
  <si>
    <t>daily mean PM2.5 (ug/m3), 5 km grid, 2010-2019</t>
  </si>
  <si>
    <t>7.984</t>
  </si>
  <si>
    <t>4.5058</t>
  </si>
  <si>
    <t>Sect. 3.3 text (10-fold); Table 5 (leave-one-region-out)</t>
  </si>
  <si>
    <t>Air-quality (biomass-smoke PM2.5) exposure model from NAPS monitors; training set T43% (&gt;7.7 million daily observations; exact n for CV not given). Random = 10-fold CV on T43% (rgcv, metrics averaged over folds). Spatial = leave-one-region-out (5 regions: Atlantic, Eastern, Northern, Prairies, West Coast), models trained on T43% minus region and evaluated on withheld region in the prediction set P10% (different evaluation subset than random CV). Per-region RMSE: 3.62, 4.69, 6.52, 10.60, 14.49; MAE: 2.60, 3.28, 3.96, 4.21, 5.01 (n rows 169428, 670505, 5847, 572969, 231245). value_spatial = unweighted mean across regions (extractor); pooled (n-weighted) RMSE = 8.88, MAE = 3.78. sd_spatial = SD across regions. Secondary CanOSSEM (no AOD; 10-fold RMSE 2.50, MAE 0.63) LORO only in SI Table T1 (not available). Leave-one-year-out (temporal) not extracted. Spatio-temporal data; random folds of daily rows. Domain: air quality (other).</t>
  </si>
  <si>
    <t>primary CanOSSEM (with AOD predictors)</t>
  </si>
  <si>
    <t>random: mean_of_folds; spatial: mean_of_folds computed by extractor over 5 regions</t>
  </si>
  <si>
    <t>3.812</t>
  </si>
  <si>
    <t>0.9175</t>
  </si>
  <si>
    <t>S0910</t>
  </si>
  <si>
    <t>Ledvinka</t>
  </si>
  <si>
    <t>wheat growth stage (Zadoks 00-99)</t>
  </si>
  <si>
    <t>80378</t>
  </si>
  <si>
    <t>National Variety Trials, 80,378 Zadoks observations, 169 sites, 2005-2023. Random comparator = single 70:30 split of 629 year-site combinations (random at year-site group level; same site can appear in train and test in different years; test n=23,562). Spatial = leave-one-site-out (169 sites), pooled predictions. LOYO (temporal) not extracted. 'Accuracy +/-5 Zadoks stages' not extracted (values in Table 2). Regional/subregional = separate models per GRDC region/subregion with pooled test predictions. CCC = Lin's concordance. Phenology of crop (domain other/agricultural). Data not shareable.</t>
  </si>
  <si>
    <t>national XGBoost (11 features; final)</t>
  </si>
  <si>
    <t>1 (70/30 split by year-site groups)</t>
  </si>
  <si>
    <t>169</t>
  </si>
  <si>
    <t>6.1</t>
  </si>
  <si>
    <t>National Variety Trials, 80,378 Zadoks observations, 169 sites, 2005-2023. Random comparator = single 70:30 split of 629 year-site combinations (random at year-site group level; same site can appear in train and test in different years; test n=23,562). Spatial = leave-one-site-out (169 sites), pooled predictions. LOYO (temporal) not extracted. 'Accuracy +/-5 Zadoks stages' not extracted (values in Table 2). Regional/subregional = separate models per GRDC region/subregion with pooled test predictions. CCC = Lin's concordance. Phenology of crop (domain other/agricultural). Data not shareable. RMSE in Zadoks stages.</t>
  </si>
  <si>
    <t>regional XGBoost models (North/South/West), pooled</t>
  </si>
  <si>
    <t>6.48</t>
  </si>
  <si>
    <t>subregional XGBoost models (13 subregions), pooled</t>
  </si>
  <si>
    <t>6.75</t>
  </si>
  <si>
    <t>national null model (4 temperature features only)</t>
  </si>
  <si>
    <t>8.8</t>
  </si>
  <si>
    <t>8.4</t>
  </si>
  <si>
    <t>Appendix Table A1</t>
  </si>
  <si>
    <t>national Random Forest (11 features)</t>
  </si>
  <si>
    <t>6.3</t>
  </si>
  <si>
    <t>S0914</t>
  </si>
  <si>
    <t>Lange</t>
  </si>
  <si>
    <t>Germany (Biodiversity Exploratories ALB, HAI, SCH)</t>
  </si>
  <si>
    <t>grazing intensity (4 classes), 2017</t>
  </si>
  <si>
    <t>1350</t>
  </si>
  <si>
    <t>0.4867</t>
  </si>
  <si>
    <t>0.1185</t>
  </si>
  <si>
    <t>Sect. 4.1 text (max OA); Fig. 7 (OA* boxplots and accuracy-loss bars)</t>
  </si>
  <si>
    <t>Grassland land-use-intensity components from in-situ management data in 3 Biodiversity Exploratories (150 plots, 1350 pixels per year). Random comparator = 70/30 plot split (105/45 plots) by conditioned Latin hypercube sampling (non-spatial), 100 CNN runs; value_random = HIGHEST OA over 100 runs (text). Spatial = leave-one-observatory-out 3-fold CV, 100 models per fold; value_spatial = mean over the 3 folds of the HIGHEST OA* per fold, read from Fig. 7 (top whisker, cross-checked against accuracy-loss bars = maxOA - maxOA*), visual digitisation, precision ~1 pp. Both values are maxima over 100 runs (authors' own comparison); median-based values would be lower. Accuracy converted from % to 0-1. RF comparison and LUI regression (r2 0.82) evaluated only with plot split, not extracted. Fold max OA* (left out ALB, HAI, SCH): [0.55, 0.56, 0.35].</t>
  </si>
  <si>
    <t>CNN on Sentinel-2 time series (9 bands x 16 composite periods)</t>
  </si>
  <si>
    <t>max over 100 runs; spatial mean of 3 folds (extractor)</t>
  </si>
  <si>
    <t>1 (70/30 plot split)</t>
  </si>
  <si>
    <t>grazing intensity (4 classes), 2018</t>
  </si>
  <si>
    <t>0.4267</t>
  </si>
  <si>
    <t>0.1301</t>
  </si>
  <si>
    <t>Grassland land-use-intensity components from in-situ management data in 3 Biodiversity Exploratories (150 plots, 1350 pixels per year). Random comparator = 70/30 plot split (105/45 plots) by conditioned Latin hypercube sampling (non-spatial), 100 CNN runs; value_random = HIGHEST OA over 100 runs (text). Spatial = leave-one-observatory-out 3-fold CV, 100 models per fold; value_spatial = mean over the 3 folds of the HIGHEST OA* per fold, read from Fig. 7 (top whisker, cross-checked against accuracy-loss bars = maxOA - maxOA*), visual digitisation, precision ~1 pp. Both values are maxima over 100 runs (authors' own comparison); median-based values would be lower. Accuracy converted from % to 0-1. RF comparison and LUI regression (r2 0.82) evaluated only with plot split, not extracted. Fold max OA* (left out ALB, HAI, SCH): [0.42, 0.56, 0.3].</t>
  </si>
  <si>
    <t>mowing frequency (6 classes), 2017</t>
  </si>
  <si>
    <t>0.5267</t>
  </si>
  <si>
    <t>Grassland land-use-intensity components from in-situ management data in 3 Biodiversity Exploratories (150 plots, 1350 pixels per year). Random comparator = 70/30 plot split (105/45 plots) by conditioned Latin hypercube sampling (non-spatial), 100 CNN runs; value_random = HIGHEST OA over 100 runs (text). Spatial = leave-one-observatory-out 3-fold CV, 100 models per fold; value_spatial = mean over the 3 folds of the HIGHEST OA* per fold, read from Fig. 7 (top whisker, cross-checked against accuracy-loss bars = maxOA - maxOA*), visual digitisation, precision ~1 pp. Both values are maxima over 100 runs (authors' own comparison); median-based values would be lower. Accuracy converted from % to 0-1. RF comparison and LUI regression (r2 0.82) evaluated only with plot split, not extracted. Fold max OA* (left out ALB, HAI, SCH): [0.49, 0.56, 0.53].</t>
  </si>
  <si>
    <t>mowing frequency (6 classes), 2018</t>
  </si>
  <si>
    <t>0.0451</t>
  </si>
  <si>
    <t>Grassland land-use-intensity components from in-situ management data in 3 Biodiversity Exploratories (150 plots, 1350 pixels per year). Random comparator = 70/30 plot split (105/45 plots) by conditioned Latin hypercube sampling (non-spatial), 100 CNN runs; value_random = HIGHEST OA over 100 runs (text). Spatial = leave-one-observatory-out 3-fold CV, 100 models per fold; value_spatial = mean over the 3 folds of the HIGHEST OA* per fold, read from Fig. 7 (top whisker, cross-checked against accuracy-loss bars = maxOA - maxOA*), visual digitisation, precision ~1 pp. Both values are maxima over 100 runs (authors' own comparison); median-based values would be lower. Accuracy converted from % to 0-1. RF comparison and LUI regression (r2 0.82) evaluated only with plot split, not extracted. Fold max OA* (left out ALB, HAI, SCH): [0.38, 0.47, 0.43].</t>
  </si>
  <si>
    <t>fertilisation (2 classes), 2017</t>
  </si>
  <si>
    <t>0.6333</t>
  </si>
  <si>
    <t>0.121</t>
  </si>
  <si>
    <t>Grassland land-use-intensity components from in-situ management data in 3 Biodiversity Exploratories (150 plots, 1350 pixels per year). Random comparator = 70/30 plot split (105/45 plots) by conditioned Latin hypercube sampling (non-spatial), 100 CNN runs; value_random = HIGHEST OA over 100 runs (text). Spatial = leave-one-observatory-out 3-fold CV, 100 models per fold; value_spatial = mean over the 3 folds of the HIGHEST OA* per fold, read from Fig. 7 (top whisker, cross-checked against accuracy-loss bars = maxOA - maxOA*), visual digitisation, precision ~1 pp. Both values are maxima over 100 runs (authors' own comparison); median-based values would be lower. Accuracy converted from % to 0-1. RF comparison and LUI regression (r2 0.82) evaluated only with plot split, not extracted. Fold max OA* (left out ALB, HAI, SCH): [0.77, 0.59, 0.54].</t>
  </si>
  <si>
    <t>fertilisation (2 classes), 2018</t>
  </si>
  <si>
    <t>0.6667</t>
  </si>
  <si>
    <t>0.1674</t>
  </si>
  <si>
    <t>Grassland land-use-intensity components from in-situ management data in 3 Biodiversity Exploratories (150 plots, 1350 pixels per year). Random comparator = 70/30 plot split (105/45 plots) by conditioned Latin hypercube sampling (non-spatial), 100 CNN runs; value_random = HIGHEST OA over 100 runs (text). Spatial = leave-one-observatory-out 3-fold CV, 100 models per fold; value_spatial = mean over the 3 folds of the HIGHEST OA* per fold, read from Fig. 7 (top whisker, cross-checked against accuracy-loss bars = maxOA - maxOA*), visual digitisation, precision ~1 pp. Both values are maxima over 100 runs (authors' own comparison); median-based values would be lower. Accuracy converted from % to 0-1. RF comparison and LUI regression (r2 0.82) evaluated only with plot split, not extracted. Fold max OA* (left out ALB, HAI, SCH): [0.57, 0.57, 0.86]. Fertilisation 2018 max OA not stated separately (text: 85% fertilisation, 2017 slightly higher); 0.85 inferred from Fig. 7 loss bars.</t>
  </si>
  <si>
    <t>S0922</t>
  </si>
  <si>
    <t>Lv</t>
  </si>
  <si>
    <t>soil electrical conductivity EC1:5 (dS/m), 0-10 cm</t>
  </si>
  <si>
    <t>2821</t>
  </si>
  <si>
    <t>0.4825</t>
  </si>
  <si>
    <t>0.0275</t>
  </si>
  <si>
    <t>Table 1 (10-fold); Table 3 (leave-one-region-out)</t>
  </si>
  <si>
    <t>2,821 surface soil samples (2012-2024) in 4 salinization regions (NW, NE, HT, CM); 43 covariates. Random = 10-fold CV (metrics averaged over folds). Spatial = leave-one-region-out (4 very large regions); value_spatial = unweighted mean of the 4 held-out-region metrics computed by extractor, sd_spatial = SD across regions (per-region values NE, NW, HT, CM listed). Metrics on back-transformed EC scale. Independent external set of 82 samples only for HW-Transformer (R2 0.62, RMSE 0.09, MAE 0.07 dS/m). Note anomaly: RF random MAE (0.46) low relative to its RMSE (0.99). Zenodo holds output map only, not samples. Temporal block hold-out in SI not extracted. Per-region R2 (NE,NW,HT,CM): [0.45, 0.5, 0.47, 0.51].</t>
  </si>
  <si>
    <t>0.8025</t>
  </si>
  <si>
    <t>0.0403</t>
  </si>
  <si>
    <t>2,821 surface soil samples (2012-2024) in 4 salinization regions (NW, NE, HT, CM); 43 covariates. Random = 10-fold CV (metrics averaged over folds). Spatial = leave-one-region-out (4 very large regions); value_spatial = unweighted mean of the 4 held-out-region metrics computed by extractor, sd_spatial = SD across regions (per-region values NE, NW, HT, CM listed). Metrics on back-transformed EC scale. Independent external set of 82 samples only for HW-Transformer (R2 0.62, RMSE 0.09, MAE 0.07 dS/m). Note anomaly: RF random MAE (0.46) low relative to its RMSE (0.99). Zenodo holds output map only, not samples. Temporal block hold-out in SI not extracted. Per-region RMSE (NE,NW,HT,CM): [0.78, 0.8, 0.86, 0.77].</t>
  </si>
  <si>
    <t>0.5925</t>
  </si>
  <si>
    <t>0.0263</t>
  </si>
  <si>
    <t>2,821 surface soil samples (2012-2024) in 4 salinization regions (NW, NE, HT, CM); 43 covariates. Random = 10-fold CV (metrics averaged over folds). Spatial = leave-one-region-out (4 very large regions); value_spatial = unweighted mean of the 4 held-out-region metrics computed by extractor, sd_spatial = SD across regions (per-region values NE, NW, HT, CM listed). Metrics on back-transformed EC scale. Independent external set of 82 samples only for HW-Transformer (R2 0.62, RMSE 0.09, MAE 0.07 dS/m). Note anomaly: RF random MAE (0.46) low relative to its RMSE (0.99). Zenodo holds output map only, not samples. Temporal block hold-out in SI not extracted. Per-region MAE (NE,NW,HT,CM): [0.57, 0.59, 0.63, 0.58].</t>
  </si>
  <si>
    <t>0.4525</t>
  </si>
  <si>
    <t>2,821 surface soil samples (2012-2024) in 4 salinization regions (NW, NE, HT, CM); 43 covariates. Random = 10-fold CV (metrics averaged over folds). Spatial = leave-one-region-out (4 very large regions); value_spatial = unweighted mean of the 4 held-out-region metrics computed by extractor, sd_spatial = SD across regions (per-region values NE, NW, HT, CM listed). Metrics on back-transformed EC scale. Independent external set of 82 samples only for HW-Transformer (R2 0.62, RMSE 0.09, MAE 0.07 dS/m). Note anomaly: RF random MAE (0.46) low relative to its RMSE (0.99). Zenodo holds output map only, not samples. Temporal block hold-out in SI not extracted. Per-region R2 (NE,NW,HT,CM): [0.42, 0.47, 0.44, 0.48].</t>
  </si>
  <si>
    <t>2,821 surface soil samples (2012-2024) in 4 salinization regions (NW, NE, HT, CM); 43 covariates. Random = 10-fold CV (metrics averaged over folds). Spatial = leave-one-region-out (4 very large regions); value_spatial = unweighted mean of the 4 held-out-region metrics computed by extractor, sd_spatial = SD across regions (per-region values NE, NW, HT, CM listed). Metrics on back-transformed EC scale. Independent external set of 82 samples only for HW-Transformer (R2 0.62, RMSE 0.09, MAE 0.07 dS/m). Note anomaly: RF random MAE (0.46) low relative to its RMSE (0.99). Zenodo holds output map only, not samples. Temporal block hold-out in SI not extracted. Per-region RMSE (NE,NW,HT,CM): [0.8, 0.82, 0.88, 0.79].</t>
  </si>
  <si>
    <t>0.6225</t>
  </si>
  <si>
    <t>2,821 surface soil samples (2012-2024) in 4 salinization regions (NW, NE, HT, CM); 43 covariates. Random = 10-fold CV (metrics averaged over folds). Spatial = leave-one-region-out (4 very large regions); value_spatial = unweighted mean of the 4 held-out-region metrics computed by extractor, sd_spatial = SD across regions (per-region values NE, NW, HT, CM listed). Metrics on back-transformed EC scale. Independent external set of 82 samples only for HW-Transformer (R2 0.62, RMSE 0.09, MAE 0.07 dS/m). Note anomaly: RF random MAE (0.46) low relative to its RMSE (0.99). Zenodo holds output map only, not samples. Temporal block hold-out in SI not extracted. Per-region MAE (NE,NW,HT,CM): [0.6, 0.62, 0.66, 0.61].</t>
  </si>
  <si>
    <t>0.4325</t>
  </si>
  <si>
    <t>2,821 surface soil samples (2012-2024) in 4 salinization regions (NW, NE, HT, CM); 43 covariates. Random = 10-fold CV (metrics averaged over folds). Spatial = leave-one-region-out (4 very large regions); value_spatial = unweighted mean of the 4 held-out-region metrics computed by extractor, sd_spatial = SD across regions (per-region values NE, NW, HT, CM listed). Metrics on back-transformed EC scale. Independent external set of 82 samples only for HW-Transformer (R2 0.62, RMSE 0.09, MAE 0.07 dS/m). Note anomaly: RF random MAE (0.46) low relative to its RMSE (0.99). Zenodo holds output map only, not samples. Temporal block hold-out in SI not extracted. Per-region R2 (NE,NW,HT,CM): [0.4, 0.45, 0.42, 0.46].</t>
  </si>
  <si>
    <t>RNN</t>
  </si>
  <si>
    <t>0.8425</t>
  </si>
  <si>
    <t>2,821 surface soil samples (2012-2024) in 4 salinization regions (NW, NE, HT, CM); 43 covariates. Random = 10-fold CV (metrics averaged over folds). Spatial = leave-one-region-out (4 very large regions); value_spatial = unweighted mean of the 4 held-out-region metrics computed by extractor, sd_spatial = SD across regions (per-region values NE, NW, HT, CM listed). Metrics on back-transformed EC scale. Independent external set of 82 samples only for HW-Transformer (R2 0.62, RMSE 0.09, MAE 0.07 dS/m). Note anomaly: RF random MAE (0.46) low relative to its RMSE (0.99). Zenodo holds output map only, not samples. Temporal block hold-out in SI not extracted. Per-region RMSE (NE,NW,HT,CM): [0.82, 0.84, 0.9, 0.81].</t>
  </si>
  <si>
    <t>2,821 surface soil samples (2012-2024) in 4 salinization regions (NW, NE, HT, CM); 43 covariates. Random = 10-fold CV (metrics averaged over folds). Spatial = leave-one-region-out (4 very large regions); value_spatial = unweighted mean of the 4 held-out-region metrics computed by extractor, sd_spatial = SD across regions (per-region values NE, NW, HT, CM listed). Metrics on back-transformed EC scale. Independent external set of 82 samples only for HW-Transformer (R2 0.62, RMSE 0.09, MAE 0.07 dS/m). Note anomaly: RF random MAE (0.46) low relative to its RMSE (0.99). Zenodo holds output map only, not samples. Temporal block hold-out in SI not extracted. Per-region MAE (NE,NW,HT,CM): [0.62, 0.64, 0.68, 0.63].</t>
  </si>
  <si>
    <t>0.5375</t>
  </si>
  <si>
    <t>0.0299</t>
  </si>
  <si>
    <t>2,821 surface soil samples (2012-2024) in 4 salinization regions (NW, NE, HT, CM); 43 covariates. Random = 10-fold CV (metrics averaged over folds). Spatial = leave-one-region-out (4 very large regions); value_spatial = unweighted mean of the 4 held-out-region metrics computed by extractor, sd_spatial = SD across regions (per-region values NE, NW, HT, CM listed). Metrics on back-transformed EC scale. Independent external set of 82 samples only for HW-Transformer (R2 0.62, RMSE 0.09, MAE 0.07 dS/m). Note anomaly: RF random MAE (0.46) low relative to its RMSE (0.99). Zenodo holds output map only, not samples. Temporal block hold-out in SI not extracted. Per-region R2 (NE,NW,HT,CM): [0.5, 0.55, 0.53, 0.57].</t>
  </si>
  <si>
    <t>Transformer</t>
  </si>
  <si>
    <t>0.0432</t>
  </si>
  <si>
    <t>2,821 surface soil samples (2012-2024) in 4 salinization regions (NW, NE, HT, CM); 43 covariates. Random = 10-fold CV (metrics averaged over folds). Spatial = leave-one-region-out (4 very large regions); value_spatial = unweighted mean of the 4 held-out-region metrics computed by extractor, sd_spatial = SD across regions (per-region values NE, NW, HT, CM listed). Metrics on back-transformed EC scale. Independent external set of 82 samples only for HW-Transformer (R2 0.62, RMSE 0.09, MAE 0.07 dS/m). Note anomaly: RF random MAE (0.46) low relative to its RMSE (0.99). Zenodo holds output map only, not samples. Temporal block hold-out in SI not extracted. Per-region RMSE (NE,NW,HT,CM): [0.74, 0.76, 0.82, 0.72].</t>
  </si>
  <si>
    <t>0.5575</t>
  </si>
  <si>
    <t>0.0236</t>
  </si>
  <si>
    <t>2,821 surface soil samples (2012-2024) in 4 salinization regions (NW, NE, HT, CM); 43 covariates. Random = 10-fold CV (metrics averaged over folds). Spatial = leave-one-region-out (4 very large regions); value_spatial = unweighted mean of the 4 held-out-region metrics computed by extractor, sd_spatial = SD across regions (per-region values NE, NW, HT, CM listed). Metrics on back-transformed EC scale. Independent external set of 82 samples only for HW-Transformer (R2 0.62, RMSE 0.09, MAE 0.07 dS/m). Note anomaly: RF random MAE (0.46) low relative to its RMSE (0.99). Zenodo holds output map only, not samples. Temporal block hold-out in SI not extracted. Per-region MAE (NE,NW,HT,CM): [0.54, 0.56, 0.59, 0.54].</t>
  </si>
  <si>
    <t>0.645</t>
  </si>
  <si>
    <t>0.0342</t>
  </si>
  <si>
    <t>2,821 surface soil samples (2012-2024) in 4 salinization regions (NW, NE, HT, CM); 43 covariates. Random = 10-fold CV (metrics averaged over folds). Spatial = leave-one-region-out (4 very large regions); value_spatial = unweighted mean of the 4 held-out-region metrics computed by extractor, sd_spatial = SD across regions (per-region values NE, NW, HT, CM listed). Metrics on back-transformed EC scale. Independent external set of 82 samples only for HW-Transformer (R2 0.62, RMSE 0.09, MAE 0.07 dS/m). Note anomaly: RF random MAE (0.46) low relative to its RMSE (0.99). Zenodo holds output map only, not samples. Temporal block hold-out in SI not extracted. Per-region R2 (NE,NW,HT,CM): [0.6, 0.66, 0.64, 0.68].</t>
  </si>
  <si>
    <t>HW-Transformer (proposed Hybrid Window Transformer)</t>
  </si>
  <si>
    <t>0.695</t>
  </si>
  <si>
    <t>2,821 surface soil samples (2012-2024) in 4 salinization regions (NW, NE, HT, CM); 43 covariates. Random = 10-fold CV (metrics averaged over folds). Spatial = leave-one-region-out (4 very large regions); value_spatial = unweighted mean of the 4 held-out-region metrics computed by extractor, sd_spatial = SD across regions (per-region values NE, NW, HT, CM listed). Metrics on back-transformed EC scale. Independent external set of 82 samples only for HW-Transformer (R2 0.62, RMSE 0.09, MAE 0.07 dS/m). Note anomaly: RF random MAE (0.46) low relative to its RMSE (0.99). Zenodo holds output map only, not samples. Temporal block hold-out in SI not extracted. Per-region RMSE (NE,NW,HT,CM): [0.67, 0.69, 0.76, 0.66].</t>
  </si>
  <si>
    <t>0.5025</t>
  </si>
  <si>
    <t>2,821 surface soil samples (2012-2024) in 4 salinization regions (NW, NE, HT, CM); 43 covariates. Random = 10-fold CV (metrics averaged over folds). Spatial = leave-one-region-out (4 very large regions); value_spatial = unweighted mean of the 4 held-out-region metrics computed by extractor, sd_spatial = SD across regions (per-region values NE, NW, HT, CM listed). Metrics on back-transformed EC scale. Independent external set of 82 samples only for HW-Transformer (R2 0.62, RMSE 0.09, MAE 0.07 dS/m). Note anomaly: RF random MAE (0.46) low relative to its RMSE (0.99). Zenodo holds output map only, not samples. Temporal block hold-out in SI not extracted. Per-region MAE (NE,NW,HT,CM): [0.48, 0.5, 0.54, 0.49].</t>
  </si>
  <si>
    <t>S0925</t>
  </si>
  <si>
    <t>Ghassemi</t>
  </si>
  <si>
    <t>EU-27 (Europe)</t>
  </si>
  <si>
    <t>Land cover, 7 Level-1 LUCAS classes</t>
  </si>
  <si>
    <t>139217</t>
  </si>
  <si>
    <t>1 random split (75/25) / 8 regions</t>
  </si>
  <si>
    <t>0.7768</t>
  </si>
  <si>
    <t>0.7194</t>
  </si>
  <si>
    <t>Table 6 (random split); Table 9 (LORO)</t>
  </si>
  <si>
    <t>SVM (SVM); Level-1 task (n=139217). LUCAS 2022 Copernicus polygons (EU-27) with S1/S2/LST/DEM features (109 selected). Random comparator = single 75/25 train/test split of all 139,217 samples (split described only as 'split into two parts'; assumed random). Spatial = Leave-One-bioRegion-Out (8 EEA biogeographical regions), values = average over the 8 held-out regions (Table 9). No hyperparameter tuning for any model. Values reported in % and converted to 0-1. Sampling: LUCAS is a stratified systematic survey, but the dataset was class-balanced (undersampling + extra within-polygon samples), so design set to unknown; extra within-polygon samples may inflate random-split performance. F1 = weighted F1.</t>
  </si>
  <si>
    <t>SVM; Level-1</t>
  </si>
  <si>
    <t>0.7803</t>
  </si>
  <si>
    <t>0.7293</t>
  </si>
  <si>
    <t>0.701</t>
  </si>
  <si>
    <t>RF (RF); Level-1 task (n=139217). LUCAS 2022 Copernicus polygons (EU-27) with S1/S2/LST/DEM features (109 selected). Random comparator = single 75/25 train/test split of all 139,217 samples (split described only as 'split into two parts'; assumed random). Spatial = Leave-One-bioRegion-Out (8 EEA biogeographical regions), values = average over the 8 held-out regions (Table 9). No hyperparameter tuning for any model. Values reported in % and converted to 0-1. Sampling: LUCAS is a stratified systematic survey, but the dataset was class-balanced (undersampling + extra within-polygon samples), so design set to unknown; extra within-polygon samples may inflate random-split performance. F1 = weighted F1.</t>
  </si>
  <si>
    <t>RF; Level-1</t>
  </si>
  <si>
    <t>0.7215</t>
  </si>
  <si>
    <t>0.7933</t>
  </si>
  <si>
    <t>0.7115</t>
  </si>
  <si>
    <t>XGBoost (XGBoost); Level-1 task (n=139217). LUCAS 2022 Copernicus polygons (EU-27) with S1/S2/LST/DEM features (109 selected). Random comparator = single 75/25 train/test split of all 139,217 samples (split described only as 'split into two parts'; assumed random). Spatial = Leave-One-bioRegion-Out (8 EEA biogeographical regions), values = average over the 8 held-out regions (Table 9). No hyperparameter tuning for any model. Values reported in % and converted to 0-1. Sampling: LUCAS is a stratified systematic survey, but the dataset was class-balanced (undersampling + extra within-polygon samples), so design set to unknown; extra within-polygon samples may inflate random-split performance. F1 = weighted F1.</t>
  </si>
  <si>
    <t>XGBoost; Level-1</t>
  </si>
  <si>
    <t>0.7975</t>
  </si>
  <si>
    <t>0.7298</t>
  </si>
  <si>
    <t>0.7733</t>
  </si>
  <si>
    <t>TabPFN (transformer/MLP deep tabular model); Level-1 task (n=139217). LUCAS 2022 Copernicus polygons (EU-27) with S1/S2/LST/DEM features (109 selected). Random comparator = single 75/25 train/test split of all 139,217 samples (split described only as 'split into two parts'; assumed random). Spatial = Leave-One-bioRegion-Out (8 EEA biogeographical regions), values = average over the 8 held-out regions (Table 9). No hyperparameter tuning for any model. Values reported in % and converted to 0-1. Sampling: LUCAS is a stratified systematic survey, but the dataset was class-balanced (undersampling + extra within-polygon samples), so design set to unknown; extra within-polygon samples may inflate random-split performance. F1 = weighted F1.</t>
  </si>
  <si>
    <t>TabPFN; Level-1</t>
  </si>
  <si>
    <t>0.7268</t>
  </si>
  <si>
    <t>0.7034</t>
  </si>
  <si>
    <t>FT-Transformer (transformer/MLP deep tabular model); Level-1 task (n=139217). LUCAS 2022 Copernicus polygons (EU-27) with S1/S2/LST/DEM features (109 selected). Random comparator = single 75/25 train/test split of all 139,217 samples (split described only as 'split into two parts'; assumed random). Spatial = Leave-One-bioRegion-Out (8 EEA biogeographical regions), values = average over the 8 held-out regions (Table 9). No hyperparameter tuning for any model. Values reported in % and converted to 0-1. Sampling: LUCAS is a stratified systematic survey, but the dataset was class-balanced (undersampling + extra within-polygon samples), so design set to unknown; extra within-polygon samples may inflate random-split performance. F1 = weighted F1.</t>
  </si>
  <si>
    <t>FT-Transformer; Level-1</t>
  </si>
  <si>
    <t>0.7813</t>
  </si>
  <si>
    <t>0.7155</t>
  </si>
  <si>
    <t>0.7078</t>
  </si>
  <si>
    <t>TabTransformer (transformer/MLP deep tabular model); Level-1 task (n=139217). LUCAS 2022 Copernicus polygons (EU-27) with S1/S2/LST/DEM features (109 selected). Random comparator = single 75/25 train/test split of all 139,217 samples (split described only as 'split into two parts'; assumed random). Spatial = Leave-One-bioRegion-Out (8 EEA biogeographical regions), values = average over the 8 held-out regions (Table 9). No hyperparameter tuning for any model. Values reported in % and converted to 0-1. Sampling: LUCAS is a stratified systematic survey, but the dataset was class-balanced (undersampling + extra within-polygon samples), so design set to unknown; extra within-polygon samples may inflate random-split performance. F1 = weighted F1.</t>
  </si>
  <si>
    <t>TabTransformer; Level-1</t>
  </si>
  <si>
    <t>0.7911</t>
  </si>
  <si>
    <t>0.7223</t>
  </si>
  <si>
    <t>0.7359</t>
  </si>
  <si>
    <t>BRIDGE-LC (transformer/MLP deep tabular model); Level-1 task (n=139217). LUCAS 2022 Copernicus polygons (EU-27) with S1/S2/LST/DEM features (109 selected). Random comparator = single 75/25 train/test split of all 139,217 samples (split described only as 'split into two parts'; assumed random). Spatial = Leave-One-bioRegion-Out (8 EEA biogeographical regions), values = average over the 8 held-out regions (Table 9). No hyperparameter tuning for any model. Values reported in % and converted to 0-1. Sampling: LUCAS is a stratified systematic survey, but the dataset was class-balanced (undersampling + extra within-polygon samples), so design set to unknown; extra within-polygon samples may inflate random-split performance. F1 = weighted F1.</t>
  </si>
  <si>
    <t>BRIDGE-LC; Level-1</t>
  </si>
  <si>
    <t>0.7477</t>
  </si>
  <si>
    <t>Crop type, 19 Level-2 cropland classes</t>
  </si>
  <si>
    <t>45608</t>
  </si>
  <si>
    <t>0.5583</t>
  </si>
  <si>
    <t>0.4745</t>
  </si>
  <si>
    <t>SVM (SVM); Level-2 task (n=45608). LUCAS 2022 Copernicus polygons (EU-27) with S1/S2/LST/DEM features (109 selected). Random comparator = single 75/25 train/test split of all 139,217 samples (split described only as 'split into two parts'; assumed random). Spatial = Leave-One-bioRegion-Out (8 EEA biogeographical regions), values = average over the 8 held-out regions (Table 9). No hyperparameter tuning for any model. Values reported in % and converted to 0-1. Sampling: LUCAS is a stratified systematic survey, but the dataset was class-balanced (undersampling + extra within-polygon samples), so design set to unknown; extra within-polygon samples may inflate random-split performance. F1 = weighted F1.</t>
  </si>
  <si>
    <t>SVM; Level-2</t>
  </si>
  <si>
    <t>0.5825</t>
  </si>
  <si>
    <t>0.5218</t>
  </si>
  <si>
    <t>0.5801</t>
  </si>
  <si>
    <t>0.4814</t>
  </si>
  <si>
    <t>RF (RF); Level-2 task (n=45608). LUCAS 2022 Copernicus polygons (EU-27) with S1/S2/LST/DEM features (109 selected). Random comparator = single 75/25 train/test split of all 139,217 samples (split described only as 'split into two parts'; assumed random). Spatial = Leave-One-bioRegion-Out (8 EEA biogeographical regions), values = average over the 8 held-out regions (Table 9). No hyperparameter tuning for any model. Values reported in % and converted to 0-1. Sampling: LUCAS is a stratified systematic survey, but the dataset was class-balanced (undersampling + extra within-polygon samples), so design set to unknown; extra within-polygon samples may inflate random-split performance. F1 = weighted F1.</t>
  </si>
  <si>
    <t>RF; Level-2</t>
  </si>
  <si>
    <t>0.5985</t>
  </si>
  <si>
    <t>0.5293</t>
  </si>
  <si>
    <t>0.6158</t>
  </si>
  <si>
    <t>0.5288</t>
  </si>
  <si>
    <t>XGBoost (XGBoost); Level-2 task (n=45608). LUCAS 2022 Copernicus polygons (EU-27) with S1/S2/LST/DEM features (109 selected). Random comparator = single 75/25 train/test split of all 139,217 samples (split described only as 'split into two parts'; assumed random). Spatial = Leave-One-bioRegion-Out (8 EEA biogeographical regions), values = average over the 8 held-out regions (Table 9). No hyperparameter tuning for any model. Values reported in % and converted to 0-1. Sampling: LUCAS is a stratified systematic survey, but the dataset was class-balanced (undersampling + extra within-polygon samples), so design set to unknown; extra within-polygon samples may inflate random-split performance. F1 = weighted F1.</t>
  </si>
  <si>
    <t>XGBoost; Level-2</t>
  </si>
  <si>
    <t>0.6288</t>
  </si>
  <si>
    <t>0.567</t>
  </si>
  <si>
    <t>0.6022</t>
  </si>
  <si>
    <t>0.4985</t>
  </si>
  <si>
    <t>TabPFN (transformer/MLP deep tabular model); Level-2 task (n=45608). LUCAS 2022 Copernicus polygons (EU-27) with S1/S2/LST/DEM features (109 selected). Random comparator = single 75/25 train/test split of all 139,217 samples (split described only as 'split into two parts'; assumed random). Spatial = Leave-One-bioRegion-Out (8 EEA biogeographical regions), values = average over the 8 held-out regions (Table 9). No hyperparameter tuning for any model. Values reported in % and converted to 0-1. Sampling: LUCAS is a stratified systematic survey, but the dataset was class-balanced (undersampling + extra within-polygon samples), so design set to unknown; extra within-polygon samples may inflate random-split performance. F1 = weighted F1.</t>
  </si>
  <si>
    <t>TabPFN; Level-2</t>
  </si>
  <si>
    <t>0.6177</t>
  </si>
  <si>
    <t>0.5536</t>
  </si>
  <si>
    <t>0.5967</t>
  </si>
  <si>
    <t>0.526</t>
  </si>
  <si>
    <t>FT-Transformer (transformer/MLP deep tabular model); Level-2 task (n=45608). LUCAS 2022 Copernicus polygons (EU-27) with S1/S2/LST/DEM features (109 selected). Random comparator = single 75/25 train/test split of all 139,217 samples (split described only as 'split into two parts'; assumed random). Spatial = Leave-One-bioRegion-Out (8 EEA biogeographical regions), values = average over the 8 held-out regions (Table 9). No hyperparameter tuning for any model. Values reported in % and converted to 0-1. Sampling: LUCAS is a stratified systematic survey, but the dataset was class-balanced (undersampling + extra within-polygon samples), so design set to unknown; extra within-polygon samples may inflate random-split performance. F1 = weighted F1.</t>
  </si>
  <si>
    <t>FT-Transformer; Level-2</t>
  </si>
  <si>
    <t>0.5984</t>
  </si>
  <si>
    <t>0.5511</t>
  </si>
  <si>
    <t>0.6111</t>
  </si>
  <si>
    <t>0.5251</t>
  </si>
  <si>
    <t>TabTransformer (transformer/MLP deep tabular model); Level-2 task (n=45608). LUCAS 2022 Copernicus polygons (EU-27) with S1/S2/LST/DEM features (109 selected). Random comparator = single 75/25 train/test split of all 139,217 samples (split described only as 'split into two parts'; assumed random). Spatial = Leave-One-bioRegion-Out (8 EEA biogeographical regions), values = average over the 8 held-out regions (Table 9). No hyperparameter tuning for any model. Values reported in % and converted to 0-1. Sampling: LUCAS is a stratified systematic survey, but the dataset was class-balanced (undersampling + extra within-polygon samples), so design set to unknown; extra within-polygon samples may inflate random-split performance. F1 = weighted F1.</t>
  </si>
  <si>
    <t>TabTransformer; Level-2</t>
  </si>
  <si>
    <t>0.613</t>
  </si>
  <si>
    <t>0.5543</t>
  </si>
  <si>
    <t>0.6401</t>
  </si>
  <si>
    <t>0.5444</t>
  </si>
  <si>
    <t>BRIDGE-LC (transformer/MLP deep tabular model); Level-2 task (n=45608). LUCAS 2022 Copernicus polygons (EU-27) with S1/S2/LST/DEM features (109 selected). Random comparator = single 75/25 train/test split of all 139,217 samples (split described only as 'split into two parts'; assumed random). Spatial = Leave-One-bioRegion-Out (8 EEA biogeographical regions), values = average over the 8 held-out regions (Table 9). No hyperparameter tuning for any model. Values reported in % and converted to 0-1. Sampling: LUCAS is a stratified systematic survey, but the dataset was class-balanced (undersampling + extra within-polygon samples), so design set to unknown; extra within-polygon samples may inflate random-split performance. F1 = weighted F1.</t>
  </si>
  <si>
    <t>BRIDGE-LC; Level-2</t>
  </si>
  <si>
    <t>0.6424</t>
  </si>
  <si>
    <t>0.5829</t>
  </si>
  <si>
    <t>S0928a</t>
  </si>
  <si>
    <t>Jennewein</t>
  </si>
  <si>
    <t>Cover crop aboveground dry biomass, grasses (untransformed)</t>
  </si>
  <si>
    <t>751</t>
  </si>
  <si>
    <t>1 random split / 3 regions</t>
  </si>
  <si>
    <t>0.1433</t>
  </si>
  <si>
    <t>Table 3 (CV 1 Global vs CV 2 Leave-region-out)</t>
  </si>
  <si>
    <t>ACS-214 proximal sensor features, RF (grid-tuned mtry/node size). Random = global model: random 75% calibration (100 random 75/25 train/test iterations for tuning) predicting the random 25% withheld validation set. Spatial = leave-one-region-out (NE, SE, MW); spatial value is the reviewer-computed mean over held-out regions (per-region values in order NE, SE, MW: R2=0.2, RMSE=1750; R2=0.08, RMSE=2666; R2=0.15, RMSE=1231). RMSE in kg/ha. n = 751 after removing samples withheld for out-of-bag test. Primary = logarithmic models (authors' top models). Index of agreement d and MAPE not extracted; LASSO/PLS not extracted (RF only in Table 3).</t>
  </si>
  <si>
    <t>Untransformed biomass</t>
  </si>
  <si>
    <t>1325</t>
  </si>
  <si>
    <t>1882.3333</t>
  </si>
  <si>
    <t>Cover crop aboveground dry biomass, grasses (logarithmic)</t>
  </si>
  <si>
    <t>0.2333</t>
  </si>
  <si>
    <t>ACS-214 proximal sensor features, RF (grid-tuned mtry/node size). Random = global model: random 75% calibration (100 random 75/25 train/test iterations for tuning) predicting the random 25% withheld validation set. Spatial = leave-one-region-out (NE, SE, MW); spatial value is the reviewer-computed mean over held-out regions (per-region values in order NE, SE, MW: R2=0.26, RMSE=1.01; R2=0.19, RMSE=1.08; R2=0.25, RMSE=0.53). RMSE in log-scale biomass units. n = 751 after removing samples withheld for out-of-bag test. Primary = logarithmic models (authors' top models). Index of agreement d and MAPE not extracted; LASSO/PLS not extracted (RF only in Table 3).</t>
  </si>
  <si>
    <t>Logarithmic biomass</t>
  </si>
  <si>
    <t>0.8733</t>
  </si>
  <si>
    <t>S0928b</t>
  </si>
  <si>
    <t>Cover crop aboveground dry biomass, legumes (untransformed)</t>
  </si>
  <si>
    <t>252</t>
  </si>
  <si>
    <t>1 random split / 2 regions</t>
  </si>
  <si>
    <t>ACS-214 proximal sensor features, RF (grid-tuned mtry/node size). Random = global model: random 75% calibration (100 random 75/25 train/test iterations for tuning) predicting the random 25% withheld validation set. Spatial = leave-one-region-out (NE (MD site), SE (NC site)); spatial value is the reviewer-computed mean over held-out regions (per-region values in order NE (MD site), SE (NC site): R2=0.24, RMSE=1512; R2=0.06, RMSE=2297). RMSE in kg/ha. n = 252 after removing samples withheld for out-of-bag test. Primary = logarithmic models (authors' top models). Index of agreement d and MAPE not extracted; LASSO/PLS not extracted (RF only in Table 3).</t>
  </si>
  <si>
    <t>1904.5</t>
  </si>
  <si>
    <t>Cover crop aboveground dry biomass, legumes (logarithmic)</t>
  </si>
  <si>
    <t>0.435</t>
  </si>
  <si>
    <t>ACS-214 proximal sensor features, RF (grid-tuned mtry/node size). Random = global model: random 75% calibration (100 random 75/25 train/test iterations for tuning) predicting the random 25% withheld validation set. Spatial = leave-one-region-out (NE (MD site), SE (NC site)); spatial value is the reviewer-computed mean over held-out regions (per-region values in order NE (MD site), SE (NC site): R2=0.46, RMSE=0.95; R2=0.41, RMSE=0.89). RMSE in log-scale biomass units. n = 252 after removing samples withheld for out-of-bag test. Primary = logarithmic models (authors' top models). Index of agreement d and MAPE not extracted; LASSO/PLS not extracted (RF only in Table 3).</t>
  </si>
  <si>
    <t>S0928c</t>
  </si>
  <si>
    <t>Cover crop aboveground dry biomass, brassicas (untransformed)</t>
  </si>
  <si>
    <t>181</t>
  </si>
  <si>
    <t>ACS-214 proximal sensor features, RF (grid-tuned mtry/node size). Random = global model: random 75% calibration (100 random 75/25 train/test iterations for tuning) predicting the random 25% withheld validation set. Spatial = leave-one-region-out (NE (MD site), SE (NC site)); spatial value is the reviewer-computed mean over held-out regions (per-region values in order NE (MD site), SE (NC site): R2=0.24, RMSE=675; R2=0.17, RMSE=1165). RMSE in kg/ha. n = 181 after removing samples withheld for out-of-bag test. Primary = logarithmic models (authors' top models). Index of agreement d and MAPE not extracted; LASSO/PLS not extracted (RF only in Table 3).</t>
  </si>
  <si>
    <t>644</t>
  </si>
  <si>
    <t>920.0</t>
  </si>
  <si>
    <t>Cover crop aboveground dry biomass, brassicas (logarithmic)</t>
  </si>
  <si>
    <t>ACS-214 proximal sensor features, RF (grid-tuned mtry/node size). Random = global model: random 75% calibration (100 random 75/25 train/test iterations for tuning) predicting the random 25% withheld validation set. Spatial = leave-one-region-out (NE (MD site), SE (NC site)); spatial value is the reviewer-computed mean over held-out regions (per-region values in order NE (MD site), SE (NC site): R2=0.07, RMSE=0.67; R2=0.1, RMSE=0.77). RMSE in log-scale biomass units. n = 181 after removing samples withheld for out-of-bag test. Primary = logarithmic models (authors' top models). Index of agreement d and MAPE not extracted; LASSO/PLS not extracted (RF only in Table 3).</t>
  </si>
  <si>
    <t>S0965</t>
  </si>
  <si>
    <t>Topsoil (0-20 cm) soil organic carbon density (t C/hm2)</t>
  </si>
  <si>
    <t>505</t>
  </si>
  <si>
    <t>5-fold x5 repeats / NNDM LOO</t>
  </si>
  <si>
    <t>RF. Nested CV (inner 5-fold tuning within outer training partitions). Random = repeated nested 5-fold CV, mean +/- SD across 5 outer repeats; spatial = nested NNDM LOO CV (Mila et al. 2022), metrics from pooled predictions of the 150 outer test observations. R2 is the NSE form. RMSE/MAE in t C/hm2. Sampling: stratified by vegetation type/elevation but not probability-based (accessibility constraints) -&gt; unknown. Data and code in PeerJ supplemental files. XGBoost selected for mapping.</t>
  </si>
  <si>
    <t>22.5</t>
  </si>
  <si>
    <t>22.6</t>
  </si>
  <si>
    <t>18.8</t>
  </si>
  <si>
    <t>BRT. Nested CV (inner 5-fold tuning within outer training partitions). Random = repeated nested 5-fold CV, mean +/- SD across 5 outer repeats; spatial = nested NNDM LOO CV (Mila et al. 2022), metrics from pooled predictions of the 150 outer test observations. R2 is the NSE form. RMSE/MAE in t C/hm2. Sampling: stratified by vegetation type/elevation but not probability-based (accessibility constraints) -&gt; unknown. Data and code in PeerJ supplemental files. XGBoost selected for mapping.</t>
  </si>
  <si>
    <t>BRT</t>
  </si>
  <si>
    <t>19.2</t>
  </si>
  <si>
    <t>XGBoost. Nested CV (inner 5-fold tuning within outer training partitions). Random = repeated nested 5-fold CV, mean +/- SD across 5 outer repeats; spatial = nested NNDM LOO CV (Mila et al. 2022), metrics from pooled predictions of the 150 outer test observations. R2 is the NSE form. RMSE/MAE in t C/hm2. Sampling: stratified by vegetation type/elevation but not probability-based (accessibility constraints) -&gt; unknown. Data and code in PeerJ supplemental files. XGBoost selected for mapping.</t>
  </si>
  <si>
    <t>22.9</t>
  </si>
  <si>
    <t>18.6</t>
  </si>
  <si>
    <t>S0979</t>
  </si>
  <si>
    <t>Al-Shammari</t>
  </si>
  <si>
    <t>Winter crop type / land cover classes (cereals, canola, forest, grazing native vegetation, bare soil)</t>
  </si>
  <si>
    <t>1059000</t>
  </si>
  <si>
    <t>1 random holdout / 6 clusters</t>
  </si>
  <si>
    <t>0.9417</t>
  </si>
  <si>
    <t>Section 3.2.1 text and Table 4 (holdout); Tables 8-9 (LOCOCV)</t>
  </si>
  <si>
    <t>Overall accuracy. RF in GEE (S1, S2, MODIS GPP features). Random = holdout: pixels randomly split 80% calibration/10% validation/10% test; values from test set. Spatial = leave-one-cluster-out CV over 6 sites (yield-monitor farm clusters in the Murray-Darling Basin); spatial value is the reviewer-computed mean of the 6 per-site values (0.97, 0.89, 0.96, 0.87, 0.99, 0.97). Holdout F1 macro (0.97) reported in text. A temporal leave-one-season-out CV (OA 0.82/0.70/0.92) was also run (not extracted; temporal). Cluster definition for non-crop classes (ACLUMP polygons, bare soil) not fully described. n_samples NA: Table 2 lists 100,000 cereal samples per season but the caption says 5000 barley + 5000 wheat. Data confidential.</t>
  </si>
  <si>
    <t>RF 250 trees, all predictors</t>
  </si>
  <si>
    <t>RF in GEE (S1, S2, MODIS GPP features). Random = holdout: pixels randomly split 80% calibration/10% validation/10% test; values from test set. Spatial = leave-one-cluster-out CV over 6 sites (yield-monitor farm clusters in the Murray-Darling Basin); spatial value is the reviewer-computed mean of the 6 per-site values (0.96, 0.86, 0.95, 0.84, 0.98, 0.96). Holdout F1 macro (0.97) reported in text. A temporal leave-one-season-out CV (OA 0.82/0.70/0.92) was also run (not extracted; temporal). Cluster definition for non-crop classes (ACLUMP polygons, bare soil) not fully described. n_samples NA: Table 2 lists 100,000 cereal samples per season but the caption says 5000 barley + 5000 wheat. Data confidential.</t>
  </si>
  <si>
    <t>Macro-averaged F1. RF in GEE (S1, S2, MODIS GPP features). Random = holdout: pixels randomly split 80% calibration/10% validation/10% test; values from test set. Spatial = leave-one-cluster-out CV over 6 sites (yield-monitor farm clusters in the Murray-Darling Basin); spatial value is the reviewer-computed mean of the 6 per-site values (0.95, 0.88, 0.94, 0.87, 0.98, 0.96). Holdout F1 macro (0.97) reported in text. A temporal leave-one-season-out CV (OA 0.82/0.70/0.92) was also run (not extracted; temporal). Cluster definition for non-crop classes (ACLUMP polygons, bare soil) not fully described. n_samples NA: Table 2 lists 100,000 cereal samples per season but the caption says 5000 barley + 5000 wheat. Data confidential.</t>
  </si>
  <si>
    <t>S0999a</t>
  </si>
  <si>
    <t>Ludwig</t>
  </si>
  <si>
    <t>Soil nematode abundance (n/100 g), global</t>
  </si>
  <si>
    <t>1523</t>
  </si>
  <si>
    <t>6 deg</t>
  </si>
  <si>
    <t>Section 3.1 text / Table 1; Table 2</t>
  </si>
  <si>
    <t>Re-analysis of a published global dataset with new RF models (ranger, 300 trees nematodes/SLA, 20 trees tree cover; mtry=3, min node 5, no tuning). Random 10-fold CV vs spatial block CV (blocks randomly assigned to 10 folds; block size chosen so that between-fold distances match sample-to-prediction distances). Metrics computed from all pooled held-out predictions. A k-means feature-space CV (3 folds) was also run (RMSE only; not extracted as it is not geographic). Data from van den Hoogen et al. (2019); &gt;50% of samples in Europe (heavy clustering). Block size 6 deg (block_or_buffer_size_m given in degrees).</t>
  </si>
  <si>
    <t>full model, all 73 predictors</t>
  </si>
  <si>
    <t>2938</t>
  </si>
  <si>
    <t>3599</t>
  </si>
  <si>
    <t>2881</t>
  </si>
  <si>
    <t>3430</t>
  </si>
  <si>
    <t>Re-analysis of a published global dataset with new RF models (ranger, 300 trees nematodes/SLA, 20 trees tree cover; mtry=3, min node 5, no tuning). Random 10-fold CV vs spatial block CV (blocks randomly assigned to 10 folds; block size chosen so that between-fold distances match sample-to-prediction distances). Metrics computed from all pooled held-out predictions. A k-means feature-space CV (3 folds) was also run (RMSE only; not extracted as it is not geographic). Data from van den Hoogen et al. (2019); &gt;50% of samples in Europe (heavy clustering). Block size 6 deg (block_or_buffer_size_m given in degrees). Simplified model R2 not reported.</t>
  </si>
  <si>
    <t>simplified model after spatial forward variable selection, 8 predictors</t>
  </si>
  <si>
    <t>S0999b</t>
  </si>
  <si>
    <t>Community-weighted mean specific leaf area (m2/kg), global</t>
  </si>
  <si>
    <t>5867</t>
  </si>
  <si>
    <t>9 deg</t>
  </si>
  <si>
    <t>Re-analysis of a published global dataset with new RF models (ranger, 300 trees nematodes/SLA, 20 trees tree cover; mtry=3, min node 5, no tuning). Random 10-fold CV vs spatial block CV (blocks randomly assigned to 10 folds; block size chosen so that between-fold distances match sample-to-prediction distances). Metrics computed from all pooled held-out predictions. A k-means feature-space CV (3 folds) was also run (RMSE only; not extracted as it is not geographic). Data from Moreno-Martinez et al. (2018); 74% of samples in Catalonia, Spain. Block size 9 deg (block_or_buffer_size_m given in degrees).</t>
  </si>
  <si>
    <t>full model, all 15 predictors</t>
  </si>
  <si>
    <t>2.91</t>
  </si>
  <si>
    <t>2.86</t>
  </si>
  <si>
    <t>Re-analysis of a published global dataset with new RF models (ranger, 300 trees nematodes/SLA, 20 trees tree cover; mtry=3, min node 5, no tuning). Random 10-fold CV vs spatial block CV (blocks randomly assigned to 10 folds; block size chosen so that between-fold distances match sample-to-prediction distances). Metrics computed from all pooled held-out predictions. A k-means feature-space CV (3 folds) was also run (RMSE only; not extracted as it is not geographic). Data from Moreno-Martinez et al. (2018); 74% of samples in Catalonia, Spain. Block size 9 deg (block_or_buffer_size_m given in degrees). Simplified model R2 not reported.</t>
  </si>
  <si>
    <t>simplified model after spatial forward variable selection, 11 predictors</t>
  </si>
  <si>
    <t>S0999c</t>
  </si>
  <si>
    <t>Potential tree cover (%), global</t>
  </si>
  <si>
    <t>78774</t>
  </si>
  <si>
    <t>1 deg</t>
  </si>
  <si>
    <t>Re-analysis of a published global dataset with new RF models (ranger, 300 trees nematodes/SLA, 20 trees tree cover; mtry=3, min node 5, no tuning). Random 10-fold CV vs spatial block CV (blocks randomly assigned to 10 folds; block size chosen so that between-fold distances match sample-to-prediction distances). Metrics computed from all pooled held-out predictions. A k-means feature-space CV (3 folds) was also run (RMSE only; not extracted as it is not geographic). Data from Bastin et al. (2019): samples in protected areas, less clustered, partly regular sampling over large areas (design unknown). n = 78,774 in Table 1 (78,744 in text). Block size 1 deg (block_or_buffer_size_m given in degrees).</t>
  </si>
  <si>
    <t>full model, all 10 predictors</t>
  </si>
  <si>
    <t>25.7</t>
  </si>
  <si>
    <t>26.5</t>
  </si>
  <si>
    <t>S1013</t>
  </si>
  <si>
    <t>Habibi</t>
  </si>
  <si>
    <t>Soybean seed yield (g/m2), within/between-field 1 m2 samples</t>
  </si>
  <si>
    <t>430</t>
  </si>
  <si>
    <t>5 random / 22 spatial</t>
  </si>
  <si>
    <t>Table 4 (CV); Table 5 (independent Field 7)</t>
  </si>
  <si>
    <t>UAV multispectral VIs (R2/R5 stages) + NARO weather; nested resampling (inner 5-fold tuning, mlr3 defaults). Random = random 5-fold CV; spatial = cluster: hierarchical clustering of coordinates, clustering height H=100 m (~autocorrelation range), 22 clusters left out one at a time. Values = mean (SD) across folds, Fields 1-6 (n=430; 461 minus 31 test samples). RMSE in g/m2. value_independent = Field 7 (25 km away, n=31) prediction by the model built under the Spatial CV scheme; the random-CV-scheme model gave 0.22. Sampling: transects (fields 1-2) and systematic grids (fields 3-6). Standalone LASSO rows not extracted. Primary = All-feature subset with cluster spatial CV (size ~ autocorrelation range 100 m).</t>
  </si>
  <si>
    <t>RF; All feature subset; Spatial CV</t>
  </si>
  <si>
    <t>54.09</t>
  </si>
  <si>
    <t>49.1</t>
  </si>
  <si>
    <t>15.22</t>
  </si>
  <si>
    <t>103.25</t>
  </si>
  <si>
    <t>UAV multispectral VIs (R2/R5 stages) + NARO weather; nested resampling (inner 5-fold tuning, mlr3 defaults). Random = random 5-fold CV; spatial = cluster: hierarchical clustering of coordinates, clustering height H=100 m (~autocorrelation range), 22 clusters left out one at a time. Values = mean (SD) across folds, Fields 1-6 (n=430; 461 minus 31 test samples). RMSE in g/m2. value_independent = Field 7 (25 km away, n=31) prediction by the model built under the Spatial CV scheme; the random-CV-scheme model gave 101.93. Sampling: transects (fields 1-2) and systematic grids (fields 3-6). Standalone LASSO rows not extracted. Primary = All-feature subset with cluster spatial CV (size ~ autocorrelation range 100 m).</t>
  </si>
  <si>
    <t>5 random / 6 spatial</t>
  </si>
  <si>
    <t>UAV multispectral VIs (R2/R5 stages) + NARO weather; nested resampling (inner 5-fold tuning, mlr3 defaults). Random = random 5-fold CV; spatial = leave-one-field-out over 6 fields. Values = mean (SD) across folds, Fields 1-6 (n=430; 461 minus 31 test samples). RMSE in g/m2. value_independent = Field 7 (25 km away, n=31) prediction by the model built under the LOFO CV scheme; the random-CV-scheme model gave 0.22. Sampling: transects (fields 1-2) and systematic grids (fields 3-6). Standalone LASSO rows not extracted. Primary = All-feature subset with cluster spatial CV (size ~ autocorrelation range 100 m).</t>
  </si>
  <si>
    <t>RF; All feature subset; LOFO CV</t>
  </si>
  <si>
    <t>67.45</t>
  </si>
  <si>
    <t>5.93</t>
  </si>
  <si>
    <t>101.62</t>
  </si>
  <si>
    <t>UAV multispectral VIs (R2/R5 stages) + NARO weather; nested resampling (inner 5-fold tuning, mlr3 defaults). Random = random 5-fold CV; spatial = leave-one-field-out over 6 fields. Values = mean (SD) across folds, Fields 1-6 (n=430; 461 minus 31 test samples). RMSE in g/m2. value_independent = Field 7 (25 km away, n=31) prediction by the model built under the LOFO CV scheme; the random-CV-scheme model gave 101.93. Sampling: transects (fields 1-2) and systematic grids (fields 3-6). Standalone LASSO rows not extracted. Primary = All-feature subset with cluster spatial CV (size ~ autocorrelation range 100 m).</t>
  </si>
  <si>
    <t>UAV multispectral VIs (R2/R5 stages) + NARO weather; nested resampling (inner 5-fold tuning, mlr3 defaults). Random = random 5-fold CV; spatial = cluster: hierarchical clustering of coordinates, clustering height H=100 m (~autocorrelation range), 22 clusters left out one at a time. Values = mean (SD) across folds, Fields 1-6 (n=430; 461 minus 31 test samples). RMSE in g/m2. value_independent = Field 7 (25 km away, n=31) prediction by the model built under the Spatial CV scheme; the random-CV-scheme model gave 0.01. Sampling: transects (fields 1-2) and systematic grids (fields 3-6). Standalone LASSO rows not extracted. Primary = All-feature subset with cluster spatial CV (size ~ autocorrelation range 100 m).</t>
  </si>
  <si>
    <t>XGB; All feature subset; Spatial CV</t>
  </si>
  <si>
    <t>56.53</t>
  </si>
  <si>
    <t>48.59</t>
  </si>
  <si>
    <t>13.42</t>
  </si>
  <si>
    <t>110.13</t>
  </si>
  <si>
    <t>UAV multispectral VIs (R2/R5 stages) + NARO weather; nested resampling (inner 5-fold tuning, mlr3 defaults). Random = random 5-fold CV; spatial = cluster: hierarchical clustering of coordinates, clustering height H=100 m (~autocorrelation range), 22 clusters left out one at a time. Values = mean (SD) across folds, Fields 1-6 (n=430; 461 minus 31 test samples). RMSE in g/m2. value_independent = Field 7 (25 km away, n=31) prediction by the model built under the Spatial CV scheme; the random-CV-scheme model gave 114.29. Sampling: transects (fields 1-2) and systematic grids (fields 3-6). Standalone LASSO rows not extracted. Primary = All-feature subset with cluster spatial CV (size ~ autocorrelation range 100 m).</t>
  </si>
  <si>
    <t>UAV multispectral VIs (R2/R5 stages) + NARO weather; nested resampling (inner 5-fold tuning, mlr3 defaults). Random = random 5-fold CV; spatial = leave-one-field-out over 6 fields. Values = mean (SD) across folds, Fields 1-6 (n=430; 461 minus 31 test samples). RMSE in g/m2. value_independent = Field 7 (25 km away, n=31) prediction by the model built under the LOFO CV scheme; the random-CV-scheme model gave 0.01. Sampling: transects (fields 1-2) and systematic grids (fields 3-6). Standalone LASSO rows not extracted. Primary = All-feature subset with cluster spatial CV (size ~ autocorrelation range 100 m).</t>
  </si>
  <si>
    <t>XGB; All feature subset; LOFO CV</t>
  </si>
  <si>
    <t>63.77</t>
  </si>
  <si>
    <t>113.96</t>
  </si>
  <si>
    <t>UAV multispectral VIs (R2/R5 stages) + NARO weather; nested resampling (inner 5-fold tuning, mlr3 defaults). Random = random 5-fold CV; spatial = leave-one-field-out over 6 fields. Values = mean (SD) across folds, Fields 1-6 (n=430; 461 minus 31 test samples). RMSE in g/m2. value_independent = Field 7 (25 km away, n=31) prediction by the model built under the LOFO CV scheme; the random-CV-scheme model gave 114.29. Sampling: transects (fields 1-2) and systematic grids (fields 3-6). Standalone LASSO rows not extracted. Primary = All-feature subset with cluster spatial CV (size ~ autocorrelation range 100 m).</t>
  </si>
  <si>
    <t>Stacked ensemble of RF + XGBoost + LASSO base learners. UAV multispectral VIs (R2/R5 stages) + NARO weather; nested resampling (inner 5-fold tuning, mlr3 defaults). Random = random 5-fold CV; spatial = cluster: hierarchical clustering of coordinates, clustering height H=100 m (~autocorrelation range), 22 clusters left out one at a time. Values = mean (SD) across folds, Fields 1-6 (n=430; 461 minus 31 test samples). RMSE in g/m2. value_independent = Field 7 (25 km away, n=31) prediction by the model built under the Spatial CV scheme; the random-CV-scheme model gave 0.44. Sampling: transects (fields 1-2) and systematic grids (fields 3-6). Standalone LASSO rows not extracted. Primary = All-feature subset with cluster spatial CV (size ~ autocorrelation range 100 m).</t>
  </si>
  <si>
    <t>Ensemble stacking; All feature subset; Spatial CV</t>
  </si>
  <si>
    <t>49.59</t>
  </si>
  <si>
    <t>44.89</t>
  </si>
  <si>
    <t>4.25</t>
  </si>
  <si>
    <t>14.61</t>
  </si>
  <si>
    <t>83.88</t>
  </si>
  <si>
    <t>Stacked ensemble of RF + XGBoost + LASSO base learners. UAV multispectral VIs (R2/R5 stages) + NARO weather; nested resampling (inner 5-fold tuning, mlr3 defaults). Random = random 5-fold CV; spatial = cluster: hierarchical clustering of coordinates, clustering height H=100 m (~autocorrelation range), 22 clusters left out one at a time. Values = mean (SD) across folds, Fields 1-6 (n=430; 461 minus 31 test samples). RMSE in g/m2. value_independent = Field 7 (25 km away, n=31) prediction by the model built under the Spatial CV scheme; the random-CV-scheme model gave 86.45. Sampling: transects (fields 1-2) and systematic grids (fields 3-6). Standalone LASSO rows not extracted. Primary = All-feature subset with cluster spatial CV (size ~ autocorrelation range 100 m).</t>
  </si>
  <si>
    <t>Stacked ensemble of RF + XGBoost + LASSO base learners. UAV multispectral VIs (R2/R5 stages) + NARO weather; nested resampling (inner 5-fold tuning, mlr3 defaults). Random = random 5-fold CV; spatial = leave-one-field-out over 6 fields. Values = mean (SD) across folds, Fields 1-6 (n=430; 461 minus 31 test samples). RMSE in g/m2. value_independent = Field 7 (25 km away, n=31) prediction by the model built under the LOFO CV scheme; the random-CV-scheme model gave 0.44. Sampling: transects (fields 1-2) and systematic grids (fields 3-6). Standalone LASSO rows not extracted. Primary = All-feature subset with cluster spatial CV (size ~ autocorrelation range 100 m).</t>
  </si>
  <si>
    <t>Ensemble stacking; All feature subset; LOFO CV</t>
  </si>
  <si>
    <t>62.22</t>
  </si>
  <si>
    <t>8.51</t>
  </si>
  <si>
    <t>105.12</t>
  </si>
  <si>
    <t>Stacked ensemble of RF + XGBoost + LASSO base learners. UAV multispectral VIs (R2/R5 stages) + NARO weather; nested resampling (inner 5-fold tuning, mlr3 defaults). Random = random 5-fold CV; spatial = leave-one-field-out over 6 fields. Values = mean (SD) across folds, Fields 1-6 (n=430; 461 minus 31 test samples). RMSE in g/m2. value_independent = Field 7 (25 km away, n=31) prediction by the model built under the LOFO CV scheme; the random-CV-scheme model gave 86.45. Sampling: transects (fields 1-2) and systematic grids (fields 3-6). Standalone LASSO rows not extracted. Primary = All-feature subset with cluster spatial CV (size ~ autocorrelation range 100 m).</t>
  </si>
  <si>
    <t>UAV multispectral VIs (R2/R5 stages) + NARO weather; nested resampling (inner 5-fold tuning, mlr3 defaults). Random = random 5-fold CV; spatial = cluster: hierarchical clustering of coordinates, clustering height H=100 m (~autocorrelation range), 22 clusters left out one at a time. Values = mean (SD) across folds, Fields 1-6 (n=430; 461 minus 31 test samples). RMSE in g/m2. value_independent = Field 7 (25 km away, n=31) prediction by the model built under the Spatial CV scheme; the random-CV-scheme model gave 0.24. Sampling: transects (fields 1-2) and systematic grids (fields 3-6). Standalone LASSO rows not extracted. Primary = All-feature subset with cluster spatial CV (size ~ autocorrelation range 100 m).</t>
  </si>
  <si>
    <t>RF; No weather data subset; Spatial CV</t>
  </si>
  <si>
    <t>55.34</t>
  </si>
  <si>
    <t>50.77</t>
  </si>
  <si>
    <t>14.15</t>
  </si>
  <si>
    <t>100.05</t>
  </si>
  <si>
    <t>UAV multispectral VIs (R2/R5 stages) + NARO weather; nested resampling (inner 5-fold tuning, mlr3 defaults). Random = random 5-fold CV; spatial = cluster: hierarchical clustering of coordinates, clustering height H=100 m (~autocorrelation range), 22 clusters left out one at a time. Values = mean (SD) across folds, Fields 1-6 (n=430; 461 minus 31 test samples). RMSE in g/m2. value_independent = Field 7 (25 km away, n=31) prediction by the model built under the Spatial CV scheme; the random-CV-scheme model gave 100.52. Sampling: transects (fields 1-2) and systematic grids (fields 3-6). Standalone LASSO rows not extracted. Primary = All-feature subset with cluster spatial CV (size ~ autocorrelation range 100 m).</t>
  </si>
  <si>
    <t>UAV multispectral VIs (R2/R5 stages) + NARO weather; nested resampling (inner 5-fold tuning, mlr3 defaults). Random = random 5-fold CV; spatial = leave-one-field-out over 6 fields. Values = mean (SD) across folds, Fields 1-6 (n=430; 461 minus 31 test samples). RMSE in g/m2. value_independent = Field 7 (25 km away, n=31) prediction by the model built under the LOFO CV scheme; the random-CV-scheme model gave 0.24. Sampling: transects (fields 1-2) and systematic grids (fields 3-6). Standalone LASSO rows not extracted. Primary = All-feature subset with cluster spatial CV (size ~ autocorrelation range 100 m).</t>
  </si>
  <si>
    <t>RF; No weather data subset; LOFO CV</t>
  </si>
  <si>
    <t>65.33</t>
  </si>
  <si>
    <t>7.21</t>
  </si>
  <si>
    <t>97.72</t>
  </si>
  <si>
    <t>UAV multispectral VIs (R2/R5 stages) + NARO weather; nested resampling (inner 5-fold tuning, mlr3 defaults). Random = random 5-fold CV; spatial = leave-one-field-out over 6 fields. Values = mean (SD) across folds, Fields 1-6 (n=430; 461 minus 31 test samples). RMSE in g/m2. value_independent = Field 7 (25 km away, n=31) prediction by the model built under the LOFO CV scheme; the random-CV-scheme model gave 100.52. Sampling: transects (fields 1-2) and systematic grids (fields 3-6). Standalone LASSO rows not extracted. Primary = All-feature subset with cluster spatial CV (size ~ autocorrelation range 100 m).</t>
  </si>
  <si>
    <t>UAV multispectral VIs (R2/R5 stages) + NARO weather; nested resampling (inner 5-fold tuning, mlr3 defaults). Random = random 5-fold CV; spatial = cluster: hierarchical clustering of coordinates, clustering height H=100 m (~autocorrelation range), 22 clusters left out one at a time. Values = mean (SD) across folds, Fields 1-6 (n=430; 461 minus 31 test samples). RMSE in g/m2. value_independent = Field 7 (25 km away, n=31) prediction by the model built under the Spatial CV scheme; the random-CV-scheme model gave 0.14. Sampling: transects (fields 1-2) and systematic grids (fields 3-6). Standalone LASSO rows not extracted. Primary = All-feature subset with cluster spatial CV (size ~ autocorrelation range 100 m).</t>
  </si>
  <si>
    <t>XGB; No weather data subset; Spatial CV</t>
  </si>
  <si>
    <t>58.13</t>
  </si>
  <si>
    <t>50.84</t>
  </si>
  <si>
    <t>12.95</t>
  </si>
  <si>
    <t>14.35</t>
  </si>
  <si>
    <t>109.08</t>
  </si>
  <si>
    <t>UAV multispectral VIs (R2/R5 stages) + NARO weather; nested resampling (inner 5-fold tuning, mlr3 defaults). Random = random 5-fold CV; spatial = cluster: hierarchical clustering of coordinates, clustering height H=100 m (~autocorrelation range), 22 clusters left out one at a time. Values = mean (SD) across folds, Fields 1-6 (n=430; 461 minus 31 test samples). RMSE in g/m2. value_independent = Field 7 (25 km away, n=31) prediction by the model built under the Spatial CV scheme; the random-CV-scheme model gave 106.55. Sampling: transects (fields 1-2) and systematic grids (fields 3-6). Standalone LASSO rows not extracted. Primary = All-feature subset with cluster spatial CV (size ~ autocorrelation range 100 m).</t>
  </si>
  <si>
    <t>UAV multispectral VIs (R2/R5 stages) + NARO weather; nested resampling (inner 5-fold tuning, mlr3 defaults). Random = random 5-fold CV; spatial = leave-one-field-out over 6 fields. Values = mean (SD) across folds, Fields 1-6 (n=430; 461 minus 31 test samples). RMSE in g/m2. value_independent = Field 7 (25 km away, n=31) prediction by the model built under the LOFO CV scheme; the random-CV-scheme model gave 0.14. Sampling: transects (fields 1-2) and systematic grids (fields 3-6). Standalone LASSO rows not extracted. Primary = All-feature subset with cluster spatial CV (size ~ autocorrelation range 100 m).</t>
  </si>
  <si>
    <t>XGB; No weather data subset; LOFO CV</t>
  </si>
  <si>
    <t>63.98</t>
  </si>
  <si>
    <t>12.46</t>
  </si>
  <si>
    <t>115.81</t>
  </si>
  <si>
    <t>UAV multispectral VIs (R2/R5 stages) + NARO weather; nested resampling (inner 5-fold tuning, mlr3 defaults). Random = random 5-fold CV; spatial = leave-one-field-out over 6 fields. Values = mean (SD) across folds, Fields 1-6 (n=430; 461 minus 31 test samples). RMSE in g/m2. value_independent = Field 7 (25 km away, n=31) prediction by the model built under the LOFO CV scheme; the random-CV-scheme model gave 106.55. Sampling: transects (fields 1-2) and systematic grids (fields 3-6). Standalone LASSO rows not extracted. Primary = All-feature subset with cluster spatial CV (size ~ autocorrelation range 100 m).</t>
  </si>
  <si>
    <t>Stacked ensemble of RF + XGBoost + LASSO base learners. UAV multispectral VIs (R2/R5 stages) + NARO weather; nested resampling (inner 5-fold tuning, mlr3 defaults). Random = random 5-fold CV; spatial = cluster: hierarchical clustering of coordinates, clustering height H=100 m (~autocorrelation range), 22 clusters left out one at a time. Values = mean (SD) across folds, Fields 1-6 (n=430; 461 minus 31 test samples). RMSE in g/m2. value_independent = Field 7 (25 km away, n=31) prediction by the model built under the Spatial CV scheme; the random-CV-scheme model gave 0.54. Sampling: transects (fields 1-2) and systematic grids (fields 3-6). Standalone LASSO rows not extracted. Primary = All-feature subset with cluster spatial CV (size ~ autocorrelation range 100 m).</t>
  </si>
  <si>
    <t>Ensemble stacking; No weather data subset; Spatial CV</t>
  </si>
  <si>
    <t>52.45</t>
  </si>
  <si>
    <t>50.13</t>
  </si>
  <si>
    <t>14.16</t>
  </si>
  <si>
    <t>82.73</t>
  </si>
  <si>
    <t>Stacked ensemble of RF + XGBoost + LASSO base learners. UAV multispectral VIs (R2/R5 stages) + NARO weather; nested resampling (inner 5-fold tuning, mlr3 defaults). Random = random 5-fold CV; spatial = cluster: hierarchical clustering of coordinates, clustering height H=100 m (~autocorrelation range), 22 clusters left out one at a time. Values = mean (SD) across folds, Fields 1-6 (n=430; 461 minus 31 test samples). RMSE in g/m2. value_independent = Field 7 (25 km away, n=31) prediction by the model built under the Spatial CV scheme; the random-CV-scheme model gave 78.23. Sampling: transects (fields 1-2) and systematic grids (fields 3-6). Standalone LASSO rows not extracted. Primary = All-feature subset with cluster spatial CV (size ~ autocorrelation range 100 m).</t>
  </si>
  <si>
    <t>Stacked ensemble of RF + XGBoost + LASSO base learners. UAV multispectral VIs (R2/R5 stages) + NARO weather; nested resampling (inner 5-fold tuning, mlr3 defaults). Random = random 5-fold CV; spatial = leave-one-field-out over 6 fields. Values = mean (SD) across folds, Fields 1-6 (n=430; 461 minus 31 test samples). RMSE in g/m2. value_independent = Field 7 (25 km away, n=31) prediction by the model built under the LOFO CV scheme; the random-CV-scheme model gave 0.54. Sampling: transects (fields 1-2) and systematic grids (fields 3-6). Standalone LASSO rows not extracted. Primary = All-feature subset with cluster spatial CV (size ~ autocorrelation range 100 m).</t>
  </si>
  <si>
    <t>Ensemble stacking; No weather data subset; LOFO CV</t>
  </si>
  <si>
    <t>62.49</t>
  </si>
  <si>
    <t>9.31</t>
  </si>
  <si>
    <t>99.41</t>
  </si>
  <si>
    <t>Stacked ensemble of RF + XGBoost + LASSO base learners. UAV multispectral VIs (R2/R5 stages) + NARO weather; nested resampling (inner 5-fold tuning, mlr3 defaults). Random = random 5-fold CV; spatial = leave-one-field-out over 6 fields. Values = mean (SD) across folds, Fields 1-6 (n=430; 461 minus 31 test samples). RMSE in g/m2. value_independent = Field 7 (25 km away, n=31) prediction by the model built under the LOFO CV scheme; the random-CV-scheme model gave 78.23. Sampling: transects (fields 1-2) and systematic grids (fields 3-6). Standalone LASSO rows not extracted. Primary = All-feature subset with cluster spatial CV (size ~ autocorrelation range 100 m).</t>
  </si>
  <si>
    <t>UAV multispectral VIs (R2/R5 stages) + NARO weather; nested resampling (inner 5-fold tuning, mlr3 defaults). Random = random 5-fold CV; spatial = cluster: hierarchical clustering of coordinates, clustering height H=100 m (~autocorrelation range), 22 clusters left out one at a time. Values = mean (SD) across folds, Fields 1-6 (n=430; 461 minus 31 test samples). RMSE in g/m2. value_independent = Field 7 (25 km away, n=31) prediction by the model built under the Spatial CV scheme; the random-CV-scheme model gave 0.29. Sampling: transects (fields 1-2) and systematic grids (fields 3-6). Standalone LASSO rows not extracted. Primary = All-feature subset with cluster spatial CV (size ~ autocorrelation range 100 m).</t>
  </si>
  <si>
    <t>RF; RFE subset; Spatial CV</t>
  </si>
  <si>
    <t>55.21</t>
  </si>
  <si>
    <t>51.44</t>
  </si>
  <si>
    <t>5.52</t>
  </si>
  <si>
    <t>14.68</t>
  </si>
  <si>
    <t>UAV multispectral VIs (R2/R5 stages) + NARO weather; nested resampling (inner 5-fold tuning, mlr3 defaults). Random = random 5-fold CV; spatial = cluster: hierarchical clustering of coordinates, clustering height H=100 m (~autocorrelation range), 22 clusters left out one at a time. Values = mean (SD) across folds, Fields 1-6 (n=430; 461 minus 31 test samples). RMSE in g/m2. value_independent = Field 7 (25 km away, n=31) prediction by the model built under the Spatial CV scheme; the random-CV-scheme model gave 96.82. Sampling: transects (fields 1-2) and systematic grids (fields 3-6). Standalone LASSO rows not extracted. Primary = All-feature subset with cluster spatial CV (size ~ autocorrelation range 100 m).</t>
  </si>
  <si>
    <t>UAV multispectral VIs (R2/R5 stages) + NARO weather; nested resampling (inner 5-fold tuning, mlr3 defaults). Random = random 5-fold CV; spatial = leave-one-field-out over 6 fields. Values = mean (SD) across folds, Fields 1-6 (n=430; 461 minus 31 test samples). RMSE in g/m2. value_independent = Field 7 (25 km away, n=31) prediction by the model built under the LOFO CV scheme; the random-CV-scheme model gave 0.29. Sampling: transects (fields 1-2) and systematic grids (fields 3-6). Standalone LASSO rows not extracted. Primary = All-feature subset with cluster spatial CV (size ~ autocorrelation range 100 m).</t>
  </si>
  <si>
    <t>RF; RFE subset; LOFO CV</t>
  </si>
  <si>
    <t>61.47</t>
  </si>
  <si>
    <t>10.54</t>
  </si>
  <si>
    <t>95.8</t>
  </si>
  <si>
    <t>UAV multispectral VIs (R2/R5 stages) + NARO weather; nested resampling (inner 5-fold tuning, mlr3 defaults). Random = random 5-fold CV; spatial = leave-one-field-out over 6 fields. Values = mean (SD) across folds, Fields 1-6 (n=430; 461 minus 31 test samples). RMSE in g/m2. value_independent = Field 7 (25 km away, n=31) prediction by the model built under the LOFO CV scheme; the random-CV-scheme model gave 96.82. Sampling: transects (fields 1-2) and systematic grids (fields 3-6). Standalone LASSO rows not extracted. Primary = All-feature subset with cluster spatial CV (size ~ autocorrelation range 100 m).</t>
  </si>
  <si>
    <t>UAV multispectral VIs (R2/R5 stages) + NARO weather; nested resampling (inner 5-fold tuning, mlr3 defaults). Random = random 5-fold CV; spatial = cluster: hierarchical clustering of coordinates, clustering height H=100 m (~autocorrelation range), 22 clusters left out one at a time. Values = mean (SD) across folds, Fields 1-6 (n=430; 461 minus 31 test samples). RMSE in g/m2. value_independent = Field 7 (25 km away, n=31) prediction by the model built under the Spatial CV scheme; the random-CV-scheme model gave 0.21. Sampling: transects (fields 1-2) and systematic grids (fields 3-6). Standalone LASSO rows not extracted. Primary = All-feature subset with cluster spatial CV (size ~ autocorrelation range 100 m).</t>
  </si>
  <si>
    <t>XGB; RFE subset; Spatial CV</t>
  </si>
  <si>
    <t>59.34</t>
  </si>
  <si>
    <t>50.65</t>
  </si>
  <si>
    <t>12.83</t>
  </si>
  <si>
    <t>14.95</t>
  </si>
  <si>
    <t>99.44</t>
  </si>
  <si>
    <t>UAV multispectral VIs (R2/R5 stages) + NARO weather; nested resampling (inner 5-fold tuning, mlr3 defaults). Random = random 5-fold CV; spatial = cluster: hierarchical clustering of coordinates, clustering height H=100 m (~autocorrelation range), 22 clusters left out one at a time. Values = mean (SD) across folds, Fields 1-6 (n=430; 461 minus 31 test samples). RMSE in g/m2. value_independent = Field 7 (25 km away, n=31) prediction by the model built under the Spatial CV scheme; the random-CV-scheme model gave 101.9. Sampling: transects (fields 1-2) and systematic grids (fields 3-6). Standalone LASSO rows not extracted. Primary = All-feature subset with cluster spatial CV (size ~ autocorrelation range 100 m).</t>
  </si>
  <si>
    <t>UAV multispectral VIs (R2/R5 stages) + NARO weather; nested resampling (inner 5-fold tuning, mlr3 defaults). Random = random 5-fold CV; spatial = leave-one-field-out over 6 fields. Values = mean (SD) across folds, Fields 1-6 (n=430; 461 minus 31 test samples). RMSE in g/m2. value_independent = Field 7 (25 km away, n=31) prediction by the model built under the LOFO CV scheme; the random-CV-scheme model gave 0.21. Sampling: transects (fields 1-2) and systematic grids (fields 3-6). Standalone LASSO rows not extracted. Primary = All-feature subset with cluster spatial CV (size ~ autocorrelation range 100 m).</t>
  </si>
  <si>
    <t>XGB; RFE subset; LOFO CV</t>
  </si>
  <si>
    <t>59.08</t>
  </si>
  <si>
    <t>13.58</t>
  </si>
  <si>
    <t>100.61</t>
  </si>
  <si>
    <t>UAV multispectral VIs (R2/R5 stages) + NARO weather; nested resampling (inner 5-fold tuning, mlr3 defaults). Random = random 5-fold CV; spatial = leave-one-field-out over 6 fields. Values = mean (SD) across folds, Fields 1-6 (n=430; 461 minus 31 test samples). RMSE in g/m2. value_independent = Field 7 (25 km away, n=31) prediction by the model built under the LOFO CV scheme; the random-CV-scheme model gave 101.9. Sampling: transects (fields 1-2) and systematic grids (fields 3-6). Standalone LASSO rows not extracted. Primary = All-feature subset with cluster spatial CV (size ~ autocorrelation range 100 m).</t>
  </si>
  <si>
    <t>Stacked ensemble of RF + XGBoost + LASSO base learners. UAV multispectral VIs (R2/R5 stages) + NARO weather; nested resampling (inner 5-fold tuning, mlr3 defaults). Random = random 5-fold CV; spatial = cluster: hierarchical clustering of coordinates, clustering height H=100 m (~autocorrelation range), 22 clusters left out one at a time. Values = mean (SD) across folds, Fields 1-6 (n=430; 461 minus 31 test samples). RMSE in g/m2. value_independent = Field 7 (25 km away, n=31) prediction by the model built under the Spatial CV scheme; the random-CV-scheme model gave 0.51. Sampling: transects (fields 1-2) and systematic grids (fields 3-6). Standalone LASSO rows not extracted. Primary = All-feature subset with cluster spatial CV (size ~ autocorrelation range 100 m).</t>
  </si>
  <si>
    <t>Ensemble stacking; RFE subset; Spatial CV</t>
  </si>
  <si>
    <t>54.67</t>
  </si>
  <si>
    <t>52.95</t>
  </si>
  <si>
    <t>18.5</t>
  </si>
  <si>
    <t>87.51</t>
  </si>
  <si>
    <t>Stacked ensemble of RF + XGBoost + LASSO base learners. UAV multispectral VIs (R2/R5 stages) + NARO weather; nested resampling (inner 5-fold tuning, mlr3 defaults). Random = random 5-fold CV; spatial = cluster: hierarchical clustering of coordinates, clustering height H=100 m (~autocorrelation range), 22 clusters left out one at a time. Values = mean (SD) across folds, Fields 1-6 (n=430; 461 minus 31 test samples). RMSE in g/m2. value_independent = Field 7 (25 km away, n=31) prediction by the model built under the Spatial CV scheme; the random-CV-scheme model gave 80.19. Sampling: transects (fields 1-2) and systematic grids (fields 3-6). Standalone LASSO rows not extracted. Primary = All-feature subset with cluster spatial CV (size ~ autocorrelation range 100 m).</t>
  </si>
  <si>
    <t>Stacked ensemble of RF + XGBoost + LASSO base learners. UAV multispectral VIs (R2/R5 stages) + NARO weather; nested resampling (inner 5-fold tuning, mlr3 defaults). Random = random 5-fold CV; spatial = leave-one-field-out over 6 fields. Values = mean (SD) across folds, Fields 1-6 (n=430; 461 minus 31 test samples). RMSE in g/m2. value_independent = Field 7 (25 km away, n=31) prediction by the model built under the LOFO CV scheme; the random-CV-scheme model gave 0.51. Sampling: transects (fields 1-2) and systematic grids (fields 3-6). Standalone LASSO rows not extracted. Primary = All-feature subset with cluster spatial CV (size ~ autocorrelation range 100 m).</t>
  </si>
  <si>
    <t>Ensemble stacking; RFE subset; LOFO CV</t>
  </si>
  <si>
    <t>59.67</t>
  </si>
  <si>
    <t>13.46</t>
  </si>
  <si>
    <t>99.19</t>
  </si>
  <si>
    <t>Stacked ensemble of RF + XGBoost + LASSO base learners. UAV multispectral VIs (R2/R5 stages) + NARO weather; nested resampling (inner 5-fold tuning, mlr3 defaults). Random = random 5-fold CV; spatial = leave-one-field-out over 6 fields. Values = mean (SD) across folds, Fields 1-6 (n=430; 461 minus 31 test samples). RMSE in g/m2. value_independent = Field 7 (25 km away, n=31) prediction by the model built under the LOFO CV scheme; the random-CV-scheme model gave 80.19. Sampling: transects (fields 1-2) and systematic grids (fields 3-6). Standalone LASSO rows not extracted. Primary = All-feature subset with cluster spatial CV (size ~ autocorrelation range 100 m).</t>
  </si>
  <si>
    <t>S1111</t>
  </si>
  <si>
    <t>Hamdi</t>
  </si>
  <si>
    <t>Egypt (Greater Cairo)</t>
  </si>
  <si>
    <t>Seasonal-median MODIS daytime land surface temperature (deg C) at 1 km, summer 2025 (coarse-scale downscaling regression)</t>
  </si>
  <si>
    <t>3340</t>
  </si>
  <si>
    <t>5 random / NA spatial</t>
  </si>
  <si>
    <t>Histogram gradient boosting. All 1 km MODIS cells (n=3340) used; default hyperparameters. Random = 5-fold random CV; spatial = spatially blocked CV holding out whole square blocks (number of spatial folds not reported). Random R2 from Table 5 (slightly differs from Table 2, e.g. HGB 0.940). Aggregation assumed pooled (not stated). Multiple linear regression rows not extracted. Primary = 8 km blocks (largest stable block design; no variogram range reported). Inputs open via GEE; code on request.</t>
  </si>
  <si>
    <t>Histogram gradient boosting; 3 km blocks</t>
  </si>
  <si>
    <t>Histogram gradient boosting; 5 km blocks</t>
  </si>
  <si>
    <t>8000</t>
  </si>
  <si>
    <t>Histogram gradient boosting; 8 km blocks</t>
  </si>
  <si>
    <t>Random forest. All 1 km MODIS cells (n=3340) used; default hyperparameters. Random = 5-fold random CV; spatial = spatially blocked CV holding out whole square blocks (number of spatial folds not reported). Random R2 from Table 5 (slightly differs from Table 2, e.g. HGB 0.940). Aggregation assumed pooled (not stated). Multiple linear regression rows not extracted. Primary = 8 km blocks (largest stable block design; no variogram range reported). Inputs open via GEE; code on request.</t>
  </si>
  <si>
    <t>Random forest; 3 km blocks</t>
  </si>
  <si>
    <t>Random forest; 5 km blocks</t>
  </si>
  <si>
    <t>Random forest; 8 km blocks</t>
  </si>
  <si>
    <t>0.928</t>
  </si>
  <si>
    <t>Extra trees. All 1 km MODIS cells (n=3340) used; default hyperparameters. Random = 5-fold random CV; spatial = spatially blocked CV holding out whole square blocks (number of spatial folds not reported). Random R2 from Table 5 (slightly differs from Table 2, e.g. HGB 0.940). Aggregation assumed pooled (not stated). Multiple linear regression rows not extracted. Primary = 8 km blocks (largest stable block design; no variogram range reported). Inputs open via GEE; code on request.</t>
  </si>
  <si>
    <t>Extra trees; 3 km blocks</t>
  </si>
  <si>
    <t>Extra trees; 5 km blocks</t>
  </si>
  <si>
    <t>Extra trees; 8 km blocks</t>
  </si>
  <si>
    <t>Support vector regression. All 1 km MODIS cells (n=3340) used; default hyperparameters. Random = 5-fold random CV; spatial = spatially blocked CV holding out whole square blocks (number of spatial folds not reported). Random R2 from Table 5 (slightly differs from Table 2, e.g. HGB 0.940). Aggregation assumed pooled (not stated). Multiple linear regression rows not extracted. Primary = 8 km blocks (largest stable block design; no variogram range reported). Inputs open via GEE; code on request.</t>
  </si>
  <si>
    <t>Support vector regression; 3 km blocks</t>
  </si>
  <si>
    <t>Support vector regression; 5 km blocks</t>
  </si>
  <si>
    <t>Support vector regression; 8 km blocks</t>
  </si>
  <si>
    <t>k-nearest neighbours. All 1 km MODIS cells (n=3340) used; default hyperparameters. Random = 5-fold random CV; spatial = spatially blocked CV holding out whole square blocks (number of spatial folds not reported). Random R2 from Table 5 (slightly differs from Table 2, e.g. HGB 0.940). Aggregation assumed pooled (not stated). Multiple linear regression rows not extracted. Primary = 8 km blocks (largest stable block design; no variogram range reported). Inputs open via GEE; code on request.</t>
  </si>
  <si>
    <t>k-nearest neighbours; 3 km blocks</t>
  </si>
  <si>
    <t>k-nearest neighbours; 5 km blocks</t>
  </si>
  <si>
    <t>k-nearest neighbours; 8 km blocks</t>
  </si>
  <si>
    <t>Multilayer perceptron. All 1 km MODIS cells (n=3340) used; default hyperparameters. Random = 5-fold random CV; spatial = spatially blocked CV holding out whole square blocks (number of spatial folds not reported). Random R2 from Table 5 (slightly differs from Table 2, e.g. HGB 0.940). Aggregation assumed pooled (not stated). Multiple linear regression rows not extracted. Primary = 8 km blocks (largest stable block design; no variogram range reported). Inputs open via GEE; code on request.</t>
  </si>
  <si>
    <t>Multilayer perceptron; 3 km blocks</t>
  </si>
  <si>
    <t>Multilayer perceptron; 5 km blocks</t>
  </si>
  <si>
    <t>Multilayer perceptron; 8 km blocks</t>
  </si>
  <si>
    <t>Section 3.8.1 text</t>
  </si>
  <si>
    <t>Random forest. RMSE (deg C) rising 'from 0.78 to 0.89' as blocks grow to 8 km (text); per-size RMSE for other models not reported (Table 5 RMSE columns refer to the nested blocked tuning experiment). All 1 km MODIS cells (n=3340) used; default hyperparameters. Random = 5-fold random CV; spatial = spatially blocked CV holding out whole square blocks (number of spatial folds not reported). Random R2 from Table 5 (slightly differs from Table 2, e.g. HGB 0.940). Aggregation assumed pooled (not stated). Multiple linear regression rows not extracted. Primary = 8 km blocks (largest stable block design; no variogram range reported). Inputs open via GEE; code on request.</t>
  </si>
  <si>
    <t>Random forest; 3 km blocks with a one-block buffer between training and test (buffered 5/8 km unstable, not reported). All 1 km MODIS cells (n=3340) used; default hyperparameters. Random = 5-fold random CV; spatial = spatially blocked CV holding out whole square blocks (number of spatial folds not reported). Random R2 from Table 5 (slightly differs from Table 2, e.g. HGB 0.940). Aggregation assumed pooled (not stated). Multiple linear regression rows not extracted. Primary = 8 km blocks (largest stable block design; no variogram range reported). Inputs open via GEE; code on request.</t>
  </si>
  <si>
    <t>Random forest; buffered 3 km blocks (one-block buffer)</t>
  </si>
  <si>
    <t>1.15</t>
  </si>
  <si>
    <t>S1181</t>
  </si>
  <si>
    <t>Wei</t>
  </si>
  <si>
    <t>Lake dissolved organic carbon (mg C/L)</t>
  </si>
  <si>
    <t>1595</t>
  </si>
  <si>
    <t>1 random holdout (75/25) / NA spatial</t>
  </si>
  <si>
    <t>3.78</t>
  </si>
  <si>
    <t>1,595 spatiotemporal match-ups from 349 lakes (2017-2024), tuned XGBoost (Optuna, 10-fold CV). Random = held-out 25% random test set (fixed seed); spatial = spatial block CV (block size and folds in Supplementary Note S2, not available). Structures not matched (single split vs k-fold). Repeated match-ups from the same lake can fall in both random train/test sets. RMSE in mg C/L; MAPE and Bias not extracted. IDW baseline not extracted (not ML). Other algorithms (RFR, MLP, GPR, SVR) only evaluated on the random test set.</t>
  </si>
  <si>
    <t>E + RS + G (full: ERA5-Land + Sentinel-2 + geographic coordinates)</t>
  </si>
  <si>
    <t>10-fold CV on training subset used for tuning (values not reported)</t>
  </si>
  <si>
    <t>3.99</t>
  </si>
  <si>
    <t>E + RS (no geographic features)</t>
  </si>
  <si>
    <t>2.36</t>
  </si>
  <si>
    <t>G (coordinate-only XGBoost)</t>
  </si>
  <si>
    <t>S1182</t>
  </si>
  <si>
    <t>Senquan</t>
  </si>
  <si>
    <t>China (Guangdong-Hong Kong-Macao Greater Bay Area)</t>
  </si>
  <si>
    <t>summer land surface temperature (MODIS MOD11A2, degC) on 1 km grid</t>
  </si>
  <si>
    <t>260000</t>
  </si>
  <si>
    <t>Fig. 3c (heatmap with printed values), p.7</t>
  </si>
  <si>
    <t>~52,000 1-km grid cells x 5 years (2000-2020) = ~260,000 observations (approximate, as stated). Random = 'random stratified cross-validation' (folds not stated). Spatial = GBA divided into 5x5 spatial blocks for spatial block CV (block size in km not reported; 25 blocks). Also temporal forward validation (2000-2015 -&gt; 2020) reported (not extracted). Linear and Ridge regression also evaluated (not extracted; Linear R2 0.758/0.680). Hyperparameters tuned with RandomizedSearchCV 3-fold. Moran's I of XGB residuals 0.31.</t>
  </si>
  <si>
    <t>final tuned model, all drivers, pooled 2000-2020 data</t>
  </si>
  <si>
    <t>0.907</t>
  </si>
  <si>
    <t>1.036</t>
  </si>
  <si>
    <t>Fig. 3b (lollipop chart), p.7; XGB random RMSE 0.907 printed in Fig. 3d</t>
  </si>
  <si>
    <t>~52,000 1-km grid cells x 5 years (2000-2020) = ~260,000 observations (approximate, as stated). Random = 'random stratified cross-validation' (folds not stated). Spatial = GBA divided into 5x5 spatial blocks for spatial block CV (block size in km not reported; 25 blocks). Also temporal forward validation (2000-2015 -&gt; 2020) reported (not extracted). Linear and Ridge regression also evaluated (not extracted; Linear R2 0.758/0.680). Hyperparameters tuned with RandomizedSearchCV 3-fold. Moran's I of XGB residuals 0.31. RMSE in degC digitised visually from Fig. 3b at 300 dpi (precision ~+-0.01 degC); XGB random value 0.907 printed in Fig. 3d.</t>
  </si>
  <si>
    <t>LGBM</t>
  </si>
  <si>
    <t>S1219</t>
  </si>
  <si>
    <t>Maliha</t>
  </si>
  <si>
    <t>Rangeland Ecology &amp; Management</t>
  </si>
  <si>
    <t>USA (Idaho, Oregon)</t>
  </si>
  <si>
    <t>plant species identity of individual crowns (18 species) from UAV imagery</t>
  </si>
  <si>
    <t>8362</t>
  </si>
  <si>
    <t>75/25 split / 14 sites</t>
  </si>
  <si>
    <t>0.548</t>
  </si>
  <si>
    <t>Results text p.5 (random weighted F1 91.5%); Fig. 5 p.7 (per-site LOSO F1 bar labels)</t>
  </si>
  <si>
    <t>Random = single stratified 75/25 split (crowns from all 14 sites in both sets); weighted F1 91.5% (95% CI 90.2-92.8) converted to 0.915; accuracy 0.921 (not reported for LOSO). Spatial = leave-one-site-out over 14 sites (UAV landscapes); value_spatial = unweighted mean of the 14 per-site F1 values printed on Fig. 5 bars (0.08,0.09,0.19,0.23,0.32,0.43,0.44,0.72,0.72,0.82,0.85,0.87,0.93,0.98; computed by extractor, range 0.08-0.98). F1 averaging type for LOSO not stated (random is weighted F1) - possible mismatch. Field plots randomly placed within sites but sites selected (clustered). Individual SVM/RF/GBC random-split F1 89.6-91.2% but not evaluated with LOSO. Data/supplement URLs left as '[insert URL here]' in the article.</t>
  </si>
  <si>
    <t>Stacked Ensemble (SVM+RF+GBC base learners, logistic regression meta-learner), multispectral+RGB+structure features</t>
  </si>
  <si>
    <t>S1333</t>
  </si>
  <si>
    <t>Han</t>
  </si>
  <si>
    <t>China (Huang-Huai-Hai Plain)</t>
  </si>
  <si>
    <t>county-level summer maize yield (t/ha), hybrid APSIM-stress-index + ML model</t>
  </si>
  <si>
    <t>4050</t>
  </si>
  <si>
    <t>75/25 split</t>
  </si>
  <si>
    <t>Fig. 6a-b p.10 (cross-checked with Fig. 7b relative deviations); S5 random RMSE 0.65 in text p.7</t>
  </si>
  <si>
    <t>Random CV = single random 75/25 split of county-year records; spatial = leave-counties-out (25% of counties held out, single split). Leave-years-out (2019-2020) also reported (not extracted). n = 4050 county-year records 2011-2020 (3434 county + 616 city-level supplements; supplements excluded from test pools). County statistics cover the whole region (census, not a sample) -&gt; sampling_design unknown. Values for RF only (Fig. 6); DT, GBR, XGBoost (and MLR) leave-counties-out results only in Supplementary Fig. S3 (not available). Text: max decline across algorithms under LCO r 0.08, RMSE +0.11 t/ha. Stages S1-S5 = prediction dates (cumulative predictors); S5 = latest stage/all predictors (primary). 'Accuracy' (%) metric also reported (random 92.04% vs LCO ~91.8% at S5; not an allowed metric). RMSE (t/ha) digitised visually from Fig. 6 at 300 dpi (precision ~+-0.01); consistent with Fig. 7b (S5 LCO about 11% higher).</t>
  </si>
  <si>
    <t>RF hybrid model, prediction stage S1</t>
  </si>
  <si>
    <t>Fig. 6a-b p.10; S5 values (0.82 vs 0.76) in text p.7</t>
  </si>
  <si>
    <t>Random CV = single random 75/25 split of county-year records; spatial = leave-counties-out (25% of counties held out, single split). Leave-years-out (2019-2020) also reported (not extracted). n = 4050 county-year records 2011-2020 (3434 county + 616 city-level supplements; supplements excluded from test pools). County statistics cover the whole region (census, not a sample) -&gt; sampling_design unknown. Values for RF only (Fig. 6); DT, GBR, XGBoost (and MLR) leave-counties-out results only in Supplementary Fig. S3 (not available). Text: max decline across algorithms under LCO r 0.08, RMSE +0.11 t/ha. Stages S1-S5 = prediction dates (cumulative predictors); S5 = latest stage/all predictors (primary). 'Accuracy' (%) metric also reported (random 92.04% vs LCO ~91.8% at S5; not an allowed metric). Pearson r (not an allowed codebook metric; kept for sensitivity). Digitised visually from Fig. 6 (precision ~+-0.01) except S5 from text.</t>
  </si>
  <si>
    <t>RF hybrid model, prediction stage S2</t>
  </si>
  <si>
    <t>RF hybrid model, prediction stage S3</t>
  </si>
  <si>
    <t>RF hybrid model, prediction stage S4</t>
  </si>
  <si>
    <t>RF hybrid model, prediction stage S5</t>
  </si>
  <si>
    <t>S1694a</t>
  </si>
  <si>
    <t>Haase</t>
  </si>
  <si>
    <t>Baltic Sea (Germany, Poland and others)</t>
  </si>
  <si>
    <t>age-structured fish abundance per ICES rectangle: Sprat - BASS (Baltic Acoustic Spring Survey)</t>
  </si>
  <si>
    <t>0.197</t>
  </si>
  <si>
    <t>Fig. 4a p.8 (random, XGB-noSD); Table 2 p.9 (spatial)</t>
  </si>
  <si>
    <t>Imputation of age-specific fish abundance per ICES statistical rectangle (hydroacoustic survey, 2002-2022). XGB-noSD = XGBoost without subdivision variable (target-encoded categorical + coordinates); only XGB is ML (baseline, LMMs and GAM not extracted; XGB-SD only in random CV). Random CV = for each year x subdivision, random fraction p of the data held out (p in 0.10-0.99), rest + other years for training, 10 iterations, mean reported; authors note it differs from k-fold. Spatial = all data south of 57.5 N removed for a given year (large contiguous block incl. whole subdivisions), repeated for each year 2002-2022, aggregated over years. R2 = squared Pearson correlation; nRMSE = RMSE / SD of observed test values (normalisation by test-set SD differs between schemes, so nRMSE not strictly comparable; spatial nRMSE lower than random in BIAS datasets while R2 lower). Random values digitised visually from Fig. 4 (native image, precision ~+-0.005); spatial values from Table 2. n observations not reported. Primary = p=0.10 (closest to conventional random CV). Code+data on GitHub (stefanluedtke/Filling-the-gap).</t>
  </si>
  <si>
    <t>random CV with p=0.1 of year-subdivision data held out; spatial extrapolation south of 57.5N</t>
  </si>
  <si>
    <t>region</t>
  </si>
  <si>
    <t>random CV with p=0.25 of year-subdivision data held out; spatial extrapolation south of 57.5N</t>
  </si>
  <si>
    <t>random CV with p=0.5 of year-subdivision data held out; spatial extrapolation south of 57.5N</t>
  </si>
  <si>
    <t>random CV with p=0.75 of year-subdivision data held out; spatial extrapolation south of 57.5N</t>
  </si>
  <si>
    <t>random CV with p=0.99 of year-subdivision data held out; spatial extrapolation south of 57.5N</t>
  </si>
  <si>
    <t>S1694b</t>
  </si>
  <si>
    <t>age-structured fish abundance per ICES rectangle: Sprat - BIAS (Baltic International Acoustic Survey)</t>
  </si>
  <si>
    <t>Fig. 4b p.8 (random, XGB-noSD); Table 2 p.9 (spatial)</t>
  </si>
  <si>
    <t>0.267</t>
  </si>
  <si>
    <t>0.245</t>
  </si>
  <si>
    <t>0.233</t>
  </si>
  <si>
    <t>0.694</t>
  </si>
  <si>
    <t>S1694c</t>
  </si>
  <si>
    <t>age-structured fish abundance per ICES rectangle: Herring - BIAS (Baltic International Acoustic Survey)</t>
  </si>
  <si>
    <t>Fig. 4c p.8 (random, XGB-noSD); Table 2 p.9 (spatial)</t>
  </si>
  <si>
    <t>0.887</t>
  </si>
  <si>
    <t>S1796</t>
  </si>
  <si>
    <t>Faran</t>
  </si>
  <si>
    <t>seasonal Landsat NDVI (forecast of next-season NDVI from 35-year series)</t>
  </si>
  <si>
    <t>GBM (LightGBM)</t>
  </si>
  <si>
    <t>single hold-out (OOD-t vs OOD-st)</t>
  </si>
  <si>
    <t>0.0813</t>
  </si>
  <si>
    <t>Table VI (OOD-t vs OOD-st), p. 25578</t>
  </si>
  <si>
    <t>BORDERLINE comparator. 200,000 global tiles (sampled around populous cities -&gt; clustered) K-means clustered on lat/lon into 100 spatial blocks; whole blocks assigned to Pool A (177,523 locations: train 157,523, val_id 8,000, OOD-t 12,000) or Pool B (22,477, spatial OOD). Random comparator = OOD-t: held-out Pool A locations (not used in training, but within the same K-means blocks as training locations; assignment presumably random, not explicitly stated) predicting the same target years as OOD-st; spatial = OOD-st: Pool B locations in blocks fully separated from training. Both splits share the same temporal shift (input 1990-2022, predict 2023/2024), so the only design difference is spatial separation. In-distribution val_id (2022) results not reported; OOD-s 2022 only spatial (Table V). Spatial scores are BETTER than random here; authors note Pool B over-represents Arid (61.8% vs 48.6%) and Shrubland, single allocation draw. Bias also reported in Table V only. Non-ML baselines (persistence, climatology, linear trend, Kalman filter) not extracted. n_samples = all 200,000 locations; test sets 12,000 (OOD-t) and 22,477 (OOD-st).</t>
  </si>
  <si>
    <t>target year 2023</t>
  </si>
  <si>
    <t>0.1058</t>
  </si>
  <si>
    <t>0.0935</t>
  </si>
  <si>
    <t>target year 2024</t>
  </si>
  <si>
    <t>0.549</t>
  </si>
  <si>
    <t>CNN (ConvLSTM)</t>
  </si>
  <si>
    <t>0.0884</t>
  </si>
  <si>
    <t>0.0803</t>
  </si>
  <si>
    <t>BORDERLINE comparator. 200,000 global tiles (sampled around populous cities -&gt; clustered) K-means clustered on lat/lon into 100 spatial blocks; whole blocks assigned to Pool A (177,523 locations: train 157,523, val_id 8,000, OOD-t 12,000) or Pool B (22,477, spatial OOD). Random comparator = OOD-t: held-out Pool A locations (not used in training, but within the same K-means blocks as training locations; assignment presumably random, not explicitly stated) predicting the same target years as OOD-st; spatial = OOD-st: Pool B locations in blocks fully separated from training. Both splits share the same temporal shift (input 1990-2022, predict 2023/2024), so the only design difference is spatial separation. In-distribution val_id (2022) results not reported; OOD-s 2022 only spatial (Table V). Spatial scores are BETTER than random here; authors note Pool B over-represents Arid (61.8% vs 48.6%) and Shrubland, single allocation draw. Bias also reported in Table V only. Non-ML baselines (persistence, climatology, linear trend, Kalman filter) not extracted. n_samples = all 200,000 locations; test sets 12,000 (OOD-t) and 22,477 (OOD-st). Model: ConvLSTM (convolutional LSTM).</t>
  </si>
  <si>
    <t>0.1053</t>
  </si>
  <si>
    <t>0.0929</t>
  </si>
  <si>
    <t>other (PredRNN)</t>
  </si>
  <si>
    <t>0.0795</t>
  </si>
  <si>
    <t>BORDERLINE comparator. 200,000 global tiles (sampled around populous cities -&gt; clustered) K-means clustered on lat/lon into 100 spatial blocks; whole blocks assigned to Pool A (177,523 locations: train 157,523, val_id 8,000, OOD-t 12,000) or Pool B (22,477, spatial OOD). Random comparator = OOD-t: held-out Pool A locations (not used in training, but within the same K-means blocks as training locations; assignment presumably random, not explicitly stated) predicting the same target years as OOD-st; spatial = OOD-st: Pool B locations in blocks fully separated from training. Both splits share the same temporal shift (input 1990-2022, predict 2023/2024), so the only design difference is spatial separation. In-distribution val_id (2022) results not reported; OOD-s 2022 only spatial (Table V). Spatial scores are BETTER than random here; authors note Pool B over-represents Arid (61.8% vs 48.6%) and Shrubland, single allocation draw. Bias also reported in Table V only. Non-ML baselines (persistence, climatology, linear trend, Kalman filter) not extracted. n_samples = all 200,000 locations; test sets 12,000 (OOD-t) and 22,477 (OOD-st). Model: PredRNN spatio-temporal LSTM.</t>
  </si>
  <si>
    <t>0.0921</t>
  </si>
  <si>
    <t>other (SeasonalViT)</t>
  </si>
  <si>
    <t>0.0854</t>
  </si>
  <si>
    <t>0.0774</t>
  </si>
  <si>
    <t>BORDERLINE comparator. 200,000 global tiles (sampled around populous cities -&gt; clustered) K-means clustered on lat/lon into 100 spatial blocks; whole blocks assigned to Pool A (177,523 locations: train 157,523, val_id 8,000, OOD-t 12,000) or Pool B (22,477, spatial OOD). Random comparator = OOD-t: held-out Pool A locations (not used in training, but within the same K-means blocks as training locations; assignment presumably random, not explicitly stated) predicting the same target years as OOD-st; spatial = OOD-st: Pool B locations in blocks fully separated from training. Both splits share the same temporal shift (input 1990-2022, predict 2023/2024), so the only design difference is spatial separation. In-distribution val_id (2022) results not reported; OOD-s 2022 only spatial (Table V). Spatial scores are BETTER than random here; authors note Pool B over-represents Arid (61.8% vs 48.6%) and Shrubland, single allocation draw. Bias also reported in Table V only. Non-ML baselines (persistence, climatology, linear trend, Kalman filter) not extracted. n_samples = all 200,000 locations; test sets 12,000 (OOD-t) and 22,477 (OOD-st). Model: SeasonalViT transformer (authors).</t>
  </si>
  <si>
    <t>0.1042</t>
  </si>
  <si>
    <t>0.0918</t>
  </si>
  <si>
    <t>0.558</t>
  </si>
  <si>
    <t>0.622</t>
  </si>
  <si>
    <t>S1858</t>
  </si>
  <si>
    <t>Caleca</t>
  </si>
  <si>
    <t>landslide occurrence (rainfall-induced, Sept 2022 event) per slope unit / susceptibility</t>
  </si>
  <si>
    <t>2049</t>
  </si>
  <si>
    <t>384</t>
  </si>
  <si>
    <t>other (EBM, explainable boosting machine)</t>
  </si>
  <si>
    <t>10 random x10 / 5 spatial x10</t>
  </si>
  <si>
    <t>Section 4.3 text; Figs. 8-9</t>
  </si>
  <si>
    <t>Misa River basin (Marche), 2049 slope units (complete census of mapping units; sampling_design unknown/NA). EBM (InterpretML; cyclic gradient-boosted GAM-type ML). Random CV: 10-fold repeated 10x (100 folds), mean AUC 0.86, SD 0.03 (range 0.78-0.92); reference (fit) model AUC 0.87. Spatial CV: K-means on SU centroids into 5 clusters, repeated 10x (50 folds), mean AUC 0.60, SD 0.10 (range 0.50-0.94). Predictor set selected by forward stepwise selection under the same 5-cluster spatial CV (may favour spatial performance). Geohazard domain coded other per precedent (R0711, R1609).</t>
  </si>
  <si>
    <t>final 10-predictor model</t>
  </si>
  <si>
    <t>S1868</t>
  </si>
  <si>
    <t>Manner</t>
  </si>
  <si>
    <t>Burkina Faso; Ghana; Namibia; Germany</t>
  </si>
  <si>
    <t>metabolizable energy (ME, MJ/kg)</t>
  </si>
  <si>
    <t>318</t>
  </si>
  <si>
    <t>5 random / 3 regions (leave-one-climate-region-out)</t>
  </si>
  <si>
    <t>Fig. 5 (random 5-fold) and Fig. 8 (spatial CV), panel annotations; Section 3.4 text</t>
  </si>
  <si>
    <t>Field hyperspectral (canopy reflectance, first derivative) prediction of grassland forage traits. Random = 5-fold CV of the global model (Fig. 5); spatial = leave-one-climate-region-out (TROP West Africa / DRY Namibia / TEMP Germany), metrics from combined held-out predictions of the 3 transfer runs (Fig. 8). Values are printed on the figure panels (not digitised). Predictor selection (backward elimination) done on the full global dataset with repeated 10-fold CV, i.e. outside the spatial CV. Sampling: sites along grazing gradients, stratified random within sites -&gt; clustered. PLS (linear) not extracted (PLS R2 random/spatial: ME 0.646/0.002; AGB 0.453/0.001; MEY 0.515/0.003). nRMSE (range-normalised) random vs spatial given in note per row. Also an 80/20 global vs regional transfer test (Fig. 7, delta nRMSE) not extracted. nRMSE random 0.108 vs spatial 0.204.</t>
  </si>
  <si>
    <t>global model, first-derivative spectra predictor set</t>
  </si>
  <si>
    <t>CNN (1D convolutional neural network)</t>
  </si>
  <si>
    <t>Field hyperspectral (canopy reflectance, first derivative) prediction of grassland forage traits. Random = 5-fold CV of the global model (Fig. 5); spatial = leave-one-climate-region-out (TROP West Africa / DRY Namibia / TEMP Germany), metrics from combined held-out predictions of the 3 transfer runs (Fig. 8). Values are printed on the figure panels (not digitised). Predictor selection (backward elimination) done on the full global dataset with repeated 10-fold CV, i.e. outside the spatial CV. Sampling: sites along grazing gradients, stratified random within sites -&gt; clustered. PLS (linear) not extracted (PLS R2 random/spatial: ME 0.646/0.002; AGB 0.453/0.001; MEY 0.515/0.003). nRMSE (range-normalised) random vs spatial given in note per row. Also an 80/20 global vs regional transfer test (Fig. 7, delta nRMSE) not extracted. nRMSE random 0.124 vs spatial 0.255.</t>
  </si>
  <si>
    <t>aboveground biomass (AGB, g/m2)</t>
  </si>
  <si>
    <t>456</t>
  </si>
  <si>
    <t>Field hyperspectral (canopy reflectance, first derivative) prediction of grassland forage traits. Random = 5-fold CV of the global model (Fig. 5); spatial = leave-one-climate-region-out (TROP West Africa / DRY Namibia / TEMP Germany), metrics from combined held-out predictions of the 3 transfer runs (Fig. 8). Values are printed on the figure panels (not digitised). Predictor selection (backward elimination) done on the full global dataset with repeated 10-fold CV, i.e. outside the spatial CV. Sampling: sites along grazing gradients, stratified random within sites -&gt; clustered. PLS (linear) not extracted (PLS R2 random/spatial: ME 0.646/0.002; AGB 0.453/0.001; MEY 0.515/0.003). nRMSE (range-normalised) random vs spatial given in note per row. Also an 80/20 global vs regional transfer test (Fig. 7, delta nRMSE) not extracted. nRMSE random 0.145 vs spatial 0.235.</t>
  </si>
  <si>
    <t>Field hyperspectral (canopy reflectance, first derivative) prediction of grassland forage traits. Random = 5-fold CV of the global model (Fig. 5); spatial = leave-one-climate-region-out (TROP West Africa / DRY Namibia / TEMP Germany), metrics from combined held-out predictions of the 3 transfer runs (Fig. 8). Values are printed on the figure panels (not digitised). Predictor selection (backward elimination) done on the full global dataset with repeated 10-fold CV, i.e. outside the spatial CV. Sampling: sites along grazing gradients, stratified random within sites -&gt; clustered. PLS (linear) not extracted (PLS R2 random/spatial: ME 0.646/0.002; AGB 0.453/0.001; MEY 0.515/0.003). nRMSE (range-normalised) random vs spatial given in note per row. Also an 80/20 global vs regional transfer test (Fig. 7, delta nRMSE) not extracted. nRMSE random 0.152 vs spatial 0.319.</t>
  </si>
  <si>
    <t>metabolizable energy yield (MEY, MJ/m2)</t>
  </si>
  <si>
    <t>316</t>
  </si>
  <si>
    <t>Field hyperspectral (canopy reflectance, first derivative) prediction of grassland forage traits. Random = 5-fold CV of the global model (Fig. 5); spatial = leave-one-climate-region-out (TROP West Africa / DRY Namibia / TEMP Germany), metrics from combined held-out predictions of the 3 transfer runs (Fig. 8). Values are printed on the figure panels (not digitised). Predictor selection (backward elimination) done on the full global dataset with repeated 10-fold CV, i.e. outside the spatial CV. Sampling: sites along grazing gradients, stratified random within sites -&gt; clustered. PLS (linear) not extracted (PLS R2 random/spatial: ME 0.646/0.002; AGB 0.453/0.001; MEY 0.515/0.003). nRMSE (range-normalised) random vs spatial given in note per row. Also an 80/20 global vs regional transfer test (Fig. 7, delta nRMSE) not extracted. nRMSE random 0.152 vs spatial 0.262.</t>
  </si>
  <si>
    <t>0.066</t>
  </si>
  <si>
    <t>Field hyperspectral (canopy reflectance, first derivative) prediction of grassland forage traits. Random = 5-fold CV of the global model (Fig. 5); spatial = leave-one-climate-region-out (TROP West Africa / DRY Namibia / TEMP Germany), metrics from combined held-out predictions of the 3 transfer runs (Fig. 8). Values are printed on the figure panels (not digitised). Predictor selection (backward elimination) done on the full global dataset with repeated 10-fold CV, i.e. outside the spatial CV. Sampling: sites along grazing gradients, stratified random within sites -&gt; clustered. PLS (linear) not extracted (PLS R2 random/spatial: ME 0.646/0.002; AGB 0.453/0.001; MEY 0.515/0.003). nRMSE (range-normalised) random vs spatial given in note per row. Also an 80/20 global vs regional transfer test (Fig. 7, delta nRMSE) not extracted. nRMSE random 0.204 vs spatial 0.286.</t>
  </si>
  <si>
    <t>S1907</t>
  </si>
  <si>
    <t>Burnett</t>
  </si>
  <si>
    <t>USA (western Oregon)</t>
  </si>
  <si>
    <t>late-summer streamflow permanence (wet/dry) at stream points</t>
  </si>
  <si>
    <t>3076</t>
  </si>
  <si>
    <t>5 random x20 / 5 spatial (HUC12 groups)</t>
  </si>
  <si>
    <t>Section 3.4 text; Fig. 6; Table 2 (MCC)</t>
  </si>
  <si>
    <t>FLOwPER observations: 2,518 filtered obs (1,361 wet, 1,157 dry) from 129 HUC12 sub-watersheds; spatially balanced by oversampling to 3,076 training points (n_samples). Proximal (random) = completely random 5-fold CV repeated 20x; distal (spatial) = folds assigned so held-out data come from sub-watersheds (HUC12) without training data. Nested tuning identical in both. Final model WOWTDR (RF, 13 covariates, Spatial-1 covariate selection). Aggregation of Fig. 6 metrics (pooled vs mean) not explicit; 95% bootstrap CIs given. MCC (not an allowed metric): WOWTDR all data proximal 0.67 vs distal 0.34; Table 2 median MCC over 100 CV scores: RF 0.58 vs 0.26, XGB 0.58 vs 0.32, LR 0.24 vs 0.20 (LR not extracted). NPV 0.82 vs 0.67, PPV 0.84 vs 0.66. Note that the oversampled (balanced) data may contain duplicated points which can inflate random-CV accuracy.</t>
  </si>
  <si>
    <t>WOWTDR final RF, all validation data</t>
  </si>
  <si>
    <t>FLOwPER observations: 2,518 filtered obs (1,361 wet, 1,157 dry) from 129 HUC12 sub-watersheds; spatially balanced by oversampling to 3,076 training points (n_samples). Proximal (random) = completely random 5-fold CV repeated 20x; distal (spatial) = folds assigned so held-out data come from sub-watersheds (HUC12) without training data. Nested tuning identical in both. Final model WOWTDR (RF, 13 covariates, Spatial-1 covariate selection). Aggregation of Fig. 6 metrics (pooled vs mean) not explicit; 95% bootstrap CIs given. MCC (not an allowed metric): WOWTDR all data proximal 0.67 vs distal 0.34; Table 2 median MCC over 100 CV scores: RF 0.58 vs 0.26, XGB 0.58 vs 0.32, LR 0.24 vs 0.20 (LR not extracted). NPV 0.82 vs 0.67, PPV 0.84 vs 0.66. Note that the oversampled (balanced) data may contain duplicated points which can inflate random-CV accuracy. MCC excluding ambiguous 0.80 vs 0.43.</t>
  </si>
  <si>
    <t>WOWTDR final RF, excluding Ambiguous-class predictions</t>
  </si>
  <si>
    <t>S1929</t>
  </si>
  <si>
    <t>Mamun</t>
  </si>
  <si>
    <t>Global (GLORIA lakes)</t>
  </si>
  <si>
    <t>lake chlorophyll-a (CHL-a, mg/m3) from in situ hyperspectral Rrs (400-800 nm)</t>
  </si>
  <si>
    <t>3136</t>
  </si>
  <si>
    <t>single 70/30 split (random) / single 70/30 lake-grouped split</t>
  </si>
  <si>
    <t>Section 3.1 text (random); Discussion text p. 9 + Table S8 (spatial)</t>
  </si>
  <si>
    <t>GLORIA compilation, CHL-a subset 3,136 observations from 249 lakes (after IQR outlier removal). Random = 70/30 random split of observations (test set metrics); spatial = 30% of lakes held out (75 lakes, n = 626 test obs). Abstract gives random R2 0.790 vs text 0.793 (text used). Spatial split only run for RF CHL-a; other targets/models (ETR, XGB, BGR, KNN, LGBM) only random. Authors report ~12% accuracy decrease. Code availability not stated; data on Zenodo.</t>
  </si>
  <si>
    <t>hyperspectral 400-800 nm, CHL-a</t>
  </si>
  <si>
    <t>7.216</t>
  </si>
  <si>
    <t>9.094</t>
  </si>
  <si>
    <t>GLORIA compilation, CHL-a subset 3,136 observations from 249 lakes (after IQR outlier removal). Random = 70/30 random split of observations (test set metrics); spatial = 30% of lakes held out (75 lakes, n = 626 test obs). Abstract gives random R2 0.790 vs text 0.793 (text used). Spatial split only run for RF CHL-a; other targets/models (ETR, XGB, BGR, KNN, LGBM) only random. Authors report ~12% accuracy decrease. Code availability not stated; data on Zenodo. Units mg/m3.</t>
  </si>
  <si>
    <t>11.516</t>
  </si>
  <si>
    <t>13.12</t>
  </si>
  <si>
    <t>S1947</t>
  </si>
  <si>
    <t>Hagedorn</t>
  </si>
  <si>
    <t>USA (coastal California)</t>
  </si>
  <si>
    <t>modified groundwater quality index (mWQI) of GeoTracker hazardous sites aggregated to census block groups</t>
  </si>
  <si>
    <t>837</t>
  </si>
  <si>
    <t>Fig. 7 (printed r2 values)</t>
  </si>
  <si>
    <t>Fully connected neural networks predicting block-group mWQI from 118 EJScreen features; 837 targets (text also says 834). RCV = random 10-fold; SCV = 10 k-means clusters of block-group centroids. CAUTION: RCV and SCV models were tuned separately by multi-objective optimisation (different architectures, collinearity filter 0.09 vs 0.03 -&gt; different feature subsets, different KNNOR-Reg oversampling: 834 -&gt; 6,975 RCV / 4,492 SCV), so not identical model configurations (precedent: separately tuned random vs spatial accepted, R0038). Oversampling with synthetic samples; Fig. 7 regressions use the combined 10 folds of oversampled validation targets, so synthetic points likely enter validation (leakage, especially for RCV). Weak spatial autocorrelation (Moran I 0.06-0.08). R2 from pooled true vs predicted (KDE joint plot labels).</t>
  </si>
  <si>
    <t>MOO-optimised trade-off solution (separately tuned for RCV and SCV)</t>
  </si>
  <si>
    <t>4.47</t>
  </si>
  <si>
    <t>8.53</t>
  </si>
  <si>
    <t>Table 1 (objective O1: mean MSE of k folds 20.0 vs 72.7)</t>
  </si>
  <si>
    <t>Fully connected neural networks predicting block-group mWQI from 118 EJScreen features; 837 targets (text also says 834). RCV = random 10-fold; SCV = 10 k-means clusters of block-group centroids. CAUTION: RCV and SCV models were tuned separately by multi-objective optimisation (different architectures, collinearity filter 0.09 vs 0.03 -&gt; different feature subsets, different KNNOR-Reg oversampling: 834 -&gt; 6,975 RCV / 4,492 SCV), so not identical model configurations (precedent: separately tuned random vs spatial accepted, R0038). Oversampling with synthetic samples; Fig. 7 regressions use the combined 10 folds of oversampled validation targets, so synthetic points likely enter validation (leakage, especially for RCV). Weak spatial autocorrelation (Moran I 0.06-0.08). RMSE derived as sqrt of reported mean fold MSE (20.0 RCV, 72.7 SCV); sqrt of mean MSE, not mean of fold RMSEs. mWQI units (0-100 index).</t>
  </si>
  <si>
    <t>S2038</t>
  </si>
  <si>
    <t>High Nature Value (HNV) grassland category I-III of parcels from Sentinel-2 spectral data</t>
  </si>
  <si>
    <t>4970</t>
  </si>
  <si>
    <t>10 random / 5 biogeographic regions (LLO)</t>
  </si>
  <si>
    <t>Table 2 (Train ACC / Train kappa = CV estimates)</t>
  </si>
  <si>
    <t>8,284 HNV parcels 2017-2021 (Table 1); 60% training (~4,970, n_samples approximate) used in CAST CV, 40% balanced random test set. Random 10-fold vs LLO-CV with 5 biogeographic regions (Alpine foothills + Alps merged); values = 'Train ACC/kappa' in Table 2 (CV estimates, averaged over 100 iterations); accuracy given in percent, converted to 0-1. Random 40% hold-out test results identical across CV types (spectral: ACC 0.43, kappa 0.14; all: 0.44, 0.15) since CV only affects tuning/selection. LTO-CV (leave-year-out) not extracted (spectral 0.35/0.02; all 0.35/0.02). HNV mapping parcels from federal-state monitoring (observer/spatial imbalance) -&gt; clustered.</t>
  </si>
  <si>
    <t>all predictors (spectral + date of max NDVI + biogeographic region)</t>
  </si>
  <si>
    <t>spectral information only (bands + Rao Q + CV)</t>
  </si>
  <si>
    <t>S2147a</t>
  </si>
  <si>
    <t>Lee</t>
  </si>
  <si>
    <t>maize production per district-year</t>
  </si>
  <si>
    <t>RK K=37 (number of years) / LDO 45 districts</t>
  </si>
  <si>
    <t>0.376</t>
  </si>
  <si>
    <t>Fig. 4 boxplot medians (vector graphic coordinates)</t>
  </si>
  <si>
    <t>District-level (admin-2) panel data, 45 districts x 37 years (n of district-years not reported; administrative census units -&gt; sampling coded regular_grid as complete coverage, could be unknown). Random K-fold (K = number of years) vs Leave-District-Out (LOO over districts). Values = MEDIAN of the annual distribution of R2 (boxplots, R2 computed per year across districts), extracted from vector PDF coordinates (precision ~0.005), not means. LYO and TS (temporal) CV not extracted. Year and district ID used as predictors in the panel model (district ID cannot generalise under LDO). Alt random comparator: random 80/20 split R2 (Table 4) time-varying 0.81, combined 0.9. MAPE in Fig. S6 only.</t>
  </si>
  <si>
    <t>combined features (time-varying EO + time-invariant soil/livelihood/cropland)</t>
  </si>
  <si>
    <t>random_split 80/20 (Table 4 R2 0.9)</t>
  </si>
  <si>
    <t>time-varying features only</t>
  </si>
  <si>
    <t>random_split 80/20 (Table 4 R2 0.81)</t>
  </si>
  <si>
    <t>maize yield per district-year</t>
  </si>
  <si>
    <t>0.259</t>
  </si>
  <si>
    <t>District-level (admin-2) panel data, 45 districts x 37 years (n of district-years not reported; administrative census units -&gt; sampling coded regular_grid as complete coverage, could be unknown). Random K-fold (K = number of years) vs Leave-District-Out (LOO over districts). Values = MEDIAN of the annual distribution of R2 (boxplots, R2 computed per year across districts), extracted from vector PDF coordinates (precision ~0.005), not means. LYO and TS (temporal) CV not extracted. Year and district ID used as predictors in the panel model (district ID cannot generalise under LDO). Alt random comparator: random 80/20 split R2 (Table 4) time-varying 0.53, combined 0.64. MAPE in Fig. S6 only.</t>
  </si>
  <si>
    <t>random_split 80/20 (Table 4 R2 0.64)</t>
  </si>
  <si>
    <t>0.333</t>
  </si>
  <si>
    <t>random_split 80/20 (Table 4 R2 0.53)</t>
  </si>
  <si>
    <t>S2147b</t>
  </si>
  <si>
    <t>RK K=26 (number of years) / LDO 31 districts</t>
  </si>
  <si>
    <t>District-level (admin-2) panel data, 31 districts x 26 years (n of district-years not reported; administrative census units -&gt; sampling coded regular_grid as complete coverage, could be unknown). Random K-fold (K = number of years) vs Leave-District-Out (LOO over districts). Values = MEDIAN of the annual distribution of R2 (boxplots, R2 computed per year across districts), extracted from vector PDF coordinates (precision ~0.005), not means. LYO and TS (temporal) CV not extracted. Year and district ID used as predictors in the panel model (district ID cannot generalise under LDO). Alt random comparator: random 80/20 split R2 (Table 4) time-varying 0.52, combined 0.73. MAPE in Fig. S6 only. Spatial (LDO) median R2 is negative and below the plotted axis (box Q3 ~0.04); value not recoverable -&gt; NA. Authors: negative accuracy for Somalia production under LDO.</t>
  </si>
  <si>
    <t>random_split 80/20 (Table 4 R2 0.73)</t>
  </si>
  <si>
    <t>31</t>
  </si>
  <si>
    <t>0.648</t>
  </si>
  <si>
    <t>-0.009</t>
  </si>
  <si>
    <t>District-level (admin-2) panel data, 31 districts x 26 years (n of district-years not reported; administrative census units -&gt; sampling coded regular_grid as complete coverage, could be unknown). Random K-fold (K = number of years) vs Leave-District-Out (LOO over districts). Values = MEDIAN of the annual distribution of R2 (boxplots, R2 computed per year across districts), extracted from vector PDF coordinates (precision ~0.005), not means. LYO and TS (temporal) CV not extracted. Year and district ID used as predictors in the panel model (district ID cannot generalise under LDO). Alt random comparator: random 80/20 split R2 (Table 4) time-varying 0.52, combined 0.73. MAPE in Fig. S6 only. LDO median slightly below 0 (box clipped at 0; Q3 ~0.065).</t>
  </si>
  <si>
    <t>random_split 80/20 (Table 4 R2 0.52)</t>
  </si>
  <si>
    <t>0.457</t>
  </si>
  <si>
    <t>District-level (admin-2) panel data, 31 districts x 26 years (n of district-years not reported; administrative census units -&gt; sampling coded regular_grid as complete coverage, could be unknown). Random K-fold (K = number of years) vs Leave-District-Out (LOO over districts). Values = MEDIAN of the annual distribution of R2 (boxplots, R2 computed per year across districts), extracted from vector PDF coordinates (precision ~0.005), not means. LYO and TS (temporal) CV not extracted. Year and district ID used as predictors in the panel model (district ID cannot generalise under LDO). Alt random comparator: random 80/20 split R2 (Table 4) time-varying 0.6, combined 0.63. MAPE in Fig. S6 only.</t>
  </si>
  <si>
    <t>random_split 80/20 (Table 4 R2 0.63)</t>
  </si>
  <si>
    <t>0.607</t>
  </si>
  <si>
    <t>random_split 80/20 (Table 4 R2 0.6)</t>
  </si>
  <si>
    <t>S2244</t>
  </si>
  <si>
    <t>Kanda</t>
  </si>
  <si>
    <t>bias-corrected snow water equivalent (SWE, mm) at CanSWE sites (RF correction of ERA5-Land SWE)</t>
  </si>
  <si>
    <t>476224</t>
  </si>
  <si>
    <t>1 random 80/20 split / 5 site-group splits</t>
  </si>
  <si>
    <t>Section 3 text p.10; Fig. 10</t>
  </si>
  <si>
    <t>Random CV = observations shuffled and split 80:20 (5-fold CV on the 80% for tuning), test-set metrics. Spatial transfer = CanSWE sites randomly divided into 5 groups, train on 80% of sites/test on 20%, repeated 5 times (aggregation of the 5 runs not stated). Same RF (216 trees, max depth 16). n_samples = 502,461 rows minus 26,237 outliers (CanSWE 1784 sites 1971-2021, biweekly; plus NorSWE airborne gamma used only in training) - approximate. Temporal transfer (train 1971-2014, test 2015-2021): RMSE 69.14 mm, R2 0.89 (not extracted). Leave-one-ecozone-out (15 ecozones) reported only as relative mean bias (Table A.2, not an allowed metric). MLR rows not extracted (Fig. 10: R2 0.53 random / 0.63 spatial). RMSE in mm. Station network = clustered.</t>
  </si>
  <si>
    <t>RF all predictors; site-group 80/20 hold-out x5</t>
  </si>
  <si>
    <t>5-fold CV within 80% training set used for tuning (values not reported)</t>
  </si>
  <si>
    <t>99.88</t>
  </si>
  <si>
    <t>S2278</t>
  </si>
  <si>
    <t>Torra</t>
  </si>
  <si>
    <t>Spain (Upper Llobregat River Basin, Catalonia)</t>
  </si>
  <si>
    <t>badland (erosion landform) presence/absence susceptibility</t>
  </si>
  <si>
    <t>630</t>
  </si>
  <si>
    <t>Section 3.2 text p.11</t>
  </si>
  <si>
    <t>RF with all governing factors, small ULRB dataset (450 badland points, one random point per polygon + 450 non-badland points = 900; 70% = 630 training points used for both CVs). Random 10-fold CV vs spatial CV with spatially disjoint subregions (partition in supplementary; 'repeated 10 times', so 10 spatial folds assumed). Overall AUC = mean of folds. Large dataset (12,404 pixel points) and Catalonia upscaling only evaluated with random CV/hold-out (not extracted). Badland/soil erosion coded other (precedent gully erosion). Sampling: points from mapped polygons + random non-badland points = unknown.</t>
  </si>
  <si>
    <t>RF all governing factors; small dataset (900 points)</t>
  </si>
  <si>
    <t>S2462a</t>
  </si>
  <si>
    <t>Canada (Bay of Fundy)</t>
  </si>
  <si>
    <t>seabed acoustic backscatter (dB) simulated sampling from full raster</t>
  </si>
  <si>
    <t>VE_bias_vs_true</t>
  </si>
  <si>
    <t>-0.1077</t>
  </si>
  <si>
    <t>0.3424</t>
  </si>
  <si>
    <t>Table 3; Figs. 10-11</t>
  </si>
  <si>
    <t>Simulation study on real environmental rasters (5 predictors incl. X/Y). Values are MEDIAN BIAS across all simulations = true full-raster statistic minus validation estimate (VE - ve_hat; RMSE - rmse_hat), NOT absolute metrics. VE (variance explained = MEC/R2-type) negative bias = optimistic; RMSE positive bias = optimistic. Random = unweighted out-of-bag; spatial = spatial LOO with exclusion radius = residual variogram range (capped by hmax/4; varies per run, not reported). Designs: n = 100-500, Pind = 0.2-0.8 independent points, 5 clusters of radius 2-10 km, 100 replicates each (300 simulations x 100). RMSE unit dB. Other validation methods (KDE weighting, conditional Gaussian hom/het, covariance weighting) in Table 3 not extracted; mean values in Appendix Table A1. Seabed variable coded other. Code in Supplement S3.</t>
  </si>
  <si>
    <t>unweighted RF (randomForest defaults); all 300 simulation designs pooled (median)</t>
  </si>
  <si>
    <t>0.4409</t>
  </si>
  <si>
    <t>-0.6340</t>
  </si>
  <si>
    <t>S2462b</t>
  </si>
  <si>
    <t>sediment mobilization frequency (%) simulated sampling from full raster</t>
  </si>
  <si>
    <t>-0.0916</t>
  </si>
  <si>
    <t>0.6054</t>
  </si>
  <si>
    <t>Simulation study on real environmental rasters (5 predictors incl. X/Y). Values are MEDIAN BIAS across all simulations = true full-raster statistic minus validation estimate (VE - ve_hat; RMSE - rmse_hat), NOT absolute metrics. VE (variance explained = MEC/R2-type) negative bias = optimistic; RMSE positive bias = optimistic. Random = unweighted out-of-bag; spatial = spatial LOO with exclusion radius = residual variogram range (capped by hmax/4; varies per run, not reported). Designs: n = 100-500, Pind = 0.2-0.8 independent points, 5 clusters of radius 2-10 km, 100 replicates each (300 simulations x 100). RMSE unit %. Other validation methods (KDE weighting, conditional Gaussian hom/het, covariance weighting) in Table 3 not extracted; mean values in Appendix Table A1. Seabed variable coded other. Code in Supplement S3.</t>
  </si>
  <si>
    <t>2.8812</t>
  </si>
  <si>
    <t>-8.6744</t>
  </si>
  <si>
    <t>S2462c</t>
  </si>
  <si>
    <t>mean current velocity (m/s) simulated sampling from full raster</t>
  </si>
  <si>
    <t>-0.0832</t>
  </si>
  <si>
    <t>0.4422</t>
  </si>
  <si>
    <t>Simulation study on real environmental rasters (5 predictors incl. X/Y). Values are MEDIAN BIAS across all simulations = true full-raster statistic minus validation estimate (VE - ve_hat; RMSE - rmse_hat), NOT absolute metrics. VE (variance explained = MEC/R2-type) negative bias = optimistic; RMSE positive bias = optimistic. Random = unweighted out-of-bag; spatial = spatial LOO with exclusion radius = residual variogram range (capped by hmax/4; varies per run, not reported). Designs: n = 100-500, Pind = 0.2-0.8 independent points, 5 clusters of radius 2-10 km, 100 replicates each (300 simulations x 100). RMSE unit m/s. Other validation methods (KDE weighting, conditional Gaussian hom/het, covariance weighting) in Table 3 not extracted; mean values in Appendix Table A1. Seabed variable coded other. Code in Supplement S3.</t>
  </si>
  <si>
    <t>0.0166</t>
  </si>
  <si>
    <t>-0.0213</t>
  </si>
  <si>
    <t>S2469</t>
  </si>
  <si>
    <t>Mongolia; China (Mongolian Plateau)</t>
  </si>
  <si>
    <t>grassland plant species richness per 100 m2 (log-transformed)</t>
  </si>
  <si>
    <t>1609</t>
  </si>
  <si>
    <t>1660000</t>
  </si>
  <si>
    <t>Fig. 4 (printed bar labels); Section 3.1 text</t>
  </si>
  <si>
    <t>R2 given in percent in Fig. 4 labels, converted to 0-1. Random 10-fold CV vs spatial CV following Ploton et al. 2020: hierarchical clustering of sites using the distance at which Moran's I of model residuals approaches zero (group-specific threshold = block_or_buffer_size_m), giving group-specific numbers of spatial folds. Same tuned RF (ranger, 500 trees; ROE bias correction) per predictor group. 1,609 sites compiled from sPlot + CAS field surveys (clustered, uneven). RMSE computed but not reported numerically. Field data only partly public (sPlot); no code.</t>
  </si>
  <si>
    <t>RF predictor set: All variables (23)</t>
  </si>
  <si>
    <t>10 random / 57 spatial</t>
  </si>
  <si>
    <t>RF predictor set: Remotely sensed variables (18)</t>
  </si>
  <si>
    <t>57</t>
  </si>
  <si>
    <t>1010000</t>
  </si>
  <si>
    <t>10 random / 6 spatial</t>
  </si>
  <si>
    <t>RF predictor set: Abiotic variables (5)</t>
  </si>
  <si>
    <t>960000</t>
  </si>
  <si>
    <t>10 random / 8 spatial</t>
  </si>
  <si>
    <t>RF predictor set: Functional traits (5)</t>
  </si>
  <si>
    <t>660000</t>
  </si>
  <si>
    <t>RF predictor set: Habitat heterogeneity (4)</t>
  </si>
  <si>
    <t>860000</t>
  </si>
  <si>
    <t>RF predictor set: Spectral diversity (7)</t>
  </si>
  <si>
    <t>RF predictor set: Productivity and phenology (2)</t>
  </si>
  <si>
    <t>S2455a</t>
  </si>
  <si>
    <t>gap-filling of daily MODIS LST Aqua day (C) remote sensing product, 2019</t>
  </si>
  <si>
    <t>OOB / 1 block split (70/30 per day)</t>
  </si>
  <si>
    <t>Remote-sensing gap-filling RF (annual model per product, tuned on OOB). Random = OOB samples; spatial = structured split: prediction area partitioned into spatial blocks with area equal to the median gap area (size not reported in main text, Fig. S3), each day 30% of blocks randomly assigned to test, 70% to training. Table 1 = 2019; 2018 and 2020 in Table S4 (not available, not extracted). n pixels not reported. Main exposure QRF models (temperature, PM2.5, PM10, NO2, O3) evaluated only with leave-station-out CV (no random comparator; not extracted). Atmospheric/LST coded climate (precedent). Code on GitHub (carlesmila/COVAIR).</t>
  </si>
  <si>
    <t>annual RF gap-filling model MODIS LST Aqua day (C), 2019</t>
  </si>
  <si>
    <t>S2455b</t>
  </si>
  <si>
    <t>gap-filling of daily MODIS LST Aqua night (C) remote sensing product, 2019</t>
  </si>
  <si>
    <t>annual RF gap-filling model MODIS LST Aqua night (C), 2019</t>
  </si>
  <si>
    <t>S2455c</t>
  </si>
  <si>
    <t>gap-filling of daily MODIS LST Terra day (C) remote sensing product, 2019</t>
  </si>
  <si>
    <t>1.95</t>
  </si>
  <si>
    <t>annual RF gap-filling model MODIS LST Terra day (C), 2019</t>
  </si>
  <si>
    <t>S2455d</t>
  </si>
  <si>
    <t>gap-filling of daily MODIS LST Terra night (C) remote sensing product, 2019</t>
  </si>
  <si>
    <t>annual RF gap-filling model MODIS LST Terra night (C), 2019</t>
  </si>
  <si>
    <t>S2455e</t>
  </si>
  <si>
    <t>gap-filling of daily MODIS MAIAC AOD Aqua remote sensing product, 2019</t>
  </si>
  <si>
    <t>annual RF gap-filling model MODIS MAIAC AOD Aqua, 2019</t>
  </si>
  <si>
    <t>S2455f</t>
  </si>
  <si>
    <t>gap-filling of daily MODIS MAIAC AOD Terra remote sensing product, 2019</t>
  </si>
  <si>
    <t>annual RF gap-filling model MODIS MAIAC AOD Terra, 2019</t>
  </si>
  <si>
    <t>S2455g</t>
  </si>
  <si>
    <t>gap-filling of daily OMI tropospheric NO2 column (mol/cm3, scaled) remote sensing product, 2019</t>
  </si>
  <si>
    <t>annual RF gap-filling model OMI tropospheric NO2 column (mol/cm3, scaled), 2019</t>
  </si>
  <si>
    <t>S2455h</t>
  </si>
  <si>
    <t>gap-filling of daily OMI total O3 column (DU) remote sensing product, 2019</t>
  </si>
  <si>
    <t>3.07</t>
  </si>
  <si>
    <t>annual RF gap-filling model OMI total O3 column (DU), 2019</t>
  </si>
  <si>
    <t>S2455i</t>
  </si>
  <si>
    <t>gap-filling of daily TROPOMI tropospheric NO2 column (mol/cm3, scaled) remote sensing product, 2019</t>
  </si>
  <si>
    <t>annual RF gap-filling model TROPOMI tropospheric NO2 column (mol/cm3, scaled), 2019</t>
  </si>
  <si>
    <t>S2455j</t>
  </si>
  <si>
    <t>gap-filling of daily TROPOMI total O3 column (DU) remote sensing product, 2019</t>
  </si>
  <si>
    <t>annual RF gap-filling model TROPOMI total O3 column (DU), 2019</t>
  </si>
  <si>
    <t>S2344</t>
  </si>
  <si>
    <t>Bravo-Diaz</t>
  </si>
  <si>
    <t>Pinus radiata canopy cover fraction per 100x100-pixel UAV RGB tile</t>
  </si>
  <si>
    <t>2000</t>
  </si>
  <si>
    <t>5 experiments (leave-one-site-out) each with 60/20/20 random split</t>
  </si>
  <si>
    <t>0.8864</t>
  </si>
  <si>
    <t>0.7448</t>
  </si>
  <si>
    <t>0.0538</t>
  </si>
  <si>
    <t>0.1245</t>
  </si>
  <si>
    <t>Table 2; Section 2.5</t>
  </si>
  <si>
    <t>Multi-site models: 2000 tiles (500 from each of 4 training sites) randomly split 60/20/20 train/validation/test; the 5th site held out for transfer evaluation; repeated with each of 5 sites held out (leave-one-site-out). Values = mean (SD) over 5 experiments of Table 2 (random test R2 per experiment 0.798, 0.889, 0.888, 0.939, 0.918; held-out-site R2 0.631, 0.776, 0.848, 0.598, 0.871). R2 = squared Pearson r. Best CNN per experiment selected on validation data (modelv; Xception-based fine-tuned, architecture varies by experiment). Test RMSE in Table 1 but transfer RMSE not reported. modelt (selected on transfer data) not extracted. 5 UAV sites (tiles exhaustive within sites) = clustered.</t>
  </si>
  <si>
    <t>multi-site CNN (modelv), leave-one-site-out</t>
  </si>
  <si>
    <t>5 single-site models, each 60/20/20 random split + transfer to 4 other sites</t>
  </si>
  <si>
    <t>0.9116</t>
  </si>
  <si>
    <t>-0.1908</t>
  </si>
  <si>
    <t>0.0312</t>
  </si>
  <si>
    <t>0.9475</t>
  </si>
  <si>
    <t>Mono-site models: each trained on one site (667-3264 tiles) with 60/20/20 random split; random test R2 per site 0.871, 0.916, 0.930, 0.950, 0.891 vs mean R2 when transferred to the other 4 sites 0.429, -1.770, 0.622, 0.027, -0.262 (Table 2). Values = mean (SD) over 5 sites. Transfer here = training on a single site and predicting other sites (extrapolation design, not a standard spatial CV) - sensitivity only. R2 = squared Pearson r per paper (negative values imply R2 computed as 1-SSE/SST for transfer; as reported).</t>
  </si>
  <si>
    <t>mono-site CNN (modelv), transfer to other sites</t>
  </si>
  <si>
    <t>S2498</t>
  </si>
  <si>
    <t>Knudby</t>
  </si>
  <si>
    <t>France (southern Corsica)</t>
  </si>
  <si>
    <t>nearshore water depth (satellite-derived bathymetry, 0-20 m; Sentinel-2 vs airborne lidar DEM at 10 m)</t>
  </si>
  <si>
    <t>1600</t>
  </si>
  <si>
    <t>800</t>
  </si>
  <si>
    <t>1 split (60/20/20) x5 iterations</t>
  </si>
  <si>
    <t>2.32</t>
  </si>
  <si>
    <t>Fig. 5 (p.6); Section 4.1, 4.3</t>
  </si>
  <si>
    <t>RF (sklearn) water-depth model from 5 Sentinel-2 bands. Random = each 10-m pixel randomly assigned to calibration/validation/test (60/20/20); blocked = 1600-m grid cells (107 blocks; ~2x semivariogram range, so range ~800 m inferred) randomly assigned to sets. Calibration subsamples 100-100,000 points (validation subsample = 1/3 calibration size), hyperparameters tuned on validation, MAE on all test data (n=85,975); 5 iterations, SD = across iterations. Values digitised visually from Fig. 5 at 300 dpi (precision ~+/-0.02 m; SDs ~+/-0.01 m). n_samples = calibration subsample size (pool 428,398 lidar pixels). Mean test-to-calibration distance: random 12-433 m vs blocked 591-1059 m. MAE in m. Bathymetry coded other. Other models (CNN, DNN, band-ratio) only under blocked split.</t>
  </si>
  <si>
    <t>RF; 100 calibration points</t>
  </si>
  <si>
    <t>1.88</t>
  </si>
  <si>
    <t>RF; 300 calibration points</t>
  </si>
  <si>
    <t>RF; 1000 calibration points</t>
  </si>
  <si>
    <t>RF; 3000 calibration points</t>
  </si>
  <si>
    <t>RF; 10000 calibration points</t>
  </si>
  <si>
    <t>RF; 30000 calibration points (subsample used for main model comparison)</t>
  </si>
  <si>
    <t>100000</t>
  </si>
  <si>
    <t>1.12</t>
  </si>
  <si>
    <t>RF; 100000 calibration points</t>
  </si>
  <si>
    <t>S2570</t>
  </si>
  <si>
    <t>Boser</t>
  </si>
  <si>
    <t>USA (San Francisco Bay Area, California)</t>
  </si>
  <si>
    <t>daily ground-level PM2.5 (ug/m3) at EPA monitors, 1-km map, 2017</t>
  </si>
  <si>
    <t>random NA / 34 site folds</t>
  </si>
  <si>
    <t>2.53</t>
  </si>
  <si>
    <t>Fig. 4 (p.6); Step 1 text; Appendix A</t>
  </si>
  <si>
    <t>Model = AutoGluon AutoML weighted ensemble (CatBoost, LightGBM, kNN, tabular DNN, RF, extra trees), coded other. Random hold-out CV vs site-based CV (34 monitors, 34 splits); number of random folds not stated. Overall (pooled) metrics with 95% bootstrap CIs (not SDs): RMSE random 1.73 (1.69-1.76) vs spatial 2.53 (2.48-2.56); NSE (=coefficient of determination, extracted as R2) 0.82 (0.81-0.84) vs 0.73 (0.71-0.76); squared Pearson r2 identical (0.82 vs 0.73). Isolated spatial r2 under site CV only 0.09 (NSE -0.88). 34 EPA monitors x up to 327 days (n not stated). Linear two-stage LME+GWR model not extracted (RMSE 2.13 vs 2.61). Air pollution coded climate (precedent). Data/code on GitHub (anna-boser/AutoGluon_PM_paper).</t>
  </si>
  <si>
    <t>AutoGluon nonparametric ensemble; all predictors</t>
  </si>
  <si>
    <t>S2655a</t>
  </si>
  <si>
    <t>Watson</t>
  </si>
  <si>
    <t>daily 8-h max ozone at EPA monitors, 2008</t>
  </si>
  <si>
    <t>10 random / 186 locations</t>
  </si>
  <si>
    <t>Fig. 4 (p.13); Section 5</t>
  </si>
  <si>
    <t>Case study (real data) of methodological paper; simulations not extracted. RF fit separately to each 1-, 2-, 4- or 8-week non-overlapping block of California 2008 monitor data (May-Sep, wildfire period); naive random 10-fold CV vs LOLO CV (primary) and LLO10 (10-fold leave-location-out, primary=no). Paper reports MSE (units not stated, likely transformed scale) as boxplots across the time blocks (Fig. 4); values are box MEDIANS digitised visually (~+/-0.002 MSE) and converted to RMSE = sqrt(median MSE) (= median RMSE across blocks); metric_aggregation = median across time-block models. Linear regression and universal kriging not extracted (kriging is also optimistic under naive CV). n per model not stated. No code/data statement. Dataset: 25236 obs from 186 monitors. Median MSE naive 0.025, LOLO 0.047.</t>
  </si>
  <si>
    <t>RF; one week training window (21 blocks); LOLO</t>
  </si>
  <si>
    <t>other (median across time-block models)</t>
  </si>
  <si>
    <t>10 random / 10 location groups</t>
  </si>
  <si>
    <t>Case study (real data) of methodological paper; simulations not extracted. RF fit separately to each 1-, 2-, 4- or 8-week non-overlapping block of California 2008 monitor data (May-Sep, wildfire period); naive random 10-fold CV vs LOLO CV (primary) and LLO10 (10-fold leave-location-out, primary=no). Paper reports MSE (units not stated, likely transformed scale) as boxplots across the time blocks (Fig. 4); values are box MEDIANS digitised visually (~+/-0.002 MSE) and converted to RMSE = sqrt(median MSE) (= median RMSE across blocks); metric_aggregation = median across time-block models. Linear regression and universal kriging not extracted (kriging is also optimistic under naive CV). n per model not stated. No code/data statement. Dataset: 25236 obs from 186 monitors. Median MSE naive 0.025, LLO10 0.047.</t>
  </si>
  <si>
    <t>RF; one week training window (21 blocks); LLO10</t>
  </si>
  <si>
    <t>0.164</t>
  </si>
  <si>
    <t>0.212</t>
  </si>
  <si>
    <t>Case study (real data) of methodological paper; simulations not extracted. RF fit separately to each 1-, 2-, 4- or 8-week non-overlapping block of California 2008 monitor data (May-Sep, wildfire period); naive random 10-fold CV vs LOLO CV (primary) and LLO10 (10-fold leave-location-out, primary=no). Paper reports MSE (units not stated, likely transformed scale) as boxplots across the time blocks (Fig. 4); values are box MEDIANS digitised visually (~+/-0.002 MSE) and converted to RMSE = sqrt(median MSE) (= median RMSE across blocks); metric_aggregation = median across time-block models. Linear regression and universal kriging not extracted (kriging is also optimistic under naive CV). n per model not stated. No code/data statement. Dataset: 25236 obs from 186 monitors. Median MSE naive 0.027, LOLO 0.045.</t>
  </si>
  <si>
    <t>RF; two weeks training window (11 blocks); LOLO</t>
  </si>
  <si>
    <t>Case study (real data) of methodological paper; simulations not extracted. RF fit separately to each 1-, 2-, 4- or 8-week non-overlapping block of California 2008 monitor data (May-Sep, wildfire period); naive random 10-fold CV vs LOLO CV (primary) and LLO10 (10-fold leave-location-out, primary=no). Paper reports MSE (units not stated, likely transformed scale) as boxplots across the time blocks (Fig. 4); values are box MEDIANS digitised visually (~+/-0.002 MSE) and converted to RMSE = sqrt(median MSE) (= median RMSE across blocks); metric_aggregation = median across time-block models. Linear regression and universal kriging not extracted (kriging is also optimistic under naive CV). n per model not stated. No code/data statement. Dataset: 25236 obs from 186 monitors. Median MSE naive 0.027, LLO10 0.045.</t>
  </si>
  <si>
    <t>RF; two weeks training window (11 blocks); LLO10</t>
  </si>
  <si>
    <t>0.247</t>
  </si>
  <si>
    <t>Case study (real data) of methodological paper; simulations not extracted. RF fit separately to each 1-, 2-, 4- or 8-week non-overlapping block of California 2008 monitor data (May-Sep, wildfire period); naive random 10-fold CV vs LOLO CV (primary) and LLO10 (10-fold leave-location-out, primary=no). Paper reports MSE (units not stated, likely transformed scale) as boxplots across the time blocks (Fig. 4); values are box MEDIANS digitised visually (~+/-0.002 MSE) and converted to RMSE = sqrt(median MSE) (= median RMSE across blocks); metric_aggregation = median across time-block models. Linear regression and universal kriging not extracted (kriging is also optimistic under naive CV). n per model not stated. No code/data statement. Dataset: 25236 obs from 186 monitors. Median MSE naive 0.025, LOLO 0.061.</t>
  </si>
  <si>
    <t>RF; four weeks training window (6 blocks); LOLO</t>
  </si>
  <si>
    <t>Case study (real data) of methodological paper; simulations not extracted. RF fit separately to each 1-, 2-, 4- or 8-week non-overlapping block of California 2008 monitor data (May-Sep, wildfire period); naive random 10-fold CV vs LOLO CV (primary) and LLO10 (10-fold leave-location-out, primary=no). Paper reports MSE (units not stated, likely transformed scale) as boxplots across the time blocks (Fig. 4); values are box MEDIANS digitised visually (~+/-0.002 MSE) and converted to RMSE = sqrt(median MSE) (= median RMSE across blocks); metric_aggregation = median across time-block models. Linear regression and universal kriging not extracted (kriging is also optimistic under naive CV). n per model not stated. No code/data statement. Dataset: 25236 obs from 186 monitors. Median MSE naive 0.025, LLO10 0.063.</t>
  </si>
  <si>
    <t>RF; four weeks training window (6 blocks); LLO10</t>
  </si>
  <si>
    <t>0.257</t>
  </si>
  <si>
    <t>Case study (real data) of methodological paper; simulations not extracted. RF fit separately to each 1-, 2-, 4- or 8-week non-overlapping block of California 2008 monitor data (May-Sep, wildfire period); naive random 10-fold CV vs LOLO CV (primary) and LLO10 (10-fold leave-location-out, primary=no). Paper reports MSE (units not stated, likely transformed scale) as boxplots across the time blocks (Fig. 4); values are box MEDIANS digitised visually (~+/-0.002 MSE) and converted to RMSE = sqrt(median MSE) (= median RMSE across blocks); metric_aggregation = median across time-block models. Linear regression and universal kriging not extracted (kriging is also optimistic under naive CV). n per model not stated. No code/data statement. Dataset: 25236 obs from 186 monitors. Median MSE naive 0.027, LOLO 0.066.</t>
  </si>
  <si>
    <t>RF; eight weeks training window (4 blocks); LOLO</t>
  </si>
  <si>
    <t>Case study (real data) of methodological paper; simulations not extracted. RF fit separately to each 1-, 2-, 4- or 8-week non-overlapping block of California 2008 monitor data (May-Sep, wildfire period); naive random 10-fold CV vs LOLO CV (primary) and LLO10 (10-fold leave-location-out, primary=no). Paper reports MSE (units not stated, likely transformed scale) as boxplots across the time blocks (Fig. 4); values are box MEDIANS digitised visually (~+/-0.002 MSE) and converted to RMSE = sqrt(median MSE) (= median RMSE across blocks); metric_aggregation = median across time-block models. Linear regression and universal kriging not extracted (kriging is also optimistic under naive CV). n per model not stated. No code/data statement. Dataset: 25236 obs from 186 monitors. Median MSE naive 0.027, LLO10 0.067.</t>
  </si>
  <si>
    <t>RF; eight weeks training window (4 blocks); LLO10</t>
  </si>
  <si>
    <t>S2655b</t>
  </si>
  <si>
    <t>24-h average PM2.5 at monitors, 2008</t>
  </si>
  <si>
    <t>10 random / 136 locations</t>
  </si>
  <si>
    <t>0.297</t>
  </si>
  <si>
    <t>Case study (real data) of methodological paper; simulations not extracted. RF fit separately to each 1-, 2-, 4- or 8-week non-overlapping block of California 2008 monitor data (May-Sep, wildfire period); naive random 10-fold CV vs LOLO CV (primary) and LLO10 (10-fold leave-location-out, primary=no). Paper reports MSE (units not stated, likely transformed scale) as boxplots across the time blocks (Fig. 4); values are box MEDIANS digitised visually (~+/-0.002 MSE) and converted to RMSE = sqrt(median MSE) (= median RMSE across blocks); metric_aggregation = median across time-block models. Linear regression and universal kriging not extracted (kriging is also optimistic under naive CV). n per model not stated. No code/data statement. Dataset: 14247 obs from 136 monitors. Median MSE naive 0.09, LOLO 0.088.</t>
  </si>
  <si>
    <t>136</t>
  </si>
  <si>
    <t>Case study (real data) of methodological paper; simulations not extracted. RF fit separately to each 1-, 2-, 4- or 8-week non-overlapping block of California 2008 monitor data (May-Sep, wildfire period); naive random 10-fold CV vs LOLO CV (primary) and LLO10 (10-fold leave-location-out, primary=no). Paper reports MSE (units not stated, likely transformed scale) as boxplots across the time blocks (Fig. 4); values are box MEDIANS digitised visually (~+/-0.002 MSE) and converted to RMSE = sqrt(median MSE) (= median RMSE across blocks); metric_aggregation = median across time-block models. Linear regression and universal kriging not extracted (kriging is also optimistic under naive CV). n per model not stated. No code/data statement. Dataset: 14247 obs from 136 monitors. Median MSE naive 0.09, LLO10 0.089.</t>
  </si>
  <si>
    <t>0.288</t>
  </si>
  <si>
    <t>0.307</t>
  </si>
  <si>
    <t>Case study (real data) of methodological paper; simulations not extracted. RF fit separately to each 1-, 2-, 4- or 8-week non-overlapping block of California 2008 monitor data (May-Sep, wildfire period); naive random 10-fold CV vs LOLO CV (primary) and LLO10 (10-fold leave-location-out, primary=no). Paper reports MSE (units not stated, likely transformed scale) as boxplots across the time blocks (Fig. 4); values are box MEDIANS digitised visually (~+/-0.002 MSE) and converted to RMSE = sqrt(median MSE) (= median RMSE across blocks); metric_aggregation = median across time-block models. Linear regression and universal kriging not extracted (kriging is also optimistic under naive CV). n per model not stated. No code/data statement. Dataset: 14247 obs from 136 monitors. Median MSE naive 0.083, LOLO 0.094.</t>
  </si>
  <si>
    <t>Case study (real data) of methodological paper; simulations not extracted. RF fit separately to each 1-, 2-, 4- or 8-week non-overlapping block of California 2008 monitor data (May-Sep, wildfire period); naive random 10-fold CV vs LOLO CV (primary) and LLO10 (10-fold leave-location-out, primary=no). Paper reports MSE (units not stated, likely transformed scale) as boxplots across the time blocks (Fig. 4); values are box MEDIANS digitised visually (~+/-0.002 MSE) and converted to RMSE = sqrt(median MSE) (= median RMSE across blocks); metric_aggregation = median across time-block models. Linear regression and universal kriging not extracted (kriging is also optimistic under naive CV). n per model not stated. No code/data statement. Dataset: 14247 obs from 136 monitors. Median MSE naive 0.083, LLO10 0.097.</t>
  </si>
  <si>
    <t>0.318</t>
  </si>
  <si>
    <t>Case study (real data) of methodological paper; simulations not extracted. RF fit separately to each 1-, 2-, 4- or 8-week non-overlapping block of California 2008 monitor data (May-Sep, wildfire period); naive random 10-fold CV vs LOLO CV (primary) and LLO10 (10-fold leave-location-out, primary=no). Paper reports MSE (units not stated, likely transformed scale) as boxplots across the time blocks (Fig. 4); values are box MEDIANS digitised visually (~+/-0.002 MSE) and converted to RMSE = sqrt(median MSE) (= median RMSE across blocks); metric_aggregation = median across time-block models. Linear regression and universal kriging not extracted (kriging is also optimistic under naive CV). n per model not stated. No code/data statement. Dataset: 14247 obs from 136 monitors. Median MSE naive 0.089, LOLO 0.101.</t>
  </si>
  <si>
    <t>0.322</t>
  </si>
  <si>
    <t>Case study (real data) of methodological paper; simulations not extracted. RF fit separately to each 1-, 2-, 4- or 8-week non-overlapping block of California 2008 monitor data (May-Sep, wildfire period); naive random 10-fold CV vs LOLO CV (primary) and LLO10 (10-fold leave-location-out, primary=no). Paper reports MSE (units not stated, likely transformed scale) as boxplots across the time blocks (Fig. 4); values are box MEDIANS digitised visually (~+/-0.002 MSE) and converted to RMSE = sqrt(median MSE) (= median RMSE across blocks); metric_aggregation = median across time-block models. Linear regression and universal kriging not extracted (kriging is also optimistic under naive CV). n per model not stated. No code/data statement. Dataset: 14247 obs from 136 monitors. Median MSE naive 0.089, LLO10 0.104.</t>
  </si>
  <si>
    <t>0.295</t>
  </si>
  <si>
    <t>Case study (real data) of methodological paper; simulations not extracted. RF fit separately to each 1-, 2-, 4- or 8-week non-overlapping block of California 2008 monitor data (May-Sep, wildfire period); naive random 10-fold CV vs LOLO CV (primary) and LLO10 (10-fold leave-location-out, primary=no). Paper reports MSE (units not stated, likely transformed scale) as boxplots across the time blocks (Fig. 4); values are box MEDIANS digitised visually (~+/-0.002 MSE) and converted to RMSE = sqrt(median MSE) (= median RMSE across blocks); metric_aggregation = median across time-block models. Linear regression and universal kriging not extracted (kriging is also optimistic under naive CV). n per model not stated. No code/data statement. Dataset: 14247 obs from 136 monitors. Median MSE naive 0.087, LOLO 0.104.</t>
  </si>
  <si>
    <t>Case study (real data) of methodological paper; simulations not extracted. RF fit separately to each 1-, 2-, 4- or 8-week non-overlapping block of California 2008 monitor data (May-Sep, wildfire period); naive random 10-fold CV vs LOLO CV (primary) and LLO10 (10-fold leave-location-out, primary=no). Paper reports MSE (units not stated, likely transformed scale) as boxplots across the time blocks (Fig. 4); values are box MEDIANS digitised visually (~+/-0.002 MSE) and converted to RMSE = sqrt(median MSE) (= median RMSE across blocks); metric_aggregation = median across time-block models. Linear regression and universal kriging not extracted (kriging is also optimistic under naive CV). n per model not stated. No code/data statement. Dataset: 14247 obs from 136 monitors. Median MSE naive 0.087, LLO10 0.104.</t>
  </si>
  <si>
    <t>S2660</t>
  </si>
  <si>
    <t>Arevalo</t>
  </si>
  <si>
    <t>Brazil/Amazon basin (northern study area ~2.4 M km2)</t>
  </si>
  <si>
    <t>aboveground biomass (Mg/ha) from GLAS lidar footprints + zero-AGB non-woody points</t>
  </si>
  <si>
    <t>650707</t>
  </si>
  <si>
    <t>2407000</t>
  </si>
  <si>
    <t>1 random 80/20 split / 10 discs</t>
  </si>
  <si>
    <t>64.69</t>
  </si>
  <si>
    <t>75.6</t>
  </si>
  <si>
    <t>Table 4; Fig. 9 (p.7); Section 2.4, 3.2</t>
  </si>
  <si>
    <t>XGBoost (R, lr 0.01, 1000 trees, depth 18) with 56 predictors (CCDC Landsat time-series coefficients, indices, topography, lat/lon). Random = AGB-binned 80/20 train/test split (bins manually rebalanced; essentially random within bins): RMSE 64.69, R2 0.70, MAE 46.1 (Table 4). Spatial = leave-one-disc-out CV (sperrorest): 10 random test discs of 100-km radius (mean 2715 points), exclusion buffers 0-500 km in 50-km steps, training on all points outside buffer; mean and SD over 10 discs digitised visually from Fig. 9 (precision ~+/-1.5 Mg/ha for means, ~+/-3 for SDs). Semivariogram range ~500 km (Appendix A.1) -&gt; 500-km buffer primary. Random test and LODOCV training sets differ in size. RF and GBM spatial-CV values only in online Appendix A.7/A.8 (not available) - not extracted; variants without coordinates / coordinates-only not extracted. Independent ALS comparison (plots 2012-2015): RMSE ~90 Mg/ha (GEE model, approximate, text) - value_independent left NA. GLAS footprints along tracks = clustered. RMSE in Mg/ha.</t>
  </si>
  <si>
    <t>XGB all predictors; 100-km disc, 0-km exclusion buffer</t>
  </si>
  <si>
    <t>77.0</t>
  </si>
  <si>
    <t>XGB all predictors; 100-km disc, 50-km exclusion buffer</t>
  </si>
  <si>
    <t>78.4</t>
  </si>
  <si>
    <t>XGB all predictors; 100-km disc, 100-km exclusion buffer</t>
  </si>
  <si>
    <t>80.1</t>
  </si>
  <si>
    <t>XGB all predictors; 100-km disc, 150-km exclusion buffer</t>
  </si>
  <si>
    <t>82.1</t>
  </si>
  <si>
    <t>XGB all predictors; 100-km disc, 200-km exclusion buffer</t>
  </si>
  <si>
    <t>250000</t>
  </si>
  <si>
    <t>83.8</t>
  </si>
  <si>
    <t>XGB all predictors; 100-km disc, 250-km exclusion buffer</t>
  </si>
  <si>
    <t>84.2</t>
  </si>
  <si>
    <t>XGB all predictors; 100-km disc, 300-km exclusion buffer</t>
  </si>
  <si>
    <t>86.6</t>
  </si>
  <si>
    <t>XGB all predictors; 100-km disc, 350-km exclusion buffer</t>
  </si>
  <si>
    <t>85.6</t>
  </si>
  <si>
    <t>XGB all predictors; 100-km disc, 400-km exclusion buffer</t>
  </si>
  <si>
    <t>450000</t>
  </si>
  <si>
    <t>XGB all predictors; 100-km disc, 450-km exclusion buffer</t>
  </si>
  <si>
    <t>88.0</t>
  </si>
  <si>
    <t>XGB all predictors; 100-km disc, 500-km exclusion buffer</t>
  </si>
  <si>
    <t>S2692</t>
  </si>
  <si>
    <t>Peralta</t>
  </si>
  <si>
    <t>Argentina (southern Pampas, Buenos Aires)</t>
  </si>
  <si>
    <t>soil depth to petrocalcic hardpan (cm, up to 1 m)</t>
  </si>
  <si>
    <t>3989</t>
  </si>
  <si>
    <t>OOB / 8 fields</t>
  </si>
  <si>
    <t>Table 2 (p.9)</t>
  </si>
  <si>
    <t>RF (ranger, 500 trees, tuned by 5-fold CV on OOB RMSE) with ECa (RF-interpolated) and terrain covariates plus buffer aggregations (15-60 m). Random = OOB error of final model; spatial = leave-one-field-out CV (each field left out; per-fold correlation-based R2 and RMSE averaged). Regular grids 30-70 m (2-12 points/ha) in 8 fields. CV R2 is squared correlation per fold (text calls the summary median); OOB R2 = variance explained. RRMSE also reported. Abstract gives OOB RMSE 22.8 cm but Table 2 21.8 cm (Table used). RMSE in cm.</t>
  </si>
  <si>
    <t>RF; all 8 fields</t>
  </si>
  <si>
    <t>29</t>
  </si>
  <si>
    <t>1457</t>
  </si>
  <si>
    <t>OOB / 3 fields</t>
  </si>
  <si>
    <t>RF; Petrocalcic Argiudolls subset (fields F08-F10)</t>
  </si>
  <si>
    <t>26.3</t>
  </si>
  <si>
    <t>2532</t>
  </si>
  <si>
    <t>OOB / 5 fields</t>
  </si>
  <si>
    <t>RF; Typic Argiudolls subset (fields F05, F12-F15)</t>
  </si>
  <si>
    <t>18.0</t>
  </si>
  <si>
    <t>S2706</t>
  </si>
  <si>
    <t>Ferraciolli</t>
  </si>
  <si>
    <t>Brazil (4 sugarcane mills in SP, MS, GO)</t>
  </si>
  <si>
    <t>sugarcane field yield (Mg/ha), field-year observations 2012-2015</t>
  </si>
  <si>
    <t>13645</t>
  </si>
  <si>
    <t>hold-out validation set (5-fold CV for tuning)</t>
  </si>
  <si>
    <t>8.74</t>
  </si>
  <si>
    <t>14.8</t>
  </si>
  <si>
    <t>14.94</t>
  </si>
  <si>
    <t>Table 2 (p.4); Section 2.2, 2.4</t>
  </si>
  <si>
    <t>Full pipeline compared: STN (random assignment of individual field-years to hold-out validation set and to 5-fold tuning CV) vs SCV (k-means clusters of field coordinates, ~120 fields/cluster, 25% of clusters randomly assigned to validation; cluster-based 5-fold tuning). Hyperparameters tuned separately in each protocol (same algorithm and data). Values = validation-set MAE (Mg/ha). Median nearest distance modelling-to-validation: STN ~440 m vs SCV 5400-6300 m. Independent set = manually selected field groups &gt;=3 km from others (~20% of data); value_independent = SCV-protocol model error; STN-protocol model error given in variant notes. Data are all fields of 4 mills (census, sampling_design unknown). Dataset A (33 predictors, n=13,645) primary; dataset B (31 predictors, n=17,742) and RReliefF feature-selection versions primary=no. n_samples = full dataset (modelling/validation/independent ~60/20/20). Independent-set MAE: STN model 15.72, SCV model 14.94. Clusters: 93.</t>
  </si>
  <si>
    <t>BRT; dataset A; no feature selection</t>
  </si>
  <si>
    <t>9.41</t>
  </si>
  <si>
    <t>14.93</t>
  </si>
  <si>
    <t>15.9</t>
  </si>
  <si>
    <t>Full pipeline compared: STN (random assignment of individual field-years to hold-out validation set and to 5-fold tuning CV) vs SCV (k-means clusters of field coordinates, ~120 fields/cluster, 25% of clusters randomly assigned to validation; cluster-based 5-fold tuning). Hyperparameters tuned separately in each protocol (same algorithm and data). Values = validation-set MAE (Mg/ha). Median nearest distance modelling-to-validation: STN ~440 m vs SCV 5400-6300 m. Independent set = manually selected field groups &gt;=3 km from others (~20% of data); value_independent = SCV-protocol model error; STN-protocol model error given in variant notes. Data are all fields of 4 mills (census, sampling_design unknown). Dataset A (33 predictors, n=13,645) primary; dataset B (31 predictors, n=17,742) and RReliefF feature-selection versions primary=no. n_samples = full dataset (modelling/validation/independent ~60/20/20). Independent-set MAE: STN model 16.36, SCV model 15.9. Clusters: 93.</t>
  </si>
  <si>
    <t>BRT; dataset A; RReliefF feature selection</t>
  </si>
  <si>
    <t>17742</t>
  </si>
  <si>
    <t>9.04</t>
  </si>
  <si>
    <t>13.24</t>
  </si>
  <si>
    <t>14.91</t>
  </si>
  <si>
    <t>Full pipeline compared: STN (random assignment of individual field-years to hold-out validation set and to 5-fold tuning CV) vs SCV (k-means clusters of field coordinates, ~120 fields/cluster, 25% of clusters randomly assigned to validation; cluster-based 5-fold tuning). Hyperparameters tuned separately in each protocol (same algorithm and data). Values = validation-set MAE (Mg/ha). Median nearest distance modelling-to-validation: STN ~440 m vs SCV 5400-6300 m. Independent set = manually selected field groups &gt;=3 km from others (~20% of data); value_independent = SCV-protocol model error; STN-protocol model error given in variant notes. Data are all fields of 4 mills (census, sampling_design unknown). Dataset A (33 predictors, n=13,645) primary; dataset B (31 predictors, n=17,742) and RReliefF feature-selection versions primary=no. n_samples = full dataset (modelling/validation/independent ~60/20/20). Independent-set MAE: STN model 14.9, SCV model 14.91. Clusters: 102.</t>
  </si>
  <si>
    <t>BRT; dataset B; no feature selection</t>
  </si>
  <si>
    <t>9.4</t>
  </si>
  <si>
    <t>14.05</t>
  </si>
  <si>
    <t>16.01</t>
  </si>
  <si>
    <t>Full pipeline compared: STN (random assignment of individual field-years to hold-out validation set and to 5-fold tuning CV) vs SCV (k-means clusters of field coordinates, ~120 fields/cluster, 25% of clusters randomly assigned to validation; cluster-based 5-fold tuning). Hyperparameters tuned separately in each protocol (same algorithm and data). Values = validation-set MAE (Mg/ha). Median nearest distance modelling-to-validation: STN ~440 m vs SCV 5400-6300 m. Independent set = manually selected field groups &gt;=3 km from others (~20% of data); value_independent = SCV-protocol model error; STN-protocol model error given in variant notes. Data are all fields of 4 mills (census, sampling_design unknown). Dataset A (33 predictors, n=13,645) primary; dataset B (31 predictors, n=17,742) and RReliefF feature-selection versions primary=no. n_samples = full dataset (modelling/validation/independent ~60/20/20). Independent-set MAE: STN model 15.34, SCV model 16.01. Clusters: 102.</t>
  </si>
  <si>
    <t>BRT; dataset B; RReliefF feature selection</t>
  </si>
  <si>
    <t>8.27</t>
  </si>
  <si>
    <t>15.23</t>
  </si>
  <si>
    <t>Full pipeline compared: STN (random assignment of individual field-years to hold-out validation set and to 5-fold tuning CV) vs SCV (k-means clusters of field coordinates, ~120 fields/cluster, 25% of clusters randomly assigned to validation; cluster-based 5-fold tuning). Hyperparameters tuned separately in each protocol (same algorithm and data). Values = validation-set MAE (Mg/ha). Median nearest distance modelling-to-validation: STN ~440 m vs SCV 5400-6300 m. Independent set = manually selected field groups &gt;=3 km from others (~20% of data); value_independent = SCV-protocol model error; STN-protocol model error given in variant notes. Data are all fields of 4 mills (census, sampling_design unknown). Dataset A (33 predictors, n=13,645) primary; dataset B (31 predictors, n=17,742) and RReliefF feature-selection versions primary=no. n_samples = full dataset (modelling/validation/independent ~60/20/20). Independent-set MAE: STN model 15.47, SCV model 15.23. Clusters: 93.</t>
  </si>
  <si>
    <t>RF; dataset A; no feature selection</t>
  </si>
  <si>
    <t>8.61</t>
  </si>
  <si>
    <t>14.63</t>
  </si>
  <si>
    <t>15.96</t>
  </si>
  <si>
    <t>Full pipeline compared: STN (random assignment of individual field-years to hold-out validation set and to 5-fold tuning CV) vs SCV (k-means clusters of field coordinates, ~120 fields/cluster, 25% of clusters randomly assigned to validation; cluster-based 5-fold tuning). Hyperparameters tuned separately in each protocol (same algorithm and data). Values = validation-set MAE (Mg/ha). Median nearest distance modelling-to-validation: STN ~440 m vs SCV 5400-6300 m. Independent set = manually selected field groups &gt;=3 km from others (~20% of data); value_independent = SCV-protocol model error; STN-protocol model error given in variant notes. Data are all fields of 4 mills (census, sampling_design unknown). Dataset A (33 predictors, n=13,645) primary; dataset B (31 predictors, n=17,742) and RReliefF feature-selection versions primary=no. n_samples = full dataset (modelling/validation/independent ~60/20/20). Independent-set MAE: STN model 16.25, SCV model 15.96. Clusters: 93.</t>
  </si>
  <si>
    <t>RF; dataset A; RReliefF feature selection</t>
  </si>
  <si>
    <t>12.47</t>
  </si>
  <si>
    <t>15.13</t>
  </si>
  <si>
    <t>Full pipeline compared: STN (random assignment of individual field-years to hold-out validation set and to 5-fold tuning CV) vs SCV (k-means clusters of field coordinates, ~120 fields/cluster, 25% of clusters randomly assigned to validation; cluster-based 5-fold tuning). Hyperparameters tuned separately in each protocol (same algorithm and data). Values = validation-set MAE (Mg/ha). Median nearest distance modelling-to-validation: STN ~440 m vs SCV 5400-6300 m. Independent set = manually selected field groups &gt;=3 km from others (~20% of data); value_independent = SCV-protocol model error; STN-protocol model error given in variant notes. Data are all fields of 4 mills (census, sampling_design unknown). Dataset A (33 predictors, n=13,645) primary; dataset B (31 predictors, n=17,742) and RReliefF feature-selection versions primary=no. n_samples = full dataset (modelling/validation/independent ~60/20/20). Independent-set MAE: STN model 15.29, SCV model 15.13. Clusters: 102.</t>
  </si>
  <si>
    <t>RF; dataset B; no feature selection</t>
  </si>
  <si>
    <t>8.46</t>
  </si>
  <si>
    <t>13.26</t>
  </si>
  <si>
    <t>15.64</t>
  </si>
  <si>
    <t>Full pipeline compared: STN (random assignment of individual field-years to hold-out validation set and to 5-fold tuning CV) vs SCV (k-means clusters of field coordinates, ~120 fields/cluster, 25% of clusters randomly assigned to validation; cluster-based 5-fold tuning). Hyperparameters tuned separately in each protocol (same algorithm and data). Values = validation-set MAE (Mg/ha). Median nearest distance modelling-to-validation: STN ~440 m vs SCV 5400-6300 m. Independent set = manually selected field groups &gt;=3 km from others (~20% of data); value_independent = SCV-protocol model error; STN-protocol model error given in variant notes. Data are all fields of 4 mills (census, sampling_design unknown). Dataset A (33 predictors, n=13,645) primary; dataset B (31 predictors, n=17,742) and RReliefF feature-selection versions primary=no. n_samples = full dataset (modelling/validation/independent ~60/20/20). Independent-set MAE: STN model 15.58, SCV model 15.64. Clusters: 102.</t>
  </si>
  <si>
    <t>RF; dataset B; RReliefF feature selection</t>
  </si>
  <si>
    <t>6.35</t>
  </si>
  <si>
    <t>14.26</t>
  </si>
  <si>
    <t>16.66</t>
  </si>
  <si>
    <t>Full pipeline compared: STN (random assignment of individual field-years to hold-out validation set and to 5-fold tuning CV) vs SCV (k-means clusters of field coordinates, ~120 fields/cluster, 25% of clusters randomly assigned to validation; cluster-based 5-fold tuning). Hyperparameters tuned separately in each protocol (same algorithm and data). Values = validation-set MAE (Mg/ha). Median nearest distance modelling-to-validation: STN ~440 m vs SCV 5400-6300 m. Independent set = manually selected field groups &gt;=3 km from others (~20% of data); value_independent = SCV-protocol model error; STN-protocol model error given in variant notes. Data are all fields of 4 mills (census, sampling_design unknown). Dataset A (33 predictors, n=13,645) primary; dataset B (31 predictors, n=17,742) and RReliefF feature-selection versions primary=no. n_samples = full dataset (modelling/validation/independent ~60/20/20). Independent-set MAE: STN model 17.66, SCV model 16.66. Clusters: 93.</t>
  </si>
  <si>
    <t>SVR; dataset A; no feature selection</t>
  </si>
  <si>
    <t>5.82</t>
  </si>
  <si>
    <t>15.26</t>
  </si>
  <si>
    <t>Full pipeline compared: STN (random assignment of individual field-years to hold-out validation set and to 5-fold tuning CV) vs SCV (k-means clusters of field coordinates, ~120 fields/cluster, 25% of clusters randomly assigned to validation; cluster-based 5-fold tuning). Hyperparameters tuned separately in each protocol (same algorithm and data). Values = validation-set MAE (Mg/ha). Median nearest distance modelling-to-validation: STN ~440 m vs SCV 5400-6300 m. Independent set = manually selected field groups &gt;=3 km from others (~20% of data); value_independent = SCV-protocol model error; STN-protocol model error given in variant notes. Data are all fields of 4 mills (census, sampling_design unknown). Dataset A (33 predictors, n=13,645) primary; dataset B (31 predictors, n=17,742) and RReliefF feature-selection versions primary=no. n_samples = full dataset (modelling/validation/independent ~60/20/20). Independent-set MAE: STN model 17.88, SCV model 16.51. Clusters: 93.</t>
  </si>
  <si>
    <t>SVR; dataset A; RReliefF feature selection</t>
  </si>
  <si>
    <t>6.12</t>
  </si>
  <si>
    <t>11.96</t>
  </si>
  <si>
    <t>16.14</t>
  </si>
  <si>
    <t>Full pipeline compared: STN (random assignment of individual field-years to hold-out validation set and to 5-fold tuning CV) vs SCV (k-means clusters of field coordinates, ~120 fields/cluster, 25% of clusters randomly assigned to validation; cluster-based 5-fold tuning). Hyperparameters tuned separately in each protocol (same algorithm and data). Values = validation-set MAE (Mg/ha). Median nearest distance modelling-to-validation: STN ~440 m vs SCV 5400-6300 m. Independent set = manually selected field groups &gt;=3 km from others (~20% of data); value_independent = SCV-protocol model error; STN-protocol model error given in variant notes. Data are all fields of 4 mills (census, sampling_design unknown). Dataset A (33 predictors, n=13,645) primary; dataset B (31 predictors, n=17,742) and RReliefF feature-selection versions primary=no. n_samples = full dataset (modelling/validation/independent ~60/20/20). Independent-set MAE: STN model 17.04, SCV model 16.14. Clusters: 102.</t>
  </si>
  <si>
    <t>SVR; dataset B; no feature selection</t>
  </si>
  <si>
    <t>5.92</t>
  </si>
  <si>
    <t>18.01</t>
  </si>
  <si>
    <t>Full pipeline compared: STN (random assignment of individual field-years to hold-out validation set and to 5-fold tuning CV) vs SCV (k-means clusters of field coordinates, ~120 fields/cluster, 25% of clusters randomly assigned to validation; cluster-based 5-fold tuning). Hyperparameters tuned separately in each protocol (same algorithm and data). Values = validation-set MAE (Mg/ha). Median nearest distance modelling-to-validation: STN ~440 m vs SCV 5400-6300 m. Independent set = manually selected field groups &gt;=3 km from others (~20% of data); value_independent = SCV-protocol model error; STN-protocol model error given in variant notes. Data are all fields of 4 mills (census, sampling_design unknown). Dataset A (33 predictors, n=13,645) primary; dataset B (31 predictors, n=17,742) and RReliefF feature-selection versions primary=no. n_samples = full dataset (modelling/validation/independent ~60/20/20). Independent-set MAE: STN model 16.82, SCV model 18.01. Clusters: 102.</t>
  </si>
  <si>
    <t>SVR; dataset B; RReliefF feature selection</t>
  </si>
  <si>
    <t>S2716a</t>
  </si>
  <si>
    <t>Takoutsing</t>
  </si>
  <si>
    <t>Cameroon (western highlands)</t>
  </si>
  <si>
    <t>soil pH (topsoil)</t>
  </si>
  <si>
    <t>480</t>
  </si>
  <si>
    <t>1053</t>
  </si>
  <si>
    <t>LOO 480 / clusters (NA)</t>
  </si>
  <si>
    <t>0.237</t>
  </si>
  <si>
    <t>Table 2 (p.6)</t>
  </si>
  <si>
    <t>RF (RFE-selected covariates; QRF for uncertainty) vs regression kriging. 480 topsoil samples (48 lab + 432 MIR-spectral predictions) from 3 LDSF 10x10 km sentinel sites (160 locations each; strongly clustered). Random = LOOCV; spatial = leave-cluster-out (LCOCV; authors' preferred compromise, primary) and leave-site-out (LSOCV, 3 sites, primary=no). Cluster definition per Takoutsing et al. 2022 (LDSF clusters; number not stated here). MEC (model efficiency coefficient) extracted as R2. Scenario 1 (measurement error ignored) primary; scenario 2 (accounting for measurement-error variances) primary=no. Regression kriging not extracted (RK: LOOCV RMSE pH 0.213, LCOCV 0.289, LSOCV 0.298). RMSE in pH units.</t>
  </si>
  <si>
    <t>RF; leave-cluster-out; scenario 1 (ignore measurement error)</t>
  </si>
  <si>
    <t>0.306</t>
  </si>
  <si>
    <t>RF; leave-cluster-out; scenario 2 (account for measurement error)</t>
  </si>
  <si>
    <t>LOO 480 / 3 sites</t>
  </si>
  <si>
    <t>RF; leave-site-out; scenario 1 (ignore measurement error)</t>
  </si>
  <si>
    <t>-0.338</t>
  </si>
  <si>
    <t>RF; leave-site-out; scenario 2 (account for measurement error)</t>
  </si>
  <si>
    <t>-0.299</t>
  </si>
  <si>
    <t>S2716b</t>
  </si>
  <si>
    <t>clay content (%)</t>
  </si>
  <si>
    <t>6.26</t>
  </si>
  <si>
    <t>9.426</t>
  </si>
  <si>
    <t>RF (RFE-selected covariates; QRF for uncertainty) vs regression kriging. 480 topsoil samples (48 lab + 432 MIR-spectral predictions) from 3 LDSF 10x10 km sentinel sites (160 locations each; strongly clustered). Random = LOOCV; spatial = leave-cluster-out (LCOCV; authors' preferred compromise, primary) and leave-site-out (LSOCV, 3 sites, primary=no). Cluster definition per Takoutsing et al. 2022 (LDSF clusters; number not stated here). MEC (model efficiency coefficient) extracted as R2. Scenario 1 (measurement error ignored) primary; scenario 2 (accounting for measurement-error variances) primary=no. Regression kriging not extracted (RK: LOOCV RMSE pH 0.213, LCOCV 0.289, LSOCV 0.298). RMSE in %.</t>
  </si>
  <si>
    <t>-0.026</t>
  </si>
  <si>
    <t>6.253</t>
  </si>
  <si>
    <t>-0.016</t>
  </si>
  <si>
    <t>9.582</t>
  </si>
  <si>
    <t>9.528</t>
  </si>
  <si>
    <t>-0.048</t>
  </si>
  <si>
    <t>S2716c</t>
  </si>
  <si>
    <t>log-transformed SOC (log g/kg)</t>
  </si>
  <si>
    <t>0.223</t>
  </si>
  <si>
    <t>RF (RFE-selected covariates; QRF for uncertainty) vs regression kriging. 480 topsoil samples (48 lab + 432 MIR-spectral predictions) from 3 LDSF 10x10 km sentinel sites (160 locations each; strongly clustered). Random = LOOCV; spatial = leave-cluster-out (LCOCV; authors' preferred compromise, primary) and leave-site-out (LSOCV, 3 sites, primary=no). Cluster definition per Takoutsing et al. 2022 (LDSF clusters; number not stated here). MEC (model efficiency coefficient) extracted as R2. Scenario 1 (measurement error ignored) primary; scenario 2 (accounting for measurement-error variances) primary=no. Regression kriging not extracted (RK: LOOCV RMSE pH 0.213, LCOCV 0.289, LSOCV 0.298). RMSE in log units.</t>
  </si>
  <si>
    <t>0.224</t>
  </si>
  <si>
    <t>S2747</t>
  </si>
  <si>
    <t>Canada (Greater Toronto Area, Hurontario corridor)</t>
  </si>
  <si>
    <t>near-road 1-min ultrafine particle number concentration (#/cm3)</t>
  </si>
  <si>
    <t>Table 1 (p.10); Section 2.4, 3.3.3</t>
  </si>
  <si>
    <t>XGBoost with meteorology and computer-vision traffic counts (+ land use). 24 roadside sites (each 5 x 30-min visits, 1-min data; ~150 records/site). Random 10-fold CV of pooled 1-min records vs location-blocked 10-fold CV (2-3 sites per fold). Mean (SD) over 10 folds. Time-chunked CV (entire data) R2 0.67/0.64/0.63 and RMSE 4716/4842/4929 for 3/5/10-min chunks. Sites k-means clustered into cluster 1 (13 sites) and cluster 2 (11 sites) with separate models (primary=no). n_samples approximate (24 x 150 = 3600 1-min records; not stated). Air pollution coded climate. RMSE in #/cm3.</t>
  </si>
  <si>
    <t>XGB; entire dataset (24 sites)</t>
  </si>
  <si>
    <t>time-chunked 3/5/10-min random 10-fold</t>
  </si>
  <si>
    <t>4641.3</t>
  </si>
  <si>
    <t>5916.8</t>
  </si>
  <si>
    <t>466.7</t>
  </si>
  <si>
    <t>1186.2</t>
  </si>
  <si>
    <t>1950</t>
  </si>
  <si>
    <t>XGB; cluster 1 (13 sites, less traffic-influenced)</t>
  </si>
  <si>
    <t>4132.0</t>
  </si>
  <si>
    <t>4956.9</t>
  </si>
  <si>
    <t>578.6</t>
  </si>
  <si>
    <t>1437.1</t>
  </si>
  <si>
    <t>1650</t>
  </si>
  <si>
    <t>XGB; cluster 2 (11 sites, more traffic-influenced)</t>
  </si>
  <si>
    <t>4912.7</t>
  </si>
  <si>
    <t>11974.7</t>
  </si>
  <si>
    <t>385.9</t>
  </si>
  <si>
    <t>3285.1</t>
  </si>
  <si>
    <t>S2840</t>
  </si>
  <si>
    <t>Enebish</t>
  </si>
  <si>
    <t>Journal of Exposure Science &amp; Environmental Epidemiology</t>
  </si>
  <si>
    <t>Mongolia (Ulaanbaatar)</t>
  </si>
  <si>
    <t>daily PM2.5 (ug/m3) at 9 monitoring stations, 2010-2018</t>
  </si>
  <si>
    <t>12590</t>
  </si>
  <si>
    <t>15% hold-out / 9 sites</t>
  </si>
  <si>
    <t>12.92</t>
  </si>
  <si>
    <t>29.52</t>
  </si>
  <si>
    <t>Table 2 (p.18); Methods</t>
  </si>
  <si>
    <t>Author manuscript (PMC) of the published article. Models tuned (maximum-entropy grid, 30 configs) by LOLO CV on 85% of data; random = 15% hold-out test set (split method not detailed, presumably random over station-days) predicted by final model trained on full 85%; spatial = leave-one-location-out CV over 9 stations (errors averaged). Separate models for entire period (primary), cold and warm season. GBM fit with xgboost package (coded XGB). MARS, GLMNET, GAM not extracted (non-ML). RMSE in ug/m3. Air pollution coded climate.</t>
  </si>
  <si>
    <t>RF; entire period 2010-2018</t>
  </si>
  <si>
    <t>6416</t>
  </si>
  <si>
    <t>21.23</t>
  </si>
  <si>
    <t>39.58</t>
  </si>
  <si>
    <t>RF; cold season Oct-Mar</t>
  </si>
  <si>
    <t>6175</t>
  </si>
  <si>
    <t>7.44</t>
  </si>
  <si>
    <t>12.26</t>
  </si>
  <si>
    <t>RF; warm season Apr-Sep</t>
  </si>
  <si>
    <t>21.29</t>
  </si>
  <si>
    <t>30.02</t>
  </si>
  <si>
    <t>GBM (xgboost); entire period 2010-2018</t>
  </si>
  <si>
    <t>40.35</t>
  </si>
  <si>
    <t>GBM (xgboost); cold season Oct-Mar</t>
  </si>
  <si>
    <t>9.47</t>
  </si>
  <si>
    <t>12.29</t>
  </si>
  <si>
    <t>GBM (xgboost); warm season Apr-Sep</t>
  </si>
  <si>
    <t>33.31</t>
  </si>
  <si>
    <t>38.92</t>
  </si>
  <si>
    <t>SVM; entire period 2010-2018</t>
  </si>
  <si>
    <t>43.94</t>
  </si>
  <si>
    <t>52.29</t>
  </si>
  <si>
    <t>SVM; cold season Oct-Mar</t>
  </si>
  <si>
    <t>13.13</t>
  </si>
  <si>
    <t>14.97</t>
  </si>
  <si>
    <t>SVM; warm season Apr-Sep</t>
  </si>
  <si>
    <t>S2848a</t>
  </si>
  <si>
    <t>Cengic</t>
  </si>
  <si>
    <t>mammal occurrence (IUCN range-derived presence/pseudo-absence)</t>
  </si>
  <si>
    <t>1 random 80/20 split / 1 spatial split</t>
  </si>
  <si>
    <t>Fig. 1 panels b and e (p.5); Section 2.1</t>
  </si>
  <si>
    <t>Bioclimatic envelope models (biomod2, default tuning) for 100 species per taxon; presences = rasterised IUCN range cells (5 arcmin), pseudo-absences outside range within surrounding biomes (terrestrial) or catchments (fish). Random = 80/20 split ignoring space; spatial = biomes/catchments sorted by record count and alternately assigned to training/test (spatially independent region hold-out). Values = mean TSS across species, digitised visually from Fig. 1 (species-specific predictor set pSp, 10,000 pseudo-absences; precision ~+/-0.03; overlapping markers). Tables S1/S3 (exact means) not available. Other predictor sets (p2-p19) and PA sets (1,000; P=PA) not extracted; CTA, GLM, GAM, MARS and ensemble not extracted. n varies per species. Range-map presences: sampling design unknown.</t>
  </si>
  <si>
    <t>RF; mammals; species-specific predictor set; 10,000 pseudo-absences</t>
  </si>
  <si>
    <t>other (mean across 100 species)</t>
  </si>
  <si>
    <t>GBM; mammals; species-specific predictor set; 10,000 pseudo-absences</t>
  </si>
  <si>
    <t>MaxEnt; mammals; species-specific predictor set; 10,000 pseudo-absences</t>
  </si>
  <si>
    <t>S2848b</t>
  </si>
  <si>
    <t>amphibian occurrence (IUCN range-derived presence/pseudo-absence)</t>
  </si>
  <si>
    <t>RF; amphibians; species-specific predictor set; 10,000 pseudo-absences</t>
  </si>
  <si>
    <t>GBM; amphibians; species-specific predictor set; 10,000 pseudo-absences</t>
  </si>
  <si>
    <t>MaxEnt; amphibians; species-specific predictor set; 10,000 pseudo-absences</t>
  </si>
  <si>
    <t>S2848c</t>
  </si>
  <si>
    <t>freshwater fish occurrence (IUCN range-derived presence/pseudo-absence)</t>
  </si>
  <si>
    <t>RF; freshwater fish; species-specific predictor set; 10,000 pseudo-absences</t>
  </si>
  <si>
    <t>GBM; freshwater fish; species-specific predictor set; 10,000 pseudo-absences</t>
  </si>
  <si>
    <t>MaxEnt; freshwater fish; species-specific predictor set; 10,000 pseudo-absences</t>
  </si>
  <si>
    <t>S2855</t>
  </si>
  <si>
    <t>USA (northern California)</t>
  </si>
  <si>
    <t>daily maximum 8-h average ozone (log ppm) at EPA monitors during 2008 wildfires</t>
  </si>
  <si>
    <t>13487</t>
  </si>
  <si>
    <t>10 random / 100 locations</t>
  </si>
  <si>
    <t>0.186</t>
  </si>
  <si>
    <t>0.228</t>
  </si>
  <si>
    <t>0.587</t>
  </si>
  <si>
    <t>Abstract; Section 3; Fig. 2</t>
  </si>
  <si>
    <t>Random 10-fold CV vs leave-one-location-out CV (100 monitors, 13,487 obs, May-Sep 2008). Fold MSEs averaged then converted to RMSE/R2. Outcome log-transformed (RMSE in log ppm). Gradient boosting values exact from text; other models digitised visually from Fig. 2 (precision ~+/-0.002 RMSE, ~+/-0.01 R2); exact values in online Appendix B (not available). Tuning by bootstrap (caret) common to both CVs. MARS, GAM, lasso, elastic net, linear model not extracted. value_independent = RMSE when transferred to 2007 southern California wildfire data (72 monitors; other region). Air pollution coded climate.</t>
  </si>
  <si>
    <t>gradient boosting (caret gbm)</t>
  </si>
  <si>
    <t>0.544</t>
  </si>
  <si>
    <t>Fig. 2 (p.6)</t>
  </si>
  <si>
    <t>random forest</t>
  </si>
  <si>
    <t>SVM radial kernel</t>
  </si>
  <si>
    <t>0.241</t>
  </si>
  <si>
    <t>k-nearest neighbour regression</t>
  </si>
  <si>
    <t>0.239</t>
  </si>
  <si>
    <t>feedforward neural network (1 hidden layer, 21 nodes)</t>
  </si>
  <si>
    <t>0.555</t>
  </si>
  <si>
    <t>S2923</t>
  </si>
  <si>
    <t>Arowosegbe</t>
  </si>
  <si>
    <t>South Africa (Gauteng, Mpumalanga, KwaZulu-Natal, Western Cape)</t>
  </si>
  <si>
    <t>daily PM10 concentration (ug/m3) at monitoring sites, 2016</t>
  </si>
  <si>
    <t>10 random / 10 site-grouped</t>
  </si>
  <si>
    <t>Air pollution (PM10) at 18 regulatory monitoring sites in air-quality priority areas (opportunistic network, coded clustered); domain other per air-pollution precedent. Random = 10-fold CV (90/10) on site-days ('Total' in Table 2); spatial = leave-location-out CV with site ID as splitting criterion in 10 folds. Temporal LTO-CV (day-of-year folds) not extracted. n_samples NA: 18 sites x daily 2016 with missing PM10 imputed (approx. 6,588 site-days, not stated). Pooled vs mean-of-folds aggregation not stated (assumed pooled from scatterplots, Fig. 3). RMSE in ug/m3 (table header 'RSME'). Abstract reports total CV R2 0.84 vs Table 2 0.81 for ensemble. Data on request; code not shared. Algorithm: RF.</t>
  </si>
  <si>
    <t>stage-2 model, all spatial+temporal predictors</t>
  </si>
  <si>
    <t>12.0</t>
  </si>
  <si>
    <t>23.3</t>
  </si>
  <si>
    <t>Air pollution (PM10) at 18 regulatory monitoring sites in air-quality priority areas (opportunistic network, coded clustered); domain other per air-pollution precedent. Random = 10-fold CV (90/10) on site-days ('Total' in Table 2); spatial = leave-location-out CV with site ID as splitting criterion in 10 folds. Temporal LTO-CV (day-of-year folds) not extracted. n_samples NA: 18 sites x daily 2016 with missing PM10 imputed (approx. 6,588 site-days, not stated). Pooled vs mean-of-folds aggregation not stated (assumed pooled from scatterplots, Fig. 3). RMSE in ug/m3 (table header 'RSME'). Abstract reports total CV R2 0.84 vs Table 2 0.81 for ensemble. Data on request; code not shared. Algorithm: XGBoost.</t>
  </si>
  <si>
    <t>11.4</t>
  </si>
  <si>
    <t>23.9</t>
  </si>
  <si>
    <t>Air pollution (PM10) at 18 regulatory monitoring sites in air-quality priority areas (opportunistic network, coded clustered); domain other per air-pollution precedent. Random = 10-fold CV (90/10) on site-days ('Total' in Table 2); spatial = leave-location-out CV with site ID as splitting criterion in 10 folds. Temporal LTO-CV (day-of-year folds) not extracted. n_samples NA: 18 sites x daily 2016 with missing PM10 imputed (approx. 6,588 site-days, not stated). Pooled vs mean-of-folds aggregation not stated (assumed pooled from scatterplots, Fig. 3). RMSE in ug/m3 (table header 'RSME'). Abstract reports total CV R2 0.84 vs Table 2 0.81 for ensemble. Data on request; code not shared. Algorithm: SVR (radial).</t>
  </si>
  <si>
    <t>12.6</t>
  </si>
  <si>
    <t>Air pollution (PM10) at 18 regulatory monitoring sites in air-quality priority areas (opportunistic network, coded clustered); domain other per air-pollution precedent. Random = 10-fold CV (90/10) on site-days ('Total' in Table 2); spatial = leave-location-out CV with site ID as splitting criterion in 10 folds. Temporal LTO-CV (day-of-year folds) not extracted. n_samples NA: 18 sites x daily 2016 with missing PM10 imputed (approx. 6,588 site-days, not stated). Pooled vs mean-of-folds aggregation not stated (assumed pooled from scatterplots, Fig. 3). RMSE in ug/m3 (table header 'RSME'). Abstract reports total CV R2 0.84 vs Table 2 0.81 for ensemble. Data on request; code not shared. Algorithm: ensemble: RF meta-learner averaging RF+XGBoost+SVR predictions with lat/lon.</t>
  </si>
  <si>
    <t>S2955</t>
  </si>
  <si>
    <t>USA (8 metropolitan areas)</t>
  </si>
  <si>
    <t>local climate zone (LCZ, 17 classes) from Landsat seasonal composites, 100 m</t>
  </si>
  <si>
    <t>70/30 split x10 (random pixels vs polygon-grouped)</t>
  </si>
  <si>
    <t>Fig. 7A-B (overall accuracy, mean of 10 runs)</t>
  </si>
  <si>
    <t>LCZ mapping; training areas = expert-digitised polygons (WUDAPT crowdsourced or refined by one expert), coded clustered. Random = 'splitting the sample pool' (pixels randomly 70/30); spatial = 'splitting the polygon pool' (polygons randomly 70/30, samples drawn within; polygon-grouped holdout, no explicit distance buffer -&gt; coded leave_location_out with polygon as group). 10 repeats; means shown. Overall accuracy (OA) converted from % to 0-1; digitised visually from Fig. 7 scatter panels A/B (precision approx +/-0.015). Text: OA drops 17.2%/20.8% (RF) and 16.6%/20.7% (ResNet) for crowdsourced/refined TAs. OAu, OAbu, WA and class F1 not extracted. n_samples not reported (pixels per class balanced; Fig. 5 shows polygon counts). Training areas and LCZ map on figshare (10.6084/m9.figshare.11416950.v2). Algorithm: Random Forest (scikit-learn defaults).</t>
  </si>
  <si>
    <t>refined TAs (single expert)</t>
  </si>
  <si>
    <t>crowdsourced TAs (WUDAPT experts)</t>
  </si>
  <si>
    <t>0.914</t>
  </si>
  <si>
    <t>LCZ mapping; training areas = expert-digitised polygons (WUDAPT crowdsourced or refined by one expert), coded clustered. Random = 'splitting the sample pool' (pixels randomly 70/30); spatial = 'splitting the polygon pool' (polygons randomly 70/30, samples drawn within; polygon-grouped holdout, no explicit distance buffer -&gt; coded leave_location_out with polygon as group). 10 repeats; means shown. Overall accuracy (OA) converted from % to 0-1; digitised visually from Fig. 7 scatter panels A/B (precision approx +/-0.015). Text: OA drops 17.2%/20.8% (RF) and 16.6%/20.7% (ResNet) for crowdsourced/refined TAs. OAu, OAbu, WA and class F1 not extracted. n_samples not reported (pixels per class balanced; Fig. 5 shows polygon counts). Training areas and LCZ map on figshare (10.6084/m9.figshare.11416950.v2). Algorithm: ResNet (16x16 patches).</t>
  </si>
  <si>
    <t>0.652</t>
  </si>
  <si>
    <t>S2962</t>
  </si>
  <si>
    <t>Helmstetter</t>
  </si>
  <si>
    <t>USA (west-central Idaho)</t>
  </si>
  <si>
    <t>northern Idaho ground squirrel presence-background (relative occurrence rate)</t>
  </si>
  <si>
    <t>97658</t>
  </si>
  <si>
    <t>5 random / 2 spatial (latitudinal halves)</t>
  </si>
  <si>
    <t>Fig. 3 (max average test AUC across regularization curves)</t>
  </si>
  <si>
    <t>MaxEnt (maxnet) SDM; 8,878 presence pixels (survey/trapping locations 2001-2018, clustered) + background at 1:10 ratio within 1.2 km buffers (n_samples = 8,878 + 88,780 derived from stated ratio). Random = traditional random 5-fold CV; spatial = spatially structured folds (2-fold latitudinal N/S, 3-fold by dispersal barriers, 5-fold latitudinal bands); fold-specific presence:background ratio kept 1:10. Values are the optimal (maximum) average test AUC per CV approach, digitised visually from Fig. 3 curves (precision approx +/-0.005); random optimum = LQH at low regularization (~0.89). Note: covariate scales and feature classes were selected separately within each CV approach, so the optimal models differ in configuration (same data/algorithm). 2-fold design primary as the authors' recommended design mimicking intended latitudinal extrapolation. Data not public (threatened species locations). Spatial design: 2-fold latitudinal (north vs south).</t>
  </si>
  <si>
    <t>optimal model selected under each CV (grid over feature classes L/LQ/LQH and regularization 0-80)</t>
  </si>
  <si>
    <t>5 random / 3 spatial (dispersal-barrier units)</t>
  </si>
  <si>
    <t>MaxEnt (maxnet) SDM; 8,878 presence pixels (survey/trapping locations 2001-2018, clustered) + background at 1:10 ratio within 1.2 km buffers (n_samples = 8,878 + 88,780 derived from stated ratio). Random = traditional random 5-fold CV; spatial = spatially structured folds (2-fold latitudinal N/S, 3-fold by dispersal barriers, 5-fold latitudinal bands); fold-specific presence:background ratio kept 1:10. Values are the optimal (maximum) average test AUC per CV approach, digitised visually from Fig. 3 curves (precision approx +/-0.005); random optimum = LQH at low regularization (~0.89). Note: covariate scales and feature classes were selected separately within each CV approach, so the optimal models differ in configuration (same data/algorithm). 2-fold design primary as the authors' recommended design mimicking intended latitudinal extrapolation. Data not public (threatened species locations). Spatial design: 3-fold natural biological units separated by mountain range / 70 km gap.</t>
  </si>
  <si>
    <t>5 random / 5 spatial (latitudinal bands)</t>
  </si>
  <si>
    <t>MaxEnt (maxnet) SDM; 8,878 presence pixels (survey/trapping locations 2001-2018, clustered) + background at 1:10 ratio within 1.2 km buffers (n_samples = 8,878 + 88,780 derived from stated ratio). Random = traditional random 5-fold CV; spatial = spatially structured folds (2-fold latitudinal N/S, 3-fold by dispersal barriers, 5-fold latitudinal bands); fold-specific presence:background ratio kept 1:10. Values are the optimal (maximum) average test AUC per CV approach, digitised visually from Fig. 3 curves (precision approx +/-0.005); random optimum = LQH at low regularization (~0.89). Note: covariate scales and feature classes were selected separately within each CV approach, so the optimal models differ in configuration (same data/algorithm). 2-fold design primary as the authors' recommended design mimicking intended latitudinal extrapolation. Data not public (threatened species locations). Spatial design: 5-fold latitudinal bands.</t>
  </si>
  <si>
    <t>S2993</t>
  </si>
  <si>
    <t>hourly near-surface air temperature (K) from GOES-16/17 blended LST + auxiliary variables, 2020</t>
  </si>
  <si>
    <t>6300000</t>
  </si>
  <si>
    <t>5 sample-based / 5 site-based</t>
  </si>
  <si>
    <t xml:space="preserve">Hourly SAT at 1,754 ISD weather stations (opportunistic network, coded clustered); &gt;6.3 million hourly paired samples (n_samples approximate, as stated). Random = 5-fold sample-based CV (samples randomly split); spatial = 5-fold site-based CV (stations randomly split into 5 groups). Metrics from pooled validated samples of all five folds; for monthly fitting strategy Table 2 gives the average RMSE across the 12 monthly models. Schemes: BASE (blended LST + NDVI, URB, WAT, terrain, lon/lat), BASE-H (+hour of day), BASE-SIM (+ERA5 reanalysis TCW, BLH, SSR), BASE-H-SIM (+both). R2 and bias computed but not tabulated (only RMSE in Table 2/Fig. 3). Station-density bootstrap experiments not extracted. Primary = BASE-H-SIM monthly (all predictors, best/final scheme). </t>
  </si>
  <si>
    <t>BASE (BASE scheme), global model (single model for 2020)</t>
  </si>
  <si>
    <t>BASE (BASE scheme), monthly models (12 models, RMSE averaged)</t>
  </si>
  <si>
    <t>BASE-H (BASE + hour of day), global model (single model for 2020)</t>
  </si>
  <si>
    <t>BASE-H (BASE + hour of day), monthly models (12 models, RMSE averaged)</t>
  </si>
  <si>
    <t>BASE-SIM (BASE + reanalysis variables), global model (single model for 2020)</t>
  </si>
  <si>
    <t>BASE-SIM (BASE + reanalysis variables), monthly models (12 models, RMSE averaged)</t>
  </si>
  <si>
    <t>BASE-H-SIM (BASE + hour of day + reanalysis (all predictors)), global model (single model for 2020)</t>
  </si>
  <si>
    <t>BASE-H-SIM (BASE + hour of day + reanalysis (all predictors)), monthly models (12 models, RMSE averaged)</t>
  </si>
  <si>
    <t>S3047</t>
  </si>
  <si>
    <t>Zanetti</t>
  </si>
  <si>
    <t>Italy (Metropolitan City of Venice)</t>
  </si>
  <si>
    <t>pluvial flood occurrence (flooded vs non-flooded pixel-days, 60 events 1995-2020)</t>
  </si>
  <si>
    <t>831420</t>
  </si>
  <si>
    <t>4 random (inner) / 9 spatio-temporal LLTO folds (inner)</t>
  </si>
  <si>
    <t>Table 2 (validation AUC)</t>
  </si>
  <si>
    <t>Pluvial flood susceptibility; flooded pixels from reported flood records (231,420) plus random 10,000 non-flooded pixels per event date (600,000) = 831,420 observations, 46 features; coded clustered. Nested CV: outer leave-location-and-time-out (16 folds = 4 latitude zones x 4 periods). Within each outer training set, inner random 4-fold CV (R-CV) vs inner leave-location-and-time-out CV (LLTO-CV, 9 folds, (T-2)x(S-2) training folds) used for forward feature selection + tuning; values are inner validation AUC averaged over 16 outer folds. Spatial scheme is spatio-temporal (LLTO), coded leave_location_out per Meyer 2018 precedent. Feature sets and hyperparameters were selected separately under each CV (e.g., RF max depth 20 R-CV vs 4 LLTO). Outer LLTO test AUC of the models tuned with R-CV vs LLTO-CV (independent check, not probability sample): see algorithm note. Logistic Regression (best model) not extracted. Data not shareable. Algorithm: Neural Network (sklearn MLP). Outer test AUC: 0.837 (R-CV-tuned) vs 0.843 (LLTO-tuned). Train AUC 0.886/0.891.</t>
  </si>
  <si>
    <t>NN, one hidden layer (2-9 nodes), forward feature selection within each inner CV</t>
  </si>
  <si>
    <t>Pluvial flood susceptibility; flooded pixels from reported flood records (231,420) plus random 10,000 non-flooded pixels per event date (600,000) = 831,420 observations, 46 features; coded clustered. Nested CV: outer leave-location-and-time-out (16 folds = 4 latitude zones x 4 periods). Within each outer training set, inner random 4-fold CV (R-CV) vs inner leave-location-and-time-out CV (LLTO-CV, 9 folds, (T-2)x(S-2) training folds) used for forward feature selection + tuning; values are inner validation AUC averaged over 16 outer folds. Spatial scheme is spatio-temporal (LLTO), coded leave_location_out per Meyer 2018 precedent. Feature sets and hyperparameters were selected separately under each CV (e.g., RF max depth 20 R-CV vs 4 LLTO). Outer LLTO test AUC of the models tuned with R-CV vs LLTO-CV (independent check, not probability sample): see algorithm note. Logistic Regression (best model) not extracted. Data not shareable. Algorithm: Random Forest. Outer test AUC: 0.722 (R-CV-tuned) vs 0.844 in Table 2 (0.846 in text) (LLTO-tuned). Train AUC 0.999/0.908.</t>
  </si>
  <si>
    <t>RF, max depth tuned 2-20, forward feature selection within each inner CV</t>
  </si>
  <si>
    <t>S3173</t>
  </si>
  <si>
    <t>Nikolov</t>
  </si>
  <si>
    <t>International Journal on Information Technologies &amp; Security</t>
  </si>
  <si>
    <t>Bulgaria (Sofia)</t>
  </si>
  <si>
    <t>summer land surface temperature (deg C, Landsat 8/9), 1 Jun-15 Sep 2024, grid cells</t>
  </si>
  <si>
    <t>14400</t>
  </si>
  <si>
    <t>5 random / 5 spatial blocks</t>
  </si>
  <si>
    <t>1.397</t>
  </si>
  <si>
    <t>1.664</t>
  </si>
  <si>
    <t>0.208</t>
  </si>
  <si>
    <t>Tables 4-5</t>
  </si>
  <si>
    <t>Urban LST in Sofia from GEE grid (14,400 grid observations, regular grid). Random = 5-fold CV (mean +/- sd); spatial = 5 spatial blocks formed from standardized lat/lon, leave-one-block-out (block size not reported). Alt random 70/30 train-test (Table 3): RF MAE 1.42 RMSE 1.90 R2 0.883; GBR MAE 1.40 RMSE 1.87 R2 0.886. Multiple Linear Regression not extracted. No data/code statement found. Algorithm: Random Forest Regression. Units deg C for MAE/RMSE.</t>
  </si>
  <si>
    <t>2024 dataset, predictors NDVI, NDBI, albedo; default scikit-learn settings</t>
  </si>
  <si>
    <t>1.872</t>
  </si>
  <si>
    <t>2.223</t>
  </si>
  <si>
    <t>1.378</t>
  </si>
  <si>
    <t>1.583</t>
  </si>
  <si>
    <t>Urban LST in Sofia from GEE grid (14,400 grid observations, regular grid). Random = 5-fold CV (mean +/- sd); spatial = 5 spatial blocks formed from standardized lat/lon, leave-one-block-out (block size not reported). Alt random 70/30 train-test (Table 3): RF MAE 1.42 RMSE 1.90 R2 0.883; GBR MAE 1.40 RMSE 1.87 R2 0.886. Multiple Linear Regression not extracted. No data/code statement found. Algorithm: Gradient Boosting Regression. Units deg C for MAE/RMSE.</t>
  </si>
  <si>
    <t>1.839</t>
  </si>
  <si>
    <t>2.114</t>
  </si>
  <si>
    <t>0.135</t>
  </si>
  <si>
    <t>Urban LST in Sofia from GEE grid (14,400 grid observations, regular grid). Random = 5-fold CV (mean +/- sd); spatial = 5 spatial blocks formed from standardized lat/lon, leave-one-block-out (block size not reported). Alt random 70/30 train-test (Table 3): RF MAE 1.42 RMSE 1.90 R2 0.883; GBR MAE 1.40 RMSE 1.87 R2 0.886. Multiple Linear Regression not extracted. No data/code statement found. Algorithm: Gradient Boosting Regression. 2023 check: 14,400 observations; test R2 0.840. Only R2 reported for 2023.</t>
  </si>
  <si>
    <t>2023 dataset (1 Jun-15 Sep 2023), temporal robustness check</t>
  </si>
  <si>
    <t>S3177</t>
  </si>
  <si>
    <t>Australia (Southwest Australian Floristic Region)</t>
  </si>
  <si>
    <t>plant species richness (aggregated biodiversity observations)</t>
  </si>
  <si>
    <t>958</t>
  </si>
  <si>
    <t>132000</t>
  </si>
  <si>
    <t>66000</t>
  </si>
  <si>
    <t>5 random / 5 spatial-block (38 blocks of 132 km)</t>
  </si>
  <si>
    <t>0.346</t>
  </si>
  <si>
    <t xml:space="preserve">Species richness from 958 aggregated biodiversity observations (occurrence-derived, coded clustered); domain other (biodiversity). Random = 5-fold random CV (~192 samples/fold); spatial = 5-fold spatial-block CV, 38 occupied square blocks of side 132 km = 2 x residual variogram range (66 km). GCF = generalized covariate field feature expansion (12 covariates -&gt; 3,276 candidates, stability selection re-estimated within each training fold); Baseline = 12 original covariates only. Primary = GCF model (paper's proposed/final configuration). Simulation study (Table 2) not extracted (synthetic data). LM and GLMNET not extracted. Leave-region-out experiment (Fig. 8) not extracted. Data/code on figshare (10.6084/m9.figshare.29425739) and GitHub. </t>
  </si>
  <si>
    <t>GCF features (original + spatial pattern + neighbourhood distribution)</t>
  </si>
  <si>
    <t>17.043</t>
  </si>
  <si>
    <t>17.428</t>
  </si>
  <si>
    <t>Baseline: 12 original covariates only</t>
  </si>
  <si>
    <t>17.114</t>
  </si>
  <si>
    <t>17.966</t>
  </si>
  <si>
    <t>0.342</t>
  </si>
  <si>
    <t>17.181</t>
  </si>
  <si>
    <t>17.506</t>
  </si>
  <si>
    <t>0.283</t>
  </si>
  <si>
    <t>17.23</t>
  </si>
  <si>
    <t>18.065</t>
  </si>
  <si>
    <t>0.432</t>
  </si>
  <si>
    <t>17.232</t>
  </si>
  <si>
    <t>17.743</t>
  </si>
  <si>
    <t>0.427</t>
  </si>
  <si>
    <t>17.321</t>
  </si>
  <si>
    <t>18.039</t>
  </si>
  <si>
    <t>0.428</t>
  </si>
  <si>
    <t>0.315</t>
  </si>
  <si>
    <t>17.291</t>
  </si>
  <si>
    <t>17.795</t>
  </si>
  <si>
    <t>0.401</t>
  </si>
  <si>
    <t>0.261</t>
  </si>
  <si>
    <t>17.704</t>
  </si>
  <si>
    <t>18.304</t>
  </si>
  <si>
    <t>0.419</t>
  </si>
  <si>
    <t>0.327</t>
  </si>
  <si>
    <t>17.418</t>
  </si>
  <si>
    <t>17.849</t>
  </si>
  <si>
    <t>17.75</t>
  </si>
  <si>
    <t>18.489</t>
  </si>
  <si>
    <t>S3197</t>
  </si>
  <si>
    <t>Putra</t>
  </si>
  <si>
    <t>Indonesia (Lamongan, East Java)</t>
  </si>
  <si>
    <t>paddy rice yield (kg/m2, fresh grain, 1 m2 ubin plots) from multi-temporal UAV RGB/NDVI features</t>
  </si>
  <si>
    <t>514</t>
  </si>
  <si>
    <t>0.02714</t>
  </si>
  <si>
    <t>5 random / 8 farm blocks (LOBO)</t>
  </si>
  <si>
    <t>-0.094</t>
  </si>
  <si>
    <t>514 plots (1 m2) across 8 farm blocks in a 2.714 ha smallholder field (plot allocation not described, coded unknown). Random = standard 5-fold CV (nested GridSearchCV inner loop; outer cross_val_predict -&gt; pooled); spatial = leave-one-block-out over 8 distinct farm blocks. MAE in kg/m2. Primary = Phase 1+2+3 full fusion (all predictors); Phase 2+3 (TCWI-selected) as variant. XGBoost and MLP only in random CV (Tables 5-6), not extracted. Algorithm: SVR (RBF).</t>
  </si>
  <si>
    <t>Phase 1+2+3 (all phases)</t>
  </si>
  <si>
    <t>0.156</t>
  </si>
  <si>
    <t>514 plots (1 m2) across 8 farm blocks in a 2.714 ha smallholder field (plot allocation not described, coded unknown). Random = standard 5-fold CV (nested GridSearchCV inner loop; outer cross_val_predict -&gt; pooled); spatial = leave-one-block-out over 8 distinct farm blocks. MAE in kg/m2. Primary = Phase 1+2+3 full fusion (all predictors); Phase 2+3 (TCWI-selected) as variant. XGBoost and MLP only in random CV (Tables 5-6), not extracted. Algorithm: Random Forest.</t>
  </si>
  <si>
    <t>0.144</t>
  </si>
  <si>
    <t>-0.115</t>
  </si>
  <si>
    <t>Phase 2+3 (TCWI-selected)</t>
  </si>
  <si>
    <t>S3198</t>
  </si>
  <si>
    <t>Canada (Qikiqtarjuaq, Nunavut)</t>
  </si>
  <si>
    <t>Arctic soft-shell clam (Mya spp.) abundance (individuals/m2) from underwater images</t>
  </si>
  <si>
    <t>1985</t>
  </si>
  <si>
    <t>60</t>
  </si>
  <si>
    <t>10 random / LOO with 60 m buffer</t>
  </si>
  <si>
    <t>31.57</t>
  </si>
  <si>
    <t>44.07</t>
  </si>
  <si>
    <t>Benthic SDM; abundance dataset n=1,985 images (1,813 Siferd 2005 drop-camera stills + 172 high-quality 2015 video frames; 2015 sites stratified-random but transect sampling with 3 m spacing; mixed -&gt; unknown). BRT via dismo gbm.step. Random = internal gbm.step 10-fold CV; spatial = buffered (spatial) LOO CV with 60 m buffer = variogram major range of residuals (structure mismatch k-fold vs LOO noted). Pearson r (0.78 vs 0.55) and Spearman rho (0.81 vs 0.64) not extracted. Presence-absence BRT (n=2,273) reported only under SLOO (AUC 0.87, accuracy 0.92, kappa 0.59), no random-CV counterpart -&gt; not extracted. MAE in individuals/m2.</t>
  </si>
  <si>
    <t>abundance BRT (Poisson), 12 non-correlated predictors</t>
  </si>
  <si>
    <t>Benthic SDM; abundance dataset n=1,985 images (1,813 Siferd 2005 drop-camera stills + 172 high-quality 2015 video frames; 2015 sites stratified-random but transect sampling with 3 m spacing; mixed -&gt; unknown). BRT via dismo gbm.step. Random = internal gbm.step 10-fold CV; spatial = buffered (spatial) LOO CV with 60 m buffer = variogram major range of residuals (structure mismatch k-fold vs LOO noted). Pearson r (0.78 vs 0.55) and Spearman rho (0.81 vs 0.64) not extracted. Presence-absence BRT (n=2,273) reported only under SLOO (AUC 0.87, accuracy 0.92, kappa 0.59), no random-CV counterpart -&gt; not extracted. Metric reported as VE (percentage of variance explained, error relative to data variance); mapped to R2.</t>
  </si>
  <si>
    <t>S3206</t>
  </si>
  <si>
    <t>Nauman</t>
  </si>
  <si>
    <t>20 soil properties at 7 depths (SOLUS, 100 m), summary across 128 property-depth RF models</t>
  </si>
  <si>
    <t>10 random / 10 spatial (blocks 1-100 km allocated to folds)</t>
  </si>
  <si>
    <t>Section 3.3 text (summary of Fig. 4a,c; per-model values in Table S1)</t>
  </si>
  <si>
    <t>SOLUS: ranger RF (100 trees) per property x depth, hybrid training sets (SCD lab pedons, NASIS pedons, gNATSGO map-unit points; legacy opportunistic data -&gt; clustered). Random = 10-fold CV; spatial = 10-fold spatial CV with grid blocks (1, 10, 50 or 100 km) randomly allocated to folds; block size chosen per model to match global RPI (1 km n=47, 10 km n=45, 50 km n=20, 100 km n=16 models), so block size varies (NA). Values are means across all models: random R2 range 0.45-0.87 (mean 0.65), spatial R2 range 0.38-0.85 (mean 0.58). Per-model R2/MAE/RMSE in Table S1 (not available) and dot plots Fig. 4a,c (128 models, not digitised). Post hoc linear adjustment included in CV. n_samples varies by property (hundreds of thousands of points; not extracted). Code and model objects in project git repository (Nauman 2024).</t>
  </si>
  <si>
    <t>final models with selected training-set combinations; mean across all property-depth models</t>
  </si>
  <si>
    <t>S3216</t>
  </si>
  <si>
    <t>Lozado</t>
  </si>
  <si>
    <t>Brazil (Caatinga biome)</t>
  </si>
  <si>
    <t>plot-level aboveground woody biomass (Mg/ha)</t>
  </si>
  <si>
    <t>301</t>
  </si>
  <si>
    <t>15 random / spatial folds by coordinates (number NA)</t>
  </si>
  <si>
    <t>Results text (Section 3, model performance)</t>
  </si>
  <si>
    <t xml:space="preserve">301 georeferenced forest inventory plots (ForestPlots.net compilation; heterogeneous sizes; coded clustered). Random = 15-fold CV; spatial = spatially disjoint folds grouping sites by geographic coordinates (method/number of folds and distance not reported). Spatial R2 higher than random despite larger RMSE (as reported). MAE computed but not reported. Data via ForestPlots.net (access by request). </t>
  </si>
  <si>
    <t>RF with climatic, atmospheric and topographic predictors</t>
  </si>
  <si>
    <t>15.4</t>
  </si>
  <si>
    <t>301 georeferenced forest inventory plots (ForestPlots.net compilation; heterogeneous sizes; coded clustered). Random = 15-fold CV; spatial = spatially disjoint folds grouping sites by geographic coordinates (method/number of folds and distance not reported). Spatial R2 higher than random despite larger RMSE (as reported). MAE computed but not reported. Data via ForestPlots.net (access by request). RMSE in Mg/ha.</t>
  </si>
  <si>
    <t>country_iso3</t>
  </si>
  <si>
    <t>country_names</t>
  </si>
  <si>
    <t>continent</t>
  </si>
  <si>
    <t>spatial_scale</t>
  </si>
  <si>
    <t>data_source</t>
  </si>
  <si>
    <t>data_geometry</t>
  </si>
  <si>
    <t>response_variable</t>
  </si>
  <si>
    <t>predictor_sources</t>
  </si>
  <si>
    <t>n_observations</t>
  </si>
  <si>
    <t>n_sites_or_clusters</t>
  </si>
  <si>
    <t>temporal_span_years</t>
  </si>
  <si>
    <t>n_classes</t>
  </si>
  <si>
    <t>class_balance</t>
  </si>
  <si>
    <t>random_cv_scheme</t>
  </si>
  <si>
    <t>random_k</t>
  </si>
  <si>
    <t>random_repeats</t>
  </si>
  <si>
    <t>random_train_pct</t>
  </si>
  <si>
    <t>random_test_pct</t>
  </si>
  <si>
    <t>random_stratified</t>
  </si>
  <si>
    <t>spatial_cv_scheme</t>
  </si>
  <si>
    <t>spatial_k</t>
  </si>
  <si>
    <t>block_or_buffer_size</t>
  </si>
  <si>
    <t>block_size_justified</t>
  </si>
  <si>
    <t>data_quality_controls</t>
  </si>
  <si>
    <t>independent_test</t>
  </si>
  <si>
    <t>CMR;CAF;COG;COD;GAB</t>
  </si>
  <si>
    <t>Cameroon; Central African Rep.; Congo; Dem. Rep. Congo; Gabon</t>
  </si>
  <si>
    <t>national</t>
  </si>
  <si>
    <t>survey_inventory</t>
  </si>
  <si>
    <t>aboveground forest biomass (Mg/ha) from management inventory plots aggregated to 1-km pixels</t>
  </si>
  <si>
    <t>MODIS MAIAC reflectance (9 vars); WorldClim2/Global-PET climate; MODIS cloud cover; SRTM DEM (topography); HWSD soil</t>
  </si>
  <si>
    <t>113</t>
  </si>
  <si>
    <t>kfold</t>
  </si>
  <si>
    <t>44</t>
  </si>
  <si>
    <t>autocorrelation_range</t>
  </si>
  <si>
    <t>pixel filtering: &lt;89% Landsat tree cover removed; pixels with &lt;3 plots removed; forest loss &gt;5% or fire 2000-2012 removed; MODIS best-quality flags (AOD/BRF); spectral outliers &gt;10 SD removed (90 pixels); standardized AGB allometry (plot error ~15%)</t>
  </si>
  <si>
    <t>Spatial K-fold = hierarchical clustering (complete linkage) of coordinates, cluster height H=150 km (slightly &gt; AGB autocorrelation range ~120 km). Also buffered LOO 0-150 km (10-km steps, 100 test pixels x 10 reps). 113 logging concessions in 5 central African countries; 191,563 plots -&gt; 59,857 pixels -&gt; 28,225 after filtering. Field data period 2000-2010 (span inclusive). Study area km2 not reported; scale coded national = sub-continental multi-country extent.</t>
  </si>
  <si>
    <t>regional</t>
  </si>
  <si>
    <t>in_situ_samples</t>
  </si>
  <si>
    <t>Diplodia sapinea infection of Pinus radiata trees (infected/non-infected)</t>
  </si>
  <si>
    <t>climate (temperature, precipitation); DEM (elevation, slope, solar radiation); modelled hail damage; SoilGrids soil type; soil pH map; lithology map; tree age; survey year</t>
  </si>
  <si>
    <t>imbalanced</t>
  </si>
  <si>
    <t>kmeans_clusters</t>
  </si>
  <si>
    <t>not_justified</t>
  </si>
  <si>
    <t>3 observations with missing values removed; tree age imputed and trimmed at 40 yr to reduce outliers</t>
  </si>
  <si>
    <t>Basque Country. 223 infected vs 703 non-infected. Nested CV: 5-fold x 100 repetitions for performance, 5-fold inner tuning (random search). k-means coordinate clustering (sperrorest/mlr). Surveys 2009-2012 (year a predictor).</t>
  </si>
  <si>
    <t>continental</t>
  </si>
  <si>
    <t>monitoring_stations</t>
  </si>
  <si>
    <t>hourly near-surface air temperature (deg C), 2013</t>
  </si>
  <si>
    <t>MODIS LST (Terra/Aqua); DEM, aspect, slope, sky-view; ice cover; temporal variables (season, hour, month)</t>
  </si>
  <si>
    <t>none_reported</t>
  </si>
  <si>
    <t>Primary case study I (Tair Antarctica, 32 weather stations). Random 10-fold stratified on response distribution. LLO: stations grouped into 10 folds; LTO and LLTO also run. Case study II (Cookfarm, USA, 37 ha, 42 sensor locations, 33,397 daily soil-moisture obs, 2011-2013, DEM/NDRE/soil/weather predictors) uses same CV design; not coded in this row.</t>
  </si>
  <si>
    <t>presence-absence of 14 eucalypt tree species (13 Eucalyptus, 1 Corymbia)</t>
  </si>
  <si>
    <t>11 environmental raster predictors at 9 arc-sec (~250 m) (Fithian et al. 2015 dataset)</t>
  </si>
  <si>
    <t>holdout_split</t>
  </si>
  <si>
    <t>75</t>
  </si>
  <si>
    <t>blocks</t>
  </si>
  <si>
    <t>species with &lt;500 presences excluded</t>
  </si>
  <si>
    <t>New South Wales (state-level extent, km2 not reported). Vegetation survey sites (Atlas of NSW Wildlife). Per species 534-2003 presences among 32,256 sites. Checkerboard 53 blocks ~83x83 km sized with blockCV spatialAutoRange; 5 folds, 1 external fold held out, internal CV on 4 folds (random = biomod2 default 75/25 repeated 4x; spatial = 4-fold on blocks). Independent = spatially blocked external fold; latitudinal-slice design (2 deg ~222 km, 4 species) tests transfer to other region.</t>
  </si>
  <si>
    <t>field</t>
  </si>
  <si>
    <t>remote_sensing_labels</t>
  </si>
  <si>
    <t>land use/land cover (10 classes) from manually digitized training polygons</t>
  </si>
  <si>
    <t>aerial RGB orthophoto 1 m + vegetation indices + PCA texture; lidar DEM, slope, aspect; latitude/longitude</t>
  </si>
  <si>
    <t>184681</t>
  </si>
  <si>
    <t>364</t>
  </si>
  <si>
    <t>none_reported (pixels of one polygon assigned to a single block to avoid polygon split across folds)</t>
  </si>
  <si>
    <t>Marburg Open Forest, ~3000 x 2500 m. n = sum of pixels in Table 1 (text: approx. 185000); 364 polygons; classes 1568-59663 pixels. Domain split into 20 equal blocks (block side not reported). Aerial image 2015-09-30. Second case (LAI regression): Sentinel-2 + lidar LAI, 824 pixels in 11 clusters, leave-one-cluster-out vs random 11-fold.</t>
  </si>
  <si>
    <t>gridded_product</t>
  </si>
  <si>
    <t>above-ground live woody biomass (Mg/ha), Baccini et al. 2012 map aggregated to 1 km (simulated population)</t>
  </si>
  <si>
    <t>28 covariates: climate, climate seasonality/extremes, relief, soil properties, 6 long-term MODIS bands</t>
  </si>
  <si>
    <t>350</t>
  </si>
  <si>
    <t>Simulation: 928 x 1642 km rectangle in Amazon basin (area computed from reported dimensions). 500 repetitions of n=500 samples (systematic random, simple random, two-stage cluster). K not reported. Spatial K-fold follows Ploton et al. 2020 clustering with 350 km (&gt; AGB variogram range); also buffered LOO 350 km. Independent = design-based SRS of 500 cells.</t>
  </si>
  <si>
    <t>daily maximum 8-h average ozone (ppb), 2011</t>
  </si>
  <si>
    <t>CMAQ chemical transport model; gridMET meteorology; NED elevation; NLCD 2011 land cover; census population density; NEI emissions; HPMS road/traffic; lat/lon; day of year</t>
  </si>
  <si>
    <t>training monitors required &gt;=75% valid DM8HA measurements; external monitors with &lt;50% valid data discarded</t>
  </si>
  <si>
    <t>CONUS, 1313 EPA AQS monitors; 708 for training/CV, 605 external. Spatial = clustering of 708 monitors into 10 clusters (method not named; extents ~800-2000 km; k set 'for convenience'). Also 10x repeated random external validation and leave-month-out. Same tuned hyperparameters across schemes.</t>
  </si>
  <si>
    <t>tree species per pixel (semantic segmentation) from visually interpreted polygons</t>
  </si>
  <si>
    <t>UAV RGB orthoimagery (~1 cm)</t>
  </si>
  <si>
    <t>47</t>
  </si>
  <si>
    <t>80</t>
  </si>
  <si>
    <t>Black Forest, 47 sites of 100x100 m, ~1500 tiles (256x256 px) per site; 10/25/40 sites for training. Random = 80/20 tiles within training sites; spatial = tiles from 7 unseen sites (number set arbitrarily), 5 repetitions. Images 2017-2019. U-net CNN.</t>
  </si>
  <si>
    <t>ESP;PRT</t>
  </si>
  <si>
    <t>Spain; Portugal</t>
  </si>
  <si>
    <t>simulated</t>
  </si>
  <si>
    <t>virtual species habitat suitability (0-1) from WorldClim bioclim PCA</t>
  </si>
  <si>
    <t>WorldClim 19 bioclimatic variables (2.5 min)</t>
  </si>
  <si>
    <t>buffered_LOO</t>
  </si>
  <si>
    <t>217</t>
  </si>
  <si>
    <t>Simulation 2 (Iberian Peninsula), 100 replications x 5 sampling designs (regular, random, clustered). bLOO radius = estimated outcome variogram range (median 217 km; residual range median 127 km). NNDM LOO also tested. Reference = true error over exhaustive simulated surface. Simulation 1 (random fields, n=100-300) not coded.</t>
  </si>
  <si>
    <t>above-ground biomass (Mg/ha), CCI-Biomass 2017 v3 map as population; also SoilGrids OCS 0-30 cm</t>
  </si>
  <si>
    <t>EU-DEM terrain (7); GEDI forest height; CHELSA climate (7); Copernicus land cover; SoilGrids soil (3); x,y coordinates; distance to coast</t>
  </si>
  <si>
    <t>Simulation: western Europe, 10W-24E, south of 52N, 0.5 km grid; countries not listed (country_iso3 NA). 5 sampling designs (SRS, systematic, moderately/strongly clustered, clustered with gaps), 100 samples each. k-means on coordinates (sperrorest), 100 repetitions. Reference = population metrics from full map.</t>
  </si>
  <si>
    <t>GLOBAL</t>
  </si>
  <si>
    <t>global</t>
  </si>
  <si>
    <t>compiled_database</t>
  </si>
  <si>
    <t>log10 saturated hydraulic conductivity Ksat (cm/day), lab and field</t>
  </si>
  <si>
    <t>CHELSA climate; cloud fraction; irradiation; LST; Landsat/MODIS reflectance; FAPAR; DEM terrain (slope, aspect, TWI); lithology; OpenLandMap soil (sand, clay, bulk density, depth)</t>
  </si>
  <si>
    <t>821</t>
  </si>
  <si>
    <t>log10 transform; Florida samples subsampled to 1% (6532 -&gt; ~65) to reduce over-representation</t>
  </si>
  <si>
    <t>SoilKsatDB compiled from literature (13,258 from 1,908 sites; 6,814 from 821 sites used). Blocks randomly assigned to 5 folds (~20% data each), 3 repetitions. Later block-based comparison against PTF maps outside N. America/Europe (2,497 obs) also uses CV, not an independent sample.</t>
  </si>
  <si>
    <t>0.256</t>
  </si>
  <si>
    <t>corn grain yield (bu/ac) from combine yield monitor, cleaned and kriged to 2.5 m grid, 2021</t>
  </si>
  <si>
    <t>UAV RGB and multispectral imagery (5 bands, 55 vegetation indices)</t>
  </si>
  <si>
    <t>yield cleaning (speed, inlier, turn removal; authors report a configuration error so some outliers may remain); sensor lag calibration; block kriging; high kriging-variance readings removed; no-yield areas removed</t>
  </si>
  <si>
    <t>Area X.O farm, Ottawa; 6 fields 1.43-48.08 ac (total 63.18 ac = 0.256 km2 computed). Field-level models; k-means on coordinates within each field (10 folds, smallest-cluster size). Also leave-one-field-out (500 samples per field). Yield SA range ~40 m. 10 iterations of each CV type.</t>
  </si>
  <si>
    <t>simulated species abundance counts (Poisson-binomial with spatially autocorrelated effect)</t>
  </si>
  <si>
    <t>one simulated normal covariate</t>
  </si>
  <si>
    <t>200;1000</t>
  </si>
  <si>
    <t>80x80 grid (6400 cells), 250 simulated datasets x 28 cases. Sampling: SRS, systematic, two-stage cluster (k-means 25 clusters; 20/10/5 selected). Block size = 1.25 x variogram range (value not reported); block assignment random/systematic/checkerboard; also BLOOCV and environmental (k-means) blocking. Design-based reference: 75/25 random split of population.</t>
  </si>
  <si>
    <t>landslide occurrence (1460 mapped landslides vs non-landslide points)</t>
  </si>
  <si>
    <t>ASTER DEM 30 m derivatives; Landsat 8 NDVI; geology, hydrogeology, geomorphology maps; ESRI LULC 2020; GPM rainfall 2010-2020; soil map; faults; roads; USGS earthquakes</t>
  </si>
  <si>
    <t>multicollinearity check (VIF&lt;10); continuous variables standardized; otherwise none_reported</t>
  </si>
  <si>
    <t>Arequipa region. Inventory from Google Earth imagery, community knowledge and field data. Number of non-landslide points not reported. Hyperparameters tuned (grid search) separately under each CV scheme. 24 conditioning factors at 30 m.</t>
  </si>
  <si>
    <t>seabed sediment grain-size class (Folk-based schemes) from grab samples</t>
  </si>
  <si>
    <t>multibeam bathymetry and backscatter; bathymetric derivatives (slope, aspect, curvature, VRM, SA:PA); backscatter range/SD; distance to coast</t>
  </si>
  <si>
    <t>239</t>
  </si>
  <si>
    <t>MBES erroneous soundings removed manually, low-pass filter; video drifts cut short under high GPS drift; correlated predictors removed (Spearman rho&gt;=0.70)</t>
  </si>
  <si>
    <t>Inner Frobisher Bay, Nunavut (area not reported). 239 grab samples (up to 3 per site) + 78 video sites (coarse substrate presence/absence, 324 cells, buffer 200 m). Class % (e.g. 40.72%) imply ~194 samples analysed (not stated). Schemes: Folk, simplified Folk, muddy/sandy (2 classes, 79/21%). Buffer from mud/sand circular variogram ranges (1497, 1210 m). Samples 2015-2016.</t>
  </si>
  <si>
    <t>synthetic surface chlorophyll a (log10 mg m-3) at real in situ locations/dates</t>
  </si>
  <si>
    <t>GlobColour remote sensing reflectance (412-670 nm, 5 bands) and band ratio</t>
  </si>
  <si>
    <t>2728</t>
  </si>
  <si>
    <t>administrative_unit</t>
  </si>
  <si>
    <t>expert_choice</t>
  </si>
  <si>
    <t>in situ points &lt;5 km from coast, &gt;2 m depth or Chl a &gt;30 mg m-3 excluded; only same-day cloud-free satellite matchups kept; folds with &lt;20 obs merged</t>
  </si>
  <si>
    <t>Baltic Sea 2003-2019 (country_iso3 NA, marine area). Synthetic response = 60% biogeochemical reanalysis + 40% GlobColour Chl a. 1,426 subsets of 200-1,500 obs sampled by whole cruises from 2,728 matchups. Spatial = HELCOM subbasins as blocks (each block a fold); also latitudinal blocks 80/200 km and blockCV blocks 2-300 km. Reference = true error over whole sea and period.</t>
  </si>
  <si>
    <t>landslide occurrence (2312 landslides + 2312 random non-landslide points)</t>
  </si>
  <si>
    <t>DEM 30 m terrain derivatives; geologic map (lithology, faults); soil map; Landsat 8 NDVI; river map; station rainfall; road map; land use map</t>
  </si>
  <si>
    <t>balanced</t>
  </si>
  <si>
    <t>70</t>
  </si>
  <si>
    <t>non-landslide points generated outside 500 m buffers around landslides; multicollinearity test (TOL/VIF); continuous factors reclassified and normalized</t>
  </si>
  <si>
    <t>Liangshan Prefecture, Sichuan. RESDC landslide inventory (as of 2019). Data first split 70/30 randomly; both random 10-fold CV and k-means (k=10) spatial CV were applied to the 30% validation subset (~1387 points).</t>
  </si>
  <si>
    <t>mean annual burned area (km2) per 0.1 deg cell from MODIS MCD45A1 (Apr 2000-Mar 2016)</t>
  </si>
  <si>
    <t>MODIS NDVI phenology; TAMSAT precipitation; SRTM elevation; LIS lightning; sub-biomes; herbivore diversity; bush encroachment; land use/tenure; livestock and population density; power lines; roads/railways</t>
  </si>
  <si>
    <t>MCD45A1 highest-quality retrievals only (QA=1); NDVI time series smoothed; predictor pre-selection (VIF&lt;=5, Cramer's V); June 2001 missing, not filled</t>
  </si>
  <si>
    <t>Cells that burned at least once in 2000-2016 (n=3700). sperrorest k-means on coordinates, 5x10-fold for both schemes. Second response (fire occurrence counts) also modelled.</t>
  </si>
  <si>
    <t>occurrence_records</t>
  </si>
  <si>
    <t>presence of sea star Odontaster validus (presence-only + background)</t>
  </si>
  <si>
    <t>16 environmental descriptors at 0.1 deg (Fabri-Ruiz et al. 2017; e.g. depth, sea ice, seafloor conditions)</t>
  </si>
  <si>
    <t>presences filtered to one per 0.1 deg pixel; background one per pixel and restricted to &lt;1500 m depth; KDE target-background correction for sampling bias; collinear predictors removed (VIF&gt;5, rs&gt;0.85)</t>
  </si>
  <si>
    <t>Southern Ocean south of 45S (country_iso3 NA). 309 non-duplicate presences + 1000 background. BLOCK = 4 groups by median lat/long (Muscarella et al. 2014), 3 train/1 test; also CLOCK 2/3/4-fold longitudinal partitions; 100 replicates. BRT (gbm.step).</t>
  </si>
  <si>
    <t>crop yield (soy, maize, sunflower) from combine-harvester yield monitor, kriged to yield maps</t>
  </si>
  <si>
    <t>UAV RGB orthoimagery</t>
  </si>
  <si>
    <t>yield-monitor cleaning: removed start/end-of-pass points, lowest 10% grain flow, crossing trajectories; moisture standardisation; orthomosaic QA (reprojection error 0.121 px); overlapping samples removed between train/validation in SCV</t>
  </si>
  <si>
    <t>patchCROP experiment (70 ha, 30 fields ~0.5 ha); 6 fields (3 crops x 2) used; 4761 overlapping 224x224 px patches per field (81 non-overlapping); 4 equal-size spatial blocks within field, block size not stated; external test on another field of same crop; RCV run with and without overlapping samples; season 2020</t>
  </si>
  <si>
    <t>local</t>
  </si>
  <si>
    <t>drainage fraction simulated by MIKE SHE groundwater model (100 m cells)</t>
  </si>
  <si>
    <t>topography; geology/hydrogeology; soil maps; precipitation; land use</t>
  </si>
  <si>
    <t>lakes, urban areas, forests and streams masked; negative recharge days set to zero; sub-basin artefact (&lt;100 cells) discarded</t>
  </si>
  <si>
    <t>Storaa catchment ~1000 km2; random forest metamodel; 9 sub-basins (SAGA watershed delineation) held out in turn; hyperparameters by 5-fold CV on 80% random subset; model outputs 2000-2006; OOB also reported</t>
  </si>
  <si>
    <t>TWN;JPN;KOR</t>
  </si>
  <si>
    <t>Taiwan; Japan; South Korea</t>
  </si>
  <si>
    <t>on-road PM2.5 concentration (mobile low-cost sensor, 100 m road segments)</t>
  </si>
  <si>
    <t>OpenStreetMap land use in buffers (25-500 m); ambient air-quality station PM2.5; temperature; RH</t>
  </si>
  <si>
    <t>3744</t>
  </si>
  <si>
    <t>RH adjustment and gravimetric calibration of low-cost sensors (208 filter samples); co-location with reference monitors; sensor QC procedures</t>
  </si>
  <si>
    <t>Taipei, Osaka, Seoul downtown areas 26.5-46.0 km2 each; campaigns 2018 (Taipei, Osaka) and 2019 (Seoul), &lt;2 weeks each; spatial scheme = 50-fold CV with 100 m exclusion buffer (Pohjankukka et al. 2017); buffer chosen by preliminary sensitivity analysis to keep training size; n_observations derived from mean train+test sizes (972+1458+1314); 5-fold CV also reported for first-stage model</t>
  </si>
  <si>
    <t>synthetic species abundance (simulated) and above-ground biomass (Brazilian Amazon AGB map, 1 km)</t>
  </si>
  <si>
    <t>synthetic GRF/MRF covariates; 28 environmental covariates (climate, topography, remote sensing)</t>
  </si>
  <si>
    <t>methodological study (DA-CV); simulated sampling: 1000 samples from 1-100 of 100 k-means subregions, 10 repeats per clustering level; spatial = spatial+ CV (hierarchical-clustering blocks + cluster ensemble) and kNNDM; true error computed exhaustively over all raster cells; AGB raster 1642x928 km cells; covariate detail in Appendix 1</t>
  </si>
  <si>
    <t>576</t>
  </si>
  <si>
    <t>tree species (13 classes) from field plots</t>
  </si>
  <si>
    <t>Formosat-2 annual image time series (8 m)</t>
  </si>
  <si>
    <t>MACCS atmospheric correction and cloud detection; gap filling; forest mask with stable stands; homogeneous plot centres; GPS 3-5 m</t>
  </si>
  <si>
    <t>24x24 km scene near Toulouse; SVM; each iteration tests one pixel per class (13), repeated 50 times; LOO-CV with same training size via random undersampling; buffer from Moran I correlograms (I=0.2); years 2006-2014; class sizes 50-211</t>
  </si>
  <si>
    <t>maize yield (t/ha) from combine-harvester yield sensor</t>
  </si>
  <si>
    <t>Sentinel-2 EVI/WDRVI phenological metrics</t>
  </si>
  <si>
    <t>1031</t>
  </si>
  <si>
    <t>yield cleaning (paar): 10 m edge removal, outliers &gt;3 SD, local Moran inconsistency filter; post-phenology outlier removal; Sentinel-2 cloud/snow/shadow/cirrus pixel masking (&lt;50% scene cloud)</t>
  </si>
  <si>
    <t>three parcels (18.0 ha) near Koska, 2023 season; 1566 samples before cleaning, 1031 after (749+188+94); RF and BGLM; CAST k-means on coordinates</t>
  </si>
  <si>
    <t>oak dieback status of forest plots (healthy vs declining; optional very declining)</t>
  </si>
  <si>
    <t>Sentinel-2 time series (bands; CRswir and CRre continuum-removal indices)</t>
  </si>
  <si>
    <t>2738</t>
  </si>
  <si>
    <t>MAJA atmospheric correction with cloud/shadow masks; linear gap-filling; road mask removing pixels near roads; criteria for adding unlabelled time-series slices; class balancing</t>
  </si>
  <si>
    <t>Centre-Val de Loire, 11 S2 tiles (~110000 km2; national scale by area &gt;100000 km2, subnational region); ~2700 plots of 20 trees labelled 2017-2022; plot pixels used as samples; SLOO-CV with 10 km buffer (20 km gave similar results), repeated 300 times per labelling year; leave-one-year-out forecasting test also reported; 3-class results also given</t>
  </si>
  <si>
    <t>landslide presence/absence (743 landslides from Tropical Cyclone Cempaka 2017)</t>
  </si>
  <si>
    <t>DEM derivatives (elevation, slope, aspect, curvature, TWI, SPI); geology; distance to river; distance to road</t>
  </si>
  <si>
    <t>1486</t>
  </si>
  <si>
    <t>inventory by on-screen digitising of pre/post-event 0.5 m Pleiades imagery plus field surveys; forward feature selection</t>
  </si>
  <si>
    <t>Pacitan Regency; 8 point-sampling scenarios from polygons give 1486 to 19190 samples (equal non-landslide points); CV on 75% training, AUROC on random 25% holdout; spatial 10-fold LLO partition (Brenning 2005/CAST), partition method and block size not detailed</t>
  </si>
  <si>
    <t>MULTI_COUNTRY</t>
  </si>
  <si>
    <t>5037854</t>
  </si>
  <si>
    <t>daily mean, minimum and maximum ambient air temperature at weather stations (stage 2); MODIS LST gap-filling (stage 1)</t>
  </si>
  <si>
    <t>MODIS LST (Aqua/Terra); MODIS NDVI; ERA5 meteorology; CORINE land cover; imperviousness; population density; elevation</t>
  </si>
  <si>
    <t>4626</t>
  </si>
  <si>
    <t>station data quality control and harmonisation (ECA&amp;D, GSOD, MeteoSwiss, CHMI); MODIS LST cells with error &gt;2 K removed; NDVI QA bitmask filtering; stratified sampling by date and block to balance data density</t>
  </si>
  <si>
    <t>43 European countries (EU + Iceland, UK, Switzerland, Norway, Balkans); 2003-2020; n_sites = mean stations per year for Tmean (4474 Tmin, 4634 Tmax); stage 2 blocks 125x125 km x 30 days from variograms; stage 1 LST: 500x500 km x 10 days blocks, 5-fold, with random within-block validation</t>
  </si>
  <si>
    <t>42135</t>
  </si>
  <si>
    <t>glacier vs non-glacier pixels from National Glacier Inventory 2017-2018 outlines</t>
  </si>
  <si>
    <t>Landsat 8/7 surface reflectance composites; NDSI; ALOS World 3D DEM derivatives</t>
  </si>
  <si>
    <t>scenes &lt;80% cloud, dry-season (May-September) 2017 images; QA_PIXEL cloud masking; harmonised resampling to 30 m</t>
  </si>
  <si>
    <t>nine Peruvian cordilleras modelled separately (42135 km2 of composites); balanced stratified training sample (1000 pixels per region per variogram caption) and 1000 simple-random test pixels per region as reference error; RF, GBM, KNN, LR; indicator variograms reported</t>
  </si>
  <si>
    <t>423970</t>
  </si>
  <si>
    <t>wildfire presence/absence (CAL FIRE perimeters 2016-2024 converted to points)</t>
  </si>
  <si>
    <t>DEM (elevation, slope, landforms); NDVI; EVI; LST; air temperature; precipitation</t>
  </si>
  <si>
    <t>rasters resampled to 1 km; imputation and scaling fitted on training folds only to avoid leakage</t>
  </si>
  <si>
    <t>California (state; national scale by area &gt;100000 km2); ML and DL ensembles; spatial CV = K-means (k=5) on coordinates + GroupKFold; spatial CV run only for models that performed well under random split</t>
  </si>
  <si>
    <t>gully presence/absence</t>
  </si>
  <si>
    <t>SRTM DEM derivatives (TWI, SPI, curvature, drainage density); Landsat 8 (MSAVI, LULC); soil texture; lithology; distance to roads; rainfall erosivity</t>
  </si>
  <si>
    <t>NNDM_kNNDM</t>
  </si>
  <si>
    <t>field survey to check positional accuracy of gully points; feature selection and multicollinearity screening; LULC map accuracy assessed (OA 86.13%)</t>
  </si>
  <si>
    <t>Upper Awash basin; training points in Koka upstream sub-basin; points from field surveys plus 0.5 m Google Earth imagery; 80/20 split (467/117) built with kNNDM vs random partitioning, models trained with 5-fold partitioning (CAST); five algorithms</t>
  </si>
  <si>
    <t>1315</t>
  </si>
  <si>
    <t>blockslope and talus slope presence/absence (two binary models) from manual geomorphological mapping</t>
  </si>
  <si>
    <t>TanDEM-X DEM (12 m) terrain attributes; potential incoming solar radiation; contributing area</t>
  </si>
  <si>
    <t>mapping from snow-free low-shade imagery; minimum mapping area 0.001 km2; mapping of two key sites revised in field (Feb 2022); VIF multicollinearity screening; sample-size sensitivity analysis</t>
  </si>
  <si>
    <t>Agua Negra catchment (1315 km2; key sites 160 km2; model domain 686 km2); presence:absence 1:1 for blockslopes and 1:3 for talus slopes; spatial validation 10 runs x 10-fold (Brenning 2009), partition method not detailed; independent test areas assessed only by geomorphic plausibility; LR, GAM, RF</t>
  </si>
  <si>
    <t>gully presence/absence (4020 gully polygons rasterised to 25 m)</t>
  </si>
  <si>
    <t>ALOS DEM derivatives; ERA5-Land MAT; TerraClimate precipitation; Landsat NDVI; Sentinel-2 LULC; HWSD2 soil; Human Footprint Index; distance to buildings, roads, streams</t>
  </si>
  <si>
    <t>fixed visual-interpretation criteria; ambiguous features rechecked; field checks with &gt;2000 GPS waypoints (mainly Xunke County); negatives exclude any overlap with gullies and incomplete covariates; VIF screening (16 factors)</t>
  </si>
  <si>
    <t>Heihe region, Heilongjiang; up to 5000 positive cells with 1:2 positive:negative ratio (exact n not stated); leave-one-district-out over 6 districts; gully imagery 2023 (Sentinel-2, Gaofen-1/2); hyperparameters by 5-fold CV on training set; RF, XGBoost, GBM, LR</t>
  </si>
  <si>
    <t>soil organic carbon content (topsoil 0-20 cm, subsoil 20-50 cm; MIR-predicted)</t>
  </si>
  <si>
    <t>Sentinel-2 bands and indices; DEM terrain attributes; climate; soil properties</t>
  </si>
  <si>
    <t>320</t>
  </si>
  <si>
    <t>LDSF standard protocol; samples air-dried, ground, sieved 2 mm; MIR predictions calibrated with wet chemistry on 10% subset, only models with r&gt;0.6 used; covariates with correlation &gt;0.70 removed</t>
  </si>
  <si>
    <t>two LDSF sentinel sites (Sinfra 2018, Vavoua 2019), 10x10 km each, 16 clusters x 10 plots = 160 plots per site; n_sites = 32 clusters (location grouping for LLOCV not stated explicitly); 80% calibration with CV, 20% random independent validation</t>
  </si>
  <si>
    <t>soil organic carbon (%) at 0-30 cm (Walkley-Black)</t>
  </si>
  <si>
    <t>DEM (12.5 m) terrain attributes; Sentinel-2 indices (2016-2022 mean); climate; spatial eigenvector maps (spatial RF scenarios)</t>
  </si>
  <si>
    <t>samples air-dried, crushed, sieved 2 mm; VIF&gt;10 predictors removed; RF importance screening; residual Moran I checked</t>
  </si>
  <si>
    <t>Abyek, Qazvin plain (58000 ha); stratified random sampling 2016-2022; four RF scenarios (classic/spatial RF, random/spatial CV); spatial CV by spatial stratification with spdep and caret, fold construction and k not detailed; 70/30 train/test split</t>
  </si>
  <si>
    <t>reed canarygrass presence/absence in forest understorey plots</t>
  </si>
  <si>
    <t>flood inundation metrics (1972-2011); UMRR 2010 land cover (forest cover, height, community); distances to floodplain, forest edge and invaded wet meadow; Euclidean distance fields</t>
  </si>
  <si>
    <t>predictor correlation check (|r|&lt;0.27); MESS test (97.6% of area within training conditions); joint-count test of autocorrelation</t>
  </si>
  <si>
    <t>Upper Mississippi River floodplain Pools 3-13 (~41000 ha); USACE forest inventory 2008-2019, plots on 100.6 m grid; 1977 presences and 2425 absences; block size from blockCV, folds by spatialsample; BART, boosted trees, RF; spatial CV with Euclidean distance fields also tested</t>
  </si>
  <si>
    <t>farmer-perceived climate vulnerability (overall, winter, summer)</t>
  </si>
  <si>
    <t>MODIS NDVI CV; ERA5-Land precipitation and temperature CV (2010-2024); farmer survey variables</t>
  </si>
  <si>
    <t>data cleaning of missing values and inconsistencies; leakage controls (outcome-related and seasonal variables excluded, coordinates not used); SMOTE/ROS applied only within training folds</t>
  </si>
  <si>
    <t>cropland areas of Morocco (MODIS MCD12Q1 2023); classes low, medium, high, not aware; grid blocks of 25, 50 and 100 km tested, 50 km reported as intermediate scale; GroupKFold 5 folds; standard CV details (k) not reported; RF, XGBoost, logit, majority baseline</t>
  </si>
  <si>
    <t>soil available nitrogen (kg/ha) in 0-15 cm</t>
  </si>
  <si>
    <t>Landsat 8 OLI bands and NDVI; SRTM DEM terrain attributes; MODIS NDVI; annual precipitation; mean annual temperature</t>
  </si>
  <si>
    <t>composite samples of 10 subsamples, debris removed; Global Moran I check; residual variogram; DI/AOA analysis; PICP uncertainty</t>
  </si>
  <si>
    <t>Lakhimpur district, Assam (district central rural region 2257 km2; total area not stated); systematic randomised sampling; 128 calibration / 32 validation; spatial 5-fold blocking with blockCV, block size not reported; RF, Cubist, XGBoost, SVM, KNN</t>
  </si>
  <si>
    <t>Regional crop yield (t/ha) of barley, rapeseed, rye, wheat (Czech Statistical Office, NUTS-3)</t>
  </si>
  <si>
    <t>ERA5-Land; GSMaP precipitation; SMAP soil moisture</t>
  </si>
  <si>
    <t>126 per crop (14 regions x 9 years)</t>
  </si>
  <si>
    <t>4 regions held out per fold</t>
  </si>
  <si>
    <t>No outlier removal (visual plausibility check); climate aggregated to NUTS-3</t>
  </si>
  <si>
    <t>Random = 10 repeated 70/30 splits (~88 train/38 test). Spatial = 10 grouped folds, 10 train/4 test regions. Temporal test 2022-2024 (42 obs/crop). Models RF, GB, SVR; Year feature inflates skill.</t>
  </si>
  <si>
    <t>Flood and landslide occurrence (presence vs. random pseudo-absence) for susceptibility</t>
  </si>
  <si>
    <t>DEM (GMTED2010); terrain derivatives; land use; geology; NDVI; soil moisture; soil type; river/fault density; CMIP6 precipitation</t>
  </si>
  <si>
    <t>10590 flood (5295 events + equal absences); 109698 landslide (54849 events + equal absences)</t>
  </si>
  <si>
    <t>62 second-order sub-basins</t>
  </si>
  <si>
    <t>33 (1988-2020)</t>
  </si>
  <si>
    <t>Quality control and deduplication of DFO/EM-DAT/GLC events; Pearson correlation screening of covariates</t>
  </si>
  <si>
    <t>XGBoost. Paper states 10-fold random CV repeated 25 times with a 7:3 split (ambiguous). Sub-basins randomly assigned to 10 folds, repeated 25 times. 482 multi-hazard sites used to evaluate risk-matrix integration, not the CV models. Median AUC flood 0.82, landslide 0.93 (random).</t>
  </si>
  <si>
    <t>Soil class at four Chinese Soil Taxonomy levels (Great Group, Subgroup, Genus, Species) labelled from 1:1,000,000 legacy soil map</t>
  </si>
  <si>
    <t>DEM terrain; climate (precipitation, temperature, aridity, PET); NDVI; soil property maps; multispectral imagery (3 bands)</t>
  </si>
  <si>
    <t>Boundary filtering (899 edge samples removed); NaN/NoData threshold cleaning; z-score standardisation; manual correction of legacy map boundaries</t>
  </si>
  <si>
    <t>Labels come from a legacy polygon map via 200,000 random points (map-label circularity). Random 7:3 stratified split repeated with 5 seeds; spatial = 5-fold 10x10 km block CV (Great Group OA 0.7389 +/- 0.0671 vs ~0.89 random). Also distance-stratified and buffer filtering analyses. Model MTSC-ResNet-Trans vs RF. Label source = legacy soil map (closest category remote_sensing_labels/gridded_product).</t>
  </si>
  <si>
    <t>Topsoil (0-10 cm) soil organic carbon (Walkley-Black)</t>
  </si>
  <si>
    <t>Landsat-8 spectral indices; DEM terrain attributes</t>
  </si>
  <si>
    <t>10 k-means clusters</t>
  </si>
  <si>
    <t>1 (sampled 2025)</t>
  </si>
  <si>
    <t>10 clusters (4-13 samples; 0.8-2.3 km diameter)</t>
  </si>
  <si>
    <t>Composite of five subsamples per site; cLHS sampling design; preprocessing within training folds; residual variogram checked</t>
  </si>
  <si>
    <t>Random split CV scheme not described (only 'dataset randomly divided'). Spatial = leave-one-cluster-out over 10 k-means clusters. GBR R2 0.86 random vs 0.742 spatial; RF 0.83 vs 0.724.</t>
  </si>
  <si>
    <t>Summer daytime and nighttime land surface temperature (ECOSTRESS LST) aggregated to hexagons</t>
  </si>
  <si>
    <t>ESRI Sentinel-2 land cover (MSPA landscape metrics); 3D-GloBFP building footprints/heights; Meta-WRI canopy height</t>
  </si>
  <si>
    <t>6294 hexagons (modelled per LCZ type; e.g., LCZ1 n=183, LCZ4 n=243, LCZ2 n=484)</t>
  </si>
  <si>
    <t>1 (summer 2024)</t>
  </si>
  <si>
    <t>2-5 (5 for n&gt;=500, 4 for LCZ2, 2 for n&lt;300)</t>
  </si>
  <si>
    <t>2-5 clusters per LCZ type</t>
  </si>
  <si>
    <t>ECOSTRESS QC flags used to remove cloud-contaminated/invalid pixels; feature scaling fitted within training folds</t>
  </si>
  <si>
    <t>Hangzhou, 1 km side hexagons (~2.6 km2). RF and 11 other models; 7:3 random split vs leave-one-block-out on k-means coordinate clusters. Spatial CV R2 mostly negative (e.g., one LCZ model fell from 0.397 random to -0.457 spatial).</t>
  </si>
  <si>
    <t>586528</t>
  </si>
  <si>
    <t>Presence of 24 endemic canga plant species (multi-species habitat suitability; presence vs. background)</t>
  </si>
  <si>
    <t>WorldClim bioclimatic variables (1 km); elevation; geological units (IBGE 1:250,000)</t>
  </si>
  <si>
    <t>277 presences (+10,000 background points; 1:5 ratio in final model)</t>
  </si>
  <si>
    <t>Expert-validated identifications, exact coordinates only; VIF collinearity filtering; spatial thinning not applied</t>
  </si>
  <si>
    <t>Minas Gerais state (subnational, &gt;100,000 km2). Random = 10 repeated 75/25 splits; spatial = blockCV blocks, block size and number not reported. Models Bioclim, MaxEnt, RF, SVM, GLM; GLM spatial AUC 0.96.</t>
  </si>
  <si>
    <t>Annual mean NO2 and PM2.5 concentrations (EuroAirnet stations)</t>
  </si>
  <si>
    <t>Sentinel-5P NO2/CO; MODIS NDVI; MAIAC AOD; ERA5-Land; road density (sensitivity)</t>
  </si>
  <si>
    <t>~3300 NO2 and 1566 PM2.5 observations per year as reported (pooled 2019-2024)</t>
  </si>
  <si>
    <t>~600 NO2 stations; ~200 PM2.5 stations</t>
  </si>
  <si>
    <t>6 (2019-2024)</t>
  </si>
  <si>
    <t>Only stations with complete satellite and meteorological covariates retained; no other QA/QC reported</t>
  </si>
  <si>
    <t>70/30 random split with CV on training (folds not reported) plus 30% test set; spatial block CV (0.25 deg ~25-28 km blocks) only for best models, hyperparameters from random CV reused. RF NO2: random CV R2 0.65/test 0.68 vs spatial 0.50; PM2.5 GB test 0.50 vs spatial 0.36.</t>
  </si>
  <si>
    <t>Cropland topsoil (0-20 cm) soil organic carbon content (g/kg)</t>
  </si>
  <si>
    <t>Landsat 8/9 spectral indices and LST; station-interpolated climate (CMA); SRTM DEM terrain; RESDC data</t>
  </si>
  <si>
    <t>5 spatial folds (50-74 samples each)</t>
  </si>
  <si>
    <t>1 (sampled April 2025)</t>
  </si>
  <si>
    <t>5 size-constrained k-means clusters (50-74 samples)</t>
  </si>
  <si>
    <t>Landsat scenes &gt;30% cloud excluded; QA_PIXEL masking; VIF-type iterative covariate removal; preprocessing inside CV pipeline; samples cleaned of debris/residues</t>
  </si>
  <si>
    <t>Stratified random sampling design (field), but random split not stratified. Random = 100 repeated 80:20 holdouts (248/62); spatial = 5-fold size-constrained k-means CV repeated 20 times, nested 4-fold spatial tuning. TabPFN R2 0.608 random vs 0.535 spatial; also RF, SVM, CatBoost, KNN, XGBoost.</t>
  </si>
  <si>
    <t>1328 (132,813 cells of 100 m; central urban Beijing)</t>
  </si>
  <si>
    <t>Presence of existing park green space in 100 m grid cell (&gt;=50% coverage = positive, 0% = negative)</t>
  </si>
  <si>
    <t>DEM elevation; distance to water; population grid; housing prices; nighttime lights; residential and road density; OpenStreetMap POI densities</t>
  </si>
  <si>
    <t>123095 (12,277 positive; 110,818 negative)</t>
  </si>
  <si>
    <t>Cloud and cloud-shadow Landsat observations excluded; harmonisation to common 100 m grid; intermediate-coverage cells excluded; class weights computed within training folds</t>
  </si>
  <si>
    <t>Response labels derived from mapped park green space (not field data). Random = 5 repeated stratified 70/30 splits; spatial = 5-fold GroupKFold on predefined spatial blocks (size not reported). XGBoost spatial ROC-AUC 0.8772. Models LR, DT, RF, GBM, XGBoost. Area derived from cell count.</t>
  </si>
  <si>
    <t>Groundwater delta18O (per mil VSMOW)</t>
  </si>
  <si>
    <t>Hydrochemistry (major ions, EC, pH, depth); coordinates (longitude)</t>
  </si>
  <si>
    <t>96 (100 sampled; 4 Mahalanobis outliers removed)</t>
  </si>
  <si>
    <t>1 (March 2024 campaign)</t>
  </si>
  <si>
    <t>4 longitudinal bands</t>
  </si>
  <si>
    <t>Mahalanobis-distance outlier removal (4 samples; sensitivity test with/without); z-score standardisation; standard laboratory protocols</t>
  </si>
  <si>
    <t>El-Minia, mid-Nile Valley (area not reported). Random 70/30 split with CV tuning on training set, plus LOOCV; spatial = grouped folds on 4 longitude bins. RF R2 0.83 random vs 0.50 spatial; Lasso 0.81 vs 0.45; GBR 0.80 vs 0.41.</t>
  </si>
  <si>
    <t>Farm-record-level hard dry maize yield (t/ha) from ESPAC 2024 agricultural survey</t>
  </si>
  <si>
    <t>Survey farm/management/socioeconomic variables; CHIRPS3 precipitation; ERA5-Land temperature and soil moisture (parish level)</t>
  </si>
  <si>
    <t>518 crop records (433 producers)</t>
  </si>
  <si>
    <t>45 parishes (18 cantons)</t>
  </si>
  <si>
    <t>1 (2024 survey)</t>
  </si>
  <si>
    <t>nested_kfold</t>
  </si>
  <si>
    <t>8-10 parishes per fold (GroupKFold by parish; canton-grouped sensitivity)</t>
  </si>
  <si>
    <t>Exact-duplicate removal (2 records); associated-crop records excluded; predefined yield plausibility audit (3 flagged, sensitivity test); preprocessing within folds</t>
  </si>
  <si>
    <t>Random record-level CV (5 outer/4 inner shuffled folds) used as diagnostic only. Elastic Net, RF, HistGB vs training-fold mean benchmark; all spatial pooled R2 negative. Field coordinates unavailable, so no distance blocking.</t>
  </si>
  <si>
    <t>Short-term sidewalk PM2.5 and PM1 concentrations (10 s and 1 min) from mobile monitoring</t>
  </si>
  <si>
    <t>Street-view video visual features; audio features; meteorology; background PM from fixed stations; buffer-based geospatial context (100-500 m)</t>
  </si>
  <si>
    <t>~107,000 valid 5 s data points (aggregated to 10 s and 1 min)</t>
  </si>
  <si>
    <t>204 100x100 m grid cells; 3 route zones</t>
  </si>
  <si>
    <t>8 days (1-8 July 2024)</t>
  </si>
  <si>
    <t>3 (route zones); 5 (grid-based)</t>
  </si>
  <si>
    <t>3 route-based zones; 100 x 100 m grids (204 cells) grouped into 5 folds</t>
  </si>
  <si>
    <t>Data cleaning; sensor calibration against regulatory-grade instrument (8 regression formulas); trained walkers with standardised protocol</t>
  </si>
  <si>
    <t>Shenzhen CBD (area not reported; 31.4 km walking route), scale assumed field. Random = 5-fold CV repeated 5 times plus Monte Carlo 50 x 80/20 splits; spatial = leave-one-zone-out (3 zones) and 5-fold grid-based CV (10 s only). LightGBM 1 min R2 0.80 random vs 0.41-0.48 spatial. Exploratory 5-class classification with stratified 80/20 split only (not compared spatially). Mobile sensor data coded as in_situ_samples.</t>
  </si>
  <si>
    <t>2150000</t>
  </si>
  <si>
    <t>Land-cover class (ESA WorldCover 2021 labels, 9 classes)</t>
  </si>
  <si>
    <t>AlphaEarth foundation-model embeddings (Sentinel-1, Sentinel-2, Landsat, LiDAR); Sentinel-2 spectral baseline</t>
  </si>
  <si>
    <t>13 occupied 5 x 5 deg blocks</t>
  </si>
  <si>
    <t>8 (2017-2024; model trained on 2021)</t>
  </si>
  <si>
    <t>Equal-allocation stratified sampling (3000 per class; 2 rare classes below quota); semivariogram/Moran's I check of block size; design weighting to national strata</t>
  </si>
  <si>
    <t>RF on 64-D embeddings. Random stratified 5-fold OA 0.859 vs spatially blocked 5-fold OA 0.815 (20 block-to-fold assignments). Independent stratified probability sample of 400 points (388 usable) interpreted from VHR imagery. Labels are an existing map product (WorldCover).</t>
  </si>
  <si>
    <t>Snow avalanche occurrence (release-zone centroids vs. random non-avalanche points)</t>
  </si>
  <si>
    <t>SRTM DEM terrain; ECMWF snowfall/temperature/precipitation; glacier inventory; faults and earthquakes; Landsat NDVI and land use</t>
  </si>
  <si>
    <t>898 (449 avalanches + 449 non-avalanche points)</t>
  </si>
  <si>
    <t>25 k-means blocks</t>
  </si>
  <si>
    <t>25 k-means blocks grouped into 5 folds</t>
  </si>
  <si>
    <t>500 m exclusion buffer for non-avalanche points; normalisation; avalanche polygons interpreted from field survey and imagery</t>
  </si>
  <si>
    <t>Inventory from field surveys (spring 2025), remote sensing interpretation and historical records (data_source mixed). Random stratified 70/30 split with 5-fold CV tuning; spatial = 5-fold CV over 25 coordinate k-means blocks. RF AUC 0.912 random vs 0.850 spatial; SVM 0.855 spatial.</t>
  </si>
  <si>
    <t>1503</t>
  </si>
  <si>
    <t>Landslide occurrence (landslide vs. non-landslide, mapped on optimised slope units)</t>
  </si>
  <si>
    <t>Multi-resolution DEM terrain; GF-2 and Sentinel-2 imagery; geological maps (lithology, faults); hydrological data; land use/NDVI</t>
  </si>
  <si>
    <t>280 (140 landslides + 140 non-landslide samples, 1:1)</t>
  </si>
  <si>
    <t>5 grid blocks</t>
  </si>
  <si>
    <t>5 approximately equal-area grid blocks</t>
  </si>
  <si>
    <t>200 m exclusion buffer around landslides for non-slide sampling; stratified random non-slide sampling; multicollinearity screening of factors; field verification of inventory</t>
  </si>
  <si>
    <t>Zhenping County, Shaanxi. Inventory from historical data, GF-2/Sentinel-2 interpretation and field investigation. Random = 70/30 split at polygon scale; spatial = 5-fold leave-one-block-out (Roberts et al. blocking) repeated 5 times. LMT-RSM spatial AUC 0.954 +/- 0.019; LMT 0.925; AdaBoost-LMT 0.934.</t>
  </si>
  <si>
    <t>Rainfed wheat grain yield from crop cuts (t/ha, 12% moisture)</t>
  </si>
  <si>
    <t>Sentinel-1; Sentinel-2 biophysical, biochemical, phenological and structural metrics</t>
  </si>
  <si>
    <t>1386 (from 2183 subplot observations; 1709 fields)</t>
  </si>
  <si>
    <t>13 districts</t>
  </si>
  <si>
    <t>1 (2022 Meher season for training; maps 2016-2023)</t>
  </si>
  <si>
    <t>Removal of mis-georeferenced points and points outside wheat mask; IQR outlier removal; duplicate/misaligned record removal; area of applicability (AOA) analysis</t>
  </si>
  <si>
    <t>Ensemble ML (RF, XGBoost etc.). Random 70:30 split R2 0.56 vs spatial block CV (blockCV, 1 km blocks) R2 0.29; stratified CV R2 0.41. Number of spatial folds not reported. Multi-stage stratified field sampling design.</t>
  </si>
  <si>
    <t>Any-event PFAS detection at drinking-water sampling locations (UCMR5)</t>
  </si>
  <si>
    <t>SDWIS system attributes; ACS 2018-2022 community data; proximity to military installations, airports, TRI/ECHO/SEMS/FRS facilities</t>
  </si>
  <si>
    <t>23331 sampling locations</t>
  </si>
  <si>
    <t>9436 public water systems; 16 state-proxy blocks</t>
  </si>
  <si>
    <t>16 grouped state/territory blocks</t>
  </si>
  <si>
    <t>Completeness rule (&gt;=4 events surface water, &gt;=2 otherwise; 8.1% locations excluded); temporal-provenance audit removed 25 post-sampling predictors; preprocessing fitted within folds</t>
  </si>
  <si>
    <t>LightGBM. Random CV grouped by PWS (non-spatial 10-fold) AUROC 0.741 vs leave-one-state-block-out 0.625; HUC-2 sensitivity (22 folds). Block prevalence 4.4-37.9%. UCMR5 records as of Jan 2026. Lab water samples coded as in_situ_samples.</t>
  </si>
  <si>
    <t>Wildfire vs. non-wildfire label of VIIRS SNPP thermal anomaly detections (matched to NIFC 2024 perimeters, 1 km buffer)</t>
  </si>
  <si>
    <t>VIIRS radiometric attributes (FRP, brightness, confidence); temporal features; spatiotemporal clustering; geographic coordinates</t>
  </si>
  <si>
    <t>521395 detections (131,771 wildfire; 389,624 candidate non-wildfire)</t>
  </si>
  <si>
    <t>1067 wildfire incidents; 65 populated 5-deg blocks</t>
  </si>
  <si>
    <t>1 (2024)</t>
  </si>
  <si>
    <t>1 (80/20 block holdout; 5 block-to-fold assignments in sensitivity)</t>
  </si>
  <si>
    <t>Label-buffer sensitivity (0.5-5 km); candidate-negative composition audit; causal (trailing-window) clustering to avoid temporal leakage; balanced test sets</t>
  </si>
  <si>
    <t>CONUS. Four regimes at 80/20: random stratified (LightGBM F1 0.985), event-aware grouped (0.767), 5-deg spatial block (0.627; 0.818 without coordinates), temporal Jan-Aug vs Sep-Dec. Block-size sensitivity 2.5, 5, 10 deg.</t>
  </si>
  <si>
    <t>13-class land-use/land-cover including Pteridium arachnoideum and Tithonia diversifolia</t>
  </si>
  <si>
    <t>Planet NICFI monthly composites 2023 (4 bands, 4.77 m)</t>
  </si>
  <si>
    <t>5 spatial folds (per-class k-means)</t>
  </si>
  <si>
    <t>1 (2023)</t>
  </si>
  <si>
    <t>5 per-class k-means coordinate clusters pooled into folds</t>
  </si>
  <si>
    <t>Best-pixel monthly composites minimising cloud; field reconnaissance plus visual interpretation of samples; equal samples per class; class weights per fold</t>
  </si>
  <si>
    <t>Brazil Federal District (area not reported). Random = 60/20/20 train/validation/test stratified, 5 seeds; spatial = 5-fold CV on geographically disjoint regions (test 1976-4588 samples), inner random 75/25 train/validation. 43 DL architectures; F1 &gt;98% random vs ~82% spatial (16-25 pp inflation).</t>
  </si>
  <si>
    <t>household F. hepatica infection presence (human and sheep, stool microscopy) aggregated to hexagonal cells</t>
  </si>
  <si>
    <t>UAV multispectral; UAV thermal; UAV DEM; TerraClimate (downscaled)</t>
  </si>
  <si>
    <t>61</t>
  </si>
  <si>
    <t>field SOPs, staff retraining and periodic data audits for inconsistencies</t>
  </si>
  <si>
    <t>61 households for human model (21.3% positive); sheep model separate; neighbouring hexagons grouped into 3 spatial folds each with &gt;=1 positive; hexagon size not stated in text; nested Optuna tuning</t>
  </si>
  <si>
    <t>140914</t>
  </si>
  <si>
    <t>annual district temperature anomaly</t>
  </si>
  <si>
    <t>NASA POWER climate; EDGAR emissions; MODIS/AVHRR vegetation; PBS census population</t>
  </si>
  <si>
    <t>temporal alignment; linear interpolation of gaps &lt;=3 yr; outliers beyond +/-4 SD removed; zero-variance features removed</t>
  </si>
  <si>
    <t>Leave-One-District-Out CV (22 districts x 44 years 1981-2024); temporal test 2020-2024 (110 samples); temporally blocked CV also reported</t>
  </si>
  <si>
    <t>InSAR vertical land subsidence velocity (TRE ALTAMIRA Sentinel-1 SqueeSAR maps, 2018-2020 mean)</t>
  </si>
  <si>
    <t>pumping (C2VSimFG); GRACE GWSA; TerraClimate precipitation; USGS compressible layer; MODIS land cover; road/river distance</t>
  </si>
  <si>
    <t>616</t>
  </si>
  <si>
    <t>invalid values and extreme outliers removed; resampling to 1 km; scaling refitted within training folds</t>
  </si>
  <si>
    <t>California Central Valley; 1 km grid cells; 616 spatial blocks of 10 km in GroupKFold (5 folds); hyperparameters tuned with 5-fold shuffled KFold inside training; residual Moran's I reported</t>
  </si>
  <si>
    <t>landslide/collapse occurrence (presence vs pseudo-absence)</t>
  </si>
  <si>
    <t>Copernicus DEM GLO-30 derivatives; geology/lithology/faults; precipitation dataset; Landsat 8/9 NDWI/NDVI; MODIS LULC; roads/rivers/mines distance</t>
  </si>
  <si>
    <t>non-landslide points sampled outside 1 km buffer of landslides and outside water bodies; Spearman/VIF/IG factor screening</t>
  </si>
  <si>
    <t>625 hazard sites from 2022 Xinjiang Geohazard Risk Census + 625 random non-landslide points (1:1); repeated random resampling also reported (number of repeats not stated in text); K-means spatial clusters with GroupKFold, number of clusters/folds not stated in text; Chinese Altai Mountains</t>
  </si>
  <si>
    <t>730</t>
  </si>
  <si>
    <t>daily PM2.5 and PM10 concentrations (summer)</t>
  </si>
  <si>
    <t>Landsat 8/9 indices; MAIAC AOD; TROPOMI S5P trace gases; ERA5; ASTER DEM; GIS land use/road layers</t>
  </si>
  <si>
    <t>1546</t>
  </si>
  <si>
    <t>Landsat QA_PIXEL cloud screening plus visual check; MAIAC QA filtering; PM10 extreme outliers (3xIQR) sensitivity analysis; stations with &lt;6 valid obs excluded from LOSO; no imputation</t>
  </si>
  <si>
    <t>Tehran; 989 PM2.5 + 557 PM10 daily records (summers 2022-2025); 31/18 stations used; block size set to give ~k^2 blocks, grouped into 5 contiguous folds by agglomerative clustering (3,4,6 folds sensitivity); LOSO-CV also reported; random K not stated</t>
  </si>
  <si>
    <t>land-cover/vegetation class (19 classes, Matiwan Village airborne HSI)</t>
  </si>
  <si>
    <t>airborne hyperspectral imagery (250 bands, 0.5 m)</t>
  </si>
  <si>
    <t>47467</t>
  </si>
  <si>
    <t>19</t>
  </si>
  <si>
    <t>16x64</t>
  </si>
  <si>
    <t>per-class sample capping/subsampling to balance classes; buffer of &gt;=8 px (patch radius) between blocks</t>
  </si>
  <si>
    <t>Single scene 3750x1580 px at 0.5 m (Xiong'an New Area); LFBP blocks 32x128 px with train/val/test 1500/500/500 per class after balancing (raw class sizes highly imbalanced, 3.34 M labelled px); random pixel partition compared with same training config, its split ratio not stated; 5 random seeds</t>
  </si>
  <si>
    <t>winter oilseed rape dry seed yield (combine yield monitor, t/ha)</t>
  </si>
  <si>
    <t>Sentinel-2 monthly NDVI</t>
  </si>
  <si>
    <t>yield monitor preprocessing/filtering; yields &gt;10 t/ha removed as implausible; cloud-free Sentinel-2 only; median imputation of NDVI fitted on training subset</t>
  </si>
  <si>
    <t>8 commercial fields (6.9-62.5 ha, ~224 ha total) spread across central Lithuania, 2023-2024 season; field-wise GroupSplit ~80% fields train/20% test, repeated 20 times with GroupShuffleSplit; study_area = summed field area</t>
  </si>
  <si>
    <t>landslide occurrence (Sentinel-2 interpreted inventory centroids vs pseudo-absences)</t>
  </si>
  <si>
    <t>SRTM DEM derivatives; Sentinel-2 NDVI; land cover; lithology; CHIRPS precipitation; HydroRIVERS; OpenStreetMap roads</t>
  </si>
  <si>
    <t>59</t>
  </si>
  <si>
    <t>landslide interpretations cross-checked with Google Earth/multi-source imagery; pseudo-absences outside 500 m buffer with 90 m minimum spacing; buffer/ratio/seed sensitivity</t>
  </si>
  <si>
    <t>Hualong and Xunhua counties (Qinghai); 281 landslides + 281 pseudo-absences; 10x10 km blocks (59 occupied) in 5-fold StratifiedGroupKFold; block-size sensitivity 5/10/15 km; cross-county transfer Hualong&lt;-&gt;Xunhua</t>
  </si>
  <si>
    <t>mean crown defoliation of European beech per survey point and year (WZE forest condition survey)</t>
  </si>
  <si>
    <t>climate (evaporation, radiation, temperature, SPEI); EU-DEM topography; SoilGrids; UFZ soil moisture; vegetation variables</t>
  </si>
  <si>
    <t>504</t>
  </si>
  <si>
    <t>pure beech points verified on orthophotos (conifer-containing points excluded); residual Moran's I check of grid size</t>
  </si>
  <si>
    <t>Schleswig-Holstein, Lower Saxony and Hesse, 2016-2022; LOLO over 56 occupied 30x30 km grid cells (test n 0-~200); LOYO train 2016-2021 (2470) test 2022 (416); tuning with 5 shuffled splits inside training</t>
  </si>
  <si>
    <t>occurrence of an endangered montane conifer (field RTK-GNSS presences vs random background)</t>
  </si>
  <si>
    <t>UAV-LiDAR structural metrics and DEM derivatives; vegetation indices; HWSD soil type</t>
  </si>
  <si>
    <t>spatial deduplication to one record per 20 m cell (140-&gt;134); Pearson/multicollinearity screening; LiDAR point-cloud noise removal and coverage check</t>
  </si>
  <si>
    <t>134 presences after deduplication plus random background points (number not stated in text); 10 repeated stratified random validation runs (split ratio not stated); leave-one-block-out over 4 k-means blocks; field surveys 2021 and 2022</t>
  </si>
  <si>
    <t>simulated virtual-species-like response from bioclimatic PCA (values 0-1)</t>
  </si>
  <si>
    <t>WorldClim 19 bioclimatic variables</t>
  </si>
  <si>
    <t>Meyer &amp; Pebesma AOA preprint (2020); response simulated over Europe so country left NA; case study: 10 points clustered around each of 50 locations; random 10-fold CV RMSE 0.021 vs leave-cluster-out 0.039; true values known everywhere (RMSPE against full simulated surface)</t>
  </si>
  <si>
    <t>biome class (BIOME 6000 pollen-based site reconstructions)</t>
  </si>
  <si>
    <t>160 global layers: climate (CHELSA/WorldClim bioclim, precipitation, temperature); MODIS cloud fraction; DEM derivatives; lithology</t>
  </si>
  <si>
    <t>8057</t>
  </si>
  <si>
    <t>most frequently reconstructed biome per site; tropics supplemented with 350 simulated points and RADAM Brazil pseudo-observations; GBIF tree records filtered by coordinate uncertainty &lt;2 km</t>
  </si>
  <si>
    <t>Hengl et al. 2018 PeerJ PNV; random vs spatial comparison only for biomes (accuracy 68% vs 33%); spatial = mlr SpRepCV 5 folds x 5 reps; tree-taxa (1.5 M occurrences) and FAPAR (~30k points) models validated only with random repeated CV</t>
  </si>
  <si>
    <t>landslide occurrence (scarp points vs random non-landslide points)</t>
  </si>
  <si>
    <t>ALS-DTM (10 m) terrain derivatives; lithology; land cover</t>
  </si>
  <si>
    <t>12436</t>
  </si>
  <si>
    <t>ALS inventory mapped from 1 m shaded relief/orthophotos with field checks of positional accuracy; BGR records cross-checked in field</t>
  </si>
  <si>
    <t>Flysch Zone of Lower Austria (Steger et al. 2016); two inventories modelled separately: ALS-based (6,218 points; n given = ALS landslides + equal non-landslides) and Building Ground Registry (545 training landslides = 80%); spatial CV = 10 subregions per repetition repeated 50 times (partitioning method not named in text)</t>
  </si>
  <si>
    <t>daily PM2.5 concentration at EPA AQS monitors</t>
  </si>
  <si>
    <t>MAIAC AOD (AERONET-corrected); meteorology; NLCD developed area; NDVI; elevation; PM2.5 point emissions; IDW of monitors</t>
  </si>
  <si>
    <t>692306</t>
  </si>
  <si>
    <t>388</t>
  </si>
  <si>
    <t>atypical point-source monitor dropped; duplicate site-days within same 1 km cell removed (n=4533); AOD corrected with AERONET; IDW features computed fold-wise to avoid leakage</t>
  </si>
  <si>
    <t>13-state Northeastern USA 2000-2015 (Just et al. 2020); spatial CV = single-link hierarchical clusters of monitors cut at 31 km (median distance from 1 km grid centroids to nearest monitor), assigned to 10 folds; site-wise CV also reported; random 10-fold RMSE 2.10 vs spatial 3.11</t>
  </si>
  <si>
    <t>grassland above-ground biomass and plant species richness (plot clipping and inventories)</t>
  </si>
  <si>
    <t>Sentinel-2 time series and vegetation indices; Sentinel-1 backscatter; topo-edaphic variables (soil type, slope, aspect)</t>
  </si>
  <si>
    <t>plots with trees inside/near borders removed; standardized sampling protocol; Sentinel-2 &lt;50% cloud and April-October only; Moran's I test on observations</t>
  </si>
  <si>
    <t>Biodiversity Exploratories (ALB, HAI, SCH), May 2017-2020; baseline is group 5-fold CV keeping plot replicates together (iterated 10x); spatial = leave-one-exploratory(region)-out; 40 extra biomass samples from June/Sep 2020 used as independent phenological test; AOA computed</t>
  </si>
  <si>
    <t>MULTI_CONTINENT</t>
  </si>
  <si>
    <t>climate at modern pollen sites (July temperature; January temperature / water balance) from CRU CL 2.0 grids</t>
  </si>
  <si>
    <t>modern pollen assemblages (North American Modern Pollen Database; European Modern Pollen Dataset)</t>
  </si>
  <si>
    <t>3061</t>
  </si>
  <si>
    <t>100-1500</t>
  </si>
  <si>
    <t>floristically different regions removed (SE US, western N America); harmonized taxonomy; CRU climate lapse-rate corrected to site elevation</t>
  </si>
  <si>
    <t>Salonen et al. 2019; separate calibration sets North America (2254 samples) and Europe (807); h-block CV with h from 0 (=LOO) to 1500 km in 100 km steps, preferred h 200-600 km from residual variogram range; fossil sequences used for palaeo-reconstruction plausibility (not error estimation)</t>
  </si>
  <si>
    <t>AUS;CAN;NZL;BRA;ECU;COL;BOL;PER;CHE</t>
  </si>
  <si>
    <t>Australia; Canada; New Zealand; Brazil; Ecuador; Colombia; Bolivia; Peru; Switzerland</t>
  </si>
  <si>
    <t>species occurrence (171 species; presence-background training, independent presence-absence survey testing)</t>
  </si>
  <si>
    <t>NCEAS/disdat regional covariates (climate, rainfall, soil class, terrain; ~100-1000 m grids)</t>
  </si>
  <si>
    <t>target-group background to address sampling bias; species with &lt;5 presences per training fold or &lt;10 test presences excluded; some covariates excluded</t>
  </si>
  <si>
    <t>Valavi et al. 2023 GEB; six regions (AWT, Ontario, NE NSW, New Zealand, five South American countries, Switzerland); blockCV ~75x75 km blocks randomly allocated to 5 folds; random partition subsampled to match spatial fold sizes; evaluation always on independent presence-absence survey data; most data 1950-2000</t>
  </si>
  <si>
    <t>grassland above-ground biomass dry weight (quadrat clipping)</t>
  </si>
  <si>
    <t>MODIS VIs (NDVI, EVI, SAVI, MSAVI, OSAVI), LAI, LST, ET/PET; DEM (altitude, slope, aspect); interpolated meteorology (accumulated temperature, precipitation)</t>
  </si>
  <si>
    <t>3-5 quadrats per site averaged; samples oven-dried to constant weight; forward feature selection to remove variables causing spatial overfitting</t>
  </si>
  <si>
    <t>Tibetan Plateau 2001-2018 (Yu et al. 2021); 3636 field sites + 146 sites from Xia et al. 2018; LLO-CV folds split by longitude/latitude (3 folds for FFS, 10-fold for final model); random CV fold number not stated; study area 257.24x10^4 km2 as reported</t>
  </si>
  <si>
    <t>crop type (11 major crops, 2018) from LPIS/IACS farmer declarations</t>
  </si>
  <si>
    <t>Sentinel-2 time series (MAJA, interpolated bi-weekly); Sentinel-1 SAR time series</t>
  </si>
  <si>
    <t>38500</t>
  </si>
  <si>
    <t>109.8</t>
  </si>
  <si>
    <t>10 m negative parcel buffer to exclude border pixels; no train/test overlap at parcel level; sampling adjusted for parcel size; cloud/shadow masking and temporal interpolation of optical data</t>
  </si>
  <si>
    <t>Seven Sentinel-2 tiles (109.8x109.8 km) across Germany (Orynbaikyzy et al. 2022); 500 px per crop per site by stratified random sampling, 60/40 train/test within sites (reference system) vs 7-fold leave-one-site-out (target system); spatial forward feature selection also tested</t>
  </si>
  <si>
    <t>Chl-a of 8 phytoplankton groups from HPLC pigments (DPA)</t>
  </si>
  <si>
    <t>OC-CCI ocean colour (Rrs, IOPs, Chl, Kd490, water class); PAR; CMEMS biogeochemical and physical reanalysis; wind; spatiotemporal terms</t>
  </si>
  <si>
    <t>23</t>
  </si>
  <si>
    <t>samples &lt;10 m depth only; pigments &lt;0.001 mg m-3 rejected; pre-1997 excluded; duplicates averaged; 1-day/3x3-pixel matchups</t>
  </si>
  <si>
    <t>Global compiled HPLC dataset (Kramer &amp; Siegel 2021 + open data + 405 East China Sea cruise samples), 1997-2020; random 5-fold stratified by 14 optical water classes (Kennard-Stone 4:1); spatial block 5-fold with two zonings: 11 ocean basins and 20-deg hexagons (180 regions); also temporal block 5-fold CV; independent validation at six long-term time-series sites (MVCO, CARIACO, PAB, Yongala, Port Hacking, Maria Island); total matchup N only shown in Fig. 3; STEE ensemble (GBM, 1d-CNN, TabNet)</t>
  </si>
  <si>
    <t>Spectral AOD (0.44, 0.675 um) and Angstrom exponent (AERONET)</t>
  </si>
  <si>
    <t>Himawari-8 AHI L1B TOA reflectance (0.46, 0.64, 2.3 um) and differential operator; sun/sensor geometry; clear-sky AOD reference; clustered aerosol models; location and date</t>
  </si>
  <si>
    <t>AERONET V3 Level 2.0 quality-assured data; AERONET averaged within +/-30 min of AHI time; cloudy pixels removed with Himawari L2 cloud product; 5x5-pixel window</t>
  </si>
  <si>
    <t>AHI full-disk domain (80E-160W, 60N-60S; East Asia and Oceania), year 2018; random sample-based 10-fold CV; site-based 10-fold CV (10% of AERONET sites withheld per fold); number of AERONET sites only in Appendix Fig. A1; RF (DORF)</t>
  </si>
  <si>
    <t>Actual evapotranspiration of grasslands (flux towers)</t>
  </si>
  <si>
    <t>In situ meteorology (Tmax, Tmin, Tmean, Prcp, rH, WS, SWI, Rn, SWC, Tsoil); MODIS NDVI, NDWI, LAI, FPAR; HWSD soil; elevation</t>
  </si>
  <si>
    <t>flux data post-processed and gap-filled (REddyProc); days with &gt;20% low-confidence gap-filled data excluded; clearly erroneous periods removed by visual check; MODIS QA flags</t>
  </si>
  <si>
    <t>Arid and semi-arid Northern China grasslands (Tibetan Plateau, Inner Mongolia, Xinjiang), 15 towers (14 EC, 1 BREB), records 2002-2019; random CV used same k as spatial (k = number of sites; 15 for pooled model, fewer for alpine/temperate models); four temporal resolutions (daily, 8-day, monthly, seasonal); RF; area not reported</t>
  </si>
  <si>
    <t>Burn severity class (dNBR-derived, USGS thresholds)</t>
  </si>
  <si>
    <t>Sentinel-2 L2A bands (10) and 225 derived spectral indices</t>
  </si>
  <si>
    <t>two-step cloud filtering (scene cloud &lt;=15%, pixel cloud probability &gt;65% masked); core sampling within 25th-75th dNBR percentiles; small patches and isolated pixels removed</t>
  </si>
  <si>
    <t>2022 Uljin wildfire, Uljin County; 1000 stratified points per severity class; random 3000/2000 split (60/40); ninefold spatial CV with nine non-overlapping spatial patches (patch size not reported); RF with SHAP-forward stepwise selection</t>
  </si>
  <si>
    <t>Relative concentrations of 8 phytoplankton diagnostic pigments (HPLC, SeaBASS)</t>
  </si>
  <si>
    <t>MODIS-Aqua Chl-a, Rrs and band slopes, Kd490, PAR; MUR SST; sea level anomaly; wind speed and stress; day of year</t>
  </si>
  <si>
    <t>SeaBASS QC; depth &gt;10 m removed; within 50 km of land removed; one observation per station-day (closest to surface); matchups with &lt;3 valid pixels or &gt;20% pixel deviation discarded; Chl-a &gt;3 mg m-3 removed</t>
  </si>
  <si>
    <t>Open ocean, SeaBASS HPLC 2003-2017 (29,232 raw to 446 matchups); double (nested) spatial block CV with large blocks assigned manually (8-94 observations per block; number of blocks only in Fig. 2); spatial observation weights (200 km radius) from variograms; RF and BRT among other models</t>
  </si>
  <si>
    <t>Daily surface NO2 concentration (EPA AQS)</t>
  </si>
  <si>
    <t>PCNN-imputed NO2; OMI and TROPOMI tropospheric NO2 columns; CMAQ NO2; urban fraction; EVI; elevation; NLDAS meteorology; MERRA-2 reanalysis</t>
  </si>
  <si>
    <t>CONUS 2005-2019, 7x5.5 km grid; two-step PCNN-DNN deep learning (one DNN per year); spatial-CV same as 10-CV but folds split by ground station; hourly NO2 averaged to daily; number of stations only in Fig. 1</t>
  </si>
  <si>
    <t>Monthly mean surface NO2 concentration</t>
  </si>
  <si>
    <t>OMI NO2 column (RF gap-filled); ERA5 meteorology; ESA CCI land cover; roads (gROADS); lightning flash density; MERRA-2; other ancillary</t>
  </si>
  <si>
    <t>90</t>
  </si>
  <si>
    <t>constant NO2 values for &gt;=8 h removed (instrument malfunction); days with &lt;18 hourly values and months with &lt;20 valid days excluded; pre-Sept 2018 values scaled by 0.92; OMI pixels with cloud fraction &gt;30% removed</t>
  </si>
  <si>
    <t>China, 0.05 deg monthly NO2 2005-2020 (ground network from 2013); ~1,500 CNEMC stations (approximate); spatial 10-fold CV by location (90% of locations for training); also temporal 10-fold, by-year CV, and separate 2020 external validation; ensemble of RF, XGBoost, GBM</t>
  </si>
  <si>
    <t>Daily maximum 8-h average (MDA8) surface ozone</t>
  </si>
  <si>
    <t>NLDAS meteorology; TROPOMI total ozone column; weighted average ozone layer; DL-estimated surface NO2; population density; road density; urban fraction; DEM; day of year</t>
  </si>
  <si>
    <t>1240</t>
  </si>
  <si>
    <t>EPA quality flags used to exclude flagged measurements; VIF-based removal of collinear predictors</t>
  </si>
  <si>
    <t>CONUS 2019, 4 km Deep-CNN; Spatial-CV identical to 10-CV but samples split randomly by station location (k stated implicitly as same procedure)</t>
  </si>
  <si>
    <t>NLD;CHL</t>
  </si>
  <si>
    <t>Netherlands; Chile</t>
  </si>
  <si>
    <t>Log topsoil zinc concentration (Meuse); fruit-tree crop type (Maipo)</t>
  </si>
  <si>
    <t>Meuse: elevation, distance to river, UTM coordinates; Maipo: multi-temporal Landsat reflectances (8 dates) and indices</t>
  </si>
  <si>
    <t>Two case studies: Meuse floodplain (Netherlands, ~4 x 1 km, 155 soil samples, regression) and Maipo (central Chile, ~40 km diameter, 400 fields / 7713 grid cells, 4 crops, 100 fields sampled repeatedly with 25 per crop, classification); random and spatial 10-fold CV each repeated 50 times; Maipo also field-level CV and LOO; author argues autocorrelation range is not a suitable criterion for test-set definition; spatial prediction error profiles (SPEPs)</t>
  </si>
  <si>
    <t>650000</t>
  </si>
  <si>
    <t>Annual average sulfate concentration (salinity proxy) per watershed</t>
  </si>
  <si>
    <t>USGS streamflow and groundwater wells; SSURGO soil EC and CaCO3; curve number; PRISM climate; NLCD land cover; DEM; WWTF discharge; agricultural area; location</t>
  </si>
  <si>
    <t>Colorado River Basin, 2000-2020 (described as twenty years), ~150 USGS gauges / watersheds; 11 ML algorithms plus BMA and stacked ensembles; spatial CV with six geographic clusters of watershed coordinates (Euclidean clustering; method named as clustering, not explicitly k-means)</t>
  </si>
  <si>
    <t>Soil organic carbon content by depth (0-100 cm)</t>
  </si>
  <si>
    <t>DEM derivatives (relief); bioclimatic variables; MODIS EVI, reflectance bands, LAI/FPAR, GPP, snow cover; ESA land cover; depth</t>
  </si>
  <si>
    <t>863</t>
  </si>
  <si>
    <t>Russian Federation (Europe and Asia), Unified State Register of Soils: 4,961 horizons from 863 profiles; spatial 5-fold CV with 150x150 km blocks (blockCV); randomized non-spatial CV reported but number of folds not stated; RF with area of applicability</t>
  </si>
  <si>
    <t>108197</t>
  </si>
  <si>
    <t>Annual irrigation volume/depth per field (CO) or PLSS section (KS)</t>
  </si>
  <si>
    <t>Landsat SSEBop actual ET; irrigated area maps; Landsat spectral indices and neighbourhood greenness; gridMET climate; soils; derived hydrologic variables</t>
  </si>
  <si>
    <t>fields with implausibly high irrigation (&gt;=3 ac-ft/ac) removed (0.77% CO, 0.14% KS); missing data filtered</t>
  </si>
  <si>
    <t>Republican River Basin, Colorado (22,753 km2, 2015-2018) and western Kansas (85,444 km2, 2000-2016); reference data from well-level pumping records; random accuracy from RF out-of-bag predictions; spatial leave-one-side-out (east/west and north/south halves, train on one half test on the other); also leave-one-year-out CV</t>
  </si>
  <si>
    <t>Daily ultrafine particle number concentration</t>
  </si>
  <si>
    <t>MAIAC AOD and Angstrom exponent; meteorology; land use and roads; NO2; PM2.5; calendar terms</t>
  </si>
  <si>
    <t>only best-quality MAIAC AOD (cloud and adjacency masks clear); missing AOD imputed by RF</t>
  </si>
  <si>
    <t>Central Taiwan (Taichung, Changhua, Nantou), two SMPS campaigns 2008-2010 and 2017-2021 at six sites; 1,022 effective sampling days; XGBoost best; also 10-fold temporal validation; study area km2 not reported</t>
  </si>
  <si>
    <t>Land cover / vegetation community class and foliar vegetation cover (%)</t>
  </si>
  <si>
    <t>Sentinel-2 bands and soil-adjusted indices; MODIS NDSI snow metrics</t>
  </si>
  <si>
    <t>93</t>
  </si>
  <si>
    <t>Wakhan, Afghanistan (~200 x 65 km); 423 land cover plots (9 classes) and 186 cover plots from 93 transects; field data 2016 and 2018; spatial 100-repeated 10-fold CV with k-means (sperrorest); non-spatial CV run as the same procedure without spatial partitioning (folds/repeats taken from that statement)</t>
  </si>
  <si>
    <t>Daily snow density</t>
  </si>
  <si>
    <t>Passive microwave snow depth; snow cover phenology (SCD, SCOD, SCED, SCE); ERA5-Land snow and meteorological variables; terrain; vegetation; spatiotemporal terms</t>
  </si>
  <si>
    <t>233</t>
  </si>
  <si>
    <t>Three stable snow cover areas of China (Xinjiang, Northeast-Inner Mongolia, Qinghai-Tibet Plateau), CMA stations 2013-2018; spatial block CV divides samples by station (number of folds not stated); also temporal block CV (6 years); independent validation with 474 snow-pit/route samples (2017-2018)</t>
  </si>
  <si>
    <t>Presence of submerged aquatic vegetation (SAV vs other)</t>
  </si>
  <si>
    <t>Sentinel-2 surface reflectance; kNDAVI and NDAVI indices; LiDAR and satellite-derived bathymetry</t>
  </si>
  <si>
    <t>Sentinel-2 cloud and shadow masking; sunglint correction; land masked by NDWI; only underwater images rated moderate or good used</t>
  </si>
  <si>
    <t>Five coastal sites along ~400 km of mid-west Australian coast; GRTS spatially balanced ground truthing from drop-camera imagery (April 2021 imagery); block CV with blockCV: 21 spatial blocks in 5 folds, size from spatialAutoRange (value not reported); also site validation (leave-one-site-out, 5 sites)</t>
  </si>
  <si>
    <t>CAN;GRL</t>
  </si>
  <si>
    <t>Canada; Greenland</t>
  </si>
  <si>
    <t>Sea ice concentration, stage of development and floe size (ice charts)</t>
  </si>
  <si>
    <t>Sentinel-1 SAR (HH, HV, incidence angle); AMSR2 brightness temperatures; ERA5 variables; distance to land; geolocation encoding</t>
  </si>
  <si>
    <t>533</t>
  </si>
  <si>
    <t>invalid and masked chart pixels excluded; NaN SAR values handled in ready-to-train AutoICE dataset</t>
  </si>
  <si>
    <t>AutoICE/AI4Arctic benchmark, 533 scenes 2018-2021 over Canadian and Greenlandic Arctic; non-spatial evaluation on benchmark-designated 20 test scenes (487 train, 24 random validation scenes); spatial CV trains on Greenland (302 scenes) and tests on Canada and vice versa (184 scenes); SoD 6 classes, FLOE 7 classes; multi-task DeepLabV3</t>
  </si>
  <si>
    <t>36193</t>
  </si>
  <si>
    <t>Daily maximum 8-h average ozone</t>
  </si>
  <si>
    <t>OMI ozone profile, tropospheric NO2 and HCHO columns; MODIS AOD; ECMWF meteorology and cloud fraction; land use</t>
  </si>
  <si>
    <t>days with &lt;6 h valid ozone set missing; stations in the same 1 km cell averaged; OMI retrievals with ReflectanceCostFunction &gt;30 filtered; missing satellite data imputed by RF</t>
  </si>
  <si>
    <t>Taiwan 2004-2020, 74 MOE stations, XGBoost; spatial validation is leave-one-site-out; also 10-fold block CV with 25 x 25 km blocks and buffered LOO with 25 km radius; also 10-fold temporal validation</t>
  </si>
  <si>
    <t>AUS;NLD</t>
  </si>
  <si>
    <t>Australia; Netherlands</t>
  </si>
  <si>
    <t>Perennial ryegrass dry matter biomass (kg DM/ha)</t>
  </si>
  <si>
    <t>Field spectroradiometer reflectance resampled to multispectral bands (Parrot Sequoia); simulated hyperspectral features; vegetation indices</t>
  </si>
  <si>
    <t>1416</t>
  </si>
  <si>
    <t>standard protocol: clear-sky measurements within +/-2 h of solar noon, randomized plot order</t>
  </si>
  <si>
    <t>Plot trials at Elliot (Tasmania, 1200 samples) and Goutum, Vredepeel, Zegveld (Netherlands, 216 samples), Dec 2016-Nov 2018; random 75/25 split stratified by location; spatial leave-one-location-out with Elliot subsampled to 72 to balance locations; RF</t>
  </si>
  <si>
    <t>Exchangeable sodium percentage (ESP) at 10-cm depth increments to 100 cm</t>
  </si>
  <si>
    <t>Landsat 7 NDVI/red band; airborne radiometrics; DEM-derived terrain; soil class map; geology silica index; climate (ANUCLIM)</t>
  </si>
  <si>
    <t>6325</t>
  </si>
  <si>
    <t>legacy NSSC + USYD surveys; sites clipped to basin; observations deeper than 100 cm removed; ESP &gt;40% removed as erroneous (270 obs); equal-area spline depth standardisation; cloud masking of Landsat</t>
  </si>
  <si>
    <t>Sub-continental basin (Murray-Darling, ~1.06 M km2) coded national. Random hold-out 80/10/10 (train/validation/test) by site, partitioned with conditioned Latin hypercube on coordinates and mean ESP (coded stratified=yes). Spatial: leave-one-k-means-cluster-out, 40 clusters chosen by strata and dataset size. Number of depth-level observations not stated. Random hold-out test = the reported 'independent' test; it is a random split, not a probability sample.</t>
  </si>
  <si>
    <t>Presence/pseudo-absence of the pathogen Cytospora chrysosperma</t>
  </si>
  <si>
    <t>WorldClim bioclim; elevation/slope/aspect; Landsat NDVI</t>
  </si>
  <si>
    <t>4x4 grid over study area</t>
  </si>
  <si>
    <t>duplicate records within same grid cell removed; field records lab-confirmed; pseudo-absences outside 30 km buffer (sensitivity 20/30/40 km)</t>
  </si>
  <si>
    <t>Xinjiang province (~1.66 M km2; area not stated in paper) coded regional as subnational unit. 545 presences (368 field 2018-2022, 148 GBIF, 29 literature) + 600 pseudo-absences. Data split 7:3 train/test plus 5-fold CV; conventional results reported on test set. Spatial block CV: 4x4 grid of blocks, 5 folds (blockCV). Bootstrap 1000 for CIs. Five ML models compared.</t>
  </si>
  <si>
    <t>Hourly ground-level PM2.5 concentration</t>
  </si>
  <si>
    <t>GOES-16 ABI AOD (gap-filled with GEOS-CF); HRRR meteorology; wavelet components; lat/lon</t>
  </si>
  <si>
    <t>10027128</t>
  </si>
  <si>
    <t>3084</t>
  </si>
  <si>
    <t>PurpleAir sensors calibrated with GWR; PA dropped where AQS in same 1-km cell; multiple monitors per cell averaged; SMOTE oversampling of high PM2.5</t>
  </si>
  <si>
    <t>California (subnational, 423,970 km2) coded regional. 104 AQS stations (762,112 hourly obs) + 2980 PurpleAir sensors (9,265,016 hourly obs); May-Dec 2019-2021. Methods describe random 10-fold CV but results report OOB R2 (0.86) vs 10-fold spatial CV by monitor groups (R2 0.82); spatial clustering CV not done because monitors uneven.</t>
  </si>
  <si>
    <t>Satellite column-averaged dry-air CO2 mole fraction (OCO-2 XCO2) gridded at 0.1 deg daily</t>
  </si>
  <si>
    <t>CAMS and CarbonTracker XCO2 simulations; ERA5/ERA5-Land meteorology; GLASS FAPAR; GOSIF GPP</t>
  </si>
  <si>
    <t>20 x 30 (lon x lat) per held-out area</t>
  </si>
  <si>
    <t>OCO-2 quality flag = 0 only; outliers beyond 5 SD removed; kriging gap-filling of auxiliary vegetation products</t>
  </si>
  <si>
    <t>Response is OCO-2 v10 bias-corrected XCO2 retrievals (coded gridded_product). 454,486 matched spatiotemporal samples, 2016-2020. Spatial validation: regional hold-out of three regions (S America 50-70W/20S-10N; Africa 15-35E/10-40N; Asia 100-120E/20-50N) plus inter-continental train/test. Independent ground validation with 24 TCCON stations. Stacking ensemble (RF, DF, ERT, XGB, LGB, CatBoost + ridge).</t>
  </si>
  <si>
    <t>Mass-movement presence/absence (landslide, rockfall, debris flow) on 1-km grid cells</t>
  </si>
  <si>
    <t>SRTM DEM terrain; road and river density; soil moisture; lithology (GLiM); land use; geological environment division</t>
  </si>
  <si>
    <t>326080</t>
  </si>
  <si>
    <t>inventory from national geological hazard survey (image interpretation + field verification + correction); points aggregated to 1-km grid presence; multicollinearity test</t>
  </si>
  <si>
    <t>Three separate models (landslide 90,558; rockfall 47,057; debris flow 25,425 presence cells) each with 1:1 randomly sampled absences; n_observations = total presence+absence cells over three models. Repeated 10x10-fold spatial and non-spatial CV via sperrorest (GLMM, GAMM) and sklearn (tree-boosted mixed model); spatial partitioning method not described. Inventory known to be spatially incomplete; also tested on simulated biased inventories.</t>
  </si>
  <si>
    <t>5479.72</t>
  </si>
  <si>
    <t>Summer daytime land surface temperature (MODIS MOD11A2, downscaled to 30 m)</t>
  </si>
  <si>
    <t>Landsat 5/7/8/9 NDVI, NDBI, NDWI, NIRv; SRTM DEM; LST-derived temporal features</t>
  </si>
  <si>
    <t>Landsat QA masking of clouds/shadows; SLC-off gaps reduced by multi-scene compositing; harmonised index definitions across sensors; missing-value filling</t>
  </si>
  <si>
    <t>Nine core districts of Chongqing (urban). Fixed random train/validation/test split (proportions not reported) vs non-overlapping 10x10 km spatial-block split; temporal hold-out (train 2000-2016, val 2017-2020, test 2021-2024) also reported. Weighted ensemble of RF, XGBoost, LightGBM, CatBoost. Separate check against cloud-free Landsat thermal observations. Sample size not reported.</t>
  </si>
  <si>
    <t>14-day CO2 fluxes (GEP, TER; NEE derived) from eddy-covariance towers</t>
  </si>
  <si>
    <t>Landsat 7/8 and Sentinel-2 indices and LST; CHESS-met/HadGrid climate; COSMOS-UK soil moisture; soil carbon map; land use</t>
  </si>
  <si>
    <t>1 flux tower site</t>
  </si>
  <si>
    <t>EC processing in EddyPro; statistical outliers and unfavourable-condition data removed; footprint filter (80% of flux from site); REddyProc gap-filling/partitioning; linear interpolation of gaps after 14-day aggregation</t>
  </si>
  <si>
    <t>East Anglian Fens agricultural peatlands; 7 flux towers 2009-2023 (6 for training). 5-fold CV on test dataset for GEP/TER; '30% unseen data' stated in Fig. 5 caption (split implied). Spatial validation = single held-out site (Baker's Fen) for NEE only; random vs spatial compare NEE. Number of 14-day samples not reported in main text.</t>
  </si>
  <si>
    <t>Official surface water quality class (I to worse than V) at river monitoring sites</t>
  </si>
  <si>
    <t>in situ water quality indicators (WT, pH, DO, EC, CODMn, NH3-N, TP, TN, turbidity)</t>
  </si>
  <si>
    <t>1900</t>
  </si>
  <si>
    <t>9 major river basins</t>
  </si>
  <si>
    <t>indicators with &gt;70% missingness excluded (Chl-a, algal density); data cleaning; stratified subsampling of 50,000 from 10,159,876 records repeated with 5 seeds</t>
  </si>
  <si>
    <t>CNEMC online monitoring, ~1900 sites ('approximately'), Jan 2021-Jun 2024, 4-h step. Stratified random 80/20 split (40,000/10,000) x5 seeds; 5-fold stratified CV inside training. Spatial: leave-one-basin-out (9 basins; train 40,000 sampled from 8 basins, test 10,000 from held-out basin). Temporal hold-out at 2024-01-01. Predictors are the same indicators that define the class (single-factor rule), Auto-sklearn vs other ML.</t>
  </si>
  <si>
    <t>Daily outdoor BTEX concentrations (benzene, toluene, ethylbenzene, xylenes)</t>
  </si>
  <si>
    <t>land-use map areas; altitude; ERA5 meteorology; TCCIP temperature and precipitation; modelled NO2, O3, PM2.5, SO2; year and day of year</t>
  </si>
  <si>
    <t>2 stations per fold</t>
  </si>
  <si>
    <t>instrument calibration/QA plans at PAMS; mobile stations excluded; days with &lt;18 h records excluded; daily outliers &gt;3 SD removed</t>
  </si>
  <si>
    <t>Taiwan main island (36,193 km2) coded regional. 10 PAMS stations 2011-2020; n_observations = benzene daily records (other species 28,755-29,227). Random 10-fold CV vs spatial 5-fold leave-two-stations-out; also day-of-year temporal CV. Separate RF models per BTEX species.</t>
  </si>
  <si>
    <t>District-level spring wheat yield (t/ha)</t>
  </si>
  <si>
    <t>Landsat 7 and Sentinel-2 indices (NDVI, EVI, SAVI, NDWI, NDDI); TerraClimate climate, soil moisture, SWE, solar radiation; SRTM DEM; SoilGrids</t>
  </si>
  <si>
    <t>2628</t>
  </si>
  <si>
    <t>administrative districts grouped into folds</t>
  </si>
  <si>
    <t>median imputation of missing/cloud-affected predictor values; spatial averaging within district polygons</t>
  </si>
  <si>
    <t>Arid steppe zone of Kazakhstan, 17 oblasts, ~22.4 M ha arable land; 2000-2024 district-year panel (n=2628 reported for correlation analysis, assumed full dataset). Yield statistics from national statistics bureau (coded survey_inventory). Random 5-fold CV (R2 0.69) vs 5-fold spatial leave-group-out by district (R2 0.65). Number of districts not reported.</t>
  </si>
  <si>
    <t>Green View Index from street-view image segmentation (Deeplab-v3+)</t>
  </si>
  <si>
    <t>Sentinel-2 NDVI; LAI (Swiss Data Cube); viewshed greenness (LiDAR DSM/DTM); vegetation height model; building/urban form metrics (swissBuildings3D); urban-rural typology</t>
  </si>
  <si>
    <t>11969</t>
  </si>
  <si>
    <t>10 contiguous blocks of ~equal sample size</t>
  </si>
  <si>
    <t>spatial filtering: sampling points &gt;=50 m apart; Fmask cloud/shadow masking of Sentinel-2; latest GSV image per location; residual Moran's I checked</t>
  </si>
  <si>
    <t>Cantons Basel-Stadt and Basel-Landschaft road network (area not stated). 59,647 GSV points thinned to training n=10,590 + test n=1,379 (15 m buffer models); split proportion not reported. 10-fold random CV vs 10-fold block CV (blocks stratified by urban/intermediate/rural typology); external test set also drawn with random and block selection. Six ML models; GSV images 2016-2022.</t>
  </si>
  <si>
    <t>Crop/land-cover type (rice, maize, buildings, water, forest, other)</t>
  </si>
  <si>
    <t>MODIS optical time series; Sentinel-1 SAR time series; phenological and structural prior features</t>
  </si>
  <si>
    <t>labels from visual interpretation of Sentinel-2/Google Earth with 2024 field checks and farmer interviews; only plots with stable land use; normalisation fitted on training folds only</t>
  </si>
  <si>
    <t>Donggang City, Liaoning (~2399 km2), 2019. Spatial: 5-fold block CV with 0.02 x 0.02 deg (~2 km) blocks chosen to balance samples vs separation. Random comparison (RCV) described as sample-based 7:3 randomized partition; whether RCV in Table 6 used folds is not stated. Classes: 255/227/123/59/327/180. Models: CNN variants, XGBoost.</t>
  </si>
  <si>
    <t>Live fuel moisture of chamise chaparral (%)</t>
  </si>
  <si>
    <t>MODIS MCD43A4 and VIIRS VNP43 NBAR reflectance/indices; PRISM climate; phenology (analog-year, survival-based dry-down)</t>
  </si>
  <si>
    <t>county</t>
  </si>
  <si>
    <t>Globe-LFMC 2.0 QC and outlier flags (isolated outliers excluded); new/old growth averaged per site-date; site coordinates relocated (&lt;=3 km) to homogeneous chaparral or site excluded (49 relocated, 13 unchanged, 26 excluded); QA=255 pixels excluded; 16-day min-red compositing; MODIS-VIIRS spectral harmonisation</t>
  </si>
  <si>
    <t>Southern California chaparral, Globe-LFMC 2003-2022 plus Santa Barbara County FD data. RF random estimate = OOB (R2 0.74; full-data fit 0.92); spatial = leave-one-county-out (RF R2 0.51; MLR 0.63 vs 0.58). Number of counties and observations not given in main text. Independent temporal test with FEMS 2023-2024.</t>
  </si>
  <si>
    <t>THA;IDN;PHL;MYS;VNM</t>
  </si>
  <si>
    <t>Thailand; Indonesia; Philippines; Malaysia; Vietnam</t>
  </si>
  <si>
    <t>18000</t>
  </si>
  <si>
    <t>Impervious vs pervious surface (binary) from Dynamic World built probability &gt;0.5</t>
  </si>
  <si>
    <t>AlphaEarth 64-D foundation-model embeddings; Sentinel-2 bands and indices (baselines)</t>
  </si>
  <si>
    <t>12500</t>
  </si>
  <si>
    <t>cloud-cover screening (&lt;20%) for single-date baseline; reference labels acknowledged as model-derived (Dynamic World), not field-verified; GHSL cross-dataset consistency check</t>
  </si>
  <si>
    <t>Five megacities (Bangkok, Jakarta, Manila, Kuala Lumpur, Ho Chi Minh City), 60 x 60 km window each (5 x 3,600 km2). Robustness test: 2500 stratified-random labelled pixels per city; 20 repeated stratified 70/30 random hold-outs vs 20 spatial-block hold-outs (~0.05 deg, ~5 km). Also leave-one-city-out transferability. Response labels from Dynamic World (shared Sentinel-2 lineage). ISA 2017-2024.</t>
  </si>
  <si>
    <t>Cumulative flood intensity (count of flooded 1-ha cells per H3 hexagon) from Sentinel-1 SAR</t>
  </si>
  <si>
    <t>5 m DEM (elevation, slope, TWI); latitude/longitude</t>
  </si>
  <si>
    <t>5 contiguous blocks by hexagon coordinates</t>
  </si>
  <si>
    <t>SAR thermal-noise removal, radiometric calibration, terrain correction; Otsu threshold validated against GISTDA ground observations; standardisation fitted on training set only; no missing values</t>
  </si>
  <si>
    <t>Upper Chi River basin, Maha Sarakham Province; 541 H3 level-7 hexagons of ~5.96 km2 (implies ~3,224 km2, not stated). Flood years 2017, 2018, 2021, 2022. Stratified 80/20 train/test (432/109) plus standard 5-fold CV (R2 0.707) vs spatial 5-fold block CV (R2 0.583) for RF.</t>
  </si>
  <si>
    <t>National average annual temperature</t>
  </si>
  <si>
    <t>FAOSTAT national bioenergy production and consumption (bagasse, charcoal, fuelwood, vegetal residues, solid biofuels)</t>
  </si>
  <si>
    <t>10 spatially contiguous blocks</t>
  </si>
  <si>
    <t>missing values multiply imputed with Amelia (EM with bootstrapping)</t>
  </si>
  <si>
    <t>African countries (not listed; 1188 country-year obs 2000-2021, implying 54 countries) - country_iso3 left NA. Data from FAOSTAT at national resolution. 10-fold random CV vs 10-block spatial CV; RF and XGBoost; spatial CV gave near-identical metrics. How blocks were built from country data not described.</t>
  </si>
  <si>
    <t>986</t>
  </si>
  <si>
    <t>Heartwood rot occurrence, rot severity, rot volume and timber volume per 250-m2 grid cell / stand</t>
  </si>
  <si>
    <t>multi-temporal ALS metrics; Sentinel-2 and PlanetScope Dove vegetation indices; depth-to-water; ALS-derived terrain; forest management plan site index and age</t>
  </si>
  <si>
    <t>harvester GNSS positions (~1 m); cells &lt;100 m2 or spruce &lt;70% removed; stands with &lt;0.2 ha of cells discarded; Cook's-distance outlier removal (Hdom vs ALS H90) on training grid data, tested with and without</t>
  </si>
  <si>
    <t>Harvester ground reference from 46 operations (131,375 trees), Aug 2019-Nov 2021, SE Norway. 3715 grid cells and 109 stands (n_sites = stands). Random 10-fold CV vs 10-fold k-means spatial clustering CV; mean distance between folds 13.0 km (grid) and 11.4 km (stand). 32 grid and 16 stand RF models; grid-to-stand approach too.</t>
  </si>
  <si>
    <t>Grassland aboveground biomass (t/ha) from clipped quadrats</t>
  </si>
  <si>
    <t>Google satellite embedding (64-D annual); Sentinel-1; Sentinel-2; DEM-derived terrain</t>
  </si>
  <si>
    <t>three 1x1 m quadrats per 0.5-ha plot, oven-dried to constant weight, averaged; impurities removed; predictors averaged in 40 m plot buffers</t>
  </si>
  <si>
    <t>Three Parallel Rivers region, NW Yunnan (8 counties; area not stated), field survey Jul-Sep 2022. Random 5-fold CV (XGBoost R2 0.795) vs 5-fold GroupKFold over 10 k-means groups built on standardised lon/lat/elevation (R2 0.766). Plots placed purposively for representativeness.</t>
  </si>
  <si>
    <t>Xylella fastidiosa presence/absence per 500-m grid cell from official PCR surveillance</t>
  </si>
  <si>
    <t>Meteo-France SICLIMA climate and bioclim indices; RMQS soil chemistry; Corine Land Cover 2018; Copernicus/SRTM DEM</t>
  </si>
  <si>
    <t>administrative region (Corsica, PACA, Occitania)</t>
  </si>
  <si>
    <t>~59,000 lab-confirmed samples aggregated to 500 m grid to reduce clustered sampling effort; unsampled cells excluded; missing predictors imputed (nearest neighbour + administrative constraints); correlation filtering in feature selection</t>
  </si>
  <si>
    <t>Southern France 2015-2023; 913 infected vs 9714 non-infected cells. Random: stratified (region x status) 80/20 split repeated 50 times vs leave-one-region-out repeated 30 times (main scenario train Corsica+PACA, test Occitania); also LORO + alpha local data. Tuning used 4-fold environmental block CV. RF, XGB, spatially weighted variants, Bayesian spatial logistic benchmark.</t>
  </si>
  <si>
    <t>Forest canopy height (airborne LiDAR CHM)</t>
  </si>
  <si>
    <t>Sentinel-2; airborne LiDAR structural metrics (canopy cover, understory density, height SD)</t>
  </si>
  <si>
    <t>85</t>
  </si>
  <si>
    <t>Sentinel-2 scenes &lt;20% cloud plus SCL cloud/shadow masking; median composite; patches with &lt;80% forest discarded; CHM limited to 2-40 m; negative CHM removed</t>
  </si>
  <si>
    <t>n_observations = image patches (256x256 px); spatial split is single train/test split of 5 km x 5 km blocks (876 train / 100 test patches, ~90/10); U-Net and SwinUNet; independent 2023 backpack LiDAR plots (n=97); temporal span 2020-2023</t>
  </si>
  <si>
    <t>5300</t>
  </si>
  <si>
    <t>Parasitic isopod (Portunion conformis) abundance per crab, pond-level</t>
  </si>
  <si>
    <t>In situ water quality (pH, temperature, salinity, DO, transparency, COD, H2S)</t>
  </si>
  <si>
    <t>Three replicate water measurements averaged; screened for missing values and outliers (none removed); z-score standardization within folds</t>
  </si>
  <si>
    <t>Study area = Ca Mau province (~5300 km2); random scheme compared with LOPO is random 5-fold CV; a 75/25 random split was also used for main model fit; grouped 5-fold by pond also reported; unit = pond (fish pond, not an administrative unit; closest category); XGBoost, RF, SVM, GLM, GAM</t>
  </si>
  <si>
    <t>Wildfire occurrence (fire / no fire, NASA FIRMS)</t>
  </si>
  <si>
    <t>WeatherAPI reanalysis weather; FWI indices (FFMC, DMC, DC, ISI, BUI, FWI); date variables</t>
  </si>
  <si>
    <t>FIRMS records filtered (high confidence and FRP&gt;5); non-fire dates without FIRMS detections; oversampling only on training folds; preprocessing and cleaning</t>
  </si>
  <si>
    <t>Al-Soudah region, Asir; Saudi dataset 73 fire/540 non-fire (11.9% fire); spatial CV = five geographically separated groups defined from latitude/longitude (method not specified); Algerian dataset (244 records) used only in random CV experiments; FIRMS 2019-2025</t>
  </si>
  <si>
    <t>140100</t>
  </si>
  <si>
    <t>Soil organic matter (0-20 cm)</t>
  </si>
  <si>
    <t>SRTM DEM terrain; climate (MAT, MAP, LST); vegetation index; soil properties (N, pH); geographic location</t>
  </si>
  <si>
    <t>Anhui Province (sub-national, 140,100 km2 &gt; 100,000 km2 threshold); blocks defined by longitude/latitude; random 5-fold CV used only for tuning; samples collected 2010; 2024 map is unvalidated projection; RF, GB, Extra Trees, LightGBM</t>
  </si>
  <si>
    <t>Land use land cover class (7 classes)</t>
  </si>
  <si>
    <t>LISS IV bands; spectral indices; Sentinel-2 (comparison)</t>
  </si>
  <si>
    <t>Northern Bengaluru; field ground-truth points Dec 2020-Jan 2021, LISS IV image Feb 2021; variogram range 568 m, hexagonal blocks 1500 m via blockCV, grouped into 7 folds balanced by class; RF, XGB, LGB; AOA used for unseen areas (no labels)</t>
  </si>
  <si>
    <t>Aboveground biomass stock and change (UAV-LiDAR/yield-table derived, 10 m)</t>
  </si>
  <si>
    <t>Sentinel-1; Sentinel-2; DEM (AW3D30)</t>
  </si>
  <si>
    <t>Sentinel-2 scenes &lt;10% cloud; Sentinel-1 terrain correction and speckle filtering; Baskerville bias correction; individual-tree QC against yield tables and forest register</t>
  </si>
  <si>
    <t>Training in 4 UAV-LiDAR survey areas (Miyoshi City), mapping Shikoku Island; random 10% hold-out also used for tuning; block size ~100 m matched variogram range; leave-one-survey-area-out (k=4) also reported (R2 0.41); n_observations = stock-model pixels (17,560 for change models); random 10-fold CV robustness check also reported</t>
  </si>
  <si>
    <t>Coffee production system and land cover class (10 classes)</t>
  </si>
  <si>
    <t>Sentinel-2; Landsat 8/9; Sentinel-1; SRTM DEM</t>
  </si>
  <si>
    <t>10;15;20</t>
  </si>
  <si>
    <t>Cloud/shadow masking (QA60, SCL, QA_PIXEL); labels retained only when three interpreters agreed; field checks Nov-Dec 2025; leakage-removed sensitivity analysis</t>
  </si>
  <si>
    <t>Dak Lak province; 300 points per class by visual interpretation of VHR imagery; stratified 5-fold random CV (OA 95.9%) and stratified 70/30 fixed split; spatial blocks of 10, 15 and 20 km, 5 folds; mapping year 2024; RF in GEE</t>
  </si>
  <si>
    <t>120.77</t>
  </si>
  <si>
    <t>Aquatic vegetation class (SAV vs EAV)</t>
  </si>
  <si>
    <t>Sentinel-2; Sentinel-1; spectral and SAR indices</t>
  </si>
  <si>
    <t>Cloud-aware median compositing (+/-90 days); reference map from 0.305 m aerial imagery with expert refinement</t>
  </si>
  <si>
    <t>Everglades STAs, South Florida; labels sampled from SFWMD polygon vegetation map; text says 6731 samples per class but Table 2 lists 6731 samples in training area (51.2% SAV); spatial evaluation = two geographically separated unseen areas (7.78 and 27.22 km2) with models retrained on all samples, i.e. spatial evaluation and independent test are the same data; training area 85.77 km2; composite centred May 2016; RF and TabNet</t>
  </si>
  <si>
    <t>CO2 emission flux density (ODIAC target)</t>
  </si>
  <si>
    <t>GOSAT XCO2; NO2; VIIRS nighttime lights; OSM roads; impervious surface; NDVI; population; socioeconomic statistics</t>
  </si>
  <si>
    <t>Guilin; 5x5 lat/lon grid (25 blocks, leave-one-block-out) and buffered block CV (adjacent blocks excluded); random 8:1:1 split used during development; target is ODIAC 1 km product downscaled to 10 m; 2019-2024; CatBoost, RF, MLP; EDGAR comparison only</t>
  </si>
  <si>
    <t>Column-averaged methane XCH4 (TROPOMI)</t>
  </si>
  <si>
    <t>ERA5 meteorology; MODIS reflectance and NDVI; MCD12Q1 land cover; LandScan population; MERIT DEM; temporal variables</t>
  </si>
  <si>
    <t>TROPOMI QA&gt;0.5 filtering; MODIS cloud masking; comparison with Hefei TCCON for retrieval accuracy</t>
  </si>
  <si>
    <t>Inner Mongolia (sub-national, &gt;100,000 km2); 0.1 deg grid; 1x1 deg blocks with GroupKFold (number of folds not reported); independent test set is random hold-out (ratio not reported); 2019-2023; stacked ensemble (RF, XGBoost, LightGBM, SVR, MLP, KNN); CAMS comparison</t>
  </si>
  <si>
    <t>710850</t>
  </si>
  <si>
    <t>Presence of scorpion Androctonus mauritanicus</t>
  </si>
  <si>
    <t>WorldClim bioclim; wind speed; relative humidity; soil moisture; land surface temperature; urban fraction; DEM terrain</t>
  </si>
  <si>
    <t>Duplicate and erroneous records removed; spatial thinning 5 km; VIF&lt;5 predictor screening</t>
  </si>
  <si>
    <t>Field surveys June 2024-June 2025 plus GBIF; 10,000 background points; MaxEnt with ENMeval; random = 5 MaxEnt cross-validation replicates (AUC 0.923), spatial block CV validation AUC 0.828; spatial_k reported as five-fold in text</t>
  </si>
  <si>
    <t>Rockfall occurrence per road evaluation unit</t>
  </si>
  <si>
    <t>DEM terrain; lithology; faults; NDVI; land use (CLCD); rainfall; slope-cutting height (Hcut); UAV photogrammetry</t>
  </si>
  <si>
    <t>Inventory from field survey and UAV checks; VIF screening; label-buffer sensitivity (50/100/150 m) and exclusion of ambiguous negatives within 250 m</t>
  </si>
  <si>
    <t>Wufeng County, Hubei; 159 rockfall / 391 non-rockfall REUs (road line segments); spatial = leave-one-road-corridor-out (highway trunks such as G351, G241, S476) giving ~70/30 spatial holdout; 'administrative_unit' used as closest unit for road corridor; 13 algorithms; external test in adjacent county (AUC 0.7246)</t>
  </si>
  <si>
    <t>Composite geohazard occurrence (landslide, rockfall, debris flow) per slope unit</t>
  </si>
  <si>
    <t>ALOS PALSAR DEM terrain; lithology; faults; OSM rivers and roads; rainfall; Landsat NDVI; CNLUCC land use</t>
  </si>
  <si>
    <t>Collinearity screening (VIF&gt;10 removed); negative-sample exclusion buffer sensitivity (200-1500 m); hazard data supplemented with field verification</t>
  </si>
  <si>
    <t>Tongren City, Qinghai; 189 positive + 189 negative slope units from 18,136; 5x5 quantile grid groups, StratifiedGroupKFold 5 folds repeated 5 times with 5000 m training exclusion buffer; grid (4x4-6x6) and buffer (3000-7000 m) sensitivity; 92 independent verification points used as overlay test; RF, CatBoost, TabPFN</t>
  </si>
  <si>
    <t>Seismic susceptibility class (within 10 km of historical M&gt;=4 epicentres)</t>
  </si>
  <si>
    <t>SRTM DEM terrain; MODIS NDVI; GlobeLand30 land cover; TWI; GEM active faults; HWSD soil</t>
  </si>
  <si>
    <t>Water/no-data masking; pixels with missing values excluded; NDVI aggregated to reduce cloud contamination; 10-20 km boundary zone excluded from sampling; collinearity diagnostic</t>
  </si>
  <si>
    <t>Labels from USGS earthquake catalogue 1970-2024; ~20,000 balanced samples from ~2.7 million 500 m pixels; 576 blocks (24x24 tiles) assigned to 5 folds checkerboard-style; block size in km not reported; GBDT, XGBoost, RF, LightGBM, LR</t>
  </si>
  <si>
    <t>Mean summer land surface temperature (Landsat LST)</t>
  </si>
  <si>
    <t>Green-space patch metrics; Baidu Street View green view index; 3D green volume; canopy height</t>
  </si>
  <si>
    <t>Cloud and cloud-shadow pixels masked; one invalid record removed; road-network topology checks and duplicate-line removal</t>
  </si>
  <si>
    <t>Central Wuhan (within Third Ring Road); 150 m radius street units at 50 m spacing; buffered spatial CV: 1 km x 1 km blocks, training units within 300 m of test excluded; June-August 2022; LR and RF</t>
  </si>
  <si>
    <t>River ice spectral subclass (4 classes)</t>
  </si>
  <si>
    <t>Landsat 5/7; Landsat 8/9; Sentinel-2 surface reflectance bands</t>
  </si>
  <si>
    <t>24674</t>
  </si>
  <si>
    <t>Images &lt;20% cloud and visually checked cloud-free; NDSI/RDRI river ice extraction; pseudo-labels from K-means checked by stratified visual interpretation and ANOVA</t>
  </si>
  <si>
    <t>Tibetan Plateau, eight basins (leave-one-basin-out, BPNN); 356 winter scenes 2000-2024; random split ratio not reported; basin is a hydrological unit (closest category administrative_unit); labels are cluster-derived pseudo-labels</t>
  </si>
  <si>
    <t>Tamarix chinensis presence (binary)</t>
  </si>
  <si>
    <t>Sentinel-2; Sentinel-1; red-edge and vegetation cover features; seasonal phenology</t>
  </si>
  <si>
    <t>Sentinel-2 scenes &lt;5% cloud, median composite; labels from UAV orthophotos and GPS by visual interpretation</t>
  </si>
  <si>
    <t>Yellow River Delta National Nature Reserve; 616 train / 155 test (106 tamarisk, 49 other in test); 5-fold CV on training set for threshold (F1 0.858); spatial block CV AUC 0.770 vs hold-out AUC 0.804; summer 2025; XGBoost</t>
  </si>
  <si>
    <t>Flood occurrence (flooded / non-flooded)</t>
  </si>
  <si>
    <t>USGS DEM terrain; distance to drainage; ESRI land cover; NASA POWER precipitation</t>
  </si>
  <si>
    <t>Three duplicates removed; missing-value and duplicate checks; points verified on Landsat imagery and cross-checked with local specialists; correlation screening</t>
  </si>
  <si>
    <t>M'sila city; 150 flooded / 140 non-flooded points from Landsat imagery, historical records and reports; spatial CV = three geographically distinct zones; Moran's I = 0.766; separate reference points from 6 areas (100 m buffer from training) for AUC of AHP/ML maps; RF, XGBoost, LightGBM, CatBoost</t>
  </si>
  <si>
    <t>MYS;IDN;BRN;THA;VNM;KHM;LAO</t>
  </si>
  <si>
    <t>Malaysia; Indonesia; Brunei; Thailand; Vietnam; Cambodia; Laos</t>
  </si>
  <si>
    <t>Presence of four Korthalsia rattan species</t>
  </si>
  <si>
    <t>TerraClimate climate (VPD, light, evapotranspiration); ISRIC SoilGrids soil properties; elevation</t>
  </si>
  <si>
    <t>225</t>
  </si>
  <si>
    <t>Fossil and pre-1800 records removed; coordinate and extent checks; one record per 1 km grid cell; herbarium verification; pseudo-absences 10:1 with 1 km buffer; VIF&lt;5</t>
  </si>
  <si>
    <t>Tropical Southeast Asia calibration region (Peninsular Malaysia, Borneo, Sumatra, Java, Thailand, Vietnam, Cambodia, Laos); occurrences from GBIF, literature, field observations (K. scortechinii n=12, K. flagellaris n=26); random = subsampling/bootstrap with 30% test; post hoc blockCV spatial CV for RF only</t>
  </si>
  <si>
    <t>Groundwater nitrate exceedance (NO3 &gt; 50 mg/L)</t>
  </si>
  <si>
    <t>climate (PET); hydrogeology; land cover; DEM/terrain; soil; population density</t>
  </si>
  <si>
    <t>missing predictors imputed by neighbourhood median; outlier screening and extreme-value adjustment; SMOTE on training folds only</t>
  </si>
  <si>
    <t>Handan City shallow groundwater 2023; 31/157 exceedances (19.7%); 300 repeated stratified 80:20 hold-outs with inner stratified 5-fold tuning; spatial block CV 15x15 km grid groups allocated to 5 folds; RF/SVM/XGBoost</t>
  </si>
  <si>
    <t>Landslide occurrence (presence/absence)</t>
  </si>
  <si>
    <t>ALOS PALSAR DEM; Sentinel-2; IMD rainfall; Bhukosh geology/lithology; roads</t>
  </si>
  <si>
    <t>duplicate landslide records removed; field/GPS validation of inventory; multicollinearity, Spearman and Boruta feature selection</t>
  </si>
  <si>
    <t>Raigad district (Western Ghats); 178 landslides (Bhukosh, NASA catalog, field survey) + 178 non-landslide points; spatial 5-fold CV with 50 km buffer distance (fold construction not detailed); also reports Test AUC; six ML models</t>
  </si>
  <si>
    <t>1210000</t>
  </si>
  <si>
    <t>Nanorana parkeri presence vs target-group background</t>
  </si>
  <si>
    <t>WorldClim/CMIP6 climate; terrain; hydrological accessibility</t>
  </si>
  <si>
    <t>52</t>
  </si>
  <si>
    <t>duplicates within 1 km removed; georeference/geospatial issue screening; spatial thinning 10 km; target-group background bias correction; VIF screening</t>
  </si>
  <si>
    <t>Xizang (Tibet) province-wide (~1.21e6 km2 modelled area); 52 thinned presences (44 GBIF + 8 field) vs 10,000 background points; GBIF records 1980-2024; 1 deg geographic blocks assigned to 5 folds; RF, GBM, GLM</t>
  </si>
  <si>
    <t>Forest aboveground biomass (AGB, t/ha) from published 30 m AGB product</t>
  </si>
  <si>
    <t>Landsat 8; MODIS LST; DEM/topography; climate</t>
  </si>
  <si>
    <t>reference AGB product checked against 26 field plots (R2=0.73); AGB stratified into three ranges for sampling; residual diagnostics</t>
  </si>
  <si>
    <t>Milin County, Tibet; target is 2021 layer of QTP AGB product, 500 stratified pixel samples; 8:2 random split (blending ensemble); buffered spatial validation with 1000 m dead zone around each test sample</t>
  </si>
  <si>
    <t>TROPOMI tropospheric NO2 vertical column density (and averaging kernels) at 0.05 deg</t>
  </si>
  <si>
    <t>GEOS-CF meteorology/chemistry; CAMS emissions; land surface; VIIRS fire; LBO kriging priors</t>
  </si>
  <si>
    <t>TROPOMI QA filtering (qa_value&lt;0.5, SZA&gt;75 deg, non-positive values and statistical outliers removed); cloud-affected retrievals excluded</t>
  </si>
  <si>
    <t>Global land 60S-60N, daily May 2018-Dec 2024; 10-fold sample-level random CV vs 10-fold 5x5 deg spatial block CV (also temporal CV); independent validation against 141 Pandora and 29 MAX-DOAS stations; CNN-Temporal-Attention</t>
  </si>
  <si>
    <t>Surface-water concentrations of 16 priority PAHs (ng/L)</t>
  </si>
  <si>
    <t>meteorology; air pollution background; socioeconomic; distance to active fire points</t>
  </si>
  <si>
    <t>records without valid coordinates/dates/positive values excluded; below-detection values removed; duplicate site-date consistency checks; outlier inspection; GB/T 34666.1-2017 compilation QC</t>
  </si>
  <si>
    <t>Mainland China 2000-2024; literature-compiled observations (National Earth System Science Data Center); n per compound in supplementary; record-level 80:20 hold-out and repeated random 80:20 matched comparison; 200 km blocks (100-300 km sensitivity); RF/XGBoost/CatBoost/LightGBM</t>
  </si>
  <si>
    <t>Coast redwood presence/absence (also multi-class canopy type)</t>
  </si>
  <si>
    <t>Sentinel-2; Sentinel-1 SAR</t>
  </si>
  <si>
    <t>GNSS post-processed with CORS corrections; 15 m buffer for canopy homogeneity; scenes &gt;20% cloud excluded and cloud masking; weighted sampling for class imbalance</t>
  </si>
  <si>
    <t>Full native range California-Oregon (~750 km long); field points from 2024 survey, 2017 ground truth and external records; random 10-fold CV OA 0.88 vs spatial block CV (20x20 km cells, 5 folds) OA 0.78; also stratified 30% hold-out; RF/GBRT in GEE</t>
  </si>
  <si>
    <t>InSAR-derived binary subsidence (subsiding vs non-subsiding pixel)</t>
  </si>
  <si>
    <t>lithology; precipitation; seasonal temperature range; slope; distance to faults; engineered interaction features</t>
  </si>
  <si>
    <t>203</t>
  </si>
  <si>
    <t>threshold-sensitivity analysis for binarization; class weighting within training folds; common grid alignment</t>
  </si>
  <si>
    <t>AG-64 highway, Galicia; EGMS Level-3 ORTHO Sentinel-1 2019-2023, 100x100 km quadrant at 100 m; prevalence ~16%; 5 km blocks chosen from 4.48 km variogram range (2.5 km sensitivity), 3x repeated 5-fold block CV; 61 excluded 5-km blocks as independent spatial test</t>
  </si>
  <si>
    <t>Landslide occurrence at slope-unit level</t>
  </si>
  <si>
    <t>DEM-derived topography; hydrology; geology; nine conditioning factors; Sentinel-1/ALOS-2 InSAR deformation (second layer)</t>
  </si>
  <si>
    <t>dual-source InSAR cross-check (R&gt;0.75); deformation threshold 3x RMSE; field and LiDAR verification of detected sites</t>
  </si>
  <si>
    <t>Mayang County, Hunan; ~2800 slope units; historical landslides from 1:50,000 provincial hazard survey plus equal non-landslide units (stratified distance-constrained); SBCV k-means on slope-unit centroids, 5 blocks, AUC 0.815 vs 7:3 random split AUC 0.858; field/LiDAR verification of 59 sites</t>
  </si>
  <si>
    <t>51.7</t>
  </si>
  <si>
    <t>Trail segment degradation (degraded vs non-degraded)</t>
  </si>
  <si>
    <t>DEM (elevation, slope, TWI, trail slope alignment); forest type map; soil map</t>
  </si>
  <si>
    <t>Geumjeongsan, Busan (~5170 ha); field survey Apr-May 2022, 100 m interval points; 88 degraded / 54 non-degraded; five spatially contiguous blocks; RF AUC 0.812 (70/30) vs 0.729 spatial</t>
  </si>
  <si>
    <t>Daily maximum 8-h average ground-level ozone (MDA8)</t>
  </si>
  <si>
    <t>POMINO-TROPOMI NO2; total ozone column reanalysis; meteorology; ancillary</t>
  </si>
  <si>
    <t>42999</t>
  </si>
  <si>
    <t>NO2 days with &gt;70-80% missing removed; gap-filling of TROPOMI NO2 compared (IDW, single-model, single-day models)</t>
  </si>
  <si>
    <t>Yunnan Province 2021; 52 CNEMC + 92 YEEMC stations; 5-fold sample-based CV vs 5-fold spatial CV by station (CVStation, leave_location_out) and K-means (10 station clusters, CVKmeans); also temporal CV; n=42,110 (ensemble) / 42,999 (3-D CNN); 70/30 train/test split used in training</t>
  </si>
  <si>
    <t>Landslide occurrence (Typhoon Gaemi 2024) vs non-landslide cells</t>
  </si>
  <si>
    <t>DEM (5 m) terrain; rainfall; groundwater table (TRIGRS); geology; land use/human activity</t>
  </si>
  <si>
    <t>inventory from visual interpretation validated by field and 0.05 m UAV (accuracy &gt;90%); 50 m buffer exclusion; TRIGRS FoS&gt;1.5 for negatives</t>
  </si>
  <si>
    <t>Zixing County, Hunan; 17,529 landslide + 17,529 non-landslide grid samples; spatial CV leaves out one of five towns; MLP/RF/SVM/XGBoost; random AUC 0.934 vs spatial 0.854 (MLP, Strategy I)</t>
  </si>
  <si>
    <t>Larch casebearer damage classes (object detection: healthy, light, severe)</t>
  </si>
  <si>
    <t>UAV RGB imagery</t>
  </si>
  <si>
    <t>SLFPD UAV dataset, Vastra Gotaland, 5 acquisition blocks (B01-B05), images 27 May and 19 Aug 2019; random 60/20/20 split vs 5-fold leave-one-block-out; deep object detector (DROMAL-Net vs YOLOv11n); unit counts are images; spatial_scale assumed local (area not reported)</t>
  </si>
  <si>
    <t>Tidal-flat elevation (ICESat-2 ATL03/ATL08 labels)</t>
  </si>
  <si>
    <t>Sentinel-1 SAR; Sentinel-2; inundation frequency; baseline DEM</t>
  </si>
  <si>
    <t>ICESat-2 photon confidence filtering; integrated voting filter outlier removal; feature correlation clustering (|r|&gt;0.85)</t>
  </si>
  <si>
    <t>Dafeng Port tidal flat, Jiangsu; ICESat-2 Jan 2020-Jan 2025; random 20% validation subset vs one contiguous spatial hold-out strip; field-surveyed DEM (interp/extrap zones) as independent check; RAPS-UNet</t>
  </si>
  <si>
    <t>Cotton fiber quality traits (HVI, 8 traits)</t>
  </si>
  <si>
    <t>multitemporal Sentinel-2 VIs; soil; terrain</t>
  </si>
  <si>
    <t>cloud masking and scenes &gt;30% cloud excluded; swath buffering to avoid overlaps</t>
  </si>
  <si>
    <t>10 commercial fields in Georgia, 2020-2022; 365 module-level quality polygons; random 70/30 split (5-fold tuning) vs leave-one-field-out; RF</t>
  </si>
  <si>
    <t>Daily cropland latent heat flux (LE, W m-2)</t>
  </si>
  <si>
    <t>six physically based ET model estimates; meteorology; MODIS NDVI/EVI/SAVI; LST; water-stress factor</t>
  </si>
  <si>
    <t>flux QC (&gt;=50% measured/good gap-filled subdaily values); missing sentinels nulled; sites with &lt;365 daily records removed</t>
  </si>
  <si>
    <t>41 eddy-covariance cropland sites (North America, Europe, East Asia); LOSO vs 30 repeated pooled random train/validation/test splits (ratio not reported); XGBoost responsibility gate</t>
  </si>
  <si>
    <t>Vertical bias of Copernicus 30 m DEM at ICESat-2 crossover points</t>
  </si>
  <si>
    <t>DEM-derived terrain; ice velocity/strain; SAR coherence and backscatter; surface type; geolocation</t>
  </si>
  <si>
    <t>ICESat-2 photon filtering and moving-window outlier suppression; high-quality crossover selection; horizontal co-registration; 6,433 points with incomplete predictors excluded</t>
  </si>
  <si>
    <t>Four Antarctic regions (MDV, PCM-Amery, Princess Elisabeth, North Victoria Dry Fringe); random 5-fold OOF vs leave-one-region-out; time-split test at June 2023; CatBoost; block unit = region</t>
  </si>
  <si>
    <t>0.0765</t>
  </si>
  <si>
    <t>Grass vs legume species label (bahiagrass vs rhizoma peanut)</t>
  </si>
  <si>
    <t>UAV multispectral imagery; canopy height</t>
  </si>
  <si>
    <t>high-precision positioning of ground-truth points; ground control panels for orthomosaic</t>
  </si>
  <si>
    <t>Marianna, Florida, ~7.65 ha, 9 paddocks; 339 grass / 215 legume points; random 80:20 vs repeated paddock hold-out (3 paddocks rotated) and 20x20 pixel grid blocking; RF and CNN; biomass regression part not used</t>
  </si>
  <si>
    <t>Crop/soil safety label (safe vs unsafe) from PAH and heavy metal concentrations</t>
  </si>
  <si>
    <t>measured 16 PAHs; 8 heavy metals</t>
  </si>
  <si>
    <t>field duplicates (10%), trip/equipment/lab blanks, spike recoveries 80-120%, certified reference materials; KNN imputation of &lt;2% missing; IQR outliers retained</t>
  </si>
  <si>
    <t>Five landfill sites in South India, June-Nov 2023; 370 safe / 230 unsafe; nested stratified 5-fold (group-aware by site-month) vs leave-one-site-out; ANN/RF/SVM/KNN; area not reported</t>
  </si>
  <si>
    <t>Seagrass presence/absence</t>
  </si>
  <si>
    <t>Sentinel-2 L2A bottom indices (BI2-3, BI3-4, BI2-4)</t>
  </si>
  <si>
    <t>Sentinel-2 scenes with cloud cover &lt;15%; land and deep-water (&gt;15 m) masking via MNDWI/bathymetry; temporal matching thresholds (+-8 days) between field and image dates</t>
  </si>
  <si>
    <t>Inner Seto Inland Sea (~0.25 x 0.2 deg); 28 field presence-absence samples at 7 sites (2021 surveys) matched to 630 Sentinel-2 scenes 2019-2025; headline single stratified 60/40 split plus 50 repeated stratified 60/40 random splits (OA 87.4%); spatial leave-one-site-out across 7 sites (OA 77.4%); also leave-one-year-out; split-ratio sensitivity 60/40-90/10 (30 repeats each); RF best of 9 classifiers</t>
  </si>
  <si>
    <t>Weekly USDM drought category (No Drought, D0-D4)</t>
  </si>
  <si>
    <t>GHCND station weather (PRCP, TAVG, TMAX, TMIN); previous-week drought state; station lat/lon/elevation; calendar variables</t>
  </si>
  <si>
    <t>complete-case filtering of station-weeks; pre-drop missing-data audit; train-only z-score standardization; weekly alignment of GHCND to USDM windows</t>
  </si>
  <si>
    <t>California (state-wide, 48 GHCND stations) 2010-2023; labels from US Drought Monitor maps at stations; expanded stratified 4:1 random split; station-group 5-fold grouped CV (station ID); also latitude-region holdout (3 groups of 16 stations) and temporal holdout trained 2010-2020 tested 2021-2023; single-stage RF vs two-stage DT+RF</t>
  </si>
  <si>
    <t>Crop type (parcel classification, semantic and panoptic segmentation)</t>
  </si>
  <si>
    <t>Sentinel-2 time series; Sentinel-1 backscatter (asc/desc); Sentinel-1 SLC coherence and polarimetric decomposition</t>
  </si>
  <si>
    <t>Sentinel-1 SLC processing with boxcar filter and ENL check; thermal noise correction tested; no radiometric terrain correction (flat terrain)</t>
  </si>
  <si>
    <t>PASTIS-R benchmark (2,433 patches of 1.28 x 1.28 km over 4 Sentinel-2 tiles in France, ~86,000 LPIS parcels, Sep 2018-Dec 2019); random comparator = official PASTIS 5-fold patch-level CV; spatial = leave-one-region-out over 4 tiles (T30UXV, T31TFJ, T31TFM, T32ULU); class imbalance ratio 56.8; deep multimodal fusion models; n_classes not stated in text</t>
  </si>
  <si>
    <t>1166</t>
  </si>
  <si>
    <t>Soil salinity (g/kg, 0-20 cm)</t>
  </si>
  <si>
    <t>Sentinel-1 SAR; Sentinel-2; DEM/terrain; climate; interpolated soil texture and pH; land use; distance to sea/roads/ditches</t>
  </si>
  <si>
    <t>633</t>
  </si>
  <si>
    <t>composite field samples (5-10 subsamples); debris removal and sieving; Sentinel-2 QA60 cloud masking and median composite; covariate rasters interpolated from modelling set only; RF-RFECV feature selection</t>
  </si>
  <si>
    <t>Guangrao County, Yellow River Delta, Oct 2023 cropland survey; 633 samples split by salinity-stratified 4:1 into modelling (506) and independent validation (127); random 5-fold CV used for tuning/OOF stacking; spatial 5-fold k-means clustered CV on 506 modelling samples; feature-enhanced stacking (1D-CNN meta-learner)</t>
  </si>
  <si>
    <t>Landslide occurrence (landslide vs non-landslide)</t>
  </si>
  <si>
    <t>DEM/terrain; hydrology; NDVI; rainfall; geology; land cover; distance to roads; tabular landslide attributes</t>
  </si>
  <si>
    <t>non-landslide points sampled outside 2 km buffer; overlapping patches de-duplicated and masked; multicollinearity screening (Spearman, elevation removed); train-fold-only normalization and attribute priors</t>
  </si>
  <si>
    <t>Tacheng Prefecture, Xinjiang; 164 landslides (field, historical records, image interpretation) + 164 non-landslides; stratified 80/20 development/test split then stratified 5-fold CV on 262 development samples; spatial hold-out of Emin County (AUC 0.921 vs 0.953 test); FiLM-U-Net vs U-Net/ResNet</t>
  </si>
  <si>
    <t>Soil organic carbon (0-40 cm, log-transformed)</t>
  </si>
  <si>
    <t>Sentinel-1; Sentinel-2; Sentinel-3; Copernicus DEM; CRU climate</t>
  </si>
  <si>
    <t>log transformation of skewed SOC; Moran's I / LISA check of spatial autocorrelation (I=-0.065, ns); robust scaling option</t>
  </si>
  <si>
    <t>Beja district, 2018; transductive setting = 100 random 80/20 node partitions; inductive leave-one-cluster-out: each target node plus its 3 nearest neighbours (4 nodes) withheld, 143 iterations, graph rebuilt per iteration; GNN vs RF/XGBoost/other</t>
  </si>
  <si>
    <t>Soil nutrients (SOM, total N, P2O5, K2O, NO3, NH4)</t>
  </si>
  <si>
    <t>UAV multispectral indices (5 cm GSD); topographic attributes</t>
  </si>
  <si>
    <t>92</t>
  </si>
  <si>
    <t>Isolation Forest outlier removal (~5%) within training folds; RFE within folds; radiometric calibration panel and DLS sensor; air-dried, sieved lab analysis</t>
  </si>
  <si>
    <t>Four farm sites in southern Morocco (FEO 1 and 2, Tadkhest, Imrikili; 1.2-5.5 ha each, ~11 ha total), 92 grid topsoil samples Sep 2024; shuffled 5-fold CV vs Leave-One-Group-Out (site/group) CV for best model (RF); groups not fully specified; SSM/LUM/ISM frameworks</t>
  </si>
  <si>
    <t>Verticillium wilt incidence class (4 classes)</t>
  </si>
  <si>
    <t>Sentinel-2 greenest-pixel composite bands/indices; SILO weather (rainfall, GDD, ET); preseason inoculum (qPCR)</t>
  </si>
  <si>
    <t>greenest-pixel composite to minimise cloud effects; class-balanced sample weights; feature selection via SFS with KNN; nested inner 3-fold tuning</t>
  </si>
  <si>
    <t>Seven commercial cotton fields (27-91 ha) in northern NSW, 2020-2023 seasons; grid sampling 1 point per 2 ha (14-52 points per field; total not stated); stratified 5-fold CV over 10 runs vs leave-one-field-out; RF best (OA 0.63 vs 0.58)</t>
  </si>
  <si>
    <t>9341400</t>
  </si>
  <si>
    <t>Sceptridium ternatum presence (vs background)</t>
  </si>
  <si>
    <t>CHELSA/WorldClim climate; NDVI; soil (HWSD); terrain; UV</t>
  </si>
  <si>
    <t>record verification and coordinate checking; spatial thinning at 2.5 arc-min (~5 km); exclusion of records without predictor values; predictor screening 104 to 9</t>
  </si>
  <si>
    <t>China-wide MaxEnt (kuenm-calibrated); occurrences from GBIF, CVH, PlantPlus, herbaria and national survey; random 10-fold CV AUC 0.9217 vs four spatial blocks split at median longitude/latitude AUC 0.8575 (test blocks 25-69 records); study area from valid-area total (934.14e4 km2)</t>
  </si>
  <si>
    <t>River turbidity (FNU)</t>
  </si>
  <si>
    <t>Sentinel-2 L2A bands and indices; NWM daily discharge; drainage area/density; elevation; latitude; day of year</t>
  </si>
  <si>
    <t>83.3</t>
  </si>
  <si>
    <t>16.7</t>
  </si>
  <si>
    <t>site screening (&gt;=20% valid obs, width &gt;=5 S2 pixels, no shading, no diversion/drying): 43 of 514 USGS NWIS sites kept; Sentinel-2 cloud-probability masking; matched dates with discharge; NWIS vs NOAA discharge cross-check</t>
  </si>
  <si>
    <t>Conterminous US, 2017-2022; 5076 turbidity observations reduced to 4829 matched; random 5:1 train/test split repeated 30 times (5-fold CV for tuning); leave-one-site-out on 10 sites with &gt;=150 observations (remaining 42 sites train); RF, XGBoost, SVM, ANN</t>
  </si>
  <si>
    <t>Soil organic carbon stock change (Mg C/ha)</t>
  </si>
  <si>
    <t>SPARTACUS/WINFORE gridded climate; soil texture; management (C inputs, fertilisation, cover); initial SOC</t>
  </si>
  <si>
    <t>Five Austrian long-term field experiments (10-32 yr); 256 paired initial/final SOC observations; repeated random 80/20 train/test split with repeated 5-fold CV and nested tuning; leave-one-site-out over 5 sites; ML (RF, SVM) vs process-based models (RothC, ICBM, C-TOOL, AMG)</t>
  </si>
  <si>
    <t>Above-ground biomass (Amazon AGB map)</t>
  </si>
  <si>
    <t>28 covariates (climate, terrain, vegetation/remote sensing) at 1 km</t>
  </si>
  <si>
    <t>Methods paper (Spatial+ CV); Amazon AGB dataset (928 x 1642 1-km raster, from Wadoux et al. 2021); 1000 clustered samples (10 of 100 sub-regions x 100 pixels), repeated 10 times; reference error from all remaining pixels; random 10-fold, block 10-fold (block size = semivariogram range) and SP-CV; RF only; California house price dataset not extracted</t>
  </si>
  <si>
    <t>Annual/monthly precipitation and mean temperature</t>
  </si>
  <si>
    <t>MODIS LST, NDVI, land cover; SRTM elevation, slope, aspect; SMAP soil moisture; latitude/longitude</t>
  </si>
  <si>
    <t>screening and elimination of abnormal station data</t>
  </si>
  <si>
    <t>China 2015, CMA stations (count not stated in text); 10-fold random CV vs leave-one-region-out over China's Three Terrain Ladders (3 regions); RF-IDW vs RF, IDW, ANUSPLIN, MLR</t>
  </si>
  <si>
    <t>9980000</t>
  </si>
  <si>
    <t>Daily mean PM2.5 (ug/m3)</t>
  </si>
  <si>
    <t>MODIS AOD and FRP; HMS smoke plumes; MERRA-2 meteorology; season</t>
  </si>
  <si>
    <t>17900000</t>
  </si>
  <si>
    <t>merging/selection of co-located NAPS monitors; AOD gap-filling within 50 km; missing predictor imputation (secondary model without AOD); weighted sampling toward high concentrations</t>
  </si>
  <si>
    <t>CanOSSEM, Canada 2010-2019, &gt;300 NAPS stations, 5 km grid; complete dataset reported as 17.9 million observations (training T43% = 7.7 million); random 10% prediction set held out; 10-fold CV on training set; leave-one-region-out over 5 regions (Atlantic, Eastern, Northern, Prairies, West Coast); also leave-one-year-out</t>
  </si>
  <si>
    <t>Land use/land cover class</t>
  </si>
  <si>
    <t>NAIP 0.6 m orthoimagery; Sentinel-2 time series (SAVI, PCA, textures); object geometry</t>
  </si>
  <si>
    <t>cloud/haze-free Sentinel-2 image selection; recursive feature elimination</t>
  </si>
  <si>
    <t>Irion and Tom Green counties, Texas, 2020; GEOBIA objects; classes cropland, grassland, shrubland, built-up, water, shadow; random 10-fold CV x5 repeats plus 20% holdout vs target-oriented leave-location-out CV with folds from k-means on coordinates (CAST-style); independent random validation set; RF, GBM, XGB and stacking; random CV inflation 2-3.5% OA</t>
  </si>
  <si>
    <t>Wheat Zadoks growth stage (00-99)</t>
  </si>
  <si>
    <t>SILO weather (GDD, degree days, solar radiation, ET, rainfall); photoperiod; remote sensing; variety and maturity; sowing date</t>
  </si>
  <si>
    <t>restricted to GRDC grain-growing regions; categories present in both training and test sets</t>
  </si>
  <si>
    <t>GRDC National Variety Trials 2005-2023, 169 sites; 70:30 split at year-site combination level (629 combinations) to limit leakage; LOSO and LOYO; tuning by 5-fold CV with site-year grouped folds; XGBoost national, regional and subregional models</t>
  </si>
  <si>
    <t>Grassland land-use intensity components (grazing intensity, mowing frequency, fertilisation)</t>
  </si>
  <si>
    <t>Sentinel-2 L2A time series (9 bands x 16 composite periods)</t>
  </si>
  <si>
    <t>Sen2Cor scene-classification masking of non-clear-sky observations; compositing into 16 periods and linear gap interpolation; plot-level allocation of pixels to train/validation; AOA delineation</t>
  </si>
  <si>
    <t>Biodiversity Exploratories (ALB, HAI, SCH), 2017 and 2018; 150 plots of 50 x 50 m (1350 pixels at 20 m); random 70/30 plot-level split repeated 100 times; spatial 3-fold CV leaving one observatory out; CNN vs RF; multiple targets (grazing 4 classes, mowing up to 5-6 classes, fertilisation 2 classes)</t>
  </si>
  <si>
    <t>Soil electrical conductivity (dS/m, 1:5 extract)</t>
  </si>
  <si>
    <t>Landsat Collection 2 bare-soil reflectance and indices; climate; topography; soil properties</t>
  </si>
  <si>
    <t>triplicate composite sampling; oven-drying and sieving; scene-level (&gt;20% cloud) and pixel-level QA cloud/shadow masking; dynamic bare-soil masking (vegetation, snow, water); +-15-day image window; variance-stabilising transform</t>
  </si>
  <si>
    <t>Major salinized regions of China 2012-2024; random 10-fold CV R2 0.75 vs leave-one-region-out over 4 salinization regions (NW, NE, Hetao, Coastal Marine) R2 0.60-0.68; external set of 82 samples (72 Yinchuan Plain + 10 WoSIS/HWSD) R2 0.62; HW-Transformer vs RF/MLP/RNN/Transformer</t>
  </si>
  <si>
    <t>AUT;BEL;BGR;HRV;CYP;CZE;DNK;EST;FIN;FRA;DEU;GRC;HUN;IRL;ITA;LVA;LTU;LUX;MLT;NLD;POL;PRT;ROU;SVK;SVN;ESP;SWE</t>
  </si>
  <si>
    <t>Austria; Belgium; Bulgaria; Croatia; Cyprus; Czechia; Denmark; Estonia; Finland; France; Germany; Greece; Hungary; Ireland; Italy; Latvia; Lithuania; Luxembourg; Malta; Netherlands; Poland; Portugal; Romania; Slovakia; Slovenia; Spain; Sweden</t>
  </si>
  <si>
    <t>Land cover (Level-1, 7 classes) and crop type (Level-2, 19 classes)</t>
  </si>
  <si>
    <t>Sentinel-2; Sentinel-1; LST; DEM; latitude/longitude; biogeographical region</t>
  </si>
  <si>
    <t>removal of polygons without labels and samples with missing LST; exclusion of cloud-affected samples; class balancing (Euclidean distance/RF-based undersampling, SMOTE oversampling)</t>
  </si>
  <si>
    <t>LUCAS 2022 (points + Copernicus module polygons), EU-27; 81,427 primary samples balanced to 139,217; random 75/25 train/test (extrapolation scenario) vs leave-one-biogeographical-region-out over 8 EEA regions; BRIDGE-LC vs RF, SVM, XGBoost, TabPFN, transformers</t>
  </si>
  <si>
    <t>Winter cover crop aboveground dry biomass (kg/ha) by functional group</t>
  </si>
  <si>
    <t>ACS-214 active proximal sensor (red/NIR NDVI, time-of-flight laser height, ultrasonic height); Sentinel-2 (secondary analysis)</t>
  </si>
  <si>
    <t>1242</t>
  </si>
  <si>
    <t>flowering brassica/legume samples removed as outliers (affect NDVI); faulty/blank scans from battery or connection problems excluded; scans subset within 10 m buffers or plot polygons</t>
  </si>
  <si>
    <t>13 US states 2020-21 to 2023-24 seasons; n=797 grasses, 264 legumes, 181 brassicas; random 75/25 calibration/validation with inner 75/25 train/test iterated 100x, stratified by species and biomass class; leave-one-region-out over 3 regions (Northeast, Southeast, Midwest; grasses only for all 3); 46 grass + 12 legume samples from withheld years (OBS2 2023-24, OBS3 2022-23) used as independent out-of-bag test; n_sites = states</t>
  </si>
  <si>
    <t>Macadamia orchard planting year / block age (years)</t>
  </si>
  <si>
    <t>Landsat DEA annual geomedians 1988-2023 (6 bands, NDVI, GNDVI)</t>
  </si>
  <si>
    <t>only pixels whose centre lies inside block polygons (edge filter against mixed pixels); regions with &lt;3000 pixels merged into 'Other Regions'</t>
  </si>
  <si>
    <t>Grower/industry-supplied block polygons with planting year; 422 blocks, 60,405 Landsat pixels; leave-one-growing-region-out (Bundaberg, North Coast NSW, Gympie, North QLD, Other); random split is block-level 80/10/10 train/validation/test; RF, GBT, threshold and deep sequence models</t>
  </si>
  <si>
    <t>Sentinel-2; Landsat 8/9; climate (MAP, MAT); LST; DEM; vegetation type map</t>
  </si>
  <si>
    <t>Sentinel-2/Landsat scenes filtered to cloud cover &lt;10%; multi-year (2017-2023) median composites; lab SOC and bulk density measured</t>
  </si>
  <si>
    <t>Baishanzu National Park, Zhejiang; 150 plots (20x20 m) sampled Jul-Nov 2024, stratified purposive design over 6 vegetation types and 500-1900 m elevation; repeated nested 5-fold CV (5 outer repeats, inner 5-fold tuning) vs nested NNDM LOO CV; RF, BRT, XGBoost</t>
  </si>
  <si>
    <t>Flood inundation extent (flooded vs non-flooded pixels)</t>
  </si>
  <si>
    <t>PlanetScope; Sentinel-1 SAR; Sentinel-2</t>
  </si>
  <si>
    <t>366</t>
  </si>
  <si>
    <t>hand-labelled PlanetScope labels (FloodPlanet); S1/S2 images within 72 h of PlanetScope; images resized to 320x320</t>
  </si>
  <si>
    <t>FloodPlanet dataset, 19 flood events 2017-2020 on 5 continents; 366 PlanetScope 1024x1024 tiles (362 S1, 298 S2 images); random 75/10/15 train/val/test; leave-one-region-out over 5 test sites (Spain, Ghana, Somalia, Cambodia, Bangladesh); GFMs (Prithvi, Clay, DOFA) vs U-Net etc.; class balance not reported</t>
  </si>
  <si>
    <t>Winter crop type / land cover (cereals, canola, forest, grazing native vegetation, bare soil)</t>
  </si>
  <si>
    <t>Sentinel-1 (VV, VH); Sentinel-2 (EVI, CIr, phenology); MODIS GPP</t>
  </si>
  <si>
    <t>Sentinel-2 cloud removal (&gt;10% cloud masked) and monthly gap-filling; 100 m internal buffer on all class polygons to avoid mixed pixels; bare soil from NDVI threshold</t>
  </si>
  <si>
    <t>Murray-Darling Basin; crop labels from harvester yield-monitor maps (193 cereal, 113 canola fields) plus land-use maps for forest/GNV and NDVI for bare soil; seasons 2017-2019; holdout 80/10/10; leave-one-cluster(site)-out over 6 clusters and leave-one-season-out; per-class pixel sample counts (Table 2) not reliably extractable; RF in GEE</t>
  </si>
  <si>
    <t>KEN;ETH;NGA;BFA</t>
  </si>
  <si>
    <t>Kenya; Ethiopia; Nigeria; Burkina Faso</t>
  </si>
  <si>
    <t>Topsoil (0-20 cm) clay content, organic carbon and pH</t>
  </si>
  <si>
    <t>35 covariates: climate; DEM-derived terrain (14); vegetation</t>
  </si>
  <si>
    <t>AfSP profiles harmonised to 0-20 cm depth; covariates resampled to 1 km</t>
  </si>
  <si>
    <t>ISRIC Africa Soil Profiles legacy data; n per property: pH 4903, OC 4789, clay 3172 (n_observations = largest); donor-recipient country experiments (one country or three countries as donor) used as leave-country-out; RF default hyperparameters; AOA, homosoil, QRF similarity measures</t>
  </si>
  <si>
    <t>Daily surface soil moisture (~5 cm, m3/m3)</t>
  </si>
  <si>
    <t>SMAP L3 9 km (auxiliary target); ERA5 meteorological forcings (18); static attributes (17: soil texture, terrain, land cover)</t>
  </si>
  <si>
    <t>1317</t>
  </si>
  <si>
    <t>ISMN hourly data aggregated to daily at ~5 cm depth; NaN observations removed in evaluation</t>
  </si>
  <si>
    <t>ISMN sites: CONUS 969, Europe 129, Asia 115, Alaska 44, Australia 19, Africa 18; multitask LSTM; random 5-fold by site vs cross-continental hold-out over 7 large regions; period Apr 2015-Dec 2020; temporal tests also run</t>
  </si>
  <si>
    <t>Near-surface air temperature Ta (hourly and daily, deg C)</t>
  </si>
  <si>
    <t>ERA5; CMIP6; MODIS LST and NDVI; DEM; temporal features</t>
  </si>
  <si>
    <t>10300000</t>
  </si>
  <si>
    <t>Ta values &gt;50 or &lt;-20 deg C excluded; stations with &lt;70% acceptable data excluded; station coordinates/ID removed from features</t>
  </si>
  <si>
    <t>IMS and MOAG stations 2008-2019; 10.3 M hourly samples in total (3.42 M for ERA5 model, 6.87 M for CMIP6 model); random 80/20 split vs K-fold leave-one-group-out on station ID (K not reported); XGBoost and DNN downscaling</t>
  </si>
  <si>
    <t>Soil nematode abundance; specific leaf area; potential tree cover</t>
  </si>
  <si>
    <t>bioclimate (WorldClim); terrain/SRTM; SoilGrids soil maps; MODIS reflectance and vegetation indices</t>
  </si>
  <si>
    <t>1523;5867;78744</t>
  </si>
  <si>
    <t>6;9;1</t>
  </si>
  <si>
    <t>reference points in predictor gaps removed (no gap filling); urban, water and vegetation-free areas excluded (SLA); spatial clustering of reference data assessed</t>
  </si>
  <si>
    <t>Re-analysis of three published global models (nematodes, van den Hoogen 2019; SLA from TRY, Moreno-Martinez 2018; potential tree cover, Bastin 2019); block size chosen so between-fold distances match sample-to-prediction distances (NNDM idea, not autocorrelation range); also k-means feature-space CV (3 folds) and AOA</t>
  </si>
  <si>
    <t>Annual mean air temperature 2019 and annual mean PM2.5 2019</t>
  </si>
  <si>
    <t>EU-DEM; distance to coast; impervious density; CORINE land cover; population; road density; MODIS NDVI and LST; VIIRS night lights; CAMS PM2.5 reanalysis; spatial proxies (coordinates, EDFs, RFsp)</t>
  </si>
  <si>
    <t>195;124</t>
  </si>
  <si>
    <t>stations retained only with &gt;=75% annual temporal coverage (daily means from &gt;=75% hourly data for PM2.5)</t>
  </si>
  <si>
    <t>Case studies for continental Spain: 195 AEMET temperature stations and 124 PM2.5 stations; 10-fold random CV vs kNNDM CV; simulation study (200 points, 5-fold CV, probability test samples) not used here; RF with/without spatial proxies</t>
  </si>
  <si>
    <t>Soybean seed yield (g/m2) from 1 m2 samples</t>
  </si>
  <si>
    <t>UAV multispectral vegetation indices; meteorological mesh data</t>
  </si>
  <si>
    <t>461</t>
  </si>
  <si>
    <t>seed oven-dried and yield standardised to 15% moisture; RTK-GNSS sample positions; recursive feature elimination</t>
  </si>
  <si>
    <t>Gifu Prefecture, 7 farmer fields 2018-2021 (0.26-2.28 ha); fields 1-6 (430 samples) for CV, field 7 (31 samples, ~25 km away) as independent test; spatial CV = hierarchical clustering with height H=100 m (variogram range ~100 m) giving 22 clusters, leave-one-cluster-out; leave-one-field-out also run; RF, XGBoost, LASSO, stacking</t>
  </si>
  <si>
    <t>Dominant canopy height (m, lidar P95) at 90 m</t>
  </si>
  <si>
    <t>Landsat 8 OLI time series (L1 TOA, L2 SR, HLS L30) 2016-2020; optional lat/lon</t>
  </si>
  <si>
    <t>Fmask cloud/shadow masking (HLS QA); 30 m pixels aggregated to 90 m; lidar edge pixels removed; ground filtering for DTM</t>
  </si>
  <si>
    <t>Brazilian Amazon, 20 airborne lidar transects; random 80/20 split vs spatial split of 16 training / 4 test transects (single split), each repeated over sample sizes 1-50%; RF with and without coordinates</t>
  </si>
  <si>
    <t>Rice grain yield of cultivar trial records (kg/ha)</t>
  </si>
  <si>
    <t>daily weather (China Meteorological Data Service) whole-season and stage-specific; cultivar BLUP; field-survey agronomic traits; sowing season</t>
  </si>
  <si>
    <t>records with missing yield removed; cultivar labels standardised (205 to 168); preprocessing and BLUP fitted within training partitions (leakage control)</t>
  </si>
  <si>
    <t>National rice variety trials, 10 sites in Guangdong, Guangxi, Hainan and Fujian, 2016-2022, 67 site-years; leave-one-site-out (10), leave-one-year-out, forward-year (6 splits) and leave-one-site-year-out; Ridge, ElasticNet, RF, XGBoost, LightGBM</t>
  </si>
  <si>
    <t>Forest soil organic carbon density (0-20 cm and 0-100 cm)</t>
  </si>
  <si>
    <t>climate; vegetation; soil; topography (Table 1)</t>
  </si>
  <si>
    <t>data screening of SOC observations; collinear predictors removed</t>
  </si>
  <si>
    <t>China Terrestrial Ecosystem Carbon Density Dataset (2010s), forest subset: 1664 samples (0-20 cm), 1248 (0-100 cm); random 80/20 split with 5-fold CV on training set; spatial 5-fold CV with 243 1x1 deg blocks (~6-7 samples each); RF, DT, XGBoost; n_sites = blocks</t>
  </si>
  <si>
    <t>Quinoa aboveground biomass volume (m3/100 m2) at 10 m from UAV photogrammetry</t>
  </si>
  <si>
    <t>Sentinel-2 bands and indices; Sentinel-1 VV/VH backscatter, polarization and GLCM texture indices</t>
  </si>
  <si>
    <t>photogrammetric products visually checked to exclude distorted areas; S2 cloud masking (QA60); S1 noise removal, calibration, terrain correction and speckle filter; post-harvest images excluded</t>
  </si>
  <si>
    <t>Central Altiplano, La Paz; 5 quinoa plots (0.36-1.89 ha) flown Apr-May 2025; UAV CHM + CNN masks give reference ABV at 10 m; 10-fold random CV vs leave-one-plot-out CV; RF, GB, XGB, stacking, CNN</t>
  </si>
  <si>
    <t>Seasonal-median MODIS daytime LST (deg C) at 1 km, summer 2025</t>
  </si>
  <si>
    <t>Sentinel-2 bands and indices; SRTM DEM terrain derivatives; ESA WorldCover sub-pixel fractions</t>
  </si>
  <si>
    <t>3;5;8</t>
  </si>
  <si>
    <t>MODIS MOD11A1 good-quality QC flags only; Sentinel-2 and Landsat cloud/shadow masking; seasonal (Jun-Sep) medians; standardisation fitted within training folds</t>
  </si>
  <si>
    <t>Greater Cairo; coarse-scale regression on 3340 1 km cells; random 5-fold vs spatial blocks of 3, 5 and 8 km (also buffered blocks); independent comparison with Landsat 8/9 LST at 100 m (not a spatial hold-out); seven algorithms</t>
  </si>
  <si>
    <t>Standing herbaceous biomass (kg/ha, plot scale)</t>
  </si>
  <si>
    <t>Harmonized Landsat Sentinel-2 (HLS v2.0) bands, 16 vegetation indices, 6 band-angle indices</t>
  </si>
  <si>
    <t>additional cloud/shadow masking; pixel-scale smoothing and gap-filling to daily; visual obstruction readings averaged per transect and plot</t>
  </si>
  <si>
    <t>Central Plains Experimental Range, Colorado; 132 plots in 29 pastures, 2013-2023; random 10-fold by plot vs leave-one-group-out on 5 spatial blocks of pastures, 3 ecosites, 10 years and 5 spectral k-means clusters; OLS, PLS, PCR, SVR, RF, HGBR</t>
  </si>
  <si>
    <t>Sentinel-2 MSI reflectance; ERA5-Land (hydroclimate, LAI, wind); geographic coordinates</t>
  </si>
  <si>
    <t>349</t>
  </si>
  <si>
    <t>only DOC samples from &lt;=1 m depth; same location-date samples averaged; +/-7 day match-up; scenes &gt;30% cloud discarded; 3x3 window used only if all pixels water (SCL=6)</t>
  </si>
  <si>
    <t>SITES and SLU MVM repositories, 349 lakes, 2017-2024; random 75/25 hold-out (10-fold CV for tuning) vs spatial block CV (details in Supplementary Note S2); XGBoost, RF, SVR, GPR, MLP; coordinate-only and IDW baselines</t>
  </si>
  <si>
    <t>Summer land surface temperature (MODIS MOD11A2, deg C) on 1 km grid</t>
  </si>
  <si>
    <t>MODIS MOD09A1 indices (NDVI, NDWI, NDBI); land use; landscape metrics; DEM; nighttime lights; population density; GDP</t>
  </si>
  <si>
    <t>8-day MODIS composites averaged over Jun-Aug (no missing pixels); all layers aligned to 1 km grid; variables standardised</t>
  </si>
  <si>
    <t>Guangdong-Hong Kong-Macao Greater Bay Area; ~52,000 1 km cells x 5 epochs (2000, 2005, 2010, 2015, 2020); random stratified CV (k not reported) vs 5x5 spatial block CV (25 blocks); forward temporal validation 2000-2015 -&gt; 2020; XGBoost, RF, LightGBM, linear, ridge</t>
  </si>
  <si>
    <t>Suspended sediment indicators (suspended solids, turbidity) in estuarine water column</t>
  </si>
  <si>
    <t>co-sampled BOD (5-day ATU); water temperature (regulatory monitoring archive)</t>
  </si>
  <si>
    <t>exact duplicate records removed; non-numeric and censored values excluded; stations with &lt;60 sediment observations excluded; temporal pairing tolerance windows (0/3/7 d); rows with missing predictors excluded; no gap-filling or interpolation</t>
  </si>
  <si>
    <t>River Mersey estuary regulatory monitoring 2015-2025 (44,516 obs, 42 stations) reduced to 528 paired station-time events at 6 stations; RF; 70/30 random split (test R2 0.588) and random 5-fold CV also reported; GroupKFold by station (mean R2 0.258); number of grouped folds not reported</t>
  </si>
  <si>
    <t>Plant species identity of individual crowns (18 species)</t>
  </si>
  <si>
    <t>UAV RGB and multispectral (MicaSense RedEdge-P) imagery; SfM canopy height model; crown geometry</t>
  </si>
  <si>
    <t>crowns from species with &gt;9 individuals and height &gt;=25 cm only; RTK GPS (+/-2 cm) field geolocation of labels; flights at fixed hours under clear/uniform sky; covariates standardised</t>
  </si>
  <si>
    <t>Sagebrush steppe, southern Idaho and SE Oregon; 14 sites (~2 ha UAV footprint each) 2022-2023; 10,234 labelled crowns filtered to 8,362; stacked ensemble (SVM, RF, GBC); 75/25 split stratified by species vs leave-one-site-out (F1 &lt;0.09 to &gt;0.90); natural class imbalance kept; bootstrap CIs (1000)</t>
  </si>
  <si>
    <t>County-level summer maize statistical yield (t/ha)</t>
  </si>
  <si>
    <t>CAMM crop model outputs with LAI assimilation; MODIS NDVI/EVI; GOSIF SIF; CLDAS meteorology; SPEI; agricultural machinery and sown-area statistics</t>
  </si>
  <si>
    <t>counties with &lt;10 maize pixels excluded; 616 city-level gap-filled records flagged and kept out of all test sets; preprocessing pipeline fitted on training data only</t>
  </si>
  <si>
    <t>Huang-Huai-Hai Plain (7 provinces/municipalities; area not reported); 3,434 county-year records plus 616 city-level supplements, 2011-2020; random CV = single 75/25 random split; leave-counties-out = 75% of counties train / 25% test; leave-years-out (train 2011-2018, test 2019-2020); RF, XGBoost and others</t>
  </si>
  <si>
    <t>Log relative diameter growth rate of individual trees per growth period</t>
  </si>
  <si>
    <t>ICP Forests Level II plot data (atmospheric deposition, soil solution chemistry, topography); crown defoliation assessments; long-term climate; stand age and density</t>
  </si>
  <si>
    <t>outlier values removed using domain knowledge; growth periods &lt;4 or &gt;6 years excluded; dead trees (100% defoliation) excluded; for linear baseline features &gt;50% missing dropped and median imputation within folds</t>
  </si>
  <si>
    <t>ICP Forests Level II network (multi-country Europe; countries not listed), 1993-2016; 18,353 trees of 4 species, 33,450 growth periods (sum of species); LightGBM per species; baseline 5-fold CV grouped by tree ID (with/without temporal blocking) vs 5-fold grouped by plot ID; data_source = intensive forest monitoring plots; plot count in final data not reported (up to 494 plots)</t>
  </si>
  <si>
    <t>ESP;FRA;SVN</t>
  </si>
  <si>
    <t>Spain; France; Slovenia</t>
  </si>
  <si>
    <t>18S rRNA Shannon diversity index of surface microbial eukaryotic plankton</t>
  </si>
  <si>
    <t>CMEMS ocean-colour NPP; Mediterranean biogeochemical and physical reanalyses (nitrate, phosphate, DIC, temperature, salinity); euphotic depth; photoperiod; N:P ratio</t>
  </si>
  <si>
    <t>84</t>
  </si>
  <si>
    <t>samples without complete predictors removed (469 of 474); predictors averaged over 3x3-pixel window; inverse-frequency case weights by dataset</t>
  </si>
  <si>
    <t>Mediterranean Sea: fixed stations BBMO, SOLA (NW Med), VIDA (N Adriatic) and HOTMIX open-sea transect, 2001-2025; XGBoost; random = 84/16 hold-out stratified by dataset with 4-fold x3 repeated CV for tuning (test R2 0.44); spatial = leave-one-dataset-out (R2 0.09); blocked spatiotemporal LODO with forward-chaining tuning also run; country list from station locations, HOTMIX in international waters</t>
  </si>
  <si>
    <t>1424506</t>
  </si>
  <si>
    <t>DSM minus DTM residual height (bare-earth terrain reconstruction)</t>
  </si>
  <si>
    <t>Copernicus DEM GLO-30 DSM; CSF priors; DSM-derived slope, aspect, curvature and local relief</t>
  </si>
  <si>
    <t>vertical datum harmonisation (NAVD88 to EGM2008); NoData excluded without inpainting; tiles with &lt;95% valid pixels removed</t>
  </si>
  <si>
    <t>Reference DTM = USGS 3DEP 1/3 arc-second; 7 development states (MO, TN, OK, GA, KY, AL, IL) split randomly 70/15/15 (train/val/test) vs Arkansas held out entirely as out-of-region test; area = sum of 8 state areas in Table 1; residual U-Net (deep learning); 512x512 tiles at 30 m</t>
  </si>
  <si>
    <t>Surface soil moisture (vol.%, 0-7 cm) under cotton</t>
  </si>
  <si>
    <t>Sentinel-1 VV/VH backscatter; Sentinel-2 NDVI; radar vegetation index</t>
  </si>
  <si>
    <t>TDR calibrated against gravimetric method; &gt;=4 readings averaged per 30x30 m grid; sampling grids &gt;=30 m apart; Sentinel-2 cloud/shadow masking (QA60); SAR speckle filter, terrain correction and incidence-angle normalisation</t>
  </si>
  <si>
    <t>Two cotton fields (UAF, PARS) ~8 km apart, Faisalabad, LCC command area; 9 visits Jul-Nov 2018; RF, SVM and water cloud model; random = 50:50 stratified by site (68/67); spatial = train UAF (81) / validate PARS (54)</t>
  </si>
  <si>
    <t>DEM-derived elevation, slope, aspect, HAND; geomorphological units; lithological units (1:25,000)</t>
  </si>
  <si>
    <t>inventory from stereo aerial photo and orthophoto/IKONOS interpretation validated by fieldwork; non-landslide points restricted to low-susceptibility areas excluding known unstable sites; 50 m buffer from landslides for resampled non-landslides; Gain Ratio feature ranking</t>
  </si>
  <si>
    <t>Ouro Preto, Quadrilatero Ferrifero (Minas Gerais); 304 landslides + 304 non-landslides (1:1); nine ML methods; 100 x stratified 10-fold random CV vs spatial CV with 10 k-means geographic clusters; temporal span of inventory not reported</t>
  </si>
  <si>
    <t>Daily ground-level NO2 concentration (ug/m3)</t>
  </si>
  <si>
    <t>Sentinel-5P TROPOMI or GEOS-CF tropospheric NO2 VCD; meteorology; SRTM DEM; MODIS NDVI; VIIRS night lights; OSM road length; population density; day of year</t>
  </si>
  <si>
    <t>282679</t>
  </si>
  <si>
    <t>NO2 records outside 1-300 ug/m3 or missing removed (2.5%); stations lacking data in all periods excluded; S5P pixels with cloud fraction &gt;=0.3 excluded; VIF and correlation-based feature removal</t>
  </si>
  <si>
    <t>Marmara Region 2019-2024, 74 MoEUCC stations; RF, XGBoost, CatBoost, LightGBM; random 70/10/20 train/val/test vs temporal split (2019-2022 train, 2023 val, 2024 test); spatial LOSO (74 folds) and leave-one-province-out (11 folds); n_observations = retained records after QC</t>
  </si>
  <si>
    <t>Age-specific abundance of sprat and herring per ICES statistical rectangle</t>
  </si>
  <si>
    <t>year; ICES subdivision; age cohort; rectangle area; rectangle coordinates; mean annual abundance (no environmental covariates)</t>
  </si>
  <si>
    <t>standardised ICES/WGBIFS hydroacoustic survey protocol (&gt;=60 nm transect per 1000 nm2, &gt;=2 trawl hauls per rectangle)</t>
  </si>
  <si>
    <t>Baltic Sea acoustic surveys BASS and BIAS 2002-2022 (up to eight countries); LMM, GAM, XGBoost and baseline imputation; random = for each year x subdivision a random p% (10-99%) of rectangles held out as test, 10 iterations; spatial = all rectangles south of 57.5 N removed for a given year (contiguous-area extrapolation); n of rectangle records not reported</t>
  </si>
  <si>
    <t>Cereal leaf beetle damage status of 1x1 m quadrats (damaged, control, wheel track)</t>
  </si>
  <si>
    <t>UAV RGB vegetation indices (VARI, GCC, GLI, NGRDI) and their deviations from field median/mean</t>
  </si>
  <si>
    <t>quadrats with weeds or patchy vegetation excluded; specimens identified to species; flights under &lt;15% cloud cover; radiometric rectification per band; class weights for imbalance</t>
  </si>
  <si>
    <t>Five winter cereal fields in Lorinci and Bolcske (2024), 30 sample plots of 10x10 m split into 1x1 m quadrats, three UAV surveys; RF and LightGBM; random 30% test vs geospatially controlled test (whole fields in Bolcske, field sections in Lorinci); tuning by 5-fold CV grouped by sampling location</t>
  </si>
  <si>
    <t>Future seasonal Landsat NDVI (deviation from last same-season observation)</t>
  </si>
  <si>
    <t>Landsat 5/7/8/9 seasonal NDVI composite time series (1990-2024)</t>
  </si>
  <si>
    <t>scenes &gt;70% cloud excluded; QA_PIXEL cloud, cirrus and shadow masking; 90-day median compositing; cross-sensor calibration; tile cleaning (250,000 to 200,000 tiles)</t>
  </si>
  <si>
    <t>GloSeaN dataset; SeasonalViT transformer vs 8 baselines; 100 k-means blocks on lat/lon allocated to Pool A (177,523 locations, train + in-distribution val_id of held-out Pool A locations) and Pool B (22,477 locations, spatial OOD); temporal OOD 2023-2024; random val_id percentages not reported</t>
  </si>
  <si>
    <t>Landslide presence/absence per slope unit after the 15 Sep 2022 extreme rainfall event</t>
  </si>
  <si>
    <t>10 m DEM derivatives; lithology map; CORINE land cover 2018; regional soil map; rain-gauge rainfall anomaly and preparatory rainfall (IDW)</t>
  </si>
  <si>
    <t>landslide mapping from VHR imagery validated and integrated with post-event field survey; spatial variable selection with spatial CV</t>
  </si>
  <si>
    <t>Misa River basin (Central Italy); 630 shallow landslides; 2,049 slope units; Explainable Boosting Machine; 10x repeated 10-fold random CV (100 folds) vs k-means 5-fold spatial CV on SU centroids repeated 10 times (50 folds); number of positive SUs not reported</t>
  </si>
  <si>
    <t>DEU;NAM;BFA;GHA</t>
  </si>
  <si>
    <t>Germany; Namibia; Burkina Faso; Ghana</t>
  </si>
  <si>
    <t>Grassland forage quality and quantity (metabolizable energy, aboveground biomass, ME yield)</t>
  </si>
  <si>
    <t>field hyperspectral reflectance (ASD FieldSpec, 450-2350 nm); first derivatives; absorption features; vegetation indices</t>
  </si>
  <si>
    <t>white-reference calibration before each measurement; 5 replicate scans averaged; Savitzky-Golay smoothing; noisy and water-absorption bands removed; samples with &lt;40% vegetation cover excluded</t>
  </si>
  <si>
    <t>Three regions (temperate Germany 2020-2021, West African savanna 2012, Namibian thornbush savanna 2021), seven study areas; 456 spectra (318 ME samples); RF, PLS and neural networks; global 5-fold CV vs leave-one-region-out (train two regions, test third); regional 80/20 train-test used for global-vs-regional comparison</t>
  </si>
  <si>
    <t>Pairwise dissimilarity in tree basal area increment (Picea mariana)</t>
  </si>
  <si>
    <t>CRU TS 4.07 climate (temperature, precipitation, cloud cover, PET, DTR); tree age; time and space distance</t>
  </si>
  <si>
    <t>38170</t>
  </si>
  <si>
    <t>73</t>
  </si>
  <si>
    <t>cores filtered by radius (5-100 cm) and ring width (&lt;1 cm); only rings after 1950; Tukey biweight robust mean site chronologies</t>
  </si>
  <si>
    <t>International Tree-Ring Data Bank, Quebec; 733 cores at 28 sites, 1950-2022; RF temporal, spatial and integrated TS models on pairwise dissimilarities; internal validation by random 10-fold (90/10) CV vs external validation on 30% of sites held out; n_observations = ring-width measurements (pairwise sets 2,192-22,100)</t>
  </si>
  <si>
    <t>31443</t>
  </si>
  <si>
    <t>Late-summer surface flow presence (wet vs dry) in headwater streams</t>
  </si>
  <si>
    <t>LiDAR 5 m DEM hydro-topographic metrics; PRISM-type 800 m precipitation and temperature (2015-2021, 1980-2010 normals); land cover</t>
  </si>
  <si>
    <t>2518</t>
  </si>
  <si>
    <t>129</t>
  </si>
  <si>
    <t>only natural channels; discontinuous-flow points removed; geolocation error &lt;=10 m (95% CEP); points within 10 m of NHD LiDAR hydrography; missing covariates removed; covariates with r &gt;0.97 removed; spatial balancing with oversampling at HUC12 level</t>
  </si>
  <si>
    <t>Western Oregon forested lands; FLOwPER observations 2019-2021 (1,361 wet / 1,157 dry; oversampled to 1,538/1,538); RF (WET DRY model), also XGBoost; 20 spatially balanced groups; 20 x random 5-fold (proximal) vs 5-fold with HUC12 sub-watersheds held out (distal); accuracy 0.83 vs 0.67</t>
  </si>
  <si>
    <t>Lake chlorophyll-a concentration (also SD, TSS, aCDOM(440))</t>
  </si>
  <si>
    <t>in situ hyperspectral remote sensing reflectance 400-800 nm (GLORIA); simulated Landsat-8 and Sentinel-2 bands</t>
  </si>
  <si>
    <t>249</t>
  </si>
  <si>
    <t>wavelengths with &gt;90% missing excluded; KNN imputation of 690-800 nm gaps (&lt;5%); IQR outlier removal on water-quality variables</t>
  </si>
  <si>
    <t>GLORIA global lake dataset; RF, ETR, XGB, BGR and others; random 70/30 split vs spatial split holding out 30% of lakes (75 lakes, 626 obs) for CHL-a only (R2 0.675, ~12% lower); counts given for CHL-a</t>
  </si>
  <si>
    <t>Modified groundwater quality index (mWQI) of hazardous sites aggregated to census block groups</t>
  </si>
  <si>
    <t>EPA EJScreen socioeconomic, environmental and EJ indicators (118 features); census block-group attributes</t>
  </si>
  <si>
    <t>2296</t>
  </si>
  <si>
    <t>sites without regulated CoCs, without detections or below MCL removed; duplicate measurements and spurious timestamps discarded; zero-population block groups removed; missing EJS data (&lt;1%) filled; KNNOR-Reg oversampling for imbalanced regression; Pearson multicollinearity filter</t>
  </si>
  <si>
    <t>Coastal California GeoTracker groundwater monitoring 1995-2024; 2,296 hazardous sites aggregated to 837 block groups; neural networks tuned by multi-objective optimisation; 10-fold random CV vs 10 k-means spatial folds on block-group centroids</t>
  </si>
  <si>
    <t>Pasture biomass (kg DM/ha) from rising plate meter</t>
  </si>
  <si>
    <t>Sentinel-2 surface reflectance bands; vegetation indices (NDVI, EVI, SAVI, NDRE); daily weather; paddock management</t>
  </si>
  <si>
    <t>Fmask cloud/shadow masking; spectral outliers beyond 1.5 IQR removed; monthly rising plate meter calibration with cuts; complete-case filtering; validation PB limited to 1000-4000 kg DM/ha</t>
  </si>
  <si>
    <t>80 paddocks on 16 NSW dairy farms, Nov 2021-Jul 2024; XGBoost and 7 other regressors; 80:20 farm/paddock-stratified random split (2,528/633) with 5-fold x3 repeated CV for tuning; leave-farm-out (train 15 farms, test 1; number of iterations unclear; R2 0.46 vs 0.63-0.70); independent hold-outs: Nov 2024 (n=41) and spatially separate sixth paddock (n=63)</t>
  </si>
  <si>
    <t>High Nature Value (HNV) farmland quality category (HNV I/II/III)</t>
  </si>
  <si>
    <t>Sentinel-2 bands; spectral diversity (Rao's Q, CV); NDVImax date; biogeographic region</t>
  </si>
  <si>
    <t>8284</t>
  </si>
  <si>
    <t>parcels &gt;=0.5 ha after 5 m negative buffer to remove edge effects; missing values excluded; partition balanced by class; Alps and Alpine foothills merged to balance spatial folds</t>
  </si>
  <si>
    <t>German HNV monitoring 2017-2021 (BfN); RF via CAST; data split 60% train / 40% test (balanced partition, groupdata2); random 10-fold CV vs leave-location-out by biogeographic regions (n=5) and leave-time-out by year; 100 iterations; fold unit is biogeographic region (not administrative)</t>
  </si>
  <si>
    <t>Potato tuber fresh yield (t/ha)</t>
  </si>
  <si>
    <t>soil lab analyses; SoilGrids; fertiliser and management; weather stations; EarthEnv-DEM90; WorldGrids terrain; MODIS EVI</t>
  </si>
  <si>
    <t>replicate yield variability (measurement error) quantified; collinearity screened (Pearson r)</t>
  </si>
  <si>
    <t>63 field experiments, 9 provinces, 2017-2019; 79 blocks grouped into 62 sites (blocks within 200 m = one site); RF; 10-fold CV vs leave-block-out, leave-site-out and leave-year-out CV; RMSE 3.5 vs 8.3/9.9/10.3 t/ha</t>
  </si>
  <si>
    <t>Nearshore water depth (bathymetry, m) from NOAA airborne LiDAR</t>
  </si>
  <si>
    <t>Sentinel-2 L2A median composite and 49 images; PRISMA hyperspectral</t>
  </si>
  <si>
    <t>8760015</t>
  </si>
  <si>
    <t>cloud filter (&lt;5% scene cloud); NIR/red threshold cloud, water and cloud-shadow masks; median compositing to reduce sunglint; LiDAR reference MAE 1.2 m acknowledged</t>
  </si>
  <si>
    <t>Southwest Puerto Rico; XGBoost, U-Net, 2D-3D CNN, band-ratio models; study area divided into 4 areas of similar pixel count, iteratively 3 train / 1 test; random train-test split (percentages not reported) gave 36.7% lower MAE for XGBoost; n_observations = Sentinel-2 composite pixels (PRISMA 908,583)</t>
  </si>
  <si>
    <t>Maize grain yield (kg/ha) and agronomic efficiency of N, P, K (kg/kg)</t>
  </si>
  <si>
    <t>soil properties (trial and Soil Research Institute gap-fill); GMet weather; topography; crop genotype; management; fertiliser rates</t>
  </si>
  <si>
    <t>exploratory outlier detection (histograms, boxplots); gap-filling of missing soil (17-68%) and climate (80%) records; normalisation</t>
  </si>
  <si>
    <t>Georeferenced maize trials 1996-2021 across six agroecological zones; RF, SVM, KNN, XGBoost; LOOCV vs leave-site-out and leave-agroecological-zone-out CV; tuning by 10-fold CV repeated 5 times; AE subsets n=3106/2858/2760; number of sites not reported</t>
  </si>
  <si>
    <t>BFA;SOM</t>
  </si>
  <si>
    <t>Burkina Faso; Somalia</t>
  </si>
  <si>
    <t>Subnational maize production and yield</t>
  </si>
  <si>
    <t>CHIRPS precipitation; NOAA CPC temperature; reference ET; NDVI; soil moisture; cropland mask; soil attributes; livelihood zones</t>
  </si>
  <si>
    <t>76</t>
  </si>
  <si>
    <t>crop statistics from FEWS NET Data Warehouse (quality-controlled); calibration and refinement to current administrative boundaries</t>
  </si>
  <si>
    <t>Burkina Faso 45 admin-2 districts 1985-2021 and Somalia 31 districts 1995-2020; XGBoost panel model; random K-fold (K = number of years) vs leave-district-out vs leave-year-out vs time-series CV; also random 80/20 split table; operational forecasts tested on last 5 years</t>
  </si>
  <si>
    <t>CAN;USA</t>
  </si>
  <si>
    <t>Canada; United States</t>
  </si>
  <si>
    <t>Snow water equivalent (SWE, mm) for bias correction of ERA5-Land</t>
  </si>
  <si>
    <t>ERA5-Land SWE; Copernicus DEM (elevation, slope, aspect); elevation difference; ecozone; day of year</t>
  </si>
  <si>
    <t>1784</t>
  </si>
  <si>
    <t>51</t>
  </si>
  <si>
    <t>Z-score &gt;3 outliers removed (5.22%, 26,237 of 502,461 rows); daily automated data aggregated to biweekly; sites with &lt;1 year of data excluded; Oct-May only</t>
  </si>
  <si>
    <t>CanSWE 1971-2021 plus US airborne gamma (NorSWE); RF; random 80/20 split with 5-fold CV on training data vs spatial transfer (sites randomly split into 5 groups 80/20, repeated 5 times) and leave-one-ecozone-out (15 ecozones); temporal transfer trained 1971-2014, tested 2015-2021</t>
  </si>
  <si>
    <t>Badland presence/absence (susceptibility)</t>
  </si>
  <si>
    <t>DEM-derived morphometrics; NDVI; lithology; climate; landslide susceptibility</t>
  </si>
  <si>
    <t>900</t>
  </si>
  <si>
    <t>inventory from aerial photo-interpretation verified and double-checked with field visits; 10 m minimum distance between badland polygons and non-badland points; Catalonia polygons filtered (&gt;1 ha, slope &gt;15 deg, soft lithology) and checked with orthophotos</t>
  </si>
  <si>
    <t>Upper Llobregat River Basin (505 km2), upscaling test to Catalonia (32,114 km2, 880 points); RF; 70/30 train/test then 10-fold CV vs spatial CV (spatially disjoint subregions, repeated 10 times; partition details in supplement) on small dataset (450+450 points); AUC 0.972 vs 0.959; large dataset 12,404 points also used; also separate 30% hold-out</t>
  </si>
  <si>
    <t>Citrus orchard abandonment status (non-productive, productive, abandoned)</t>
  </si>
  <si>
    <t>Sentinel-2 time series (OSAVI, NDMI) and annual statistics</t>
  </si>
  <si>
    <t>1356</t>
  </si>
  <si>
    <t>Sentinel-2 scenes &lt;75% cloud; SCL masking of no-data/saturated/cloud pixels; linear interpolation of gaps; Savitzky-Golay smoothing; labels verified with orthophotos and Street View</t>
  </si>
  <si>
    <t>La Safor (43,000 ha), Comunitat Valenciana; RF; datasets OLV-19 (240), LSF-20 (280, UAV cluster sample), LSF-21 (836); random 4-fold CV with balanced classes vs spatial 4-fold k-means on XY; OA difference up to 3%; external tests on 4 other areas (80 parcels each) and other years; OLV-19 balanced, LSF sets imbalanced</t>
  </si>
  <si>
    <t>Hourly surface air temperature (K)</t>
  </si>
  <si>
    <t>FY-4A LST; MODIS vegetation indices; ERA5 reanalysis; GMTED2010 DEM; time and location variables</t>
  </si>
  <si>
    <t>2236</t>
  </si>
  <si>
    <t>ISD station data with 54-step uniform QC; LST gaps from cloud contamination not filled</t>
  </si>
  <si>
    <t>FY-4A full-disc land area (55E-255E, 45S-55N: South, East, Central Asia, Pacific islands, Australia); Aug 2019-Jul 2020; RF baseline and spatial/temporal/spatiotemporal variants; sample-based 10-fold CV RMSE 1.65-2.08 K vs site-based 10-fold CV 2.22-2.70 K; number of samples not reported</t>
  </si>
  <si>
    <t>Pinus radiata canopy cover (%)</t>
  </si>
  <si>
    <t>UAV RGB orthomosaics (CNN regression: ResNet50, InceptionV3, Xception)</t>
  </si>
  <si>
    <t>Five UAV sites in coastal range of Maule region, March 2016; per-site sample sizes 667-3264; multi-site models used 2000 observations (500 per site) split 60/20/20 train/validation/test at random, with the fifth site held out for transfer (5 iterations, like spatial block k-fold)</t>
  </si>
  <si>
    <t>Longfin and Shortfin eel presence/absence (probability of capture)</t>
  </si>
  <si>
    <t>River Environment Classification (environmental, hydrological, spatial descriptors from DEM); organisation as catchability proxy</t>
  </si>
  <si>
    <t>duplicate records for same day and location removed; only electric fishing records; organisations with &gt;=100 entries; NZFFD administrator review; VIF screening (VIF&lt;5) of 86 covariates</t>
  </si>
  <si>
    <t>NZ Freshwater Fish Database 1974-2014; regularised RF (RRF) vs VAST vs GRaF; random K-fold vs spatial K-fold (k-means on coordinates, 100 balancing steps) with K=5, and K=50 for RRF and VAST; presence 55.3% Longfin, 22.1% Shortfin</t>
  </si>
  <si>
    <t>Gap-filled daily remote sensing products (MODIS LST, MAIAC AOD, OMI/TROPOMI NO2 and O3)</t>
  </si>
  <si>
    <t>ERA5-Land and CAMS reanalyses; land cover; DEM; other spatiotemporal covariates</t>
  </si>
  <si>
    <t>MODIS LST pixels with error &gt;3 K removed; AOD best-quality/adjacent-cloud flags only; station-day completeness thresholds (&gt;=70% hourly coverage); manual vs automatic station prioritisation</t>
  </si>
  <si>
    <t>Catalonia 2018-2020; annual RF gap-filling models for 10 products (30 models); OOB validation vs spatially structured split (blocks sized to median gap area, 30% of blocks per day as test, 70% train); RMSE more than doubled; exposure models (QRF) validated separately by nested 10-fold leave-station-out CV</t>
  </si>
  <si>
    <t>148100</t>
  </si>
  <si>
    <t>Forest above-ground biomass (Mg/ha)</t>
  </si>
  <si>
    <t>Sentinel-2 bands; vegetation indices; GLCM texture</t>
  </si>
  <si>
    <t>2156</t>
  </si>
  <si>
    <t>QA60 cloud masking; NDVI maximum compositing; VSURF feature selection; dataset cleaning for missing values and outliers mentioned</t>
  </si>
  <si>
    <t>East Jilin (126,000 km2; NFCI 2014 plots, n=1812) and central Guangxi (22,100 km2; 2017-2018 field plots, n=344); CatBoost, LightGBM, RF, XGBoost and hybrid; 80/20 train/validation split with random 5-fold vs spatial 5-fold CV (k-means clusters of coordinates; description of the two schemes is partly inverted in the text); combined area exceeds 100,000 km2 but sub-national</t>
  </si>
  <si>
    <t>Seabed backscatter, sediment mobilization frequency, mean current velocity (each in turn)</t>
  </si>
  <si>
    <t>multibeam bathymetry; backscatter; sediment mobilization frequency; FVCOM current velocity; X/Y coordinates</t>
  </si>
  <si>
    <t>Bay of Fundy; simulation with n = 100-500 points, 20-80% random and the rest in 5 circular clusters (radius 2-10 km), 100 designs per combination; RF bagging; OOB vs spatial (buffered) LOO with buffer = spherical variogram range of OOB residuals (capped at hmax/4) vs covariance weighting; true accuracy from full raster</t>
  </si>
  <si>
    <t>MNG;CHN</t>
  </si>
  <si>
    <t>Mongolia; China</t>
  </si>
  <si>
    <t>2750000</t>
  </si>
  <si>
    <t>Grassland plant species richness per 100 m2</t>
  </si>
  <si>
    <t>CHELSA climate; elevation; soil organic carbon; MODIS NPP/FPAR and phenology; habitat heterogeneity; functional-trait vegetation indices; spectral diversity</t>
  </si>
  <si>
    <t>1660</t>
  </si>
  <si>
    <t>collinearity removal (VSURF ranking and VIF&lt;10 backward stepwise)</t>
  </si>
  <si>
    <t>Mongolian Plateau (Mongolia and Inner Mongolia); sPlot plots (620) plus field surveys 2010-2012; RF; random 10-fold CV vs spatial CV (Ploton et al. 2020): Moran's I correlogram thresholds, hierarchical clustering into folds (3 folds for all variables, 1660 km; 6-57 folds for other predictor groups); R2 0.65 random vs 0.31-0.52 spatial</t>
  </si>
  <si>
    <t>Tree species class (pure, mixed and sparse classes)</t>
  </si>
  <si>
    <t>Sentinel-2 phenology time series (2017-2021) and metrics; DTM; NDSM from aerial stereo imagery</t>
  </si>
  <si>
    <t>568018</t>
  </si>
  <si>
    <t>3605</t>
  </si>
  <si>
    <t>125-5000</t>
  </si>
  <si>
    <t>training polygons &gt;=3000 m2 with &gt;=90% target class and disjoint from NFI plots; snow, cloud and shadow masking; threshold outlier filter; Savitzky-Golay smoothing; synthetic pixels for mixed/sparse classes; point-cloud outlier detection</t>
  </si>
  <si>
    <t>Austrian forest area; hybrid neural network; random training-data hold-out (99% accuracy) vs clustered spatial split hold-out (&gt;=5% of pixels, split distances 125-5000 m, 10 seeds; 74%) vs buffered NFI probability-sample validation (~9000 plots, 55% OA); n = training pixels</t>
  </si>
  <si>
    <t>Pasture above-ground biomass and nitrogen concentration (%N) of bahiagrass</t>
  </si>
  <si>
    <t>Sentinel-2 L2A bands and 10 vegetation indices</t>
  </si>
  <si>
    <t>cloud-free pixels verified visually and with cirrus band, cloudy pixels discarded; plate meter readings calibrated monthly against clipped AGB</t>
  </si>
  <si>
    <t>Florida: BRU (20 plots, 2021, 120 rows) and NFREC (6 paddocks, 2019-2021, 140 AGB rows, 145 %N rows); PCR, PLSR, LASSO, RF, SVR, GBM; random 10-fold (AGB) / 5-fold (%N) shuffled nested CV vs leave-one-plot-out, leave-date-out, leave-year-out; AGB also trained at BRU and tested at NFREC</t>
  </si>
  <si>
    <t>Nearshore water depth (m) from airborne lidar bathymetry</t>
  </si>
  <si>
    <t>Sentinel-2 bands 1-5 summer composite (2017-2021); neighbourhood information</t>
  </si>
  <si>
    <t>428398</t>
  </si>
  <si>
    <t>depths &gt;20 m removed; QA60 cloud masking; 10th-percentile composite to reduce glint and turbidity; lidar vertical accuracy 0.5 m</t>
  </si>
  <si>
    <t>Southern Corsica; multi-band, band-ratio, RF, DNN, CNN; random vs blocked 60/20/20 calibration/validation/test split; 1600 m grid cells (about twice depth semivariogram range), 107 blocks; 5 iterations per subsample size (100-100,000); test n = 85,975</t>
  </si>
  <si>
    <t>Crop presence/absence (suitability) and county corn yield</t>
  </si>
  <si>
    <t>climate (1 km); soil; irrigation (USDA Census); topography; Shannon diversity index; latitude/longitude</t>
  </si>
  <si>
    <t>stressor R package (PyCaret interface), 14-18 ML models; CONUS crop presence 2008-2019 (30 m pixels) and county corn yield 2008-2018; random 10-fold CV vs SCV by k-means on scaled predictors (kmult=5, i.e. 50 sub-clusters merged into 10 folds) and on lat/lon; 20 CV runs shown for yield</t>
  </si>
  <si>
    <t>Crop type per field parcel (5 classes: arable grass, winter rapeseed, winter rye, winter wheat, silage maize)</t>
  </si>
  <si>
    <t>Sentinel-2 L2A bands; vegetation indices; texture (GLCM); field-level statistics</t>
  </si>
  <si>
    <t>36359</t>
  </si>
  <si>
    <t>9388</t>
  </si>
  <si>
    <t>parcels kept only with cloud-free Sentinel-2 observations; NDVI filter 0.28-0.87 to retain vegetated observations</t>
  </si>
  <si>
    <t>Brandenburg 2018; reference from LPIS/CAP farmer declarations (9,388 parcels, 36,359 cloud-free parcel observations); random 80/10/10 train/test/validation split; spatial transfer by training in north and testing in south (and reverse) across 18 temporal/spatial test scenarios; RF, XGBoost, SGD, MLP, SVM, majority voting</t>
  </si>
  <si>
    <t>12096</t>
  </si>
  <si>
    <t>Daily ground-level PM2.5 concentration (ug/m3)</t>
  </si>
  <si>
    <t>MAIAC AOD; HMS smoke plumes; meteorology; land cover; elevation; EPA point emissions</t>
  </si>
  <si>
    <t>days included only when all data sources available</t>
  </si>
  <si>
    <t>San Francisco Bay Area target area 12,096 km2 (14 monitors) plus buffer training area (34 EPA monitors in total); 327 days in 2017; random split vs site-based (leave-one-station-out) CV with 34 splits; random fold count not reported; two-stage LME+GWR statistical model and AutoGluon ensemble; also isolates spatial/temporal r2 (Simpson's paradox)</t>
  </si>
  <si>
    <t>0.0002</t>
  </si>
  <si>
    <t>Volumetric soil water content (cm3/cm3) after irrigation</t>
  </si>
  <si>
    <t>FDEM (raw and inverted); ERT (raw and inverted); GPR velocity/amplitude</t>
  </si>
  <si>
    <t>ERT data filtered for negative or &gt;10,000 ohm-m apparent resistivity and stacking errors &gt;1%; FDEM drift checks at reference location; instrument calibration</t>
  </si>
  <si>
    <t>Haddam Meadows, Connecticut, 20 x 10 m irrigation plot, single experiment July 2019; 1000 random 60/40 (39/27) shuffled train/test splits; transferability tests train x=0-9.5 m / test x=9.5-20 m and reverse; MVR, SVR, RRF</t>
  </si>
  <si>
    <t>Tree taxon per canopy pixel (NIWO: subalpine fir, lodgepole pine, Engelmann spruce, limber pine)</t>
  </si>
  <si>
    <t>NEON AOP hyperspectral (PCA); lidar canopy height model; RGB (visual check)</t>
  </si>
  <si>
    <t>duplicate trees removed; trees surveyed after image acquisition removed; trees without canopy pixels in CHM removed; annotation by Scholl/filtering/snapping crown methods</t>
  </si>
  <si>
    <t>NEON NIWO site (training) and RMNP site (11 km away, inter-site test), STEI unlabelled for pre-training; 268-544 labelled trees per site/annotation; random pixel split vs random tree split vs plot-divide split (60/20/20 train/val/test stated for plot solver; random pixel proportions not stated explicitly); 5 trials each; RF and (semi-)supervised deep learning; AOP imagery Aug 2020</t>
  </si>
  <si>
    <t>Daily 8-h maximum ozone and 24-h mean PM2.5 concentrations</t>
  </si>
  <si>
    <t>land use; meteorology; satellite; numerical air-quality simulation (Table S1)</t>
  </si>
  <si>
    <t>39483</t>
  </si>
  <si>
    <t>322</t>
  </si>
  <si>
    <t>California wildfire case study 1 May-30 Sep 2008: 186 ozone monitors (25,236 obs) and 136 PM2.5 monitors (14,247 obs); models fitted per 1/2/4/8-week windows; naive 10-fold CV vs leave-location-out 10-fold (LLO10) and LOLO; buffered LLO CV only in simulation study (50/150 simulated monitors, 100 replicates); linear regression, RF, universal kriging</t>
  </si>
  <si>
    <t>Aboveground biomass density (Mg/ha) from GLAS lidar footprints</t>
  </si>
  <si>
    <t>Landsat time series CCDC coefficients (intercept, slope, harmonics, RMSE); predicted reflectance; latitude/longitude</t>
  </si>
  <si>
    <t>Landsat cloud/shadow, radiometric saturation, opacity/aerosol QA filtering; reflectance outside 0-1 removed; BRDF correction; GLAS footprints screened to highest quality; added non-woody points with NDVI&gt;0.5 removed</t>
  </si>
  <si>
    <t>Northern Amazon basin (Amazonas and Para), annual AGB 1999-2019 at 30 m; 650,707 GLAS-based points (incl. 15,252 non-woody); 80/20 split stratified by AGB range bins (manually rebalanced); leave-one-disc-out CV with 100 km radius test discs (10 random discs, mean 2715 points) and exclusion zones 0-500 km in 50 km steps, max set to semivariogram range; RF, GBM, XGBoost; also compared with independent airborne ALS AGB</t>
  </si>
  <si>
    <t>USA;CAN</t>
  </si>
  <si>
    <t>United States; Canada</t>
  </si>
  <si>
    <t>Vegetation vertical complexity (Shannon entropy of LVIS waveform)</t>
  </si>
  <si>
    <t>ABoVE land cover PFTs; HLS optical reflectance/indices; satellite phenology (spring onset, green season length); climate (temperature, precipitation)</t>
  </si>
  <si>
    <t>training points spatially thinned to &gt;=500 m separation; flightlines stratified by ABoVE B-level reference grid; leaf-on summer acquisitions only</t>
  </si>
  <si>
    <t>ABoVE domain (Alaska and boreal Canada); 93 LVIS flightlines 2017 and 2019; random 5-fold CV and SampVal (20% random hold-out from sampled points) vs FLVal (6 reserved flightlines in external regions, used as spatial validation); four RF predictor configurations; NEON plot data (2015-2019) used only for in situ analysis</t>
  </si>
  <si>
    <t>6.8</t>
  </si>
  <si>
    <t>Soil depth to petrocalcic horizon (tosca), cm, up to 1 m</t>
  </si>
  <si>
    <t>Veris ECa (0-30 and 0-90 cm); SRTM elevation, slope, TRI, TPI; neighbourhood means within 15-60 m buffers</t>
  </si>
  <si>
    <t>Eight commercial fields (16-154 ha, total ~681 ha) in southeastern Buenos Aires pampas; soil depth by hydraulic probe at 2-12 points/ha; RF (ranger) tuned with 5-fold CV and evaluated by OOB R2/RMSE vs leave-one-field-out CV; overall and soil-type-specific models</t>
  </si>
  <si>
    <t>Sugarcane yield per field-year (Mg/ha)</t>
  </si>
  <si>
    <t>harvest/management records; soil properties; applied inputs; meteorology (incl. land surface temperature)</t>
  </si>
  <si>
    <t>102</t>
  </si>
  <si>
    <t>missing data handled by two dataset versions (A: drop incomplete observations, 13,645 obs, 33 predictors; B: drop incomplete attributes, 17,742 obs, 31 predictors); Moran's I check</t>
  </si>
  <si>
    <t>Four Odebrecht sugarcane mills (SP, MS, GO), 2012-2015, one observation per field per year; ~60% modelling / 20% validation hold-out / 20% manually selected spatially distant independent set; standard protocol randomly assigns observations to 5 CV folds and hold-out, spatial protocol assigns k-means clusters of fields (93 clusters dataset A, 102 dataset B); BRT, RF, SVR with/without RReliefF</t>
  </si>
  <si>
    <t>Topsoil pH, clay (%) and soil organic carbon (g/kg)</t>
  </si>
  <si>
    <t>DEM derivatives; climate; land cover; MODIS net primary productivity</t>
  </si>
  <si>
    <t>soil measurement error variances quantified (from duplicate measurements and MIR spectral model error) and accounted for via weighting; samples air-dried, sieved and ground; spectral replicates averaged</t>
  </si>
  <si>
    <t>Western highlands of Cameroon (1,053 km2); LDSF design with three 10 x 10 km sentinel sites, 160 locations each; 480 topsoil samples (10% conventional lab reference, 90% MIRS-predicted); LOOCV vs leave-cluster-out and leave-site-out CV; RF/QRF vs regression kriging, with/without measurement error</t>
  </si>
  <si>
    <t>Land and snow cover class per pixel (snow, shaded snow, vegetation, water, exposed ground)</t>
  </si>
  <si>
    <t>WorldView-2/3 panchromatic and 8-band multispectral; NDVI and normalised difference indices</t>
  </si>
  <si>
    <t>North Cascades (WA) and Grand Mesa (CO) sites, WV images 2015-2019; manually delineated training polygons per image; 70/15/15 train/val/test split with 10-fold random CV (F&gt;99%) vs separate test polygons placed several hundred to several thousand metres from training polygons (F ~94% and ~82%); semivariograms showed autocorrelation; also out-of-region model transfer tests; RF, 155 model configurations</t>
  </si>
  <si>
    <t>Minute-level near-road ultrafine particle number concentration (#/cm3)</t>
  </si>
  <si>
    <t>video-derived traffic counts and turning movements; meteorology (weather station); land use and built environment within 50-1000 m buffers</t>
  </si>
  <si>
    <t>records flagged with instrument errors (tilt, inlet flow) removed; UFP outliers removed by 1.5 IQR rule; instrument clocks synchronised daily; computer-vision traffic counts validated against 60 min of manual counts</t>
  </si>
  <si>
    <t>Hurontario Street, Greater Toronto Area, Feb-May 2019; 24 roadside locations each visited 5 times for 30 min (1-min data); random 10-fold CV on 1-min records vs 3/5/10-min chunked CV vs location-blocked 10-fold CV (2-3 locations per fold); models for all data and two k-means site clusters (13 and 11 locations); XGBoost with SHAP</t>
  </si>
  <si>
    <t>Tree genus floristic composition (NMDS axes 1-3 scores)</t>
  </si>
  <si>
    <t>Landsat TM/ETM+ dry-season composite 2000-2009; CHELSA climate; soil (e.g., CEC); elevation</t>
  </si>
  <si>
    <t>plots outside Amazonian ecozones excluded; genus-level identifications used; multi-year cloud-minimised Landsat composite</t>
  </si>
  <si>
    <t>Peruvian Amazonia (~790,000 km2, &lt;2000 m a.s.l.); 157 INFFS national forest inventory plots (0.5 ha L-shaped) sampled 2013-2018; RF with forward feature selection (CAST); random 10-fold CV vs 5 latitudinally non-overlapping spatial folds; predictions at 450 m classified into 10 floristic classes</t>
  </si>
  <si>
    <t>Daily mean PM2.5 concentration (ug/m3)</t>
  </si>
  <si>
    <t>meteorology (temperature, pressure, wind, humidity); SRTM elevation; khoroo-level population, stove density, ger-area and internet proportions, land-use zones; calendar variables</t>
  </si>
  <si>
    <t>daily mean set missing if &gt;25% hourly values missing; meteorology averaged over sites to reduce ~40% predictor missingness; US Embassy data noted as not validated; outlying rural districts without monitors excluded from prediction</t>
  </si>
  <si>
    <t>Ulaanbaatar 2010-2018; hourly PM2.5 from 9 monitoring stations aggregated to daily; models trained/tuned with LOLO CV (9 folds) on 85% of data and evaluated on a 15% hold-out test set (R2 up to 0.96 vs LOLO 0.82); hold-out split method not described; RF, GBM, SVM, MARS, GAM, kNN; entire period and cold/warm season models</t>
  </si>
  <si>
    <t>Species presence vs pseudo-absence (300 species of mammals, amphibians, freshwater fish)</t>
  </si>
  <si>
    <t>WorldClim 1.4 bioclimatic variables (five predictor sets)</t>
  </si>
  <si>
    <t>species retained only if training and test sets each had &gt;=100 presence cells and 10,000 pseudo-absences</t>
  </si>
  <si>
    <t>Presences from IUCN expert range maps rasterised at 5 arc-min; pseudo-absences (1,000, 10,000 or equal to presences) from surrounding biomes (mammals, amphibians) or catchments (fish); random 80/20 split vs spatially independent test built by alternately assigning biomes/catchments (sorted by record count) to train or test; 100 species per group; GLM, GAM, GBM, RF, MaxEnt, etc. plus ensemble; TSS</t>
  </si>
  <si>
    <t>Daily maximum 8-h average ozone (log ppm)</t>
  </si>
  <si>
    <t>WRF-Chem CO, PM2.5 and ozone; OMI NO2 (BEHR); MODIS NDVI and other satellite products; meteorology; land use; latitude/longitude/time</t>
  </si>
  <si>
    <t>ozone log-transformed for heteroscedasticity; covariates standardised</t>
  </si>
  <si>
    <t>Northern California 2008 wildfire period (6 May-26 Sep 2008), 100 EPA monitors, 13,487 daily observations; random 10-fold CV vs leave-one-location-out CV; ten algorithms (GBM, RF, kNN, neural net, GAM, MARS, lasso, elastic net, etc.); extrapolation check on southern California 2007 wildfire data (72 monitors, 5,978 obs)</t>
  </si>
  <si>
    <t>Daily PM10 concentration (ug/m3)</t>
  </si>
  <si>
    <t>MAIAC AOD (Terra/Aqua, gap-filled by RF); meteorology; land cover; population; road network; elevation; other spatial and temporal predictors</t>
  </si>
  <si>
    <t>outliers removed (negative values or beyond 4 x IQR per site); daily values only if &gt;=75% valid hourly data; sites kept with &gt;=70% annual data; missing daily PM10 imputed; missing AOD imputed with stage-1 RF</t>
  </si>
  <si>
    <t>Gauteng, Mpumalanga, KwaZulu-Natal and Western Cape provinces, year 2016; 18 monitoring sites (measured plus imputed daily PM10); stage-2 RF, GBM and SVR combined in ensemble; random 10-fold CV (R2 0.84) vs leave-location-out CV with sites grouped into 10 folds (R2 0.48); also leave-time-out CV by day of year; 1 km predictions</t>
  </si>
  <si>
    <t>Canopy top height (RH98, m) from airborne laser scanning matched to GEDI footprints</t>
  </si>
  <si>
    <t>GEDI L1B full waveforms (normalised); laser power/beam metadata used in analysis</t>
  </si>
  <si>
    <t>GEDI-ALS geolocation correction by waveform matching; poor-quality offsets filtered (&lt;25 shots); samples with waveform Pearson correlation &lt;0.95 rejected; noise level subtracted and energy normalised; training augmentation with random shifts</t>
  </si>
  <si>
    <t>ALS reference sites in North America, Europe, Africa, Australia and Asia/tropics; random 10-fold CV of deep CNN ensemble (RMSE 3.6 m) vs geographic CV holding out one continental region at a time (Europe, Australia, Africa, tropics); 10% of training set used for early-stopping validation; predictive uncertainty calibration</t>
  </si>
  <si>
    <t>Local climate zone class (LCZ1-10 urban, LCZA-G natural)</t>
  </si>
  <si>
    <t>Landsat 5/7/8 seasonal surface reflectance composites smoothed with LandTrendr</t>
  </si>
  <si>
    <t>921</t>
  </si>
  <si>
    <t>refined training areas: 249 of 921 crowdsourced polygons modified or deleted for label inconsistency and additional polygons digitised; LandTrendr smoothing to fill cloud/shadow-masked observations; number of training areas capped in over-represented classes</t>
  </si>
  <si>
    <t>Eight US metropolitan statistical areas, LCZ mapping for 2018; crowdsourced (WUDAPT) vs refined training areas; random 70/30 split of the sample pool vs 70/30 split of the polygon pool (samples drawn within training or testing polygons), each repeated 10 times; RF (pixel-based) and ResNet (scene-based) classifiers</t>
  </si>
  <si>
    <t>Northern Idaho ground squirrel presence vs background (relative habitat suitability)</t>
  </si>
  <si>
    <t>soil maps; DEM-derived topography; LANDFIRE vegetation and fire interval; NLCD canopy cover</t>
  </si>
  <si>
    <t>8878</t>
  </si>
  <si>
    <t>2;3;5</t>
  </si>
  <si>
    <t>one presence retained per 30-m pixel to avoid pseudo-replication; background drawn within 1.2-km dispersal buffers</t>
  </si>
  <si>
    <t>Maxent (maxnet); 8878 presences plus background at 1:10 ratio kept within every fold; spatial folds are latitudinal bands (2-fold, 5-fold) or dispersal-barrier units (3-fold) set to mimic extrapolation; surveys 2001-2018; Adams and Valley counties, Idaho</t>
  </si>
  <si>
    <t>USA;CAN;MEX</t>
  </si>
  <si>
    <t>United States; Canada; Mexico</t>
  </si>
  <si>
    <t>hourly near-surface air temperature</t>
  </si>
  <si>
    <t>GOES-16/17 LST; MODIS NDVI; DEM (elevation, slope, aspect); land cover (water, urban); ERA5 reanalysis; hour of day</t>
  </si>
  <si>
    <t>1754</t>
  </si>
  <si>
    <t>ISD station QC (extreme value, consistency, homogeneity checks); stations kept only with &gt;80% record length (&gt;20% in Central America); stations within one grid cell averaged</t>
  </si>
  <si>
    <t>Random forest; &gt;6.3 million hourly station-samples for 2020; site-based 5-fold CV splits stations randomly into 5 groups; GOES CONUS sector also covers southern Canada, Mexico and Central America (116 sites); station-density bootstrap experiments</t>
  </si>
  <si>
    <t>2467</t>
  </si>
  <si>
    <t>pluvial flood occurrence (flooded vs non-flooded pixel per event date)</t>
  </si>
  <si>
    <t>DTM (aspect, curvature, elevation, slope); ARPAV soil and texture maps; CORINE land cover; Sentinel-2 NDVI; kriged station precipitation; distance to road/river/sea</t>
  </si>
  <si>
    <t>heavy-rain pluvial events only (riverine/coastal floods excluded); non-flooded pixels subsampled to 10000 per date; features rescaled</t>
  </si>
  <si>
    <t>LR, NN, RF; inner R-CV (4 folds, balanced flooded pixels) vs inner leave-location-and-time-out CV (9 folds) nested inside an outer LLTO-CV with 16 folds (4 latitude groups x 4 time periods); outer test fold is separated in space and time; 60 events 1995-2020 from citizen/firefighter reports; 231420 flooded pixels</t>
  </si>
  <si>
    <t>annual wild mushroom productivity</t>
  </si>
  <si>
    <t>interpolated daily climate from 201 stations (meteoland); LiDAR-derived elevation, slope, aspect, basal area; CORINE habitats map</t>
  </si>
  <si>
    <t>RF, XGB, SVM, ANN vs GLMM and GWR; permanent plots sampled weekly 1997-2019 and aggregated to annual values; spatial CV via mlr3spatiotempcv, partition method not stated; environmental blocking also tested; Catalonia</t>
  </si>
  <si>
    <t>black carbon and particle number concentrations (bicycle mobile monitoring)</t>
  </si>
  <si>
    <t>land use; transportation network; natural environment (tree canopy, water); RTMA meteorology; hour of day</t>
  </si>
  <si>
    <t>multiplicative background adjustment from a central site; log transform; +1 ug/m3 offset for zero/negative BC; 100-m median spatial aggregation; removal of predictors with r&gt;0.8</t>
  </si>
  <si>
    <t>Nine ML algorithms; daily average model n=423, hourly n=5076, one-second BC n=319490 and PN n=354717; k-means clusters built on land-use/transport variables (not coordinates), k chosen by elbow method; spatio-temporal CV also used for 1-s models; summer-fall 2016, Blacksburg VA, two 20-km routes</t>
  </si>
  <si>
    <t>vegetation height (airborne LiDAR top-of-canopy p100)</t>
  </si>
  <si>
    <t>ALOS-2 PALSAR-2 ScanSAR L-band mosaics (24); PALSAR-2 FBD annual mosaics</t>
  </si>
  <si>
    <t>multi-temporal speckle filtering; aggregation to 100 m; histogram matching of training/test height distributions in spatial split</t>
  </si>
  <si>
    <t>Random forest; about 150000 1-ha LiDAR samples (G-LiHT 2013); random split stratified by 3-m height classes; spatial split by k-means on coordinates (sperrorest), number of clusters not reported; Yucatan peninsula, area &gt;100000 km2 so coded national</t>
  </si>
  <si>
    <t>land-cover class of image objects (9 classes)</t>
  </si>
  <si>
    <t>CIR aerial photography spectral and texture variables; soil maps; topography; climate</t>
  </si>
  <si>
    <t>image pre-processing per O'Connell et al. 2013; object segmentation in eCognition</t>
  </si>
  <si>
    <t>Random forest; within-site kappa (self-kappa, source=target, procedure in Appendix S1) vs transfer kappa to the 9 other sites (90 pairs); sites 1197-15136 ha; ground truth 6.5% of objects; imagery 2006-2010; 30 RF repetitions</t>
  </si>
  <si>
    <t>1311</t>
  </si>
  <si>
    <t>summer median land surface temperature (Landsat)</t>
  </si>
  <si>
    <t>Landsat 8/9 NDVI and NDBI; MODIS MCD43A3 albedo</t>
  </si>
  <si>
    <t>cloud cover &lt;40%; QA_PIXEL cloud, shadow, cirrus and snow masking; check for missing and inconsistent records</t>
  </si>
  <si>
    <t>MLR, RF, GBR; also 70/30 train-test split; 5 spatial blocks formed from standardized lat/lon; 500-m grid; summer 2024 with 2023 repeat run; Sofia municipality (1311 km2)</t>
  </si>
  <si>
    <t>vascular plant species richness</t>
  </si>
  <si>
    <t>SRTM elevation and slope; CHIRPS precipitation; FLDAS shortwave radiation; DEA land cover distances; TERN soil properties</t>
  </si>
  <si>
    <t>38</t>
  </si>
  <si>
    <t>plots kept only if &gt;=70% native and &gt;=90% identified to species; aggregation to 10-km grid; variable selection re-estimated within training folds</t>
  </si>
  <si>
    <t>RF with GCF feature expansion and six other learners; 4989 plots (Mokany et al. 2022) aggregated to 958 cells; 38 occupied blocks, side length 2x residual variogram range (66 km); a leave-region-out (west/central/east) robustness test also run; SWAFR &gt;100000 km2 so coded national</t>
  </si>
  <si>
    <t>phytoplankton functional type chlorophyll a (8 PFTs)</t>
  </si>
  <si>
    <t>OC-CCI ocean colour (gap-filled with DCT-PLS); SST; SSS; Copernicus Marine biogeochemistry; spatiotemporal variables</t>
  </si>
  <si>
    <t>duplicate samples averaged; multiple HPLC samples within one 4-km cell averaged; diagnostic pigment analysis</t>
  </si>
  <si>
    <t>Ensemble of 100 ResNets (STEE-DL); global HPLC database 1998-2023 from SeaBASS, PANGAEA, BODC, AODN; hexagonal blocks at 20 deg; temporal-block CV also used; six long-term time-series stations held out for independent validation</t>
  </si>
  <si>
    <t>paddy rice yield (kg/m2, ubin harvest)</t>
  </si>
  <si>
    <t>UAV RGB colour moments and GLCM texture; UAV multispectral NDVI (three growth stages)</t>
  </si>
  <si>
    <t>radiometric calibration with reflectance target; NDVI clipped to [-1,1]; plot boundaries clipped centrally to avoid edge contamination</t>
  </si>
  <si>
    <t>SVR, RF, XGBoost, MLP; 5x5 nested CV; leave-one-block-out over 8 farm blocks; single season 2025; 2.714 ha site in Lamongan, East Java</t>
  </si>
  <si>
    <t>Arctic clam (Mya) presence-absence and abundance from underwater images</t>
  </si>
  <si>
    <t>multibeam bathymetry and terrain derivatives; multibeam backscatter; sediment grain-size models</t>
  </si>
  <si>
    <t>2273</t>
  </si>
  <si>
    <t>images graded by quality (abundance only from high-quality images); predictors with Spearman rho&gt;=0.7 removed</t>
  </si>
  <si>
    <t>Boosted regression trees (gbm.step internal 10-fold CV); presence-absence n=2273, abundance n=1985; Mya present in 84% of images; buffer = directional variogram major range of residuals; Qikiqtarjuaq, Nunavut</t>
  </si>
  <si>
    <t>20 soil properties at standard depths</t>
  </si>
  <si>
    <t>DEM topography; PRISM climate; MODIS; Landsat; aeroradiometric grids; land cover; potential natural vegetation; surficial geology</t>
  </si>
  <si>
    <t>1;10;50;100</t>
  </si>
  <si>
    <t>georeferencing quality tiers; harmonisation of EC and gypsum methods by regression; training sources retained by relative prediction interval</t>
  </si>
  <si>
    <t>SOLUS 100 m maps; training from SCD lab pedons, NASIS field pedons linked to SSURGO components and gNATSGO map-unit estimates (about 255000 pedon locations across tiers; n varies by property); block size chosen per property by matching cvRPI to gRPI</t>
  </si>
  <si>
    <t>forest type (coniferous vs broadleaf)</t>
  </si>
  <si>
    <t>Sentinel-2 bands B2, B3, B4, B8 (four dates 2016)</t>
  </si>
  <si>
    <t>19.74</t>
  </si>
  <si>
    <t>pure stands only; NDVI&lt;0.4 masking of changed stands; 20-m inward buffer; stands &lt;1 ha removed; cloud gap-filling</t>
  </si>
  <si>
    <t>RF; reference from IGN BD Foret; up to 1972 stands per class in Herault (pixel- and object-level designs); non-spatial LOO also run; buffer from Moran's I correlogram (19.74 km in text, 19.64 km in Fig. 9); independent validation in Tarn and Aveyron departments</t>
  </si>
  <si>
    <t>862000</t>
  </si>
  <si>
    <t>aboveground woody biomass (Mg/ha)</t>
  </si>
  <si>
    <t>CHELSA climate; TerraClimate water deficit, VPD and PET; 30 arc-s topography</t>
  </si>
  <si>
    <t>harmonised minimum DBH &gt;=3 cm; common allometric equation</t>
  </si>
  <si>
    <t>Random forest; inventory plots from ForestPlots.net and other sources; spatial CV groups plots into spatially disjoint folds by coordinates, method and k not stated; Caatinga biome</t>
  </si>
  <si>
    <t>daily mean near-surface air temperature</t>
  </si>
  <si>
    <t>MODIS Terra/Aqua LST; GLASS radiation, albedo and LAI; GMTED2010 elevation; GLDAS assimilated air temperature</t>
  </si>
  <si>
    <t>2384</t>
  </si>
  <si>
    <t>station data under strict QC; MODIS LST QC flags; temporal gap-filling of cloudy LST</t>
  </si>
  <si>
    <t>Three RF models by sky condition; 3:1:1 train/validation/test split of 2003-2016 pairs; leave-location-out with 7 geographic station clusters following Xiao et al. 2018; leave-time-out (14 years) also used; 2010 product compared with CLDAS, CMFD and GLDAS</t>
  </si>
  <si>
    <t>tree species richness, Shannon and Simpson diversity</t>
  </si>
  <si>
    <t>GEDI L2A/L2B structure metrics; WorldClim bioclimate; elevation</t>
  </si>
  <si>
    <t>plots without valid coordinates or live trees excluded; GEDI footprints averaged within 500-m buffer to handle FIA coordinate fuzzing (250/1000 m sensitivity)</t>
  </si>
  <si>
    <t>OLS, Ridge, RF, GBM; FIA plots 2019-2022 in CA, OR and WA; leave-one-latitudinal-band-out with five ~3.26 deg bands of unequal size (n=250 to 4127)</t>
  </si>
  <si>
    <t>shallow landslide release (landslide vs control point)</t>
  </si>
  <si>
    <t>5-m DEM and derivatives; NGU bedrock, superficial deposits and deposit thickness maps; soil condition map; seNorge and MET Nordic precipitation; land use and forest attribute maps</t>
  </si>
  <si>
    <t>inventory from Sentinel-2 dNDVI validated with orthophotos, drone and field checks; debris floods excluded; starting points re-evaluated; records with NA predictors removed</t>
  </si>
  <si>
    <t>GPBoost; 570 landslides and 568 controls (forest-only 339/434); k=5 or 4 depending on data; large blocks (5 in one column) and 8x8 checkerboard small blocks also tested; storm Hans, August 2023, southern Norway</t>
  </si>
  <si>
    <t>urban ground collapse occurrence (event vs background control)</t>
  </si>
  <si>
    <t>Copernicus DEM derivatives; ERA5-Land rainfall (1, 3, 7, 30 days); drainage pipeline attributes; OSM roads, rivers and metro; NDVI; engineering-geological map; simulated inundation</t>
  </si>
  <si>
    <t>records without valid coordinates or dates dropped; duplicates removed; 150-m exclusion buffer for controls (50-200 m sensitivity); pseudo-date sensitivity (20 repeats)</t>
  </si>
  <si>
    <t>RF, XGBoost, LightGBM; 1687 collapses with 1:5 controls; split stratified by label and year; leave-one-district-out (number of districts not stated); forward temporal hold-out 2017-2021 train vs 2022-2024 test; Shenzhen built-up domain 1234.14 km2</t>
  </si>
  <si>
    <t>effect</t>
  </si>
  <si>
    <t>study</t>
  </si>
  <si>
    <t>es_id</t>
  </si>
  <si>
    <t>model_h</t>
  </si>
  <si>
    <t>domain_h</t>
  </si>
  <si>
    <t>sampling_h</t>
  </si>
  <si>
    <t>cv_h</t>
  </si>
  <si>
    <t>n</t>
  </si>
  <si>
    <t>n_imputed</t>
  </si>
  <si>
    <t>yi</t>
  </si>
  <si>
    <t>vi</t>
  </si>
  <si>
    <t>dR2</t>
  </si>
  <si>
    <t>vegetation_landcover</t>
  </si>
  <si>
    <t>boosting</t>
  </si>
  <si>
    <t>crop</t>
  </si>
  <si>
    <t>climate_air</t>
  </si>
  <si>
    <t>neural_net</t>
  </si>
  <si>
    <t>other_ML</t>
  </si>
  <si>
    <t>species</t>
  </si>
  <si>
    <t>lnRR_RMSE</t>
  </si>
  <si>
    <t>dAUC</t>
  </si>
  <si>
    <t>dAccuracy</t>
  </si>
  <si>
    <t>k_effects</t>
  </si>
  <si>
    <t>k_studies</t>
  </si>
  <si>
    <t>estimate</t>
  </si>
  <si>
    <t>ci_lb</t>
  </si>
  <si>
    <t>ci_ub</t>
  </si>
  <si>
    <t>pi_lb</t>
  </si>
  <si>
    <t>pi_ub</t>
  </si>
  <si>
    <t>robust_se</t>
  </si>
  <si>
    <t>robust_p</t>
  </si>
  <si>
    <t>tau2_between</t>
  </si>
  <si>
    <t>tau2_within</t>
  </si>
  <si>
    <t>I2_total</t>
  </si>
  <si>
    <t>I2_between</t>
  </si>
  <si>
    <t>I2_within</t>
  </si>
  <si>
    <t>share_positive</t>
  </si>
  <si>
    <t>unweighted_estimate</t>
  </si>
  <si>
    <t>estimate_without_imputed_n</t>
  </si>
  <si>
    <t>estimate_without_digitised</t>
  </si>
  <si>
    <t>ci_lb_without_digitised</t>
  </si>
  <si>
    <t>ci_ub_without_digitised</t>
  </si>
  <si>
    <t>k_studies_without_digitised</t>
  </si>
  <si>
    <t>k_effects_without_digitised</t>
  </si>
  <si>
    <t>share_effects_digitised</t>
  </si>
  <si>
    <t>egger_slope_p</t>
  </si>
  <si>
    <t>key</t>
  </si>
  <si>
    <t>moderator</t>
  </si>
  <si>
    <t>level</t>
  </si>
  <si>
    <t>QM_p_heterogeneity_between_levels</t>
  </si>
  <si>
    <t>dR2|sampling_h|clustered</t>
  </si>
  <si>
    <t>dR2|sampling_h|probability_random</t>
  </si>
  <si>
    <t>dR2|sampling_h|regular_grid</t>
  </si>
  <si>
    <t>dR2|sampling_h|unknown</t>
  </si>
  <si>
    <t>dR2|domain_h|climate_air</t>
  </si>
  <si>
    <t>dR2|domain_h|crop</t>
  </si>
  <si>
    <t>dR2|domain_h|hydrology</t>
  </si>
  <si>
    <t>dR2|domain_h|other</t>
  </si>
  <si>
    <t>dR2|domain_h|soil</t>
  </si>
  <si>
    <t>dR2|domain_h|species</t>
  </si>
  <si>
    <t>dR2|domain_h|vegetation_landcover</t>
  </si>
  <si>
    <t>dR2|model_h|boosting</t>
  </si>
  <si>
    <t>dR2|model_h|neural_net</t>
  </si>
  <si>
    <t>dR2|model_h|other_ML</t>
  </si>
  <si>
    <t>dR2|model_h|RF</t>
  </si>
  <si>
    <t>dR2|model_h|SVM</t>
  </si>
  <si>
    <t>dR2|cv_h|block</t>
  </si>
  <si>
    <t>dR2|cv_h|buffer_LOO</t>
  </si>
  <si>
    <t>dR2|cv_h|cluster</t>
  </si>
  <si>
    <t>dR2|cv_h|leave_location_out</t>
  </si>
  <si>
    <t>dR2|cv_h|other</t>
  </si>
  <si>
    <t>dR2|log(n)|slope</t>
  </si>
  <si>
    <t>log(n)</t>
  </si>
  <si>
    <t>slope</t>
  </si>
  <si>
    <t>lnRR_RMSE|sampling_h|clustered</t>
  </si>
  <si>
    <t>lnRR_RMSE|sampling_h|probability_random</t>
  </si>
  <si>
    <t>lnRR_RMSE|sampling_h|regular_grid</t>
  </si>
  <si>
    <t>lnRR_RMSE|sampling_h|unknown</t>
  </si>
  <si>
    <t>lnRR_RMSE|domain_h|climate_air</t>
  </si>
  <si>
    <t>lnRR_RMSE|domain_h|crop</t>
  </si>
  <si>
    <t>lnRR_RMSE|domain_h|hydrology</t>
  </si>
  <si>
    <t>lnRR_RMSE|domain_h|other</t>
  </si>
  <si>
    <t>lnRR_RMSE|domain_h|soil</t>
  </si>
  <si>
    <t>lnRR_RMSE|domain_h|species</t>
  </si>
  <si>
    <t>lnRR_RMSE|domain_h|vegetation_landcover</t>
  </si>
  <si>
    <t>lnRR_RMSE|model_h|boosting</t>
  </si>
  <si>
    <t>lnRR_RMSE|model_h|neural_net</t>
  </si>
  <si>
    <t>lnRR_RMSE|model_h|other_ML</t>
  </si>
  <si>
    <t>lnRR_RMSE|model_h|RF</t>
  </si>
  <si>
    <t>lnRR_RMSE|model_h|SVM</t>
  </si>
  <si>
    <t>lnRR_RMSE|cv_h|block</t>
  </si>
  <si>
    <t>lnRR_RMSE|cv_h|buffer_LOO</t>
  </si>
  <si>
    <t>lnRR_RMSE|cv_h|cluster</t>
  </si>
  <si>
    <t>lnRR_RMSE|cv_h|leave_location_out</t>
  </si>
  <si>
    <t>lnRR_RMSE|cv_h|other</t>
  </si>
  <si>
    <t>lnRR_RMSE|log(n)|slope</t>
  </si>
  <si>
    <t>dAUC|sampling_h|clustered</t>
  </si>
  <si>
    <t>dAUC|sampling_h|probability_random</t>
  </si>
  <si>
    <t>dAUC|sampling_h|regular_grid</t>
  </si>
  <si>
    <t>dAUC|sampling_h|unknown</t>
  </si>
  <si>
    <t>dAUC|domain_h|hydrology</t>
  </si>
  <si>
    <t>dAUC|domain_h|other</t>
  </si>
  <si>
    <t>dAUC|domain_h|species</t>
  </si>
  <si>
    <t>dAUC|domain_h|vegetation_landcover</t>
  </si>
  <si>
    <t>dAUC|model_h|boosting</t>
  </si>
  <si>
    <t>dAUC|model_h|neural_net</t>
  </si>
  <si>
    <t>dAUC|model_h|other_ML</t>
  </si>
  <si>
    <t>dAUC|model_h|RF</t>
  </si>
  <si>
    <t>dAUC|model_h|SVM</t>
  </si>
  <si>
    <t>dAUC|cv_h|block</t>
  </si>
  <si>
    <t>dAUC|cv_h|buffer_LOO</t>
  </si>
  <si>
    <t>dAUC|cv_h|cluster</t>
  </si>
  <si>
    <t>dAUC|cv_h|leave_location_out</t>
  </si>
  <si>
    <t>dAUC|cv_h|other</t>
  </si>
  <si>
    <t>dAUC|log(n)|slope</t>
  </si>
  <si>
    <t>dAccuracy|sampling_h|clustered</t>
  </si>
  <si>
    <t>dAccuracy|sampling_h|probability_random</t>
  </si>
  <si>
    <t>dAccuracy|sampling_h|regular_grid</t>
  </si>
  <si>
    <t>dAccuracy|sampling_h|unknown</t>
  </si>
  <si>
    <t>dAccuracy|domain_h|climate_air</t>
  </si>
  <si>
    <t>dAccuracy|domain_h|hydrology</t>
  </si>
  <si>
    <t>dAccuracy|domain_h|other</t>
  </si>
  <si>
    <t>dAccuracy|domain_h|soil</t>
  </si>
  <si>
    <t>dAccuracy|domain_h|species</t>
  </si>
  <si>
    <t>dAccuracy|domain_h|vegetation_landcover</t>
  </si>
  <si>
    <t>dAccuracy|model_h|boosting</t>
  </si>
  <si>
    <t>dAccuracy|model_h|neural_net</t>
  </si>
  <si>
    <t>dAccuracy|model_h|other_ML</t>
  </si>
  <si>
    <t>dAccuracy|model_h|RF</t>
  </si>
  <si>
    <t>dAccuracy|model_h|SVM</t>
  </si>
  <si>
    <t>dAccuracy|cv_h|block</t>
  </si>
  <si>
    <t>dAccuracy|cv_h|buffer_LOO</t>
  </si>
  <si>
    <t>dAccuracy|cv_h|cluster</t>
  </si>
  <si>
    <t>dAccuracy|cv_h|leave_location_out</t>
  </si>
  <si>
    <t>dAccuracy|cv_h|other</t>
  </si>
  <si>
    <t>dAccuracy|log(n)|slope</t>
  </si>
  <si>
    <t>p_between</t>
  </si>
  <si>
    <t>dR2|Data source|Compiled databases</t>
  </si>
  <si>
    <t>Data source</t>
  </si>
  <si>
    <t>dR2|Data source|Field samples</t>
  </si>
  <si>
    <t>dR2|Data source|Gridded products</t>
  </si>
  <si>
    <t>dR2|Data source|Mixed</t>
  </si>
  <si>
    <t>dR2|Data source|Monitoring stations</t>
  </si>
  <si>
    <t>dR2|Data source|Remote-sensing labels</t>
  </si>
  <si>
    <t>Remote-sensing labels</t>
  </si>
  <si>
    <t>dR2|Data source|Surveys/inventories</t>
  </si>
  <si>
    <t>Surveys/inventories</t>
  </si>
  <si>
    <t>dR2|Data geometry|points</t>
  </si>
  <si>
    <t>dR2|Data geometry|polygons</t>
  </si>
  <si>
    <t>dR2|Data geometry|raster_pixels</t>
  </si>
  <si>
    <t>dR2|Spatial scale|Continental/global</t>
  </si>
  <si>
    <t>Spatial scale</t>
  </si>
  <si>
    <t>Continental/global</t>
  </si>
  <si>
    <t>dR2|Spatial scale|Field/local</t>
  </si>
  <si>
    <t>Field/local</t>
  </si>
  <si>
    <t>dR2|Spatial scale|National</t>
  </si>
  <si>
    <t>National</t>
  </si>
  <si>
    <t>dR2|Spatial scale|Regional</t>
  </si>
  <si>
    <t>Regional</t>
  </si>
  <si>
    <t>dR2|Random-CV scheme|Hold-out split</t>
  </si>
  <si>
    <t>Random-CV scheme</t>
  </si>
  <si>
    <t>dR2|Random-CV scheme|k-fold</t>
  </si>
  <si>
    <t>dR2|Random-CV scheme|LOO/OOB</t>
  </si>
  <si>
    <t>LOO/OOB</t>
  </si>
  <si>
    <t>dR2|Hold-out proportion|70/30</t>
  </si>
  <si>
    <t>Hold-out proportion</t>
  </si>
  <si>
    <t>dR2|Hold-out proportion|75/25</t>
  </si>
  <si>
    <t>dR2|Hold-out proportion|80/20</t>
  </si>
  <si>
    <t>dR2|Number of folds|10-fold</t>
  </si>
  <si>
    <t>Number of folds</t>
  </si>
  <si>
    <t>dR2|Number of folds|5-fold</t>
  </si>
  <si>
    <t>dR2|Stratified random CV|no</t>
  </si>
  <si>
    <t>Stratified random CV</t>
  </si>
  <si>
    <t>dR2|Stratified random CV|yes</t>
  </si>
  <si>
    <t>dR2|Block size justified by|autocorrelation_range</t>
  </si>
  <si>
    <t>Block size justified by</t>
  </si>
  <si>
    <t>dR2|Block size justified by|expert_choice</t>
  </si>
  <si>
    <t>dR2|Block size justified by|not_justified</t>
  </si>
  <si>
    <t>dR2|Number of observations|&lt;200</t>
  </si>
  <si>
    <t>Number of observations</t>
  </si>
  <si>
    <t>&lt;200</t>
  </si>
  <si>
    <t>dR2|Number of observations|200-1k</t>
  </si>
  <si>
    <t>200-1k</t>
  </si>
  <si>
    <t>dR2|Number of observations|1k-5k</t>
  </si>
  <si>
    <t>1k-5k</t>
  </si>
  <si>
    <t>dR2|Number of observations|5k-50k</t>
  </si>
  <si>
    <t>5k-50k</t>
  </si>
  <si>
    <t>dR2|Number of observations|&gt;50k</t>
  </si>
  <si>
    <t>&gt;50k</t>
  </si>
  <si>
    <t>dR2|Continent|Africa</t>
  </si>
  <si>
    <t>dR2|Continent|Asia</t>
  </si>
  <si>
    <t>dR2|Continent|Europe</t>
  </si>
  <si>
    <t>dR2|Continent|Global/multiple</t>
  </si>
  <si>
    <t>Global/multiple</t>
  </si>
  <si>
    <t>dR2|Continent|North America</t>
  </si>
  <si>
    <t>dR2|Continent|Oceania</t>
  </si>
  <si>
    <t>dR2|Continent|South America</t>
  </si>
  <si>
    <t>lnRR_RMSE|Data source|Compiled databases</t>
  </si>
  <si>
    <t>lnRR_RMSE|Data source|Field samples</t>
  </si>
  <si>
    <t>lnRR_RMSE|Data source|Gridded products</t>
  </si>
  <si>
    <t>lnRR_RMSE|Data source|Mixed</t>
  </si>
  <si>
    <t>lnRR_RMSE|Data source|Monitoring stations</t>
  </si>
  <si>
    <t>lnRR_RMSE|Data source|Remote-sensing labels</t>
  </si>
  <si>
    <t>lnRR_RMSE|Data source|Surveys/inventories</t>
  </si>
  <si>
    <t>lnRR_RMSE|Data geometry|points</t>
  </si>
  <si>
    <t>lnRR_RMSE|Data geometry|polygons</t>
  </si>
  <si>
    <t>lnRR_RMSE|Data geometry|raster_pixels</t>
  </si>
  <si>
    <t>lnRR_RMSE|Spatial scale|Continental/global</t>
  </si>
  <si>
    <t>lnRR_RMSE|Spatial scale|Field/local</t>
  </si>
  <si>
    <t>lnRR_RMSE|Spatial scale|National</t>
  </si>
  <si>
    <t>lnRR_RMSE|Spatial scale|Regional</t>
  </si>
  <si>
    <t>lnRR_RMSE|Random-CV scheme|Hold-out split</t>
  </si>
  <si>
    <t>lnRR_RMSE|Random-CV scheme|k-fold</t>
  </si>
  <si>
    <t>lnRR_RMSE|Random-CV scheme|LOO/OOB</t>
  </si>
  <si>
    <t>lnRR_RMSE|Hold-out proportion|70/30</t>
  </si>
  <si>
    <t>lnRR_RMSE|Hold-out proportion|75/25</t>
  </si>
  <si>
    <t>lnRR_RMSE|Hold-out proportion|80/20</t>
  </si>
  <si>
    <t>lnRR_RMSE|Number of folds|10-fold</t>
  </si>
  <si>
    <t>lnRR_RMSE|Number of folds|5-fold</t>
  </si>
  <si>
    <t>lnRR_RMSE|Stratified random CV|no</t>
  </si>
  <si>
    <t>lnRR_RMSE|Stratified random CV|yes</t>
  </si>
  <si>
    <t>lnRR_RMSE|Block size justified by|autocorrelation_range</t>
  </si>
  <si>
    <t>lnRR_RMSE|Block size justified by|expert_choice</t>
  </si>
  <si>
    <t>lnRR_RMSE|Block size justified by|not_justified</t>
  </si>
  <si>
    <t>lnRR_RMSE|Number of observations|&lt;200</t>
  </si>
  <si>
    <t>lnRR_RMSE|Number of observations|200-1k</t>
  </si>
  <si>
    <t>lnRR_RMSE|Number of observations|1k-5k</t>
  </si>
  <si>
    <t>lnRR_RMSE|Number of observations|5k-50k</t>
  </si>
  <si>
    <t>lnRR_RMSE|Number of observations|&gt;50k</t>
  </si>
  <si>
    <t>lnRR_RMSE|Continent|Africa</t>
  </si>
  <si>
    <t>lnRR_RMSE|Continent|Asia</t>
  </si>
  <si>
    <t>lnRR_RMSE|Continent|Europe</t>
  </si>
  <si>
    <t>lnRR_RMSE|Continent|Global/multiple</t>
  </si>
  <si>
    <t>lnRR_RMSE|Continent|North America</t>
  </si>
  <si>
    <t>lnRR_RMSE|Continent|Oceania</t>
  </si>
  <si>
    <t>lnRR_RMSE|Continent|South America</t>
  </si>
  <si>
    <t>dAUC|Data source|Compiled databases</t>
  </si>
  <si>
    <t>dAUC|Data source|Field samples</t>
  </si>
  <si>
    <t>dAUC|Data source|Mixed</t>
  </si>
  <si>
    <t>dAUC|Data source|Occurrence records</t>
  </si>
  <si>
    <t>Occurrence records</t>
  </si>
  <si>
    <t>dAUC|Data source|Remote-sensing labels</t>
  </si>
  <si>
    <t>dAUC|Data source|Surveys/inventories</t>
  </si>
  <si>
    <t>dAUC|Data geometry|points</t>
  </si>
  <si>
    <t>dAUC|Data geometry|polygons</t>
  </si>
  <si>
    <t>dAUC|Data geometry|raster_pixels</t>
  </si>
  <si>
    <t>dAUC|Spatial scale|Continental/global</t>
  </si>
  <si>
    <t>dAUC|Spatial scale|Field/local</t>
  </si>
  <si>
    <t>dAUC|Spatial scale|National</t>
  </si>
  <si>
    <t>dAUC|Spatial scale|Regional</t>
  </si>
  <si>
    <t>dAUC|Random-CV scheme|Hold-out split</t>
  </si>
  <si>
    <t>dAUC|Random-CV scheme|k-fold</t>
  </si>
  <si>
    <t>dAUC|Hold-out proportion|70/30</t>
  </si>
  <si>
    <t>dAUC|Hold-out proportion|75/25</t>
  </si>
  <si>
    <t>dAUC|Hold-out proportion|80/20</t>
  </si>
  <si>
    <t>dAUC|Number of folds|10-fold</t>
  </si>
  <si>
    <t>dAUC|Number of folds|5-fold</t>
  </si>
  <si>
    <t>dAUC|Stratified random CV|no</t>
  </si>
  <si>
    <t>dAUC|Stratified random CV|yes</t>
  </si>
  <si>
    <t>dAUC|Block size justified by|autocorrelation_range</t>
  </si>
  <si>
    <t>dAUC|Block size justified by|expert_choice</t>
  </si>
  <si>
    <t>dAUC|Block size justified by|not_justified</t>
  </si>
  <si>
    <t>dAUC|Number of observations|&lt;200</t>
  </si>
  <si>
    <t>dAUC|Number of observations|200-1k</t>
  </si>
  <si>
    <t>dAUC|Number of observations|1k-5k</t>
  </si>
  <si>
    <t>dAUC|Number of observations|5k-50k</t>
  </si>
  <si>
    <t>dAUC|Number of observations|&gt;50k</t>
  </si>
  <si>
    <t>dAUC|Continent|Africa</t>
  </si>
  <si>
    <t>dAUC|Continent|Asia</t>
  </si>
  <si>
    <t>dAUC|Continent|Europe</t>
  </si>
  <si>
    <t>dAUC|Continent|North America</t>
  </si>
  <si>
    <t>dAUC|Continent|South America</t>
  </si>
  <si>
    <t>dAccuracy|Data source|Compiled databases</t>
  </si>
  <si>
    <t>dAccuracy|Data source|Field samples</t>
  </si>
  <si>
    <t>dAccuracy|Data source|Mixed</t>
  </si>
  <si>
    <t>dAccuracy|Data source|Remote-sensing labels</t>
  </si>
  <si>
    <t>dAccuracy|Data source|Surveys/inventories</t>
  </si>
  <si>
    <t>dAccuracy|Data geometry|points</t>
  </si>
  <si>
    <t>dAccuracy|Data geometry|polygons</t>
  </si>
  <si>
    <t>dAccuracy|Data geometry|raster_pixels</t>
  </si>
  <si>
    <t>dAccuracy|Spatial scale|Field/local</t>
  </si>
  <si>
    <t>dAccuracy|Spatial scale|National</t>
  </si>
  <si>
    <t>dAccuracy|Spatial scale|Regional</t>
  </si>
  <si>
    <t>dAccuracy|Random-CV scheme|Hold-out split</t>
  </si>
  <si>
    <t>dAccuracy|Random-CV scheme|k-fold</t>
  </si>
  <si>
    <t>dAccuracy|Hold-out proportion|70/30</t>
  </si>
  <si>
    <t>dAccuracy|Hold-out proportion|75/25</t>
  </si>
  <si>
    <t>dAccuracy|Hold-out proportion|80/20</t>
  </si>
  <si>
    <t>dAccuracy|Number of folds|10-fold</t>
  </si>
  <si>
    <t>dAccuracy|Number of folds|5-fold</t>
  </si>
  <si>
    <t>dAccuracy|Stratified random CV|no</t>
  </si>
  <si>
    <t>dAccuracy|Stratified random CV|yes</t>
  </si>
  <si>
    <t>dAccuracy|Block size justified by|autocorrelation_range</t>
  </si>
  <si>
    <t>dAccuracy|Block size justified by|expert_choice</t>
  </si>
  <si>
    <t>dAccuracy|Block size justified by|not_justified</t>
  </si>
  <si>
    <t>dAccuracy|Number of observations|&lt;200</t>
  </si>
  <si>
    <t>dAccuracy|Number of observations|200-1k</t>
  </si>
  <si>
    <t>dAccuracy|Number of observations|1k-5k</t>
  </si>
  <si>
    <t>dAccuracy|Number of observations|5k-50k</t>
  </si>
  <si>
    <t>dAccuracy|Number of observations|&gt;50k</t>
  </si>
  <si>
    <t>dAccuracy|Continent|Asia</t>
  </si>
  <si>
    <t>dAccuracy|Continent|Europe</t>
  </si>
  <si>
    <t>dAccuracy|Continent|North America</t>
  </si>
  <si>
    <t>dAccuracy|Continent|South America</t>
  </si>
  <si>
    <t>ind_type</t>
  </si>
  <si>
    <t>vr</t>
  </si>
  <si>
    <t>vs</t>
  </si>
  <si>
    <t>vi_ind</t>
  </si>
  <si>
    <t>opt_random</t>
  </si>
  <si>
    <t>opt_spatial</t>
  </si>
  <si>
    <t>abs_gap</t>
  </si>
  <si>
    <t>vr_c</t>
  </si>
  <si>
    <t>gap</t>
  </si>
  <si>
    <t>gap_lo</t>
  </si>
  <si>
    <t>gap_hi</t>
  </si>
  <si>
    <t>gap_pi_lo</t>
  </si>
  <si>
    <t>gap_pi_hi</t>
  </si>
  <si>
    <t>expected_spatial_r2</t>
  </si>
  <si>
    <t>scale</t>
  </si>
  <si>
    <t>quantity</t>
  </si>
  <si>
    <t>mean</t>
  </si>
  <si>
    <t>lo</t>
  </si>
  <si>
    <t>hi</t>
  </si>
  <si>
    <t>k</t>
  </si>
  <si>
    <t>studies</t>
  </si>
  <si>
    <t>difference</t>
  </si>
  <si>
    <t>optimism_random</t>
  </si>
  <si>
    <t>optimism_spatial</t>
  </si>
  <si>
    <t>abs_random_minus_abs_spatial</t>
  </si>
  <si>
    <t>share_spatial_closer</t>
  </si>
  <si>
    <t>log ratio</t>
  </si>
  <si>
    <t>analysis</t>
  </si>
  <si>
    <t>full_estimate</t>
  </si>
  <si>
    <t>hq_estimate</t>
  </si>
  <si>
    <t>hq_lo</t>
  </si>
  <si>
    <t>hq_hi</t>
  </si>
  <si>
    <t>hq_p</t>
  </si>
  <si>
    <t>hq_studies</t>
  </si>
  <si>
    <t>loso_min</t>
  </si>
  <si>
    <t>loso_max</t>
  </si>
  <si>
    <t>loso_n</t>
  </si>
  <si>
    <t>max_p</t>
  </si>
  <si>
    <t>min_p</t>
  </si>
  <si>
    <t>independent_tests_difference_scale</t>
  </si>
  <si>
    <t>sampling_design_reported</t>
  </si>
  <si>
    <t>values_from_text_or_tables</t>
  </si>
  <si>
    <t>cv_uncertainty_reported</t>
  </si>
  <si>
    <t>block_or_buffer_size_reported</t>
  </si>
  <si>
    <t>autocorrelation_range_reported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</si>
</sst>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2" x14ac:knownFonts="1">
    <font>
      <sz val="11"/>
      <color theme="1"/>
      <name val="Calibri"/>
      <family val="2"/>
      <scheme val="minor"/>
    </font>
    <font>
      <b/>
      <sz val="10"/>
      <color rgb="FFFFFFFF"/>
      <name val="Arial"/>
      <family val="2"/>
    </font>
    <font>
      <sz val="9"/>
      <name val="Arial"/>
      <family val="2"/>
    </font>
    <font>
      <b/>
      <sz val="13"/>
      <name val="Arial"/>
      <family val="2"/>
    </font>
    <font>
      <b/>
      <sz val="11"/>
      <color rgb="FF1F3A5F"/>
      <name val="Arial"/>
      <family val="2"/>
    </font>
    <font>
      <sz val="10"/>
      <name val="Arial"/>
      <family val="2"/>
    </font>
    <font>
      <sz val="10"/>
      <color rgb="FF000000"/>
      <name val="Arial"/>
      <family val="2"/>
    </font>
    <font>
      <b/>
      <sz val="10"/>
      <color rgb="FFB2182B"/>
      <name val="Arial"/>
      <family val="2"/>
    </font>
    <font>
      <i/>
      <sz val="10"/>
      <name val="Arial"/>
      <family val="2"/>
    </font>
    <font>
      <b/>
      <sz val="10"/>
      <name val="Arial"/>
      <family val="2"/>
    </font>
    <font>
      <i/>
      <sz val="9"/>
      <color rgb="FF555555"/>
      <name val="Arial"/>
      <family val="2"/>
    </font>
    <font>
      <u/>
      <sz val="10"/>
      <color rgb="FF0563C1"/>
      <name val="Arial"/>
      <family val="2"/>
    </font>
  </fonts>
  <fills count="3">
    <fill>
      <patternFill patternType="none"/>
    </fill>
    <fill>
      <patternFill patternType="gray125"/>
    </fill>
    <fill>
      <patternFill patternType="solid">
        <fgColor rgb="FF1F3A5F"/>
      </patternFill>
    </fill>
  </fills>
  <borders count="1">
    <border>
      <left/>
      <right/>
      <top/>
      <bottom/>
      <diagonal/>
    </border>
  </borders>
  <cellStyleXfs count="1">
    <xf numFmtId="0" fontId="0" fillId="0" borderId="0"/>
  </cellStyleXfs>
  <cellXfs count="21">
    <xf numFmtId="0" fontId="0" fillId="0" borderId="0" xfId="0"/>
    <xf numFmtId="0" fontId="3" fillId="0" borderId="0" xfId="0" applyFont="1"/>
    <xf numFmtId="0" fontId="5" fillId="0" borderId="0" xfId="0" applyFont="1"/>
    <xf numFmtId="0" fontId="1" fillId="2" borderId="0" xfId="0" applyFont="1" applyFill="1" applyAlignment="1">
      <alignment vertical="center" wrapText="1"/>
    </xf>
    <xf numFmtId="0" fontId="11" fillId="0" borderId="0" xfId="0" applyFont="1"/>
    <xf numFmtId="0" fontId="9" fillId="0" borderId="0" xfId="0" applyFont="1"/>
    <xf numFmtId="0" fontId="10" fillId="0" borderId="0" xfId="0" applyFont="1"/>
    <xf numFmtId="0" fontId="4" fillId="0" borderId="0" xfId="0" applyFont="1"/>
    <xf numFmtId="164" fontId="5" fillId="0" borderId="0" xfId="0" applyNumberFormat="1" applyFont="1"/>
    <xf numFmtId="0" fontId="6" fillId="0" borderId="0" xfId="0" applyFont="1"/>
    <xf numFmtId="164" fontId="6" fillId="0" borderId="0" xfId="0" applyNumberFormat="1" applyFont="1"/>
    <xf numFmtId="0" fontId="7" fillId="0" borderId="0" xfId="0" applyFont="1"/>
    <xf numFmtId="164" fontId="7" fillId="0" borderId="0" xfId="0" applyNumberFormat="1" applyFont="1"/>
    <xf numFmtId="0" fontId="8" fillId="0" borderId="0" xfId="0" applyFont="1"/>
    <xf numFmtId="164" fontId="0" fillId="0" borderId="0" xfId="0" applyNumberFormat="1"/>
    <xf numFmtId="0" fontId="5" fillId="0" borderId="0" xfId="0" applyFont="1" applyAlignment="1">
      <alignment vertical="top" wrapText="1"/>
    </xf>
    <xf numFmtId="2" fontId="5" fillId="0" borderId="0" xfId="0" applyNumberFormat="1" applyFont="1" applyAlignment="1">
      <alignment vertical="top" wrapText="1"/>
    </xf>
    <xf numFmtId="1" fontId="5" fillId="0" borderId="0" xfId="0" applyNumberFormat="1" applyFont="1" applyAlignment="1">
      <alignment vertical="top" wrapText="1"/>
    </xf>
    <xf numFmtId="165" fontId="0" fillId="0" borderId="0" xfId="0" applyNumberFormat="1"/>
    <xf numFmtId="9" fontId="0" fillId="0" borderId="0" xfId="0" applyNumberForma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tabSelected="1" workbookViewId="0"/>
  </sheetViews>
  <sheetFormatPr baseColWidth="10" defaultColWidth="8.83203125" defaultRowHeight="15" x14ac:dyDescent="0.2"/>
  <cols>
    <col min="1" max="1" width="26" customWidth="1"/>
    <col min="2" max="2" width="12" customWidth="1"/>
    <col min="3" max="3" width="120" customWidth="1"/>
  </cols>
  <sheetData>
    <row r="1" spans="1:3" ht="17" x14ac:dyDescent="0.2">
      <c r="A1" s="1" t="s">
        <v>0</v>
      </c>
    </row>
    <row r="2" spans="1:3" x14ac:dyDescent="0.2">
      <c r="A2" s="2" t="s">
        <v>1</v>
      </c>
    </row>
    <row r="4" spans="1:3" x14ac:dyDescent="0.2">
      <c r="A4" s="3" t="s">
        <v>2</v>
      </c>
      <c r="B4" s="3" t="s">
        <v>3</v>
      </c>
      <c r="C4" s="3" t="s">
        <v>4</v>
      </c>
    </row>
    <row r="5" spans="1:3" x14ac:dyDescent="0.2">
      <c r="A5" s="4" t="s">
        <v>5</v>
      </c>
      <c r="B5" s="5" t="s">
        <v>6</v>
      </c>
      <c r="C5" s="2" t="s">
        <v>7</v>
      </c>
    </row>
    <row r="6" spans="1:3" x14ac:dyDescent="0.2">
      <c r="A6" s="4" t="s">
        <v>8</v>
      </c>
      <c r="B6" s="5" t="s">
        <v>6</v>
      </c>
      <c r="C6" s="2" t="s">
        <v>9</v>
      </c>
    </row>
    <row r="7" spans="1:3" x14ac:dyDescent="0.2">
      <c r="A7" s="4" t="s">
        <v>10</v>
      </c>
      <c r="B7" s="5" t="s">
        <v>6</v>
      </c>
      <c r="C7" s="2" t="s">
        <v>11</v>
      </c>
    </row>
    <row r="8" spans="1:3" x14ac:dyDescent="0.2">
      <c r="A8" s="4" t="s">
        <v>12</v>
      </c>
      <c r="B8" s="5" t="s">
        <v>13</v>
      </c>
      <c r="C8" s="2" t="s">
        <v>14</v>
      </c>
    </row>
    <row r="9" spans="1:3" x14ac:dyDescent="0.2">
      <c r="A9" s="4" t="s">
        <v>15</v>
      </c>
      <c r="B9" s="5" t="s">
        <v>13</v>
      </c>
      <c r="C9" s="2" t="s">
        <v>16</v>
      </c>
    </row>
    <row r="10" spans="1:3" x14ac:dyDescent="0.2">
      <c r="A10" s="4" t="s">
        <v>17</v>
      </c>
      <c r="B10" s="5" t="s">
        <v>13</v>
      </c>
      <c r="C10" s="2" t="s">
        <v>18</v>
      </c>
    </row>
    <row r="11" spans="1:3" x14ac:dyDescent="0.2">
      <c r="A11" s="4" t="s">
        <v>19</v>
      </c>
      <c r="B11" s="5" t="s">
        <v>13</v>
      </c>
      <c r="C11" s="2" t="s">
        <v>20</v>
      </c>
    </row>
    <row r="12" spans="1:3" x14ac:dyDescent="0.2">
      <c r="A12" s="4" t="s">
        <v>21</v>
      </c>
      <c r="B12" s="5" t="s">
        <v>22</v>
      </c>
      <c r="C12" s="2" t="s">
        <v>23</v>
      </c>
    </row>
    <row r="13" spans="1:3" x14ac:dyDescent="0.2">
      <c r="A13" s="4" t="s">
        <v>24</v>
      </c>
      <c r="B13" s="5" t="s">
        <v>22</v>
      </c>
      <c r="C13" s="2" t="s">
        <v>25</v>
      </c>
    </row>
    <row r="14" spans="1:3" x14ac:dyDescent="0.2">
      <c r="A14" s="4" t="s">
        <v>26</v>
      </c>
      <c r="B14" s="5" t="s">
        <v>22</v>
      </c>
      <c r="C14" s="2" t="s">
        <v>27</v>
      </c>
    </row>
    <row r="15" spans="1:3" x14ac:dyDescent="0.2">
      <c r="A15" s="4" t="s">
        <v>28</v>
      </c>
      <c r="B15" s="5" t="s">
        <v>22</v>
      </c>
      <c r="C15" s="2" t="s">
        <v>29</v>
      </c>
    </row>
    <row r="16" spans="1:3" x14ac:dyDescent="0.2">
      <c r="A16" s="4" t="s">
        <v>30</v>
      </c>
      <c r="B16" s="5" t="s">
        <v>22</v>
      </c>
      <c r="C16" s="2" t="s">
        <v>31</v>
      </c>
    </row>
    <row r="17" spans="1:3" x14ac:dyDescent="0.2">
      <c r="A17" s="4" t="s">
        <v>32</v>
      </c>
      <c r="B17" s="5" t="s">
        <v>22</v>
      </c>
      <c r="C17" s="2" t="s">
        <v>33</v>
      </c>
    </row>
    <row r="18" spans="1:3" x14ac:dyDescent="0.2">
      <c r="A18" s="4" t="s">
        <v>34</v>
      </c>
      <c r="B18" s="5" t="s">
        <v>22</v>
      </c>
      <c r="C18" s="2" t="s">
        <v>35</v>
      </c>
    </row>
    <row r="19" spans="1:3" x14ac:dyDescent="0.2">
      <c r="A19" s="4" t="s">
        <v>36</v>
      </c>
      <c r="B19" s="5" t="s">
        <v>22</v>
      </c>
      <c r="C19" s="2" t="s">
        <v>37</v>
      </c>
    </row>
    <row r="20" spans="1:3" x14ac:dyDescent="0.2">
      <c r="A20" s="4" t="s">
        <v>38</v>
      </c>
      <c r="B20" s="5" t="s">
        <v>22</v>
      </c>
      <c r="C20" s="2" t="s">
        <v>39</v>
      </c>
    </row>
    <row r="22" spans="1:3" x14ac:dyDescent="0.2">
      <c r="A22" s="6" t="s">
        <v>40</v>
      </c>
    </row>
    <row r="23" spans="1:3" x14ac:dyDescent="0.2">
      <c r="A23" s="6" t="s">
        <v>41</v>
      </c>
    </row>
    <row r="24" spans="1:3" x14ac:dyDescent="0.2">
      <c r="A24" s="6" t="s">
        <v>42</v>
      </c>
    </row>
    <row r="25" spans="1:3" x14ac:dyDescent="0.2">
      <c r="A25" s="6" t="s">
        <v>43</v>
      </c>
    </row>
  </sheetData>
  <hyperlinks>
    <hyperlink ref="A5" location="'S1_Validation_practice'!A1" display="S1_Validation_practice" xr:uid="{00000000-0004-0000-0000-000000000000}"/>
    <hyperlink ref="A6" location="'S2_Countries'!A1" display="S2_Countries" xr:uid="{00000000-0004-0000-0000-000001000000}"/>
    <hyperlink ref="A7" location="'S3_When_to_use'!A1" display="S3_When_to_use" xr:uid="{00000000-0004-0000-0000-000002000000}"/>
    <hyperlink ref="A8" location="'1_Screening'!A1" display="1_Screening" xr:uid="{00000000-0004-0000-0000-000003000000}"/>
    <hyperlink ref="A9" location="'2_Full_text'!A1" display="2_Full_text" xr:uid="{00000000-0004-0000-0000-000004000000}"/>
    <hyperlink ref="A10" location="'3_Extraction_raw'!A1" display="3_Extraction_raw" xr:uid="{00000000-0004-0000-0000-000005000000}"/>
    <hyperlink ref="A11" location="'4_Studies'!A1" display="4_Studies" xr:uid="{00000000-0004-0000-0000-000006000000}"/>
    <hyperlink ref="A12" location="'5_Effect_sizes'!A1" display="5_Effect_sizes" xr:uid="{00000000-0004-0000-0000-000007000000}"/>
    <hyperlink ref="A13" location="'6_Pooled'!A1" display="6_Pooled" xr:uid="{00000000-0004-0000-0000-000008000000}"/>
    <hyperlink ref="A14" location="'7_Moderators'!A1" display="7_Moderators" xr:uid="{00000000-0004-0000-0000-000009000000}"/>
    <hyperlink ref="A15" location="'8_Study_moderators'!A1" display="8_Study_moderators" xr:uid="{00000000-0004-0000-0000-00000A000000}"/>
    <hyperlink ref="A16" location="'9_Independent_tests'!A1" display="9_Independent_tests" xr:uid="{00000000-0004-0000-0000-00000B000000}"/>
    <hyperlink ref="A17" location="'10_Calibration'!A1" display="10_Calibration" xr:uid="{00000000-0004-0000-0000-00000C000000}"/>
    <hyperlink ref="A18" location="'11_Independent_summary'!A1" display="11_Independent_summary" xr:uid="{00000000-0004-0000-0000-00000D000000}"/>
    <hyperlink ref="A19" location="'13_Robustness'!A1" display="13_Robustness" xr:uid="{00000000-0004-0000-0000-00000E000000}"/>
    <hyperlink ref="A20" location="'12_Risk_of_bias'!A1" display="12_Risk_of_bias" xr:uid="{00000000-0004-0000-0000-00000F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E73"/>
  </sheetPr>
  <dimension ref="A1:C87"/>
  <sheetViews>
    <sheetView workbookViewId="0"/>
  </sheetViews>
  <sheetFormatPr baseColWidth="10" defaultColWidth="8.83203125" defaultRowHeight="15" x14ac:dyDescent="0.2"/>
  <cols>
    <col min="1" max="1" width="38" customWidth="1"/>
    <col min="2" max="3" width="10" customWidth="1"/>
  </cols>
  <sheetData>
    <row r="1" spans="1:3" ht="17" x14ac:dyDescent="0.2">
      <c r="A1" s="1" t="s">
        <v>44</v>
      </c>
    </row>
    <row r="3" spans="1:3" x14ac:dyDescent="0.2">
      <c r="A3" s="7" t="s">
        <v>45</v>
      </c>
    </row>
    <row r="4" spans="1:3" x14ac:dyDescent="0.2">
      <c r="A4" s="3" t="s">
        <v>46</v>
      </c>
      <c r="B4" s="3" t="s">
        <v>47</v>
      </c>
      <c r="C4" s="3" t="s">
        <v>48</v>
      </c>
    </row>
    <row r="5" spans="1:3" x14ac:dyDescent="0.2">
      <c r="A5" s="2" t="s">
        <v>49</v>
      </c>
      <c r="B5" s="2">
        <f>COUNTIF('4_Studies'!$U$2:$U$267,"kfold")</f>
        <v>115</v>
      </c>
      <c r="C5" s="8">
        <f>B5/COUNTA('4_Studies'!$A$2:$A$267)</f>
        <v>0.43233082706766918</v>
      </c>
    </row>
    <row r="6" spans="1:3" x14ac:dyDescent="0.2">
      <c r="A6" s="2" t="s">
        <v>50</v>
      </c>
      <c r="B6" s="2">
        <f>COUNTIF('4_Studies'!$U$2:$U$267,"repeated_kfold")</f>
        <v>27</v>
      </c>
      <c r="C6" s="8">
        <f>B6/COUNTA('4_Studies'!$A$2:$A$267)</f>
        <v>0.10150375939849623</v>
      </c>
    </row>
    <row r="7" spans="1:3" x14ac:dyDescent="0.2">
      <c r="A7" s="2" t="s">
        <v>51</v>
      </c>
      <c r="B7" s="2">
        <f>COUNTIF('4_Studies'!$U$2:$U$267,"nested_kfold")</f>
        <v>7</v>
      </c>
      <c r="C7" s="8">
        <f>B7/COUNTA('4_Studies'!$A$2:$A$267)</f>
        <v>2.6315789473684209E-2</v>
      </c>
    </row>
    <row r="8" spans="1:3" x14ac:dyDescent="0.2">
      <c r="A8" s="2" t="s">
        <v>52</v>
      </c>
      <c r="B8" s="2">
        <f>COUNTIF('4_Studies'!$U$2:$U$267,"holdout_split")</f>
        <v>103</v>
      </c>
      <c r="C8" s="8">
        <f>B8/COUNTA('4_Studies'!$A$2:$A$267)</f>
        <v>0.38721804511278196</v>
      </c>
    </row>
    <row r="9" spans="1:3" x14ac:dyDescent="0.2">
      <c r="A9" s="2" t="s">
        <v>53</v>
      </c>
      <c r="B9" s="2">
        <f>COUNTIF('4_Studies'!$U$2:$U$267,"LOO")</f>
        <v>6</v>
      </c>
      <c r="C9" s="8">
        <f>B9/COUNTA('4_Studies'!$A$2:$A$267)</f>
        <v>2.2556390977443608E-2</v>
      </c>
    </row>
    <row r="10" spans="1:3" x14ac:dyDescent="0.2">
      <c r="A10" s="2" t="s">
        <v>54</v>
      </c>
      <c r="B10" s="2">
        <f>COUNTIF('4_Studies'!$U$2:$U$267,"OOB")</f>
        <v>6</v>
      </c>
      <c r="C10" s="8">
        <f>B10/COUNTA('4_Studies'!$A$2:$A$267)</f>
        <v>2.2556390977443608E-2</v>
      </c>
    </row>
    <row r="11" spans="1:3" x14ac:dyDescent="0.2">
      <c r="A11" s="2" t="s">
        <v>55</v>
      </c>
      <c r="B11" s="2">
        <f>COUNTIF('4_Studies'!$U$2:$U$267,"other")</f>
        <v>2</v>
      </c>
      <c r="C11" s="8">
        <f>B11/COUNTA('4_Studies'!$A$2:$A$267)</f>
        <v>7.5187969924812026E-3</v>
      </c>
    </row>
    <row r="13" spans="1:3" x14ac:dyDescent="0.2">
      <c r="A13" s="7" t="s">
        <v>56</v>
      </c>
    </row>
    <row r="14" spans="1:3" x14ac:dyDescent="0.2">
      <c r="A14" s="3" t="s">
        <v>46</v>
      </c>
      <c r="B14" s="3" t="s">
        <v>47</v>
      </c>
      <c r="C14" s="3" t="s">
        <v>48</v>
      </c>
    </row>
    <row r="15" spans="1:3" x14ac:dyDescent="0.2">
      <c r="A15" s="2" t="s">
        <v>57</v>
      </c>
      <c r="B15" s="2">
        <f>COUNTIF('4_Studies'!$V$2:$V$267,"5")</f>
        <v>64</v>
      </c>
      <c r="C15" s="8">
        <f>B15/COUNTA('4_Studies'!$A$2:$A$267)</f>
        <v>0.24060150375939848</v>
      </c>
    </row>
    <row r="16" spans="1:3" x14ac:dyDescent="0.2">
      <c r="A16" s="2" t="s">
        <v>58</v>
      </c>
      <c r="B16" s="2">
        <f>COUNTIF('4_Studies'!$V$2:$V$267,"10")</f>
        <v>71</v>
      </c>
      <c r="C16" s="8">
        <f>B16/COUNTA('4_Studies'!$A$2:$A$267)</f>
        <v>0.26691729323308272</v>
      </c>
    </row>
    <row r="17" spans="1:3" x14ac:dyDescent="0.2">
      <c r="A17" s="2" t="s">
        <v>59</v>
      </c>
      <c r="B17" s="2">
        <f>COUNTIF('4_Studies'!$V$2:$V$267,"4")</f>
        <v>4</v>
      </c>
      <c r="C17" s="8">
        <f>B17/COUNTA('4_Studies'!$A$2:$A$267)</f>
        <v>1.5037593984962405E-2</v>
      </c>
    </row>
    <row r="18" spans="1:3" x14ac:dyDescent="0.2">
      <c r="A18" s="2" t="s">
        <v>60</v>
      </c>
      <c r="B18" s="2">
        <f>COUNTIF('4_Studies'!$V$2:$V$267,"15")</f>
        <v>3</v>
      </c>
      <c r="C18" s="8">
        <f>B18/COUNTA('4_Studies'!$A$2:$A$267)</f>
        <v>1.1278195488721804E-2</v>
      </c>
    </row>
    <row r="20" spans="1:3" x14ac:dyDescent="0.2">
      <c r="A20" s="7" t="s">
        <v>61</v>
      </c>
    </row>
    <row r="21" spans="1:3" x14ac:dyDescent="0.2">
      <c r="A21" s="3" t="s">
        <v>46</v>
      </c>
      <c r="B21" s="3" t="s">
        <v>47</v>
      </c>
      <c r="C21" s="3" t="s">
        <v>48</v>
      </c>
    </row>
    <row r="22" spans="1:3" x14ac:dyDescent="0.2">
      <c r="A22" s="2" t="s">
        <v>62</v>
      </c>
      <c r="B22" s="2">
        <f>COUNTIF('4_Studies'!$X$2:$X$267,"80")</f>
        <v>42</v>
      </c>
      <c r="C22" s="8">
        <f>B22/COUNTA('4_Studies'!$A$2:$A$267)</f>
        <v>0.15789473684210525</v>
      </c>
    </row>
    <row r="23" spans="1:3" x14ac:dyDescent="0.2">
      <c r="A23" s="2" t="s">
        <v>63</v>
      </c>
      <c r="B23" s="2">
        <f>COUNTIF('4_Studies'!$X$2:$X$267,"70")</f>
        <v>41</v>
      </c>
      <c r="C23" s="8">
        <f>B23/COUNTA('4_Studies'!$A$2:$A$267)</f>
        <v>0.15413533834586465</v>
      </c>
    </row>
    <row r="24" spans="1:3" x14ac:dyDescent="0.2">
      <c r="A24" s="2" t="s">
        <v>64</v>
      </c>
      <c r="B24" s="2">
        <f>COUNTIF('4_Studies'!$X$2:$X$267,"75")</f>
        <v>13</v>
      </c>
      <c r="C24" s="8">
        <f>B24/COUNTA('4_Studies'!$A$2:$A$267)</f>
        <v>4.8872180451127817E-2</v>
      </c>
    </row>
    <row r="25" spans="1:3" x14ac:dyDescent="0.2">
      <c r="A25" s="2" t="s">
        <v>65</v>
      </c>
      <c r="B25" s="2">
        <f>COUNTIF('4_Studies'!$X$2:$X$267,"60")</f>
        <v>11</v>
      </c>
      <c r="C25" s="8">
        <f>B25/COUNTA('4_Studies'!$A$2:$A$267)</f>
        <v>4.1353383458646614E-2</v>
      </c>
    </row>
    <row r="26" spans="1:3" x14ac:dyDescent="0.2">
      <c r="A26" s="2" t="s">
        <v>66</v>
      </c>
      <c r="B26" s="2">
        <f>COUNTIF('4_Studies'!$X$2:$X$267,"90")</f>
        <v>4</v>
      </c>
      <c r="C26" s="8">
        <f>B26/COUNTA('4_Studies'!$A$2:$A$267)</f>
        <v>1.5037593984962405E-2</v>
      </c>
    </row>
    <row r="28" spans="1:3" x14ac:dyDescent="0.2">
      <c r="A28" s="7" t="s">
        <v>67</v>
      </c>
    </row>
    <row r="29" spans="1:3" x14ac:dyDescent="0.2">
      <c r="A29" s="3" t="s">
        <v>46</v>
      </c>
      <c r="B29" s="3" t="s">
        <v>47</v>
      </c>
      <c r="C29" s="3" t="s">
        <v>48</v>
      </c>
    </row>
    <row r="30" spans="1:3" x14ac:dyDescent="0.2">
      <c r="A30" s="2" t="s">
        <v>68</v>
      </c>
      <c r="B30" s="2">
        <f>COUNTIF('4_Studies'!$Z$2:$Z$267,"yes")</f>
        <v>56</v>
      </c>
      <c r="C30" s="8">
        <f>B30/COUNTA('4_Studies'!$A$2:$A$267)</f>
        <v>0.21052631578947367</v>
      </c>
    </row>
    <row r="31" spans="1:3" x14ac:dyDescent="0.2">
      <c r="A31" s="2" t="s">
        <v>69</v>
      </c>
      <c r="B31" s="2">
        <f>COUNTIF('4_Studies'!$Z$2:$Z$267,"no")</f>
        <v>158</v>
      </c>
      <c r="C31" s="8">
        <f>B31/COUNTA('4_Studies'!$A$2:$A$267)</f>
        <v>0.59398496240601506</v>
      </c>
    </row>
    <row r="33" spans="1:3" x14ac:dyDescent="0.2">
      <c r="A33" s="7" t="s">
        <v>70</v>
      </c>
    </row>
    <row r="34" spans="1:3" x14ac:dyDescent="0.2">
      <c r="A34" s="3" t="s">
        <v>46</v>
      </c>
      <c r="B34" s="3" t="s">
        <v>47</v>
      </c>
      <c r="C34" s="3" t="s">
        <v>48</v>
      </c>
    </row>
    <row r="35" spans="1:3" x14ac:dyDescent="0.2">
      <c r="A35" s="2" t="s">
        <v>71</v>
      </c>
      <c r="B35" s="2">
        <f>COUNTIF('4_Studies'!$AA$2:$AA$267,"leave_location_out")</f>
        <v>111</v>
      </c>
      <c r="C35" s="8">
        <f>B35/COUNTA('4_Studies'!$A$2:$A$267)</f>
        <v>0.41729323308270677</v>
      </c>
    </row>
    <row r="36" spans="1:3" x14ac:dyDescent="0.2">
      <c r="A36" s="2" t="s">
        <v>72</v>
      </c>
      <c r="B36" s="2">
        <f>COUNTIF('4_Studies'!$AA$2:$AA$267,"blocks")</f>
        <v>79</v>
      </c>
      <c r="C36" s="8">
        <f>B36/COUNTA('4_Studies'!$A$2:$A$267)</f>
        <v>0.29699248120300753</v>
      </c>
    </row>
    <row r="37" spans="1:3" x14ac:dyDescent="0.2">
      <c r="A37" s="2" t="s">
        <v>73</v>
      </c>
      <c r="B37" s="2">
        <f>COUNTIF('4_Studies'!$AA$2:$AA$267,"kmeans_clusters")</f>
        <v>39</v>
      </c>
      <c r="C37" s="8">
        <f>B37/COUNTA('4_Studies'!$A$2:$A$267)</f>
        <v>0.14661654135338345</v>
      </c>
    </row>
    <row r="38" spans="1:3" x14ac:dyDescent="0.2">
      <c r="A38" s="2" t="s">
        <v>74</v>
      </c>
      <c r="B38" s="2">
        <f>COUNTIF('4_Studies'!$AA$2:$AA$267,"buffered_LOO")</f>
        <v>10</v>
      </c>
      <c r="C38" s="8">
        <f>B38/COUNTA('4_Studies'!$A$2:$A$267)</f>
        <v>3.7593984962406013E-2</v>
      </c>
    </row>
    <row r="39" spans="1:3" x14ac:dyDescent="0.2">
      <c r="A39" s="2" t="s">
        <v>75</v>
      </c>
      <c r="B39" s="2">
        <f>COUNTIF('4_Studies'!$AA$2:$AA$267,"NNDM_kNNDM")</f>
        <v>3</v>
      </c>
      <c r="C39" s="8">
        <f>B39/COUNTA('4_Studies'!$A$2:$A$267)</f>
        <v>1.1278195488721804E-2</v>
      </c>
    </row>
    <row r="40" spans="1:3" x14ac:dyDescent="0.2">
      <c r="A40" s="2" t="s">
        <v>55</v>
      </c>
      <c r="B40" s="2">
        <f>COUNTIF('4_Studies'!$AA$2:$AA$267,"other")</f>
        <v>24</v>
      </c>
      <c r="C40" s="8">
        <f>B40/COUNTA('4_Studies'!$A$2:$A$267)</f>
        <v>9.0225563909774431E-2</v>
      </c>
    </row>
    <row r="42" spans="1:3" x14ac:dyDescent="0.2">
      <c r="A42" s="7" t="s">
        <v>76</v>
      </c>
    </row>
    <row r="43" spans="1:3" x14ac:dyDescent="0.2">
      <c r="A43" s="3" t="s">
        <v>46</v>
      </c>
      <c r="B43" s="3" t="s">
        <v>47</v>
      </c>
      <c r="C43" s="3" t="s">
        <v>48</v>
      </c>
    </row>
    <row r="44" spans="1:3" x14ac:dyDescent="0.2">
      <c r="A44" s="2" t="s">
        <v>77</v>
      </c>
      <c r="B44" s="2">
        <f>COUNTIF('4_Studies'!$AE$2:$AE$267,"autocorrelation_range")</f>
        <v>26</v>
      </c>
      <c r="C44" s="8">
        <f>B44/COUNTA('4_Studies'!$A$2:$A$267)</f>
        <v>9.7744360902255634E-2</v>
      </c>
    </row>
    <row r="45" spans="1:3" x14ac:dyDescent="0.2">
      <c r="A45" s="2" t="s">
        <v>78</v>
      </c>
      <c r="B45" s="2">
        <f>COUNTIF('4_Studies'!$AE$2:$AE$267,"expert_choice")</f>
        <v>63</v>
      </c>
      <c r="C45" s="8">
        <f>B45/COUNTA('4_Studies'!$A$2:$A$267)</f>
        <v>0.23684210526315788</v>
      </c>
    </row>
    <row r="46" spans="1:3" x14ac:dyDescent="0.2">
      <c r="A46" s="2" t="s">
        <v>79</v>
      </c>
      <c r="B46" s="2">
        <f>COUNTIF('4_Studies'!$AE$2:$AE$267,"not_justified")</f>
        <v>154</v>
      </c>
      <c r="C46" s="8">
        <f>B46/COUNTA('4_Studies'!$A$2:$A$267)</f>
        <v>0.57894736842105265</v>
      </c>
    </row>
    <row r="48" spans="1:3" x14ac:dyDescent="0.2">
      <c r="A48" s="7" t="s">
        <v>80</v>
      </c>
    </row>
    <row r="49" spans="1:3" x14ac:dyDescent="0.2">
      <c r="A49" s="3" t="s">
        <v>46</v>
      </c>
      <c r="B49" s="3" t="s">
        <v>47</v>
      </c>
      <c r="C49" s="3" t="s">
        <v>48</v>
      </c>
    </row>
    <row r="50" spans="1:3" x14ac:dyDescent="0.2">
      <c r="A50" s="2" t="s">
        <v>81</v>
      </c>
      <c r="B50" s="2">
        <f>COUNTIF('4_Studies'!$AJ$2:$AJ$267,"clustered")</f>
        <v>148</v>
      </c>
      <c r="C50" s="8">
        <f>B50/COUNTA('4_Studies'!$A$2:$A$267)</f>
        <v>0.55639097744360899</v>
      </c>
    </row>
    <row r="51" spans="1:3" x14ac:dyDescent="0.2">
      <c r="A51" s="2" t="s">
        <v>82</v>
      </c>
      <c r="B51" s="2">
        <f>COUNTIF('4_Studies'!$AJ$2:$AJ$267,"regular_grid")</f>
        <v>31</v>
      </c>
      <c r="C51" s="8">
        <f>B51/COUNTA('4_Studies'!$A$2:$A$267)</f>
        <v>0.11654135338345864</v>
      </c>
    </row>
    <row r="52" spans="1:3" x14ac:dyDescent="0.2">
      <c r="A52" s="2" t="s">
        <v>83</v>
      </c>
      <c r="B52" s="2">
        <f>COUNTIF('4_Studies'!$AJ$2:$AJ$267,"probability_random")</f>
        <v>19</v>
      </c>
      <c r="C52" s="8">
        <f>B52/COUNTA('4_Studies'!$A$2:$A$267)</f>
        <v>7.1428571428571425E-2</v>
      </c>
    </row>
    <row r="53" spans="1:3" x14ac:dyDescent="0.2">
      <c r="A53" s="2" t="s">
        <v>84</v>
      </c>
      <c r="B53" s="2">
        <f>COUNTIF('4_Studies'!$AJ$2:$AJ$267,"unknown")</f>
        <v>68</v>
      </c>
      <c r="C53" s="8">
        <f>B53/COUNTA('4_Studies'!$A$2:$A$267)</f>
        <v>0.25563909774436089</v>
      </c>
    </row>
    <row r="55" spans="1:3" x14ac:dyDescent="0.2">
      <c r="A55" s="7" t="s">
        <v>85</v>
      </c>
    </row>
    <row r="56" spans="1:3" x14ac:dyDescent="0.2">
      <c r="A56" s="3" t="s">
        <v>46</v>
      </c>
      <c r="B56" s="3" t="s">
        <v>47</v>
      </c>
      <c r="C56" s="3" t="s">
        <v>48</v>
      </c>
    </row>
    <row r="57" spans="1:3" x14ac:dyDescent="0.2">
      <c r="A57" s="2" t="s">
        <v>86</v>
      </c>
      <c r="B57" s="2">
        <f>COUNTIF('4_Studies'!$K$2:$K$267,"in_situ_samples")</f>
        <v>68</v>
      </c>
      <c r="C57" s="8">
        <f>B57/COUNTA('4_Studies'!$A$2:$A$267)</f>
        <v>0.25563909774436089</v>
      </c>
    </row>
    <row r="58" spans="1:3" x14ac:dyDescent="0.2">
      <c r="A58" s="2" t="s">
        <v>87</v>
      </c>
      <c r="B58" s="2">
        <f>COUNTIF('4_Studies'!$K$2:$K$267,"remote_sensing_labels")</f>
        <v>49</v>
      </c>
      <c r="C58" s="8">
        <f>B58/COUNTA('4_Studies'!$A$2:$A$267)</f>
        <v>0.18421052631578946</v>
      </c>
    </row>
    <row r="59" spans="1:3" x14ac:dyDescent="0.2">
      <c r="A59" s="2" t="s">
        <v>88</v>
      </c>
      <c r="B59" s="2">
        <f>COUNTIF('4_Studies'!$K$2:$K$267,"monitoring_stations")</f>
        <v>41</v>
      </c>
      <c r="C59" s="8">
        <f>B59/COUNTA('4_Studies'!$A$2:$A$267)</f>
        <v>0.15413533834586465</v>
      </c>
    </row>
    <row r="60" spans="1:3" x14ac:dyDescent="0.2">
      <c r="A60" s="2" t="s">
        <v>89</v>
      </c>
      <c r="B60" s="2">
        <f>COUNTIF('4_Studies'!$K$2:$K$267,"survey_inventory")</f>
        <v>33</v>
      </c>
      <c r="C60" s="8">
        <f>B60/COUNTA('4_Studies'!$A$2:$A$267)</f>
        <v>0.12406015037593984</v>
      </c>
    </row>
    <row r="61" spans="1:3" x14ac:dyDescent="0.2">
      <c r="A61" s="2" t="s">
        <v>90</v>
      </c>
      <c r="B61" s="2">
        <f>COUNTIF('4_Studies'!$K$2:$K$267,"gridded_product")</f>
        <v>24</v>
      </c>
      <c r="C61" s="8">
        <f>B61/COUNTA('4_Studies'!$A$2:$A$267)</f>
        <v>9.0225563909774431E-2</v>
      </c>
    </row>
    <row r="62" spans="1:3" x14ac:dyDescent="0.2">
      <c r="A62" s="2" t="s">
        <v>91</v>
      </c>
      <c r="B62" s="2">
        <f>COUNTIF('4_Studies'!$K$2:$K$267,"compiled_database")</f>
        <v>19</v>
      </c>
      <c r="C62" s="8">
        <f>B62/COUNTA('4_Studies'!$A$2:$A$267)</f>
        <v>7.1428571428571425E-2</v>
      </c>
    </row>
    <row r="63" spans="1:3" x14ac:dyDescent="0.2">
      <c r="A63" s="2" t="s">
        <v>92</v>
      </c>
      <c r="B63" s="2">
        <f>COUNTIF('4_Studies'!$K$2:$K$267,"occurrence_records")</f>
        <v>12</v>
      </c>
      <c r="C63" s="8">
        <f>B63/COUNTA('4_Studies'!$A$2:$A$267)</f>
        <v>4.5112781954887216E-2</v>
      </c>
    </row>
    <row r="64" spans="1:3" x14ac:dyDescent="0.2">
      <c r="A64" s="2" t="s">
        <v>93</v>
      </c>
      <c r="B64" s="2">
        <f>COUNTIF('4_Studies'!$K$2:$K$267,"mixed")</f>
        <v>14</v>
      </c>
      <c r="C64" s="8">
        <f>B64/COUNTA('4_Studies'!$A$2:$A$267)</f>
        <v>5.2631578947368418E-2</v>
      </c>
    </row>
    <row r="65" spans="1:3" x14ac:dyDescent="0.2">
      <c r="A65" s="2" t="s">
        <v>94</v>
      </c>
      <c r="B65" s="2">
        <f>COUNTIF('4_Studies'!$K$2:$K$267,"simulated")</f>
        <v>6</v>
      </c>
      <c r="C65" s="8">
        <f>B65/COUNTA('4_Studies'!$A$2:$A$267)</f>
        <v>2.2556390977443608E-2</v>
      </c>
    </row>
    <row r="67" spans="1:3" x14ac:dyDescent="0.2">
      <c r="A67" s="7" t="s">
        <v>95</v>
      </c>
    </row>
    <row r="68" spans="1:3" x14ac:dyDescent="0.2">
      <c r="A68" s="3" t="s">
        <v>46</v>
      </c>
      <c r="B68" s="3" t="s">
        <v>47</v>
      </c>
      <c r="C68" s="3" t="s">
        <v>48</v>
      </c>
    </row>
    <row r="69" spans="1:3" x14ac:dyDescent="0.2">
      <c r="A69" s="2" t="s">
        <v>96</v>
      </c>
      <c r="B69" s="2">
        <f>COUNTIF('4_Studies'!$L$2:$L$267,"points")</f>
        <v>168</v>
      </c>
      <c r="C69" s="8">
        <f>B69/COUNTA('4_Studies'!$A$2:$A$267)</f>
        <v>0.63157894736842102</v>
      </c>
    </row>
    <row r="70" spans="1:3" x14ac:dyDescent="0.2">
      <c r="A70" s="2" t="s">
        <v>97</v>
      </c>
      <c r="B70" s="2">
        <f>COUNTIF('4_Studies'!$L$2:$L$267,"raster_pixels")</f>
        <v>55</v>
      </c>
      <c r="C70" s="8">
        <f>B70/COUNTA('4_Studies'!$A$2:$A$267)</f>
        <v>0.20676691729323307</v>
      </c>
    </row>
    <row r="71" spans="1:3" x14ac:dyDescent="0.2">
      <c r="A71" s="2" t="s">
        <v>98</v>
      </c>
      <c r="B71" s="2">
        <f>COUNTIF('4_Studies'!$L$2:$L$267,"polygons")</f>
        <v>38</v>
      </c>
      <c r="C71" s="8">
        <f>B71/COUNTA('4_Studies'!$A$2:$A$267)</f>
        <v>0.14285714285714285</v>
      </c>
    </row>
    <row r="72" spans="1:3" x14ac:dyDescent="0.2">
      <c r="A72" s="2" t="s">
        <v>99</v>
      </c>
      <c r="B72" s="2">
        <f>COUNTIF('4_Studies'!$L$2:$L$267,"mixed")</f>
        <v>5</v>
      </c>
      <c r="C72" s="8">
        <f>B72/COUNTA('4_Studies'!$A$2:$A$267)</f>
        <v>1.8796992481203006E-2</v>
      </c>
    </row>
    <row r="74" spans="1:3" x14ac:dyDescent="0.2">
      <c r="A74" s="7" t="s">
        <v>100</v>
      </c>
    </row>
    <row r="75" spans="1:3" x14ac:dyDescent="0.2">
      <c r="A75" s="3" t="s">
        <v>46</v>
      </c>
      <c r="B75" s="3" t="s">
        <v>47</v>
      </c>
      <c r="C75" s="3" t="s">
        <v>48</v>
      </c>
    </row>
    <row r="76" spans="1:3" x14ac:dyDescent="0.2">
      <c r="A76" s="2" t="s">
        <v>101</v>
      </c>
      <c r="B76" s="2">
        <f>COUNTIF('4_Studies'!$R$2:$R$267,"regression")</f>
        <v>161</v>
      </c>
      <c r="C76" s="8">
        <f>B76/COUNTA('4_Studies'!$A$2:$A$267)</f>
        <v>0.60526315789473684</v>
      </c>
    </row>
    <row r="77" spans="1:3" x14ac:dyDescent="0.2">
      <c r="A77" s="2" t="s">
        <v>102</v>
      </c>
      <c r="B77" s="2">
        <f>COUNTIF('4_Studies'!$R$2:$R$267,"classification")</f>
        <v>100</v>
      </c>
      <c r="C77" s="8">
        <f>B77/COUNTA('4_Studies'!$A$2:$A$267)</f>
        <v>0.37593984962406013</v>
      </c>
    </row>
    <row r="78" spans="1:3" x14ac:dyDescent="0.2">
      <c r="A78" s="2" t="s">
        <v>103</v>
      </c>
      <c r="B78" s="2">
        <f>COUNTIF('4_Studies'!$R$2:$R$267,"both")</f>
        <v>5</v>
      </c>
      <c r="C78" s="8">
        <f>B78/COUNTA('4_Studies'!$A$2:$A$267)</f>
        <v>1.8796992481203006E-2</v>
      </c>
    </row>
    <row r="80" spans="1:3" x14ac:dyDescent="0.2">
      <c r="A80" s="7" t="s">
        <v>104</v>
      </c>
    </row>
    <row r="81" spans="1:3" x14ac:dyDescent="0.2">
      <c r="A81" s="3" t="s">
        <v>46</v>
      </c>
      <c r="B81" s="3" t="s">
        <v>47</v>
      </c>
      <c r="C81" s="3" t="s">
        <v>48</v>
      </c>
    </row>
    <row r="82" spans="1:3" x14ac:dyDescent="0.2">
      <c r="A82" s="2" t="s">
        <v>105</v>
      </c>
      <c r="B82" s="2">
        <f>COUNTIF('4_Studies'!$AG$2:$AG$267,"none")</f>
        <v>181</v>
      </c>
      <c r="C82" s="8">
        <f>B82/COUNTA('4_Studies'!$A$2:$A$267)</f>
        <v>0.68045112781954886</v>
      </c>
    </row>
    <row r="83" spans="1:3" x14ac:dyDescent="0.2">
      <c r="A83" s="2" t="s">
        <v>106</v>
      </c>
      <c r="B83" s="2">
        <f>COUNTIF('4_Studies'!$AG$2:$AG$267,"separate_holdout")</f>
        <v>31</v>
      </c>
      <c r="C83" s="8">
        <f>B83/COUNTA('4_Studies'!$A$2:$A$267)</f>
        <v>0.11654135338345864</v>
      </c>
    </row>
    <row r="84" spans="1:3" x14ac:dyDescent="0.2">
      <c r="A84" s="2" t="s">
        <v>107</v>
      </c>
      <c r="B84" s="2">
        <f>COUNTIF('4_Studies'!$AG$2:$AG$267,"later_period")</f>
        <v>22</v>
      </c>
      <c r="C84" s="8">
        <f>B84/COUNTA('4_Studies'!$A$2:$A$267)</f>
        <v>8.2706766917293228E-2</v>
      </c>
    </row>
    <row r="85" spans="1:3" x14ac:dyDescent="0.2">
      <c r="A85" s="2" t="s">
        <v>108</v>
      </c>
      <c r="B85" s="2">
        <f>COUNTIF('4_Studies'!$AG$2:$AG$267,"other_region")</f>
        <v>17</v>
      </c>
      <c r="C85" s="8">
        <f>B85/COUNTA('4_Studies'!$A$2:$A$267)</f>
        <v>6.3909774436090222E-2</v>
      </c>
    </row>
    <row r="86" spans="1:3" x14ac:dyDescent="0.2">
      <c r="A86" s="2" t="s">
        <v>109</v>
      </c>
      <c r="B86" s="2">
        <f>COUNTIF('4_Studies'!$AG$2:$AG$267,"probability_sample")</f>
        <v>5</v>
      </c>
      <c r="C86" s="8">
        <f>B86/COUNTA('4_Studies'!$A$2:$A$267)</f>
        <v>1.8796992481203006E-2</v>
      </c>
    </row>
    <row r="87" spans="1:3" x14ac:dyDescent="0.2">
      <c r="A87" s="2" t="s">
        <v>110</v>
      </c>
      <c r="B87" s="2">
        <f>COUNTIF('4_Studies'!$AG$2:$AG$267,"other")</f>
        <v>10</v>
      </c>
      <c r="C87" s="8">
        <f>B87/COUNTA('4_Studies'!$A$2:$A$267)</f>
        <v>3.7593984962406013E-2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9E73"/>
  </sheetPr>
  <dimension ref="A1:F103"/>
  <sheetViews>
    <sheetView workbookViewId="0">
      <pane ySplit="3" topLeftCell="A4" activePane="bottomLeft" state="frozen"/>
      <selection pane="bottomLeft"/>
    </sheetView>
  </sheetViews>
  <sheetFormatPr baseColWidth="10" defaultColWidth="8.83203125" defaultRowHeight="15" x14ac:dyDescent="0.2"/>
  <cols>
    <col min="1" max="1" width="7" customWidth="1"/>
    <col min="2" max="2" width="8" customWidth="1"/>
    <col min="3" max="3" width="30" customWidth="1"/>
    <col min="4" max="4" width="16" customWidth="1"/>
    <col min="5" max="6" width="10" customWidth="1"/>
  </cols>
  <sheetData>
    <row r="1" spans="1:6" ht="17" x14ac:dyDescent="0.2">
      <c r="A1" s="1" t="s">
        <v>111</v>
      </c>
    </row>
    <row r="3" spans="1:6" x14ac:dyDescent="0.2">
      <c r="A3" s="3" t="s">
        <v>112</v>
      </c>
      <c r="B3" s="3" t="s">
        <v>113</v>
      </c>
      <c r="C3" s="3" t="s">
        <v>114</v>
      </c>
      <c r="D3" s="3" t="s">
        <v>115</v>
      </c>
      <c r="E3" s="3" t="s">
        <v>47</v>
      </c>
      <c r="F3" s="3" t="s">
        <v>48</v>
      </c>
    </row>
    <row r="4" spans="1:6" x14ac:dyDescent="0.2">
      <c r="A4" s="9">
        <f t="shared" ref="A4:A35" si="0">RANK(E4,$E$4:$E$89)</f>
        <v>1</v>
      </c>
      <c r="B4" s="9" t="s">
        <v>116</v>
      </c>
      <c r="C4" s="9" t="s">
        <v>117</v>
      </c>
      <c r="D4" s="9" t="s">
        <v>118</v>
      </c>
      <c r="E4" s="9">
        <f>COUNTIF('4_Studies'!$F$2:$F$267,"*CHN*")</f>
        <v>54</v>
      </c>
      <c r="F4" s="10">
        <f>E4/COUNTA('4_Studies'!$A$2:$A$267)</f>
        <v>0.20300751879699247</v>
      </c>
    </row>
    <row r="5" spans="1:6" x14ac:dyDescent="0.2">
      <c r="A5" s="9">
        <f t="shared" si="0"/>
        <v>2</v>
      </c>
      <c r="B5" s="9" t="s">
        <v>119</v>
      </c>
      <c r="C5" s="9" t="s">
        <v>120</v>
      </c>
      <c r="D5" s="9" t="s">
        <v>121</v>
      </c>
      <c r="E5" s="9">
        <f>COUNTIF('4_Studies'!$F$2:$F$267,"*USA*")</f>
        <v>42</v>
      </c>
      <c r="F5" s="10">
        <f>E5/COUNTA('4_Studies'!$A$2:$A$267)</f>
        <v>0.15789473684210525</v>
      </c>
    </row>
    <row r="6" spans="1:6" x14ac:dyDescent="0.2">
      <c r="A6" s="9">
        <f t="shared" si="0"/>
        <v>3</v>
      </c>
      <c r="B6" s="9" t="s">
        <v>122</v>
      </c>
      <c r="C6" s="9" t="s">
        <v>123</v>
      </c>
      <c r="D6" s="9" t="s">
        <v>121</v>
      </c>
      <c r="E6" s="9">
        <f>COUNTIF('4_Studies'!$F$2:$F$267,"*CAN*")</f>
        <v>12</v>
      </c>
      <c r="F6" s="10">
        <f>E6/COUNTA('4_Studies'!$A$2:$A$267)</f>
        <v>4.5112781954887216E-2</v>
      </c>
    </row>
    <row r="7" spans="1:6" x14ac:dyDescent="0.2">
      <c r="A7" s="9">
        <f t="shared" si="0"/>
        <v>3</v>
      </c>
      <c r="B7" s="9" t="s">
        <v>124</v>
      </c>
      <c r="C7" s="9" t="s">
        <v>125</v>
      </c>
      <c r="D7" s="9" t="s">
        <v>126</v>
      </c>
      <c r="E7" s="9">
        <f>COUNTIF('4_Studies'!$F$2:$F$267,"*DEU*")</f>
        <v>12</v>
      </c>
      <c r="F7" s="10">
        <f>E7/COUNTA('4_Studies'!$A$2:$A$267)</f>
        <v>4.5112781954887216E-2</v>
      </c>
    </row>
    <row r="8" spans="1:6" x14ac:dyDescent="0.2">
      <c r="A8" s="9">
        <f t="shared" si="0"/>
        <v>5</v>
      </c>
      <c r="B8" s="9" t="s">
        <v>127</v>
      </c>
      <c r="C8" s="9" t="s">
        <v>128</v>
      </c>
      <c r="D8" s="9" t="s">
        <v>129</v>
      </c>
      <c r="E8" s="9">
        <f>COUNTIF('4_Studies'!$F$2:$F$267,"*AUS*")</f>
        <v>11</v>
      </c>
      <c r="F8" s="10">
        <f>E8/COUNTA('4_Studies'!$A$2:$A$267)</f>
        <v>4.1353383458646614E-2</v>
      </c>
    </row>
    <row r="9" spans="1:6" x14ac:dyDescent="0.2">
      <c r="A9" s="9">
        <f t="shared" si="0"/>
        <v>5</v>
      </c>
      <c r="B9" s="9" t="s">
        <v>130</v>
      </c>
      <c r="C9" s="9" t="s">
        <v>131</v>
      </c>
      <c r="D9" s="9" t="s">
        <v>132</v>
      </c>
      <c r="E9" s="9">
        <f>COUNTIF('4_Studies'!$F$2:$F$267,"*BRA*")</f>
        <v>11</v>
      </c>
      <c r="F9" s="10">
        <f>E9/COUNTA('4_Studies'!$A$2:$A$267)</f>
        <v>4.1353383458646614E-2</v>
      </c>
    </row>
    <row r="10" spans="1:6" x14ac:dyDescent="0.2">
      <c r="A10" s="9">
        <f t="shared" si="0"/>
        <v>7</v>
      </c>
      <c r="B10" s="9" t="s">
        <v>133</v>
      </c>
      <c r="C10" s="9" t="s">
        <v>134</v>
      </c>
      <c r="D10" s="9" t="s">
        <v>126</v>
      </c>
      <c r="E10" s="9">
        <f>COUNTIF('4_Studies'!$F$2:$F$267,"*ESP*")</f>
        <v>10</v>
      </c>
      <c r="F10" s="10">
        <f>E10/COUNTA('4_Studies'!$A$2:$A$267)</f>
        <v>3.7593984962406013E-2</v>
      </c>
    </row>
    <row r="11" spans="1:6" x14ac:dyDescent="0.2">
      <c r="A11" s="9">
        <f t="shared" si="0"/>
        <v>8</v>
      </c>
      <c r="B11" s="9" t="s">
        <v>135</v>
      </c>
      <c r="C11" s="9" t="s">
        <v>136</v>
      </c>
      <c r="D11" s="9" t="s">
        <v>126</v>
      </c>
      <c r="E11" s="9">
        <f>COUNTIF('4_Studies'!$F$2:$F$267,"*FRA*")</f>
        <v>8</v>
      </c>
      <c r="F11" s="10">
        <f>E11/COUNTA('4_Studies'!$A$2:$A$267)</f>
        <v>3.007518796992481E-2</v>
      </c>
    </row>
    <row r="12" spans="1:6" x14ac:dyDescent="0.2">
      <c r="A12" s="9">
        <f t="shared" si="0"/>
        <v>9</v>
      </c>
      <c r="B12" s="9" t="s">
        <v>137</v>
      </c>
      <c r="C12" s="9" t="s">
        <v>138</v>
      </c>
      <c r="D12" s="9" t="s">
        <v>118</v>
      </c>
      <c r="E12" s="9">
        <f>COUNTIF('4_Studies'!$F$2:$F$267,"*IND*")</f>
        <v>5</v>
      </c>
      <c r="F12" s="10">
        <f>E12/COUNTA('4_Studies'!$A$2:$A$267)</f>
        <v>1.8796992481203006E-2</v>
      </c>
    </row>
    <row r="13" spans="1:6" x14ac:dyDescent="0.2">
      <c r="A13" s="11">
        <f t="shared" si="0"/>
        <v>9</v>
      </c>
      <c r="B13" s="11" t="s">
        <v>139</v>
      </c>
      <c r="C13" s="11" t="s">
        <v>140</v>
      </c>
      <c r="D13" s="11" t="s">
        <v>132</v>
      </c>
      <c r="E13" s="11">
        <f>COUNTIF('4_Studies'!$F$2:$F$267,"*PER*")</f>
        <v>5</v>
      </c>
      <c r="F13" s="12">
        <f>E13/COUNTA('4_Studies'!$A$2:$A$267)</f>
        <v>1.8796992481203006E-2</v>
      </c>
    </row>
    <row r="14" spans="1:6" x14ac:dyDescent="0.2">
      <c r="A14" s="9">
        <f t="shared" si="0"/>
        <v>11</v>
      </c>
      <c r="B14" s="9" t="s">
        <v>141</v>
      </c>
      <c r="C14" s="9" t="s">
        <v>142</v>
      </c>
      <c r="D14" s="9" t="s">
        <v>126</v>
      </c>
      <c r="E14" s="9">
        <f>COUNTIF('4_Studies'!$F$2:$F$267,"*AUT*")</f>
        <v>4</v>
      </c>
      <c r="F14" s="10">
        <f>E14/COUNTA('4_Studies'!$A$2:$A$267)</f>
        <v>1.5037593984962405E-2</v>
      </c>
    </row>
    <row r="15" spans="1:6" x14ac:dyDescent="0.2">
      <c r="A15" s="9">
        <f t="shared" si="0"/>
        <v>11</v>
      </c>
      <c r="B15" s="9" t="s">
        <v>143</v>
      </c>
      <c r="C15" s="9" t="s">
        <v>144</v>
      </c>
      <c r="D15" s="9" t="s">
        <v>118</v>
      </c>
      <c r="E15" s="9">
        <f>COUNTIF('4_Studies'!$F$2:$F$267,"*IDN*")</f>
        <v>4</v>
      </c>
      <c r="F15" s="10">
        <f>E15/COUNTA('4_Studies'!$A$2:$A$267)</f>
        <v>1.5037593984962405E-2</v>
      </c>
    </row>
    <row r="16" spans="1:6" x14ac:dyDescent="0.2">
      <c r="A16" s="9">
        <f t="shared" si="0"/>
        <v>11</v>
      </c>
      <c r="B16" s="9" t="s">
        <v>145</v>
      </c>
      <c r="C16" s="9" t="s">
        <v>146</v>
      </c>
      <c r="D16" s="9" t="s">
        <v>118</v>
      </c>
      <c r="E16" s="9">
        <f>COUNTIF('4_Studies'!$F$2:$F$267,"*JPN*")</f>
        <v>4</v>
      </c>
      <c r="F16" s="10">
        <f>E16/COUNTA('4_Studies'!$A$2:$A$267)</f>
        <v>1.5037593984962405E-2</v>
      </c>
    </row>
    <row r="17" spans="1:6" x14ac:dyDescent="0.2">
      <c r="A17" s="9">
        <f t="shared" si="0"/>
        <v>11</v>
      </c>
      <c r="B17" s="9" t="s">
        <v>147</v>
      </c>
      <c r="C17" s="9" t="s">
        <v>148</v>
      </c>
      <c r="D17" s="9" t="s">
        <v>118</v>
      </c>
      <c r="E17" s="9">
        <f>COUNTIF('4_Studies'!$F$2:$F$267,"*TWN*")</f>
        <v>4</v>
      </c>
      <c r="F17" s="10">
        <f>E17/COUNTA('4_Studies'!$A$2:$A$267)</f>
        <v>1.5037593984962405E-2</v>
      </c>
    </row>
    <row r="18" spans="1:6" x14ac:dyDescent="0.2">
      <c r="A18" s="9">
        <f t="shared" si="0"/>
        <v>11</v>
      </c>
      <c r="B18" s="9" t="s">
        <v>149</v>
      </c>
      <c r="C18" s="9" t="s">
        <v>150</v>
      </c>
      <c r="D18" s="9" t="s">
        <v>118</v>
      </c>
      <c r="E18" s="9">
        <f>COUNTIF('4_Studies'!$F$2:$F$267,"*VNM*")</f>
        <v>4</v>
      </c>
      <c r="F18" s="10">
        <f>E18/COUNTA('4_Studies'!$A$2:$A$267)</f>
        <v>1.5037593984962405E-2</v>
      </c>
    </row>
    <row r="19" spans="1:6" x14ac:dyDescent="0.2">
      <c r="A19" s="9">
        <f t="shared" si="0"/>
        <v>16</v>
      </c>
      <c r="B19" s="9" t="s">
        <v>151</v>
      </c>
      <c r="C19" s="9" t="s">
        <v>152</v>
      </c>
      <c r="D19" s="9" t="s">
        <v>153</v>
      </c>
      <c r="E19" s="9">
        <f>COUNTIF('4_Studies'!$F$2:$F$267,"*BFA*")</f>
        <v>3</v>
      </c>
      <c r="F19" s="10">
        <f>E19/COUNTA('4_Studies'!$A$2:$A$267)</f>
        <v>1.1278195488721804E-2</v>
      </c>
    </row>
    <row r="20" spans="1:6" x14ac:dyDescent="0.2">
      <c r="A20" s="9">
        <f t="shared" si="0"/>
        <v>16</v>
      </c>
      <c r="B20" s="9" t="s">
        <v>154</v>
      </c>
      <c r="C20" s="9" t="s">
        <v>155</v>
      </c>
      <c r="D20" s="9" t="s">
        <v>153</v>
      </c>
      <c r="E20" s="9">
        <f>COUNTIF('4_Studies'!$F$2:$F$267,"*ETH*")</f>
        <v>3</v>
      </c>
      <c r="F20" s="10">
        <f>E20/COUNTA('4_Studies'!$A$2:$A$267)</f>
        <v>1.1278195488721804E-2</v>
      </c>
    </row>
    <row r="21" spans="1:6" x14ac:dyDescent="0.2">
      <c r="A21" s="9">
        <f t="shared" si="0"/>
        <v>16</v>
      </c>
      <c r="B21" s="9" t="s">
        <v>156</v>
      </c>
      <c r="C21" s="9" t="s">
        <v>157</v>
      </c>
      <c r="D21" s="9" t="s">
        <v>126</v>
      </c>
      <c r="E21" s="9">
        <f>COUNTIF('4_Studies'!$F$2:$F$267,"*GBR*")</f>
        <v>3</v>
      </c>
      <c r="F21" s="10">
        <f>E21/COUNTA('4_Studies'!$A$2:$A$267)</f>
        <v>1.1278195488721804E-2</v>
      </c>
    </row>
    <row r="22" spans="1:6" x14ac:dyDescent="0.2">
      <c r="A22" s="9">
        <f t="shared" si="0"/>
        <v>16</v>
      </c>
      <c r="B22" s="9" t="s">
        <v>158</v>
      </c>
      <c r="C22" s="9" t="s">
        <v>159</v>
      </c>
      <c r="D22" s="9" t="s">
        <v>126</v>
      </c>
      <c r="E22" s="9">
        <f>COUNTIF('4_Studies'!$F$2:$F$267,"*ITA*")</f>
        <v>3</v>
      </c>
      <c r="F22" s="10">
        <f>E22/COUNTA('4_Studies'!$A$2:$A$267)</f>
        <v>1.1278195488721804E-2</v>
      </c>
    </row>
    <row r="23" spans="1:6" x14ac:dyDescent="0.2">
      <c r="A23" s="9">
        <f t="shared" si="0"/>
        <v>16</v>
      </c>
      <c r="B23" s="9" t="s">
        <v>160</v>
      </c>
      <c r="C23" s="9" t="s">
        <v>161</v>
      </c>
      <c r="D23" s="9" t="s">
        <v>118</v>
      </c>
      <c r="E23" s="9">
        <f>COUNTIF('4_Studies'!$F$2:$F$267,"*KOR*")</f>
        <v>3</v>
      </c>
      <c r="F23" s="10">
        <f>E23/COUNTA('4_Studies'!$A$2:$A$267)</f>
        <v>1.1278195488721804E-2</v>
      </c>
    </row>
    <row r="24" spans="1:6" x14ac:dyDescent="0.2">
      <c r="A24" s="9">
        <f t="shared" si="0"/>
        <v>16</v>
      </c>
      <c r="B24" s="9" t="s">
        <v>162</v>
      </c>
      <c r="C24" s="9" t="s">
        <v>163</v>
      </c>
      <c r="D24" s="9" t="s">
        <v>153</v>
      </c>
      <c r="E24" s="9">
        <f>COUNTIF('4_Studies'!$F$2:$F$267,"*MAR*")</f>
        <v>3</v>
      </c>
      <c r="F24" s="10">
        <f>E24/COUNTA('4_Studies'!$A$2:$A$267)</f>
        <v>1.1278195488721804E-2</v>
      </c>
    </row>
    <row r="25" spans="1:6" x14ac:dyDescent="0.2">
      <c r="A25" s="9">
        <f t="shared" si="0"/>
        <v>16</v>
      </c>
      <c r="B25" s="9" t="s">
        <v>164</v>
      </c>
      <c r="C25" s="9" t="s">
        <v>165</v>
      </c>
      <c r="D25" s="9" t="s">
        <v>126</v>
      </c>
      <c r="E25" s="9">
        <f>COUNTIF('4_Studies'!$F$2:$F$267,"*NLD*")</f>
        <v>3</v>
      </c>
      <c r="F25" s="10">
        <f>E25/COUNTA('4_Studies'!$A$2:$A$267)</f>
        <v>1.1278195488721804E-2</v>
      </c>
    </row>
    <row r="26" spans="1:6" x14ac:dyDescent="0.2">
      <c r="A26" s="9">
        <f t="shared" si="0"/>
        <v>16</v>
      </c>
      <c r="B26" s="9" t="s">
        <v>166</v>
      </c>
      <c r="C26" s="9" t="s">
        <v>167</v>
      </c>
      <c r="D26" s="9" t="s">
        <v>126</v>
      </c>
      <c r="E26" s="9">
        <f>COUNTIF('4_Studies'!$F$2:$F$267,"*PRT*")</f>
        <v>3</v>
      </c>
      <c r="F26" s="10">
        <f>E26/COUNTA('4_Studies'!$A$2:$A$267)</f>
        <v>1.1278195488721804E-2</v>
      </c>
    </row>
    <row r="27" spans="1:6" x14ac:dyDescent="0.2">
      <c r="A27" s="9">
        <f t="shared" si="0"/>
        <v>16</v>
      </c>
      <c r="B27" s="9" t="s">
        <v>168</v>
      </c>
      <c r="C27" s="9" t="s">
        <v>169</v>
      </c>
      <c r="D27" s="9" t="s">
        <v>126</v>
      </c>
      <c r="E27" s="9">
        <f>COUNTIF('4_Studies'!$F$2:$F$267,"*SWE*")</f>
        <v>3</v>
      </c>
      <c r="F27" s="10">
        <f>E27/COUNTA('4_Studies'!$A$2:$A$267)</f>
        <v>1.1278195488721804E-2</v>
      </c>
    </row>
    <row r="28" spans="1:6" x14ac:dyDescent="0.2">
      <c r="A28" s="9">
        <f t="shared" si="0"/>
        <v>16</v>
      </c>
      <c r="B28" s="9" t="s">
        <v>170</v>
      </c>
      <c r="C28" s="9" t="s">
        <v>171</v>
      </c>
      <c r="D28" s="9" t="s">
        <v>118</v>
      </c>
      <c r="E28" s="9">
        <f>COUNTIF('4_Studies'!$F$2:$F$267,"*THA*")</f>
        <v>3</v>
      </c>
      <c r="F28" s="10">
        <f>E28/COUNTA('4_Studies'!$A$2:$A$267)</f>
        <v>1.1278195488721804E-2</v>
      </c>
    </row>
    <row r="29" spans="1:6" x14ac:dyDescent="0.2">
      <c r="A29" s="9">
        <f t="shared" si="0"/>
        <v>26</v>
      </c>
      <c r="B29" s="9" t="s">
        <v>172</v>
      </c>
      <c r="C29" s="9" t="s">
        <v>173</v>
      </c>
      <c r="D29" s="9" t="s">
        <v>132</v>
      </c>
      <c r="E29" s="9">
        <f>COUNTIF('4_Studies'!$F$2:$F$267,"*ARG*")</f>
        <v>2</v>
      </c>
      <c r="F29" s="10">
        <f>E29/COUNTA('4_Studies'!$A$2:$A$267)</f>
        <v>7.5187969924812026E-3</v>
      </c>
    </row>
    <row r="30" spans="1:6" x14ac:dyDescent="0.2">
      <c r="A30" s="9">
        <f t="shared" si="0"/>
        <v>26</v>
      </c>
      <c r="B30" s="9" t="s">
        <v>174</v>
      </c>
      <c r="C30" s="9" t="s">
        <v>175</v>
      </c>
      <c r="D30" s="9" t="s">
        <v>175</v>
      </c>
      <c r="E30" s="9">
        <f>COUNTIF('4_Studies'!$F$2:$F$267,"*ATA*")</f>
        <v>2</v>
      </c>
      <c r="F30" s="10">
        <f>E30/COUNTA('4_Studies'!$A$2:$A$267)</f>
        <v>7.5187969924812026E-3</v>
      </c>
    </row>
    <row r="31" spans="1:6" x14ac:dyDescent="0.2">
      <c r="A31" s="9">
        <f t="shared" si="0"/>
        <v>26</v>
      </c>
      <c r="B31" s="9" t="s">
        <v>176</v>
      </c>
      <c r="C31" s="9" t="s">
        <v>177</v>
      </c>
      <c r="D31" s="9" t="s">
        <v>126</v>
      </c>
      <c r="E31" s="9">
        <f>COUNTIF('4_Studies'!$F$2:$F$267,"*BGR*")</f>
        <v>2</v>
      </c>
      <c r="F31" s="10">
        <f>E31/COUNTA('4_Studies'!$A$2:$A$267)</f>
        <v>7.5187969924812026E-3</v>
      </c>
    </row>
    <row r="32" spans="1:6" x14ac:dyDescent="0.2">
      <c r="A32" s="9">
        <f t="shared" si="0"/>
        <v>26</v>
      </c>
      <c r="B32" s="9" t="s">
        <v>178</v>
      </c>
      <c r="C32" s="9" t="s">
        <v>179</v>
      </c>
      <c r="D32" s="9" t="s">
        <v>132</v>
      </c>
      <c r="E32" s="9">
        <f>COUNTIF('4_Studies'!$F$2:$F$267,"*BOL*")</f>
        <v>2</v>
      </c>
      <c r="F32" s="10">
        <f>E32/COUNTA('4_Studies'!$A$2:$A$267)</f>
        <v>7.5187969924812026E-3</v>
      </c>
    </row>
    <row r="33" spans="1:6" x14ac:dyDescent="0.2">
      <c r="A33" s="9">
        <f t="shared" si="0"/>
        <v>26</v>
      </c>
      <c r="B33" s="9" t="s">
        <v>180</v>
      </c>
      <c r="C33" s="9" t="s">
        <v>181</v>
      </c>
      <c r="D33" s="9" t="s">
        <v>126</v>
      </c>
      <c r="E33" s="9">
        <f>COUNTIF('4_Studies'!$F$2:$F$267,"*CHE*")</f>
        <v>2</v>
      </c>
      <c r="F33" s="10">
        <f>E33/COUNTA('4_Studies'!$A$2:$A$267)</f>
        <v>7.5187969924812026E-3</v>
      </c>
    </row>
    <row r="34" spans="1:6" x14ac:dyDescent="0.2">
      <c r="A34" s="9">
        <f t="shared" si="0"/>
        <v>26</v>
      </c>
      <c r="B34" s="9" t="s">
        <v>182</v>
      </c>
      <c r="C34" s="9" t="s">
        <v>183</v>
      </c>
      <c r="D34" s="9" t="s">
        <v>132</v>
      </c>
      <c r="E34" s="9">
        <f>COUNTIF('4_Studies'!$F$2:$F$267,"*CHL*")</f>
        <v>2</v>
      </c>
      <c r="F34" s="10">
        <f>E34/COUNTA('4_Studies'!$A$2:$A$267)</f>
        <v>7.5187969924812026E-3</v>
      </c>
    </row>
    <row r="35" spans="1:6" x14ac:dyDescent="0.2">
      <c r="A35" s="9">
        <f t="shared" si="0"/>
        <v>26</v>
      </c>
      <c r="B35" s="9" t="s">
        <v>184</v>
      </c>
      <c r="C35" s="9" t="s">
        <v>185</v>
      </c>
      <c r="D35" s="9" t="s">
        <v>153</v>
      </c>
      <c r="E35" s="9">
        <f>COUNTIF('4_Studies'!$F$2:$F$267,"*CMR*")</f>
        <v>2</v>
      </c>
      <c r="F35" s="10">
        <f>E35/COUNTA('4_Studies'!$A$2:$A$267)</f>
        <v>7.5187969924812026E-3</v>
      </c>
    </row>
    <row r="36" spans="1:6" x14ac:dyDescent="0.2">
      <c r="A36" s="9">
        <f t="shared" ref="A36:A67" si="1">RANK(E36,$E$4:$E$89)</f>
        <v>26</v>
      </c>
      <c r="B36" s="9" t="s">
        <v>186</v>
      </c>
      <c r="C36" s="9" t="s">
        <v>187</v>
      </c>
      <c r="D36" s="9" t="s">
        <v>126</v>
      </c>
      <c r="E36" s="9">
        <f>COUNTIF('4_Studies'!$F$2:$F$267,"*CZE*")</f>
        <v>2</v>
      </c>
      <c r="F36" s="10">
        <f>E36/COUNTA('4_Studies'!$A$2:$A$267)</f>
        <v>7.5187969924812026E-3</v>
      </c>
    </row>
    <row r="37" spans="1:6" x14ac:dyDescent="0.2">
      <c r="A37" s="9">
        <f t="shared" si="1"/>
        <v>26</v>
      </c>
      <c r="B37" s="9" t="s">
        <v>188</v>
      </c>
      <c r="C37" s="9" t="s">
        <v>189</v>
      </c>
      <c r="D37" s="9" t="s">
        <v>126</v>
      </c>
      <c r="E37" s="9">
        <f>COUNTIF('4_Studies'!$F$2:$F$267,"*DNK*")</f>
        <v>2</v>
      </c>
      <c r="F37" s="10">
        <f>E37/COUNTA('4_Studies'!$A$2:$A$267)</f>
        <v>7.5187969924812026E-3</v>
      </c>
    </row>
    <row r="38" spans="1:6" x14ac:dyDescent="0.2">
      <c r="A38" s="9">
        <f t="shared" si="1"/>
        <v>26</v>
      </c>
      <c r="B38" s="9" t="s">
        <v>190</v>
      </c>
      <c r="C38" s="9" t="s">
        <v>191</v>
      </c>
      <c r="D38" s="9" t="s">
        <v>132</v>
      </c>
      <c r="E38" s="9">
        <f>COUNTIF('4_Studies'!$F$2:$F$267,"*ECU*")</f>
        <v>2</v>
      </c>
      <c r="F38" s="10">
        <f>E38/COUNTA('4_Studies'!$A$2:$A$267)</f>
        <v>7.5187969924812026E-3</v>
      </c>
    </row>
    <row r="39" spans="1:6" x14ac:dyDescent="0.2">
      <c r="A39" s="9">
        <f t="shared" si="1"/>
        <v>26</v>
      </c>
      <c r="B39" s="9" t="s">
        <v>192</v>
      </c>
      <c r="C39" s="9" t="s">
        <v>193</v>
      </c>
      <c r="D39" s="9" t="s">
        <v>153</v>
      </c>
      <c r="E39" s="9">
        <f>COUNTIF('4_Studies'!$F$2:$F$267,"*EGY*")</f>
        <v>2</v>
      </c>
      <c r="F39" s="10">
        <f>E39/COUNTA('4_Studies'!$A$2:$A$267)</f>
        <v>7.5187969924812026E-3</v>
      </c>
    </row>
    <row r="40" spans="1:6" x14ac:dyDescent="0.2">
      <c r="A40" s="9">
        <f t="shared" si="1"/>
        <v>26</v>
      </c>
      <c r="B40" s="9" t="s">
        <v>194</v>
      </c>
      <c r="C40" s="9" t="s">
        <v>195</v>
      </c>
      <c r="D40" s="9" t="s">
        <v>153</v>
      </c>
      <c r="E40" s="9">
        <f>COUNTIF('4_Studies'!$F$2:$F$267,"*GHA*")</f>
        <v>2</v>
      </c>
      <c r="F40" s="10">
        <f>E40/COUNTA('4_Studies'!$A$2:$A$267)</f>
        <v>7.5187969924812026E-3</v>
      </c>
    </row>
    <row r="41" spans="1:6" x14ac:dyDescent="0.2">
      <c r="A41" s="9">
        <f t="shared" si="1"/>
        <v>26</v>
      </c>
      <c r="B41" s="9" t="s">
        <v>196</v>
      </c>
      <c r="C41" s="9" t="s">
        <v>197</v>
      </c>
      <c r="D41" s="9" t="s">
        <v>126</v>
      </c>
      <c r="E41" s="9">
        <f>COUNTIF('4_Studies'!$F$2:$F$267,"*HRV*")</f>
        <v>2</v>
      </c>
      <c r="F41" s="10">
        <f>E41/COUNTA('4_Studies'!$A$2:$A$267)</f>
        <v>7.5187969924812026E-3</v>
      </c>
    </row>
    <row r="42" spans="1:6" x14ac:dyDescent="0.2">
      <c r="A42" s="9">
        <f t="shared" si="1"/>
        <v>26</v>
      </c>
      <c r="B42" s="9" t="s">
        <v>198</v>
      </c>
      <c r="C42" s="9" t="s">
        <v>199</v>
      </c>
      <c r="D42" s="9" t="s">
        <v>126</v>
      </c>
      <c r="E42" s="9">
        <f>COUNTIF('4_Studies'!$F$2:$F$267,"*HUN*")</f>
        <v>2</v>
      </c>
      <c r="F42" s="10">
        <f>E42/COUNTA('4_Studies'!$A$2:$A$267)</f>
        <v>7.5187969924812026E-3</v>
      </c>
    </row>
    <row r="43" spans="1:6" x14ac:dyDescent="0.2">
      <c r="A43" s="9">
        <f t="shared" si="1"/>
        <v>26</v>
      </c>
      <c r="B43" s="9" t="s">
        <v>200</v>
      </c>
      <c r="C43" s="9" t="s">
        <v>201</v>
      </c>
      <c r="D43" s="9" t="s">
        <v>118</v>
      </c>
      <c r="E43" s="9">
        <f>COUNTIF('4_Studies'!$F$2:$F$267,"*IRN*")</f>
        <v>2</v>
      </c>
      <c r="F43" s="10">
        <f>E43/COUNTA('4_Studies'!$A$2:$A$267)</f>
        <v>7.5187969924812026E-3</v>
      </c>
    </row>
    <row r="44" spans="1:6" x14ac:dyDescent="0.2">
      <c r="A44" s="9">
        <f t="shared" si="1"/>
        <v>26</v>
      </c>
      <c r="B44" s="9" t="s">
        <v>202</v>
      </c>
      <c r="C44" s="9" t="s">
        <v>203</v>
      </c>
      <c r="D44" s="9" t="s">
        <v>126</v>
      </c>
      <c r="E44" s="9">
        <f>COUNTIF('4_Studies'!$F$2:$F$267,"*LTU*")</f>
        <v>2</v>
      </c>
      <c r="F44" s="10">
        <f>E44/COUNTA('4_Studies'!$A$2:$A$267)</f>
        <v>7.5187969924812026E-3</v>
      </c>
    </row>
    <row r="45" spans="1:6" x14ac:dyDescent="0.2">
      <c r="A45" s="9">
        <f t="shared" si="1"/>
        <v>26</v>
      </c>
      <c r="B45" s="9" t="s">
        <v>204</v>
      </c>
      <c r="C45" s="9" t="s">
        <v>205</v>
      </c>
      <c r="D45" s="9" t="s">
        <v>121</v>
      </c>
      <c r="E45" s="9">
        <f>COUNTIF('4_Studies'!$F$2:$F$267,"*MEX*")</f>
        <v>2</v>
      </c>
      <c r="F45" s="10">
        <f>E45/COUNTA('4_Studies'!$A$2:$A$267)</f>
        <v>7.5187969924812026E-3</v>
      </c>
    </row>
    <row r="46" spans="1:6" x14ac:dyDescent="0.2">
      <c r="A46" s="9">
        <f t="shared" si="1"/>
        <v>26</v>
      </c>
      <c r="B46" s="9" t="s">
        <v>206</v>
      </c>
      <c r="C46" s="9" t="s">
        <v>207</v>
      </c>
      <c r="D46" s="9" t="s">
        <v>118</v>
      </c>
      <c r="E46" s="9">
        <f>COUNTIF('4_Studies'!$F$2:$F$267,"*MNG*")</f>
        <v>2</v>
      </c>
      <c r="F46" s="10">
        <f>E46/COUNTA('4_Studies'!$A$2:$A$267)</f>
        <v>7.5187969924812026E-3</v>
      </c>
    </row>
    <row r="47" spans="1:6" x14ac:dyDescent="0.2">
      <c r="A47" s="9">
        <f t="shared" si="1"/>
        <v>26</v>
      </c>
      <c r="B47" s="9" t="s">
        <v>208</v>
      </c>
      <c r="C47" s="9" t="s">
        <v>209</v>
      </c>
      <c r="D47" s="9" t="s">
        <v>118</v>
      </c>
      <c r="E47" s="9">
        <f>COUNTIF('4_Studies'!$F$2:$F$267,"*MYS*")</f>
        <v>2</v>
      </c>
      <c r="F47" s="10">
        <f>E47/COUNTA('4_Studies'!$A$2:$A$267)</f>
        <v>7.5187969924812026E-3</v>
      </c>
    </row>
    <row r="48" spans="1:6" x14ac:dyDescent="0.2">
      <c r="A48" s="9">
        <f t="shared" si="1"/>
        <v>26</v>
      </c>
      <c r="B48" s="9" t="s">
        <v>210</v>
      </c>
      <c r="C48" s="9" t="s">
        <v>211</v>
      </c>
      <c r="D48" s="9" t="s">
        <v>153</v>
      </c>
      <c r="E48" s="9">
        <f>COUNTIF('4_Studies'!$F$2:$F$267,"*NAM*")</f>
        <v>2</v>
      </c>
      <c r="F48" s="10">
        <f>E48/COUNTA('4_Studies'!$A$2:$A$267)</f>
        <v>7.5187969924812026E-3</v>
      </c>
    </row>
    <row r="49" spans="1:6" x14ac:dyDescent="0.2">
      <c r="A49" s="9">
        <f t="shared" si="1"/>
        <v>26</v>
      </c>
      <c r="B49" s="9" t="s">
        <v>212</v>
      </c>
      <c r="C49" s="9" t="s">
        <v>213</v>
      </c>
      <c r="D49" s="9" t="s">
        <v>126</v>
      </c>
      <c r="E49" s="9">
        <f>COUNTIF('4_Studies'!$F$2:$F$267,"*NOR*")</f>
        <v>2</v>
      </c>
      <c r="F49" s="10">
        <f>E49/COUNTA('4_Studies'!$A$2:$A$267)</f>
        <v>7.5187969924812026E-3</v>
      </c>
    </row>
    <row r="50" spans="1:6" x14ac:dyDescent="0.2">
      <c r="A50" s="9">
        <f t="shared" si="1"/>
        <v>26</v>
      </c>
      <c r="B50" s="9" t="s">
        <v>214</v>
      </c>
      <c r="C50" s="9" t="s">
        <v>215</v>
      </c>
      <c r="D50" s="9" t="s">
        <v>129</v>
      </c>
      <c r="E50" s="9">
        <f>COUNTIF('4_Studies'!$F$2:$F$267,"*NZL*")</f>
        <v>2</v>
      </c>
      <c r="F50" s="10">
        <f>E50/COUNTA('4_Studies'!$A$2:$A$267)</f>
        <v>7.5187969924812026E-3</v>
      </c>
    </row>
    <row r="51" spans="1:6" x14ac:dyDescent="0.2">
      <c r="A51" s="9">
        <f t="shared" si="1"/>
        <v>26</v>
      </c>
      <c r="B51" s="9" t="s">
        <v>216</v>
      </c>
      <c r="C51" s="9" t="s">
        <v>217</v>
      </c>
      <c r="D51" s="9" t="s">
        <v>118</v>
      </c>
      <c r="E51" s="9">
        <f>COUNTIF('4_Studies'!$F$2:$F$267,"*PAK*")</f>
        <v>2</v>
      </c>
      <c r="F51" s="10">
        <f>E51/COUNTA('4_Studies'!$A$2:$A$267)</f>
        <v>7.5187969924812026E-3</v>
      </c>
    </row>
    <row r="52" spans="1:6" x14ac:dyDescent="0.2">
      <c r="A52" s="9">
        <f t="shared" si="1"/>
        <v>26</v>
      </c>
      <c r="B52" s="9" t="s">
        <v>218</v>
      </c>
      <c r="C52" s="9" t="s">
        <v>219</v>
      </c>
      <c r="D52" s="9" t="s">
        <v>118</v>
      </c>
      <c r="E52" s="9">
        <f>COUNTIF('4_Studies'!$F$2:$F$267,"*SAU*")</f>
        <v>2</v>
      </c>
      <c r="F52" s="10">
        <f>E52/COUNTA('4_Studies'!$A$2:$A$267)</f>
        <v>7.5187969924812026E-3</v>
      </c>
    </row>
    <row r="53" spans="1:6" x14ac:dyDescent="0.2">
      <c r="A53" s="9">
        <f t="shared" si="1"/>
        <v>26</v>
      </c>
      <c r="B53" s="9" t="s">
        <v>220</v>
      </c>
      <c r="C53" s="9" t="s">
        <v>221</v>
      </c>
      <c r="D53" s="9" t="s">
        <v>126</v>
      </c>
      <c r="E53" s="9">
        <f>COUNTIF('4_Studies'!$F$2:$F$267,"*SVN*")</f>
        <v>2</v>
      </c>
      <c r="F53" s="10">
        <f>E53/COUNTA('4_Studies'!$A$2:$A$267)</f>
        <v>7.5187969924812026E-3</v>
      </c>
    </row>
    <row r="54" spans="1:6" x14ac:dyDescent="0.2">
      <c r="A54" s="9">
        <f t="shared" si="1"/>
        <v>51</v>
      </c>
      <c r="B54" s="9" t="s">
        <v>222</v>
      </c>
      <c r="C54" s="9" t="s">
        <v>223</v>
      </c>
      <c r="D54" s="9" t="s">
        <v>118</v>
      </c>
      <c r="E54" s="9">
        <f>COUNTIF('4_Studies'!$F$2:$F$267,"*AFG*")</f>
        <v>1</v>
      </c>
      <c r="F54" s="10">
        <f>E54/COUNTA('4_Studies'!$A$2:$A$267)</f>
        <v>3.7593984962406013E-3</v>
      </c>
    </row>
    <row r="55" spans="1:6" x14ac:dyDescent="0.2">
      <c r="A55" s="9">
        <f t="shared" si="1"/>
        <v>51</v>
      </c>
      <c r="B55" s="9" t="s">
        <v>224</v>
      </c>
      <c r="C55" s="9" t="s">
        <v>225</v>
      </c>
      <c r="D55" s="9" t="s">
        <v>126</v>
      </c>
      <c r="E55" s="9">
        <f>COUNTIF('4_Studies'!$F$2:$F$267,"*BEL*")</f>
        <v>1</v>
      </c>
      <c r="F55" s="10">
        <f>E55/COUNTA('4_Studies'!$A$2:$A$267)</f>
        <v>3.7593984962406013E-3</v>
      </c>
    </row>
    <row r="56" spans="1:6" x14ac:dyDescent="0.2">
      <c r="A56" s="9">
        <f t="shared" si="1"/>
        <v>51</v>
      </c>
      <c r="B56" s="9" t="s">
        <v>226</v>
      </c>
      <c r="C56" s="9" t="s">
        <v>227</v>
      </c>
      <c r="D56" s="9" t="s">
        <v>118</v>
      </c>
      <c r="E56" s="9">
        <f>COUNTIF('4_Studies'!$F$2:$F$267,"*BRN*")</f>
        <v>1</v>
      </c>
      <c r="F56" s="10">
        <f>E56/COUNTA('4_Studies'!$A$2:$A$267)</f>
        <v>3.7593984962406013E-3</v>
      </c>
    </row>
    <row r="57" spans="1:6" x14ac:dyDescent="0.2">
      <c r="A57" s="9">
        <f t="shared" si="1"/>
        <v>51</v>
      </c>
      <c r="B57" s="9" t="s">
        <v>228</v>
      </c>
      <c r="C57" s="9" t="s">
        <v>229</v>
      </c>
      <c r="D57" s="9" t="s">
        <v>153</v>
      </c>
      <c r="E57" s="9">
        <f>COUNTIF('4_Studies'!$F$2:$F$267,"*CAF*")</f>
        <v>1</v>
      </c>
      <c r="F57" s="10">
        <f>E57/COUNTA('4_Studies'!$A$2:$A$267)</f>
        <v>3.7593984962406013E-3</v>
      </c>
    </row>
    <row r="58" spans="1:6" x14ac:dyDescent="0.2">
      <c r="A58" s="9">
        <f t="shared" si="1"/>
        <v>51</v>
      </c>
      <c r="B58" s="9" t="s">
        <v>230</v>
      </c>
      <c r="C58" s="9" t="s">
        <v>231</v>
      </c>
      <c r="D58" s="9" t="s">
        <v>153</v>
      </c>
      <c r="E58" s="9">
        <f>COUNTIF('4_Studies'!$F$2:$F$267,"*CIV*")</f>
        <v>1</v>
      </c>
      <c r="F58" s="10">
        <f>E58/COUNTA('4_Studies'!$A$2:$A$267)</f>
        <v>3.7593984962406013E-3</v>
      </c>
    </row>
    <row r="59" spans="1:6" x14ac:dyDescent="0.2">
      <c r="A59" s="9">
        <f t="shared" si="1"/>
        <v>51</v>
      </c>
      <c r="B59" s="9" t="s">
        <v>232</v>
      </c>
      <c r="C59" s="9" t="s">
        <v>233</v>
      </c>
      <c r="D59" s="9" t="s">
        <v>153</v>
      </c>
      <c r="E59" s="9">
        <f>COUNTIF('4_Studies'!$F$2:$F$267,"*COD*")</f>
        <v>1</v>
      </c>
      <c r="F59" s="10">
        <f>E59/COUNTA('4_Studies'!$A$2:$A$267)</f>
        <v>3.7593984962406013E-3</v>
      </c>
    </row>
    <row r="60" spans="1:6" x14ac:dyDescent="0.2">
      <c r="A60" s="9">
        <f t="shared" si="1"/>
        <v>51</v>
      </c>
      <c r="B60" s="9" t="s">
        <v>234</v>
      </c>
      <c r="C60" s="9" t="s">
        <v>235</v>
      </c>
      <c r="D60" s="9" t="s">
        <v>153</v>
      </c>
      <c r="E60" s="9">
        <f>COUNTIF('4_Studies'!$F$2:$F$267,"*COG*")</f>
        <v>1</v>
      </c>
      <c r="F60" s="10">
        <f>E60/COUNTA('4_Studies'!$A$2:$A$267)</f>
        <v>3.7593984962406013E-3</v>
      </c>
    </row>
    <row r="61" spans="1:6" x14ac:dyDescent="0.2">
      <c r="A61" s="9">
        <f t="shared" si="1"/>
        <v>51</v>
      </c>
      <c r="B61" s="9" t="s">
        <v>236</v>
      </c>
      <c r="C61" s="9" t="s">
        <v>237</v>
      </c>
      <c r="D61" s="9" t="s">
        <v>132</v>
      </c>
      <c r="E61" s="9">
        <f>COUNTIF('4_Studies'!$F$2:$F$267,"*COL*")</f>
        <v>1</v>
      </c>
      <c r="F61" s="10">
        <f>E61/COUNTA('4_Studies'!$A$2:$A$267)</f>
        <v>3.7593984962406013E-3</v>
      </c>
    </row>
    <row r="62" spans="1:6" x14ac:dyDescent="0.2">
      <c r="A62" s="9">
        <f t="shared" si="1"/>
        <v>51</v>
      </c>
      <c r="B62" s="9" t="s">
        <v>238</v>
      </c>
      <c r="C62" s="9" t="s">
        <v>239</v>
      </c>
      <c r="D62" s="9" t="s">
        <v>118</v>
      </c>
      <c r="E62" s="9">
        <f>COUNTIF('4_Studies'!$F$2:$F$267,"*CYP*")</f>
        <v>1</v>
      </c>
      <c r="F62" s="10">
        <f>E62/COUNTA('4_Studies'!$A$2:$A$267)</f>
        <v>3.7593984962406013E-3</v>
      </c>
    </row>
    <row r="63" spans="1:6" x14ac:dyDescent="0.2">
      <c r="A63" s="9">
        <f t="shared" si="1"/>
        <v>51</v>
      </c>
      <c r="B63" s="9" t="s">
        <v>240</v>
      </c>
      <c r="C63" s="9" t="s">
        <v>241</v>
      </c>
      <c r="D63" s="9" t="s">
        <v>153</v>
      </c>
      <c r="E63" s="9">
        <f>COUNTIF('4_Studies'!$F$2:$F$267,"*DZA*")</f>
        <v>1</v>
      </c>
      <c r="F63" s="10">
        <f>E63/COUNTA('4_Studies'!$A$2:$A$267)</f>
        <v>3.7593984962406013E-3</v>
      </c>
    </row>
    <row r="64" spans="1:6" x14ac:dyDescent="0.2">
      <c r="A64" s="9">
        <f t="shared" si="1"/>
        <v>51</v>
      </c>
      <c r="B64" s="9" t="s">
        <v>242</v>
      </c>
      <c r="C64" s="9" t="s">
        <v>243</v>
      </c>
      <c r="D64" s="9" t="s">
        <v>126</v>
      </c>
      <c r="E64" s="9">
        <f>COUNTIF('4_Studies'!$F$2:$F$267,"*EST*")</f>
        <v>1</v>
      </c>
      <c r="F64" s="10">
        <f>E64/COUNTA('4_Studies'!$A$2:$A$267)</f>
        <v>3.7593984962406013E-3</v>
      </c>
    </row>
    <row r="65" spans="1:6" x14ac:dyDescent="0.2">
      <c r="A65" s="9">
        <f t="shared" si="1"/>
        <v>51</v>
      </c>
      <c r="B65" s="9" t="s">
        <v>244</v>
      </c>
      <c r="C65" s="9" t="s">
        <v>245</v>
      </c>
      <c r="D65" s="9" t="s">
        <v>126</v>
      </c>
      <c r="E65" s="9">
        <f>COUNTIF('4_Studies'!$F$2:$F$267,"*FIN*")</f>
        <v>1</v>
      </c>
      <c r="F65" s="10">
        <f>E65/COUNTA('4_Studies'!$A$2:$A$267)</f>
        <v>3.7593984962406013E-3</v>
      </c>
    </row>
    <row r="66" spans="1:6" x14ac:dyDescent="0.2">
      <c r="A66" s="9">
        <f t="shared" si="1"/>
        <v>51</v>
      </c>
      <c r="B66" s="9" t="s">
        <v>246</v>
      </c>
      <c r="C66" s="9" t="s">
        <v>247</v>
      </c>
      <c r="D66" s="9" t="s">
        <v>153</v>
      </c>
      <c r="E66" s="9">
        <f>COUNTIF('4_Studies'!$F$2:$F$267,"*GAB*")</f>
        <v>1</v>
      </c>
      <c r="F66" s="10">
        <f>E66/COUNTA('4_Studies'!$A$2:$A$267)</f>
        <v>3.7593984962406013E-3</v>
      </c>
    </row>
    <row r="67" spans="1:6" x14ac:dyDescent="0.2">
      <c r="A67" s="9">
        <f t="shared" si="1"/>
        <v>51</v>
      </c>
      <c r="B67" s="9" t="s">
        <v>248</v>
      </c>
      <c r="C67" s="9" t="s">
        <v>249</v>
      </c>
      <c r="D67" s="9" t="s">
        <v>126</v>
      </c>
      <c r="E67" s="9">
        <f>COUNTIF('4_Studies'!$F$2:$F$267,"*GRC*")</f>
        <v>1</v>
      </c>
      <c r="F67" s="10">
        <f>E67/COUNTA('4_Studies'!$A$2:$A$267)</f>
        <v>3.7593984962406013E-3</v>
      </c>
    </row>
    <row r="68" spans="1:6" x14ac:dyDescent="0.2">
      <c r="A68" s="9">
        <f t="shared" ref="A68:A89" si="2">RANK(E68,$E$4:$E$89)</f>
        <v>51</v>
      </c>
      <c r="B68" s="9" t="s">
        <v>250</v>
      </c>
      <c r="C68" s="9" t="s">
        <v>251</v>
      </c>
      <c r="D68" s="9" t="s">
        <v>121</v>
      </c>
      <c r="E68" s="9">
        <f>COUNTIF('4_Studies'!$F$2:$F$267,"*GRL*")</f>
        <v>1</v>
      </c>
      <c r="F68" s="10">
        <f>E68/COUNTA('4_Studies'!$A$2:$A$267)</f>
        <v>3.7593984962406013E-3</v>
      </c>
    </row>
    <row r="69" spans="1:6" x14ac:dyDescent="0.2">
      <c r="A69" s="9">
        <f t="shared" si="2"/>
        <v>51</v>
      </c>
      <c r="B69" s="9" t="s">
        <v>252</v>
      </c>
      <c r="C69" s="9" t="s">
        <v>253</v>
      </c>
      <c r="D69" s="9"/>
      <c r="E69" s="9">
        <f>COUNTIF('4_Studies'!$F$2:$F$267,"*HKG*")</f>
        <v>1</v>
      </c>
      <c r="F69" s="10">
        <f>E69/COUNTA('4_Studies'!$A$2:$A$267)</f>
        <v>3.7593984962406013E-3</v>
      </c>
    </row>
    <row r="70" spans="1:6" x14ac:dyDescent="0.2">
      <c r="A70" s="9">
        <f t="shared" si="2"/>
        <v>51</v>
      </c>
      <c r="B70" s="9" t="s">
        <v>254</v>
      </c>
      <c r="C70" s="9" t="s">
        <v>255</v>
      </c>
      <c r="D70" s="9" t="s">
        <v>126</v>
      </c>
      <c r="E70" s="9">
        <f>COUNTIF('4_Studies'!$F$2:$F$267,"*IRL*")</f>
        <v>1</v>
      </c>
      <c r="F70" s="10">
        <f>E70/COUNTA('4_Studies'!$A$2:$A$267)</f>
        <v>3.7593984962406013E-3</v>
      </c>
    </row>
    <row r="71" spans="1:6" x14ac:dyDescent="0.2">
      <c r="A71" s="9">
        <f t="shared" si="2"/>
        <v>51</v>
      </c>
      <c r="B71" s="9" t="s">
        <v>256</v>
      </c>
      <c r="C71" s="9" t="s">
        <v>257</v>
      </c>
      <c r="D71" s="9" t="s">
        <v>118</v>
      </c>
      <c r="E71" s="9">
        <f>COUNTIF('4_Studies'!$F$2:$F$267,"*ISR*")</f>
        <v>1</v>
      </c>
      <c r="F71" s="10">
        <f>E71/COUNTA('4_Studies'!$A$2:$A$267)</f>
        <v>3.7593984962406013E-3</v>
      </c>
    </row>
    <row r="72" spans="1:6" x14ac:dyDescent="0.2">
      <c r="A72" s="9">
        <f t="shared" si="2"/>
        <v>51</v>
      </c>
      <c r="B72" s="9" t="s">
        <v>258</v>
      </c>
      <c r="C72" s="9" t="s">
        <v>259</v>
      </c>
      <c r="D72" s="9" t="s">
        <v>118</v>
      </c>
      <c r="E72" s="9">
        <f>COUNTIF('4_Studies'!$F$2:$F$267,"*KAZ*")</f>
        <v>1</v>
      </c>
      <c r="F72" s="10">
        <f>E72/COUNTA('4_Studies'!$A$2:$A$267)</f>
        <v>3.7593984962406013E-3</v>
      </c>
    </row>
    <row r="73" spans="1:6" x14ac:dyDescent="0.2">
      <c r="A73" s="9">
        <f t="shared" si="2"/>
        <v>51</v>
      </c>
      <c r="B73" s="9" t="s">
        <v>260</v>
      </c>
      <c r="C73" s="9" t="s">
        <v>261</v>
      </c>
      <c r="D73" s="9" t="s">
        <v>153</v>
      </c>
      <c r="E73" s="9">
        <f>COUNTIF('4_Studies'!$F$2:$F$267,"*KEN*")</f>
        <v>1</v>
      </c>
      <c r="F73" s="10">
        <f>E73/COUNTA('4_Studies'!$A$2:$A$267)</f>
        <v>3.7593984962406013E-3</v>
      </c>
    </row>
    <row r="74" spans="1:6" x14ac:dyDescent="0.2">
      <c r="A74" s="9">
        <f t="shared" si="2"/>
        <v>51</v>
      </c>
      <c r="B74" s="9" t="s">
        <v>262</v>
      </c>
      <c r="C74" s="9" t="s">
        <v>263</v>
      </c>
      <c r="D74" s="9" t="s">
        <v>118</v>
      </c>
      <c r="E74" s="9">
        <f>COUNTIF('4_Studies'!$F$2:$F$267,"*KHM*")</f>
        <v>1</v>
      </c>
      <c r="F74" s="10">
        <f>E74/COUNTA('4_Studies'!$A$2:$A$267)</f>
        <v>3.7593984962406013E-3</v>
      </c>
    </row>
    <row r="75" spans="1:6" x14ac:dyDescent="0.2">
      <c r="A75" s="9">
        <f t="shared" si="2"/>
        <v>51</v>
      </c>
      <c r="B75" s="9" t="s">
        <v>264</v>
      </c>
      <c r="C75" s="9" t="s">
        <v>265</v>
      </c>
      <c r="D75" s="9" t="s">
        <v>118</v>
      </c>
      <c r="E75" s="9">
        <f>COUNTIF('4_Studies'!$F$2:$F$267,"*LAO*")</f>
        <v>1</v>
      </c>
      <c r="F75" s="10">
        <f>E75/COUNTA('4_Studies'!$A$2:$A$267)</f>
        <v>3.7593984962406013E-3</v>
      </c>
    </row>
    <row r="76" spans="1:6" x14ac:dyDescent="0.2">
      <c r="A76" s="9">
        <f t="shared" si="2"/>
        <v>51</v>
      </c>
      <c r="B76" s="9" t="s">
        <v>266</v>
      </c>
      <c r="C76" s="9" t="s">
        <v>267</v>
      </c>
      <c r="D76" s="9" t="s">
        <v>126</v>
      </c>
      <c r="E76" s="9">
        <f>COUNTIF('4_Studies'!$F$2:$F$267,"*LUX*")</f>
        <v>1</v>
      </c>
      <c r="F76" s="10">
        <f>E76/COUNTA('4_Studies'!$A$2:$A$267)</f>
        <v>3.7593984962406013E-3</v>
      </c>
    </row>
    <row r="77" spans="1:6" x14ac:dyDescent="0.2">
      <c r="A77" s="9">
        <f t="shared" si="2"/>
        <v>51</v>
      </c>
      <c r="B77" s="9" t="s">
        <v>268</v>
      </c>
      <c r="C77" s="9" t="s">
        <v>269</v>
      </c>
      <c r="D77" s="9" t="s">
        <v>126</v>
      </c>
      <c r="E77" s="9">
        <f>COUNTIF('4_Studies'!$F$2:$F$267,"*LVA*")</f>
        <v>1</v>
      </c>
      <c r="F77" s="10">
        <f>E77/COUNTA('4_Studies'!$A$2:$A$267)</f>
        <v>3.7593984962406013E-3</v>
      </c>
    </row>
    <row r="78" spans="1:6" x14ac:dyDescent="0.2">
      <c r="A78" s="9">
        <f t="shared" si="2"/>
        <v>51</v>
      </c>
      <c r="B78" s="9" t="s">
        <v>270</v>
      </c>
      <c r="C78" s="9" t="s">
        <v>271</v>
      </c>
      <c r="D78" s="9"/>
      <c r="E78" s="9">
        <f>COUNTIF('4_Studies'!$F$2:$F$267,"*MLT*")</f>
        <v>1</v>
      </c>
      <c r="F78" s="10">
        <f>E78/COUNTA('4_Studies'!$A$2:$A$267)</f>
        <v>3.7593984962406013E-3</v>
      </c>
    </row>
    <row r="79" spans="1:6" x14ac:dyDescent="0.2">
      <c r="A79" s="9">
        <f t="shared" si="2"/>
        <v>51</v>
      </c>
      <c r="B79" s="9" t="s">
        <v>272</v>
      </c>
      <c r="C79" s="9" t="s">
        <v>273</v>
      </c>
      <c r="D79" s="9" t="s">
        <v>118</v>
      </c>
      <c r="E79" s="9">
        <f>COUNTIF('4_Studies'!$F$2:$F$267,"*MMR*")</f>
        <v>1</v>
      </c>
      <c r="F79" s="10">
        <f>E79/COUNTA('4_Studies'!$A$2:$A$267)</f>
        <v>3.7593984962406013E-3</v>
      </c>
    </row>
    <row r="80" spans="1:6" x14ac:dyDescent="0.2">
      <c r="A80" s="9">
        <f t="shared" si="2"/>
        <v>51</v>
      </c>
      <c r="B80" s="9" t="s">
        <v>274</v>
      </c>
      <c r="C80" s="9" t="s">
        <v>275</v>
      </c>
      <c r="D80" s="9" t="s">
        <v>153</v>
      </c>
      <c r="E80" s="9">
        <f>COUNTIF('4_Studies'!$F$2:$F$267,"*NGA*")</f>
        <v>1</v>
      </c>
      <c r="F80" s="10">
        <f>E80/COUNTA('4_Studies'!$A$2:$A$267)</f>
        <v>3.7593984962406013E-3</v>
      </c>
    </row>
    <row r="81" spans="1:6" x14ac:dyDescent="0.2">
      <c r="A81" s="9">
        <f t="shared" si="2"/>
        <v>51</v>
      </c>
      <c r="B81" s="9" t="s">
        <v>276</v>
      </c>
      <c r="C81" s="9" t="s">
        <v>277</v>
      </c>
      <c r="D81" s="9" t="s">
        <v>118</v>
      </c>
      <c r="E81" s="9">
        <f>COUNTIF('4_Studies'!$F$2:$F$267,"*PHL*")</f>
        <v>1</v>
      </c>
      <c r="F81" s="10">
        <f>E81/COUNTA('4_Studies'!$A$2:$A$267)</f>
        <v>3.7593984962406013E-3</v>
      </c>
    </row>
    <row r="82" spans="1:6" x14ac:dyDescent="0.2">
      <c r="A82" s="9">
        <f t="shared" si="2"/>
        <v>51</v>
      </c>
      <c r="B82" s="9" t="s">
        <v>278</v>
      </c>
      <c r="C82" s="9" t="s">
        <v>279</v>
      </c>
      <c r="D82" s="9" t="s">
        <v>126</v>
      </c>
      <c r="E82" s="9">
        <f>COUNTIF('4_Studies'!$F$2:$F$267,"*POL*")</f>
        <v>1</v>
      </c>
      <c r="F82" s="10">
        <f>E82/COUNTA('4_Studies'!$A$2:$A$267)</f>
        <v>3.7593984962406013E-3</v>
      </c>
    </row>
    <row r="83" spans="1:6" x14ac:dyDescent="0.2">
      <c r="A83" s="9">
        <f t="shared" si="2"/>
        <v>51</v>
      </c>
      <c r="B83" s="9" t="s">
        <v>280</v>
      </c>
      <c r="C83" s="9" t="s">
        <v>281</v>
      </c>
      <c r="D83" s="9" t="s">
        <v>121</v>
      </c>
      <c r="E83" s="9">
        <f>COUNTIF('4_Studies'!$F$2:$F$267,"*PRI*")</f>
        <v>1</v>
      </c>
      <c r="F83" s="10">
        <f>E83/COUNTA('4_Studies'!$A$2:$A$267)</f>
        <v>3.7593984962406013E-3</v>
      </c>
    </row>
    <row r="84" spans="1:6" x14ac:dyDescent="0.2">
      <c r="A84" s="9">
        <f t="shared" si="2"/>
        <v>51</v>
      </c>
      <c r="B84" s="9" t="s">
        <v>282</v>
      </c>
      <c r="C84" s="9" t="s">
        <v>283</v>
      </c>
      <c r="D84" s="9" t="s">
        <v>126</v>
      </c>
      <c r="E84" s="9">
        <f>COUNTIF('4_Studies'!$F$2:$F$267,"*ROU*")</f>
        <v>1</v>
      </c>
      <c r="F84" s="10">
        <f>E84/COUNTA('4_Studies'!$A$2:$A$267)</f>
        <v>3.7593984962406013E-3</v>
      </c>
    </row>
    <row r="85" spans="1:6" x14ac:dyDescent="0.2">
      <c r="A85" s="9">
        <f t="shared" si="2"/>
        <v>51</v>
      </c>
      <c r="B85" s="9" t="s">
        <v>284</v>
      </c>
      <c r="C85" s="9" t="s">
        <v>285</v>
      </c>
      <c r="D85" s="9" t="s">
        <v>126</v>
      </c>
      <c r="E85" s="9">
        <f>COUNTIF('4_Studies'!$F$2:$F$267,"*RUS*")</f>
        <v>1</v>
      </c>
      <c r="F85" s="10">
        <f>E85/COUNTA('4_Studies'!$A$2:$A$267)</f>
        <v>3.7593984962406013E-3</v>
      </c>
    </row>
    <row r="86" spans="1:6" x14ac:dyDescent="0.2">
      <c r="A86" s="9">
        <f t="shared" si="2"/>
        <v>51</v>
      </c>
      <c r="B86" s="9" t="s">
        <v>286</v>
      </c>
      <c r="C86" s="9" t="s">
        <v>287</v>
      </c>
      <c r="D86" s="9" t="s">
        <v>153</v>
      </c>
      <c r="E86" s="9">
        <f>COUNTIF('4_Studies'!$F$2:$F$267,"*SOM*")</f>
        <v>1</v>
      </c>
      <c r="F86" s="10">
        <f>E86/COUNTA('4_Studies'!$A$2:$A$267)</f>
        <v>3.7593984962406013E-3</v>
      </c>
    </row>
    <row r="87" spans="1:6" x14ac:dyDescent="0.2">
      <c r="A87" s="9">
        <f t="shared" si="2"/>
        <v>51</v>
      </c>
      <c r="B87" s="9" t="s">
        <v>288</v>
      </c>
      <c r="C87" s="9" t="s">
        <v>289</v>
      </c>
      <c r="D87" s="9" t="s">
        <v>126</v>
      </c>
      <c r="E87" s="9">
        <f>COUNTIF('4_Studies'!$F$2:$F$267,"*SVK*")</f>
        <v>1</v>
      </c>
      <c r="F87" s="10">
        <f>E87/COUNTA('4_Studies'!$A$2:$A$267)</f>
        <v>3.7593984962406013E-3</v>
      </c>
    </row>
    <row r="88" spans="1:6" x14ac:dyDescent="0.2">
      <c r="A88" s="9">
        <f t="shared" si="2"/>
        <v>51</v>
      </c>
      <c r="B88" s="9" t="s">
        <v>290</v>
      </c>
      <c r="C88" s="9" t="s">
        <v>291</v>
      </c>
      <c r="D88" s="9" t="s">
        <v>118</v>
      </c>
      <c r="E88" s="9">
        <f>COUNTIF('4_Studies'!$F$2:$F$267,"*TUR*")</f>
        <v>1</v>
      </c>
      <c r="F88" s="10">
        <f>E88/COUNTA('4_Studies'!$A$2:$A$267)</f>
        <v>3.7593984962406013E-3</v>
      </c>
    </row>
    <row r="89" spans="1:6" x14ac:dyDescent="0.2">
      <c r="A89" s="9">
        <f t="shared" si="2"/>
        <v>51</v>
      </c>
      <c r="B89" s="9" t="s">
        <v>292</v>
      </c>
      <c r="C89" s="9" t="s">
        <v>293</v>
      </c>
      <c r="D89" s="9" t="s">
        <v>153</v>
      </c>
      <c r="E89" s="9">
        <f>COUNTIF('4_Studies'!$F$2:$F$267,"*ZAF*")</f>
        <v>1</v>
      </c>
      <c r="F89" s="10">
        <f>E89/COUNTA('4_Studies'!$A$2:$A$267)</f>
        <v>3.7593984962406013E-3</v>
      </c>
    </row>
    <row r="90" spans="1:6" x14ac:dyDescent="0.2">
      <c r="C90" s="13" t="s">
        <v>294</v>
      </c>
      <c r="E90">
        <f>COUNTIF('4_Studies'!$F$2:$F$267,"*GLOBAL*")+COUNTIF('4_Studies'!$F$2:$F$267,"*MULTI*")</f>
        <v>22</v>
      </c>
    </row>
    <row r="91" spans="1:6" x14ac:dyDescent="0.2">
      <c r="C91" s="5" t="s">
        <v>295</v>
      </c>
      <c r="E91" s="5">
        <f>COUNTIF(E4:E89,"&gt;0")</f>
        <v>86</v>
      </c>
    </row>
    <row r="93" spans="1:6" x14ac:dyDescent="0.2">
      <c r="A93" s="7" t="s">
        <v>296</v>
      </c>
    </row>
    <row r="94" spans="1:6" x14ac:dyDescent="0.2">
      <c r="C94" s="3" t="s">
        <v>115</v>
      </c>
      <c r="E94" s="3" t="s">
        <v>47</v>
      </c>
      <c r="F94" s="3" t="s">
        <v>48</v>
      </c>
    </row>
    <row r="95" spans="1:6" x14ac:dyDescent="0.2">
      <c r="C95" t="s">
        <v>118</v>
      </c>
      <c r="E95">
        <f>COUNTIF('4_Studies'!$H$2:$H$267,"Asia")</f>
        <v>88</v>
      </c>
      <c r="F95" s="14">
        <f>E95/COUNTA('4_Studies'!$A$2:$A$267)</f>
        <v>0.33082706766917291</v>
      </c>
    </row>
    <row r="96" spans="1:6" x14ac:dyDescent="0.2">
      <c r="C96" t="s">
        <v>126</v>
      </c>
      <c r="E96">
        <f>COUNTIF('4_Studies'!$H$2:$H$267,"Europe")</f>
        <v>52</v>
      </c>
      <c r="F96" s="14">
        <f>E96/COUNTA('4_Studies'!$A$2:$A$267)</f>
        <v>0.19548872180451127</v>
      </c>
    </row>
    <row r="97" spans="3:6" x14ac:dyDescent="0.2">
      <c r="C97" t="s">
        <v>121</v>
      </c>
      <c r="E97">
        <f>COUNTIF('4_Studies'!$H$2:$H$267,"North America")</f>
        <v>52</v>
      </c>
      <c r="F97" s="14">
        <f>E97/COUNTA('4_Studies'!$A$2:$A$267)</f>
        <v>0.19548872180451127</v>
      </c>
    </row>
    <row r="98" spans="3:6" x14ac:dyDescent="0.2">
      <c r="C98" t="s">
        <v>132</v>
      </c>
      <c r="E98">
        <f>COUNTIF('4_Studies'!$H$2:$H$267,"South America")</f>
        <v>19</v>
      </c>
      <c r="F98" s="14">
        <f>E98/COUNTA('4_Studies'!$A$2:$A$267)</f>
        <v>7.1428571428571425E-2</v>
      </c>
    </row>
    <row r="99" spans="3:6" x14ac:dyDescent="0.2">
      <c r="C99" t="s">
        <v>153</v>
      </c>
      <c r="E99">
        <f>COUNTIF('4_Studies'!$H$2:$H$267,"Africa")</f>
        <v>17</v>
      </c>
      <c r="F99" s="14">
        <f>E99/COUNTA('4_Studies'!$A$2:$A$267)</f>
        <v>6.3909774436090222E-2</v>
      </c>
    </row>
    <row r="100" spans="3:6" x14ac:dyDescent="0.2">
      <c r="C100" t="s">
        <v>129</v>
      </c>
      <c r="E100">
        <f>COUNTIF('4_Studies'!$H$2:$H$267,"Oceania")</f>
        <v>10</v>
      </c>
      <c r="F100" s="14">
        <f>E100/COUNTA('4_Studies'!$A$2:$A$267)</f>
        <v>3.7593984962406013E-2</v>
      </c>
    </row>
    <row r="101" spans="3:6" x14ac:dyDescent="0.2">
      <c r="C101" t="s">
        <v>297</v>
      </c>
      <c r="E101">
        <f>COUNTIF('4_Studies'!$H$2:$H$267,"Global")</f>
        <v>13</v>
      </c>
      <c r="F101" s="14">
        <f>E101/COUNTA('4_Studies'!$A$2:$A$267)</f>
        <v>4.8872180451127817E-2</v>
      </c>
    </row>
    <row r="102" spans="3:6" x14ac:dyDescent="0.2">
      <c r="C102" t="s">
        <v>298</v>
      </c>
      <c r="E102">
        <f>COUNTIF('4_Studies'!$H$2:$H$267,"Multiple")</f>
        <v>11</v>
      </c>
      <c r="F102" s="14">
        <f>E102/COUNTA('4_Studies'!$A$2:$A$267)</f>
        <v>4.1353383458646614E-2</v>
      </c>
    </row>
    <row r="103" spans="3:6" x14ac:dyDescent="0.2">
      <c r="C103" t="s">
        <v>175</v>
      </c>
      <c r="E103">
        <f>COUNTIF('4_Studies'!$H$2:$H$267,"Antarctica")</f>
        <v>3</v>
      </c>
      <c r="F103" s="14">
        <f>E103/COUNTA('4_Studies'!$A$2:$A$267)</f>
        <v>1.1278195488721804E-2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55E00"/>
  </sheetPr>
  <dimension ref="A1:E21"/>
  <sheetViews>
    <sheetView workbookViewId="0">
      <pane ySplit="3" topLeftCell="A4" activePane="bottomLeft" state="frozen"/>
      <selection pane="bottomLeft"/>
    </sheetView>
  </sheetViews>
  <sheetFormatPr baseColWidth="10" defaultColWidth="8.83203125" defaultRowHeight="15" x14ac:dyDescent="0.2"/>
  <cols>
    <col min="1" max="1" width="44" customWidth="1"/>
    <col min="2" max="2" width="14" customWidth="1"/>
    <col min="3" max="3" width="16" customWidth="1"/>
    <col min="4" max="4" width="12" customWidth="1"/>
    <col min="5" max="5" width="70" customWidth="1"/>
  </cols>
  <sheetData>
    <row r="1" spans="1:5" ht="17" x14ac:dyDescent="0.2">
      <c r="A1" s="1" t="s">
        <v>299</v>
      </c>
    </row>
    <row r="3" spans="1:5" ht="28" x14ac:dyDescent="0.2">
      <c r="A3" s="3" t="s">
        <v>300</v>
      </c>
      <c r="B3" s="3" t="s">
        <v>301</v>
      </c>
      <c r="C3" s="3" t="s">
        <v>302</v>
      </c>
      <c r="D3" s="3" t="s">
        <v>303</v>
      </c>
      <c r="E3" s="3" t="s">
        <v>304</v>
      </c>
    </row>
    <row r="4" spans="1:5" x14ac:dyDescent="0.2">
      <c r="A4" s="15" t="s">
        <v>305</v>
      </c>
      <c r="B4" s="16">
        <f>'6_Pooled'!D2</f>
        <v>0.20871273938476301</v>
      </c>
      <c r="C4" s="17">
        <f>100*(EXP('6_Pooled'!D3)-1)</f>
        <v>30.290371580065447</v>
      </c>
      <c r="D4" s="15">
        <f>'6_Pooled'!C2</f>
        <v>132</v>
      </c>
      <c r="E4" s="15" t="s">
        <v>306</v>
      </c>
    </row>
    <row r="5" spans="1:5" ht="28" x14ac:dyDescent="0.2">
      <c r="A5" s="15" t="s">
        <v>307</v>
      </c>
      <c r="B5" s="16">
        <f>INDEX('7_Moderators'!$E:$E,MATCH("dR2|sampling_h|clustered",'7_Moderators'!$A:$A,0))</f>
        <v>0.23596419631497201</v>
      </c>
      <c r="C5" s="17">
        <f>100*(EXP(INDEX('7_Moderators'!$E:$E,MATCH("lnRR_RMSE|sampling_h|clustered",'7_Moderators'!$A:$A,0)))-1)</f>
        <v>39.527077365912191</v>
      </c>
      <c r="D5" s="15">
        <f>INDEX('7_Moderators'!$I:$I,MATCH("dR2|sampling_h|clustered",'7_Moderators'!$A:$A,0))</f>
        <v>77</v>
      </c>
      <c r="E5" s="15" t="s">
        <v>308</v>
      </c>
    </row>
    <row r="6" spans="1:5" x14ac:dyDescent="0.2">
      <c r="A6" s="15" t="s">
        <v>82</v>
      </c>
      <c r="B6" s="16">
        <f>INDEX('7_Moderators'!$E:$E,MATCH("dR2|sampling_h|regular_grid",'7_Moderators'!$A:$A,0))</f>
        <v>0.22020917895833</v>
      </c>
      <c r="C6" s="17">
        <f>100*(EXP(INDEX('7_Moderators'!$E:$E,MATCH("lnRR_RMSE|sampling_h|regular_grid",'7_Moderators'!$A:$A,0)))-1)</f>
        <v>16.851215638183149</v>
      </c>
      <c r="D6" s="15">
        <f>INDEX('7_Moderators'!$I:$I,MATCH("dR2|sampling_h|regular_grid",'7_Moderators'!$A:$A,0))</f>
        <v>22</v>
      </c>
      <c r="E6" s="15" t="s">
        <v>309</v>
      </c>
    </row>
    <row r="7" spans="1:5" x14ac:dyDescent="0.2">
      <c r="A7" s="15" t="s">
        <v>310</v>
      </c>
      <c r="B7" s="16">
        <f>INDEX('7_Moderators'!$E:$E,MATCH("dR2|sampling_h|unknown",'7_Moderators'!$A:$A,0))</f>
        <v>0.15578200920605301</v>
      </c>
      <c r="C7" s="17">
        <f>100*(EXP(INDEX('7_Moderators'!$E:$E,MATCH("lnRR_RMSE|sampling_h|unknown",'7_Moderators'!$A:$A,0)))-1)</f>
        <v>18.085274973313116</v>
      </c>
      <c r="D7" s="15">
        <f>INDEX('7_Moderators'!$I:$I,MATCH("dR2|sampling_h|unknown",'7_Moderators'!$A:$A,0))</f>
        <v>30</v>
      </c>
      <c r="E7" s="15" t="s">
        <v>311</v>
      </c>
    </row>
    <row r="8" spans="1:5" x14ac:dyDescent="0.2">
      <c r="A8" s="15" t="s">
        <v>312</v>
      </c>
      <c r="B8" s="16">
        <f>INDEX('7_Moderators'!$E:$E,MATCH("dR2|sampling_h|probability_random",'7_Moderators'!$A:$A,0))</f>
        <v>0.116190716009769</v>
      </c>
      <c r="C8" s="17">
        <f>100*(EXP(INDEX('7_Moderators'!$E:$E,MATCH("lnRR_RMSE|sampling_h|probability_random",'7_Moderators'!$A:$A,0)))-1)</f>
        <v>11.839390309194563</v>
      </c>
      <c r="D8" s="15">
        <f>INDEX('7_Moderators'!$I:$I,MATCH("dR2|sampling_h|probability_random",'7_Moderators'!$A:$A,0))</f>
        <v>9</v>
      </c>
      <c r="E8" s="15" t="s">
        <v>313</v>
      </c>
    </row>
    <row r="9" spans="1:5" ht="28" x14ac:dyDescent="0.2">
      <c r="A9" s="15" t="s">
        <v>314</v>
      </c>
      <c r="B9" s="16">
        <f>INDEX('8_Study_moderators'!$E:$E,MATCH("dR2|Block size justified by|autocorrelation_range",'8_Study_moderators'!$A:$A,0))</f>
        <v>0.40207396072142099</v>
      </c>
      <c r="C9" s="17"/>
      <c r="D9" s="15">
        <f>INDEX('8_Study_moderators'!$H:$H,MATCH("dR2|Block size justified by|autocorrelation_range",'8_Study_moderators'!$A:$A,0))</f>
        <v>9</v>
      </c>
      <c r="E9" s="15" t="s">
        <v>315</v>
      </c>
    </row>
    <row r="10" spans="1:5" x14ac:dyDescent="0.2">
      <c r="A10" s="15" t="s">
        <v>316</v>
      </c>
      <c r="B10" s="16">
        <f>INDEX('8_Study_moderators'!$E:$E,MATCH("dR2|Block size justified by|not_justified",'8_Study_moderators'!$A:$A,0))</f>
        <v>0.15149788605791201</v>
      </c>
      <c r="C10" s="17"/>
      <c r="D10" s="15">
        <f>INDEX('8_Study_moderators'!$H:$H,MATCH("dR2|Block size justified by|not_justified",'8_Study_moderators'!$A:$A,0))</f>
        <v>74</v>
      </c>
      <c r="E10" s="15" t="s">
        <v>317</v>
      </c>
    </row>
    <row r="11" spans="1:5" x14ac:dyDescent="0.2">
      <c r="A11" s="15" t="s">
        <v>318</v>
      </c>
      <c r="B11" s="16">
        <f>INDEX('8_Study_moderators'!$E:$E,MATCH("dR2|Random-CV scheme|LOO/OOB",'8_Study_moderators'!$A:$A,0))</f>
        <v>0.38458685777005902</v>
      </c>
      <c r="C11" s="17"/>
      <c r="D11" s="15">
        <f>INDEX('8_Study_moderators'!$H:$H,MATCH("dR2|Random-CV scheme|LOO/OOB",'8_Study_moderators'!$A:$A,0))</f>
        <v>7</v>
      </c>
      <c r="E11" s="15" t="s">
        <v>319</v>
      </c>
    </row>
    <row r="12" spans="1:5" x14ac:dyDescent="0.2">
      <c r="A12" s="15" t="s">
        <v>320</v>
      </c>
      <c r="B12" s="16">
        <f>INDEX('8_Study_moderators'!$E:$E,MATCH("dR2|Random-CV scheme|k-fold",'8_Study_moderators'!$A:$A,0))</f>
        <v>0.18351086816286499</v>
      </c>
      <c r="C12" s="17"/>
      <c r="D12" s="15">
        <f>INDEX('8_Study_moderators'!$H:$H,MATCH("dR2|Random-CV scheme|k-fold",'8_Study_moderators'!$A:$A,0))</f>
        <v>77</v>
      </c>
      <c r="E12" s="15" t="s">
        <v>321</v>
      </c>
    </row>
    <row r="13" spans="1:5" x14ac:dyDescent="0.2">
      <c r="A13" s="15" t="s">
        <v>322</v>
      </c>
      <c r="B13" s="16">
        <f>INDEX('8_Study_moderators'!$E:$E,MATCH("dR2|Random-CV scheme|Hold-out split",'8_Study_moderators'!$A:$A,0))</f>
        <v>0.22719243018388799</v>
      </c>
      <c r="C13" s="17"/>
      <c r="D13" s="15">
        <f>INDEX('8_Study_moderators'!$H:$H,MATCH("dR2|Random-CV scheme|Hold-out split",'8_Study_moderators'!$A:$A,0))</f>
        <v>47</v>
      </c>
      <c r="E13" s="15" t="s">
        <v>323</v>
      </c>
    </row>
    <row r="15" spans="1:5" x14ac:dyDescent="0.2">
      <c r="A15" s="7" t="s">
        <v>324</v>
      </c>
    </row>
    <row r="16" spans="1:5" x14ac:dyDescent="0.2">
      <c r="A16" s="3" t="s">
        <v>325</v>
      </c>
      <c r="B16" s="3" t="s">
        <v>326</v>
      </c>
      <c r="C16" s="3" t="s">
        <v>327</v>
      </c>
      <c r="D16" s="3" t="s">
        <v>328</v>
      </c>
      <c r="E16" s="3" t="s">
        <v>329</v>
      </c>
    </row>
    <row r="17" spans="1:5" x14ac:dyDescent="0.2">
      <c r="A17" t="s">
        <v>330</v>
      </c>
      <c r="B17" s="18">
        <f>'11_Independent_summary'!C2</f>
        <v>0.15481129032258101</v>
      </c>
      <c r="C17" s="18">
        <f>'11_Independent_summary'!D2</f>
        <v>7.3765741371243199E-2</v>
      </c>
      <c r="D17" s="18">
        <f>'11_Independent_summary'!E2</f>
        <v>0.23585683927391801</v>
      </c>
      <c r="E17" s="18">
        <f>'11_Independent_summary'!F2</f>
        <v>3.2898100187476998E-3</v>
      </c>
    </row>
    <row r="18" spans="1:5" x14ac:dyDescent="0.2">
      <c r="A18" t="s">
        <v>331</v>
      </c>
      <c r="B18" s="18">
        <f>'11_Independent_summary'!C3</f>
        <v>2.5712903225806501E-2</v>
      </c>
      <c r="C18" s="18">
        <f>'11_Independent_summary'!D3</f>
        <v>-3.7109330055437602E-2</v>
      </c>
      <c r="D18" s="18">
        <f>'11_Independent_summary'!E3</f>
        <v>8.8535136507050596E-2</v>
      </c>
      <c r="E18" s="18">
        <f>'11_Independent_summary'!F3</f>
        <v>0.35710748822847299</v>
      </c>
    </row>
    <row r="19" spans="1:5" x14ac:dyDescent="0.2">
      <c r="A19" t="s">
        <v>332</v>
      </c>
      <c r="B19" s="19">
        <f>'11_Independent_summary'!C5</f>
        <v>0.72580645161290303</v>
      </c>
    </row>
    <row r="21" spans="1:5" x14ac:dyDescent="0.2">
      <c r="A21" s="6" t="s">
        <v>333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F7F7F"/>
  </sheetPr>
  <dimension ref="A1:J3228"/>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1" customWidth="1"/>
    <col min="2" max="2" width="16" customWidth="1"/>
    <col min="3" max="3" width="14" customWidth="1"/>
    <col min="4" max="4" width="8" customWidth="1"/>
    <col min="5" max="6" width="45" customWidth="1"/>
    <col min="7" max="7" width="37" customWidth="1"/>
    <col min="8" max="8" width="21" customWidth="1"/>
    <col min="9" max="9" width="13" customWidth="1"/>
    <col min="10" max="10" width="11" customWidth="1"/>
  </cols>
  <sheetData>
    <row r="1" spans="1:10" x14ac:dyDescent="0.2">
      <c r="A1" s="3" t="s">
        <v>334</v>
      </c>
      <c r="B1" s="3" t="s">
        <v>335</v>
      </c>
      <c r="C1" s="3" t="s">
        <v>336</v>
      </c>
      <c r="D1" s="3" t="s">
        <v>337</v>
      </c>
      <c r="E1" s="3" t="s">
        <v>338</v>
      </c>
      <c r="F1" s="3" t="s">
        <v>339</v>
      </c>
      <c r="G1" s="3" t="s">
        <v>340</v>
      </c>
      <c r="H1" s="3" t="s">
        <v>341</v>
      </c>
      <c r="I1" s="3" t="s">
        <v>342</v>
      </c>
      <c r="J1" s="3" t="s">
        <v>343</v>
      </c>
    </row>
    <row r="2" spans="1:10" x14ac:dyDescent="0.2">
      <c r="A2" s="20" t="s">
        <v>344</v>
      </c>
      <c r="B2" s="20" t="s">
        <v>345</v>
      </c>
      <c r="C2" s="20" t="s">
        <v>346</v>
      </c>
      <c r="D2" s="20" t="s">
        <v>347</v>
      </c>
      <c r="E2" s="20" t="s">
        <v>348</v>
      </c>
      <c r="F2" s="20" t="s">
        <v>349</v>
      </c>
      <c r="G2" s="20" t="s">
        <v>350</v>
      </c>
      <c r="H2" s="20" t="s">
        <v>351</v>
      </c>
      <c r="I2" s="20" t="s">
        <v>352</v>
      </c>
      <c r="J2" s="20"/>
    </row>
    <row r="3" spans="1:10" x14ac:dyDescent="0.2">
      <c r="A3" s="20" t="s">
        <v>353</v>
      </c>
      <c r="B3" s="20" t="s">
        <v>345</v>
      </c>
      <c r="C3" s="20" t="s">
        <v>346</v>
      </c>
      <c r="D3" s="20" t="s">
        <v>354</v>
      </c>
      <c r="E3" s="20" t="s">
        <v>355</v>
      </c>
      <c r="F3" s="20" t="s">
        <v>356</v>
      </c>
      <c r="G3" s="20" t="s">
        <v>357</v>
      </c>
      <c r="H3" s="20" t="s">
        <v>358</v>
      </c>
      <c r="I3" s="20" t="s">
        <v>352</v>
      </c>
      <c r="J3" s="20"/>
    </row>
    <row r="4" spans="1:10" x14ac:dyDescent="0.2">
      <c r="A4" s="20" t="s">
        <v>359</v>
      </c>
      <c r="B4" s="20" t="s">
        <v>345</v>
      </c>
      <c r="C4" s="20" t="s">
        <v>346</v>
      </c>
      <c r="D4" s="20" t="s">
        <v>360</v>
      </c>
      <c r="E4" s="20" t="s">
        <v>361</v>
      </c>
      <c r="F4" s="20" t="s">
        <v>362</v>
      </c>
      <c r="G4" s="20" t="s">
        <v>363</v>
      </c>
      <c r="H4" s="20" t="s">
        <v>364</v>
      </c>
      <c r="I4" s="20" t="s">
        <v>352</v>
      </c>
      <c r="J4" s="20"/>
    </row>
    <row r="5" spans="1:10" x14ac:dyDescent="0.2">
      <c r="A5" s="20" t="s">
        <v>365</v>
      </c>
      <c r="B5" s="20" t="s">
        <v>345</v>
      </c>
      <c r="C5" s="20" t="s">
        <v>346</v>
      </c>
      <c r="D5" s="20" t="s">
        <v>347</v>
      </c>
      <c r="E5" s="20" t="s">
        <v>366</v>
      </c>
      <c r="F5" s="20" t="s">
        <v>367</v>
      </c>
      <c r="G5" s="20" t="s">
        <v>368</v>
      </c>
      <c r="H5" s="20" t="s">
        <v>369</v>
      </c>
      <c r="I5" s="20" t="s">
        <v>352</v>
      </c>
      <c r="J5" s="20"/>
    </row>
    <row r="6" spans="1:10" x14ac:dyDescent="0.2">
      <c r="A6" s="20" t="s">
        <v>370</v>
      </c>
      <c r="B6" s="20" t="s">
        <v>345</v>
      </c>
      <c r="C6" s="20" t="s">
        <v>346</v>
      </c>
      <c r="D6" s="20" t="s">
        <v>354</v>
      </c>
      <c r="E6" s="20" t="s">
        <v>371</v>
      </c>
      <c r="F6" s="20" t="s">
        <v>356</v>
      </c>
      <c r="G6" s="20" t="s">
        <v>372</v>
      </c>
      <c r="H6" s="20" t="s">
        <v>373</v>
      </c>
      <c r="I6" s="20" t="s">
        <v>352</v>
      </c>
      <c r="J6" s="20"/>
    </row>
    <row r="7" spans="1:10" x14ac:dyDescent="0.2">
      <c r="A7" s="20" t="s">
        <v>374</v>
      </c>
      <c r="B7" s="20" t="s">
        <v>345</v>
      </c>
      <c r="C7" s="20" t="s">
        <v>346</v>
      </c>
      <c r="D7" s="20" t="s">
        <v>375</v>
      </c>
      <c r="E7" s="20" t="s">
        <v>376</v>
      </c>
      <c r="F7" s="20" t="s">
        <v>377</v>
      </c>
      <c r="G7" s="20" t="s">
        <v>378</v>
      </c>
      <c r="H7" s="20" t="s">
        <v>379</v>
      </c>
      <c r="I7" s="20" t="s">
        <v>352</v>
      </c>
      <c r="J7" s="20"/>
    </row>
    <row r="8" spans="1:10" x14ac:dyDescent="0.2">
      <c r="A8" s="20" t="s">
        <v>380</v>
      </c>
      <c r="B8" s="20" t="s">
        <v>345</v>
      </c>
      <c r="C8" s="20" t="s">
        <v>346</v>
      </c>
      <c r="D8" s="20" t="s">
        <v>375</v>
      </c>
      <c r="E8" s="20" t="s">
        <v>381</v>
      </c>
      <c r="F8" s="20" t="s">
        <v>356</v>
      </c>
      <c r="G8" s="20" t="s">
        <v>382</v>
      </c>
      <c r="H8" s="20" t="s">
        <v>383</v>
      </c>
      <c r="I8" s="20" t="s">
        <v>352</v>
      </c>
      <c r="J8" s="20"/>
    </row>
    <row r="9" spans="1:10" x14ac:dyDescent="0.2">
      <c r="A9" s="20" t="s">
        <v>384</v>
      </c>
      <c r="B9" s="20" t="s">
        <v>345</v>
      </c>
      <c r="C9" s="20" t="s">
        <v>346</v>
      </c>
      <c r="D9" s="20" t="s">
        <v>347</v>
      </c>
      <c r="E9" s="20" t="s">
        <v>385</v>
      </c>
      <c r="F9" s="20" t="s">
        <v>386</v>
      </c>
      <c r="G9" s="20" t="s">
        <v>387</v>
      </c>
      <c r="H9" s="20" t="s">
        <v>388</v>
      </c>
      <c r="I9" s="20" t="s">
        <v>389</v>
      </c>
      <c r="J9" s="20"/>
    </row>
    <row r="10" spans="1:10" x14ac:dyDescent="0.2">
      <c r="A10" s="20" t="s">
        <v>390</v>
      </c>
      <c r="B10" s="20" t="s">
        <v>345</v>
      </c>
      <c r="C10" s="20" t="s">
        <v>346</v>
      </c>
      <c r="D10" s="20" t="s">
        <v>391</v>
      </c>
      <c r="E10" s="20" t="s">
        <v>392</v>
      </c>
      <c r="F10" s="20" t="s">
        <v>393</v>
      </c>
      <c r="G10" s="20" t="s">
        <v>394</v>
      </c>
      <c r="H10" s="20" t="s">
        <v>395</v>
      </c>
      <c r="I10" s="20" t="s">
        <v>352</v>
      </c>
      <c r="J10" s="20"/>
    </row>
    <row r="11" spans="1:10" x14ac:dyDescent="0.2">
      <c r="A11" s="20" t="s">
        <v>396</v>
      </c>
      <c r="B11" s="20" t="s">
        <v>345</v>
      </c>
      <c r="C11" s="20" t="s">
        <v>346</v>
      </c>
      <c r="D11" s="20" t="s">
        <v>391</v>
      </c>
      <c r="E11" s="20" t="s">
        <v>397</v>
      </c>
      <c r="F11" s="20" t="s">
        <v>398</v>
      </c>
      <c r="G11" s="20" t="s">
        <v>399</v>
      </c>
      <c r="H11" s="20" t="s">
        <v>400</v>
      </c>
      <c r="I11" s="20" t="s">
        <v>401</v>
      </c>
      <c r="J11" s="20" t="s">
        <v>402</v>
      </c>
    </row>
    <row r="12" spans="1:10" x14ac:dyDescent="0.2">
      <c r="A12" s="20" t="s">
        <v>403</v>
      </c>
      <c r="B12" s="20" t="s">
        <v>345</v>
      </c>
      <c r="C12" s="20" t="s">
        <v>346</v>
      </c>
      <c r="D12" s="20" t="s">
        <v>391</v>
      </c>
      <c r="E12" s="20" t="s">
        <v>404</v>
      </c>
      <c r="F12" s="20" t="s">
        <v>405</v>
      </c>
      <c r="G12" s="20" t="s">
        <v>406</v>
      </c>
      <c r="H12" s="20" t="s">
        <v>407</v>
      </c>
      <c r="I12" s="20" t="s">
        <v>352</v>
      </c>
      <c r="J12" s="20"/>
    </row>
    <row r="13" spans="1:10" x14ac:dyDescent="0.2">
      <c r="A13" s="20" t="s">
        <v>408</v>
      </c>
      <c r="B13" s="20" t="s">
        <v>345</v>
      </c>
      <c r="C13" s="20" t="s">
        <v>346</v>
      </c>
      <c r="D13" s="20" t="s">
        <v>391</v>
      </c>
      <c r="E13" s="20" t="s">
        <v>409</v>
      </c>
      <c r="F13" s="20" t="s">
        <v>410</v>
      </c>
      <c r="G13" s="20" t="s">
        <v>411</v>
      </c>
      <c r="H13" s="20" t="s">
        <v>412</v>
      </c>
      <c r="I13" s="20" t="s">
        <v>352</v>
      </c>
      <c r="J13" s="20"/>
    </row>
    <row r="14" spans="1:10" x14ac:dyDescent="0.2">
      <c r="A14" s="20" t="s">
        <v>413</v>
      </c>
      <c r="B14" s="20" t="s">
        <v>345</v>
      </c>
      <c r="C14" s="20" t="s">
        <v>346</v>
      </c>
      <c r="D14" s="20" t="s">
        <v>375</v>
      </c>
      <c r="E14" s="20" t="s">
        <v>414</v>
      </c>
      <c r="F14" s="20" t="s">
        <v>415</v>
      </c>
      <c r="G14" s="20" t="s">
        <v>416</v>
      </c>
      <c r="H14" s="20" t="s">
        <v>417</v>
      </c>
      <c r="I14" s="20" t="s">
        <v>352</v>
      </c>
      <c r="J14" s="20"/>
    </row>
    <row r="15" spans="1:10" x14ac:dyDescent="0.2">
      <c r="A15" s="20" t="s">
        <v>418</v>
      </c>
      <c r="B15" s="20" t="s">
        <v>345</v>
      </c>
      <c r="C15" s="20" t="s">
        <v>346</v>
      </c>
      <c r="D15" s="20" t="s">
        <v>419</v>
      </c>
      <c r="E15" s="20" t="s">
        <v>420</v>
      </c>
      <c r="F15" s="20" t="s">
        <v>421</v>
      </c>
      <c r="G15" s="20" t="s">
        <v>422</v>
      </c>
      <c r="H15" s="20" t="s">
        <v>423</v>
      </c>
      <c r="I15" s="20" t="s">
        <v>352</v>
      </c>
      <c r="J15" s="20"/>
    </row>
    <row r="16" spans="1:10" x14ac:dyDescent="0.2">
      <c r="A16" s="20" t="s">
        <v>424</v>
      </c>
      <c r="B16" s="20" t="s">
        <v>345</v>
      </c>
      <c r="C16" s="20" t="s">
        <v>346</v>
      </c>
      <c r="D16" s="20" t="s">
        <v>419</v>
      </c>
      <c r="E16" s="20" t="s">
        <v>425</v>
      </c>
      <c r="F16" s="20" t="s">
        <v>426</v>
      </c>
      <c r="G16" s="20" t="s">
        <v>427</v>
      </c>
      <c r="H16" s="20" t="s">
        <v>428</v>
      </c>
      <c r="I16" s="20" t="s">
        <v>352</v>
      </c>
      <c r="J16" s="20"/>
    </row>
    <row r="17" spans="1:10" x14ac:dyDescent="0.2">
      <c r="A17" s="20" t="s">
        <v>429</v>
      </c>
      <c r="B17" s="20" t="s">
        <v>345</v>
      </c>
      <c r="C17" s="20" t="s">
        <v>346</v>
      </c>
      <c r="D17" s="20" t="s">
        <v>430</v>
      </c>
      <c r="E17" s="20" t="s">
        <v>431</v>
      </c>
      <c r="F17" s="20" t="s">
        <v>421</v>
      </c>
      <c r="G17" s="20" t="s">
        <v>432</v>
      </c>
      <c r="H17" s="20" t="s">
        <v>433</v>
      </c>
      <c r="I17" s="20" t="s">
        <v>352</v>
      </c>
      <c r="J17" s="20"/>
    </row>
    <row r="18" spans="1:10" x14ac:dyDescent="0.2">
      <c r="A18" s="20" t="s">
        <v>434</v>
      </c>
      <c r="B18" s="20" t="s">
        <v>345</v>
      </c>
      <c r="C18" s="20" t="s">
        <v>346</v>
      </c>
      <c r="D18" s="20" t="s">
        <v>354</v>
      </c>
      <c r="E18" s="20" t="s">
        <v>435</v>
      </c>
      <c r="F18" s="20" t="s">
        <v>436</v>
      </c>
      <c r="G18" s="20" t="s">
        <v>437</v>
      </c>
      <c r="H18" s="20" t="s">
        <v>438</v>
      </c>
      <c r="I18" s="20" t="s">
        <v>352</v>
      </c>
      <c r="J18" s="20"/>
    </row>
    <row r="19" spans="1:10" x14ac:dyDescent="0.2">
      <c r="A19" s="20" t="s">
        <v>439</v>
      </c>
      <c r="B19" s="20" t="s">
        <v>345</v>
      </c>
      <c r="C19" s="20" t="s">
        <v>346</v>
      </c>
      <c r="D19" s="20" t="s">
        <v>430</v>
      </c>
      <c r="E19" s="20" t="s">
        <v>440</v>
      </c>
      <c r="F19" s="20" t="s">
        <v>441</v>
      </c>
      <c r="G19" s="20" t="s">
        <v>442</v>
      </c>
      <c r="H19" s="20" t="s">
        <v>443</v>
      </c>
      <c r="I19" s="20" t="s">
        <v>389</v>
      </c>
      <c r="J19" s="20"/>
    </row>
    <row r="20" spans="1:10" x14ac:dyDescent="0.2">
      <c r="A20" s="20" t="s">
        <v>444</v>
      </c>
      <c r="B20" s="20" t="s">
        <v>345</v>
      </c>
      <c r="C20" s="20" t="s">
        <v>346</v>
      </c>
      <c r="D20" s="20" t="s">
        <v>445</v>
      </c>
      <c r="E20" s="20" t="s">
        <v>446</v>
      </c>
      <c r="F20" s="20" t="s">
        <v>421</v>
      </c>
      <c r="G20" s="20" t="s">
        <v>447</v>
      </c>
      <c r="H20" s="20" t="s">
        <v>448</v>
      </c>
      <c r="I20" s="20" t="s">
        <v>389</v>
      </c>
      <c r="J20" s="20"/>
    </row>
    <row r="21" spans="1:10" x14ac:dyDescent="0.2">
      <c r="A21" s="20" t="s">
        <v>449</v>
      </c>
      <c r="B21" s="20" t="s">
        <v>345</v>
      </c>
      <c r="C21" s="20" t="s">
        <v>346</v>
      </c>
      <c r="D21" s="20" t="s">
        <v>391</v>
      </c>
      <c r="E21" s="20" t="s">
        <v>450</v>
      </c>
      <c r="F21" s="20" t="s">
        <v>451</v>
      </c>
      <c r="G21" s="20" t="s">
        <v>452</v>
      </c>
      <c r="H21" s="20" t="s">
        <v>453</v>
      </c>
      <c r="I21" s="20" t="s">
        <v>401</v>
      </c>
      <c r="J21" s="20" t="s">
        <v>402</v>
      </c>
    </row>
    <row r="22" spans="1:10" x14ac:dyDescent="0.2">
      <c r="A22" s="20" t="s">
        <v>454</v>
      </c>
      <c r="B22" s="20" t="s">
        <v>345</v>
      </c>
      <c r="C22" s="20" t="s">
        <v>346</v>
      </c>
      <c r="D22" s="20" t="s">
        <v>360</v>
      </c>
      <c r="E22" s="20" t="s">
        <v>455</v>
      </c>
      <c r="F22" s="20" t="s">
        <v>456</v>
      </c>
      <c r="G22" s="20" t="s">
        <v>457</v>
      </c>
      <c r="H22" s="20" t="s">
        <v>458</v>
      </c>
      <c r="I22" s="20" t="s">
        <v>352</v>
      </c>
      <c r="J22" s="20"/>
    </row>
    <row r="23" spans="1:10" x14ac:dyDescent="0.2">
      <c r="A23" s="20" t="s">
        <v>459</v>
      </c>
      <c r="B23" s="20" t="s">
        <v>345</v>
      </c>
      <c r="C23" s="20" t="s">
        <v>346</v>
      </c>
      <c r="D23" s="20" t="s">
        <v>354</v>
      </c>
      <c r="E23" s="20" t="s">
        <v>460</v>
      </c>
      <c r="F23" s="20" t="s">
        <v>461</v>
      </c>
      <c r="G23" s="20" t="s">
        <v>462</v>
      </c>
      <c r="H23" s="20" t="s">
        <v>463</v>
      </c>
      <c r="I23" s="20" t="s">
        <v>352</v>
      </c>
      <c r="J23" s="20"/>
    </row>
    <row r="24" spans="1:10" x14ac:dyDescent="0.2">
      <c r="A24" s="20" t="s">
        <v>464</v>
      </c>
      <c r="B24" s="20" t="s">
        <v>345</v>
      </c>
      <c r="C24" s="20" t="s">
        <v>346</v>
      </c>
      <c r="D24" s="20" t="s">
        <v>445</v>
      </c>
      <c r="E24" s="20" t="s">
        <v>465</v>
      </c>
      <c r="F24" s="20" t="s">
        <v>466</v>
      </c>
      <c r="G24" s="20" t="s">
        <v>467</v>
      </c>
      <c r="H24" s="20" t="s">
        <v>468</v>
      </c>
      <c r="I24" s="20" t="s">
        <v>401</v>
      </c>
      <c r="J24" s="20" t="s">
        <v>402</v>
      </c>
    </row>
    <row r="25" spans="1:10" x14ac:dyDescent="0.2">
      <c r="A25" s="20" t="s">
        <v>469</v>
      </c>
      <c r="B25" s="20" t="s">
        <v>345</v>
      </c>
      <c r="C25" s="20" t="s">
        <v>346</v>
      </c>
      <c r="D25" s="20" t="s">
        <v>419</v>
      </c>
      <c r="E25" s="20" t="s">
        <v>470</v>
      </c>
      <c r="F25" s="20" t="s">
        <v>393</v>
      </c>
      <c r="G25" s="20" t="s">
        <v>471</v>
      </c>
      <c r="H25" s="20" t="s">
        <v>472</v>
      </c>
      <c r="I25" s="20" t="s">
        <v>352</v>
      </c>
      <c r="J25" s="20"/>
    </row>
    <row r="26" spans="1:10" x14ac:dyDescent="0.2">
      <c r="A26" s="20" t="s">
        <v>473</v>
      </c>
      <c r="B26" s="20" t="s">
        <v>345</v>
      </c>
      <c r="C26" s="20" t="s">
        <v>346</v>
      </c>
      <c r="D26" s="20" t="s">
        <v>391</v>
      </c>
      <c r="E26" s="20" t="s">
        <v>474</v>
      </c>
      <c r="F26" s="20" t="s">
        <v>475</v>
      </c>
      <c r="G26" s="20" t="s">
        <v>476</v>
      </c>
      <c r="H26" s="20" t="s">
        <v>477</v>
      </c>
      <c r="I26" s="20" t="s">
        <v>352</v>
      </c>
      <c r="J26" s="20"/>
    </row>
    <row r="27" spans="1:10" x14ac:dyDescent="0.2">
      <c r="A27" s="20" t="s">
        <v>478</v>
      </c>
      <c r="B27" s="20" t="s">
        <v>345</v>
      </c>
      <c r="C27" s="20" t="s">
        <v>346</v>
      </c>
      <c r="D27" s="20" t="s">
        <v>375</v>
      </c>
      <c r="E27" s="20" t="s">
        <v>479</v>
      </c>
      <c r="F27" s="20" t="s">
        <v>480</v>
      </c>
      <c r="G27" s="20" t="s">
        <v>481</v>
      </c>
      <c r="H27" s="20" t="s">
        <v>482</v>
      </c>
      <c r="I27" s="20" t="s">
        <v>401</v>
      </c>
      <c r="J27" s="20" t="s">
        <v>483</v>
      </c>
    </row>
    <row r="28" spans="1:10" x14ac:dyDescent="0.2">
      <c r="A28" s="20" t="s">
        <v>484</v>
      </c>
      <c r="B28" s="20" t="s">
        <v>345</v>
      </c>
      <c r="C28" s="20" t="s">
        <v>346</v>
      </c>
      <c r="D28" s="20" t="s">
        <v>391</v>
      </c>
      <c r="E28" s="20" t="s">
        <v>485</v>
      </c>
      <c r="F28" s="20" t="s">
        <v>486</v>
      </c>
      <c r="G28" s="20" t="s">
        <v>487</v>
      </c>
      <c r="H28" s="20" t="s">
        <v>488</v>
      </c>
      <c r="I28" s="20" t="s">
        <v>352</v>
      </c>
      <c r="J28" s="20"/>
    </row>
    <row r="29" spans="1:10" x14ac:dyDescent="0.2">
      <c r="A29" s="20" t="s">
        <v>489</v>
      </c>
      <c r="B29" s="20" t="s">
        <v>345</v>
      </c>
      <c r="C29" s="20" t="s">
        <v>346</v>
      </c>
      <c r="D29" s="20" t="s">
        <v>391</v>
      </c>
      <c r="E29" s="20" t="s">
        <v>490</v>
      </c>
      <c r="F29" s="20" t="s">
        <v>491</v>
      </c>
      <c r="G29" s="20" t="s">
        <v>492</v>
      </c>
      <c r="H29" s="20" t="s">
        <v>493</v>
      </c>
      <c r="I29" s="20" t="s">
        <v>352</v>
      </c>
      <c r="J29" s="20"/>
    </row>
    <row r="30" spans="1:10" x14ac:dyDescent="0.2">
      <c r="A30" s="20" t="s">
        <v>494</v>
      </c>
      <c r="B30" s="20" t="s">
        <v>345</v>
      </c>
      <c r="C30" s="20" t="s">
        <v>346</v>
      </c>
      <c r="D30" s="20" t="s">
        <v>419</v>
      </c>
      <c r="E30" s="20" t="s">
        <v>495</v>
      </c>
      <c r="F30" s="20" t="s">
        <v>496</v>
      </c>
      <c r="G30" s="20" t="s">
        <v>497</v>
      </c>
      <c r="H30" s="20" t="s">
        <v>498</v>
      </c>
      <c r="I30" s="20" t="s">
        <v>401</v>
      </c>
      <c r="J30" s="20" t="s">
        <v>402</v>
      </c>
    </row>
    <row r="31" spans="1:10" x14ac:dyDescent="0.2">
      <c r="A31" s="20" t="s">
        <v>499</v>
      </c>
      <c r="B31" s="20" t="s">
        <v>345</v>
      </c>
      <c r="C31" s="20" t="s">
        <v>346</v>
      </c>
      <c r="D31" s="20" t="s">
        <v>445</v>
      </c>
      <c r="E31" s="20" t="s">
        <v>500</v>
      </c>
      <c r="F31" s="20" t="s">
        <v>501</v>
      </c>
      <c r="G31" s="20" t="s">
        <v>502</v>
      </c>
      <c r="H31" s="20" t="s">
        <v>503</v>
      </c>
      <c r="I31" s="20" t="s">
        <v>401</v>
      </c>
      <c r="J31" s="20" t="s">
        <v>483</v>
      </c>
    </row>
    <row r="32" spans="1:10" x14ac:dyDescent="0.2">
      <c r="A32" s="20" t="s">
        <v>504</v>
      </c>
      <c r="B32" s="20" t="s">
        <v>345</v>
      </c>
      <c r="C32" s="20" t="s">
        <v>346</v>
      </c>
      <c r="D32" s="20" t="s">
        <v>430</v>
      </c>
      <c r="E32" s="20" t="s">
        <v>505</v>
      </c>
      <c r="F32" s="20" t="s">
        <v>410</v>
      </c>
      <c r="G32" s="20" t="s">
        <v>506</v>
      </c>
      <c r="H32" s="20" t="s">
        <v>507</v>
      </c>
      <c r="I32" s="20" t="s">
        <v>352</v>
      </c>
      <c r="J32" s="20"/>
    </row>
    <row r="33" spans="1:10" x14ac:dyDescent="0.2">
      <c r="A33" s="20" t="s">
        <v>508</v>
      </c>
      <c r="B33" s="20" t="s">
        <v>345</v>
      </c>
      <c r="C33" s="20" t="s">
        <v>346</v>
      </c>
      <c r="D33" s="20" t="s">
        <v>354</v>
      </c>
      <c r="E33" s="20" t="s">
        <v>509</v>
      </c>
      <c r="F33" s="20" t="s">
        <v>421</v>
      </c>
      <c r="G33" s="20" t="s">
        <v>510</v>
      </c>
      <c r="H33" s="20" t="s">
        <v>511</v>
      </c>
      <c r="I33" s="20" t="s">
        <v>352</v>
      </c>
      <c r="J33" s="20"/>
    </row>
    <row r="34" spans="1:10" x14ac:dyDescent="0.2">
      <c r="A34" s="20" t="s">
        <v>512</v>
      </c>
      <c r="B34" s="20" t="s">
        <v>345</v>
      </c>
      <c r="C34" s="20" t="s">
        <v>346</v>
      </c>
      <c r="D34" s="20" t="s">
        <v>375</v>
      </c>
      <c r="E34" s="20" t="s">
        <v>513</v>
      </c>
      <c r="F34" s="20" t="s">
        <v>514</v>
      </c>
      <c r="G34" s="20" t="s">
        <v>515</v>
      </c>
      <c r="H34" s="20" t="s">
        <v>516</v>
      </c>
      <c r="I34" s="20" t="s">
        <v>401</v>
      </c>
      <c r="J34" s="20" t="s">
        <v>402</v>
      </c>
    </row>
    <row r="35" spans="1:10" x14ac:dyDescent="0.2">
      <c r="A35" s="20" t="s">
        <v>517</v>
      </c>
      <c r="B35" s="20" t="s">
        <v>345</v>
      </c>
      <c r="C35" s="20" t="s">
        <v>346</v>
      </c>
      <c r="D35" s="20" t="s">
        <v>419</v>
      </c>
      <c r="E35" s="20" t="s">
        <v>518</v>
      </c>
      <c r="F35" s="20" t="s">
        <v>386</v>
      </c>
      <c r="G35" s="20" t="s">
        <v>519</v>
      </c>
      <c r="H35" s="20" t="s">
        <v>520</v>
      </c>
      <c r="I35" s="20" t="s">
        <v>401</v>
      </c>
      <c r="J35" s="20" t="s">
        <v>483</v>
      </c>
    </row>
    <row r="36" spans="1:10" x14ac:dyDescent="0.2">
      <c r="A36" s="20" t="s">
        <v>521</v>
      </c>
      <c r="B36" s="20" t="s">
        <v>345</v>
      </c>
      <c r="C36" s="20" t="s">
        <v>346</v>
      </c>
      <c r="D36" s="20" t="s">
        <v>430</v>
      </c>
      <c r="E36" s="20" t="s">
        <v>522</v>
      </c>
      <c r="F36" s="20" t="s">
        <v>523</v>
      </c>
      <c r="G36" s="20" t="s">
        <v>524</v>
      </c>
      <c r="H36" s="20" t="s">
        <v>525</v>
      </c>
      <c r="I36" s="20" t="s">
        <v>352</v>
      </c>
      <c r="J36" s="20"/>
    </row>
    <row r="37" spans="1:10" x14ac:dyDescent="0.2">
      <c r="A37" s="20" t="s">
        <v>526</v>
      </c>
      <c r="B37" s="20" t="s">
        <v>345</v>
      </c>
      <c r="C37" s="20" t="s">
        <v>346</v>
      </c>
      <c r="D37" s="20" t="s">
        <v>419</v>
      </c>
      <c r="E37" s="20" t="s">
        <v>527</v>
      </c>
      <c r="F37" s="20" t="s">
        <v>528</v>
      </c>
      <c r="G37" s="20" t="s">
        <v>529</v>
      </c>
      <c r="H37" s="20" t="s">
        <v>530</v>
      </c>
      <c r="I37" s="20" t="s">
        <v>352</v>
      </c>
      <c r="J37" s="20"/>
    </row>
    <row r="38" spans="1:10" x14ac:dyDescent="0.2">
      <c r="A38" s="20" t="s">
        <v>531</v>
      </c>
      <c r="B38" s="20" t="s">
        <v>345</v>
      </c>
      <c r="C38" s="20" t="s">
        <v>346</v>
      </c>
      <c r="D38" s="20" t="s">
        <v>430</v>
      </c>
      <c r="E38" s="20" t="s">
        <v>532</v>
      </c>
      <c r="F38" s="20" t="s">
        <v>410</v>
      </c>
      <c r="G38" s="20" t="s">
        <v>533</v>
      </c>
      <c r="H38" s="20" t="s">
        <v>534</v>
      </c>
      <c r="I38" s="20" t="s">
        <v>352</v>
      </c>
      <c r="J38" s="20"/>
    </row>
    <row r="39" spans="1:10" x14ac:dyDescent="0.2">
      <c r="A39" s="20" t="s">
        <v>535</v>
      </c>
      <c r="B39" s="20" t="s">
        <v>345</v>
      </c>
      <c r="C39" s="20" t="s">
        <v>346</v>
      </c>
      <c r="D39" s="20" t="s">
        <v>419</v>
      </c>
      <c r="E39" s="20" t="s">
        <v>536</v>
      </c>
      <c r="F39" s="20" t="s">
        <v>537</v>
      </c>
      <c r="G39" s="20" t="s">
        <v>538</v>
      </c>
      <c r="H39" s="20" t="s">
        <v>539</v>
      </c>
      <c r="I39" s="20" t="s">
        <v>352</v>
      </c>
      <c r="J39" s="20"/>
    </row>
    <row r="40" spans="1:10" x14ac:dyDescent="0.2">
      <c r="A40" s="20" t="s">
        <v>540</v>
      </c>
      <c r="B40" s="20" t="s">
        <v>345</v>
      </c>
      <c r="C40" s="20" t="s">
        <v>346</v>
      </c>
      <c r="D40" s="20" t="s">
        <v>419</v>
      </c>
      <c r="E40" s="20" t="s">
        <v>541</v>
      </c>
      <c r="F40" s="20" t="s">
        <v>542</v>
      </c>
      <c r="G40" s="20" t="s">
        <v>543</v>
      </c>
      <c r="H40" s="20" t="s">
        <v>544</v>
      </c>
      <c r="I40" s="20" t="s">
        <v>352</v>
      </c>
      <c r="J40" s="20"/>
    </row>
    <row r="41" spans="1:10" x14ac:dyDescent="0.2">
      <c r="A41" s="20" t="s">
        <v>545</v>
      </c>
      <c r="B41" s="20" t="s">
        <v>345</v>
      </c>
      <c r="C41" s="20" t="s">
        <v>346</v>
      </c>
      <c r="D41" s="20" t="s">
        <v>430</v>
      </c>
      <c r="E41" s="20" t="s">
        <v>546</v>
      </c>
      <c r="F41" s="20" t="s">
        <v>547</v>
      </c>
      <c r="G41" s="20" t="s">
        <v>548</v>
      </c>
      <c r="H41" s="20" t="s">
        <v>549</v>
      </c>
      <c r="I41" s="20" t="s">
        <v>401</v>
      </c>
      <c r="J41" s="20" t="s">
        <v>483</v>
      </c>
    </row>
    <row r="42" spans="1:10" x14ac:dyDescent="0.2">
      <c r="A42" s="20" t="s">
        <v>550</v>
      </c>
      <c r="B42" s="20" t="s">
        <v>345</v>
      </c>
      <c r="C42" s="20" t="s">
        <v>346</v>
      </c>
      <c r="D42" s="20" t="s">
        <v>445</v>
      </c>
      <c r="E42" s="20" t="s">
        <v>551</v>
      </c>
      <c r="F42" s="20" t="s">
        <v>552</v>
      </c>
      <c r="G42" s="20" t="s">
        <v>553</v>
      </c>
      <c r="H42" s="20" t="s">
        <v>554</v>
      </c>
      <c r="I42" s="20" t="s">
        <v>352</v>
      </c>
      <c r="J42" s="20"/>
    </row>
    <row r="43" spans="1:10" x14ac:dyDescent="0.2">
      <c r="A43" s="20" t="s">
        <v>555</v>
      </c>
      <c r="B43" s="20" t="s">
        <v>345</v>
      </c>
      <c r="C43" s="20" t="s">
        <v>346</v>
      </c>
      <c r="D43" s="20" t="s">
        <v>419</v>
      </c>
      <c r="E43" s="20" t="s">
        <v>556</v>
      </c>
      <c r="F43" s="20" t="s">
        <v>557</v>
      </c>
      <c r="G43" s="20" t="s">
        <v>558</v>
      </c>
      <c r="H43" s="20" t="s">
        <v>559</v>
      </c>
      <c r="I43" s="20" t="s">
        <v>401</v>
      </c>
      <c r="J43" s="20" t="s">
        <v>483</v>
      </c>
    </row>
    <row r="44" spans="1:10" x14ac:dyDescent="0.2">
      <c r="A44" s="20" t="s">
        <v>560</v>
      </c>
      <c r="B44" s="20" t="s">
        <v>345</v>
      </c>
      <c r="C44" s="20" t="s">
        <v>346</v>
      </c>
      <c r="D44" s="20" t="s">
        <v>430</v>
      </c>
      <c r="E44" s="20" t="s">
        <v>561</v>
      </c>
      <c r="F44" s="20" t="s">
        <v>562</v>
      </c>
      <c r="G44" s="20" t="s">
        <v>563</v>
      </c>
      <c r="H44" s="20" t="s">
        <v>564</v>
      </c>
      <c r="I44" s="20" t="s">
        <v>352</v>
      </c>
      <c r="J44" s="20"/>
    </row>
    <row r="45" spans="1:10" x14ac:dyDescent="0.2">
      <c r="A45" s="20" t="s">
        <v>565</v>
      </c>
      <c r="B45" s="20" t="s">
        <v>345</v>
      </c>
      <c r="C45" s="20" t="s">
        <v>346</v>
      </c>
      <c r="D45" s="20" t="s">
        <v>419</v>
      </c>
      <c r="E45" s="20" t="s">
        <v>566</v>
      </c>
      <c r="F45" s="20" t="s">
        <v>567</v>
      </c>
      <c r="G45" s="20" t="s">
        <v>568</v>
      </c>
      <c r="H45" s="20" t="s">
        <v>569</v>
      </c>
      <c r="I45" s="20" t="s">
        <v>401</v>
      </c>
      <c r="J45" s="20" t="s">
        <v>402</v>
      </c>
    </row>
    <row r="46" spans="1:10" x14ac:dyDescent="0.2">
      <c r="A46" s="20" t="s">
        <v>570</v>
      </c>
      <c r="B46" s="20" t="s">
        <v>345</v>
      </c>
      <c r="C46" s="20" t="s">
        <v>346</v>
      </c>
      <c r="D46" s="20" t="s">
        <v>571</v>
      </c>
      <c r="E46" s="20" t="s">
        <v>572</v>
      </c>
      <c r="F46" s="20" t="s">
        <v>573</v>
      </c>
      <c r="G46" s="20" t="s">
        <v>574</v>
      </c>
      <c r="H46" s="20" t="s">
        <v>575</v>
      </c>
      <c r="I46" s="20" t="s">
        <v>352</v>
      </c>
      <c r="J46" s="20"/>
    </row>
    <row r="47" spans="1:10" x14ac:dyDescent="0.2">
      <c r="A47" s="20" t="s">
        <v>576</v>
      </c>
      <c r="B47" s="20" t="s">
        <v>345</v>
      </c>
      <c r="C47" s="20" t="s">
        <v>346</v>
      </c>
      <c r="D47" s="20" t="s">
        <v>419</v>
      </c>
      <c r="E47" s="20" t="s">
        <v>577</v>
      </c>
      <c r="F47" s="20" t="s">
        <v>578</v>
      </c>
      <c r="G47" s="20" t="s">
        <v>579</v>
      </c>
      <c r="H47" s="20" t="s">
        <v>580</v>
      </c>
      <c r="I47" s="20" t="s">
        <v>401</v>
      </c>
      <c r="J47" s="20" t="s">
        <v>483</v>
      </c>
    </row>
    <row r="48" spans="1:10" x14ac:dyDescent="0.2">
      <c r="A48" s="20" t="s">
        <v>581</v>
      </c>
      <c r="B48" s="20" t="s">
        <v>345</v>
      </c>
      <c r="C48" s="20" t="s">
        <v>346</v>
      </c>
      <c r="D48" s="20" t="s">
        <v>445</v>
      </c>
      <c r="E48" s="20" t="s">
        <v>582</v>
      </c>
      <c r="F48" s="20" t="s">
        <v>583</v>
      </c>
      <c r="G48" s="20" t="s">
        <v>584</v>
      </c>
      <c r="H48" s="20" t="s">
        <v>585</v>
      </c>
      <c r="I48" s="20" t="s">
        <v>401</v>
      </c>
      <c r="J48" s="20" t="s">
        <v>402</v>
      </c>
    </row>
    <row r="49" spans="1:10" x14ac:dyDescent="0.2">
      <c r="A49" s="20" t="s">
        <v>586</v>
      </c>
      <c r="B49" s="20" t="s">
        <v>345</v>
      </c>
      <c r="C49" s="20" t="s">
        <v>346</v>
      </c>
      <c r="D49" s="20" t="s">
        <v>571</v>
      </c>
      <c r="E49" s="20" t="s">
        <v>587</v>
      </c>
      <c r="F49" s="20" t="s">
        <v>588</v>
      </c>
      <c r="G49" s="20" t="s">
        <v>589</v>
      </c>
      <c r="H49" s="20" t="s">
        <v>590</v>
      </c>
      <c r="I49" s="20" t="s">
        <v>401</v>
      </c>
      <c r="J49" s="20" t="s">
        <v>483</v>
      </c>
    </row>
    <row r="50" spans="1:10" x14ac:dyDescent="0.2">
      <c r="A50" s="20" t="s">
        <v>591</v>
      </c>
      <c r="B50" s="20" t="s">
        <v>345</v>
      </c>
      <c r="C50" s="20" t="s">
        <v>346</v>
      </c>
      <c r="D50" s="20" t="s">
        <v>430</v>
      </c>
      <c r="E50" s="20" t="s">
        <v>592</v>
      </c>
      <c r="F50" s="20" t="s">
        <v>593</v>
      </c>
      <c r="G50" s="20" t="s">
        <v>594</v>
      </c>
      <c r="H50" s="20" t="s">
        <v>595</v>
      </c>
      <c r="I50" s="20" t="s">
        <v>401</v>
      </c>
      <c r="J50" s="20" t="s">
        <v>483</v>
      </c>
    </row>
    <row r="51" spans="1:10" x14ac:dyDescent="0.2">
      <c r="A51" s="20" t="s">
        <v>596</v>
      </c>
      <c r="B51" s="20" t="s">
        <v>345</v>
      </c>
      <c r="C51" s="20" t="s">
        <v>346</v>
      </c>
      <c r="D51" s="20" t="s">
        <v>571</v>
      </c>
      <c r="E51" s="20" t="s">
        <v>597</v>
      </c>
      <c r="F51" s="20" t="s">
        <v>598</v>
      </c>
      <c r="G51" s="20" t="s">
        <v>599</v>
      </c>
      <c r="H51" s="20" t="s">
        <v>600</v>
      </c>
      <c r="I51" s="20" t="s">
        <v>401</v>
      </c>
      <c r="J51" s="20" t="s">
        <v>483</v>
      </c>
    </row>
    <row r="52" spans="1:10" x14ac:dyDescent="0.2">
      <c r="A52" s="20" t="s">
        <v>601</v>
      </c>
      <c r="B52" s="20" t="s">
        <v>345</v>
      </c>
      <c r="C52" s="20" t="s">
        <v>346</v>
      </c>
      <c r="D52" s="20" t="s">
        <v>571</v>
      </c>
      <c r="E52" s="20" t="s">
        <v>602</v>
      </c>
      <c r="F52" s="20" t="s">
        <v>421</v>
      </c>
      <c r="G52" s="20" t="s">
        <v>603</v>
      </c>
      <c r="H52" s="20" t="s">
        <v>604</v>
      </c>
      <c r="I52" s="20" t="s">
        <v>401</v>
      </c>
      <c r="J52" s="20" t="s">
        <v>483</v>
      </c>
    </row>
    <row r="53" spans="1:10" x14ac:dyDescent="0.2">
      <c r="A53" s="20" t="s">
        <v>605</v>
      </c>
      <c r="B53" s="20" t="s">
        <v>345</v>
      </c>
      <c r="C53" s="20" t="s">
        <v>346</v>
      </c>
      <c r="D53" s="20" t="s">
        <v>571</v>
      </c>
      <c r="E53" s="20" t="s">
        <v>606</v>
      </c>
      <c r="F53" s="20" t="s">
        <v>607</v>
      </c>
      <c r="G53" s="20" t="s">
        <v>608</v>
      </c>
      <c r="H53" s="20" t="s">
        <v>609</v>
      </c>
      <c r="I53" s="20" t="s">
        <v>401</v>
      </c>
      <c r="J53" s="20" t="s">
        <v>483</v>
      </c>
    </row>
    <row r="54" spans="1:10" x14ac:dyDescent="0.2">
      <c r="A54" s="20" t="s">
        <v>610</v>
      </c>
      <c r="B54" s="20" t="s">
        <v>345</v>
      </c>
      <c r="C54" s="20" t="s">
        <v>346</v>
      </c>
      <c r="D54" s="20" t="s">
        <v>430</v>
      </c>
      <c r="E54" s="20" t="s">
        <v>611</v>
      </c>
      <c r="F54" s="20" t="s">
        <v>612</v>
      </c>
      <c r="G54" s="20" t="s">
        <v>613</v>
      </c>
      <c r="H54" s="20" t="s">
        <v>614</v>
      </c>
      <c r="I54" s="20" t="s">
        <v>352</v>
      </c>
      <c r="J54" s="20"/>
    </row>
    <row r="55" spans="1:10" x14ac:dyDescent="0.2">
      <c r="A55" s="20" t="s">
        <v>615</v>
      </c>
      <c r="B55" s="20" t="s">
        <v>345</v>
      </c>
      <c r="C55" s="20" t="s">
        <v>346</v>
      </c>
      <c r="D55" s="20" t="s">
        <v>571</v>
      </c>
      <c r="E55" s="20" t="s">
        <v>616</v>
      </c>
      <c r="F55" s="20" t="s">
        <v>617</v>
      </c>
      <c r="G55" s="20" t="s">
        <v>618</v>
      </c>
      <c r="H55" s="20" t="s">
        <v>619</v>
      </c>
      <c r="I55" s="20" t="s">
        <v>352</v>
      </c>
      <c r="J55" s="20"/>
    </row>
    <row r="56" spans="1:10" x14ac:dyDescent="0.2">
      <c r="A56" s="20" t="s">
        <v>620</v>
      </c>
      <c r="B56" s="20" t="s">
        <v>345</v>
      </c>
      <c r="C56" s="20" t="s">
        <v>346</v>
      </c>
      <c r="D56" s="20" t="s">
        <v>430</v>
      </c>
      <c r="E56" s="20" t="s">
        <v>621</v>
      </c>
      <c r="F56" s="20" t="s">
        <v>617</v>
      </c>
      <c r="G56" s="20" t="s">
        <v>622</v>
      </c>
      <c r="H56" s="20" t="s">
        <v>623</v>
      </c>
      <c r="I56" s="20" t="s">
        <v>389</v>
      </c>
      <c r="J56" s="20"/>
    </row>
    <row r="57" spans="1:10" x14ac:dyDescent="0.2">
      <c r="A57" s="20" t="s">
        <v>624</v>
      </c>
      <c r="B57" s="20" t="s">
        <v>345</v>
      </c>
      <c r="C57" s="20" t="s">
        <v>346</v>
      </c>
      <c r="D57" s="20" t="s">
        <v>430</v>
      </c>
      <c r="E57" s="20" t="s">
        <v>625</v>
      </c>
      <c r="F57" s="20" t="s">
        <v>626</v>
      </c>
      <c r="G57" s="20" t="s">
        <v>627</v>
      </c>
      <c r="H57" s="20" t="s">
        <v>628</v>
      </c>
      <c r="I57" s="20" t="s">
        <v>352</v>
      </c>
      <c r="J57" s="20"/>
    </row>
    <row r="58" spans="1:10" x14ac:dyDescent="0.2">
      <c r="A58" s="20" t="s">
        <v>629</v>
      </c>
      <c r="B58" s="20" t="s">
        <v>345</v>
      </c>
      <c r="C58" s="20" t="s">
        <v>346</v>
      </c>
      <c r="D58" s="20" t="s">
        <v>571</v>
      </c>
      <c r="E58" s="20" t="s">
        <v>630</v>
      </c>
      <c r="F58" s="20" t="s">
        <v>421</v>
      </c>
      <c r="G58" s="20" t="s">
        <v>631</v>
      </c>
      <c r="H58" s="20" t="s">
        <v>632</v>
      </c>
      <c r="I58" s="20" t="s">
        <v>352</v>
      </c>
      <c r="J58" s="20"/>
    </row>
    <row r="59" spans="1:10" x14ac:dyDescent="0.2">
      <c r="A59" s="20" t="s">
        <v>633</v>
      </c>
      <c r="B59" s="20" t="s">
        <v>345</v>
      </c>
      <c r="C59" s="20" t="s">
        <v>346</v>
      </c>
      <c r="D59" s="20" t="s">
        <v>571</v>
      </c>
      <c r="E59" s="20" t="s">
        <v>634</v>
      </c>
      <c r="F59" s="20" t="s">
        <v>635</v>
      </c>
      <c r="G59" s="20" t="s">
        <v>636</v>
      </c>
      <c r="H59" s="20" t="s">
        <v>637</v>
      </c>
      <c r="I59" s="20" t="s">
        <v>352</v>
      </c>
      <c r="J59" s="20"/>
    </row>
    <row r="60" spans="1:10" x14ac:dyDescent="0.2">
      <c r="A60" s="20" t="s">
        <v>638</v>
      </c>
      <c r="B60" s="20" t="s">
        <v>345</v>
      </c>
      <c r="C60" s="20" t="s">
        <v>346</v>
      </c>
      <c r="D60" s="20" t="s">
        <v>571</v>
      </c>
      <c r="E60" s="20" t="s">
        <v>639</v>
      </c>
      <c r="F60" s="20" t="s">
        <v>640</v>
      </c>
      <c r="G60" s="20" t="s">
        <v>641</v>
      </c>
      <c r="H60" s="20" t="s">
        <v>642</v>
      </c>
      <c r="I60" s="20" t="s">
        <v>352</v>
      </c>
      <c r="J60" s="20"/>
    </row>
    <row r="61" spans="1:10" x14ac:dyDescent="0.2">
      <c r="A61" s="20" t="s">
        <v>643</v>
      </c>
      <c r="B61" s="20" t="s">
        <v>345</v>
      </c>
      <c r="C61" s="20" t="s">
        <v>346</v>
      </c>
      <c r="D61" s="20" t="s">
        <v>571</v>
      </c>
      <c r="E61" s="20" t="s">
        <v>644</v>
      </c>
      <c r="F61" s="20" t="s">
        <v>645</v>
      </c>
      <c r="G61" s="20" t="s">
        <v>646</v>
      </c>
      <c r="H61" s="20" t="s">
        <v>647</v>
      </c>
      <c r="I61" s="20" t="s">
        <v>401</v>
      </c>
      <c r="J61" s="20" t="s">
        <v>402</v>
      </c>
    </row>
    <row r="62" spans="1:10" x14ac:dyDescent="0.2">
      <c r="A62" s="20" t="s">
        <v>648</v>
      </c>
      <c r="B62" s="20" t="s">
        <v>345</v>
      </c>
      <c r="C62" s="20" t="s">
        <v>346</v>
      </c>
      <c r="D62" s="20" t="s">
        <v>571</v>
      </c>
      <c r="E62" s="20" t="s">
        <v>649</v>
      </c>
      <c r="F62" s="20" t="s">
        <v>650</v>
      </c>
      <c r="G62" s="20" t="s">
        <v>651</v>
      </c>
      <c r="H62" s="20" t="s">
        <v>652</v>
      </c>
      <c r="I62" s="20" t="s">
        <v>389</v>
      </c>
      <c r="J62" s="20"/>
    </row>
    <row r="63" spans="1:10" x14ac:dyDescent="0.2">
      <c r="A63" s="20" t="s">
        <v>653</v>
      </c>
      <c r="B63" s="20" t="s">
        <v>345</v>
      </c>
      <c r="C63" s="20" t="s">
        <v>346</v>
      </c>
      <c r="D63" s="20" t="s">
        <v>419</v>
      </c>
      <c r="E63" s="20" t="s">
        <v>654</v>
      </c>
      <c r="F63" s="20" t="s">
        <v>655</v>
      </c>
      <c r="G63" s="20" t="s">
        <v>656</v>
      </c>
      <c r="H63" s="20" t="s">
        <v>657</v>
      </c>
      <c r="I63" s="20" t="s">
        <v>352</v>
      </c>
      <c r="J63" s="20"/>
    </row>
    <row r="64" spans="1:10" x14ac:dyDescent="0.2">
      <c r="A64" s="20" t="s">
        <v>658</v>
      </c>
      <c r="B64" s="20" t="s">
        <v>345</v>
      </c>
      <c r="C64" s="20" t="s">
        <v>346</v>
      </c>
      <c r="D64" s="20" t="s">
        <v>571</v>
      </c>
      <c r="E64" s="20" t="s">
        <v>659</v>
      </c>
      <c r="F64" s="20" t="s">
        <v>660</v>
      </c>
      <c r="G64" s="20" t="s">
        <v>661</v>
      </c>
      <c r="H64" s="20" t="s">
        <v>662</v>
      </c>
      <c r="I64" s="20" t="s">
        <v>389</v>
      </c>
      <c r="J64" s="20"/>
    </row>
    <row r="65" spans="1:10" x14ac:dyDescent="0.2">
      <c r="A65" s="20" t="s">
        <v>663</v>
      </c>
      <c r="B65" s="20" t="s">
        <v>345</v>
      </c>
      <c r="C65" s="20" t="s">
        <v>346</v>
      </c>
      <c r="D65" s="20" t="s">
        <v>571</v>
      </c>
      <c r="E65" s="20" t="s">
        <v>664</v>
      </c>
      <c r="F65" s="20" t="s">
        <v>665</v>
      </c>
      <c r="G65" s="20" t="s">
        <v>666</v>
      </c>
      <c r="H65" s="20" t="s">
        <v>667</v>
      </c>
      <c r="I65" s="20" t="s">
        <v>401</v>
      </c>
      <c r="J65" s="20" t="s">
        <v>402</v>
      </c>
    </row>
    <row r="66" spans="1:10" x14ac:dyDescent="0.2">
      <c r="A66" s="20" t="s">
        <v>668</v>
      </c>
      <c r="B66" s="20" t="s">
        <v>345</v>
      </c>
      <c r="C66" s="20" t="s">
        <v>346</v>
      </c>
      <c r="D66" s="20" t="s">
        <v>571</v>
      </c>
      <c r="E66" s="20" t="s">
        <v>669</v>
      </c>
      <c r="F66" s="20" t="s">
        <v>670</v>
      </c>
      <c r="G66" s="20" t="s">
        <v>671</v>
      </c>
      <c r="H66" s="20" t="s">
        <v>672</v>
      </c>
      <c r="I66" s="20" t="s">
        <v>401</v>
      </c>
      <c r="J66" s="20" t="s">
        <v>402</v>
      </c>
    </row>
    <row r="67" spans="1:10" x14ac:dyDescent="0.2">
      <c r="A67" s="20" t="s">
        <v>673</v>
      </c>
      <c r="B67" s="20" t="s">
        <v>345</v>
      </c>
      <c r="C67" s="20" t="s">
        <v>346</v>
      </c>
      <c r="D67" s="20" t="s">
        <v>571</v>
      </c>
      <c r="E67" s="20" t="s">
        <v>674</v>
      </c>
      <c r="F67" s="20" t="s">
        <v>617</v>
      </c>
      <c r="G67" s="20" t="s">
        <v>675</v>
      </c>
      <c r="H67" s="20" t="s">
        <v>676</v>
      </c>
      <c r="I67" s="20" t="s">
        <v>352</v>
      </c>
      <c r="J67" s="20"/>
    </row>
    <row r="68" spans="1:10" x14ac:dyDescent="0.2">
      <c r="A68" s="20" t="s">
        <v>677</v>
      </c>
      <c r="B68" s="20" t="s">
        <v>345</v>
      </c>
      <c r="C68" s="20" t="s">
        <v>346</v>
      </c>
      <c r="D68" s="20" t="s">
        <v>571</v>
      </c>
      <c r="E68" s="20" t="s">
        <v>678</v>
      </c>
      <c r="F68" s="20" t="s">
        <v>679</v>
      </c>
      <c r="G68" s="20" t="s">
        <v>680</v>
      </c>
      <c r="H68" s="20" t="s">
        <v>681</v>
      </c>
      <c r="I68" s="20" t="s">
        <v>352</v>
      </c>
      <c r="J68" s="20"/>
    </row>
    <row r="69" spans="1:10" x14ac:dyDescent="0.2">
      <c r="A69" s="20" t="s">
        <v>682</v>
      </c>
      <c r="B69" s="20" t="s">
        <v>345</v>
      </c>
      <c r="C69" s="20" t="s">
        <v>346</v>
      </c>
      <c r="D69" s="20" t="s">
        <v>571</v>
      </c>
      <c r="E69" s="20" t="s">
        <v>683</v>
      </c>
      <c r="F69" s="20" t="s">
        <v>547</v>
      </c>
      <c r="G69" s="20" t="s">
        <v>684</v>
      </c>
      <c r="H69" s="20" t="s">
        <v>685</v>
      </c>
      <c r="I69" s="20" t="s">
        <v>352</v>
      </c>
      <c r="J69" s="20"/>
    </row>
    <row r="70" spans="1:10" x14ac:dyDescent="0.2">
      <c r="A70" s="20" t="s">
        <v>686</v>
      </c>
      <c r="B70" s="20" t="s">
        <v>345</v>
      </c>
      <c r="C70" s="20" t="s">
        <v>346</v>
      </c>
      <c r="D70" s="20" t="s">
        <v>571</v>
      </c>
      <c r="E70" s="20" t="s">
        <v>687</v>
      </c>
      <c r="F70" s="20" t="s">
        <v>688</v>
      </c>
      <c r="G70" s="20" t="s">
        <v>689</v>
      </c>
      <c r="H70" s="20" t="s">
        <v>690</v>
      </c>
      <c r="I70" s="20" t="s">
        <v>352</v>
      </c>
      <c r="J70" s="20"/>
    </row>
    <row r="71" spans="1:10" x14ac:dyDescent="0.2">
      <c r="A71" s="20" t="s">
        <v>691</v>
      </c>
      <c r="B71" s="20" t="s">
        <v>345</v>
      </c>
      <c r="C71" s="20" t="s">
        <v>346</v>
      </c>
      <c r="D71" s="20" t="s">
        <v>571</v>
      </c>
      <c r="E71" s="20" t="s">
        <v>692</v>
      </c>
      <c r="F71" s="20" t="s">
        <v>693</v>
      </c>
      <c r="G71" s="20" t="s">
        <v>694</v>
      </c>
      <c r="H71" s="20" t="s">
        <v>695</v>
      </c>
      <c r="I71" s="20" t="s">
        <v>401</v>
      </c>
      <c r="J71" s="20" t="s">
        <v>483</v>
      </c>
    </row>
    <row r="72" spans="1:10" x14ac:dyDescent="0.2">
      <c r="A72" s="20" t="s">
        <v>696</v>
      </c>
      <c r="B72" s="20" t="s">
        <v>345</v>
      </c>
      <c r="C72" s="20" t="s">
        <v>346</v>
      </c>
      <c r="D72" s="20" t="s">
        <v>571</v>
      </c>
      <c r="E72" s="20" t="s">
        <v>697</v>
      </c>
      <c r="F72" s="20" t="s">
        <v>698</v>
      </c>
      <c r="G72" s="20" t="s">
        <v>699</v>
      </c>
      <c r="H72" s="20" t="s">
        <v>700</v>
      </c>
      <c r="I72" s="20" t="s">
        <v>389</v>
      </c>
      <c r="J72" s="20"/>
    </row>
    <row r="73" spans="1:10" x14ac:dyDescent="0.2">
      <c r="A73" s="20" t="s">
        <v>701</v>
      </c>
      <c r="B73" s="20" t="s">
        <v>345</v>
      </c>
      <c r="C73" s="20" t="s">
        <v>346</v>
      </c>
      <c r="D73" s="20" t="s">
        <v>571</v>
      </c>
      <c r="E73" s="20" t="s">
        <v>702</v>
      </c>
      <c r="F73" s="20" t="s">
        <v>703</v>
      </c>
      <c r="G73" s="20" t="s">
        <v>704</v>
      </c>
      <c r="H73" s="20" t="s">
        <v>705</v>
      </c>
      <c r="I73" s="20" t="s">
        <v>352</v>
      </c>
      <c r="J73" s="20"/>
    </row>
    <row r="74" spans="1:10" x14ac:dyDescent="0.2">
      <c r="A74" s="20" t="s">
        <v>706</v>
      </c>
      <c r="B74" s="20" t="s">
        <v>345</v>
      </c>
      <c r="C74" s="20" t="s">
        <v>346</v>
      </c>
      <c r="D74" s="20" t="s">
        <v>571</v>
      </c>
      <c r="E74" s="20" t="s">
        <v>707</v>
      </c>
      <c r="F74" s="20" t="s">
        <v>708</v>
      </c>
      <c r="G74" s="20" t="s">
        <v>709</v>
      </c>
      <c r="H74" s="20" t="s">
        <v>710</v>
      </c>
      <c r="I74" s="20" t="s">
        <v>401</v>
      </c>
      <c r="J74" s="20" t="s">
        <v>402</v>
      </c>
    </row>
    <row r="75" spans="1:10" x14ac:dyDescent="0.2">
      <c r="A75" s="20" t="s">
        <v>711</v>
      </c>
      <c r="B75" s="20" t="s">
        <v>345</v>
      </c>
      <c r="C75" s="20" t="s">
        <v>346</v>
      </c>
      <c r="D75" s="20" t="s">
        <v>571</v>
      </c>
      <c r="E75" s="20" t="s">
        <v>712</v>
      </c>
      <c r="F75" s="20" t="s">
        <v>562</v>
      </c>
      <c r="G75" s="20" t="s">
        <v>713</v>
      </c>
      <c r="H75" s="20" t="s">
        <v>714</v>
      </c>
      <c r="I75" s="20" t="s">
        <v>401</v>
      </c>
      <c r="J75" s="20" t="s">
        <v>483</v>
      </c>
    </row>
    <row r="76" spans="1:10" x14ac:dyDescent="0.2">
      <c r="A76" s="20" t="s">
        <v>715</v>
      </c>
      <c r="B76" s="20" t="s">
        <v>345</v>
      </c>
      <c r="C76" s="20" t="s">
        <v>346</v>
      </c>
      <c r="D76" s="20" t="s">
        <v>571</v>
      </c>
      <c r="E76" s="20" t="s">
        <v>716</v>
      </c>
      <c r="F76" s="20" t="s">
        <v>717</v>
      </c>
      <c r="G76" s="20" t="s">
        <v>718</v>
      </c>
      <c r="H76" s="20" t="s">
        <v>719</v>
      </c>
      <c r="I76" s="20" t="s">
        <v>352</v>
      </c>
      <c r="J76" s="20"/>
    </row>
    <row r="77" spans="1:10" x14ac:dyDescent="0.2">
      <c r="A77" s="20" t="s">
        <v>720</v>
      </c>
      <c r="B77" s="20" t="s">
        <v>345</v>
      </c>
      <c r="C77" s="20" t="s">
        <v>346</v>
      </c>
      <c r="D77" s="20" t="s">
        <v>571</v>
      </c>
      <c r="E77" s="20" t="s">
        <v>721</v>
      </c>
      <c r="F77" s="20" t="s">
        <v>722</v>
      </c>
      <c r="G77" s="20" t="s">
        <v>723</v>
      </c>
      <c r="H77" s="20" t="s">
        <v>724</v>
      </c>
      <c r="I77" s="20" t="s">
        <v>401</v>
      </c>
      <c r="J77" s="20" t="s">
        <v>402</v>
      </c>
    </row>
    <row r="78" spans="1:10" x14ac:dyDescent="0.2">
      <c r="A78" s="20" t="s">
        <v>725</v>
      </c>
      <c r="B78" s="20" t="s">
        <v>345</v>
      </c>
      <c r="C78" s="20" t="s">
        <v>346</v>
      </c>
      <c r="D78" s="20" t="s">
        <v>571</v>
      </c>
      <c r="E78" s="20" t="s">
        <v>726</v>
      </c>
      <c r="F78" s="20" t="s">
        <v>727</v>
      </c>
      <c r="G78" s="20" t="s">
        <v>728</v>
      </c>
      <c r="H78" s="20" t="s">
        <v>729</v>
      </c>
      <c r="I78" s="20" t="s">
        <v>352</v>
      </c>
      <c r="J78" s="20"/>
    </row>
    <row r="79" spans="1:10" x14ac:dyDescent="0.2">
      <c r="A79" s="20" t="s">
        <v>730</v>
      </c>
      <c r="B79" s="20" t="s">
        <v>345</v>
      </c>
      <c r="C79" s="20" t="s">
        <v>346</v>
      </c>
      <c r="D79" s="20" t="s">
        <v>571</v>
      </c>
      <c r="E79" s="20" t="s">
        <v>731</v>
      </c>
      <c r="F79" s="20" t="s">
        <v>732</v>
      </c>
      <c r="G79" s="20" t="s">
        <v>733</v>
      </c>
      <c r="H79" s="20" t="s">
        <v>734</v>
      </c>
      <c r="I79" s="20" t="s">
        <v>401</v>
      </c>
      <c r="J79" s="20" t="s">
        <v>483</v>
      </c>
    </row>
    <row r="80" spans="1:10" x14ac:dyDescent="0.2">
      <c r="A80" s="20" t="s">
        <v>735</v>
      </c>
      <c r="B80" s="20" t="s">
        <v>345</v>
      </c>
      <c r="C80" s="20" t="s">
        <v>346</v>
      </c>
      <c r="D80" s="20" t="s">
        <v>571</v>
      </c>
      <c r="E80" s="20" t="s">
        <v>736</v>
      </c>
      <c r="F80" s="20" t="s">
        <v>737</v>
      </c>
      <c r="G80" s="20" t="s">
        <v>738</v>
      </c>
      <c r="H80" s="20" t="s">
        <v>739</v>
      </c>
      <c r="I80" s="20" t="s">
        <v>389</v>
      </c>
      <c r="J80" s="20"/>
    </row>
    <row r="81" spans="1:10" x14ac:dyDescent="0.2">
      <c r="A81" s="20" t="s">
        <v>740</v>
      </c>
      <c r="B81" s="20" t="s">
        <v>345</v>
      </c>
      <c r="C81" s="20" t="s">
        <v>346</v>
      </c>
      <c r="D81" s="20" t="s">
        <v>571</v>
      </c>
      <c r="E81" s="20" t="s">
        <v>741</v>
      </c>
      <c r="F81" s="20" t="s">
        <v>742</v>
      </c>
      <c r="G81" s="20" t="s">
        <v>743</v>
      </c>
      <c r="H81" s="20" t="s">
        <v>744</v>
      </c>
      <c r="I81" s="20" t="s">
        <v>389</v>
      </c>
      <c r="J81" s="20"/>
    </row>
    <row r="82" spans="1:10" x14ac:dyDescent="0.2">
      <c r="A82" s="20" t="s">
        <v>745</v>
      </c>
      <c r="B82" s="20" t="s">
        <v>345</v>
      </c>
      <c r="C82" s="20" t="s">
        <v>346</v>
      </c>
      <c r="D82" s="20" t="s">
        <v>571</v>
      </c>
      <c r="E82" s="20" t="s">
        <v>746</v>
      </c>
      <c r="F82" s="20" t="s">
        <v>747</v>
      </c>
      <c r="G82" s="20" t="s">
        <v>748</v>
      </c>
      <c r="H82" s="20" t="s">
        <v>749</v>
      </c>
      <c r="I82" s="20" t="s">
        <v>401</v>
      </c>
      <c r="J82" s="20" t="s">
        <v>483</v>
      </c>
    </row>
    <row r="83" spans="1:10" x14ac:dyDescent="0.2">
      <c r="A83" s="20" t="s">
        <v>750</v>
      </c>
      <c r="B83" s="20" t="s">
        <v>345</v>
      </c>
      <c r="C83" s="20" t="s">
        <v>346</v>
      </c>
      <c r="D83" s="20" t="s">
        <v>571</v>
      </c>
      <c r="E83" s="20" t="s">
        <v>751</v>
      </c>
      <c r="F83" s="20" t="s">
        <v>557</v>
      </c>
      <c r="G83" s="20" t="s">
        <v>752</v>
      </c>
      <c r="H83" s="20" t="s">
        <v>753</v>
      </c>
      <c r="I83" s="20" t="s">
        <v>352</v>
      </c>
      <c r="J83" s="20"/>
    </row>
    <row r="84" spans="1:10" x14ac:dyDescent="0.2">
      <c r="A84" s="20" t="s">
        <v>754</v>
      </c>
      <c r="B84" s="20" t="s">
        <v>345</v>
      </c>
      <c r="C84" s="20" t="s">
        <v>346</v>
      </c>
      <c r="D84" s="20" t="s">
        <v>571</v>
      </c>
      <c r="E84" s="20" t="s">
        <v>755</v>
      </c>
      <c r="F84" s="20" t="s">
        <v>486</v>
      </c>
      <c r="G84" s="20" t="s">
        <v>756</v>
      </c>
      <c r="H84" s="20" t="s">
        <v>757</v>
      </c>
      <c r="I84" s="20" t="s">
        <v>401</v>
      </c>
      <c r="J84" s="20" t="s">
        <v>483</v>
      </c>
    </row>
    <row r="85" spans="1:10" x14ac:dyDescent="0.2">
      <c r="A85" s="20" t="s">
        <v>758</v>
      </c>
      <c r="B85" s="20" t="s">
        <v>345</v>
      </c>
      <c r="C85" s="20" t="s">
        <v>346</v>
      </c>
      <c r="D85" s="20" t="s">
        <v>571</v>
      </c>
      <c r="E85" s="20" t="s">
        <v>759</v>
      </c>
      <c r="F85" s="20" t="s">
        <v>760</v>
      </c>
      <c r="G85" s="20" t="s">
        <v>761</v>
      </c>
      <c r="H85" s="20" t="s">
        <v>762</v>
      </c>
      <c r="I85" s="20" t="s">
        <v>401</v>
      </c>
      <c r="J85" s="20" t="s">
        <v>483</v>
      </c>
    </row>
    <row r="86" spans="1:10" x14ac:dyDescent="0.2">
      <c r="A86" s="20" t="s">
        <v>763</v>
      </c>
      <c r="B86" s="20" t="s">
        <v>345</v>
      </c>
      <c r="C86" s="20" t="s">
        <v>346</v>
      </c>
      <c r="D86" s="20" t="s">
        <v>571</v>
      </c>
      <c r="E86" s="20" t="s">
        <v>764</v>
      </c>
      <c r="F86" s="20" t="s">
        <v>765</v>
      </c>
      <c r="G86" s="20" t="s">
        <v>766</v>
      </c>
      <c r="H86" s="20" t="s">
        <v>767</v>
      </c>
      <c r="I86" s="20" t="s">
        <v>389</v>
      </c>
      <c r="J86" s="20"/>
    </row>
    <row r="87" spans="1:10" x14ac:dyDescent="0.2">
      <c r="A87" s="20" t="s">
        <v>768</v>
      </c>
      <c r="B87" s="20" t="s">
        <v>345</v>
      </c>
      <c r="C87" s="20" t="s">
        <v>346</v>
      </c>
      <c r="D87" s="20" t="s">
        <v>571</v>
      </c>
      <c r="E87" s="20" t="s">
        <v>769</v>
      </c>
      <c r="F87" s="20" t="s">
        <v>770</v>
      </c>
      <c r="G87" s="20" t="s">
        <v>771</v>
      </c>
      <c r="H87" s="20" t="s">
        <v>772</v>
      </c>
      <c r="I87" s="20" t="s">
        <v>352</v>
      </c>
      <c r="J87" s="20"/>
    </row>
    <row r="88" spans="1:10" x14ac:dyDescent="0.2">
      <c r="A88" s="20" t="s">
        <v>773</v>
      </c>
      <c r="B88" s="20" t="s">
        <v>345</v>
      </c>
      <c r="C88" s="20" t="s">
        <v>346</v>
      </c>
      <c r="D88" s="20" t="s">
        <v>571</v>
      </c>
      <c r="E88" s="20" t="s">
        <v>774</v>
      </c>
      <c r="F88" s="20" t="s">
        <v>617</v>
      </c>
      <c r="G88" s="20" t="s">
        <v>775</v>
      </c>
      <c r="H88" s="20" t="s">
        <v>776</v>
      </c>
      <c r="I88" s="20" t="s">
        <v>352</v>
      </c>
      <c r="J88" s="20"/>
    </row>
    <row r="89" spans="1:10" x14ac:dyDescent="0.2">
      <c r="A89" s="20" t="s">
        <v>777</v>
      </c>
      <c r="B89" s="20" t="s">
        <v>345</v>
      </c>
      <c r="C89" s="20" t="s">
        <v>346</v>
      </c>
      <c r="D89" s="20" t="s">
        <v>571</v>
      </c>
      <c r="E89" s="20" t="s">
        <v>778</v>
      </c>
      <c r="F89" s="20" t="s">
        <v>491</v>
      </c>
      <c r="G89" s="20" t="s">
        <v>779</v>
      </c>
      <c r="H89" s="20" t="s">
        <v>780</v>
      </c>
      <c r="I89" s="20" t="s">
        <v>352</v>
      </c>
      <c r="J89" s="20"/>
    </row>
    <row r="90" spans="1:10" x14ac:dyDescent="0.2">
      <c r="A90" s="20" t="s">
        <v>781</v>
      </c>
      <c r="B90" s="20" t="s">
        <v>345</v>
      </c>
      <c r="C90" s="20" t="s">
        <v>346</v>
      </c>
      <c r="D90" s="20" t="s">
        <v>571</v>
      </c>
      <c r="E90" s="20" t="s">
        <v>782</v>
      </c>
      <c r="F90" s="20" t="s">
        <v>783</v>
      </c>
      <c r="G90" s="20" t="s">
        <v>784</v>
      </c>
      <c r="H90" s="20" t="s">
        <v>785</v>
      </c>
      <c r="I90" s="20" t="s">
        <v>352</v>
      </c>
      <c r="J90" s="20"/>
    </row>
    <row r="91" spans="1:10" x14ac:dyDescent="0.2">
      <c r="A91" s="20" t="s">
        <v>786</v>
      </c>
      <c r="B91" s="20" t="s">
        <v>345</v>
      </c>
      <c r="C91" s="20" t="s">
        <v>346</v>
      </c>
      <c r="D91" s="20" t="s">
        <v>571</v>
      </c>
      <c r="E91" s="20" t="s">
        <v>787</v>
      </c>
      <c r="F91" s="20" t="s">
        <v>788</v>
      </c>
      <c r="G91" s="20" t="s">
        <v>789</v>
      </c>
      <c r="H91" s="20" t="s">
        <v>790</v>
      </c>
      <c r="I91" s="20" t="s">
        <v>389</v>
      </c>
      <c r="J91" s="20"/>
    </row>
    <row r="92" spans="1:10" x14ac:dyDescent="0.2">
      <c r="A92" s="20" t="s">
        <v>791</v>
      </c>
      <c r="B92" s="20" t="s">
        <v>345</v>
      </c>
      <c r="C92" s="20" t="s">
        <v>346</v>
      </c>
      <c r="D92" s="20" t="s">
        <v>571</v>
      </c>
      <c r="E92" s="20" t="s">
        <v>792</v>
      </c>
      <c r="F92" s="20" t="s">
        <v>793</v>
      </c>
      <c r="G92" s="20" t="s">
        <v>794</v>
      </c>
      <c r="H92" s="20" t="s">
        <v>795</v>
      </c>
      <c r="I92" s="20" t="s">
        <v>401</v>
      </c>
      <c r="J92" s="20" t="s">
        <v>402</v>
      </c>
    </row>
    <row r="93" spans="1:10" x14ac:dyDescent="0.2">
      <c r="A93" s="20" t="s">
        <v>796</v>
      </c>
      <c r="B93" s="20" t="s">
        <v>345</v>
      </c>
      <c r="C93" s="20" t="s">
        <v>346</v>
      </c>
      <c r="D93" s="20" t="s">
        <v>571</v>
      </c>
      <c r="E93" s="20" t="s">
        <v>797</v>
      </c>
      <c r="F93" s="20" t="s">
        <v>456</v>
      </c>
      <c r="G93" s="20" t="s">
        <v>798</v>
      </c>
      <c r="H93" s="20" t="s">
        <v>799</v>
      </c>
      <c r="I93" s="20" t="s">
        <v>352</v>
      </c>
      <c r="J93" s="20"/>
    </row>
    <row r="94" spans="1:10" x14ac:dyDescent="0.2">
      <c r="A94" s="20" t="s">
        <v>800</v>
      </c>
      <c r="B94" s="20" t="s">
        <v>345</v>
      </c>
      <c r="C94" s="20" t="s">
        <v>346</v>
      </c>
      <c r="D94" s="20" t="s">
        <v>571</v>
      </c>
      <c r="E94" s="20" t="s">
        <v>801</v>
      </c>
      <c r="F94" s="20" t="s">
        <v>640</v>
      </c>
      <c r="G94" s="20" t="s">
        <v>802</v>
      </c>
      <c r="H94" s="20" t="s">
        <v>803</v>
      </c>
      <c r="I94" s="20" t="s">
        <v>352</v>
      </c>
      <c r="J94" s="20"/>
    </row>
    <row r="95" spans="1:10" x14ac:dyDescent="0.2">
      <c r="A95" s="20" t="s">
        <v>804</v>
      </c>
      <c r="B95" s="20" t="s">
        <v>345</v>
      </c>
      <c r="C95" s="20" t="s">
        <v>346</v>
      </c>
      <c r="D95" s="20" t="s">
        <v>571</v>
      </c>
      <c r="E95" s="20" t="s">
        <v>805</v>
      </c>
      <c r="F95" s="20" t="s">
        <v>806</v>
      </c>
      <c r="G95" s="20" t="s">
        <v>807</v>
      </c>
      <c r="H95" s="20" t="s">
        <v>808</v>
      </c>
      <c r="I95" s="20" t="s">
        <v>401</v>
      </c>
      <c r="J95" s="20" t="s">
        <v>402</v>
      </c>
    </row>
    <row r="96" spans="1:10" x14ac:dyDescent="0.2">
      <c r="A96" s="20" t="s">
        <v>809</v>
      </c>
      <c r="B96" s="20" t="s">
        <v>345</v>
      </c>
      <c r="C96" s="20" t="s">
        <v>346</v>
      </c>
      <c r="D96" s="20" t="s">
        <v>571</v>
      </c>
      <c r="E96" s="20" t="s">
        <v>810</v>
      </c>
      <c r="F96" s="20" t="s">
        <v>811</v>
      </c>
      <c r="G96" s="20" t="s">
        <v>812</v>
      </c>
      <c r="H96" s="20" t="s">
        <v>813</v>
      </c>
      <c r="I96" s="20" t="s">
        <v>352</v>
      </c>
      <c r="J96" s="20"/>
    </row>
    <row r="97" spans="1:10" x14ac:dyDescent="0.2">
      <c r="A97" s="20" t="s">
        <v>814</v>
      </c>
      <c r="B97" s="20" t="s">
        <v>345</v>
      </c>
      <c r="C97" s="20" t="s">
        <v>346</v>
      </c>
      <c r="D97" s="20" t="s">
        <v>571</v>
      </c>
      <c r="E97" s="20" t="s">
        <v>815</v>
      </c>
      <c r="F97" s="20" t="s">
        <v>816</v>
      </c>
      <c r="G97" s="20" t="s">
        <v>817</v>
      </c>
      <c r="H97" s="20" t="s">
        <v>818</v>
      </c>
      <c r="I97" s="20" t="s">
        <v>352</v>
      </c>
      <c r="J97" s="20"/>
    </row>
    <row r="98" spans="1:10" x14ac:dyDescent="0.2">
      <c r="A98" s="20" t="s">
        <v>819</v>
      </c>
      <c r="B98" s="20" t="s">
        <v>345</v>
      </c>
      <c r="C98" s="20" t="s">
        <v>346</v>
      </c>
      <c r="D98" s="20" t="s">
        <v>571</v>
      </c>
      <c r="E98" s="20" t="s">
        <v>820</v>
      </c>
      <c r="F98" s="20" t="s">
        <v>821</v>
      </c>
      <c r="G98" s="20" t="s">
        <v>822</v>
      </c>
      <c r="H98" s="20" t="s">
        <v>823</v>
      </c>
      <c r="I98" s="20" t="s">
        <v>401</v>
      </c>
      <c r="J98" s="20" t="s">
        <v>402</v>
      </c>
    </row>
    <row r="99" spans="1:10" x14ac:dyDescent="0.2">
      <c r="A99" s="20" t="s">
        <v>824</v>
      </c>
      <c r="B99" s="20" t="s">
        <v>345</v>
      </c>
      <c r="C99" s="20" t="s">
        <v>346</v>
      </c>
      <c r="D99" s="20" t="s">
        <v>571</v>
      </c>
      <c r="E99" s="20" t="s">
        <v>825</v>
      </c>
      <c r="F99" s="20" t="s">
        <v>826</v>
      </c>
      <c r="G99" s="20" t="s">
        <v>827</v>
      </c>
      <c r="H99" s="20" t="s">
        <v>828</v>
      </c>
      <c r="I99" s="20" t="s">
        <v>352</v>
      </c>
      <c r="J99" s="20"/>
    </row>
    <row r="100" spans="1:10" x14ac:dyDescent="0.2">
      <c r="A100" s="20" t="s">
        <v>829</v>
      </c>
      <c r="B100" s="20" t="s">
        <v>345</v>
      </c>
      <c r="C100" s="20" t="s">
        <v>346</v>
      </c>
      <c r="D100" s="20" t="s">
        <v>571</v>
      </c>
      <c r="E100" s="20" t="s">
        <v>830</v>
      </c>
      <c r="F100" s="20" t="s">
        <v>831</v>
      </c>
      <c r="G100" s="20" t="s">
        <v>832</v>
      </c>
      <c r="H100" s="20" t="s">
        <v>833</v>
      </c>
      <c r="I100" s="20" t="s">
        <v>352</v>
      </c>
      <c r="J100" s="20"/>
    </row>
    <row r="101" spans="1:10" x14ac:dyDescent="0.2">
      <c r="A101" s="20" t="s">
        <v>834</v>
      </c>
      <c r="B101" s="20" t="s">
        <v>345</v>
      </c>
      <c r="C101" s="20" t="s">
        <v>346</v>
      </c>
      <c r="D101" s="20" t="s">
        <v>571</v>
      </c>
      <c r="E101" s="20" t="s">
        <v>835</v>
      </c>
      <c r="F101" s="20" t="s">
        <v>421</v>
      </c>
      <c r="G101" s="20" t="s">
        <v>836</v>
      </c>
      <c r="H101" s="20" t="s">
        <v>837</v>
      </c>
      <c r="I101" s="20" t="s">
        <v>352</v>
      </c>
      <c r="J101" s="20"/>
    </row>
    <row r="102" spans="1:10" x14ac:dyDescent="0.2">
      <c r="A102" s="20" t="s">
        <v>838</v>
      </c>
      <c r="B102" s="20" t="s">
        <v>345</v>
      </c>
      <c r="C102" s="20" t="s">
        <v>346</v>
      </c>
      <c r="D102" s="20" t="s">
        <v>571</v>
      </c>
      <c r="E102" s="20" t="s">
        <v>839</v>
      </c>
      <c r="F102" s="20" t="s">
        <v>593</v>
      </c>
      <c r="G102" s="20" t="s">
        <v>840</v>
      </c>
      <c r="H102" s="20" t="s">
        <v>841</v>
      </c>
      <c r="I102" s="20" t="s">
        <v>352</v>
      </c>
      <c r="J102" s="20"/>
    </row>
    <row r="103" spans="1:10" x14ac:dyDescent="0.2">
      <c r="A103" s="20" t="s">
        <v>842</v>
      </c>
      <c r="B103" s="20" t="s">
        <v>345</v>
      </c>
      <c r="C103" s="20" t="s">
        <v>346</v>
      </c>
      <c r="D103" s="20" t="s">
        <v>571</v>
      </c>
      <c r="E103" s="20" t="s">
        <v>843</v>
      </c>
      <c r="F103" s="20" t="s">
        <v>421</v>
      </c>
      <c r="G103" s="20" t="s">
        <v>844</v>
      </c>
      <c r="H103" s="20" t="s">
        <v>845</v>
      </c>
      <c r="I103" s="20" t="s">
        <v>352</v>
      </c>
      <c r="J103" s="20"/>
    </row>
    <row r="104" spans="1:10" x14ac:dyDescent="0.2">
      <c r="A104" s="20" t="s">
        <v>846</v>
      </c>
      <c r="B104" s="20" t="s">
        <v>345</v>
      </c>
      <c r="C104" s="20" t="s">
        <v>346</v>
      </c>
      <c r="D104" s="20" t="s">
        <v>571</v>
      </c>
      <c r="E104" s="20" t="s">
        <v>847</v>
      </c>
      <c r="F104" s="20" t="s">
        <v>528</v>
      </c>
      <c r="G104" s="20" t="s">
        <v>848</v>
      </c>
      <c r="H104" s="20" t="s">
        <v>849</v>
      </c>
      <c r="I104" s="20" t="s">
        <v>352</v>
      </c>
      <c r="J104" s="20"/>
    </row>
    <row r="105" spans="1:10" x14ac:dyDescent="0.2">
      <c r="A105" s="20" t="s">
        <v>850</v>
      </c>
      <c r="B105" s="20" t="s">
        <v>345</v>
      </c>
      <c r="C105" s="20" t="s">
        <v>346</v>
      </c>
      <c r="D105" s="20" t="s">
        <v>571</v>
      </c>
      <c r="E105" s="20" t="s">
        <v>851</v>
      </c>
      <c r="F105" s="20" t="s">
        <v>852</v>
      </c>
      <c r="G105" s="20" t="s">
        <v>853</v>
      </c>
      <c r="H105" s="20" t="s">
        <v>854</v>
      </c>
      <c r="I105" s="20" t="s">
        <v>389</v>
      </c>
      <c r="J105" s="20"/>
    </row>
    <row r="106" spans="1:10" x14ac:dyDescent="0.2">
      <c r="A106" s="20" t="s">
        <v>855</v>
      </c>
      <c r="B106" s="20" t="s">
        <v>345</v>
      </c>
      <c r="C106" s="20" t="s">
        <v>346</v>
      </c>
      <c r="D106" s="20" t="s">
        <v>571</v>
      </c>
      <c r="E106" s="20" t="s">
        <v>856</v>
      </c>
      <c r="F106" s="20" t="s">
        <v>486</v>
      </c>
      <c r="G106" s="20" t="s">
        <v>857</v>
      </c>
      <c r="H106" s="20" t="s">
        <v>858</v>
      </c>
      <c r="I106" s="20" t="s">
        <v>352</v>
      </c>
      <c r="J106" s="20"/>
    </row>
    <row r="107" spans="1:10" x14ac:dyDescent="0.2">
      <c r="A107" s="20" t="s">
        <v>859</v>
      </c>
      <c r="B107" s="20" t="s">
        <v>345</v>
      </c>
      <c r="C107" s="20" t="s">
        <v>346</v>
      </c>
      <c r="D107" s="20" t="s">
        <v>860</v>
      </c>
      <c r="E107" s="20" t="s">
        <v>861</v>
      </c>
      <c r="F107" s="20" t="s">
        <v>862</v>
      </c>
      <c r="G107" s="20" t="s">
        <v>863</v>
      </c>
      <c r="H107" s="20" t="s">
        <v>864</v>
      </c>
      <c r="I107" s="20" t="s">
        <v>352</v>
      </c>
      <c r="J107" s="20"/>
    </row>
    <row r="108" spans="1:10" x14ac:dyDescent="0.2">
      <c r="A108" s="20" t="s">
        <v>865</v>
      </c>
      <c r="B108" s="20" t="s">
        <v>345</v>
      </c>
      <c r="C108" s="20" t="s">
        <v>346</v>
      </c>
      <c r="D108" s="20" t="s">
        <v>571</v>
      </c>
      <c r="E108" s="20" t="s">
        <v>866</v>
      </c>
      <c r="F108" s="20" t="s">
        <v>867</v>
      </c>
      <c r="G108" s="20" t="s">
        <v>868</v>
      </c>
      <c r="H108" s="20" t="s">
        <v>869</v>
      </c>
      <c r="I108" s="20" t="s">
        <v>352</v>
      </c>
      <c r="J108" s="20"/>
    </row>
    <row r="109" spans="1:10" x14ac:dyDescent="0.2">
      <c r="A109" s="20" t="s">
        <v>870</v>
      </c>
      <c r="B109" s="20" t="s">
        <v>345</v>
      </c>
      <c r="C109" s="20" t="s">
        <v>346</v>
      </c>
      <c r="D109" s="20" t="s">
        <v>571</v>
      </c>
      <c r="E109" s="20" t="s">
        <v>871</v>
      </c>
      <c r="F109" s="20" t="s">
        <v>665</v>
      </c>
      <c r="G109" s="20" t="s">
        <v>872</v>
      </c>
      <c r="H109" s="20" t="s">
        <v>873</v>
      </c>
      <c r="I109" s="20" t="s">
        <v>401</v>
      </c>
      <c r="J109" s="20" t="s">
        <v>402</v>
      </c>
    </row>
    <row r="110" spans="1:10" x14ac:dyDescent="0.2">
      <c r="A110" s="20" t="s">
        <v>874</v>
      </c>
      <c r="B110" s="20" t="s">
        <v>345</v>
      </c>
      <c r="C110" s="20" t="s">
        <v>346</v>
      </c>
      <c r="D110" s="20" t="s">
        <v>571</v>
      </c>
      <c r="E110" s="20" t="s">
        <v>875</v>
      </c>
      <c r="F110" s="20" t="s">
        <v>598</v>
      </c>
      <c r="G110" s="20" t="s">
        <v>876</v>
      </c>
      <c r="H110" s="20" t="s">
        <v>877</v>
      </c>
      <c r="I110" s="20" t="s">
        <v>352</v>
      </c>
      <c r="J110" s="20"/>
    </row>
    <row r="111" spans="1:10" x14ac:dyDescent="0.2">
      <c r="A111" s="20" t="s">
        <v>878</v>
      </c>
      <c r="B111" s="20" t="s">
        <v>345</v>
      </c>
      <c r="C111" s="20" t="s">
        <v>346</v>
      </c>
      <c r="D111" s="20" t="s">
        <v>571</v>
      </c>
      <c r="E111" s="20" t="s">
        <v>879</v>
      </c>
      <c r="F111" s="20" t="s">
        <v>880</v>
      </c>
      <c r="G111" s="20" t="s">
        <v>881</v>
      </c>
      <c r="H111" s="20" t="s">
        <v>882</v>
      </c>
      <c r="I111" s="20" t="s">
        <v>401</v>
      </c>
      <c r="J111" s="20" t="s">
        <v>883</v>
      </c>
    </row>
    <row r="112" spans="1:10" x14ac:dyDescent="0.2">
      <c r="A112" s="20" t="s">
        <v>884</v>
      </c>
      <c r="B112" s="20" t="s">
        <v>345</v>
      </c>
      <c r="C112" s="20" t="s">
        <v>346</v>
      </c>
      <c r="D112" s="20" t="s">
        <v>571</v>
      </c>
      <c r="E112" s="20" t="s">
        <v>885</v>
      </c>
      <c r="F112" s="20" t="s">
        <v>886</v>
      </c>
      <c r="G112" s="20" t="s">
        <v>887</v>
      </c>
      <c r="H112" s="20" t="s">
        <v>888</v>
      </c>
      <c r="I112" s="20" t="s">
        <v>389</v>
      </c>
      <c r="J112" s="20"/>
    </row>
    <row r="113" spans="1:10" x14ac:dyDescent="0.2">
      <c r="A113" s="20" t="s">
        <v>889</v>
      </c>
      <c r="B113" s="20" t="s">
        <v>345</v>
      </c>
      <c r="C113" s="20" t="s">
        <v>346</v>
      </c>
      <c r="D113" s="20" t="s">
        <v>430</v>
      </c>
      <c r="E113" s="20" t="s">
        <v>890</v>
      </c>
      <c r="F113" s="20" t="s">
        <v>891</v>
      </c>
      <c r="G113" s="20" t="s">
        <v>892</v>
      </c>
      <c r="H113" s="20" t="s">
        <v>893</v>
      </c>
      <c r="I113" s="20" t="s">
        <v>352</v>
      </c>
      <c r="J113" s="20"/>
    </row>
    <row r="114" spans="1:10" x14ac:dyDescent="0.2">
      <c r="A114" s="20" t="s">
        <v>894</v>
      </c>
      <c r="B114" s="20" t="s">
        <v>345</v>
      </c>
      <c r="C114" s="20" t="s">
        <v>346</v>
      </c>
      <c r="D114" s="20" t="s">
        <v>571</v>
      </c>
      <c r="E114" s="20" t="s">
        <v>895</v>
      </c>
      <c r="F114" s="20" t="s">
        <v>640</v>
      </c>
      <c r="G114" s="20" t="s">
        <v>896</v>
      </c>
      <c r="H114" s="20" t="s">
        <v>897</v>
      </c>
      <c r="I114" s="20" t="s">
        <v>352</v>
      </c>
      <c r="J114" s="20"/>
    </row>
    <row r="115" spans="1:10" x14ac:dyDescent="0.2">
      <c r="A115" s="20" t="s">
        <v>898</v>
      </c>
      <c r="B115" s="20" t="s">
        <v>345</v>
      </c>
      <c r="C115" s="20" t="s">
        <v>346</v>
      </c>
      <c r="D115" s="20" t="s">
        <v>571</v>
      </c>
      <c r="E115" s="20" t="s">
        <v>899</v>
      </c>
      <c r="F115" s="20" t="s">
        <v>900</v>
      </c>
      <c r="G115" s="20" t="s">
        <v>901</v>
      </c>
      <c r="H115" s="20" t="s">
        <v>902</v>
      </c>
      <c r="I115" s="20" t="s">
        <v>352</v>
      </c>
      <c r="J115" s="20"/>
    </row>
    <row r="116" spans="1:10" x14ac:dyDescent="0.2">
      <c r="A116" s="20" t="s">
        <v>903</v>
      </c>
      <c r="B116" s="20" t="s">
        <v>345</v>
      </c>
      <c r="C116" s="20" t="s">
        <v>346</v>
      </c>
      <c r="D116" s="20" t="s">
        <v>571</v>
      </c>
      <c r="E116" s="20" t="s">
        <v>904</v>
      </c>
      <c r="F116" s="20" t="s">
        <v>905</v>
      </c>
      <c r="G116" s="20" t="s">
        <v>906</v>
      </c>
      <c r="H116" s="20" t="s">
        <v>907</v>
      </c>
      <c r="I116" s="20" t="s">
        <v>352</v>
      </c>
      <c r="J116" s="20"/>
    </row>
    <row r="117" spans="1:10" x14ac:dyDescent="0.2">
      <c r="A117" s="20" t="s">
        <v>908</v>
      </c>
      <c r="B117" s="20" t="s">
        <v>345</v>
      </c>
      <c r="C117" s="20" t="s">
        <v>346</v>
      </c>
      <c r="D117" s="20" t="s">
        <v>571</v>
      </c>
      <c r="E117" s="20" t="s">
        <v>909</v>
      </c>
      <c r="F117" s="20" t="s">
        <v>742</v>
      </c>
      <c r="G117" s="20" t="s">
        <v>910</v>
      </c>
      <c r="H117" s="20" t="s">
        <v>911</v>
      </c>
      <c r="I117" s="20" t="s">
        <v>352</v>
      </c>
      <c r="J117" s="20"/>
    </row>
    <row r="118" spans="1:10" x14ac:dyDescent="0.2">
      <c r="A118" s="20" t="s">
        <v>912</v>
      </c>
      <c r="B118" s="20" t="s">
        <v>345</v>
      </c>
      <c r="C118" s="20" t="s">
        <v>346</v>
      </c>
      <c r="D118" s="20" t="s">
        <v>571</v>
      </c>
      <c r="E118" s="20" t="s">
        <v>913</v>
      </c>
      <c r="F118" s="20" t="s">
        <v>914</v>
      </c>
      <c r="G118" s="20" t="s">
        <v>915</v>
      </c>
      <c r="H118" s="20" t="s">
        <v>916</v>
      </c>
      <c r="I118" s="20" t="s">
        <v>401</v>
      </c>
      <c r="J118" s="20" t="s">
        <v>483</v>
      </c>
    </row>
    <row r="119" spans="1:10" x14ac:dyDescent="0.2">
      <c r="A119" s="20" t="s">
        <v>917</v>
      </c>
      <c r="B119" s="20" t="s">
        <v>345</v>
      </c>
      <c r="C119" s="20" t="s">
        <v>346</v>
      </c>
      <c r="D119" s="20" t="s">
        <v>571</v>
      </c>
      <c r="E119" s="20" t="s">
        <v>918</v>
      </c>
      <c r="F119" s="20" t="s">
        <v>607</v>
      </c>
      <c r="G119" s="20" t="s">
        <v>919</v>
      </c>
      <c r="H119" s="20" t="s">
        <v>920</v>
      </c>
      <c r="I119" s="20" t="s">
        <v>389</v>
      </c>
      <c r="J119" s="20"/>
    </row>
    <row r="120" spans="1:10" x14ac:dyDescent="0.2">
      <c r="A120" s="20" t="s">
        <v>921</v>
      </c>
      <c r="B120" s="20" t="s">
        <v>345</v>
      </c>
      <c r="C120" s="20" t="s">
        <v>346</v>
      </c>
      <c r="D120" s="20" t="s">
        <v>571</v>
      </c>
      <c r="E120" s="20" t="s">
        <v>922</v>
      </c>
      <c r="F120" s="20" t="s">
        <v>923</v>
      </c>
      <c r="G120" s="20" t="s">
        <v>924</v>
      </c>
      <c r="H120" s="20" t="s">
        <v>925</v>
      </c>
      <c r="I120" s="20" t="s">
        <v>401</v>
      </c>
      <c r="J120" s="20" t="s">
        <v>483</v>
      </c>
    </row>
    <row r="121" spans="1:10" x14ac:dyDescent="0.2">
      <c r="A121" s="20" t="s">
        <v>926</v>
      </c>
      <c r="B121" s="20" t="s">
        <v>345</v>
      </c>
      <c r="C121" s="20" t="s">
        <v>346</v>
      </c>
      <c r="D121" s="20" t="s">
        <v>571</v>
      </c>
      <c r="E121" s="20" t="s">
        <v>927</v>
      </c>
      <c r="F121" s="20" t="s">
        <v>557</v>
      </c>
      <c r="G121" s="20" t="s">
        <v>928</v>
      </c>
      <c r="H121" s="20" t="s">
        <v>929</v>
      </c>
      <c r="I121" s="20" t="s">
        <v>352</v>
      </c>
      <c r="J121" s="20"/>
    </row>
    <row r="122" spans="1:10" x14ac:dyDescent="0.2">
      <c r="A122" s="20" t="s">
        <v>930</v>
      </c>
      <c r="B122" s="20" t="s">
        <v>345</v>
      </c>
      <c r="C122" s="20" t="s">
        <v>346</v>
      </c>
      <c r="D122" s="20" t="s">
        <v>571</v>
      </c>
      <c r="E122" s="20" t="s">
        <v>931</v>
      </c>
      <c r="F122" s="20" t="s">
        <v>491</v>
      </c>
      <c r="G122" s="20" t="s">
        <v>932</v>
      </c>
      <c r="H122" s="20" t="s">
        <v>933</v>
      </c>
      <c r="I122" s="20" t="s">
        <v>389</v>
      </c>
      <c r="J122" s="20"/>
    </row>
    <row r="123" spans="1:10" x14ac:dyDescent="0.2">
      <c r="A123" s="20" t="s">
        <v>934</v>
      </c>
      <c r="B123" s="20" t="s">
        <v>345</v>
      </c>
      <c r="C123" s="20" t="s">
        <v>346</v>
      </c>
      <c r="D123" s="20" t="s">
        <v>571</v>
      </c>
      <c r="E123" s="20" t="s">
        <v>935</v>
      </c>
      <c r="F123" s="20" t="s">
        <v>936</v>
      </c>
      <c r="G123" s="20" t="s">
        <v>937</v>
      </c>
      <c r="H123" s="20" t="s">
        <v>938</v>
      </c>
      <c r="I123" s="20" t="s">
        <v>352</v>
      </c>
      <c r="J123" s="20"/>
    </row>
    <row r="124" spans="1:10" x14ac:dyDescent="0.2">
      <c r="A124" s="20" t="s">
        <v>939</v>
      </c>
      <c r="B124" s="20" t="s">
        <v>345</v>
      </c>
      <c r="C124" s="20" t="s">
        <v>346</v>
      </c>
      <c r="D124" s="20" t="s">
        <v>571</v>
      </c>
      <c r="E124" s="20" t="s">
        <v>940</v>
      </c>
      <c r="F124" s="20" t="s">
        <v>588</v>
      </c>
      <c r="G124" s="20" t="s">
        <v>941</v>
      </c>
      <c r="H124" s="20" t="s">
        <v>942</v>
      </c>
      <c r="I124" s="20" t="s">
        <v>401</v>
      </c>
      <c r="J124" s="20" t="s">
        <v>483</v>
      </c>
    </row>
    <row r="125" spans="1:10" x14ac:dyDescent="0.2">
      <c r="A125" s="20" t="s">
        <v>943</v>
      </c>
      <c r="B125" s="20" t="s">
        <v>345</v>
      </c>
      <c r="C125" s="20" t="s">
        <v>346</v>
      </c>
      <c r="D125" s="20" t="s">
        <v>571</v>
      </c>
      <c r="E125" s="20" t="s">
        <v>944</v>
      </c>
      <c r="F125" s="20" t="s">
        <v>593</v>
      </c>
      <c r="G125" s="20" t="s">
        <v>945</v>
      </c>
      <c r="H125" s="20" t="s">
        <v>946</v>
      </c>
      <c r="I125" s="20" t="s">
        <v>389</v>
      </c>
      <c r="J125" s="20"/>
    </row>
    <row r="126" spans="1:10" x14ac:dyDescent="0.2">
      <c r="A126" s="20" t="s">
        <v>947</v>
      </c>
      <c r="B126" s="20" t="s">
        <v>345</v>
      </c>
      <c r="C126" s="20" t="s">
        <v>346</v>
      </c>
      <c r="D126" s="20" t="s">
        <v>571</v>
      </c>
      <c r="E126" s="20" t="s">
        <v>948</v>
      </c>
      <c r="F126" s="20" t="s">
        <v>783</v>
      </c>
      <c r="G126" s="20" t="s">
        <v>949</v>
      </c>
      <c r="H126" s="20" t="s">
        <v>950</v>
      </c>
      <c r="I126" s="20" t="s">
        <v>352</v>
      </c>
      <c r="J126" s="20"/>
    </row>
    <row r="127" spans="1:10" x14ac:dyDescent="0.2">
      <c r="A127" s="20" t="s">
        <v>951</v>
      </c>
      <c r="B127" s="20" t="s">
        <v>345</v>
      </c>
      <c r="C127" s="20" t="s">
        <v>346</v>
      </c>
      <c r="D127" s="20" t="s">
        <v>860</v>
      </c>
      <c r="E127" s="20" t="s">
        <v>952</v>
      </c>
      <c r="F127" s="20" t="s">
        <v>953</v>
      </c>
      <c r="G127" s="20" t="s">
        <v>954</v>
      </c>
      <c r="H127" s="20" t="s">
        <v>955</v>
      </c>
      <c r="I127" s="20" t="s">
        <v>401</v>
      </c>
      <c r="J127" s="20" t="s">
        <v>402</v>
      </c>
    </row>
    <row r="128" spans="1:10" x14ac:dyDescent="0.2">
      <c r="A128" s="20" t="s">
        <v>956</v>
      </c>
      <c r="B128" s="20" t="s">
        <v>345</v>
      </c>
      <c r="C128" s="20" t="s">
        <v>346</v>
      </c>
      <c r="D128" s="20" t="s">
        <v>571</v>
      </c>
      <c r="E128" s="20" t="s">
        <v>957</v>
      </c>
      <c r="F128" s="20" t="s">
        <v>770</v>
      </c>
      <c r="G128" s="20" t="s">
        <v>958</v>
      </c>
      <c r="H128" s="20" t="s">
        <v>959</v>
      </c>
      <c r="I128" s="20" t="s">
        <v>352</v>
      </c>
      <c r="J128" s="20"/>
    </row>
    <row r="129" spans="1:10" x14ac:dyDescent="0.2">
      <c r="A129" s="20" t="s">
        <v>960</v>
      </c>
      <c r="B129" s="20" t="s">
        <v>345</v>
      </c>
      <c r="C129" s="20" t="s">
        <v>346</v>
      </c>
      <c r="D129" s="20" t="s">
        <v>571</v>
      </c>
      <c r="E129" s="20" t="s">
        <v>961</v>
      </c>
      <c r="F129" s="20" t="s">
        <v>962</v>
      </c>
      <c r="G129" s="20" t="s">
        <v>963</v>
      </c>
      <c r="H129" s="20" t="s">
        <v>964</v>
      </c>
      <c r="I129" s="20" t="s">
        <v>352</v>
      </c>
      <c r="J129" s="20"/>
    </row>
    <row r="130" spans="1:10" x14ac:dyDescent="0.2">
      <c r="A130" s="20" t="s">
        <v>965</v>
      </c>
      <c r="B130" s="20" t="s">
        <v>345</v>
      </c>
      <c r="C130" s="20" t="s">
        <v>346</v>
      </c>
      <c r="D130" s="20" t="s">
        <v>571</v>
      </c>
      <c r="E130" s="20" t="s">
        <v>966</v>
      </c>
      <c r="F130" s="20" t="s">
        <v>421</v>
      </c>
      <c r="G130" s="20" t="s">
        <v>967</v>
      </c>
      <c r="H130" s="20" t="s">
        <v>968</v>
      </c>
      <c r="I130" s="20" t="s">
        <v>401</v>
      </c>
      <c r="J130" s="20" t="s">
        <v>483</v>
      </c>
    </row>
    <row r="131" spans="1:10" x14ac:dyDescent="0.2">
      <c r="A131" s="20" t="s">
        <v>969</v>
      </c>
      <c r="B131" s="20" t="s">
        <v>345</v>
      </c>
      <c r="C131" s="20" t="s">
        <v>346</v>
      </c>
      <c r="D131" s="20" t="s">
        <v>571</v>
      </c>
      <c r="E131" s="20" t="s">
        <v>970</v>
      </c>
      <c r="F131" s="20" t="s">
        <v>456</v>
      </c>
      <c r="G131" s="20" t="s">
        <v>971</v>
      </c>
      <c r="H131" s="20" t="s">
        <v>972</v>
      </c>
      <c r="I131" s="20" t="s">
        <v>389</v>
      </c>
      <c r="J131" s="20"/>
    </row>
    <row r="132" spans="1:10" x14ac:dyDescent="0.2">
      <c r="A132" s="20" t="s">
        <v>973</v>
      </c>
      <c r="B132" s="20" t="s">
        <v>345</v>
      </c>
      <c r="C132" s="20" t="s">
        <v>346</v>
      </c>
      <c r="D132" s="20" t="s">
        <v>571</v>
      </c>
      <c r="E132" s="20" t="s">
        <v>974</v>
      </c>
      <c r="F132" s="20" t="s">
        <v>717</v>
      </c>
      <c r="G132" s="20" t="s">
        <v>975</v>
      </c>
      <c r="H132" s="20" t="s">
        <v>976</v>
      </c>
      <c r="I132" s="20" t="s">
        <v>352</v>
      </c>
      <c r="J132" s="20"/>
    </row>
    <row r="133" spans="1:10" x14ac:dyDescent="0.2">
      <c r="A133" s="20" t="s">
        <v>977</v>
      </c>
      <c r="B133" s="20" t="s">
        <v>345</v>
      </c>
      <c r="C133" s="20" t="s">
        <v>346</v>
      </c>
      <c r="D133" s="20" t="s">
        <v>571</v>
      </c>
      <c r="E133" s="20" t="s">
        <v>978</v>
      </c>
      <c r="F133" s="20" t="s">
        <v>979</v>
      </c>
      <c r="G133" s="20" t="s">
        <v>980</v>
      </c>
      <c r="H133" s="20" t="s">
        <v>981</v>
      </c>
      <c r="I133" s="20" t="s">
        <v>401</v>
      </c>
      <c r="J133" s="20" t="s">
        <v>483</v>
      </c>
    </row>
    <row r="134" spans="1:10" x14ac:dyDescent="0.2">
      <c r="A134" s="20" t="s">
        <v>982</v>
      </c>
      <c r="B134" s="20" t="s">
        <v>345</v>
      </c>
      <c r="C134" s="20" t="s">
        <v>346</v>
      </c>
      <c r="D134" s="20" t="s">
        <v>571</v>
      </c>
      <c r="E134" s="20" t="s">
        <v>983</v>
      </c>
      <c r="F134" s="20" t="s">
        <v>984</v>
      </c>
      <c r="G134" s="20" t="s">
        <v>985</v>
      </c>
      <c r="H134" s="20" t="s">
        <v>986</v>
      </c>
      <c r="I134" s="20" t="s">
        <v>352</v>
      </c>
      <c r="J134" s="20"/>
    </row>
    <row r="135" spans="1:10" x14ac:dyDescent="0.2">
      <c r="A135" s="20" t="s">
        <v>987</v>
      </c>
      <c r="B135" s="20" t="s">
        <v>345</v>
      </c>
      <c r="C135" s="20" t="s">
        <v>346</v>
      </c>
      <c r="D135" s="20" t="s">
        <v>571</v>
      </c>
      <c r="E135" s="20" t="s">
        <v>988</v>
      </c>
      <c r="F135" s="20" t="s">
        <v>905</v>
      </c>
      <c r="G135" s="20" t="s">
        <v>989</v>
      </c>
      <c r="H135" s="20" t="s">
        <v>990</v>
      </c>
      <c r="I135" s="20" t="s">
        <v>401</v>
      </c>
      <c r="J135" s="20" t="s">
        <v>483</v>
      </c>
    </row>
    <row r="136" spans="1:10" x14ac:dyDescent="0.2">
      <c r="A136" s="20" t="s">
        <v>991</v>
      </c>
      <c r="B136" s="20" t="s">
        <v>992</v>
      </c>
      <c r="C136" s="20" t="s">
        <v>346</v>
      </c>
      <c r="D136" s="20" t="s">
        <v>993</v>
      </c>
      <c r="E136" s="20" t="s">
        <v>994</v>
      </c>
      <c r="F136" s="20" t="s">
        <v>995</v>
      </c>
      <c r="G136" s="20" t="s">
        <v>996</v>
      </c>
      <c r="H136" s="20" t="s">
        <v>997</v>
      </c>
      <c r="I136" s="20" t="s">
        <v>401</v>
      </c>
      <c r="J136" s="20" t="s">
        <v>483</v>
      </c>
    </row>
    <row r="137" spans="1:10" x14ac:dyDescent="0.2">
      <c r="A137" s="20" t="s">
        <v>998</v>
      </c>
      <c r="B137" s="20" t="s">
        <v>992</v>
      </c>
      <c r="C137" s="20" t="s">
        <v>346</v>
      </c>
      <c r="D137" s="20" t="s">
        <v>375</v>
      </c>
      <c r="E137" s="20" t="s">
        <v>999</v>
      </c>
      <c r="F137" s="20" t="s">
        <v>405</v>
      </c>
      <c r="G137" s="20" t="s">
        <v>1000</v>
      </c>
      <c r="H137" s="20" t="s">
        <v>1001</v>
      </c>
      <c r="I137" s="20" t="s">
        <v>389</v>
      </c>
      <c r="J137" s="20"/>
    </row>
    <row r="138" spans="1:10" x14ac:dyDescent="0.2">
      <c r="A138" s="20" t="s">
        <v>1002</v>
      </c>
      <c r="B138" s="20" t="s">
        <v>992</v>
      </c>
      <c r="C138" s="20" t="s">
        <v>346</v>
      </c>
      <c r="D138" s="20" t="s">
        <v>375</v>
      </c>
      <c r="E138" s="20" t="s">
        <v>1003</v>
      </c>
      <c r="F138" s="20" t="s">
        <v>640</v>
      </c>
      <c r="G138" s="20" t="s">
        <v>1004</v>
      </c>
      <c r="H138" s="20" t="s">
        <v>1005</v>
      </c>
      <c r="I138" s="20" t="s">
        <v>401</v>
      </c>
      <c r="J138" s="20" t="s">
        <v>483</v>
      </c>
    </row>
    <row r="139" spans="1:10" x14ac:dyDescent="0.2">
      <c r="A139" s="20" t="s">
        <v>1006</v>
      </c>
      <c r="B139" s="20" t="s">
        <v>992</v>
      </c>
      <c r="C139" s="20" t="s">
        <v>346</v>
      </c>
      <c r="D139" s="20" t="s">
        <v>360</v>
      </c>
      <c r="E139" s="20" t="s">
        <v>1007</v>
      </c>
      <c r="F139" s="20" t="s">
        <v>1008</v>
      </c>
      <c r="G139" s="20" t="s">
        <v>1009</v>
      </c>
      <c r="H139" s="20" t="s">
        <v>1010</v>
      </c>
      <c r="I139" s="20" t="s">
        <v>401</v>
      </c>
      <c r="J139" s="20" t="s">
        <v>483</v>
      </c>
    </row>
    <row r="140" spans="1:10" x14ac:dyDescent="0.2">
      <c r="A140" s="20" t="s">
        <v>1011</v>
      </c>
      <c r="B140" s="20" t="s">
        <v>992</v>
      </c>
      <c r="C140" s="20" t="s">
        <v>346</v>
      </c>
      <c r="D140" s="20" t="s">
        <v>347</v>
      </c>
      <c r="E140" s="20" t="s">
        <v>1012</v>
      </c>
      <c r="F140" s="20" t="s">
        <v>421</v>
      </c>
      <c r="G140" s="20" t="s">
        <v>1013</v>
      </c>
      <c r="H140" s="20" t="s">
        <v>1014</v>
      </c>
      <c r="I140" s="20" t="s">
        <v>401</v>
      </c>
      <c r="J140" s="20" t="s">
        <v>483</v>
      </c>
    </row>
    <row r="141" spans="1:10" x14ac:dyDescent="0.2">
      <c r="A141" s="20" t="s">
        <v>1015</v>
      </c>
      <c r="B141" s="20" t="s">
        <v>992</v>
      </c>
      <c r="C141" s="20" t="s">
        <v>346</v>
      </c>
      <c r="D141" s="20" t="s">
        <v>360</v>
      </c>
      <c r="E141" s="20" t="s">
        <v>1016</v>
      </c>
      <c r="F141" s="20" t="s">
        <v>1017</v>
      </c>
      <c r="G141" s="20" t="s">
        <v>1018</v>
      </c>
      <c r="H141" s="20" t="s">
        <v>1019</v>
      </c>
      <c r="I141" s="20" t="s">
        <v>352</v>
      </c>
      <c r="J141" s="20"/>
    </row>
    <row r="142" spans="1:10" x14ac:dyDescent="0.2">
      <c r="A142" s="20" t="s">
        <v>1020</v>
      </c>
      <c r="B142" s="20" t="s">
        <v>992</v>
      </c>
      <c r="C142" s="20" t="s">
        <v>346</v>
      </c>
      <c r="D142" s="20" t="s">
        <v>1021</v>
      </c>
      <c r="E142" s="20" t="s">
        <v>1022</v>
      </c>
      <c r="F142" s="20" t="s">
        <v>1023</v>
      </c>
      <c r="G142" s="20" t="s">
        <v>1024</v>
      </c>
      <c r="H142" s="20" t="s">
        <v>1025</v>
      </c>
      <c r="I142" s="20" t="s">
        <v>352</v>
      </c>
      <c r="J142" s="20"/>
    </row>
    <row r="143" spans="1:10" x14ac:dyDescent="0.2">
      <c r="A143" s="20" t="s">
        <v>1026</v>
      </c>
      <c r="B143" s="20" t="s">
        <v>992</v>
      </c>
      <c r="C143" s="20" t="s">
        <v>346</v>
      </c>
      <c r="D143" s="20" t="s">
        <v>360</v>
      </c>
      <c r="E143" s="20" t="s">
        <v>1027</v>
      </c>
      <c r="F143" s="20" t="s">
        <v>1028</v>
      </c>
      <c r="G143" s="20" t="s">
        <v>1029</v>
      </c>
      <c r="H143" s="20" t="s">
        <v>1030</v>
      </c>
      <c r="I143" s="20" t="s">
        <v>401</v>
      </c>
      <c r="J143" s="20" t="s">
        <v>402</v>
      </c>
    </row>
    <row r="144" spans="1:10" x14ac:dyDescent="0.2">
      <c r="A144" s="20" t="s">
        <v>1031</v>
      </c>
      <c r="B144" s="20" t="s">
        <v>992</v>
      </c>
      <c r="C144" s="20" t="s">
        <v>346</v>
      </c>
      <c r="D144" s="20" t="s">
        <v>430</v>
      </c>
      <c r="E144" s="20" t="s">
        <v>1032</v>
      </c>
      <c r="F144" s="20" t="s">
        <v>650</v>
      </c>
      <c r="G144" s="20" t="s">
        <v>1033</v>
      </c>
      <c r="H144" s="20" t="s">
        <v>1034</v>
      </c>
      <c r="I144" s="20" t="s">
        <v>389</v>
      </c>
      <c r="J144" s="20"/>
    </row>
    <row r="145" spans="1:10" x14ac:dyDescent="0.2">
      <c r="A145" s="20" t="s">
        <v>1035</v>
      </c>
      <c r="B145" s="20" t="s">
        <v>992</v>
      </c>
      <c r="C145" s="20" t="s">
        <v>346</v>
      </c>
      <c r="D145" s="20" t="s">
        <v>347</v>
      </c>
      <c r="E145" s="20" t="s">
        <v>1036</v>
      </c>
      <c r="F145" s="20" t="s">
        <v>1037</v>
      </c>
      <c r="G145" s="20" t="s">
        <v>1038</v>
      </c>
      <c r="H145" s="20" t="s">
        <v>1039</v>
      </c>
      <c r="I145" s="20" t="s">
        <v>401</v>
      </c>
      <c r="J145" s="20" t="s">
        <v>483</v>
      </c>
    </row>
    <row r="146" spans="1:10" x14ac:dyDescent="0.2">
      <c r="A146" s="20" t="s">
        <v>1040</v>
      </c>
      <c r="B146" s="20" t="s">
        <v>992</v>
      </c>
      <c r="C146" s="20" t="s">
        <v>346</v>
      </c>
      <c r="D146" s="20" t="s">
        <v>419</v>
      </c>
      <c r="E146" s="20" t="s">
        <v>1041</v>
      </c>
      <c r="F146" s="20" t="s">
        <v>1042</v>
      </c>
      <c r="G146" s="20" t="s">
        <v>1043</v>
      </c>
      <c r="H146" s="20" t="s">
        <v>1044</v>
      </c>
      <c r="I146" s="20" t="s">
        <v>401</v>
      </c>
      <c r="J146" s="20" t="s">
        <v>483</v>
      </c>
    </row>
    <row r="147" spans="1:10" x14ac:dyDescent="0.2">
      <c r="A147" s="20" t="s">
        <v>1045</v>
      </c>
      <c r="B147" s="20" t="s">
        <v>992</v>
      </c>
      <c r="C147" s="20" t="s">
        <v>346</v>
      </c>
      <c r="D147" s="20" t="s">
        <v>347</v>
      </c>
      <c r="E147" s="20" t="s">
        <v>1046</v>
      </c>
      <c r="F147" s="20" t="s">
        <v>436</v>
      </c>
      <c r="G147" s="20" t="s">
        <v>1047</v>
      </c>
      <c r="H147" s="20" t="s">
        <v>1048</v>
      </c>
      <c r="I147" s="20" t="s">
        <v>401</v>
      </c>
      <c r="J147" s="20" t="s">
        <v>483</v>
      </c>
    </row>
    <row r="148" spans="1:10" x14ac:dyDescent="0.2">
      <c r="A148" s="20" t="s">
        <v>1049</v>
      </c>
      <c r="B148" s="20" t="s">
        <v>992</v>
      </c>
      <c r="C148" s="20" t="s">
        <v>346</v>
      </c>
      <c r="D148" s="20" t="s">
        <v>391</v>
      </c>
      <c r="E148" s="20" t="s">
        <v>1050</v>
      </c>
      <c r="F148" s="20" t="s">
        <v>737</v>
      </c>
      <c r="G148" s="20" t="s">
        <v>1051</v>
      </c>
      <c r="H148" s="20" t="s">
        <v>1052</v>
      </c>
      <c r="I148" s="20" t="s">
        <v>389</v>
      </c>
      <c r="J148" s="20"/>
    </row>
    <row r="149" spans="1:10" x14ac:dyDescent="0.2">
      <c r="A149" s="20" t="s">
        <v>1053</v>
      </c>
      <c r="B149" s="20" t="s">
        <v>992</v>
      </c>
      <c r="C149" s="20" t="s">
        <v>346</v>
      </c>
      <c r="D149" s="20" t="s">
        <v>375</v>
      </c>
      <c r="E149" s="20" t="s">
        <v>1054</v>
      </c>
      <c r="F149" s="20" t="s">
        <v>831</v>
      </c>
      <c r="G149" s="20" t="s">
        <v>1055</v>
      </c>
      <c r="H149" s="20" t="s">
        <v>1056</v>
      </c>
      <c r="I149" s="20" t="s">
        <v>401</v>
      </c>
      <c r="J149" s="20" t="s">
        <v>483</v>
      </c>
    </row>
    <row r="150" spans="1:10" x14ac:dyDescent="0.2">
      <c r="A150" s="20" t="s">
        <v>1057</v>
      </c>
      <c r="B150" s="20" t="s">
        <v>992</v>
      </c>
      <c r="C150" s="20" t="s">
        <v>346</v>
      </c>
      <c r="D150" s="20" t="s">
        <v>347</v>
      </c>
      <c r="E150" s="20" t="s">
        <v>1058</v>
      </c>
      <c r="F150" s="20" t="s">
        <v>811</v>
      </c>
      <c r="G150" s="20" t="s">
        <v>1059</v>
      </c>
      <c r="H150" s="20" t="s">
        <v>1060</v>
      </c>
      <c r="I150" s="20" t="s">
        <v>352</v>
      </c>
      <c r="J150" s="20"/>
    </row>
    <row r="151" spans="1:10" x14ac:dyDescent="0.2">
      <c r="A151" s="20" t="s">
        <v>1061</v>
      </c>
      <c r="B151" s="20" t="s">
        <v>992</v>
      </c>
      <c r="C151" s="20" t="s">
        <v>346</v>
      </c>
      <c r="D151" s="20" t="s">
        <v>993</v>
      </c>
      <c r="E151" s="20" t="s">
        <v>1062</v>
      </c>
      <c r="F151" s="20" t="s">
        <v>1037</v>
      </c>
      <c r="G151" s="20" t="s">
        <v>1063</v>
      </c>
      <c r="H151" s="20" t="s">
        <v>1064</v>
      </c>
      <c r="I151" s="20" t="s">
        <v>401</v>
      </c>
      <c r="J151" s="20" t="s">
        <v>483</v>
      </c>
    </row>
    <row r="152" spans="1:10" x14ac:dyDescent="0.2">
      <c r="A152" s="20" t="s">
        <v>1065</v>
      </c>
      <c r="B152" s="20" t="s">
        <v>992</v>
      </c>
      <c r="C152" s="20" t="s">
        <v>346</v>
      </c>
      <c r="D152" s="20" t="s">
        <v>391</v>
      </c>
      <c r="E152" s="20" t="s">
        <v>1066</v>
      </c>
      <c r="F152" s="20" t="s">
        <v>528</v>
      </c>
      <c r="G152" s="20" t="s">
        <v>1067</v>
      </c>
      <c r="H152" s="20" t="s">
        <v>1068</v>
      </c>
      <c r="I152" s="20" t="s">
        <v>352</v>
      </c>
      <c r="J152" s="20"/>
    </row>
    <row r="153" spans="1:10" x14ac:dyDescent="0.2">
      <c r="A153" s="20" t="s">
        <v>1069</v>
      </c>
      <c r="B153" s="20" t="s">
        <v>992</v>
      </c>
      <c r="C153" s="20" t="s">
        <v>346</v>
      </c>
      <c r="D153" s="20" t="s">
        <v>391</v>
      </c>
      <c r="E153" s="20" t="s">
        <v>1070</v>
      </c>
      <c r="F153" s="20" t="s">
        <v>1071</v>
      </c>
      <c r="G153" s="20" t="s">
        <v>1072</v>
      </c>
      <c r="H153" s="20" t="s">
        <v>1073</v>
      </c>
      <c r="I153" s="20" t="s">
        <v>401</v>
      </c>
      <c r="J153" s="20" t="s">
        <v>483</v>
      </c>
    </row>
    <row r="154" spans="1:10" x14ac:dyDescent="0.2">
      <c r="A154" s="20" t="s">
        <v>1074</v>
      </c>
      <c r="B154" s="20" t="s">
        <v>992</v>
      </c>
      <c r="C154" s="20" t="s">
        <v>346</v>
      </c>
      <c r="D154" s="20" t="s">
        <v>391</v>
      </c>
      <c r="E154" s="20" t="s">
        <v>1075</v>
      </c>
      <c r="F154" s="20" t="s">
        <v>1076</v>
      </c>
      <c r="G154" s="20" t="s">
        <v>1077</v>
      </c>
      <c r="H154" s="20" t="s">
        <v>1078</v>
      </c>
      <c r="I154" s="20" t="s">
        <v>401</v>
      </c>
      <c r="J154" s="20" t="s">
        <v>483</v>
      </c>
    </row>
    <row r="155" spans="1:10" x14ac:dyDescent="0.2">
      <c r="A155" s="20" t="s">
        <v>1079</v>
      </c>
      <c r="B155" s="20" t="s">
        <v>992</v>
      </c>
      <c r="C155" s="20" t="s">
        <v>346</v>
      </c>
      <c r="D155" s="20" t="s">
        <v>445</v>
      </c>
      <c r="E155" s="20" t="s">
        <v>1080</v>
      </c>
      <c r="F155" s="20" t="s">
        <v>562</v>
      </c>
      <c r="G155" s="20" t="s">
        <v>1081</v>
      </c>
      <c r="H155" s="20" t="s">
        <v>1082</v>
      </c>
      <c r="I155" s="20" t="s">
        <v>401</v>
      </c>
      <c r="J155" s="20" t="s">
        <v>402</v>
      </c>
    </row>
    <row r="156" spans="1:10" x14ac:dyDescent="0.2">
      <c r="A156" s="20" t="s">
        <v>1083</v>
      </c>
      <c r="B156" s="20" t="s">
        <v>992</v>
      </c>
      <c r="C156" s="20" t="s">
        <v>346</v>
      </c>
      <c r="D156" s="20" t="s">
        <v>391</v>
      </c>
      <c r="E156" s="20" t="s">
        <v>1084</v>
      </c>
      <c r="F156" s="20" t="s">
        <v>831</v>
      </c>
      <c r="G156" s="20" t="s">
        <v>1085</v>
      </c>
      <c r="H156" s="20" t="s">
        <v>1086</v>
      </c>
      <c r="I156" s="20" t="s">
        <v>389</v>
      </c>
      <c r="J156" s="20"/>
    </row>
    <row r="157" spans="1:10" x14ac:dyDescent="0.2">
      <c r="A157" s="20" t="s">
        <v>1087</v>
      </c>
      <c r="B157" s="20" t="s">
        <v>992</v>
      </c>
      <c r="C157" s="20" t="s">
        <v>346</v>
      </c>
      <c r="D157" s="20" t="s">
        <v>391</v>
      </c>
      <c r="E157" s="20" t="s">
        <v>1088</v>
      </c>
      <c r="F157" s="20" t="s">
        <v>1037</v>
      </c>
      <c r="G157" s="20" t="s">
        <v>1089</v>
      </c>
      <c r="H157" s="20" t="s">
        <v>1090</v>
      </c>
      <c r="I157" s="20" t="s">
        <v>389</v>
      </c>
      <c r="J157" s="20"/>
    </row>
    <row r="158" spans="1:10" x14ac:dyDescent="0.2">
      <c r="A158" s="20" t="s">
        <v>1091</v>
      </c>
      <c r="B158" s="20" t="s">
        <v>992</v>
      </c>
      <c r="C158" s="20" t="s">
        <v>346</v>
      </c>
      <c r="D158" s="20" t="s">
        <v>375</v>
      </c>
      <c r="E158" s="20" t="s">
        <v>1092</v>
      </c>
      <c r="F158" s="20" t="s">
        <v>1093</v>
      </c>
      <c r="G158" s="20" t="s">
        <v>1094</v>
      </c>
      <c r="H158" s="20" t="s">
        <v>1095</v>
      </c>
      <c r="I158" s="20" t="s">
        <v>401</v>
      </c>
      <c r="J158" s="20" t="s">
        <v>483</v>
      </c>
    </row>
    <row r="159" spans="1:10" x14ac:dyDescent="0.2">
      <c r="A159" s="20" t="s">
        <v>1096</v>
      </c>
      <c r="B159" s="20" t="s">
        <v>992</v>
      </c>
      <c r="C159" s="20" t="s">
        <v>346</v>
      </c>
      <c r="D159" s="20" t="s">
        <v>354</v>
      </c>
      <c r="E159" s="20" t="s">
        <v>1097</v>
      </c>
      <c r="F159" s="20" t="s">
        <v>640</v>
      </c>
      <c r="G159" s="20" t="s">
        <v>1098</v>
      </c>
      <c r="H159" s="20" t="s">
        <v>1099</v>
      </c>
      <c r="I159" s="20" t="s">
        <v>389</v>
      </c>
      <c r="J159" s="20"/>
    </row>
    <row r="160" spans="1:10" x14ac:dyDescent="0.2">
      <c r="A160" s="20" t="s">
        <v>1100</v>
      </c>
      <c r="B160" s="20" t="s">
        <v>992</v>
      </c>
      <c r="C160" s="20" t="s">
        <v>346</v>
      </c>
      <c r="D160" s="20" t="s">
        <v>391</v>
      </c>
      <c r="E160" s="20" t="s">
        <v>1101</v>
      </c>
      <c r="F160" s="20" t="s">
        <v>862</v>
      </c>
      <c r="G160" s="20" t="s">
        <v>1102</v>
      </c>
      <c r="H160" s="20" t="s">
        <v>1103</v>
      </c>
      <c r="I160" s="20" t="s">
        <v>401</v>
      </c>
      <c r="J160" s="20" t="s">
        <v>483</v>
      </c>
    </row>
    <row r="161" spans="1:10" x14ac:dyDescent="0.2">
      <c r="A161" s="20" t="s">
        <v>1104</v>
      </c>
      <c r="B161" s="20" t="s">
        <v>992</v>
      </c>
      <c r="C161" s="20" t="s">
        <v>346</v>
      </c>
      <c r="D161" s="20" t="s">
        <v>1021</v>
      </c>
      <c r="E161" s="20" t="s">
        <v>1105</v>
      </c>
      <c r="F161" s="20" t="s">
        <v>1106</v>
      </c>
      <c r="G161" s="20" t="s">
        <v>1107</v>
      </c>
      <c r="H161" s="20" t="s">
        <v>1108</v>
      </c>
      <c r="I161" s="20" t="s">
        <v>401</v>
      </c>
      <c r="J161" s="20" t="s">
        <v>483</v>
      </c>
    </row>
    <row r="162" spans="1:10" x14ac:dyDescent="0.2">
      <c r="A162" s="20" t="s">
        <v>1109</v>
      </c>
      <c r="B162" s="20" t="s">
        <v>992</v>
      </c>
      <c r="C162" s="20" t="s">
        <v>346</v>
      </c>
      <c r="D162" s="20" t="s">
        <v>375</v>
      </c>
      <c r="E162" s="20" t="s">
        <v>1110</v>
      </c>
      <c r="F162" s="20" t="s">
        <v>542</v>
      </c>
      <c r="G162" s="20" t="s">
        <v>1111</v>
      </c>
      <c r="H162" s="20" t="s">
        <v>1112</v>
      </c>
      <c r="I162" s="20" t="s">
        <v>401</v>
      </c>
      <c r="J162" s="20" t="s">
        <v>483</v>
      </c>
    </row>
    <row r="163" spans="1:10" x14ac:dyDescent="0.2">
      <c r="A163" s="20" t="s">
        <v>1113</v>
      </c>
      <c r="B163" s="20" t="s">
        <v>992</v>
      </c>
      <c r="C163" s="20" t="s">
        <v>346</v>
      </c>
      <c r="D163" s="20" t="s">
        <v>347</v>
      </c>
      <c r="E163" s="20" t="s">
        <v>1114</v>
      </c>
      <c r="F163" s="20" t="s">
        <v>421</v>
      </c>
      <c r="G163" s="20" t="s">
        <v>1115</v>
      </c>
      <c r="H163" s="20" t="s">
        <v>1116</v>
      </c>
      <c r="I163" s="20" t="s">
        <v>401</v>
      </c>
      <c r="J163" s="20" t="s">
        <v>483</v>
      </c>
    </row>
    <row r="164" spans="1:10" x14ac:dyDescent="0.2">
      <c r="A164" s="20" t="s">
        <v>1117</v>
      </c>
      <c r="B164" s="20" t="s">
        <v>992</v>
      </c>
      <c r="C164" s="20" t="s">
        <v>346</v>
      </c>
      <c r="D164" s="20" t="s">
        <v>391</v>
      </c>
      <c r="E164" s="20" t="s">
        <v>1118</v>
      </c>
      <c r="F164" s="20" t="s">
        <v>377</v>
      </c>
      <c r="G164" s="20" t="s">
        <v>1119</v>
      </c>
      <c r="H164" s="20" t="s">
        <v>1120</v>
      </c>
      <c r="I164" s="20" t="s">
        <v>401</v>
      </c>
      <c r="J164" s="20" t="s">
        <v>483</v>
      </c>
    </row>
    <row r="165" spans="1:10" x14ac:dyDescent="0.2">
      <c r="A165" s="20" t="s">
        <v>1121</v>
      </c>
      <c r="B165" s="20" t="s">
        <v>992</v>
      </c>
      <c r="C165" s="20" t="s">
        <v>346</v>
      </c>
      <c r="D165" s="20" t="s">
        <v>445</v>
      </c>
      <c r="E165" s="20" t="s">
        <v>1122</v>
      </c>
      <c r="F165" s="20" t="s">
        <v>1123</v>
      </c>
      <c r="G165" s="20" t="s">
        <v>1124</v>
      </c>
      <c r="H165" s="20" t="s">
        <v>1125</v>
      </c>
      <c r="I165" s="20" t="s">
        <v>352</v>
      </c>
      <c r="J165" s="20"/>
    </row>
    <row r="166" spans="1:10" x14ac:dyDescent="0.2">
      <c r="A166" s="20" t="s">
        <v>1126</v>
      </c>
      <c r="B166" s="20" t="s">
        <v>992</v>
      </c>
      <c r="C166" s="20" t="s">
        <v>346</v>
      </c>
      <c r="D166" s="20" t="s">
        <v>375</v>
      </c>
      <c r="E166" s="20" t="s">
        <v>1127</v>
      </c>
      <c r="F166" s="20" t="s">
        <v>456</v>
      </c>
      <c r="G166" s="20" t="s">
        <v>1128</v>
      </c>
      <c r="H166" s="20" t="s">
        <v>1129</v>
      </c>
      <c r="I166" s="20" t="s">
        <v>389</v>
      </c>
      <c r="J166" s="20"/>
    </row>
    <row r="167" spans="1:10" x14ac:dyDescent="0.2">
      <c r="A167" s="20" t="s">
        <v>1130</v>
      </c>
      <c r="B167" s="20" t="s">
        <v>992</v>
      </c>
      <c r="C167" s="20" t="s">
        <v>346</v>
      </c>
      <c r="D167" s="20" t="s">
        <v>391</v>
      </c>
      <c r="E167" s="20" t="s">
        <v>1131</v>
      </c>
      <c r="F167" s="20" t="s">
        <v>421</v>
      </c>
      <c r="G167" s="20" t="s">
        <v>1132</v>
      </c>
      <c r="H167" s="20" t="s">
        <v>1133</v>
      </c>
      <c r="I167" s="20" t="s">
        <v>389</v>
      </c>
      <c r="J167" s="20"/>
    </row>
    <row r="168" spans="1:10" x14ac:dyDescent="0.2">
      <c r="A168" s="20" t="s">
        <v>1134</v>
      </c>
      <c r="B168" s="20" t="s">
        <v>992</v>
      </c>
      <c r="C168" s="20" t="s">
        <v>346</v>
      </c>
      <c r="D168" s="20" t="s">
        <v>375</v>
      </c>
      <c r="E168" s="20" t="s">
        <v>1135</v>
      </c>
      <c r="F168" s="20" t="s">
        <v>1136</v>
      </c>
      <c r="G168" s="20" t="s">
        <v>1137</v>
      </c>
      <c r="H168" s="20" t="s">
        <v>1138</v>
      </c>
      <c r="I168" s="20" t="s">
        <v>401</v>
      </c>
      <c r="J168" s="20" t="s">
        <v>483</v>
      </c>
    </row>
    <row r="169" spans="1:10" x14ac:dyDescent="0.2">
      <c r="A169" s="20" t="s">
        <v>1139</v>
      </c>
      <c r="B169" s="20" t="s">
        <v>992</v>
      </c>
      <c r="C169" s="20" t="s">
        <v>346</v>
      </c>
      <c r="D169" s="20" t="s">
        <v>354</v>
      </c>
      <c r="E169" s="20" t="s">
        <v>1140</v>
      </c>
      <c r="F169" s="20" t="s">
        <v>1037</v>
      </c>
      <c r="G169" s="20" t="s">
        <v>1141</v>
      </c>
      <c r="H169" s="20" t="s">
        <v>1142</v>
      </c>
      <c r="I169" s="20" t="s">
        <v>401</v>
      </c>
      <c r="J169" s="20" t="s">
        <v>483</v>
      </c>
    </row>
    <row r="170" spans="1:10" x14ac:dyDescent="0.2">
      <c r="A170" s="20" t="s">
        <v>1143</v>
      </c>
      <c r="B170" s="20" t="s">
        <v>992</v>
      </c>
      <c r="C170" s="20" t="s">
        <v>346</v>
      </c>
      <c r="D170" s="20" t="s">
        <v>391</v>
      </c>
      <c r="E170" s="20" t="s">
        <v>1144</v>
      </c>
      <c r="F170" s="20" t="s">
        <v>466</v>
      </c>
      <c r="G170" s="20" t="s">
        <v>1145</v>
      </c>
      <c r="H170" s="20" t="s">
        <v>1146</v>
      </c>
      <c r="I170" s="20" t="s">
        <v>401</v>
      </c>
      <c r="J170" s="20" t="s">
        <v>483</v>
      </c>
    </row>
    <row r="171" spans="1:10" x14ac:dyDescent="0.2">
      <c r="A171" s="20" t="s">
        <v>1147</v>
      </c>
      <c r="B171" s="20" t="s">
        <v>992</v>
      </c>
      <c r="C171" s="20" t="s">
        <v>346</v>
      </c>
      <c r="D171" s="20" t="s">
        <v>1148</v>
      </c>
      <c r="E171" s="20" t="s">
        <v>1149</v>
      </c>
      <c r="F171" s="20" t="s">
        <v>1037</v>
      </c>
      <c r="G171" s="20" t="s">
        <v>1150</v>
      </c>
      <c r="H171" s="20" t="s">
        <v>1151</v>
      </c>
      <c r="I171" s="20" t="s">
        <v>401</v>
      </c>
      <c r="J171" s="20" t="s">
        <v>483</v>
      </c>
    </row>
    <row r="172" spans="1:10" x14ac:dyDescent="0.2">
      <c r="A172" s="20" t="s">
        <v>1152</v>
      </c>
      <c r="B172" s="20" t="s">
        <v>992</v>
      </c>
      <c r="C172" s="20" t="s">
        <v>346</v>
      </c>
      <c r="D172" s="20" t="s">
        <v>391</v>
      </c>
      <c r="E172" s="20" t="s">
        <v>1153</v>
      </c>
      <c r="F172" s="20" t="s">
        <v>1017</v>
      </c>
      <c r="G172" s="20" t="s">
        <v>1154</v>
      </c>
      <c r="H172" s="20" t="s">
        <v>1155</v>
      </c>
      <c r="I172" s="20" t="s">
        <v>401</v>
      </c>
      <c r="J172" s="20" t="s">
        <v>483</v>
      </c>
    </row>
    <row r="173" spans="1:10" x14ac:dyDescent="0.2">
      <c r="A173" s="20" t="s">
        <v>1156</v>
      </c>
      <c r="B173" s="20" t="s">
        <v>992</v>
      </c>
      <c r="C173" s="20" t="s">
        <v>346</v>
      </c>
      <c r="D173" s="20" t="s">
        <v>445</v>
      </c>
      <c r="E173" s="20" t="s">
        <v>1157</v>
      </c>
      <c r="F173" s="20" t="s">
        <v>356</v>
      </c>
      <c r="G173" s="20" t="s">
        <v>1158</v>
      </c>
      <c r="H173" s="20" t="s">
        <v>1159</v>
      </c>
      <c r="I173" s="20" t="s">
        <v>401</v>
      </c>
      <c r="J173" s="20" t="s">
        <v>483</v>
      </c>
    </row>
    <row r="174" spans="1:10" x14ac:dyDescent="0.2">
      <c r="A174" s="20" t="s">
        <v>1160</v>
      </c>
      <c r="B174" s="20" t="s">
        <v>992</v>
      </c>
      <c r="C174" s="20" t="s">
        <v>346</v>
      </c>
      <c r="D174" s="20" t="s">
        <v>375</v>
      </c>
      <c r="E174" s="20" t="s">
        <v>1161</v>
      </c>
      <c r="F174" s="20" t="s">
        <v>1162</v>
      </c>
      <c r="G174" s="20" t="s">
        <v>1163</v>
      </c>
      <c r="H174" s="20" t="s">
        <v>1164</v>
      </c>
      <c r="I174" s="20" t="s">
        <v>401</v>
      </c>
      <c r="J174" s="20" t="s">
        <v>402</v>
      </c>
    </row>
    <row r="175" spans="1:10" x14ac:dyDescent="0.2">
      <c r="A175" s="20" t="s">
        <v>1165</v>
      </c>
      <c r="B175" s="20" t="s">
        <v>992</v>
      </c>
      <c r="C175" s="20" t="s">
        <v>346</v>
      </c>
      <c r="D175" s="20" t="s">
        <v>347</v>
      </c>
      <c r="E175" s="20" t="s">
        <v>1166</v>
      </c>
      <c r="F175" s="20" t="s">
        <v>811</v>
      </c>
      <c r="G175" s="20" t="s">
        <v>1167</v>
      </c>
      <c r="H175" s="20" t="s">
        <v>1168</v>
      </c>
      <c r="I175" s="20" t="s">
        <v>352</v>
      </c>
      <c r="J175" s="20"/>
    </row>
    <row r="176" spans="1:10" x14ac:dyDescent="0.2">
      <c r="A176" s="20" t="s">
        <v>1169</v>
      </c>
      <c r="B176" s="20" t="s">
        <v>992</v>
      </c>
      <c r="C176" s="20" t="s">
        <v>346</v>
      </c>
      <c r="D176" s="20" t="s">
        <v>375</v>
      </c>
      <c r="E176" s="20" t="s">
        <v>1170</v>
      </c>
      <c r="F176" s="20" t="s">
        <v>421</v>
      </c>
      <c r="G176" s="20" t="s">
        <v>1171</v>
      </c>
      <c r="H176" s="20" t="s">
        <v>1172</v>
      </c>
      <c r="I176" s="20" t="s">
        <v>401</v>
      </c>
      <c r="J176" s="20" t="s">
        <v>483</v>
      </c>
    </row>
    <row r="177" spans="1:10" x14ac:dyDescent="0.2">
      <c r="A177" s="20" t="s">
        <v>1173</v>
      </c>
      <c r="B177" s="20" t="s">
        <v>992</v>
      </c>
      <c r="C177" s="20" t="s">
        <v>346</v>
      </c>
      <c r="D177" s="20" t="s">
        <v>445</v>
      </c>
      <c r="E177" s="20" t="s">
        <v>1174</v>
      </c>
      <c r="F177" s="20" t="s">
        <v>1037</v>
      </c>
      <c r="G177" s="20" t="s">
        <v>1175</v>
      </c>
      <c r="H177" s="20" t="s">
        <v>1176</v>
      </c>
      <c r="I177" s="20" t="s">
        <v>352</v>
      </c>
      <c r="J177" s="20"/>
    </row>
    <row r="178" spans="1:10" x14ac:dyDescent="0.2">
      <c r="A178" s="20" t="s">
        <v>1177</v>
      </c>
      <c r="B178" s="20" t="s">
        <v>992</v>
      </c>
      <c r="C178" s="20" t="s">
        <v>346</v>
      </c>
      <c r="D178" s="20" t="s">
        <v>375</v>
      </c>
      <c r="E178" s="20" t="s">
        <v>1178</v>
      </c>
      <c r="F178" s="20" t="s">
        <v>1179</v>
      </c>
      <c r="G178" s="20" t="s">
        <v>1180</v>
      </c>
      <c r="H178" s="20" t="s">
        <v>1181</v>
      </c>
      <c r="I178" s="20" t="s">
        <v>401</v>
      </c>
      <c r="J178" s="20" t="s">
        <v>483</v>
      </c>
    </row>
    <row r="179" spans="1:10" x14ac:dyDescent="0.2">
      <c r="A179" s="20" t="s">
        <v>1182</v>
      </c>
      <c r="B179" s="20" t="s">
        <v>992</v>
      </c>
      <c r="C179" s="20" t="s">
        <v>346</v>
      </c>
      <c r="D179" s="20" t="s">
        <v>445</v>
      </c>
      <c r="E179" s="20" t="s">
        <v>1183</v>
      </c>
      <c r="F179" s="20" t="s">
        <v>1037</v>
      </c>
      <c r="G179" s="20" t="s">
        <v>1184</v>
      </c>
      <c r="H179" s="20" t="s">
        <v>1185</v>
      </c>
      <c r="I179" s="20" t="s">
        <v>352</v>
      </c>
      <c r="J179" s="20"/>
    </row>
    <row r="180" spans="1:10" x14ac:dyDescent="0.2">
      <c r="A180" s="20" t="s">
        <v>1186</v>
      </c>
      <c r="B180" s="20" t="s">
        <v>992</v>
      </c>
      <c r="C180" s="20" t="s">
        <v>346</v>
      </c>
      <c r="D180" s="20" t="s">
        <v>375</v>
      </c>
      <c r="E180" s="20" t="s">
        <v>1187</v>
      </c>
      <c r="F180" s="20" t="s">
        <v>377</v>
      </c>
      <c r="G180" s="20" t="s">
        <v>1188</v>
      </c>
      <c r="H180" s="20" t="s">
        <v>1189</v>
      </c>
      <c r="I180" s="20" t="s">
        <v>401</v>
      </c>
      <c r="J180" s="20" t="s">
        <v>483</v>
      </c>
    </row>
    <row r="181" spans="1:10" x14ac:dyDescent="0.2">
      <c r="A181" s="20" t="s">
        <v>1190</v>
      </c>
      <c r="B181" s="20" t="s">
        <v>992</v>
      </c>
      <c r="C181" s="20" t="s">
        <v>346</v>
      </c>
      <c r="D181" s="20" t="s">
        <v>391</v>
      </c>
      <c r="E181" s="20" t="s">
        <v>1191</v>
      </c>
      <c r="F181" s="20" t="s">
        <v>1192</v>
      </c>
      <c r="G181" s="20" t="s">
        <v>1193</v>
      </c>
      <c r="H181" s="20" t="s">
        <v>1194</v>
      </c>
      <c r="I181" s="20" t="s">
        <v>401</v>
      </c>
      <c r="J181" s="20" t="s">
        <v>402</v>
      </c>
    </row>
    <row r="182" spans="1:10" x14ac:dyDescent="0.2">
      <c r="A182" s="20" t="s">
        <v>1195</v>
      </c>
      <c r="B182" s="20" t="s">
        <v>992</v>
      </c>
      <c r="C182" s="20" t="s">
        <v>346</v>
      </c>
      <c r="D182" s="20" t="s">
        <v>375</v>
      </c>
      <c r="E182" s="20" t="s">
        <v>1196</v>
      </c>
      <c r="F182" s="20" t="s">
        <v>831</v>
      </c>
      <c r="G182" s="20" t="s">
        <v>1197</v>
      </c>
      <c r="H182" s="20" t="s">
        <v>1198</v>
      </c>
      <c r="I182" s="20" t="s">
        <v>401</v>
      </c>
      <c r="J182" s="20" t="s">
        <v>483</v>
      </c>
    </row>
    <row r="183" spans="1:10" x14ac:dyDescent="0.2">
      <c r="A183" s="20" t="s">
        <v>1199</v>
      </c>
      <c r="B183" s="20" t="s">
        <v>992</v>
      </c>
      <c r="C183" s="20" t="s">
        <v>346</v>
      </c>
      <c r="D183" s="20" t="s">
        <v>1021</v>
      </c>
      <c r="E183" s="20" t="s">
        <v>1200</v>
      </c>
      <c r="F183" s="20" t="s">
        <v>1201</v>
      </c>
      <c r="G183" s="20" t="s">
        <v>1202</v>
      </c>
      <c r="H183" s="20" t="s">
        <v>1203</v>
      </c>
      <c r="I183" s="20" t="s">
        <v>401</v>
      </c>
      <c r="J183" s="20" t="s">
        <v>483</v>
      </c>
    </row>
    <row r="184" spans="1:10" x14ac:dyDescent="0.2">
      <c r="A184" s="20" t="s">
        <v>1204</v>
      </c>
      <c r="B184" s="20" t="s">
        <v>992</v>
      </c>
      <c r="C184" s="20" t="s">
        <v>346</v>
      </c>
      <c r="D184" s="20" t="s">
        <v>419</v>
      </c>
      <c r="E184" s="20" t="s">
        <v>1205</v>
      </c>
      <c r="F184" s="20" t="s">
        <v>1206</v>
      </c>
      <c r="G184" s="20" t="s">
        <v>1207</v>
      </c>
      <c r="H184" s="20" t="s">
        <v>1208</v>
      </c>
      <c r="I184" s="20" t="s">
        <v>401</v>
      </c>
      <c r="J184" s="20" t="s">
        <v>483</v>
      </c>
    </row>
    <row r="185" spans="1:10" x14ac:dyDescent="0.2">
      <c r="A185" s="20" t="s">
        <v>1209</v>
      </c>
      <c r="B185" s="20" t="s">
        <v>992</v>
      </c>
      <c r="C185" s="20" t="s">
        <v>346</v>
      </c>
      <c r="D185" s="20" t="s">
        <v>445</v>
      </c>
      <c r="E185" s="20" t="s">
        <v>1210</v>
      </c>
      <c r="F185" s="20" t="s">
        <v>1017</v>
      </c>
      <c r="G185" s="20" t="s">
        <v>1211</v>
      </c>
      <c r="H185" s="20" t="s">
        <v>1212</v>
      </c>
      <c r="I185" s="20" t="s">
        <v>401</v>
      </c>
      <c r="J185" s="20" t="s">
        <v>483</v>
      </c>
    </row>
    <row r="186" spans="1:10" x14ac:dyDescent="0.2">
      <c r="A186" s="20" t="s">
        <v>1213</v>
      </c>
      <c r="B186" s="20" t="s">
        <v>992</v>
      </c>
      <c r="C186" s="20" t="s">
        <v>346</v>
      </c>
      <c r="D186" s="20" t="s">
        <v>445</v>
      </c>
      <c r="E186" s="20" t="s">
        <v>1214</v>
      </c>
      <c r="F186" s="20" t="s">
        <v>1215</v>
      </c>
      <c r="G186" s="20" t="s">
        <v>1216</v>
      </c>
      <c r="H186" s="20" t="s">
        <v>1217</v>
      </c>
      <c r="I186" s="20" t="s">
        <v>401</v>
      </c>
      <c r="J186" s="20" t="s">
        <v>483</v>
      </c>
    </row>
    <row r="187" spans="1:10" x14ac:dyDescent="0.2">
      <c r="A187" s="20" t="s">
        <v>1218</v>
      </c>
      <c r="B187" s="20" t="s">
        <v>992</v>
      </c>
      <c r="C187" s="20" t="s">
        <v>346</v>
      </c>
      <c r="D187" s="20" t="s">
        <v>360</v>
      </c>
      <c r="E187" s="20" t="s">
        <v>1219</v>
      </c>
      <c r="F187" s="20" t="s">
        <v>410</v>
      </c>
      <c r="G187" s="20" t="s">
        <v>1220</v>
      </c>
      <c r="H187" s="20" t="s">
        <v>1221</v>
      </c>
      <c r="I187" s="20" t="s">
        <v>401</v>
      </c>
      <c r="J187" s="20" t="s">
        <v>483</v>
      </c>
    </row>
    <row r="188" spans="1:10" x14ac:dyDescent="0.2">
      <c r="A188" s="20" t="s">
        <v>1222</v>
      </c>
      <c r="B188" s="20" t="s">
        <v>992</v>
      </c>
      <c r="C188" s="20" t="s">
        <v>346</v>
      </c>
      <c r="D188" s="20" t="s">
        <v>360</v>
      </c>
      <c r="E188" s="20" t="s">
        <v>1223</v>
      </c>
      <c r="F188" s="20" t="s">
        <v>831</v>
      </c>
      <c r="G188" s="20" t="s">
        <v>1224</v>
      </c>
      <c r="H188" s="20" t="s">
        <v>1225</v>
      </c>
      <c r="I188" s="20" t="s">
        <v>389</v>
      </c>
      <c r="J188" s="20"/>
    </row>
    <row r="189" spans="1:10" x14ac:dyDescent="0.2">
      <c r="A189" s="20" t="s">
        <v>1226</v>
      </c>
      <c r="B189" s="20" t="s">
        <v>992</v>
      </c>
      <c r="C189" s="20" t="s">
        <v>346</v>
      </c>
      <c r="D189" s="20" t="s">
        <v>445</v>
      </c>
      <c r="E189" s="20" t="s">
        <v>1227</v>
      </c>
      <c r="F189" s="20" t="s">
        <v>1228</v>
      </c>
      <c r="G189" s="20" t="s">
        <v>1229</v>
      </c>
      <c r="H189" s="20" t="s">
        <v>1230</v>
      </c>
      <c r="I189" s="20" t="s">
        <v>401</v>
      </c>
      <c r="J189" s="20" t="s">
        <v>483</v>
      </c>
    </row>
    <row r="190" spans="1:10" x14ac:dyDescent="0.2">
      <c r="A190" s="20" t="s">
        <v>1231</v>
      </c>
      <c r="B190" s="20" t="s">
        <v>992</v>
      </c>
      <c r="C190" s="20" t="s">
        <v>346</v>
      </c>
      <c r="D190" s="20" t="s">
        <v>375</v>
      </c>
      <c r="E190" s="20" t="s">
        <v>1232</v>
      </c>
      <c r="F190" s="20" t="s">
        <v>475</v>
      </c>
      <c r="G190" s="20" t="s">
        <v>1233</v>
      </c>
      <c r="H190" s="20" t="s">
        <v>1234</v>
      </c>
      <c r="I190" s="20" t="s">
        <v>352</v>
      </c>
      <c r="J190" s="20"/>
    </row>
    <row r="191" spans="1:10" x14ac:dyDescent="0.2">
      <c r="A191" s="20" t="s">
        <v>1235</v>
      </c>
      <c r="B191" s="20" t="s">
        <v>992</v>
      </c>
      <c r="C191" s="20" t="s">
        <v>346</v>
      </c>
      <c r="D191" s="20" t="s">
        <v>391</v>
      </c>
      <c r="E191" s="20" t="s">
        <v>1236</v>
      </c>
      <c r="F191" s="20" t="s">
        <v>1228</v>
      </c>
      <c r="G191" s="20" t="s">
        <v>1237</v>
      </c>
      <c r="H191" s="20" t="s">
        <v>1238</v>
      </c>
      <c r="I191" s="20" t="s">
        <v>401</v>
      </c>
      <c r="J191" s="20" t="s">
        <v>483</v>
      </c>
    </row>
    <row r="192" spans="1:10" x14ac:dyDescent="0.2">
      <c r="A192" s="20" t="s">
        <v>1239</v>
      </c>
      <c r="B192" s="20" t="s">
        <v>992</v>
      </c>
      <c r="C192" s="20" t="s">
        <v>346</v>
      </c>
      <c r="D192" s="20" t="s">
        <v>445</v>
      </c>
      <c r="E192" s="20" t="s">
        <v>1240</v>
      </c>
      <c r="F192" s="20" t="s">
        <v>914</v>
      </c>
      <c r="G192" s="20" t="s">
        <v>1241</v>
      </c>
      <c r="H192" s="20" t="s">
        <v>1242</v>
      </c>
      <c r="I192" s="20" t="s">
        <v>401</v>
      </c>
      <c r="J192" s="20" t="s">
        <v>483</v>
      </c>
    </row>
    <row r="193" spans="1:10" x14ac:dyDescent="0.2">
      <c r="A193" s="20" t="s">
        <v>1243</v>
      </c>
      <c r="B193" s="20" t="s">
        <v>992</v>
      </c>
      <c r="C193" s="20" t="s">
        <v>346</v>
      </c>
      <c r="D193" s="20" t="s">
        <v>419</v>
      </c>
      <c r="E193" s="20" t="s">
        <v>1244</v>
      </c>
      <c r="F193" s="20" t="s">
        <v>410</v>
      </c>
      <c r="G193" s="20" t="s">
        <v>1245</v>
      </c>
      <c r="H193" s="20" t="s">
        <v>1246</v>
      </c>
      <c r="I193" s="20" t="s">
        <v>389</v>
      </c>
      <c r="J193" s="20"/>
    </row>
    <row r="194" spans="1:10" x14ac:dyDescent="0.2">
      <c r="A194" s="20" t="s">
        <v>1247</v>
      </c>
      <c r="B194" s="20" t="s">
        <v>992</v>
      </c>
      <c r="C194" s="20" t="s">
        <v>346</v>
      </c>
      <c r="D194" s="20" t="s">
        <v>445</v>
      </c>
      <c r="E194" s="20" t="s">
        <v>1248</v>
      </c>
      <c r="F194" s="20" t="s">
        <v>466</v>
      </c>
      <c r="G194" s="20" t="s">
        <v>1249</v>
      </c>
      <c r="H194" s="20" t="s">
        <v>1250</v>
      </c>
      <c r="I194" s="20" t="s">
        <v>401</v>
      </c>
      <c r="J194" s="20" t="s">
        <v>402</v>
      </c>
    </row>
    <row r="195" spans="1:10" x14ac:dyDescent="0.2">
      <c r="A195" s="20" t="s">
        <v>1251</v>
      </c>
      <c r="B195" s="20" t="s">
        <v>992</v>
      </c>
      <c r="C195" s="20" t="s">
        <v>346</v>
      </c>
      <c r="D195" s="20" t="s">
        <v>391</v>
      </c>
      <c r="E195" s="20" t="s">
        <v>1252</v>
      </c>
      <c r="F195" s="20" t="s">
        <v>1253</v>
      </c>
      <c r="G195" s="20" t="s">
        <v>1254</v>
      </c>
      <c r="H195" s="20" t="s">
        <v>1255</v>
      </c>
      <c r="I195" s="20" t="s">
        <v>401</v>
      </c>
      <c r="J195" s="20" t="s">
        <v>402</v>
      </c>
    </row>
    <row r="196" spans="1:10" x14ac:dyDescent="0.2">
      <c r="A196" s="20" t="s">
        <v>1256</v>
      </c>
      <c r="B196" s="20" t="s">
        <v>992</v>
      </c>
      <c r="C196" s="20" t="s">
        <v>346</v>
      </c>
      <c r="D196" s="20" t="s">
        <v>391</v>
      </c>
      <c r="E196" s="20" t="s">
        <v>1257</v>
      </c>
      <c r="F196" s="20" t="s">
        <v>1017</v>
      </c>
      <c r="G196" s="20" t="s">
        <v>1258</v>
      </c>
      <c r="H196" s="20" t="s">
        <v>1259</v>
      </c>
      <c r="I196" s="20" t="s">
        <v>401</v>
      </c>
      <c r="J196" s="20" t="s">
        <v>483</v>
      </c>
    </row>
    <row r="197" spans="1:10" x14ac:dyDescent="0.2">
      <c r="A197" s="20" t="s">
        <v>1260</v>
      </c>
      <c r="B197" s="20" t="s">
        <v>992</v>
      </c>
      <c r="C197" s="20" t="s">
        <v>346</v>
      </c>
      <c r="D197" s="20" t="s">
        <v>391</v>
      </c>
      <c r="E197" s="20" t="s">
        <v>1261</v>
      </c>
      <c r="F197" s="20" t="s">
        <v>421</v>
      </c>
      <c r="G197" s="20" t="s">
        <v>1262</v>
      </c>
      <c r="H197" s="20" t="s">
        <v>1263</v>
      </c>
      <c r="I197" s="20" t="s">
        <v>401</v>
      </c>
      <c r="J197" s="20" t="s">
        <v>483</v>
      </c>
    </row>
    <row r="198" spans="1:10" x14ac:dyDescent="0.2">
      <c r="A198" s="20" t="s">
        <v>1264</v>
      </c>
      <c r="B198" s="20" t="s">
        <v>992</v>
      </c>
      <c r="C198" s="20" t="s">
        <v>346</v>
      </c>
      <c r="D198" s="20" t="s">
        <v>347</v>
      </c>
      <c r="E198" s="20" t="s">
        <v>1265</v>
      </c>
      <c r="F198" s="20" t="s">
        <v>1023</v>
      </c>
      <c r="G198" s="20" t="s">
        <v>1266</v>
      </c>
      <c r="H198" s="20" t="s">
        <v>1267</v>
      </c>
      <c r="I198" s="20" t="s">
        <v>401</v>
      </c>
      <c r="J198" s="20" t="s">
        <v>483</v>
      </c>
    </row>
    <row r="199" spans="1:10" x14ac:dyDescent="0.2">
      <c r="A199" s="20" t="s">
        <v>1268</v>
      </c>
      <c r="B199" s="20" t="s">
        <v>992</v>
      </c>
      <c r="C199" s="20" t="s">
        <v>346</v>
      </c>
      <c r="D199" s="20" t="s">
        <v>391</v>
      </c>
      <c r="E199" s="20" t="s">
        <v>1269</v>
      </c>
      <c r="F199" s="20" t="s">
        <v>905</v>
      </c>
      <c r="G199" s="20" t="s">
        <v>1270</v>
      </c>
      <c r="H199" s="20" t="s">
        <v>1271</v>
      </c>
      <c r="I199" s="20" t="s">
        <v>389</v>
      </c>
      <c r="J199" s="20"/>
    </row>
    <row r="200" spans="1:10" x14ac:dyDescent="0.2">
      <c r="A200" s="20" t="s">
        <v>1272</v>
      </c>
      <c r="B200" s="20" t="s">
        <v>992</v>
      </c>
      <c r="C200" s="20" t="s">
        <v>346</v>
      </c>
      <c r="D200" s="20" t="s">
        <v>445</v>
      </c>
      <c r="E200" s="20" t="s">
        <v>1273</v>
      </c>
      <c r="F200" s="20" t="s">
        <v>693</v>
      </c>
      <c r="G200" s="20" t="s">
        <v>1274</v>
      </c>
      <c r="H200" s="20" t="s">
        <v>1275</v>
      </c>
      <c r="I200" s="20" t="s">
        <v>401</v>
      </c>
      <c r="J200" s="20" t="s">
        <v>483</v>
      </c>
    </row>
    <row r="201" spans="1:10" x14ac:dyDescent="0.2">
      <c r="A201" s="20" t="s">
        <v>1276</v>
      </c>
      <c r="B201" s="20" t="s">
        <v>992</v>
      </c>
      <c r="C201" s="20" t="s">
        <v>346</v>
      </c>
      <c r="D201" s="20" t="s">
        <v>347</v>
      </c>
      <c r="E201" s="20" t="s">
        <v>1277</v>
      </c>
      <c r="F201" s="20" t="s">
        <v>1278</v>
      </c>
      <c r="G201" s="20" t="s">
        <v>1279</v>
      </c>
      <c r="H201" s="20" t="s">
        <v>1280</v>
      </c>
      <c r="I201" s="20" t="s">
        <v>352</v>
      </c>
      <c r="J201" s="20"/>
    </row>
    <row r="202" spans="1:10" x14ac:dyDescent="0.2">
      <c r="A202" s="20" t="s">
        <v>1281</v>
      </c>
      <c r="B202" s="20" t="s">
        <v>992</v>
      </c>
      <c r="C202" s="20" t="s">
        <v>346</v>
      </c>
      <c r="D202" s="20" t="s">
        <v>445</v>
      </c>
      <c r="E202" s="20" t="s">
        <v>1282</v>
      </c>
      <c r="F202" s="20" t="s">
        <v>1283</v>
      </c>
      <c r="G202" s="20" t="s">
        <v>1284</v>
      </c>
      <c r="H202" s="20" t="s">
        <v>1285</v>
      </c>
      <c r="I202" s="20" t="s">
        <v>389</v>
      </c>
      <c r="J202" s="20"/>
    </row>
    <row r="203" spans="1:10" x14ac:dyDescent="0.2">
      <c r="A203" s="20" t="s">
        <v>1286</v>
      </c>
      <c r="B203" s="20" t="s">
        <v>992</v>
      </c>
      <c r="C203" s="20" t="s">
        <v>346</v>
      </c>
      <c r="D203" s="20" t="s">
        <v>1287</v>
      </c>
      <c r="E203" s="20" t="s">
        <v>1288</v>
      </c>
      <c r="F203" s="20" t="s">
        <v>1289</v>
      </c>
      <c r="G203" s="20" t="s">
        <v>1290</v>
      </c>
      <c r="H203" s="20" t="s">
        <v>1291</v>
      </c>
      <c r="I203" s="20" t="s">
        <v>401</v>
      </c>
      <c r="J203" s="20" t="s">
        <v>483</v>
      </c>
    </row>
    <row r="204" spans="1:10" x14ac:dyDescent="0.2">
      <c r="A204" s="20" t="s">
        <v>1292</v>
      </c>
      <c r="B204" s="20" t="s">
        <v>992</v>
      </c>
      <c r="C204" s="20" t="s">
        <v>346</v>
      </c>
      <c r="D204" s="20" t="s">
        <v>354</v>
      </c>
      <c r="E204" s="20" t="s">
        <v>1293</v>
      </c>
      <c r="F204" s="20" t="s">
        <v>1294</v>
      </c>
      <c r="G204" s="20" t="s">
        <v>1295</v>
      </c>
      <c r="H204" s="20" t="s">
        <v>1296</v>
      </c>
      <c r="I204" s="20" t="s">
        <v>401</v>
      </c>
      <c r="J204" s="20" t="s">
        <v>402</v>
      </c>
    </row>
    <row r="205" spans="1:10" x14ac:dyDescent="0.2">
      <c r="A205" s="20" t="s">
        <v>1297</v>
      </c>
      <c r="B205" s="20" t="s">
        <v>992</v>
      </c>
      <c r="C205" s="20" t="s">
        <v>346</v>
      </c>
      <c r="D205" s="20" t="s">
        <v>445</v>
      </c>
      <c r="E205" s="20" t="s">
        <v>1298</v>
      </c>
      <c r="F205" s="20" t="s">
        <v>1299</v>
      </c>
      <c r="G205" s="20" t="s">
        <v>1300</v>
      </c>
      <c r="H205" s="20" t="s">
        <v>1301</v>
      </c>
      <c r="I205" s="20" t="s">
        <v>352</v>
      </c>
      <c r="J205" s="20"/>
    </row>
    <row r="206" spans="1:10" x14ac:dyDescent="0.2">
      <c r="A206" s="20" t="s">
        <v>1302</v>
      </c>
      <c r="B206" s="20" t="s">
        <v>992</v>
      </c>
      <c r="C206" s="20" t="s">
        <v>346</v>
      </c>
      <c r="D206" s="20" t="s">
        <v>445</v>
      </c>
      <c r="E206" s="20" t="s">
        <v>1303</v>
      </c>
      <c r="F206" s="20" t="s">
        <v>491</v>
      </c>
      <c r="G206" s="20" t="s">
        <v>1304</v>
      </c>
      <c r="H206" s="20" t="s">
        <v>1305</v>
      </c>
      <c r="I206" s="20" t="s">
        <v>389</v>
      </c>
      <c r="J206" s="20"/>
    </row>
    <row r="207" spans="1:10" x14ac:dyDescent="0.2">
      <c r="A207" s="20" t="s">
        <v>1306</v>
      </c>
      <c r="B207" s="20" t="s">
        <v>992</v>
      </c>
      <c r="C207" s="20" t="s">
        <v>346</v>
      </c>
      <c r="D207" s="20" t="s">
        <v>430</v>
      </c>
      <c r="E207" s="20" t="s">
        <v>1307</v>
      </c>
      <c r="F207" s="20" t="s">
        <v>1308</v>
      </c>
      <c r="G207" s="20" t="s">
        <v>1309</v>
      </c>
      <c r="H207" s="20" t="s">
        <v>1310</v>
      </c>
      <c r="I207" s="20" t="s">
        <v>401</v>
      </c>
      <c r="J207" s="20" t="s">
        <v>483</v>
      </c>
    </row>
    <row r="208" spans="1:10" x14ac:dyDescent="0.2">
      <c r="A208" s="20" t="s">
        <v>1311</v>
      </c>
      <c r="B208" s="20" t="s">
        <v>992</v>
      </c>
      <c r="C208" s="20" t="s">
        <v>346</v>
      </c>
      <c r="D208" s="20" t="s">
        <v>445</v>
      </c>
      <c r="E208" s="20" t="s">
        <v>1312</v>
      </c>
      <c r="F208" s="20" t="s">
        <v>386</v>
      </c>
      <c r="G208" s="20" t="s">
        <v>1313</v>
      </c>
      <c r="H208" s="20" t="s">
        <v>1314</v>
      </c>
      <c r="I208" s="20" t="s">
        <v>401</v>
      </c>
      <c r="J208" s="20" t="s">
        <v>483</v>
      </c>
    </row>
    <row r="209" spans="1:10" x14ac:dyDescent="0.2">
      <c r="A209" s="20" t="s">
        <v>1315</v>
      </c>
      <c r="B209" s="20" t="s">
        <v>992</v>
      </c>
      <c r="C209" s="20" t="s">
        <v>346</v>
      </c>
      <c r="D209" s="20" t="s">
        <v>445</v>
      </c>
      <c r="E209" s="20" t="s">
        <v>1316</v>
      </c>
      <c r="F209" s="20" t="s">
        <v>816</v>
      </c>
      <c r="G209" s="20" t="s">
        <v>1317</v>
      </c>
      <c r="H209" s="20" t="s">
        <v>1318</v>
      </c>
      <c r="I209" s="20" t="s">
        <v>389</v>
      </c>
      <c r="J209" s="20"/>
    </row>
    <row r="210" spans="1:10" x14ac:dyDescent="0.2">
      <c r="A210" s="20" t="s">
        <v>1319</v>
      </c>
      <c r="B210" s="20" t="s">
        <v>992</v>
      </c>
      <c r="C210" s="20" t="s">
        <v>346</v>
      </c>
      <c r="D210" s="20" t="s">
        <v>419</v>
      </c>
      <c r="E210" s="20" t="s">
        <v>1320</v>
      </c>
      <c r="F210" s="20" t="s">
        <v>1321</v>
      </c>
      <c r="G210" s="20" t="s">
        <v>1322</v>
      </c>
      <c r="H210" s="20" t="s">
        <v>1323</v>
      </c>
      <c r="I210" s="20" t="s">
        <v>401</v>
      </c>
      <c r="J210" s="20" t="s">
        <v>483</v>
      </c>
    </row>
    <row r="211" spans="1:10" x14ac:dyDescent="0.2">
      <c r="A211" s="20" t="s">
        <v>1324</v>
      </c>
      <c r="B211" s="20" t="s">
        <v>992</v>
      </c>
      <c r="C211" s="20" t="s">
        <v>346</v>
      </c>
      <c r="D211" s="20" t="s">
        <v>360</v>
      </c>
      <c r="E211" s="20" t="s">
        <v>1325</v>
      </c>
      <c r="F211" s="20" t="s">
        <v>923</v>
      </c>
      <c r="G211" s="20" t="s">
        <v>1326</v>
      </c>
      <c r="H211" s="20" t="s">
        <v>1327</v>
      </c>
      <c r="I211" s="20" t="s">
        <v>401</v>
      </c>
      <c r="J211" s="20" t="s">
        <v>483</v>
      </c>
    </row>
    <row r="212" spans="1:10" x14ac:dyDescent="0.2">
      <c r="A212" s="20" t="s">
        <v>1328</v>
      </c>
      <c r="B212" s="20" t="s">
        <v>992</v>
      </c>
      <c r="C212" s="20" t="s">
        <v>346</v>
      </c>
      <c r="D212" s="20" t="s">
        <v>430</v>
      </c>
      <c r="E212" s="20" t="s">
        <v>1329</v>
      </c>
      <c r="F212" s="20" t="s">
        <v>1037</v>
      </c>
      <c r="G212" s="20" t="s">
        <v>1330</v>
      </c>
      <c r="H212" s="20" t="s">
        <v>1331</v>
      </c>
      <c r="I212" s="20" t="s">
        <v>401</v>
      </c>
      <c r="J212" s="20" t="s">
        <v>483</v>
      </c>
    </row>
    <row r="213" spans="1:10" x14ac:dyDescent="0.2">
      <c r="A213" s="20" t="s">
        <v>1332</v>
      </c>
      <c r="B213" s="20" t="s">
        <v>992</v>
      </c>
      <c r="C213" s="20" t="s">
        <v>346</v>
      </c>
      <c r="D213" s="20" t="s">
        <v>430</v>
      </c>
      <c r="E213" s="20" t="s">
        <v>1333</v>
      </c>
      <c r="F213" s="20" t="s">
        <v>475</v>
      </c>
      <c r="G213" s="20" t="s">
        <v>1334</v>
      </c>
      <c r="H213" s="20" t="s">
        <v>1335</v>
      </c>
      <c r="I213" s="20" t="s">
        <v>352</v>
      </c>
      <c r="J213" s="20"/>
    </row>
    <row r="214" spans="1:10" x14ac:dyDescent="0.2">
      <c r="A214" s="20" t="s">
        <v>1336</v>
      </c>
      <c r="B214" s="20" t="s">
        <v>992</v>
      </c>
      <c r="C214" s="20" t="s">
        <v>346</v>
      </c>
      <c r="D214" s="20" t="s">
        <v>419</v>
      </c>
      <c r="E214" s="20" t="s">
        <v>1337</v>
      </c>
      <c r="F214" s="20" t="s">
        <v>1338</v>
      </c>
      <c r="G214" s="20" t="s">
        <v>1339</v>
      </c>
      <c r="H214" s="20" t="s">
        <v>1340</v>
      </c>
      <c r="I214" s="20" t="s">
        <v>401</v>
      </c>
      <c r="J214" s="20" t="s">
        <v>402</v>
      </c>
    </row>
    <row r="215" spans="1:10" x14ac:dyDescent="0.2">
      <c r="A215" s="20" t="s">
        <v>1341</v>
      </c>
      <c r="B215" s="20" t="s">
        <v>992</v>
      </c>
      <c r="C215" s="20" t="s">
        <v>346</v>
      </c>
      <c r="D215" s="20" t="s">
        <v>445</v>
      </c>
      <c r="E215" s="20" t="s">
        <v>1342</v>
      </c>
      <c r="F215" s="20" t="s">
        <v>1343</v>
      </c>
      <c r="G215" s="20" t="s">
        <v>1344</v>
      </c>
      <c r="H215" s="20" t="s">
        <v>1345</v>
      </c>
      <c r="I215" s="20" t="s">
        <v>352</v>
      </c>
      <c r="J215" s="20"/>
    </row>
    <row r="216" spans="1:10" x14ac:dyDescent="0.2">
      <c r="A216" s="20" t="s">
        <v>1346</v>
      </c>
      <c r="B216" s="20" t="s">
        <v>992</v>
      </c>
      <c r="C216" s="20" t="s">
        <v>346</v>
      </c>
      <c r="D216" s="20" t="s">
        <v>445</v>
      </c>
      <c r="E216" s="20" t="s">
        <v>1347</v>
      </c>
      <c r="F216" s="20" t="s">
        <v>1348</v>
      </c>
      <c r="G216" s="20" t="s">
        <v>1349</v>
      </c>
      <c r="H216" s="20" t="s">
        <v>1350</v>
      </c>
      <c r="I216" s="20" t="s">
        <v>401</v>
      </c>
      <c r="J216" s="20" t="s">
        <v>483</v>
      </c>
    </row>
    <row r="217" spans="1:10" x14ac:dyDescent="0.2">
      <c r="A217" s="20" t="s">
        <v>1351</v>
      </c>
      <c r="B217" s="20" t="s">
        <v>992</v>
      </c>
      <c r="C217" s="20" t="s">
        <v>346</v>
      </c>
      <c r="D217" s="20" t="s">
        <v>354</v>
      </c>
      <c r="E217" s="20" t="s">
        <v>1352</v>
      </c>
      <c r="F217" s="20" t="s">
        <v>421</v>
      </c>
      <c r="G217" s="20" t="s">
        <v>1353</v>
      </c>
      <c r="H217" s="20" t="s">
        <v>1354</v>
      </c>
      <c r="I217" s="20" t="s">
        <v>401</v>
      </c>
      <c r="J217" s="20" t="s">
        <v>483</v>
      </c>
    </row>
    <row r="218" spans="1:10" x14ac:dyDescent="0.2">
      <c r="A218" s="20" t="s">
        <v>1355</v>
      </c>
      <c r="B218" s="20" t="s">
        <v>992</v>
      </c>
      <c r="C218" s="20" t="s">
        <v>346</v>
      </c>
      <c r="D218" s="20" t="s">
        <v>419</v>
      </c>
      <c r="E218" s="20" t="s">
        <v>1356</v>
      </c>
      <c r="F218" s="20" t="s">
        <v>410</v>
      </c>
      <c r="G218" s="20" t="s">
        <v>1357</v>
      </c>
      <c r="H218" s="20" t="s">
        <v>1358</v>
      </c>
      <c r="I218" s="20" t="s">
        <v>401</v>
      </c>
      <c r="J218" s="20" t="s">
        <v>483</v>
      </c>
    </row>
    <row r="219" spans="1:10" x14ac:dyDescent="0.2">
      <c r="A219" s="20" t="s">
        <v>1359</v>
      </c>
      <c r="B219" s="20" t="s">
        <v>992</v>
      </c>
      <c r="C219" s="20" t="s">
        <v>346</v>
      </c>
      <c r="D219" s="20" t="s">
        <v>391</v>
      </c>
      <c r="E219" s="20" t="s">
        <v>1360</v>
      </c>
      <c r="F219" s="20" t="s">
        <v>640</v>
      </c>
      <c r="G219" s="20" t="s">
        <v>1361</v>
      </c>
      <c r="H219" s="20" t="s">
        <v>1362</v>
      </c>
      <c r="I219" s="20" t="s">
        <v>389</v>
      </c>
      <c r="J219" s="20"/>
    </row>
    <row r="220" spans="1:10" x14ac:dyDescent="0.2">
      <c r="A220" s="20" t="s">
        <v>1363</v>
      </c>
      <c r="B220" s="20" t="s">
        <v>992</v>
      </c>
      <c r="C220" s="20" t="s">
        <v>346</v>
      </c>
      <c r="D220" s="20" t="s">
        <v>419</v>
      </c>
      <c r="E220" s="20" t="s">
        <v>1364</v>
      </c>
      <c r="F220" s="20" t="s">
        <v>914</v>
      </c>
      <c r="G220" s="20" t="s">
        <v>1365</v>
      </c>
      <c r="H220" s="20" t="s">
        <v>1366</v>
      </c>
      <c r="I220" s="20" t="s">
        <v>401</v>
      </c>
      <c r="J220" s="20" t="s">
        <v>483</v>
      </c>
    </row>
    <row r="221" spans="1:10" x14ac:dyDescent="0.2">
      <c r="A221" s="20" t="s">
        <v>1367</v>
      </c>
      <c r="B221" s="20" t="s">
        <v>992</v>
      </c>
      <c r="C221" s="20" t="s">
        <v>346</v>
      </c>
      <c r="D221" s="20" t="s">
        <v>354</v>
      </c>
      <c r="E221" s="20" t="s">
        <v>1368</v>
      </c>
      <c r="F221" s="20" t="s">
        <v>1136</v>
      </c>
      <c r="G221" s="20" t="s">
        <v>1369</v>
      </c>
      <c r="H221" s="20" t="s">
        <v>1370</v>
      </c>
      <c r="I221" s="20" t="s">
        <v>401</v>
      </c>
      <c r="J221" s="20" t="s">
        <v>483</v>
      </c>
    </row>
    <row r="222" spans="1:10" x14ac:dyDescent="0.2">
      <c r="A222" s="20" t="s">
        <v>1371</v>
      </c>
      <c r="B222" s="20" t="s">
        <v>992</v>
      </c>
      <c r="C222" s="20" t="s">
        <v>346</v>
      </c>
      <c r="D222" s="20" t="s">
        <v>375</v>
      </c>
      <c r="E222" s="20" t="s">
        <v>1372</v>
      </c>
      <c r="F222" s="20" t="s">
        <v>1373</v>
      </c>
      <c r="G222" s="20" t="s">
        <v>1374</v>
      </c>
      <c r="H222" s="20" t="s">
        <v>1375</v>
      </c>
      <c r="I222" s="20" t="s">
        <v>401</v>
      </c>
      <c r="J222" s="20" t="s">
        <v>483</v>
      </c>
    </row>
    <row r="223" spans="1:10" x14ac:dyDescent="0.2">
      <c r="A223" s="20" t="s">
        <v>1376</v>
      </c>
      <c r="B223" s="20" t="s">
        <v>992</v>
      </c>
      <c r="C223" s="20" t="s">
        <v>346</v>
      </c>
      <c r="D223" s="20" t="s">
        <v>391</v>
      </c>
      <c r="E223" s="20" t="s">
        <v>1377</v>
      </c>
      <c r="F223" s="20" t="s">
        <v>1378</v>
      </c>
      <c r="G223" s="20" t="s">
        <v>1379</v>
      </c>
      <c r="H223" s="20" t="s">
        <v>1380</v>
      </c>
      <c r="I223" s="20" t="s">
        <v>389</v>
      </c>
      <c r="J223" s="20"/>
    </row>
    <row r="224" spans="1:10" x14ac:dyDescent="0.2">
      <c r="A224" s="20" t="s">
        <v>1381</v>
      </c>
      <c r="B224" s="20" t="s">
        <v>992</v>
      </c>
      <c r="C224" s="20" t="s">
        <v>346</v>
      </c>
      <c r="D224" s="20" t="s">
        <v>391</v>
      </c>
      <c r="E224" s="20" t="s">
        <v>1382</v>
      </c>
      <c r="F224" s="20" t="s">
        <v>1383</v>
      </c>
      <c r="G224" s="20" t="s">
        <v>1384</v>
      </c>
      <c r="H224" s="20" t="s">
        <v>1385</v>
      </c>
      <c r="I224" s="20" t="s">
        <v>401</v>
      </c>
      <c r="J224" s="20" t="s">
        <v>483</v>
      </c>
    </row>
    <row r="225" spans="1:10" x14ac:dyDescent="0.2">
      <c r="A225" s="20" t="s">
        <v>1386</v>
      </c>
      <c r="B225" s="20" t="s">
        <v>992</v>
      </c>
      <c r="C225" s="20" t="s">
        <v>346</v>
      </c>
      <c r="D225" s="20" t="s">
        <v>391</v>
      </c>
      <c r="E225" s="20" t="s">
        <v>1387</v>
      </c>
      <c r="F225" s="20" t="s">
        <v>1388</v>
      </c>
      <c r="G225" s="20" t="s">
        <v>1389</v>
      </c>
      <c r="H225" s="20" t="s">
        <v>1390</v>
      </c>
      <c r="I225" s="20" t="s">
        <v>401</v>
      </c>
      <c r="J225" s="20" t="s">
        <v>483</v>
      </c>
    </row>
    <row r="226" spans="1:10" x14ac:dyDescent="0.2">
      <c r="A226" s="20" t="s">
        <v>1391</v>
      </c>
      <c r="B226" s="20" t="s">
        <v>992</v>
      </c>
      <c r="C226" s="20" t="s">
        <v>346</v>
      </c>
      <c r="D226" s="20" t="s">
        <v>347</v>
      </c>
      <c r="E226" s="20" t="s">
        <v>1392</v>
      </c>
      <c r="F226" s="20" t="s">
        <v>421</v>
      </c>
      <c r="G226" s="20" t="s">
        <v>1393</v>
      </c>
      <c r="H226" s="20" t="s">
        <v>1394</v>
      </c>
      <c r="I226" s="20" t="s">
        <v>401</v>
      </c>
      <c r="J226" s="20" t="s">
        <v>483</v>
      </c>
    </row>
    <row r="227" spans="1:10" x14ac:dyDescent="0.2">
      <c r="A227" s="20" t="s">
        <v>1395</v>
      </c>
      <c r="B227" s="20" t="s">
        <v>992</v>
      </c>
      <c r="C227" s="20" t="s">
        <v>346</v>
      </c>
      <c r="D227" s="20" t="s">
        <v>445</v>
      </c>
      <c r="E227" s="20" t="s">
        <v>1396</v>
      </c>
      <c r="F227" s="20" t="s">
        <v>386</v>
      </c>
      <c r="G227" s="20" t="s">
        <v>1397</v>
      </c>
      <c r="H227" s="20" t="s">
        <v>1398</v>
      </c>
      <c r="I227" s="20" t="s">
        <v>352</v>
      </c>
      <c r="J227" s="20"/>
    </row>
    <row r="228" spans="1:10" x14ac:dyDescent="0.2">
      <c r="A228" s="20" t="s">
        <v>1399</v>
      </c>
      <c r="B228" s="20" t="s">
        <v>992</v>
      </c>
      <c r="C228" s="20" t="s">
        <v>346</v>
      </c>
      <c r="D228" s="20" t="s">
        <v>347</v>
      </c>
      <c r="E228" s="20" t="s">
        <v>1400</v>
      </c>
      <c r="F228" s="20" t="s">
        <v>1401</v>
      </c>
      <c r="G228" s="20" t="s">
        <v>1402</v>
      </c>
      <c r="H228" s="20" t="s">
        <v>1403</v>
      </c>
      <c r="I228" s="20" t="s">
        <v>401</v>
      </c>
      <c r="J228" s="20" t="s">
        <v>483</v>
      </c>
    </row>
    <row r="229" spans="1:10" x14ac:dyDescent="0.2">
      <c r="A229" s="20" t="s">
        <v>1404</v>
      </c>
      <c r="B229" s="20" t="s">
        <v>992</v>
      </c>
      <c r="C229" s="20" t="s">
        <v>346</v>
      </c>
      <c r="D229" s="20" t="s">
        <v>445</v>
      </c>
      <c r="E229" s="20" t="s">
        <v>1405</v>
      </c>
      <c r="F229" s="20" t="s">
        <v>905</v>
      </c>
      <c r="G229" s="20" t="s">
        <v>1406</v>
      </c>
      <c r="H229" s="20" t="s">
        <v>1407</v>
      </c>
      <c r="I229" s="20" t="s">
        <v>401</v>
      </c>
      <c r="J229" s="20" t="s">
        <v>483</v>
      </c>
    </row>
    <row r="230" spans="1:10" x14ac:dyDescent="0.2">
      <c r="A230" s="20" t="s">
        <v>1408</v>
      </c>
      <c r="B230" s="20" t="s">
        <v>992</v>
      </c>
      <c r="C230" s="20" t="s">
        <v>346</v>
      </c>
      <c r="D230" s="20" t="s">
        <v>430</v>
      </c>
      <c r="E230" s="20" t="s">
        <v>1409</v>
      </c>
      <c r="F230" s="20" t="s">
        <v>386</v>
      </c>
      <c r="G230" s="20" t="s">
        <v>1410</v>
      </c>
      <c r="H230" s="20" t="s">
        <v>1411</v>
      </c>
      <c r="I230" s="20" t="s">
        <v>389</v>
      </c>
      <c r="J230" s="20"/>
    </row>
    <row r="231" spans="1:10" x14ac:dyDescent="0.2">
      <c r="A231" s="20" t="s">
        <v>1412</v>
      </c>
      <c r="B231" s="20" t="s">
        <v>992</v>
      </c>
      <c r="C231" s="20" t="s">
        <v>346</v>
      </c>
      <c r="D231" s="20" t="s">
        <v>419</v>
      </c>
      <c r="E231" s="20" t="s">
        <v>1413</v>
      </c>
      <c r="F231" s="20" t="s">
        <v>480</v>
      </c>
      <c r="G231" s="20" t="s">
        <v>1414</v>
      </c>
      <c r="H231" s="20" t="s">
        <v>1415</v>
      </c>
      <c r="I231" s="20" t="s">
        <v>401</v>
      </c>
      <c r="J231" s="20" t="s">
        <v>483</v>
      </c>
    </row>
    <row r="232" spans="1:10" x14ac:dyDescent="0.2">
      <c r="A232" s="20" t="s">
        <v>1416</v>
      </c>
      <c r="B232" s="20" t="s">
        <v>992</v>
      </c>
      <c r="C232" s="20" t="s">
        <v>346</v>
      </c>
      <c r="D232" s="20" t="s">
        <v>430</v>
      </c>
      <c r="E232" s="20" t="s">
        <v>1417</v>
      </c>
      <c r="F232" s="20" t="s">
        <v>486</v>
      </c>
      <c r="G232" s="20" t="s">
        <v>1418</v>
      </c>
      <c r="H232" s="20" t="s">
        <v>1419</v>
      </c>
      <c r="I232" s="20" t="s">
        <v>401</v>
      </c>
      <c r="J232" s="20" t="s">
        <v>483</v>
      </c>
    </row>
    <row r="233" spans="1:10" x14ac:dyDescent="0.2">
      <c r="A233" s="20" t="s">
        <v>1420</v>
      </c>
      <c r="B233" s="20" t="s">
        <v>992</v>
      </c>
      <c r="C233" s="20" t="s">
        <v>346</v>
      </c>
      <c r="D233" s="20" t="s">
        <v>391</v>
      </c>
      <c r="E233" s="20" t="s">
        <v>1421</v>
      </c>
      <c r="F233" s="20" t="s">
        <v>1422</v>
      </c>
      <c r="G233" s="20" t="s">
        <v>1423</v>
      </c>
      <c r="H233" s="20" t="s">
        <v>1424</v>
      </c>
      <c r="I233" s="20" t="s">
        <v>352</v>
      </c>
      <c r="J233" s="20"/>
    </row>
    <row r="234" spans="1:10" x14ac:dyDescent="0.2">
      <c r="A234" s="20" t="s">
        <v>1425</v>
      </c>
      <c r="B234" s="20" t="s">
        <v>992</v>
      </c>
      <c r="C234" s="20" t="s">
        <v>346</v>
      </c>
      <c r="D234" s="20" t="s">
        <v>419</v>
      </c>
      <c r="E234" s="20" t="s">
        <v>1426</v>
      </c>
      <c r="F234" s="20" t="s">
        <v>1427</v>
      </c>
      <c r="G234" s="20" t="s">
        <v>1428</v>
      </c>
      <c r="H234" s="20" t="s">
        <v>1429</v>
      </c>
      <c r="I234" s="20" t="s">
        <v>352</v>
      </c>
      <c r="J234" s="20"/>
    </row>
    <row r="235" spans="1:10" x14ac:dyDescent="0.2">
      <c r="A235" s="20" t="s">
        <v>1430</v>
      </c>
      <c r="B235" s="20" t="s">
        <v>992</v>
      </c>
      <c r="C235" s="20" t="s">
        <v>346</v>
      </c>
      <c r="D235" s="20" t="s">
        <v>445</v>
      </c>
      <c r="E235" s="20" t="s">
        <v>1431</v>
      </c>
      <c r="F235" s="20" t="s">
        <v>410</v>
      </c>
      <c r="G235" s="20" t="s">
        <v>1432</v>
      </c>
      <c r="H235" s="20" t="s">
        <v>1433</v>
      </c>
      <c r="I235" s="20" t="s">
        <v>389</v>
      </c>
      <c r="J235" s="20"/>
    </row>
    <row r="236" spans="1:10" x14ac:dyDescent="0.2">
      <c r="A236" s="20" t="s">
        <v>1434</v>
      </c>
      <c r="B236" s="20" t="s">
        <v>992</v>
      </c>
      <c r="C236" s="20" t="s">
        <v>346</v>
      </c>
      <c r="D236" s="20" t="s">
        <v>430</v>
      </c>
      <c r="E236" s="20" t="s">
        <v>1435</v>
      </c>
      <c r="F236" s="20" t="s">
        <v>456</v>
      </c>
      <c r="G236" s="20" t="s">
        <v>1436</v>
      </c>
      <c r="H236" s="20" t="s">
        <v>1437</v>
      </c>
      <c r="I236" s="20" t="s">
        <v>401</v>
      </c>
      <c r="J236" s="20" t="s">
        <v>483</v>
      </c>
    </row>
    <row r="237" spans="1:10" x14ac:dyDescent="0.2">
      <c r="A237" s="20" t="s">
        <v>1438</v>
      </c>
      <c r="B237" s="20" t="s">
        <v>992</v>
      </c>
      <c r="C237" s="20" t="s">
        <v>346</v>
      </c>
      <c r="D237" s="20" t="s">
        <v>419</v>
      </c>
      <c r="E237" s="20" t="s">
        <v>1439</v>
      </c>
      <c r="F237" s="20" t="s">
        <v>486</v>
      </c>
      <c r="G237" s="20" t="s">
        <v>1440</v>
      </c>
      <c r="H237" s="20" t="s">
        <v>1441</v>
      </c>
      <c r="I237" s="20" t="s">
        <v>352</v>
      </c>
      <c r="J237" s="20"/>
    </row>
    <row r="238" spans="1:10" x14ac:dyDescent="0.2">
      <c r="A238" s="20" t="s">
        <v>1442</v>
      </c>
      <c r="B238" s="20" t="s">
        <v>992</v>
      </c>
      <c r="C238" s="20" t="s">
        <v>346</v>
      </c>
      <c r="D238" s="20" t="s">
        <v>571</v>
      </c>
      <c r="E238" s="20" t="s">
        <v>1443</v>
      </c>
      <c r="F238" s="20" t="s">
        <v>1388</v>
      </c>
      <c r="G238" s="20" t="s">
        <v>1444</v>
      </c>
      <c r="H238" s="20" t="s">
        <v>1445</v>
      </c>
      <c r="I238" s="20" t="s">
        <v>401</v>
      </c>
      <c r="J238" s="20" t="s">
        <v>402</v>
      </c>
    </row>
    <row r="239" spans="1:10" x14ac:dyDescent="0.2">
      <c r="A239" s="20" t="s">
        <v>1446</v>
      </c>
      <c r="B239" s="20" t="s">
        <v>992</v>
      </c>
      <c r="C239" s="20" t="s">
        <v>346</v>
      </c>
      <c r="D239" s="20" t="s">
        <v>419</v>
      </c>
      <c r="E239" s="20" t="s">
        <v>1447</v>
      </c>
      <c r="F239" s="20" t="s">
        <v>1448</v>
      </c>
      <c r="G239" s="20" t="s">
        <v>1449</v>
      </c>
      <c r="H239" s="20" t="s">
        <v>1450</v>
      </c>
      <c r="I239" s="20" t="s">
        <v>401</v>
      </c>
      <c r="J239" s="20" t="s">
        <v>483</v>
      </c>
    </row>
    <row r="240" spans="1:10" x14ac:dyDescent="0.2">
      <c r="A240" s="20" t="s">
        <v>1451</v>
      </c>
      <c r="B240" s="20" t="s">
        <v>992</v>
      </c>
      <c r="C240" s="20" t="s">
        <v>346</v>
      </c>
      <c r="D240" s="20" t="s">
        <v>419</v>
      </c>
      <c r="E240" s="20" t="s">
        <v>1452</v>
      </c>
      <c r="F240" s="20" t="s">
        <v>1037</v>
      </c>
      <c r="G240" s="20" t="s">
        <v>1453</v>
      </c>
      <c r="H240" s="20" t="s">
        <v>1454</v>
      </c>
      <c r="I240" s="20" t="s">
        <v>401</v>
      </c>
      <c r="J240" s="20" t="s">
        <v>483</v>
      </c>
    </row>
    <row r="241" spans="1:10" x14ac:dyDescent="0.2">
      <c r="A241" s="20" t="s">
        <v>1455</v>
      </c>
      <c r="B241" s="20" t="s">
        <v>992</v>
      </c>
      <c r="C241" s="20" t="s">
        <v>346</v>
      </c>
      <c r="D241" s="20" t="s">
        <v>419</v>
      </c>
      <c r="E241" s="20" t="s">
        <v>1456</v>
      </c>
      <c r="F241" s="20" t="s">
        <v>1457</v>
      </c>
      <c r="G241" s="20" t="s">
        <v>1458</v>
      </c>
      <c r="H241" s="20" t="s">
        <v>1459</v>
      </c>
      <c r="I241" s="20" t="s">
        <v>401</v>
      </c>
      <c r="J241" s="20" t="s">
        <v>483</v>
      </c>
    </row>
    <row r="242" spans="1:10" x14ac:dyDescent="0.2">
      <c r="A242" s="20" t="s">
        <v>1460</v>
      </c>
      <c r="B242" s="20" t="s">
        <v>992</v>
      </c>
      <c r="C242" s="20" t="s">
        <v>346</v>
      </c>
      <c r="D242" s="20" t="s">
        <v>430</v>
      </c>
      <c r="E242" s="20" t="s">
        <v>1461</v>
      </c>
      <c r="F242" s="20" t="s">
        <v>1037</v>
      </c>
      <c r="G242" s="20" t="s">
        <v>1462</v>
      </c>
      <c r="H242" s="20" t="s">
        <v>1463</v>
      </c>
      <c r="I242" s="20" t="s">
        <v>401</v>
      </c>
      <c r="J242" s="20" t="s">
        <v>483</v>
      </c>
    </row>
    <row r="243" spans="1:10" x14ac:dyDescent="0.2">
      <c r="A243" s="20" t="s">
        <v>1464</v>
      </c>
      <c r="B243" s="20" t="s">
        <v>992</v>
      </c>
      <c r="C243" s="20" t="s">
        <v>346</v>
      </c>
      <c r="D243" s="20" t="s">
        <v>445</v>
      </c>
      <c r="E243" s="20" t="s">
        <v>1465</v>
      </c>
      <c r="F243" s="20" t="s">
        <v>923</v>
      </c>
      <c r="G243" s="20" t="s">
        <v>1466</v>
      </c>
      <c r="H243" s="20" t="s">
        <v>1467</v>
      </c>
      <c r="I243" s="20" t="s">
        <v>401</v>
      </c>
      <c r="J243" s="20" t="s">
        <v>483</v>
      </c>
    </row>
    <row r="244" spans="1:10" x14ac:dyDescent="0.2">
      <c r="A244" s="20" t="s">
        <v>1468</v>
      </c>
      <c r="B244" s="20" t="s">
        <v>992</v>
      </c>
      <c r="C244" s="20" t="s">
        <v>346</v>
      </c>
      <c r="D244" s="20" t="s">
        <v>375</v>
      </c>
      <c r="E244" s="20" t="s">
        <v>1469</v>
      </c>
      <c r="F244" s="20" t="s">
        <v>421</v>
      </c>
      <c r="G244" s="20" t="s">
        <v>1470</v>
      </c>
      <c r="H244" s="20" t="s">
        <v>1471</v>
      </c>
      <c r="I244" s="20" t="s">
        <v>401</v>
      </c>
      <c r="J244" s="20" t="s">
        <v>483</v>
      </c>
    </row>
    <row r="245" spans="1:10" x14ac:dyDescent="0.2">
      <c r="A245" s="20" t="s">
        <v>1472</v>
      </c>
      <c r="B245" s="20" t="s">
        <v>992</v>
      </c>
      <c r="C245" s="20" t="s">
        <v>346</v>
      </c>
      <c r="D245" s="20" t="s">
        <v>445</v>
      </c>
      <c r="E245" s="20" t="s">
        <v>1473</v>
      </c>
      <c r="F245" s="20" t="s">
        <v>1474</v>
      </c>
      <c r="G245" s="20" t="s">
        <v>1475</v>
      </c>
      <c r="H245" s="20" t="s">
        <v>1476</v>
      </c>
      <c r="I245" s="20" t="s">
        <v>401</v>
      </c>
      <c r="J245" s="20" t="s">
        <v>402</v>
      </c>
    </row>
    <row r="246" spans="1:10" x14ac:dyDescent="0.2">
      <c r="A246" s="20" t="s">
        <v>1477</v>
      </c>
      <c r="B246" s="20" t="s">
        <v>992</v>
      </c>
      <c r="C246" s="20" t="s">
        <v>346</v>
      </c>
      <c r="D246" s="20" t="s">
        <v>430</v>
      </c>
      <c r="E246" s="20" t="s">
        <v>1478</v>
      </c>
      <c r="F246" s="20" t="s">
        <v>557</v>
      </c>
      <c r="G246" s="20" t="s">
        <v>1479</v>
      </c>
      <c r="H246" s="20" t="s">
        <v>1480</v>
      </c>
      <c r="I246" s="20" t="s">
        <v>389</v>
      </c>
      <c r="J246" s="20"/>
    </row>
    <row r="247" spans="1:10" x14ac:dyDescent="0.2">
      <c r="A247" s="20" t="s">
        <v>1481</v>
      </c>
      <c r="B247" s="20" t="s">
        <v>992</v>
      </c>
      <c r="C247" s="20" t="s">
        <v>346</v>
      </c>
      <c r="D247" s="20" t="s">
        <v>430</v>
      </c>
      <c r="E247" s="20" t="s">
        <v>1482</v>
      </c>
      <c r="F247" s="20" t="s">
        <v>1378</v>
      </c>
      <c r="G247" s="20" t="s">
        <v>1483</v>
      </c>
      <c r="H247" s="20" t="s">
        <v>1484</v>
      </c>
      <c r="I247" s="20" t="s">
        <v>352</v>
      </c>
      <c r="J247" s="20"/>
    </row>
    <row r="248" spans="1:10" x14ac:dyDescent="0.2">
      <c r="A248" s="20" t="s">
        <v>1485</v>
      </c>
      <c r="B248" s="20" t="s">
        <v>992</v>
      </c>
      <c r="C248" s="20" t="s">
        <v>346</v>
      </c>
      <c r="D248" s="20" t="s">
        <v>419</v>
      </c>
      <c r="E248" s="20" t="s">
        <v>1486</v>
      </c>
      <c r="F248" s="20" t="s">
        <v>1487</v>
      </c>
      <c r="G248" s="20" t="s">
        <v>1488</v>
      </c>
      <c r="H248" s="20" t="s">
        <v>1489</v>
      </c>
      <c r="I248" s="20" t="s">
        <v>401</v>
      </c>
      <c r="J248" s="20" t="s">
        <v>402</v>
      </c>
    </row>
    <row r="249" spans="1:10" x14ac:dyDescent="0.2">
      <c r="A249" s="20" t="s">
        <v>1490</v>
      </c>
      <c r="B249" s="20" t="s">
        <v>992</v>
      </c>
      <c r="C249" s="20" t="s">
        <v>346</v>
      </c>
      <c r="D249" s="20" t="s">
        <v>347</v>
      </c>
      <c r="E249" s="20" t="s">
        <v>1491</v>
      </c>
      <c r="F249" s="20" t="s">
        <v>1492</v>
      </c>
      <c r="G249" s="20" t="s">
        <v>1493</v>
      </c>
      <c r="H249" s="20" t="s">
        <v>1494</v>
      </c>
      <c r="I249" s="20" t="s">
        <v>401</v>
      </c>
      <c r="J249" s="20" t="s">
        <v>402</v>
      </c>
    </row>
    <row r="250" spans="1:10" x14ac:dyDescent="0.2">
      <c r="A250" s="20" t="s">
        <v>1495</v>
      </c>
      <c r="B250" s="20" t="s">
        <v>992</v>
      </c>
      <c r="C250" s="20" t="s">
        <v>346</v>
      </c>
      <c r="D250" s="20" t="s">
        <v>571</v>
      </c>
      <c r="E250" s="20" t="s">
        <v>1496</v>
      </c>
      <c r="F250" s="20" t="s">
        <v>441</v>
      </c>
      <c r="G250" s="20" t="s">
        <v>1497</v>
      </c>
      <c r="H250" s="20" t="s">
        <v>1498</v>
      </c>
      <c r="I250" s="20" t="s">
        <v>352</v>
      </c>
      <c r="J250" s="20"/>
    </row>
    <row r="251" spans="1:10" x14ac:dyDescent="0.2">
      <c r="A251" s="20" t="s">
        <v>1499</v>
      </c>
      <c r="B251" s="20" t="s">
        <v>992</v>
      </c>
      <c r="C251" s="20" t="s">
        <v>346</v>
      </c>
      <c r="D251" s="20" t="s">
        <v>430</v>
      </c>
      <c r="E251" s="20" t="s">
        <v>1500</v>
      </c>
      <c r="F251" s="20" t="s">
        <v>1427</v>
      </c>
      <c r="G251" s="20" t="s">
        <v>1501</v>
      </c>
      <c r="H251" s="20" t="s">
        <v>1502</v>
      </c>
      <c r="I251" s="20" t="s">
        <v>401</v>
      </c>
      <c r="J251" s="20" t="s">
        <v>483</v>
      </c>
    </row>
    <row r="252" spans="1:10" x14ac:dyDescent="0.2">
      <c r="A252" s="20" t="s">
        <v>1503</v>
      </c>
      <c r="B252" s="20" t="s">
        <v>992</v>
      </c>
      <c r="C252" s="20" t="s">
        <v>346</v>
      </c>
      <c r="D252" s="20" t="s">
        <v>391</v>
      </c>
      <c r="E252" s="20" t="s">
        <v>1504</v>
      </c>
      <c r="F252" s="20" t="s">
        <v>1505</v>
      </c>
      <c r="G252" s="20" t="s">
        <v>1506</v>
      </c>
      <c r="H252" s="20" t="s">
        <v>1507</v>
      </c>
      <c r="I252" s="20" t="s">
        <v>401</v>
      </c>
      <c r="J252" s="20" t="s">
        <v>483</v>
      </c>
    </row>
    <row r="253" spans="1:10" x14ac:dyDescent="0.2">
      <c r="A253" s="20" t="s">
        <v>1508</v>
      </c>
      <c r="B253" s="20" t="s">
        <v>992</v>
      </c>
      <c r="C253" s="20" t="s">
        <v>346</v>
      </c>
      <c r="D253" s="20" t="s">
        <v>419</v>
      </c>
      <c r="E253" s="20" t="s">
        <v>1509</v>
      </c>
      <c r="F253" s="20" t="s">
        <v>1510</v>
      </c>
      <c r="G253" s="20" t="s">
        <v>1511</v>
      </c>
      <c r="H253" s="20" t="s">
        <v>1512</v>
      </c>
      <c r="I253" s="20" t="s">
        <v>401</v>
      </c>
      <c r="J253" s="20" t="s">
        <v>483</v>
      </c>
    </row>
    <row r="254" spans="1:10" x14ac:dyDescent="0.2">
      <c r="A254" s="20" t="s">
        <v>1513</v>
      </c>
      <c r="B254" s="20" t="s">
        <v>992</v>
      </c>
      <c r="C254" s="20" t="s">
        <v>346</v>
      </c>
      <c r="D254" s="20" t="s">
        <v>430</v>
      </c>
      <c r="E254" s="20" t="s">
        <v>1514</v>
      </c>
      <c r="F254" s="20" t="s">
        <v>1427</v>
      </c>
      <c r="G254" s="20" t="s">
        <v>1515</v>
      </c>
      <c r="H254" s="20" t="s">
        <v>1516</v>
      </c>
      <c r="I254" s="20" t="s">
        <v>401</v>
      </c>
      <c r="J254" s="20" t="s">
        <v>483</v>
      </c>
    </row>
    <row r="255" spans="1:10" x14ac:dyDescent="0.2">
      <c r="A255" s="20" t="s">
        <v>1517</v>
      </c>
      <c r="B255" s="20" t="s">
        <v>992</v>
      </c>
      <c r="C255" s="20" t="s">
        <v>346</v>
      </c>
      <c r="D255" s="20" t="s">
        <v>375</v>
      </c>
      <c r="E255" s="20" t="s">
        <v>1518</v>
      </c>
      <c r="F255" s="20" t="s">
        <v>552</v>
      </c>
      <c r="G255" s="20" t="s">
        <v>1519</v>
      </c>
      <c r="H255" s="20" t="s">
        <v>1520</v>
      </c>
      <c r="I255" s="20" t="s">
        <v>401</v>
      </c>
      <c r="J255" s="20" t="s">
        <v>483</v>
      </c>
    </row>
    <row r="256" spans="1:10" x14ac:dyDescent="0.2">
      <c r="A256" s="20" t="s">
        <v>1521</v>
      </c>
      <c r="B256" s="20" t="s">
        <v>992</v>
      </c>
      <c r="C256" s="20" t="s">
        <v>346</v>
      </c>
      <c r="D256" s="20" t="s">
        <v>430</v>
      </c>
      <c r="E256" s="20" t="s">
        <v>1522</v>
      </c>
      <c r="F256" s="20" t="s">
        <v>441</v>
      </c>
      <c r="G256" s="20" t="s">
        <v>1523</v>
      </c>
      <c r="H256" s="20" t="s">
        <v>1524</v>
      </c>
      <c r="I256" s="20" t="s">
        <v>401</v>
      </c>
      <c r="J256" s="20" t="s">
        <v>483</v>
      </c>
    </row>
    <row r="257" spans="1:10" x14ac:dyDescent="0.2">
      <c r="A257" s="20" t="s">
        <v>1525</v>
      </c>
      <c r="B257" s="20" t="s">
        <v>992</v>
      </c>
      <c r="C257" s="20" t="s">
        <v>346</v>
      </c>
      <c r="D257" s="20" t="s">
        <v>419</v>
      </c>
      <c r="E257" s="20" t="s">
        <v>1526</v>
      </c>
      <c r="F257" s="20" t="s">
        <v>811</v>
      </c>
      <c r="G257" s="20" t="s">
        <v>1527</v>
      </c>
      <c r="H257" s="20" t="s">
        <v>1528</v>
      </c>
      <c r="I257" s="20" t="s">
        <v>352</v>
      </c>
      <c r="J257" s="20"/>
    </row>
    <row r="258" spans="1:10" x14ac:dyDescent="0.2">
      <c r="A258" s="20" t="s">
        <v>1529</v>
      </c>
      <c r="B258" s="20" t="s">
        <v>992</v>
      </c>
      <c r="C258" s="20" t="s">
        <v>346</v>
      </c>
      <c r="D258" s="20" t="s">
        <v>430</v>
      </c>
      <c r="E258" s="20" t="s">
        <v>1530</v>
      </c>
      <c r="F258" s="20" t="s">
        <v>1531</v>
      </c>
      <c r="G258" s="20" t="s">
        <v>1532</v>
      </c>
      <c r="H258" s="20" t="s">
        <v>1533</v>
      </c>
      <c r="I258" s="20" t="s">
        <v>401</v>
      </c>
      <c r="J258" s="20" t="s">
        <v>402</v>
      </c>
    </row>
    <row r="259" spans="1:10" x14ac:dyDescent="0.2">
      <c r="A259" s="20" t="s">
        <v>1534</v>
      </c>
      <c r="B259" s="20" t="s">
        <v>992</v>
      </c>
      <c r="C259" s="20" t="s">
        <v>346</v>
      </c>
      <c r="D259" s="20" t="s">
        <v>430</v>
      </c>
      <c r="E259" s="20" t="s">
        <v>1535</v>
      </c>
      <c r="F259" s="20" t="s">
        <v>783</v>
      </c>
      <c r="G259" s="20" t="s">
        <v>1536</v>
      </c>
      <c r="H259" s="20" t="s">
        <v>1537</v>
      </c>
      <c r="I259" s="20" t="s">
        <v>401</v>
      </c>
      <c r="J259" s="20" t="s">
        <v>483</v>
      </c>
    </row>
    <row r="260" spans="1:10" x14ac:dyDescent="0.2">
      <c r="A260" s="20" t="s">
        <v>1538</v>
      </c>
      <c r="B260" s="20" t="s">
        <v>992</v>
      </c>
      <c r="C260" s="20" t="s">
        <v>346</v>
      </c>
      <c r="D260" s="20" t="s">
        <v>445</v>
      </c>
      <c r="E260" s="20" t="s">
        <v>1539</v>
      </c>
      <c r="F260" s="20" t="s">
        <v>421</v>
      </c>
      <c r="G260" s="20" t="s">
        <v>1540</v>
      </c>
      <c r="H260" s="20" t="s">
        <v>1541</v>
      </c>
      <c r="I260" s="20" t="s">
        <v>401</v>
      </c>
      <c r="J260" s="20" t="s">
        <v>483</v>
      </c>
    </row>
    <row r="261" spans="1:10" x14ac:dyDescent="0.2">
      <c r="A261" s="20" t="s">
        <v>1542</v>
      </c>
      <c r="B261" s="20" t="s">
        <v>992</v>
      </c>
      <c r="C261" s="20" t="s">
        <v>346</v>
      </c>
      <c r="D261" s="20" t="s">
        <v>391</v>
      </c>
      <c r="E261" s="20" t="s">
        <v>1543</v>
      </c>
      <c r="F261" s="20" t="s">
        <v>640</v>
      </c>
      <c r="G261" s="20" t="s">
        <v>1544</v>
      </c>
      <c r="H261" s="20" t="s">
        <v>1545</v>
      </c>
      <c r="I261" s="20" t="s">
        <v>401</v>
      </c>
      <c r="J261" s="20" t="s">
        <v>483</v>
      </c>
    </row>
    <row r="262" spans="1:10" x14ac:dyDescent="0.2">
      <c r="A262" s="20" t="s">
        <v>1546</v>
      </c>
      <c r="B262" s="20" t="s">
        <v>992</v>
      </c>
      <c r="C262" s="20" t="s">
        <v>346</v>
      </c>
      <c r="D262" s="20" t="s">
        <v>430</v>
      </c>
      <c r="E262" s="20" t="s">
        <v>1547</v>
      </c>
      <c r="F262" s="20" t="s">
        <v>1548</v>
      </c>
      <c r="G262" s="20" t="s">
        <v>1549</v>
      </c>
      <c r="H262" s="20" t="s">
        <v>1550</v>
      </c>
      <c r="I262" s="20" t="s">
        <v>401</v>
      </c>
      <c r="J262" s="20" t="s">
        <v>483</v>
      </c>
    </row>
    <row r="263" spans="1:10" x14ac:dyDescent="0.2">
      <c r="A263" s="20" t="s">
        <v>1551</v>
      </c>
      <c r="B263" s="20" t="s">
        <v>992</v>
      </c>
      <c r="C263" s="20" t="s">
        <v>346</v>
      </c>
      <c r="D263" s="20" t="s">
        <v>391</v>
      </c>
      <c r="E263" s="20" t="s">
        <v>1552</v>
      </c>
      <c r="F263" s="20" t="s">
        <v>1553</v>
      </c>
      <c r="G263" s="20" t="s">
        <v>1554</v>
      </c>
      <c r="H263" s="20" t="s">
        <v>1555</v>
      </c>
      <c r="I263" s="20" t="s">
        <v>401</v>
      </c>
      <c r="J263" s="20" t="s">
        <v>402</v>
      </c>
    </row>
    <row r="264" spans="1:10" x14ac:dyDescent="0.2">
      <c r="A264" s="20" t="s">
        <v>1556</v>
      </c>
      <c r="B264" s="20" t="s">
        <v>992</v>
      </c>
      <c r="C264" s="20" t="s">
        <v>346</v>
      </c>
      <c r="D264" s="20" t="s">
        <v>445</v>
      </c>
      <c r="E264" s="20" t="s">
        <v>1557</v>
      </c>
      <c r="F264" s="20" t="s">
        <v>1553</v>
      </c>
      <c r="G264" s="20" t="s">
        <v>1558</v>
      </c>
      <c r="H264" s="20" t="s">
        <v>1559</v>
      </c>
      <c r="I264" s="20" t="s">
        <v>401</v>
      </c>
      <c r="J264" s="20" t="s">
        <v>402</v>
      </c>
    </row>
    <row r="265" spans="1:10" x14ac:dyDescent="0.2">
      <c r="A265" s="20" t="s">
        <v>1560</v>
      </c>
      <c r="B265" s="20" t="s">
        <v>992</v>
      </c>
      <c r="C265" s="20" t="s">
        <v>346</v>
      </c>
      <c r="D265" s="20" t="s">
        <v>430</v>
      </c>
      <c r="E265" s="20" t="s">
        <v>1561</v>
      </c>
      <c r="F265" s="20" t="s">
        <v>1562</v>
      </c>
      <c r="G265" s="20" t="s">
        <v>1563</v>
      </c>
      <c r="H265" s="20" t="s">
        <v>1564</v>
      </c>
      <c r="I265" s="20" t="s">
        <v>401</v>
      </c>
      <c r="J265" s="20" t="s">
        <v>483</v>
      </c>
    </row>
    <row r="266" spans="1:10" x14ac:dyDescent="0.2">
      <c r="A266" s="20" t="s">
        <v>1565</v>
      </c>
      <c r="B266" s="20" t="s">
        <v>992</v>
      </c>
      <c r="C266" s="20" t="s">
        <v>346</v>
      </c>
      <c r="D266" s="20" t="s">
        <v>375</v>
      </c>
      <c r="E266" s="20" t="s">
        <v>1566</v>
      </c>
      <c r="F266" s="20" t="s">
        <v>421</v>
      </c>
      <c r="G266" s="20" t="s">
        <v>1567</v>
      </c>
      <c r="H266" s="20" t="s">
        <v>1568</v>
      </c>
      <c r="I266" s="20" t="s">
        <v>401</v>
      </c>
      <c r="J266" s="20" t="s">
        <v>483</v>
      </c>
    </row>
    <row r="267" spans="1:10" x14ac:dyDescent="0.2">
      <c r="A267" s="20" t="s">
        <v>1569</v>
      </c>
      <c r="B267" s="20" t="s">
        <v>992</v>
      </c>
      <c r="C267" s="20" t="s">
        <v>346</v>
      </c>
      <c r="D267" s="20" t="s">
        <v>445</v>
      </c>
      <c r="E267" s="20" t="s">
        <v>1570</v>
      </c>
      <c r="F267" s="20" t="s">
        <v>1017</v>
      </c>
      <c r="G267" s="20" t="s">
        <v>1571</v>
      </c>
      <c r="H267" s="20" t="s">
        <v>1572</v>
      </c>
      <c r="I267" s="20" t="s">
        <v>401</v>
      </c>
      <c r="J267" s="20" t="s">
        <v>402</v>
      </c>
    </row>
    <row r="268" spans="1:10" x14ac:dyDescent="0.2">
      <c r="A268" s="20" t="s">
        <v>1573</v>
      </c>
      <c r="B268" s="20" t="s">
        <v>992</v>
      </c>
      <c r="C268" s="20" t="s">
        <v>346</v>
      </c>
      <c r="D268" s="20" t="s">
        <v>419</v>
      </c>
      <c r="E268" s="20" t="s">
        <v>1574</v>
      </c>
      <c r="F268" s="20" t="s">
        <v>1575</v>
      </c>
      <c r="G268" s="20" t="s">
        <v>1576</v>
      </c>
      <c r="H268" s="20" t="s">
        <v>1577</v>
      </c>
      <c r="I268" s="20" t="s">
        <v>401</v>
      </c>
      <c r="J268" s="20" t="s">
        <v>402</v>
      </c>
    </row>
    <row r="269" spans="1:10" x14ac:dyDescent="0.2">
      <c r="A269" s="20" t="s">
        <v>1578</v>
      </c>
      <c r="B269" s="20" t="s">
        <v>992</v>
      </c>
      <c r="C269" s="20" t="s">
        <v>346</v>
      </c>
      <c r="D269" s="20" t="s">
        <v>419</v>
      </c>
      <c r="E269" s="20" t="s">
        <v>1579</v>
      </c>
      <c r="F269" s="20" t="s">
        <v>421</v>
      </c>
      <c r="G269" s="20" t="s">
        <v>1580</v>
      </c>
      <c r="H269" s="20" t="s">
        <v>1581</v>
      </c>
      <c r="I269" s="20" t="s">
        <v>401</v>
      </c>
      <c r="J269" s="20" t="s">
        <v>483</v>
      </c>
    </row>
    <row r="270" spans="1:10" x14ac:dyDescent="0.2">
      <c r="A270" s="20" t="s">
        <v>1582</v>
      </c>
      <c r="B270" s="20" t="s">
        <v>992</v>
      </c>
      <c r="C270" s="20" t="s">
        <v>346</v>
      </c>
      <c r="D270" s="20" t="s">
        <v>391</v>
      </c>
      <c r="E270" s="20" t="s">
        <v>1583</v>
      </c>
      <c r="F270" s="20" t="s">
        <v>1383</v>
      </c>
      <c r="G270" s="20" t="s">
        <v>1584</v>
      </c>
      <c r="H270" s="20" t="s">
        <v>1585</v>
      </c>
      <c r="I270" s="20" t="s">
        <v>401</v>
      </c>
      <c r="J270" s="20" t="s">
        <v>483</v>
      </c>
    </row>
    <row r="271" spans="1:10" x14ac:dyDescent="0.2">
      <c r="A271" s="20" t="s">
        <v>1586</v>
      </c>
      <c r="B271" s="20" t="s">
        <v>992</v>
      </c>
      <c r="C271" s="20" t="s">
        <v>346</v>
      </c>
      <c r="D271" s="20" t="s">
        <v>347</v>
      </c>
      <c r="E271" s="20" t="s">
        <v>1587</v>
      </c>
      <c r="F271" s="20" t="s">
        <v>1588</v>
      </c>
      <c r="G271" s="20" t="s">
        <v>1589</v>
      </c>
      <c r="H271" s="20" t="s">
        <v>1590</v>
      </c>
      <c r="I271" s="20" t="s">
        <v>352</v>
      </c>
      <c r="J271" s="20"/>
    </row>
    <row r="272" spans="1:10" x14ac:dyDescent="0.2">
      <c r="A272" s="20" t="s">
        <v>1591</v>
      </c>
      <c r="B272" s="20" t="s">
        <v>992</v>
      </c>
      <c r="C272" s="20" t="s">
        <v>346</v>
      </c>
      <c r="D272" s="20" t="s">
        <v>430</v>
      </c>
      <c r="E272" s="20" t="s">
        <v>1592</v>
      </c>
      <c r="F272" s="20" t="s">
        <v>1593</v>
      </c>
      <c r="G272" s="20" t="s">
        <v>1594</v>
      </c>
      <c r="H272" s="20" t="s">
        <v>1595</v>
      </c>
      <c r="I272" s="20" t="s">
        <v>401</v>
      </c>
      <c r="J272" s="20" t="s">
        <v>483</v>
      </c>
    </row>
    <row r="273" spans="1:10" x14ac:dyDescent="0.2">
      <c r="A273" s="20" t="s">
        <v>1596</v>
      </c>
      <c r="B273" s="20" t="s">
        <v>992</v>
      </c>
      <c r="C273" s="20" t="s">
        <v>346</v>
      </c>
      <c r="D273" s="20" t="s">
        <v>391</v>
      </c>
      <c r="E273" s="20" t="s">
        <v>1597</v>
      </c>
      <c r="F273" s="20" t="s">
        <v>1598</v>
      </c>
      <c r="G273" s="20" t="s">
        <v>1599</v>
      </c>
      <c r="H273" s="20" t="s">
        <v>1600</v>
      </c>
      <c r="I273" s="20" t="s">
        <v>401</v>
      </c>
      <c r="J273" s="20" t="s">
        <v>402</v>
      </c>
    </row>
    <row r="274" spans="1:10" x14ac:dyDescent="0.2">
      <c r="A274" s="20" t="s">
        <v>1601</v>
      </c>
      <c r="B274" s="20" t="s">
        <v>992</v>
      </c>
      <c r="C274" s="20" t="s">
        <v>346</v>
      </c>
      <c r="D274" s="20" t="s">
        <v>430</v>
      </c>
      <c r="E274" s="20" t="s">
        <v>1602</v>
      </c>
      <c r="F274" s="20" t="s">
        <v>1603</v>
      </c>
      <c r="G274" s="20" t="s">
        <v>1604</v>
      </c>
      <c r="H274" s="20" t="s">
        <v>1605</v>
      </c>
      <c r="I274" s="20" t="s">
        <v>401</v>
      </c>
      <c r="J274" s="20" t="s">
        <v>402</v>
      </c>
    </row>
    <row r="275" spans="1:10" x14ac:dyDescent="0.2">
      <c r="A275" s="20" t="s">
        <v>1606</v>
      </c>
      <c r="B275" s="20" t="s">
        <v>992</v>
      </c>
      <c r="C275" s="20" t="s">
        <v>346</v>
      </c>
      <c r="D275" s="20" t="s">
        <v>571</v>
      </c>
      <c r="E275" s="20" t="s">
        <v>1607</v>
      </c>
      <c r="F275" s="20" t="s">
        <v>456</v>
      </c>
      <c r="G275" s="20" t="s">
        <v>1608</v>
      </c>
      <c r="H275" s="20" t="s">
        <v>1609</v>
      </c>
      <c r="I275" s="20" t="s">
        <v>401</v>
      </c>
      <c r="J275" s="20" t="s">
        <v>483</v>
      </c>
    </row>
    <row r="276" spans="1:10" x14ac:dyDescent="0.2">
      <c r="A276" s="20" t="s">
        <v>1610</v>
      </c>
      <c r="B276" s="20" t="s">
        <v>992</v>
      </c>
      <c r="C276" s="20" t="s">
        <v>346</v>
      </c>
      <c r="D276" s="20" t="s">
        <v>430</v>
      </c>
      <c r="E276" s="20" t="s">
        <v>1611</v>
      </c>
      <c r="F276" s="20" t="s">
        <v>612</v>
      </c>
      <c r="G276" s="20" t="s">
        <v>1612</v>
      </c>
      <c r="H276" s="20" t="s">
        <v>1613</v>
      </c>
      <c r="I276" s="20" t="s">
        <v>401</v>
      </c>
      <c r="J276" s="20" t="s">
        <v>402</v>
      </c>
    </row>
    <row r="277" spans="1:10" x14ac:dyDescent="0.2">
      <c r="A277" s="20" t="s">
        <v>1614</v>
      </c>
      <c r="B277" s="20" t="s">
        <v>992</v>
      </c>
      <c r="C277" s="20" t="s">
        <v>346</v>
      </c>
      <c r="D277" s="20" t="s">
        <v>430</v>
      </c>
      <c r="E277" s="20" t="s">
        <v>1615</v>
      </c>
      <c r="F277" s="20" t="s">
        <v>410</v>
      </c>
      <c r="G277" s="20" t="s">
        <v>1616</v>
      </c>
      <c r="H277" s="20" t="s">
        <v>1617</v>
      </c>
      <c r="I277" s="20" t="s">
        <v>401</v>
      </c>
      <c r="J277" s="20" t="s">
        <v>483</v>
      </c>
    </row>
    <row r="278" spans="1:10" x14ac:dyDescent="0.2">
      <c r="A278" s="20" t="s">
        <v>1618</v>
      </c>
      <c r="B278" s="20" t="s">
        <v>992</v>
      </c>
      <c r="C278" s="20" t="s">
        <v>346</v>
      </c>
      <c r="D278" s="20" t="s">
        <v>430</v>
      </c>
      <c r="E278" s="20" t="s">
        <v>1619</v>
      </c>
      <c r="F278" s="20" t="s">
        <v>1620</v>
      </c>
      <c r="G278" s="20" t="s">
        <v>1621</v>
      </c>
      <c r="H278" s="20" t="s">
        <v>1622</v>
      </c>
      <c r="I278" s="20" t="s">
        <v>401</v>
      </c>
      <c r="J278" s="20" t="s">
        <v>483</v>
      </c>
    </row>
    <row r="279" spans="1:10" x14ac:dyDescent="0.2">
      <c r="A279" s="20" t="s">
        <v>1623</v>
      </c>
      <c r="B279" s="20" t="s">
        <v>992</v>
      </c>
      <c r="C279" s="20" t="s">
        <v>346</v>
      </c>
      <c r="D279" s="20" t="s">
        <v>391</v>
      </c>
      <c r="E279" s="20" t="s">
        <v>1624</v>
      </c>
      <c r="F279" s="20" t="s">
        <v>914</v>
      </c>
      <c r="G279" s="20" t="s">
        <v>1625</v>
      </c>
      <c r="H279" s="20" t="s">
        <v>1626</v>
      </c>
      <c r="I279" s="20" t="s">
        <v>352</v>
      </c>
      <c r="J279" s="20"/>
    </row>
    <row r="280" spans="1:10" x14ac:dyDescent="0.2">
      <c r="A280" s="20" t="s">
        <v>1627</v>
      </c>
      <c r="B280" s="20" t="s">
        <v>992</v>
      </c>
      <c r="C280" s="20" t="s">
        <v>346</v>
      </c>
      <c r="D280" s="20" t="s">
        <v>430</v>
      </c>
      <c r="E280" s="20" t="s">
        <v>1628</v>
      </c>
      <c r="F280" s="20" t="s">
        <v>421</v>
      </c>
      <c r="G280" s="20" t="s">
        <v>1629</v>
      </c>
      <c r="H280" s="20" t="s">
        <v>1630</v>
      </c>
      <c r="I280" s="20" t="s">
        <v>401</v>
      </c>
      <c r="J280" s="20" t="s">
        <v>483</v>
      </c>
    </row>
    <row r="281" spans="1:10" x14ac:dyDescent="0.2">
      <c r="A281" s="20" t="s">
        <v>1631</v>
      </c>
      <c r="B281" s="20" t="s">
        <v>992</v>
      </c>
      <c r="C281" s="20" t="s">
        <v>346</v>
      </c>
      <c r="D281" s="20" t="s">
        <v>445</v>
      </c>
      <c r="E281" s="20" t="s">
        <v>1632</v>
      </c>
      <c r="F281" s="20" t="s">
        <v>1633</v>
      </c>
      <c r="G281" s="20" t="s">
        <v>1634</v>
      </c>
      <c r="H281" s="20" t="s">
        <v>1635</v>
      </c>
      <c r="I281" s="20" t="s">
        <v>401</v>
      </c>
      <c r="J281" s="20" t="s">
        <v>402</v>
      </c>
    </row>
    <row r="282" spans="1:10" x14ac:dyDescent="0.2">
      <c r="A282" s="20" t="s">
        <v>1636</v>
      </c>
      <c r="B282" s="20" t="s">
        <v>992</v>
      </c>
      <c r="C282" s="20" t="s">
        <v>346</v>
      </c>
      <c r="D282" s="20" t="s">
        <v>419</v>
      </c>
      <c r="E282" s="20" t="s">
        <v>1637</v>
      </c>
      <c r="F282" s="20" t="s">
        <v>1037</v>
      </c>
      <c r="G282" s="20" t="s">
        <v>1638</v>
      </c>
      <c r="H282" s="20" t="s">
        <v>1639</v>
      </c>
      <c r="I282" s="20" t="s">
        <v>401</v>
      </c>
      <c r="J282" s="20" t="s">
        <v>483</v>
      </c>
    </row>
    <row r="283" spans="1:10" x14ac:dyDescent="0.2">
      <c r="A283" s="20" t="s">
        <v>1640</v>
      </c>
      <c r="B283" s="20" t="s">
        <v>992</v>
      </c>
      <c r="C283" s="20" t="s">
        <v>346</v>
      </c>
      <c r="D283" s="20" t="s">
        <v>419</v>
      </c>
      <c r="E283" s="20" t="s">
        <v>1641</v>
      </c>
      <c r="F283" s="20" t="s">
        <v>410</v>
      </c>
      <c r="G283" s="20" t="s">
        <v>1642</v>
      </c>
      <c r="H283" s="20" t="s">
        <v>1643</v>
      </c>
      <c r="I283" s="20" t="s">
        <v>401</v>
      </c>
      <c r="J283" s="20" t="s">
        <v>483</v>
      </c>
    </row>
    <row r="284" spans="1:10" x14ac:dyDescent="0.2">
      <c r="A284" s="20" t="s">
        <v>1644</v>
      </c>
      <c r="B284" s="20" t="s">
        <v>992</v>
      </c>
      <c r="C284" s="20" t="s">
        <v>346</v>
      </c>
      <c r="D284" s="20" t="s">
        <v>375</v>
      </c>
      <c r="E284" s="20" t="s">
        <v>1645</v>
      </c>
      <c r="F284" s="20" t="s">
        <v>377</v>
      </c>
      <c r="G284" s="20" t="s">
        <v>1646</v>
      </c>
      <c r="H284" s="20" t="s">
        <v>1647</v>
      </c>
      <c r="I284" s="20" t="s">
        <v>401</v>
      </c>
      <c r="J284" s="20" t="s">
        <v>483</v>
      </c>
    </row>
    <row r="285" spans="1:10" x14ac:dyDescent="0.2">
      <c r="A285" s="20" t="s">
        <v>1648</v>
      </c>
      <c r="B285" s="20" t="s">
        <v>992</v>
      </c>
      <c r="C285" s="20" t="s">
        <v>346</v>
      </c>
      <c r="D285" s="20" t="s">
        <v>347</v>
      </c>
      <c r="E285" s="20" t="s">
        <v>1649</v>
      </c>
      <c r="F285" s="20" t="s">
        <v>1650</v>
      </c>
      <c r="G285" s="20" t="s">
        <v>1651</v>
      </c>
      <c r="H285" s="20" t="s">
        <v>1652</v>
      </c>
      <c r="I285" s="20" t="s">
        <v>401</v>
      </c>
      <c r="J285" s="20" t="s">
        <v>483</v>
      </c>
    </row>
    <row r="286" spans="1:10" x14ac:dyDescent="0.2">
      <c r="A286" s="20" t="s">
        <v>1653</v>
      </c>
      <c r="B286" s="20" t="s">
        <v>992</v>
      </c>
      <c r="C286" s="20" t="s">
        <v>346</v>
      </c>
      <c r="D286" s="20" t="s">
        <v>430</v>
      </c>
      <c r="E286" s="20" t="s">
        <v>1654</v>
      </c>
      <c r="F286" s="20" t="s">
        <v>1655</v>
      </c>
      <c r="G286" s="20" t="s">
        <v>1656</v>
      </c>
      <c r="H286" s="20" t="s">
        <v>1657</v>
      </c>
      <c r="I286" s="20" t="s">
        <v>401</v>
      </c>
      <c r="J286" s="20" t="s">
        <v>483</v>
      </c>
    </row>
    <row r="287" spans="1:10" x14ac:dyDescent="0.2">
      <c r="A287" s="20" t="s">
        <v>1658</v>
      </c>
      <c r="B287" s="20" t="s">
        <v>992</v>
      </c>
      <c r="C287" s="20" t="s">
        <v>346</v>
      </c>
      <c r="D287" s="20" t="s">
        <v>445</v>
      </c>
      <c r="E287" s="20" t="s">
        <v>1659</v>
      </c>
      <c r="F287" s="20" t="s">
        <v>1660</v>
      </c>
      <c r="G287" s="20" t="s">
        <v>1661</v>
      </c>
      <c r="H287" s="20" t="s">
        <v>1662</v>
      </c>
      <c r="I287" s="20" t="s">
        <v>401</v>
      </c>
      <c r="J287" s="20" t="s">
        <v>483</v>
      </c>
    </row>
    <row r="288" spans="1:10" x14ac:dyDescent="0.2">
      <c r="A288" s="20" t="s">
        <v>1663</v>
      </c>
      <c r="B288" s="20" t="s">
        <v>992</v>
      </c>
      <c r="C288" s="20" t="s">
        <v>346</v>
      </c>
      <c r="D288" s="20" t="s">
        <v>571</v>
      </c>
      <c r="E288" s="20" t="s">
        <v>1664</v>
      </c>
      <c r="F288" s="20" t="s">
        <v>1665</v>
      </c>
      <c r="G288" s="20" t="s">
        <v>1666</v>
      </c>
      <c r="H288" s="20" t="s">
        <v>1667</v>
      </c>
      <c r="I288" s="20" t="s">
        <v>401</v>
      </c>
      <c r="J288" s="20" t="s">
        <v>402</v>
      </c>
    </row>
    <row r="289" spans="1:10" x14ac:dyDescent="0.2">
      <c r="A289" s="20" t="s">
        <v>1668</v>
      </c>
      <c r="B289" s="20" t="s">
        <v>992</v>
      </c>
      <c r="C289" s="20" t="s">
        <v>346</v>
      </c>
      <c r="D289" s="20" t="s">
        <v>430</v>
      </c>
      <c r="E289" s="20" t="s">
        <v>1669</v>
      </c>
      <c r="F289" s="20" t="s">
        <v>1093</v>
      </c>
      <c r="G289" s="20" t="s">
        <v>1670</v>
      </c>
      <c r="H289" s="20" t="s">
        <v>1671</v>
      </c>
      <c r="I289" s="20" t="s">
        <v>352</v>
      </c>
      <c r="J289" s="20"/>
    </row>
    <row r="290" spans="1:10" x14ac:dyDescent="0.2">
      <c r="A290" s="20" t="s">
        <v>1672</v>
      </c>
      <c r="B290" s="20" t="s">
        <v>992</v>
      </c>
      <c r="C290" s="20" t="s">
        <v>346</v>
      </c>
      <c r="D290" s="20" t="s">
        <v>430</v>
      </c>
      <c r="E290" s="20" t="s">
        <v>1673</v>
      </c>
      <c r="F290" s="20" t="s">
        <v>1674</v>
      </c>
      <c r="G290" s="20" t="s">
        <v>1675</v>
      </c>
      <c r="H290" s="20" t="s">
        <v>1676</v>
      </c>
      <c r="I290" s="20" t="s">
        <v>401</v>
      </c>
      <c r="J290" s="20" t="s">
        <v>483</v>
      </c>
    </row>
    <row r="291" spans="1:10" x14ac:dyDescent="0.2">
      <c r="A291" s="20" t="s">
        <v>1677</v>
      </c>
      <c r="B291" s="20" t="s">
        <v>992</v>
      </c>
      <c r="C291" s="20" t="s">
        <v>346</v>
      </c>
      <c r="D291" s="20" t="s">
        <v>571</v>
      </c>
      <c r="E291" s="20" t="s">
        <v>1678</v>
      </c>
      <c r="F291" s="20" t="s">
        <v>953</v>
      </c>
      <c r="G291" s="20" t="s">
        <v>1679</v>
      </c>
      <c r="H291" s="20" t="s">
        <v>1680</v>
      </c>
      <c r="I291" s="20" t="s">
        <v>401</v>
      </c>
      <c r="J291" s="20" t="s">
        <v>402</v>
      </c>
    </row>
    <row r="292" spans="1:10" x14ac:dyDescent="0.2">
      <c r="A292" s="20" t="s">
        <v>1681</v>
      </c>
      <c r="B292" s="20" t="s">
        <v>992</v>
      </c>
      <c r="C292" s="20" t="s">
        <v>346</v>
      </c>
      <c r="D292" s="20" t="s">
        <v>391</v>
      </c>
      <c r="E292" s="20" t="s">
        <v>1682</v>
      </c>
      <c r="F292" s="20" t="s">
        <v>1683</v>
      </c>
      <c r="G292" s="20" t="s">
        <v>1684</v>
      </c>
      <c r="H292" s="20" t="s">
        <v>1685</v>
      </c>
      <c r="I292" s="20" t="s">
        <v>401</v>
      </c>
      <c r="J292" s="20" t="s">
        <v>402</v>
      </c>
    </row>
    <row r="293" spans="1:10" x14ac:dyDescent="0.2">
      <c r="A293" s="20" t="s">
        <v>1686</v>
      </c>
      <c r="B293" s="20" t="s">
        <v>992</v>
      </c>
      <c r="C293" s="20" t="s">
        <v>346</v>
      </c>
      <c r="D293" s="20" t="s">
        <v>430</v>
      </c>
      <c r="E293" s="20" t="s">
        <v>1687</v>
      </c>
      <c r="F293" s="20" t="s">
        <v>1688</v>
      </c>
      <c r="G293" s="20" t="s">
        <v>1689</v>
      </c>
      <c r="H293" s="20" t="s">
        <v>1690</v>
      </c>
      <c r="I293" s="20" t="s">
        <v>401</v>
      </c>
      <c r="J293" s="20" t="s">
        <v>483</v>
      </c>
    </row>
    <row r="294" spans="1:10" x14ac:dyDescent="0.2">
      <c r="A294" s="20" t="s">
        <v>1691</v>
      </c>
      <c r="B294" s="20" t="s">
        <v>992</v>
      </c>
      <c r="C294" s="20" t="s">
        <v>346</v>
      </c>
      <c r="D294" s="20" t="s">
        <v>445</v>
      </c>
      <c r="E294" s="20" t="s">
        <v>1692</v>
      </c>
      <c r="F294" s="20" t="s">
        <v>1693</v>
      </c>
      <c r="G294" s="20" t="s">
        <v>1694</v>
      </c>
      <c r="H294" s="20" t="s">
        <v>1695</v>
      </c>
      <c r="I294" s="20" t="s">
        <v>401</v>
      </c>
      <c r="J294" s="20" t="s">
        <v>483</v>
      </c>
    </row>
    <row r="295" spans="1:10" x14ac:dyDescent="0.2">
      <c r="A295" s="20" t="s">
        <v>1696</v>
      </c>
      <c r="B295" s="20" t="s">
        <v>992</v>
      </c>
      <c r="C295" s="20" t="s">
        <v>346</v>
      </c>
      <c r="D295" s="20" t="s">
        <v>419</v>
      </c>
      <c r="E295" s="20" t="s">
        <v>1697</v>
      </c>
      <c r="F295" s="20" t="s">
        <v>1228</v>
      </c>
      <c r="G295" s="20" t="s">
        <v>1698</v>
      </c>
      <c r="H295" s="20" t="s">
        <v>1699</v>
      </c>
      <c r="I295" s="20" t="s">
        <v>401</v>
      </c>
      <c r="J295" s="20" t="s">
        <v>402</v>
      </c>
    </row>
    <row r="296" spans="1:10" x14ac:dyDescent="0.2">
      <c r="A296" s="20" t="s">
        <v>1700</v>
      </c>
      <c r="B296" s="20" t="s">
        <v>992</v>
      </c>
      <c r="C296" s="20" t="s">
        <v>346</v>
      </c>
      <c r="D296" s="20" t="s">
        <v>430</v>
      </c>
      <c r="E296" s="20" t="s">
        <v>1701</v>
      </c>
      <c r="F296" s="20" t="s">
        <v>1343</v>
      </c>
      <c r="G296" s="20" t="s">
        <v>1702</v>
      </c>
      <c r="H296" s="20" t="s">
        <v>1703</v>
      </c>
      <c r="I296" s="20" t="s">
        <v>401</v>
      </c>
      <c r="J296" s="20" t="s">
        <v>483</v>
      </c>
    </row>
    <row r="297" spans="1:10" x14ac:dyDescent="0.2">
      <c r="A297" s="20" t="s">
        <v>1704</v>
      </c>
      <c r="B297" s="20" t="s">
        <v>992</v>
      </c>
      <c r="C297" s="20" t="s">
        <v>346</v>
      </c>
      <c r="D297" s="20" t="s">
        <v>430</v>
      </c>
      <c r="E297" s="20" t="s">
        <v>1705</v>
      </c>
      <c r="F297" s="20" t="s">
        <v>1228</v>
      </c>
      <c r="G297" s="20" t="s">
        <v>1706</v>
      </c>
      <c r="H297" s="20" t="s">
        <v>1707</v>
      </c>
      <c r="I297" s="20" t="s">
        <v>401</v>
      </c>
      <c r="J297" s="20" t="s">
        <v>483</v>
      </c>
    </row>
    <row r="298" spans="1:10" x14ac:dyDescent="0.2">
      <c r="A298" s="20" t="s">
        <v>1708</v>
      </c>
      <c r="B298" s="20" t="s">
        <v>992</v>
      </c>
      <c r="C298" s="20" t="s">
        <v>346</v>
      </c>
      <c r="D298" s="20" t="s">
        <v>419</v>
      </c>
      <c r="E298" s="20" t="s">
        <v>1709</v>
      </c>
      <c r="F298" s="20" t="s">
        <v>831</v>
      </c>
      <c r="G298" s="20" t="s">
        <v>1710</v>
      </c>
      <c r="H298" s="20" t="s">
        <v>1711</v>
      </c>
      <c r="I298" s="20" t="s">
        <v>389</v>
      </c>
      <c r="J298" s="20"/>
    </row>
    <row r="299" spans="1:10" x14ac:dyDescent="0.2">
      <c r="A299" s="20" t="s">
        <v>1712</v>
      </c>
      <c r="B299" s="20" t="s">
        <v>992</v>
      </c>
      <c r="C299" s="20" t="s">
        <v>346</v>
      </c>
      <c r="D299" s="20" t="s">
        <v>430</v>
      </c>
      <c r="E299" s="20" t="s">
        <v>1713</v>
      </c>
      <c r="F299" s="20" t="s">
        <v>831</v>
      </c>
      <c r="G299" s="20" t="s">
        <v>1714</v>
      </c>
      <c r="H299" s="20" t="s">
        <v>1715</v>
      </c>
      <c r="I299" s="20" t="s">
        <v>389</v>
      </c>
      <c r="J299" s="20"/>
    </row>
    <row r="300" spans="1:10" x14ac:dyDescent="0.2">
      <c r="A300" s="20" t="s">
        <v>1716</v>
      </c>
      <c r="B300" s="20" t="s">
        <v>992</v>
      </c>
      <c r="C300" s="20" t="s">
        <v>346</v>
      </c>
      <c r="D300" s="20" t="s">
        <v>430</v>
      </c>
      <c r="E300" s="20" t="s">
        <v>1717</v>
      </c>
      <c r="F300" s="20" t="s">
        <v>1718</v>
      </c>
      <c r="G300" s="20" t="s">
        <v>1719</v>
      </c>
      <c r="H300" s="20" t="s">
        <v>1720</v>
      </c>
      <c r="I300" s="20" t="s">
        <v>401</v>
      </c>
      <c r="J300" s="20" t="s">
        <v>483</v>
      </c>
    </row>
    <row r="301" spans="1:10" x14ac:dyDescent="0.2">
      <c r="A301" s="20" t="s">
        <v>1721</v>
      </c>
      <c r="B301" s="20" t="s">
        <v>992</v>
      </c>
      <c r="C301" s="20" t="s">
        <v>346</v>
      </c>
      <c r="D301" s="20" t="s">
        <v>430</v>
      </c>
      <c r="E301" s="20" t="s">
        <v>1722</v>
      </c>
      <c r="F301" s="20" t="s">
        <v>573</v>
      </c>
      <c r="G301" s="20" t="s">
        <v>1723</v>
      </c>
      <c r="H301" s="20" t="s">
        <v>1724</v>
      </c>
      <c r="I301" s="20" t="s">
        <v>401</v>
      </c>
      <c r="J301" s="20" t="s">
        <v>483</v>
      </c>
    </row>
    <row r="302" spans="1:10" x14ac:dyDescent="0.2">
      <c r="A302" s="20" t="s">
        <v>1725</v>
      </c>
      <c r="B302" s="20" t="s">
        <v>992</v>
      </c>
      <c r="C302" s="20" t="s">
        <v>346</v>
      </c>
      <c r="D302" s="20" t="s">
        <v>430</v>
      </c>
      <c r="E302" s="20" t="s">
        <v>1726</v>
      </c>
      <c r="F302" s="20" t="s">
        <v>1727</v>
      </c>
      <c r="G302" s="20" t="s">
        <v>1728</v>
      </c>
      <c r="H302" s="20" t="s">
        <v>1729</v>
      </c>
      <c r="I302" s="20" t="s">
        <v>401</v>
      </c>
      <c r="J302" s="20" t="s">
        <v>483</v>
      </c>
    </row>
    <row r="303" spans="1:10" x14ac:dyDescent="0.2">
      <c r="A303" s="20" t="s">
        <v>1730</v>
      </c>
      <c r="B303" s="20" t="s">
        <v>992</v>
      </c>
      <c r="C303" s="20" t="s">
        <v>346</v>
      </c>
      <c r="D303" s="20" t="s">
        <v>571</v>
      </c>
      <c r="E303" s="20" t="s">
        <v>1731</v>
      </c>
      <c r="F303" s="20" t="s">
        <v>732</v>
      </c>
      <c r="G303" s="20" t="s">
        <v>1732</v>
      </c>
      <c r="H303" s="20" t="s">
        <v>1733</v>
      </c>
      <c r="I303" s="20" t="s">
        <v>401</v>
      </c>
      <c r="J303" s="20" t="s">
        <v>483</v>
      </c>
    </row>
    <row r="304" spans="1:10" x14ac:dyDescent="0.2">
      <c r="A304" s="20" t="s">
        <v>1734</v>
      </c>
      <c r="B304" s="20" t="s">
        <v>992</v>
      </c>
      <c r="C304" s="20" t="s">
        <v>346</v>
      </c>
      <c r="D304" s="20" t="s">
        <v>430</v>
      </c>
      <c r="E304" s="20" t="s">
        <v>1735</v>
      </c>
      <c r="F304" s="20" t="s">
        <v>1736</v>
      </c>
      <c r="G304" s="20" t="s">
        <v>1737</v>
      </c>
      <c r="H304" s="20" t="s">
        <v>1738</v>
      </c>
      <c r="I304" s="20" t="s">
        <v>401</v>
      </c>
      <c r="J304" s="20" t="s">
        <v>483</v>
      </c>
    </row>
    <row r="305" spans="1:10" x14ac:dyDescent="0.2">
      <c r="A305" s="20" t="s">
        <v>1739</v>
      </c>
      <c r="B305" s="20" t="s">
        <v>992</v>
      </c>
      <c r="C305" s="20" t="s">
        <v>346</v>
      </c>
      <c r="D305" s="20" t="s">
        <v>571</v>
      </c>
      <c r="E305" s="20" t="s">
        <v>1740</v>
      </c>
      <c r="F305" s="20" t="s">
        <v>1228</v>
      </c>
      <c r="G305" s="20" t="s">
        <v>1741</v>
      </c>
      <c r="H305" s="20" t="s">
        <v>1742</v>
      </c>
      <c r="I305" s="20" t="s">
        <v>352</v>
      </c>
      <c r="J305" s="20"/>
    </row>
    <row r="306" spans="1:10" x14ac:dyDescent="0.2">
      <c r="A306" s="20" t="s">
        <v>1743</v>
      </c>
      <c r="B306" s="20" t="s">
        <v>992</v>
      </c>
      <c r="C306" s="20" t="s">
        <v>346</v>
      </c>
      <c r="D306" s="20" t="s">
        <v>571</v>
      </c>
      <c r="E306" s="20" t="s">
        <v>1744</v>
      </c>
      <c r="F306" s="20" t="s">
        <v>1745</v>
      </c>
      <c r="G306" s="20" t="s">
        <v>1746</v>
      </c>
      <c r="H306" s="20" t="s">
        <v>1747</v>
      </c>
      <c r="I306" s="20" t="s">
        <v>401</v>
      </c>
      <c r="J306" s="20" t="s">
        <v>402</v>
      </c>
    </row>
    <row r="307" spans="1:10" x14ac:dyDescent="0.2">
      <c r="A307" s="20" t="s">
        <v>1748</v>
      </c>
      <c r="B307" s="20" t="s">
        <v>992</v>
      </c>
      <c r="C307" s="20" t="s">
        <v>346</v>
      </c>
      <c r="D307" s="20" t="s">
        <v>571</v>
      </c>
      <c r="E307" s="20" t="s">
        <v>1749</v>
      </c>
      <c r="F307" s="20" t="s">
        <v>528</v>
      </c>
      <c r="G307" s="20" t="s">
        <v>1750</v>
      </c>
      <c r="H307" s="20" t="s">
        <v>1751</v>
      </c>
      <c r="I307" s="20" t="s">
        <v>401</v>
      </c>
      <c r="J307" s="20" t="s">
        <v>483</v>
      </c>
    </row>
    <row r="308" spans="1:10" x14ac:dyDescent="0.2">
      <c r="A308" s="20" t="s">
        <v>1752</v>
      </c>
      <c r="B308" s="20" t="s">
        <v>992</v>
      </c>
      <c r="C308" s="20" t="s">
        <v>346</v>
      </c>
      <c r="D308" s="20" t="s">
        <v>430</v>
      </c>
      <c r="E308" s="20" t="s">
        <v>1753</v>
      </c>
      <c r="F308" s="20" t="s">
        <v>1754</v>
      </c>
      <c r="G308" s="20" t="s">
        <v>1755</v>
      </c>
      <c r="H308" s="20" t="s">
        <v>1756</v>
      </c>
      <c r="I308" s="20" t="s">
        <v>401</v>
      </c>
      <c r="J308" s="20" t="s">
        <v>402</v>
      </c>
    </row>
    <row r="309" spans="1:10" x14ac:dyDescent="0.2">
      <c r="A309" s="20" t="s">
        <v>1757</v>
      </c>
      <c r="B309" s="20" t="s">
        <v>992</v>
      </c>
      <c r="C309" s="20" t="s">
        <v>346</v>
      </c>
      <c r="D309" s="20" t="s">
        <v>430</v>
      </c>
      <c r="E309" s="20" t="s">
        <v>1758</v>
      </c>
      <c r="F309" s="20" t="s">
        <v>665</v>
      </c>
      <c r="G309" s="20" t="s">
        <v>1759</v>
      </c>
      <c r="H309" s="20" t="s">
        <v>1760</v>
      </c>
      <c r="I309" s="20" t="s">
        <v>401</v>
      </c>
      <c r="J309" s="20" t="s">
        <v>402</v>
      </c>
    </row>
    <row r="310" spans="1:10" x14ac:dyDescent="0.2">
      <c r="A310" s="20" t="s">
        <v>1761</v>
      </c>
      <c r="B310" s="20" t="s">
        <v>992</v>
      </c>
      <c r="C310" s="20" t="s">
        <v>346</v>
      </c>
      <c r="D310" s="20" t="s">
        <v>430</v>
      </c>
      <c r="E310" s="20" t="s">
        <v>1762</v>
      </c>
      <c r="F310" s="20" t="s">
        <v>593</v>
      </c>
      <c r="G310" s="20" t="s">
        <v>1763</v>
      </c>
      <c r="H310" s="20" t="s">
        <v>1764</v>
      </c>
      <c r="I310" s="20" t="s">
        <v>401</v>
      </c>
      <c r="J310" s="20" t="s">
        <v>483</v>
      </c>
    </row>
    <row r="311" spans="1:10" x14ac:dyDescent="0.2">
      <c r="A311" s="20" t="s">
        <v>1765</v>
      </c>
      <c r="B311" s="20" t="s">
        <v>992</v>
      </c>
      <c r="C311" s="20" t="s">
        <v>346</v>
      </c>
      <c r="D311" s="20" t="s">
        <v>391</v>
      </c>
      <c r="E311" s="20" t="s">
        <v>1766</v>
      </c>
      <c r="F311" s="20" t="s">
        <v>421</v>
      </c>
      <c r="G311" s="20" t="s">
        <v>1767</v>
      </c>
      <c r="H311" s="20" t="s">
        <v>1768</v>
      </c>
      <c r="I311" s="20" t="s">
        <v>352</v>
      </c>
      <c r="J311" s="20"/>
    </row>
    <row r="312" spans="1:10" x14ac:dyDescent="0.2">
      <c r="A312" s="20" t="s">
        <v>1769</v>
      </c>
      <c r="B312" s="20" t="s">
        <v>992</v>
      </c>
      <c r="C312" s="20" t="s">
        <v>346</v>
      </c>
      <c r="D312" s="20" t="s">
        <v>430</v>
      </c>
      <c r="E312" s="20" t="s">
        <v>1770</v>
      </c>
      <c r="F312" s="20" t="s">
        <v>1688</v>
      </c>
      <c r="G312" s="20" t="s">
        <v>1771</v>
      </c>
      <c r="H312" s="20" t="s">
        <v>1772</v>
      </c>
      <c r="I312" s="20" t="s">
        <v>352</v>
      </c>
      <c r="J312" s="20"/>
    </row>
    <row r="313" spans="1:10" x14ac:dyDescent="0.2">
      <c r="A313" s="20" t="s">
        <v>1773</v>
      </c>
      <c r="B313" s="20" t="s">
        <v>992</v>
      </c>
      <c r="C313" s="20" t="s">
        <v>346</v>
      </c>
      <c r="D313" s="20" t="s">
        <v>571</v>
      </c>
      <c r="E313" s="20" t="s">
        <v>1774</v>
      </c>
      <c r="F313" s="20" t="s">
        <v>421</v>
      </c>
      <c r="G313" s="20" t="s">
        <v>1775</v>
      </c>
      <c r="H313" s="20" t="s">
        <v>1776</v>
      </c>
      <c r="I313" s="20" t="s">
        <v>401</v>
      </c>
      <c r="J313" s="20" t="s">
        <v>483</v>
      </c>
    </row>
    <row r="314" spans="1:10" x14ac:dyDescent="0.2">
      <c r="A314" s="20" t="s">
        <v>1777</v>
      </c>
      <c r="B314" s="20" t="s">
        <v>992</v>
      </c>
      <c r="C314" s="20" t="s">
        <v>346</v>
      </c>
      <c r="D314" s="20" t="s">
        <v>430</v>
      </c>
      <c r="E314" s="20" t="s">
        <v>1778</v>
      </c>
      <c r="F314" s="20" t="s">
        <v>410</v>
      </c>
      <c r="G314" s="20" t="s">
        <v>1779</v>
      </c>
      <c r="H314" s="20" t="s">
        <v>1780</v>
      </c>
      <c r="I314" s="20" t="s">
        <v>401</v>
      </c>
      <c r="J314" s="20" t="s">
        <v>483</v>
      </c>
    </row>
    <row r="315" spans="1:10" x14ac:dyDescent="0.2">
      <c r="A315" s="20" t="s">
        <v>1781</v>
      </c>
      <c r="B315" s="20" t="s">
        <v>992</v>
      </c>
      <c r="C315" s="20" t="s">
        <v>346</v>
      </c>
      <c r="D315" s="20" t="s">
        <v>571</v>
      </c>
      <c r="E315" s="20" t="s">
        <v>1782</v>
      </c>
      <c r="F315" s="20" t="s">
        <v>1783</v>
      </c>
      <c r="G315" s="20" t="s">
        <v>1784</v>
      </c>
      <c r="H315" s="20" t="s">
        <v>1785</v>
      </c>
      <c r="I315" s="20" t="s">
        <v>401</v>
      </c>
      <c r="J315" s="20" t="s">
        <v>483</v>
      </c>
    </row>
    <row r="316" spans="1:10" x14ac:dyDescent="0.2">
      <c r="A316" s="20" t="s">
        <v>1786</v>
      </c>
      <c r="B316" s="20" t="s">
        <v>992</v>
      </c>
      <c r="C316" s="20" t="s">
        <v>346</v>
      </c>
      <c r="D316" s="20" t="s">
        <v>571</v>
      </c>
      <c r="E316" s="20" t="s">
        <v>1787</v>
      </c>
      <c r="F316" s="20" t="s">
        <v>1017</v>
      </c>
      <c r="G316" s="20" t="s">
        <v>1788</v>
      </c>
      <c r="H316" s="20" t="s">
        <v>1789</v>
      </c>
      <c r="I316" s="20" t="s">
        <v>401</v>
      </c>
      <c r="J316" s="20" t="s">
        <v>483</v>
      </c>
    </row>
    <row r="317" spans="1:10" x14ac:dyDescent="0.2">
      <c r="A317" s="20" t="s">
        <v>1790</v>
      </c>
      <c r="B317" s="20" t="s">
        <v>992</v>
      </c>
      <c r="C317" s="20" t="s">
        <v>346</v>
      </c>
      <c r="D317" s="20" t="s">
        <v>571</v>
      </c>
      <c r="E317" s="20" t="s">
        <v>1791</v>
      </c>
      <c r="F317" s="20" t="s">
        <v>727</v>
      </c>
      <c r="G317" s="20" t="s">
        <v>1792</v>
      </c>
      <c r="H317" s="20" t="s">
        <v>1793</v>
      </c>
      <c r="I317" s="20" t="s">
        <v>401</v>
      </c>
      <c r="J317" s="20" t="s">
        <v>402</v>
      </c>
    </row>
    <row r="318" spans="1:10" x14ac:dyDescent="0.2">
      <c r="A318" s="20" t="s">
        <v>1794</v>
      </c>
      <c r="B318" s="20" t="s">
        <v>992</v>
      </c>
      <c r="C318" s="20" t="s">
        <v>346</v>
      </c>
      <c r="D318" s="20" t="s">
        <v>571</v>
      </c>
      <c r="E318" s="20" t="s">
        <v>1795</v>
      </c>
      <c r="F318" s="20" t="s">
        <v>421</v>
      </c>
      <c r="G318" s="20" t="s">
        <v>1796</v>
      </c>
      <c r="H318" s="20" t="s">
        <v>1797</v>
      </c>
      <c r="I318" s="20" t="s">
        <v>389</v>
      </c>
      <c r="J318" s="20"/>
    </row>
    <row r="319" spans="1:10" x14ac:dyDescent="0.2">
      <c r="A319" s="20" t="s">
        <v>1798</v>
      </c>
      <c r="B319" s="20" t="s">
        <v>992</v>
      </c>
      <c r="C319" s="20" t="s">
        <v>346</v>
      </c>
      <c r="D319" s="20" t="s">
        <v>571</v>
      </c>
      <c r="E319" s="20" t="s">
        <v>1799</v>
      </c>
      <c r="F319" s="20" t="s">
        <v>1037</v>
      </c>
      <c r="G319" s="20" t="s">
        <v>1800</v>
      </c>
      <c r="H319" s="20" t="s">
        <v>1801</v>
      </c>
      <c r="I319" s="20" t="s">
        <v>401</v>
      </c>
      <c r="J319" s="20" t="s">
        <v>483</v>
      </c>
    </row>
    <row r="320" spans="1:10" x14ac:dyDescent="0.2">
      <c r="A320" s="20" t="s">
        <v>1802</v>
      </c>
      <c r="B320" s="20" t="s">
        <v>992</v>
      </c>
      <c r="C320" s="20" t="s">
        <v>346</v>
      </c>
      <c r="D320" s="20" t="s">
        <v>347</v>
      </c>
      <c r="E320" s="20" t="s">
        <v>1803</v>
      </c>
      <c r="F320" s="20" t="s">
        <v>1804</v>
      </c>
      <c r="G320" s="20" t="s">
        <v>1805</v>
      </c>
      <c r="H320" s="20" t="s">
        <v>1806</v>
      </c>
      <c r="I320" s="20" t="s">
        <v>401</v>
      </c>
      <c r="J320" s="20" t="s">
        <v>402</v>
      </c>
    </row>
    <row r="321" spans="1:10" x14ac:dyDescent="0.2">
      <c r="A321" s="20" t="s">
        <v>1807</v>
      </c>
      <c r="B321" s="20" t="s">
        <v>992</v>
      </c>
      <c r="C321" s="20" t="s">
        <v>346</v>
      </c>
      <c r="D321" s="20" t="s">
        <v>419</v>
      </c>
      <c r="E321" s="20" t="s">
        <v>1808</v>
      </c>
      <c r="F321" s="20" t="s">
        <v>1809</v>
      </c>
      <c r="G321" s="20" t="s">
        <v>1810</v>
      </c>
      <c r="H321" s="20" t="s">
        <v>1811</v>
      </c>
      <c r="I321" s="20" t="s">
        <v>401</v>
      </c>
      <c r="J321" s="20" t="s">
        <v>483</v>
      </c>
    </row>
    <row r="322" spans="1:10" x14ac:dyDescent="0.2">
      <c r="A322" s="20" t="s">
        <v>1812</v>
      </c>
      <c r="B322" s="20" t="s">
        <v>992</v>
      </c>
      <c r="C322" s="20" t="s">
        <v>346</v>
      </c>
      <c r="D322" s="20" t="s">
        <v>430</v>
      </c>
      <c r="E322" s="20" t="s">
        <v>1813</v>
      </c>
      <c r="F322" s="20" t="s">
        <v>1814</v>
      </c>
      <c r="G322" s="20" t="s">
        <v>1815</v>
      </c>
      <c r="H322" s="20" t="s">
        <v>1816</v>
      </c>
      <c r="I322" s="20" t="s">
        <v>401</v>
      </c>
      <c r="J322" s="20" t="s">
        <v>483</v>
      </c>
    </row>
    <row r="323" spans="1:10" x14ac:dyDescent="0.2">
      <c r="A323" s="20" t="s">
        <v>1817</v>
      </c>
      <c r="B323" s="20" t="s">
        <v>992</v>
      </c>
      <c r="C323" s="20" t="s">
        <v>346</v>
      </c>
      <c r="D323" s="20" t="s">
        <v>430</v>
      </c>
      <c r="E323" s="20" t="s">
        <v>1818</v>
      </c>
      <c r="F323" s="20" t="s">
        <v>607</v>
      </c>
      <c r="G323" s="20" t="s">
        <v>1819</v>
      </c>
      <c r="H323" s="20" t="s">
        <v>1820</v>
      </c>
      <c r="I323" s="20" t="s">
        <v>401</v>
      </c>
      <c r="J323" s="20" t="s">
        <v>483</v>
      </c>
    </row>
    <row r="324" spans="1:10" x14ac:dyDescent="0.2">
      <c r="A324" s="20" t="s">
        <v>1821</v>
      </c>
      <c r="B324" s="20" t="s">
        <v>992</v>
      </c>
      <c r="C324" s="20" t="s">
        <v>346</v>
      </c>
      <c r="D324" s="20" t="s">
        <v>347</v>
      </c>
      <c r="E324" s="20" t="s">
        <v>1822</v>
      </c>
      <c r="F324" s="20" t="s">
        <v>1823</v>
      </c>
      <c r="G324" s="20" t="s">
        <v>1824</v>
      </c>
      <c r="H324" s="20" t="s">
        <v>1825</v>
      </c>
      <c r="I324" s="20" t="s">
        <v>401</v>
      </c>
      <c r="J324" s="20" t="s">
        <v>402</v>
      </c>
    </row>
    <row r="325" spans="1:10" x14ac:dyDescent="0.2">
      <c r="A325" s="20" t="s">
        <v>1826</v>
      </c>
      <c r="B325" s="20" t="s">
        <v>992</v>
      </c>
      <c r="C325" s="20" t="s">
        <v>346</v>
      </c>
      <c r="D325" s="20" t="s">
        <v>419</v>
      </c>
      <c r="E325" s="20" t="s">
        <v>1827</v>
      </c>
      <c r="F325" s="20" t="s">
        <v>456</v>
      </c>
      <c r="G325" s="20" t="s">
        <v>1828</v>
      </c>
      <c r="H325" s="20" t="s">
        <v>1829</v>
      </c>
      <c r="I325" s="20" t="s">
        <v>401</v>
      </c>
      <c r="J325" s="20" t="s">
        <v>483</v>
      </c>
    </row>
    <row r="326" spans="1:10" x14ac:dyDescent="0.2">
      <c r="A326" s="20" t="s">
        <v>1830</v>
      </c>
      <c r="B326" s="20" t="s">
        <v>992</v>
      </c>
      <c r="C326" s="20" t="s">
        <v>346</v>
      </c>
      <c r="D326" s="20" t="s">
        <v>571</v>
      </c>
      <c r="E326" s="20" t="s">
        <v>1831</v>
      </c>
      <c r="F326" s="20" t="s">
        <v>1832</v>
      </c>
      <c r="G326" s="20" t="s">
        <v>1833</v>
      </c>
      <c r="H326" s="20" t="s">
        <v>1834</v>
      </c>
      <c r="I326" s="20" t="s">
        <v>352</v>
      </c>
      <c r="J326" s="20"/>
    </row>
    <row r="327" spans="1:10" x14ac:dyDescent="0.2">
      <c r="A327" s="20" t="s">
        <v>1835</v>
      </c>
      <c r="B327" s="20" t="s">
        <v>992</v>
      </c>
      <c r="C327" s="20" t="s">
        <v>346</v>
      </c>
      <c r="D327" s="20" t="s">
        <v>571</v>
      </c>
      <c r="E327" s="20" t="s">
        <v>1836</v>
      </c>
      <c r="F327" s="20" t="s">
        <v>1837</v>
      </c>
      <c r="G327" s="20" t="s">
        <v>1838</v>
      </c>
      <c r="H327" s="20" t="s">
        <v>1839</v>
      </c>
      <c r="I327" s="20" t="s">
        <v>401</v>
      </c>
      <c r="J327" s="20" t="s">
        <v>483</v>
      </c>
    </row>
    <row r="328" spans="1:10" x14ac:dyDescent="0.2">
      <c r="A328" s="20" t="s">
        <v>1840</v>
      </c>
      <c r="B328" s="20" t="s">
        <v>992</v>
      </c>
      <c r="C328" s="20" t="s">
        <v>346</v>
      </c>
      <c r="D328" s="20" t="s">
        <v>430</v>
      </c>
      <c r="E328" s="20" t="s">
        <v>1841</v>
      </c>
      <c r="F328" s="20" t="s">
        <v>732</v>
      </c>
      <c r="G328" s="20" t="s">
        <v>1842</v>
      </c>
      <c r="H328" s="20" t="s">
        <v>1843</v>
      </c>
      <c r="I328" s="20" t="s">
        <v>401</v>
      </c>
      <c r="J328" s="20" t="s">
        <v>883</v>
      </c>
    </row>
    <row r="329" spans="1:10" x14ac:dyDescent="0.2">
      <c r="A329" s="20" t="s">
        <v>1844</v>
      </c>
      <c r="B329" s="20" t="s">
        <v>992</v>
      </c>
      <c r="C329" s="20" t="s">
        <v>346</v>
      </c>
      <c r="D329" s="20" t="s">
        <v>430</v>
      </c>
      <c r="E329" s="20" t="s">
        <v>1845</v>
      </c>
      <c r="F329" s="20" t="s">
        <v>1832</v>
      </c>
      <c r="G329" s="20" t="s">
        <v>1846</v>
      </c>
      <c r="H329" s="20" t="s">
        <v>1847</v>
      </c>
      <c r="I329" s="20" t="s">
        <v>401</v>
      </c>
      <c r="J329" s="20" t="s">
        <v>483</v>
      </c>
    </row>
    <row r="330" spans="1:10" x14ac:dyDescent="0.2">
      <c r="A330" s="20" t="s">
        <v>1848</v>
      </c>
      <c r="B330" s="20" t="s">
        <v>992</v>
      </c>
      <c r="C330" s="20" t="s">
        <v>346</v>
      </c>
      <c r="D330" s="20" t="s">
        <v>571</v>
      </c>
      <c r="E330" s="20" t="s">
        <v>1849</v>
      </c>
      <c r="F330" s="20" t="s">
        <v>456</v>
      </c>
      <c r="G330" s="20" t="s">
        <v>1850</v>
      </c>
      <c r="H330" s="20" t="s">
        <v>1851</v>
      </c>
      <c r="I330" s="20" t="s">
        <v>401</v>
      </c>
      <c r="J330" s="20" t="s">
        <v>483</v>
      </c>
    </row>
    <row r="331" spans="1:10" x14ac:dyDescent="0.2">
      <c r="A331" s="20" t="s">
        <v>1852</v>
      </c>
      <c r="B331" s="20" t="s">
        <v>992</v>
      </c>
      <c r="C331" s="20" t="s">
        <v>346</v>
      </c>
      <c r="D331" s="20" t="s">
        <v>571</v>
      </c>
      <c r="E331" s="20" t="s">
        <v>1853</v>
      </c>
      <c r="F331" s="20" t="s">
        <v>1854</v>
      </c>
      <c r="G331" s="20" t="s">
        <v>1855</v>
      </c>
      <c r="H331" s="20" t="s">
        <v>1856</v>
      </c>
      <c r="I331" s="20" t="s">
        <v>401</v>
      </c>
      <c r="J331" s="20" t="s">
        <v>483</v>
      </c>
    </row>
    <row r="332" spans="1:10" x14ac:dyDescent="0.2">
      <c r="A332" s="20" t="s">
        <v>1857</v>
      </c>
      <c r="B332" s="20" t="s">
        <v>992</v>
      </c>
      <c r="C332" s="20" t="s">
        <v>346</v>
      </c>
      <c r="D332" s="20" t="s">
        <v>571</v>
      </c>
      <c r="E332" s="20" t="s">
        <v>1858</v>
      </c>
      <c r="F332" s="20" t="s">
        <v>1859</v>
      </c>
      <c r="G332" s="20" t="s">
        <v>1860</v>
      </c>
      <c r="H332" s="20" t="s">
        <v>1861</v>
      </c>
      <c r="I332" s="20" t="s">
        <v>401</v>
      </c>
      <c r="J332" s="20" t="s">
        <v>402</v>
      </c>
    </row>
    <row r="333" spans="1:10" x14ac:dyDescent="0.2">
      <c r="A333" s="20" t="s">
        <v>1862</v>
      </c>
      <c r="B333" s="20" t="s">
        <v>992</v>
      </c>
      <c r="C333" s="20" t="s">
        <v>346</v>
      </c>
      <c r="D333" s="20" t="s">
        <v>430</v>
      </c>
      <c r="E333" s="20" t="s">
        <v>1863</v>
      </c>
      <c r="F333" s="20" t="s">
        <v>1864</v>
      </c>
      <c r="G333" s="20" t="s">
        <v>1865</v>
      </c>
      <c r="H333" s="20" t="s">
        <v>1866</v>
      </c>
      <c r="I333" s="20" t="s">
        <v>401</v>
      </c>
      <c r="J333" s="20" t="s">
        <v>402</v>
      </c>
    </row>
    <row r="334" spans="1:10" x14ac:dyDescent="0.2">
      <c r="A334" s="20" t="s">
        <v>1867</v>
      </c>
      <c r="B334" s="20" t="s">
        <v>992</v>
      </c>
      <c r="C334" s="20" t="s">
        <v>346</v>
      </c>
      <c r="D334" s="20" t="s">
        <v>430</v>
      </c>
      <c r="E334" s="20" t="s">
        <v>1868</v>
      </c>
      <c r="F334" s="20" t="s">
        <v>557</v>
      </c>
      <c r="G334" s="20" t="s">
        <v>1869</v>
      </c>
      <c r="H334" s="20" t="s">
        <v>1870</v>
      </c>
      <c r="I334" s="20" t="s">
        <v>389</v>
      </c>
      <c r="J334" s="20"/>
    </row>
    <row r="335" spans="1:10" x14ac:dyDescent="0.2">
      <c r="A335" s="20" t="s">
        <v>1871</v>
      </c>
      <c r="B335" s="20" t="s">
        <v>992</v>
      </c>
      <c r="C335" s="20" t="s">
        <v>346</v>
      </c>
      <c r="D335" s="20" t="s">
        <v>571</v>
      </c>
      <c r="E335" s="20" t="s">
        <v>1872</v>
      </c>
      <c r="F335" s="20" t="s">
        <v>405</v>
      </c>
      <c r="G335" s="20" t="s">
        <v>1873</v>
      </c>
      <c r="H335" s="20" t="s">
        <v>1874</v>
      </c>
      <c r="I335" s="20" t="s">
        <v>401</v>
      </c>
      <c r="J335" s="20" t="s">
        <v>483</v>
      </c>
    </row>
    <row r="336" spans="1:10" x14ac:dyDescent="0.2">
      <c r="A336" s="20" t="s">
        <v>1875</v>
      </c>
      <c r="B336" s="20" t="s">
        <v>992</v>
      </c>
      <c r="C336" s="20" t="s">
        <v>346</v>
      </c>
      <c r="D336" s="20" t="s">
        <v>571</v>
      </c>
      <c r="E336" s="20" t="s">
        <v>1876</v>
      </c>
      <c r="F336" s="20" t="s">
        <v>1877</v>
      </c>
      <c r="G336" s="20" t="s">
        <v>1878</v>
      </c>
      <c r="H336" s="20" t="s">
        <v>1879</v>
      </c>
      <c r="I336" s="20" t="s">
        <v>401</v>
      </c>
      <c r="J336" s="20" t="s">
        <v>402</v>
      </c>
    </row>
    <row r="337" spans="1:10" x14ac:dyDescent="0.2">
      <c r="A337" s="20" t="s">
        <v>1880</v>
      </c>
      <c r="B337" s="20" t="s">
        <v>992</v>
      </c>
      <c r="C337" s="20" t="s">
        <v>346</v>
      </c>
      <c r="D337" s="20" t="s">
        <v>571</v>
      </c>
      <c r="E337" s="20" t="s">
        <v>1881</v>
      </c>
      <c r="F337" s="20" t="s">
        <v>1882</v>
      </c>
      <c r="G337" s="20" t="s">
        <v>1883</v>
      </c>
      <c r="H337" s="20" t="s">
        <v>1884</v>
      </c>
      <c r="I337" s="20" t="s">
        <v>401</v>
      </c>
      <c r="J337" s="20" t="s">
        <v>483</v>
      </c>
    </row>
    <row r="338" spans="1:10" x14ac:dyDescent="0.2">
      <c r="A338" s="20" t="s">
        <v>1885</v>
      </c>
      <c r="B338" s="20" t="s">
        <v>992</v>
      </c>
      <c r="C338" s="20" t="s">
        <v>346</v>
      </c>
      <c r="D338" s="20" t="s">
        <v>571</v>
      </c>
      <c r="E338" s="20" t="s">
        <v>1886</v>
      </c>
      <c r="F338" s="20" t="s">
        <v>475</v>
      </c>
      <c r="G338" s="20" t="s">
        <v>1887</v>
      </c>
      <c r="H338" s="20" t="s">
        <v>1888</v>
      </c>
      <c r="I338" s="20" t="s">
        <v>389</v>
      </c>
      <c r="J338" s="20"/>
    </row>
    <row r="339" spans="1:10" x14ac:dyDescent="0.2">
      <c r="A339" s="20" t="s">
        <v>1889</v>
      </c>
      <c r="B339" s="20" t="s">
        <v>992</v>
      </c>
      <c r="C339" s="20" t="s">
        <v>346</v>
      </c>
      <c r="D339" s="20" t="s">
        <v>430</v>
      </c>
      <c r="E339" s="20" t="s">
        <v>1890</v>
      </c>
      <c r="F339" s="20" t="s">
        <v>1891</v>
      </c>
      <c r="G339" s="20" t="s">
        <v>1892</v>
      </c>
      <c r="H339" s="20" t="s">
        <v>1893</v>
      </c>
      <c r="I339" s="20" t="s">
        <v>401</v>
      </c>
      <c r="J339" s="20" t="s">
        <v>483</v>
      </c>
    </row>
    <row r="340" spans="1:10" x14ac:dyDescent="0.2">
      <c r="A340" s="20" t="s">
        <v>1894</v>
      </c>
      <c r="B340" s="20" t="s">
        <v>992</v>
      </c>
      <c r="C340" s="20" t="s">
        <v>346</v>
      </c>
      <c r="D340" s="20" t="s">
        <v>430</v>
      </c>
      <c r="E340" s="20" t="s">
        <v>1895</v>
      </c>
      <c r="F340" s="20" t="s">
        <v>421</v>
      </c>
      <c r="G340" s="20" t="s">
        <v>1896</v>
      </c>
      <c r="H340" s="20" t="s">
        <v>1897</v>
      </c>
      <c r="I340" s="20" t="s">
        <v>401</v>
      </c>
      <c r="J340" s="20" t="s">
        <v>483</v>
      </c>
    </row>
    <row r="341" spans="1:10" x14ac:dyDescent="0.2">
      <c r="A341" s="20" t="s">
        <v>1898</v>
      </c>
      <c r="B341" s="20" t="s">
        <v>992</v>
      </c>
      <c r="C341" s="20" t="s">
        <v>346</v>
      </c>
      <c r="D341" s="20" t="s">
        <v>571</v>
      </c>
      <c r="E341" s="20" t="s">
        <v>1899</v>
      </c>
      <c r="F341" s="20" t="s">
        <v>1900</v>
      </c>
      <c r="G341" s="20" t="s">
        <v>1901</v>
      </c>
      <c r="H341" s="20" t="s">
        <v>1902</v>
      </c>
      <c r="I341" s="20" t="s">
        <v>401</v>
      </c>
      <c r="J341" s="20" t="s">
        <v>483</v>
      </c>
    </row>
    <row r="342" spans="1:10" x14ac:dyDescent="0.2">
      <c r="A342" s="20" t="s">
        <v>1903</v>
      </c>
      <c r="B342" s="20" t="s">
        <v>992</v>
      </c>
      <c r="C342" s="20" t="s">
        <v>346</v>
      </c>
      <c r="D342" s="20" t="s">
        <v>571</v>
      </c>
      <c r="E342" s="20" t="s">
        <v>1904</v>
      </c>
      <c r="F342" s="20" t="s">
        <v>1905</v>
      </c>
      <c r="G342" s="20" t="s">
        <v>1906</v>
      </c>
      <c r="H342" s="20" t="s">
        <v>1907</v>
      </c>
      <c r="I342" s="20" t="s">
        <v>401</v>
      </c>
      <c r="J342" s="20" t="s">
        <v>483</v>
      </c>
    </row>
    <row r="343" spans="1:10" x14ac:dyDescent="0.2">
      <c r="A343" s="20" t="s">
        <v>1908</v>
      </c>
      <c r="B343" s="20" t="s">
        <v>992</v>
      </c>
      <c r="C343" s="20" t="s">
        <v>346</v>
      </c>
      <c r="D343" s="20" t="s">
        <v>430</v>
      </c>
      <c r="E343" s="20" t="s">
        <v>1909</v>
      </c>
      <c r="F343" s="20" t="s">
        <v>1910</v>
      </c>
      <c r="G343" s="20" t="s">
        <v>1911</v>
      </c>
      <c r="H343" s="20" t="s">
        <v>1912</v>
      </c>
      <c r="I343" s="20" t="s">
        <v>401</v>
      </c>
      <c r="J343" s="20" t="s">
        <v>483</v>
      </c>
    </row>
    <row r="344" spans="1:10" x14ac:dyDescent="0.2">
      <c r="A344" s="20" t="s">
        <v>1913</v>
      </c>
      <c r="B344" s="20" t="s">
        <v>992</v>
      </c>
      <c r="C344" s="20" t="s">
        <v>346</v>
      </c>
      <c r="D344" s="20" t="s">
        <v>430</v>
      </c>
      <c r="E344" s="20" t="s">
        <v>1914</v>
      </c>
      <c r="F344" s="20" t="s">
        <v>1915</v>
      </c>
      <c r="G344" s="20" t="s">
        <v>1916</v>
      </c>
      <c r="H344" s="20" t="s">
        <v>1917</v>
      </c>
      <c r="I344" s="20" t="s">
        <v>401</v>
      </c>
      <c r="J344" s="20" t="s">
        <v>483</v>
      </c>
    </row>
    <row r="345" spans="1:10" x14ac:dyDescent="0.2">
      <c r="A345" s="20" t="s">
        <v>1918</v>
      </c>
      <c r="B345" s="20" t="s">
        <v>992</v>
      </c>
      <c r="C345" s="20" t="s">
        <v>346</v>
      </c>
      <c r="D345" s="20" t="s">
        <v>430</v>
      </c>
      <c r="E345" s="20" t="s">
        <v>1919</v>
      </c>
      <c r="F345" s="20" t="s">
        <v>1920</v>
      </c>
      <c r="G345" s="20" t="s">
        <v>1921</v>
      </c>
      <c r="H345" s="20" t="s">
        <v>1922</v>
      </c>
      <c r="I345" s="20" t="s">
        <v>401</v>
      </c>
      <c r="J345" s="20" t="s">
        <v>483</v>
      </c>
    </row>
    <row r="346" spans="1:10" x14ac:dyDescent="0.2">
      <c r="A346" s="20" t="s">
        <v>1923</v>
      </c>
      <c r="B346" s="20" t="s">
        <v>992</v>
      </c>
      <c r="C346" s="20" t="s">
        <v>346</v>
      </c>
      <c r="D346" s="20" t="s">
        <v>430</v>
      </c>
      <c r="E346" s="20" t="s">
        <v>1924</v>
      </c>
      <c r="F346" s="20" t="s">
        <v>421</v>
      </c>
      <c r="G346" s="20" t="s">
        <v>1925</v>
      </c>
      <c r="H346" s="20" t="s">
        <v>1926</v>
      </c>
      <c r="I346" s="20" t="s">
        <v>401</v>
      </c>
      <c r="J346" s="20" t="s">
        <v>483</v>
      </c>
    </row>
    <row r="347" spans="1:10" x14ac:dyDescent="0.2">
      <c r="A347" s="20" t="s">
        <v>1927</v>
      </c>
      <c r="B347" s="20" t="s">
        <v>992</v>
      </c>
      <c r="C347" s="20" t="s">
        <v>346</v>
      </c>
      <c r="D347" s="20" t="s">
        <v>430</v>
      </c>
      <c r="E347" s="20" t="s">
        <v>1928</v>
      </c>
      <c r="F347" s="20" t="s">
        <v>1929</v>
      </c>
      <c r="G347" s="20" t="s">
        <v>1930</v>
      </c>
      <c r="H347" s="20" t="s">
        <v>1931</v>
      </c>
      <c r="I347" s="20" t="s">
        <v>389</v>
      </c>
      <c r="J347" s="20"/>
    </row>
    <row r="348" spans="1:10" x14ac:dyDescent="0.2">
      <c r="A348" s="20" t="s">
        <v>1932</v>
      </c>
      <c r="B348" s="20" t="s">
        <v>992</v>
      </c>
      <c r="C348" s="20" t="s">
        <v>346</v>
      </c>
      <c r="D348" s="20" t="s">
        <v>430</v>
      </c>
      <c r="E348" s="20" t="s">
        <v>1933</v>
      </c>
      <c r="F348" s="20" t="s">
        <v>1620</v>
      </c>
      <c r="G348" s="20" t="s">
        <v>1934</v>
      </c>
      <c r="H348" s="20" t="s">
        <v>1935</v>
      </c>
      <c r="I348" s="20" t="s">
        <v>352</v>
      </c>
      <c r="J348" s="20"/>
    </row>
    <row r="349" spans="1:10" x14ac:dyDescent="0.2">
      <c r="A349" s="20" t="s">
        <v>1936</v>
      </c>
      <c r="B349" s="20" t="s">
        <v>992</v>
      </c>
      <c r="C349" s="20" t="s">
        <v>346</v>
      </c>
      <c r="D349" s="20" t="s">
        <v>430</v>
      </c>
      <c r="E349" s="20" t="s">
        <v>1937</v>
      </c>
      <c r="F349" s="20" t="s">
        <v>1915</v>
      </c>
      <c r="G349" s="20" t="s">
        <v>1938</v>
      </c>
      <c r="H349" s="20" t="s">
        <v>1939</v>
      </c>
      <c r="I349" s="20" t="s">
        <v>401</v>
      </c>
      <c r="J349" s="20" t="s">
        <v>483</v>
      </c>
    </row>
    <row r="350" spans="1:10" x14ac:dyDescent="0.2">
      <c r="A350" s="20" t="s">
        <v>1940</v>
      </c>
      <c r="B350" s="20" t="s">
        <v>992</v>
      </c>
      <c r="C350" s="20" t="s">
        <v>346</v>
      </c>
      <c r="D350" s="20" t="s">
        <v>445</v>
      </c>
      <c r="E350" s="20" t="s">
        <v>1941</v>
      </c>
      <c r="F350" s="20" t="s">
        <v>557</v>
      </c>
      <c r="G350" s="20" t="s">
        <v>1942</v>
      </c>
      <c r="H350" s="20" t="s">
        <v>1943</v>
      </c>
      <c r="I350" s="20" t="s">
        <v>401</v>
      </c>
      <c r="J350" s="20" t="s">
        <v>483</v>
      </c>
    </row>
    <row r="351" spans="1:10" x14ac:dyDescent="0.2">
      <c r="A351" s="20" t="s">
        <v>1944</v>
      </c>
      <c r="B351" s="20" t="s">
        <v>992</v>
      </c>
      <c r="C351" s="20" t="s">
        <v>346</v>
      </c>
      <c r="D351" s="20" t="s">
        <v>571</v>
      </c>
      <c r="E351" s="20" t="s">
        <v>1945</v>
      </c>
      <c r="F351" s="20" t="s">
        <v>693</v>
      </c>
      <c r="G351" s="20" t="s">
        <v>1946</v>
      </c>
      <c r="H351" s="20" t="s">
        <v>1947</v>
      </c>
      <c r="I351" s="20" t="s">
        <v>401</v>
      </c>
      <c r="J351" s="20" t="s">
        <v>483</v>
      </c>
    </row>
    <row r="352" spans="1:10" x14ac:dyDescent="0.2">
      <c r="A352" s="20" t="s">
        <v>1948</v>
      </c>
      <c r="B352" s="20" t="s">
        <v>992</v>
      </c>
      <c r="C352" s="20" t="s">
        <v>346</v>
      </c>
      <c r="D352" s="20" t="s">
        <v>571</v>
      </c>
      <c r="E352" s="20" t="s">
        <v>1949</v>
      </c>
      <c r="F352" s="20" t="s">
        <v>1950</v>
      </c>
      <c r="G352" s="20" t="s">
        <v>1951</v>
      </c>
      <c r="H352" s="20" t="s">
        <v>1952</v>
      </c>
      <c r="I352" s="20" t="s">
        <v>401</v>
      </c>
      <c r="J352" s="20" t="s">
        <v>483</v>
      </c>
    </row>
    <row r="353" spans="1:10" x14ac:dyDescent="0.2">
      <c r="A353" s="20" t="s">
        <v>1953</v>
      </c>
      <c r="B353" s="20" t="s">
        <v>992</v>
      </c>
      <c r="C353" s="20" t="s">
        <v>346</v>
      </c>
      <c r="D353" s="20" t="s">
        <v>430</v>
      </c>
      <c r="E353" s="20" t="s">
        <v>1954</v>
      </c>
      <c r="F353" s="20" t="s">
        <v>1228</v>
      </c>
      <c r="G353" s="20" t="s">
        <v>1955</v>
      </c>
      <c r="H353" s="20" t="s">
        <v>1956</v>
      </c>
      <c r="I353" s="20" t="s">
        <v>401</v>
      </c>
      <c r="J353" s="20" t="s">
        <v>483</v>
      </c>
    </row>
    <row r="354" spans="1:10" x14ac:dyDescent="0.2">
      <c r="A354" s="20" t="s">
        <v>1957</v>
      </c>
      <c r="B354" s="20" t="s">
        <v>992</v>
      </c>
      <c r="C354" s="20" t="s">
        <v>346</v>
      </c>
      <c r="D354" s="20" t="s">
        <v>571</v>
      </c>
      <c r="E354" s="20" t="s">
        <v>1958</v>
      </c>
      <c r="F354" s="20" t="s">
        <v>826</v>
      </c>
      <c r="G354" s="20" t="s">
        <v>1959</v>
      </c>
      <c r="H354" s="20" t="s">
        <v>1960</v>
      </c>
      <c r="I354" s="20" t="s">
        <v>352</v>
      </c>
      <c r="J354" s="20"/>
    </row>
    <row r="355" spans="1:10" x14ac:dyDescent="0.2">
      <c r="A355" s="20" t="s">
        <v>1961</v>
      </c>
      <c r="B355" s="20" t="s">
        <v>992</v>
      </c>
      <c r="C355" s="20" t="s">
        <v>346</v>
      </c>
      <c r="D355" s="20" t="s">
        <v>571</v>
      </c>
      <c r="E355" s="20" t="s">
        <v>1962</v>
      </c>
      <c r="F355" s="20" t="s">
        <v>1963</v>
      </c>
      <c r="G355" s="20" t="s">
        <v>1964</v>
      </c>
      <c r="H355" s="20" t="s">
        <v>1965</v>
      </c>
      <c r="I355" s="20" t="s">
        <v>401</v>
      </c>
      <c r="J355" s="20" t="s">
        <v>483</v>
      </c>
    </row>
    <row r="356" spans="1:10" x14ac:dyDescent="0.2">
      <c r="A356" s="20" t="s">
        <v>1966</v>
      </c>
      <c r="B356" s="20" t="s">
        <v>992</v>
      </c>
      <c r="C356" s="20" t="s">
        <v>346</v>
      </c>
      <c r="D356" s="20" t="s">
        <v>571</v>
      </c>
      <c r="E356" s="20" t="s">
        <v>1967</v>
      </c>
      <c r="F356" s="20" t="s">
        <v>1968</v>
      </c>
      <c r="G356" s="20" t="s">
        <v>1969</v>
      </c>
      <c r="H356" s="20" t="s">
        <v>1970</v>
      </c>
      <c r="I356" s="20" t="s">
        <v>401</v>
      </c>
      <c r="J356" s="20" t="s">
        <v>483</v>
      </c>
    </row>
    <row r="357" spans="1:10" x14ac:dyDescent="0.2">
      <c r="A357" s="20" t="s">
        <v>1971</v>
      </c>
      <c r="B357" s="20" t="s">
        <v>992</v>
      </c>
      <c r="C357" s="20" t="s">
        <v>346</v>
      </c>
      <c r="D357" s="20" t="s">
        <v>571</v>
      </c>
      <c r="E357" s="20" t="s">
        <v>1972</v>
      </c>
      <c r="F357" s="20" t="s">
        <v>475</v>
      </c>
      <c r="G357" s="20" t="s">
        <v>1973</v>
      </c>
      <c r="H357" s="20" t="s">
        <v>1974</v>
      </c>
      <c r="I357" s="20" t="s">
        <v>401</v>
      </c>
      <c r="J357" s="20" t="s">
        <v>483</v>
      </c>
    </row>
    <row r="358" spans="1:10" x14ac:dyDescent="0.2">
      <c r="A358" s="20" t="s">
        <v>1975</v>
      </c>
      <c r="B358" s="20" t="s">
        <v>992</v>
      </c>
      <c r="C358" s="20" t="s">
        <v>346</v>
      </c>
      <c r="D358" s="20" t="s">
        <v>571</v>
      </c>
      <c r="E358" s="20" t="s">
        <v>1976</v>
      </c>
      <c r="F358" s="20" t="s">
        <v>1977</v>
      </c>
      <c r="G358" s="20" t="s">
        <v>1978</v>
      </c>
      <c r="H358" s="20" t="s">
        <v>1979</v>
      </c>
      <c r="I358" s="20" t="s">
        <v>401</v>
      </c>
      <c r="J358" s="20" t="s">
        <v>402</v>
      </c>
    </row>
    <row r="359" spans="1:10" x14ac:dyDescent="0.2">
      <c r="A359" s="20" t="s">
        <v>1980</v>
      </c>
      <c r="B359" s="20" t="s">
        <v>992</v>
      </c>
      <c r="C359" s="20" t="s">
        <v>346</v>
      </c>
      <c r="D359" s="20" t="s">
        <v>571</v>
      </c>
      <c r="E359" s="20" t="s">
        <v>1981</v>
      </c>
      <c r="F359" s="20" t="s">
        <v>1982</v>
      </c>
      <c r="G359" s="20" t="s">
        <v>1983</v>
      </c>
      <c r="H359" s="20" t="s">
        <v>1984</v>
      </c>
      <c r="I359" s="20" t="s">
        <v>401</v>
      </c>
      <c r="J359" s="20" t="s">
        <v>483</v>
      </c>
    </row>
    <row r="360" spans="1:10" x14ac:dyDescent="0.2">
      <c r="A360" s="20" t="s">
        <v>1985</v>
      </c>
      <c r="B360" s="20" t="s">
        <v>992</v>
      </c>
      <c r="C360" s="20" t="s">
        <v>346</v>
      </c>
      <c r="D360" s="20" t="s">
        <v>571</v>
      </c>
      <c r="E360" s="20" t="s">
        <v>1986</v>
      </c>
      <c r="F360" s="20" t="s">
        <v>588</v>
      </c>
      <c r="G360" s="20" t="s">
        <v>1987</v>
      </c>
      <c r="H360" s="20" t="s">
        <v>1988</v>
      </c>
      <c r="I360" s="20" t="s">
        <v>401</v>
      </c>
      <c r="J360" s="20" t="s">
        <v>402</v>
      </c>
    </row>
    <row r="361" spans="1:10" x14ac:dyDescent="0.2">
      <c r="A361" s="20" t="s">
        <v>1989</v>
      </c>
      <c r="B361" s="20" t="s">
        <v>992</v>
      </c>
      <c r="C361" s="20" t="s">
        <v>346</v>
      </c>
      <c r="D361" s="20" t="s">
        <v>571</v>
      </c>
      <c r="E361" s="20" t="s">
        <v>1990</v>
      </c>
      <c r="F361" s="20" t="s">
        <v>665</v>
      </c>
      <c r="G361" s="20" t="s">
        <v>1991</v>
      </c>
      <c r="H361" s="20" t="s">
        <v>1992</v>
      </c>
      <c r="I361" s="20" t="s">
        <v>401</v>
      </c>
      <c r="J361" s="20" t="s">
        <v>402</v>
      </c>
    </row>
    <row r="362" spans="1:10" x14ac:dyDescent="0.2">
      <c r="A362" s="20" t="s">
        <v>1993</v>
      </c>
      <c r="B362" s="20" t="s">
        <v>992</v>
      </c>
      <c r="C362" s="20" t="s">
        <v>346</v>
      </c>
      <c r="D362" s="20" t="s">
        <v>571</v>
      </c>
      <c r="E362" s="20" t="s">
        <v>1994</v>
      </c>
      <c r="F362" s="20" t="s">
        <v>421</v>
      </c>
      <c r="G362" s="20" t="s">
        <v>1995</v>
      </c>
      <c r="H362" s="20" t="s">
        <v>1996</v>
      </c>
      <c r="I362" s="20" t="s">
        <v>401</v>
      </c>
      <c r="J362" s="20" t="s">
        <v>402</v>
      </c>
    </row>
    <row r="363" spans="1:10" x14ac:dyDescent="0.2">
      <c r="A363" s="20" t="s">
        <v>1997</v>
      </c>
      <c r="B363" s="20" t="s">
        <v>992</v>
      </c>
      <c r="C363" s="20" t="s">
        <v>346</v>
      </c>
      <c r="D363" s="20" t="s">
        <v>571</v>
      </c>
      <c r="E363" s="20" t="s">
        <v>1998</v>
      </c>
      <c r="F363" s="20" t="s">
        <v>362</v>
      </c>
      <c r="G363" s="20" t="s">
        <v>1999</v>
      </c>
      <c r="H363" s="20" t="s">
        <v>2000</v>
      </c>
      <c r="I363" s="20" t="s">
        <v>401</v>
      </c>
      <c r="J363" s="20" t="s">
        <v>483</v>
      </c>
    </row>
    <row r="364" spans="1:10" x14ac:dyDescent="0.2">
      <c r="A364" s="20" t="s">
        <v>2001</v>
      </c>
      <c r="B364" s="20" t="s">
        <v>992</v>
      </c>
      <c r="C364" s="20" t="s">
        <v>346</v>
      </c>
      <c r="D364" s="20" t="s">
        <v>430</v>
      </c>
      <c r="E364" s="20" t="s">
        <v>2002</v>
      </c>
      <c r="F364" s="20" t="s">
        <v>1228</v>
      </c>
      <c r="G364" s="20" t="s">
        <v>2003</v>
      </c>
      <c r="H364" s="20" t="s">
        <v>2004</v>
      </c>
      <c r="I364" s="20" t="s">
        <v>401</v>
      </c>
      <c r="J364" s="20" t="s">
        <v>483</v>
      </c>
    </row>
    <row r="365" spans="1:10" x14ac:dyDescent="0.2">
      <c r="A365" s="20" t="s">
        <v>2005</v>
      </c>
      <c r="B365" s="20" t="s">
        <v>992</v>
      </c>
      <c r="C365" s="20" t="s">
        <v>346</v>
      </c>
      <c r="D365" s="20" t="s">
        <v>571</v>
      </c>
      <c r="E365" s="20" t="s">
        <v>2006</v>
      </c>
      <c r="F365" s="20" t="s">
        <v>2007</v>
      </c>
      <c r="G365" s="20" t="s">
        <v>2008</v>
      </c>
      <c r="H365" s="20" t="s">
        <v>2009</v>
      </c>
      <c r="I365" s="20" t="s">
        <v>352</v>
      </c>
      <c r="J365" s="20"/>
    </row>
    <row r="366" spans="1:10" x14ac:dyDescent="0.2">
      <c r="A366" s="20" t="s">
        <v>2010</v>
      </c>
      <c r="B366" s="20" t="s">
        <v>992</v>
      </c>
      <c r="C366" s="20" t="s">
        <v>346</v>
      </c>
      <c r="D366" s="20" t="s">
        <v>571</v>
      </c>
      <c r="E366" s="20" t="s">
        <v>2011</v>
      </c>
      <c r="F366" s="20" t="s">
        <v>2012</v>
      </c>
      <c r="G366" s="20" t="s">
        <v>2013</v>
      </c>
      <c r="H366" s="20" t="s">
        <v>2014</v>
      </c>
      <c r="I366" s="20" t="s">
        <v>401</v>
      </c>
      <c r="J366" s="20" t="s">
        <v>483</v>
      </c>
    </row>
    <row r="367" spans="1:10" x14ac:dyDescent="0.2">
      <c r="A367" s="20" t="s">
        <v>2015</v>
      </c>
      <c r="B367" s="20" t="s">
        <v>992</v>
      </c>
      <c r="C367" s="20" t="s">
        <v>346</v>
      </c>
      <c r="D367" s="20" t="s">
        <v>430</v>
      </c>
      <c r="E367" s="20" t="s">
        <v>2016</v>
      </c>
      <c r="F367" s="20" t="s">
        <v>514</v>
      </c>
      <c r="G367" s="20" t="s">
        <v>2017</v>
      </c>
      <c r="H367" s="20" t="s">
        <v>2018</v>
      </c>
      <c r="I367" s="20" t="s">
        <v>401</v>
      </c>
      <c r="J367" s="20" t="s">
        <v>402</v>
      </c>
    </row>
    <row r="368" spans="1:10" x14ac:dyDescent="0.2">
      <c r="A368" s="20" t="s">
        <v>2019</v>
      </c>
      <c r="B368" s="20" t="s">
        <v>992</v>
      </c>
      <c r="C368" s="20" t="s">
        <v>346</v>
      </c>
      <c r="D368" s="20" t="s">
        <v>430</v>
      </c>
      <c r="E368" s="20" t="s">
        <v>2020</v>
      </c>
      <c r="F368" s="20" t="s">
        <v>2021</v>
      </c>
      <c r="G368" s="20" t="s">
        <v>2022</v>
      </c>
      <c r="H368" s="20" t="s">
        <v>2023</v>
      </c>
      <c r="I368" s="20" t="s">
        <v>401</v>
      </c>
      <c r="J368" s="20" t="s">
        <v>483</v>
      </c>
    </row>
    <row r="369" spans="1:10" x14ac:dyDescent="0.2">
      <c r="A369" s="20" t="s">
        <v>2024</v>
      </c>
      <c r="B369" s="20" t="s">
        <v>992</v>
      </c>
      <c r="C369" s="20" t="s">
        <v>346</v>
      </c>
      <c r="D369" s="20" t="s">
        <v>571</v>
      </c>
      <c r="E369" s="20" t="s">
        <v>2025</v>
      </c>
      <c r="F369" s="20" t="s">
        <v>2026</v>
      </c>
      <c r="G369" s="20" t="s">
        <v>2027</v>
      </c>
      <c r="H369" s="20" t="s">
        <v>2028</v>
      </c>
      <c r="I369" s="20" t="s">
        <v>401</v>
      </c>
      <c r="J369" s="20" t="s">
        <v>483</v>
      </c>
    </row>
    <row r="370" spans="1:10" x14ac:dyDescent="0.2">
      <c r="A370" s="20" t="s">
        <v>2029</v>
      </c>
      <c r="B370" s="20" t="s">
        <v>992</v>
      </c>
      <c r="C370" s="20" t="s">
        <v>346</v>
      </c>
      <c r="D370" s="20" t="s">
        <v>571</v>
      </c>
      <c r="E370" s="20" t="s">
        <v>2030</v>
      </c>
      <c r="F370" s="20" t="s">
        <v>562</v>
      </c>
      <c r="G370" s="20" t="s">
        <v>2031</v>
      </c>
      <c r="H370" s="20" t="s">
        <v>2032</v>
      </c>
      <c r="I370" s="20" t="s">
        <v>401</v>
      </c>
      <c r="J370" s="20" t="s">
        <v>483</v>
      </c>
    </row>
    <row r="371" spans="1:10" x14ac:dyDescent="0.2">
      <c r="A371" s="20" t="s">
        <v>2033</v>
      </c>
      <c r="B371" s="20" t="s">
        <v>992</v>
      </c>
      <c r="C371" s="20" t="s">
        <v>346</v>
      </c>
      <c r="D371" s="20" t="s">
        <v>571</v>
      </c>
      <c r="E371" s="20" t="s">
        <v>2034</v>
      </c>
      <c r="F371" s="20" t="s">
        <v>905</v>
      </c>
      <c r="G371" s="20" t="s">
        <v>2035</v>
      </c>
      <c r="H371" s="20" t="s">
        <v>2036</v>
      </c>
      <c r="I371" s="20" t="s">
        <v>401</v>
      </c>
      <c r="J371" s="20" t="s">
        <v>402</v>
      </c>
    </row>
    <row r="372" spans="1:10" x14ac:dyDescent="0.2">
      <c r="A372" s="20" t="s">
        <v>2037</v>
      </c>
      <c r="B372" s="20" t="s">
        <v>992</v>
      </c>
      <c r="C372" s="20" t="s">
        <v>346</v>
      </c>
      <c r="D372" s="20" t="s">
        <v>354</v>
      </c>
      <c r="E372" s="20" t="s">
        <v>2038</v>
      </c>
      <c r="F372" s="20" t="s">
        <v>2039</v>
      </c>
      <c r="G372" s="20" t="s">
        <v>2040</v>
      </c>
      <c r="H372" s="20" t="s">
        <v>2041</v>
      </c>
      <c r="I372" s="20" t="s">
        <v>401</v>
      </c>
      <c r="J372" s="20" t="s">
        <v>402</v>
      </c>
    </row>
    <row r="373" spans="1:10" x14ac:dyDescent="0.2">
      <c r="A373" s="20" t="s">
        <v>2042</v>
      </c>
      <c r="B373" s="20" t="s">
        <v>992</v>
      </c>
      <c r="C373" s="20" t="s">
        <v>346</v>
      </c>
      <c r="D373" s="20" t="s">
        <v>419</v>
      </c>
      <c r="E373" s="20" t="s">
        <v>2043</v>
      </c>
      <c r="F373" s="20" t="s">
        <v>727</v>
      </c>
      <c r="G373" s="20" t="s">
        <v>2044</v>
      </c>
      <c r="H373" s="20" t="s">
        <v>2045</v>
      </c>
      <c r="I373" s="20" t="s">
        <v>401</v>
      </c>
      <c r="J373" s="20" t="s">
        <v>402</v>
      </c>
    </row>
    <row r="374" spans="1:10" x14ac:dyDescent="0.2">
      <c r="A374" s="20" t="s">
        <v>2046</v>
      </c>
      <c r="B374" s="20" t="s">
        <v>992</v>
      </c>
      <c r="C374" s="20" t="s">
        <v>346</v>
      </c>
      <c r="D374" s="20" t="s">
        <v>430</v>
      </c>
      <c r="E374" s="20" t="s">
        <v>2047</v>
      </c>
      <c r="F374" s="20" t="s">
        <v>2048</v>
      </c>
      <c r="G374" s="20" t="s">
        <v>2049</v>
      </c>
      <c r="H374" s="20" t="s">
        <v>2050</v>
      </c>
      <c r="I374" s="20" t="s">
        <v>401</v>
      </c>
      <c r="J374" s="20" t="s">
        <v>402</v>
      </c>
    </row>
    <row r="375" spans="1:10" x14ac:dyDescent="0.2">
      <c r="A375" s="20" t="s">
        <v>2051</v>
      </c>
      <c r="B375" s="20" t="s">
        <v>992</v>
      </c>
      <c r="C375" s="20" t="s">
        <v>346</v>
      </c>
      <c r="D375" s="20" t="s">
        <v>430</v>
      </c>
      <c r="E375" s="20" t="s">
        <v>2052</v>
      </c>
      <c r="F375" s="20" t="s">
        <v>1620</v>
      </c>
      <c r="G375" s="20" t="s">
        <v>2053</v>
      </c>
      <c r="H375" s="20" t="s">
        <v>2054</v>
      </c>
      <c r="I375" s="20" t="s">
        <v>401</v>
      </c>
      <c r="J375" s="20" t="s">
        <v>483</v>
      </c>
    </row>
    <row r="376" spans="1:10" x14ac:dyDescent="0.2">
      <c r="A376" s="20" t="s">
        <v>2055</v>
      </c>
      <c r="B376" s="20" t="s">
        <v>992</v>
      </c>
      <c r="C376" s="20" t="s">
        <v>346</v>
      </c>
      <c r="D376" s="20" t="s">
        <v>419</v>
      </c>
      <c r="E376" s="20" t="s">
        <v>2056</v>
      </c>
      <c r="F376" s="20" t="s">
        <v>2057</v>
      </c>
      <c r="G376" s="20" t="s">
        <v>2058</v>
      </c>
      <c r="H376" s="20" t="s">
        <v>2059</v>
      </c>
      <c r="I376" s="20" t="s">
        <v>401</v>
      </c>
      <c r="J376" s="20" t="s">
        <v>483</v>
      </c>
    </row>
    <row r="377" spans="1:10" x14ac:dyDescent="0.2">
      <c r="A377" s="20" t="s">
        <v>2060</v>
      </c>
      <c r="B377" s="20" t="s">
        <v>992</v>
      </c>
      <c r="C377" s="20" t="s">
        <v>346</v>
      </c>
      <c r="D377" s="20" t="s">
        <v>571</v>
      </c>
      <c r="E377" s="20" t="s">
        <v>2061</v>
      </c>
      <c r="F377" s="20" t="s">
        <v>1383</v>
      </c>
      <c r="G377" s="20" t="s">
        <v>2062</v>
      </c>
      <c r="H377" s="20" t="s">
        <v>2063</v>
      </c>
      <c r="I377" s="20" t="s">
        <v>401</v>
      </c>
      <c r="J377" s="20" t="s">
        <v>483</v>
      </c>
    </row>
    <row r="378" spans="1:10" x14ac:dyDescent="0.2">
      <c r="A378" s="20" t="s">
        <v>2064</v>
      </c>
      <c r="B378" s="20" t="s">
        <v>992</v>
      </c>
      <c r="C378" s="20" t="s">
        <v>346</v>
      </c>
      <c r="D378" s="20" t="s">
        <v>571</v>
      </c>
      <c r="E378" s="20" t="s">
        <v>2065</v>
      </c>
      <c r="F378" s="20" t="s">
        <v>421</v>
      </c>
      <c r="G378" s="20" t="s">
        <v>2066</v>
      </c>
      <c r="H378" s="20" t="s">
        <v>2067</v>
      </c>
      <c r="I378" s="20" t="s">
        <v>401</v>
      </c>
      <c r="J378" s="20" t="s">
        <v>483</v>
      </c>
    </row>
    <row r="379" spans="1:10" x14ac:dyDescent="0.2">
      <c r="A379" s="20" t="s">
        <v>2068</v>
      </c>
      <c r="B379" s="20" t="s">
        <v>992</v>
      </c>
      <c r="C379" s="20" t="s">
        <v>346</v>
      </c>
      <c r="D379" s="20" t="s">
        <v>430</v>
      </c>
      <c r="E379" s="20" t="s">
        <v>2069</v>
      </c>
      <c r="F379" s="20" t="s">
        <v>1809</v>
      </c>
      <c r="G379" s="20" t="s">
        <v>2070</v>
      </c>
      <c r="H379" s="20" t="s">
        <v>2071</v>
      </c>
      <c r="I379" s="20" t="s">
        <v>401</v>
      </c>
      <c r="J379" s="20" t="s">
        <v>483</v>
      </c>
    </row>
    <row r="380" spans="1:10" x14ac:dyDescent="0.2">
      <c r="A380" s="20" t="s">
        <v>2072</v>
      </c>
      <c r="B380" s="20" t="s">
        <v>992</v>
      </c>
      <c r="C380" s="20" t="s">
        <v>346</v>
      </c>
      <c r="D380" s="20" t="s">
        <v>571</v>
      </c>
      <c r="E380" s="20" t="s">
        <v>2073</v>
      </c>
      <c r="F380" s="20" t="s">
        <v>2074</v>
      </c>
      <c r="G380" s="20" t="s">
        <v>2075</v>
      </c>
      <c r="H380" s="20" t="s">
        <v>2076</v>
      </c>
      <c r="I380" s="20" t="s">
        <v>401</v>
      </c>
      <c r="J380" s="20" t="s">
        <v>483</v>
      </c>
    </row>
    <row r="381" spans="1:10" x14ac:dyDescent="0.2">
      <c r="A381" s="20" t="s">
        <v>2077</v>
      </c>
      <c r="B381" s="20" t="s">
        <v>992</v>
      </c>
      <c r="C381" s="20" t="s">
        <v>346</v>
      </c>
      <c r="D381" s="20" t="s">
        <v>571</v>
      </c>
      <c r="E381" s="20" t="s">
        <v>2078</v>
      </c>
      <c r="F381" s="20" t="s">
        <v>1593</v>
      </c>
      <c r="G381" s="20" t="s">
        <v>2079</v>
      </c>
      <c r="H381" s="20" t="s">
        <v>2080</v>
      </c>
      <c r="I381" s="20" t="s">
        <v>401</v>
      </c>
      <c r="J381" s="20" t="s">
        <v>483</v>
      </c>
    </row>
    <row r="382" spans="1:10" x14ac:dyDescent="0.2">
      <c r="A382" s="20" t="s">
        <v>2081</v>
      </c>
      <c r="B382" s="20" t="s">
        <v>992</v>
      </c>
      <c r="C382" s="20" t="s">
        <v>346</v>
      </c>
      <c r="D382" s="20" t="s">
        <v>571</v>
      </c>
      <c r="E382" s="20" t="s">
        <v>2082</v>
      </c>
      <c r="F382" s="20" t="s">
        <v>1028</v>
      </c>
      <c r="G382" s="20" t="s">
        <v>2083</v>
      </c>
      <c r="H382" s="20" t="s">
        <v>2084</v>
      </c>
      <c r="I382" s="20" t="s">
        <v>401</v>
      </c>
      <c r="J382" s="20" t="s">
        <v>402</v>
      </c>
    </row>
    <row r="383" spans="1:10" x14ac:dyDescent="0.2">
      <c r="A383" s="20" t="s">
        <v>2085</v>
      </c>
      <c r="B383" s="20" t="s">
        <v>992</v>
      </c>
      <c r="C383" s="20" t="s">
        <v>346</v>
      </c>
      <c r="D383" s="20" t="s">
        <v>571</v>
      </c>
      <c r="E383" s="20" t="s">
        <v>2086</v>
      </c>
      <c r="F383" s="20" t="s">
        <v>593</v>
      </c>
      <c r="G383" s="20" t="s">
        <v>2087</v>
      </c>
      <c r="H383" s="20" t="s">
        <v>2088</v>
      </c>
      <c r="I383" s="20" t="s">
        <v>352</v>
      </c>
      <c r="J383" s="20"/>
    </row>
    <row r="384" spans="1:10" x14ac:dyDescent="0.2">
      <c r="A384" s="20" t="s">
        <v>2089</v>
      </c>
      <c r="B384" s="20" t="s">
        <v>992</v>
      </c>
      <c r="C384" s="20" t="s">
        <v>346</v>
      </c>
      <c r="D384" s="20" t="s">
        <v>571</v>
      </c>
      <c r="E384" s="20" t="s">
        <v>2090</v>
      </c>
      <c r="F384" s="20" t="s">
        <v>598</v>
      </c>
      <c r="G384" s="20" t="s">
        <v>2091</v>
      </c>
      <c r="H384" s="20" t="s">
        <v>2092</v>
      </c>
      <c r="I384" s="20" t="s">
        <v>401</v>
      </c>
      <c r="J384" s="20" t="s">
        <v>483</v>
      </c>
    </row>
    <row r="385" spans="1:10" x14ac:dyDescent="0.2">
      <c r="A385" s="20" t="s">
        <v>2093</v>
      </c>
      <c r="B385" s="20" t="s">
        <v>992</v>
      </c>
      <c r="C385" s="20" t="s">
        <v>346</v>
      </c>
      <c r="D385" s="20" t="s">
        <v>571</v>
      </c>
      <c r="E385" s="20" t="s">
        <v>2094</v>
      </c>
      <c r="F385" s="20" t="s">
        <v>2095</v>
      </c>
      <c r="G385" s="20" t="s">
        <v>2096</v>
      </c>
      <c r="H385" s="20" t="s">
        <v>2097</v>
      </c>
      <c r="I385" s="20" t="s">
        <v>401</v>
      </c>
      <c r="J385" s="20" t="s">
        <v>402</v>
      </c>
    </row>
    <row r="386" spans="1:10" x14ac:dyDescent="0.2">
      <c r="A386" s="20" t="s">
        <v>2098</v>
      </c>
      <c r="B386" s="20" t="s">
        <v>992</v>
      </c>
      <c r="C386" s="20" t="s">
        <v>346</v>
      </c>
      <c r="D386" s="20" t="s">
        <v>571</v>
      </c>
      <c r="E386" s="20" t="s">
        <v>2099</v>
      </c>
      <c r="F386" s="20" t="s">
        <v>410</v>
      </c>
      <c r="G386" s="20" t="s">
        <v>2100</v>
      </c>
      <c r="H386" s="20" t="s">
        <v>2101</v>
      </c>
      <c r="I386" s="20" t="s">
        <v>401</v>
      </c>
      <c r="J386" s="20" t="s">
        <v>402</v>
      </c>
    </row>
    <row r="387" spans="1:10" x14ac:dyDescent="0.2">
      <c r="A387" s="20" t="s">
        <v>2102</v>
      </c>
      <c r="B387" s="20" t="s">
        <v>992</v>
      </c>
      <c r="C387" s="20" t="s">
        <v>346</v>
      </c>
      <c r="D387" s="20" t="s">
        <v>571</v>
      </c>
      <c r="E387" s="20" t="s">
        <v>2103</v>
      </c>
      <c r="F387" s="20" t="s">
        <v>2104</v>
      </c>
      <c r="G387" s="20" t="s">
        <v>2105</v>
      </c>
      <c r="H387" s="20" t="s">
        <v>2106</v>
      </c>
      <c r="I387" s="20" t="s">
        <v>401</v>
      </c>
      <c r="J387" s="20" t="s">
        <v>402</v>
      </c>
    </row>
    <row r="388" spans="1:10" x14ac:dyDescent="0.2">
      <c r="A388" s="20" t="s">
        <v>2107</v>
      </c>
      <c r="B388" s="20" t="s">
        <v>992</v>
      </c>
      <c r="C388" s="20" t="s">
        <v>346</v>
      </c>
      <c r="D388" s="20" t="s">
        <v>571</v>
      </c>
      <c r="E388" s="20" t="s">
        <v>2108</v>
      </c>
      <c r="F388" s="20" t="s">
        <v>2109</v>
      </c>
      <c r="G388" s="20" t="s">
        <v>2110</v>
      </c>
      <c r="H388" s="20" t="s">
        <v>2111</v>
      </c>
      <c r="I388" s="20" t="s">
        <v>401</v>
      </c>
      <c r="J388" s="20" t="s">
        <v>483</v>
      </c>
    </row>
    <row r="389" spans="1:10" x14ac:dyDescent="0.2">
      <c r="A389" s="20" t="s">
        <v>2112</v>
      </c>
      <c r="B389" s="20" t="s">
        <v>992</v>
      </c>
      <c r="C389" s="20" t="s">
        <v>346</v>
      </c>
      <c r="D389" s="20" t="s">
        <v>571</v>
      </c>
      <c r="E389" s="20" t="s">
        <v>2113</v>
      </c>
      <c r="F389" s="20" t="s">
        <v>1037</v>
      </c>
      <c r="G389" s="20" t="s">
        <v>2114</v>
      </c>
      <c r="H389" s="20" t="s">
        <v>2115</v>
      </c>
      <c r="I389" s="20" t="s">
        <v>389</v>
      </c>
      <c r="J389" s="20"/>
    </row>
    <row r="390" spans="1:10" x14ac:dyDescent="0.2">
      <c r="A390" s="20" t="s">
        <v>2116</v>
      </c>
      <c r="B390" s="20" t="s">
        <v>992</v>
      </c>
      <c r="C390" s="20" t="s">
        <v>346</v>
      </c>
      <c r="D390" s="20" t="s">
        <v>571</v>
      </c>
      <c r="E390" s="20" t="s">
        <v>2117</v>
      </c>
      <c r="F390" s="20" t="s">
        <v>640</v>
      </c>
      <c r="G390" s="20" t="s">
        <v>2118</v>
      </c>
      <c r="H390" s="20" t="s">
        <v>2119</v>
      </c>
      <c r="I390" s="20" t="s">
        <v>401</v>
      </c>
      <c r="J390" s="20" t="s">
        <v>483</v>
      </c>
    </row>
    <row r="391" spans="1:10" x14ac:dyDescent="0.2">
      <c r="A391" s="20" t="s">
        <v>2120</v>
      </c>
      <c r="B391" s="20" t="s">
        <v>992</v>
      </c>
      <c r="C391" s="20" t="s">
        <v>346</v>
      </c>
      <c r="D391" s="20" t="s">
        <v>571</v>
      </c>
      <c r="E391" s="20" t="s">
        <v>2121</v>
      </c>
      <c r="F391" s="20" t="s">
        <v>1620</v>
      </c>
      <c r="G391" s="20" t="s">
        <v>2122</v>
      </c>
      <c r="H391" s="20" t="s">
        <v>2123</v>
      </c>
      <c r="I391" s="20" t="s">
        <v>401</v>
      </c>
      <c r="J391" s="20" t="s">
        <v>483</v>
      </c>
    </row>
    <row r="392" spans="1:10" x14ac:dyDescent="0.2">
      <c r="A392" s="20" t="s">
        <v>2124</v>
      </c>
      <c r="B392" s="20" t="s">
        <v>992</v>
      </c>
      <c r="C392" s="20" t="s">
        <v>346</v>
      </c>
      <c r="D392" s="20" t="s">
        <v>571</v>
      </c>
      <c r="E392" s="20" t="s">
        <v>2125</v>
      </c>
      <c r="F392" s="20" t="s">
        <v>377</v>
      </c>
      <c r="G392" s="20" t="s">
        <v>2126</v>
      </c>
      <c r="H392" s="20" t="s">
        <v>2127</v>
      </c>
      <c r="I392" s="20" t="s">
        <v>401</v>
      </c>
      <c r="J392" s="20" t="s">
        <v>483</v>
      </c>
    </row>
    <row r="393" spans="1:10" x14ac:dyDescent="0.2">
      <c r="A393" s="20" t="s">
        <v>2128</v>
      </c>
      <c r="B393" s="20" t="s">
        <v>992</v>
      </c>
      <c r="C393" s="20" t="s">
        <v>346</v>
      </c>
      <c r="D393" s="20" t="s">
        <v>571</v>
      </c>
      <c r="E393" s="20" t="s">
        <v>2129</v>
      </c>
      <c r="F393" s="20" t="s">
        <v>953</v>
      </c>
      <c r="G393" s="20" t="s">
        <v>2130</v>
      </c>
      <c r="H393" s="20" t="s">
        <v>2131</v>
      </c>
      <c r="I393" s="20" t="s">
        <v>401</v>
      </c>
      <c r="J393" s="20" t="s">
        <v>483</v>
      </c>
    </row>
    <row r="394" spans="1:10" x14ac:dyDescent="0.2">
      <c r="A394" s="20" t="s">
        <v>2132</v>
      </c>
      <c r="B394" s="20" t="s">
        <v>992</v>
      </c>
      <c r="C394" s="20" t="s">
        <v>346</v>
      </c>
      <c r="D394" s="20" t="s">
        <v>571</v>
      </c>
      <c r="E394" s="20" t="s">
        <v>2133</v>
      </c>
      <c r="F394" s="20" t="s">
        <v>703</v>
      </c>
      <c r="G394" s="20" t="s">
        <v>2134</v>
      </c>
      <c r="H394" s="20" t="s">
        <v>2135</v>
      </c>
      <c r="I394" s="20" t="s">
        <v>401</v>
      </c>
      <c r="J394" s="20" t="s">
        <v>483</v>
      </c>
    </row>
    <row r="395" spans="1:10" x14ac:dyDescent="0.2">
      <c r="A395" s="20" t="s">
        <v>2136</v>
      </c>
      <c r="B395" s="20" t="s">
        <v>992</v>
      </c>
      <c r="C395" s="20" t="s">
        <v>346</v>
      </c>
      <c r="D395" s="20" t="s">
        <v>571</v>
      </c>
      <c r="E395" s="20" t="s">
        <v>2137</v>
      </c>
      <c r="F395" s="20" t="s">
        <v>2138</v>
      </c>
      <c r="G395" s="20" t="s">
        <v>2139</v>
      </c>
      <c r="H395" s="20" t="s">
        <v>2140</v>
      </c>
      <c r="I395" s="20" t="s">
        <v>401</v>
      </c>
      <c r="J395" s="20" t="s">
        <v>483</v>
      </c>
    </row>
    <row r="396" spans="1:10" x14ac:dyDescent="0.2">
      <c r="A396" s="20" t="s">
        <v>2141</v>
      </c>
      <c r="B396" s="20" t="s">
        <v>992</v>
      </c>
      <c r="C396" s="20" t="s">
        <v>346</v>
      </c>
      <c r="D396" s="20" t="s">
        <v>571</v>
      </c>
      <c r="E396" s="20" t="s">
        <v>2142</v>
      </c>
      <c r="F396" s="20" t="s">
        <v>1017</v>
      </c>
      <c r="G396" s="20" t="s">
        <v>2143</v>
      </c>
      <c r="H396" s="20" t="s">
        <v>2144</v>
      </c>
      <c r="I396" s="20" t="s">
        <v>401</v>
      </c>
      <c r="J396" s="20" t="s">
        <v>483</v>
      </c>
    </row>
    <row r="397" spans="1:10" x14ac:dyDescent="0.2">
      <c r="A397" s="20" t="s">
        <v>2145</v>
      </c>
      <c r="B397" s="20" t="s">
        <v>992</v>
      </c>
      <c r="C397" s="20" t="s">
        <v>346</v>
      </c>
      <c r="D397" s="20" t="s">
        <v>571</v>
      </c>
      <c r="E397" s="20" t="s">
        <v>2146</v>
      </c>
      <c r="F397" s="20" t="s">
        <v>2147</v>
      </c>
      <c r="G397" s="20" t="s">
        <v>2148</v>
      </c>
      <c r="H397" s="20" t="s">
        <v>2149</v>
      </c>
      <c r="I397" s="20" t="s">
        <v>352</v>
      </c>
      <c r="J397" s="20"/>
    </row>
    <row r="398" spans="1:10" x14ac:dyDescent="0.2">
      <c r="A398" s="20" t="s">
        <v>2150</v>
      </c>
      <c r="B398" s="20" t="s">
        <v>992</v>
      </c>
      <c r="C398" s="20" t="s">
        <v>346</v>
      </c>
      <c r="D398" s="20" t="s">
        <v>571</v>
      </c>
      <c r="E398" s="20" t="s">
        <v>2151</v>
      </c>
      <c r="F398" s="20" t="s">
        <v>2152</v>
      </c>
      <c r="G398" s="20" t="s">
        <v>2153</v>
      </c>
      <c r="H398" s="20" t="s">
        <v>2154</v>
      </c>
      <c r="I398" s="20" t="s">
        <v>401</v>
      </c>
      <c r="J398" s="20" t="s">
        <v>402</v>
      </c>
    </row>
    <row r="399" spans="1:10" x14ac:dyDescent="0.2">
      <c r="A399" s="20" t="s">
        <v>2155</v>
      </c>
      <c r="B399" s="20" t="s">
        <v>992</v>
      </c>
      <c r="C399" s="20" t="s">
        <v>346</v>
      </c>
      <c r="D399" s="20" t="s">
        <v>571</v>
      </c>
      <c r="E399" s="20" t="s">
        <v>2156</v>
      </c>
      <c r="F399" s="20" t="s">
        <v>2157</v>
      </c>
      <c r="G399" s="20" t="s">
        <v>2158</v>
      </c>
      <c r="H399" s="20" t="s">
        <v>2159</v>
      </c>
      <c r="I399" s="20" t="s">
        <v>401</v>
      </c>
      <c r="J399" s="20" t="s">
        <v>483</v>
      </c>
    </row>
    <row r="400" spans="1:10" x14ac:dyDescent="0.2">
      <c r="A400" s="20" t="s">
        <v>2160</v>
      </c>
      <c r="B400" s="20" t="s">
        <v>992</v>
      </c>
      <c r="C400" s="20" t="s">
        <v>346</v>
      </c>
      <c r="D400" s="20" t="s">
        <v>571</v>
      </c>
      <c r="E400" s="20" t="s">
        <v>2161</v>
      </c>
      <c r="F400" s="20" t="s">
        <v>727</v>
      </c>
      <c r="G400" s="20" t="s">
        <v>2162</v>
      </c>
      <c r="H400" s="20" t="s">
        <v>2163</v>
      </c>
      <c r="I400" s="20" t="s">
        <v>401</v>
      </c>
      <c r="J400" s="20" t="s">
        <v>483</v>
      </c>
    </row>
    <row r="401" spans="1:10" x14ac:dyDescent="0.2">
      <c r="A401" s="20" t="s">
        <v>2164</v>
      </c>
      <c r="B401" s="20" t="s">
        <v>992</v>
      </c>
      <c r="C401" s="20" t="s">
        <v>346</v>
      </c>
      <c r="D401" s="20" t="s">
        <v>571</v>
      </c>
      <c r="E401" s="20" t="s">
        <v>2165</v>
      </c>
      <c r="F401" s="20" t="s">
        <v>2166</v>
      </c>
      <c r="G401" s="20" t="s">
        <v>2167</v>
      </c>
      <c r="H401" s="20" t="s">
        <v>2168</v>
      </c>
      <c r="I401" s="20" t="s">
        <v>401</v>
      </c>
      <c r="J401" s="20" t="s">
        <v>483</v>
      </c>
    </row>
    <row r="402" spans="1:10" x14ac:dyDescent="0.2">
      <c r="A402" s="20" t="s">
        <v>2169</v>
      </c>
      <c r="B402" s="20" t="s">
        <v>992</v>
      </c>
      <c r="C402" s="20" t="s">
        <v>346</v>
      </c>
      <c r="D402" s="20" t="s">
        <v>571</v>
      </c>
      <c r="E402" s="20" t="s">
        <v>2170</v>
      </c>
      <c r="F402" s="20" t="s">
        <v>2171</v>
      </c>
      <c r="G402" s="20" t="s">
        <v>2172</v>
      </c>
      <c r="H402" s="20" t="s">
        <v>2173</v>
      </c>
      <c r="I402" s="20" t="s">
        <v>401</v>
      </c>
      <c r="J402" s="20" t="s">
        <v>483</v>
      </c>
    </row>
    <row r="403" spans="1:10" x14ac:dyDescent="0.2">
      <c r="A403" s="20" t="s">
        <v>2174</v>
      </c>
      <c r="B403" s="20" t="s">
        <v>992</v>
      </c>
      <c r="C403" s="20" t="s">
        <v>346</v>
      </c>
      <c r="D403" s="20" t="s">
        <v>571</v>
      </c>
      <c r="E403" s="20" t="s">
        <v>2175</v>
      </c>
      <c r="F403" s="20" t="s">
        <v>421</v>
      </c>
      <c r="G403" s="20" t="s">
        <v>2176</v>
      </c>
      <c r="H403" s="20" t="s">
        <v>2177</v>
      </c>
      <c r="I403" s="20" t="s">
        <v>401</v>
      </c>
      <c r="J403" s="20" t="s">
        <v>483</v>
      </c>
    </row>
    <row r="404" spans="1:10" x14ac:dyDescent="0.2">
      <c r="A404" s="20" t="s">
        <v>2178</v>
      </c>
      <c r="B404" s="20" t="s">
        <v>992</v>
      </c>
      <c r="C404" s="20" t="s">
        <v>346</v>
      </c>
      <c r="D404" s="20" t="s">
        <v>571</v>
      </c>
      <c r="E404" s="20" t="s">
        <v>2179</v>
      </c>
      <c r="F404" s="20" t="s">
        <v>770</v>
      </c>
      <c r="G404" s="20" t="s">
        <v>2180</v>
      </c>
      <c r="H404" s="20" t="s">
        <v>2181</v>
      </c>
      <c r="I404" s="20" t="s">
        <v>401</v>
      </c>
      <c r="J404" s="20" t="s">
        <v>483</v>
      </c>
    </row>
    <row r="405" spans="1:10" x14ac:dyDescent="0.2">
      <c r="A405" s="20" t="s">
        <v>2182</v>
      </c>
      <c r="B405" s="20" t="s">
        <v>992</v>
      </c>
      <c r="C405" s="20" t="s">
        <v>346</v>
      </c>
      <c r="D405" s="20" t="s">
        <v>571</v>
      </c>
      <c r="E405" s="20" t="s">
        <v>2183</v>
      </c>
      <c r="F405" s="20" t="s">
        <v>2184</v>
      </c>
      <c r="G405" s="20" t="s">
        <v>2185</v>
      </c>
      <c r="H405" s="20" t="s">
        <v>2186</v>
      </c>
      <c r="I405" s="20" t="s">
        <v>401</v>
      </c>
      <c r="J405" s="20" t="s">
        <v>483</v>
      </c>
    </row>
    <row r="406" spans="1:10" x14ac:dyDescent="0.2">
      <c r="A406" s="20" t="s">
        <v>2187</v>
      </c>
      <c r="B406" s="20" t="s">
        <v>992</v>
      </c>
      <c r="C406" s="20" t="s">
        <v>346</v>
      </c>
      <c r="D406" s="20" t="s">
        <v>571</v>
      </c>
      <c r="E406" s="20" t="s">
        <v>2188</v>
      </c>
      <c r="F406" s="20" t="s">
        <v>607</v>
      </c>
      <c r="G406" s="20" t="s">
        <v>2189</v>
      </c>
      <c r="H406" s="20" t="s">
        <v>2190</v>
      </c>
      <c r="I406" s="20" t="s">
        <v>401</v>
      </c>
      <c r="J406" s="20" t="s">
        <v>483</v>
      </c>
    </row>
    <row r="407" spans="1:10" x14ac:dyDescent="0.2">
      <c r="A407" s="20" t="s">
        <v>2191</v>
      </c>
      <c r="B407" s="20" t="s">
        <v>992</v>
      </c>
      <c r="C407" s="20" t="s">
        <v>346</v>
      </c>
      <c r="D407" s="20" t="s">
        <v>571</v>
      </c>
      <c r="E407" s="20" t="s">
        <v>2192</v>
      </c>
      <c r="F407" s="20" t="s">
        <v>770</v>
      </c>
      <c r="G407" s="20" t="s">
        <v>2193</v>
      </c>
      <c r="H407" s="20" t="s">
        <v>2194</v>
      </c>
      <c r="I407" s="20" t="s">
        <v>401</v>
      </c>
      <c r="J407" s="20" t="s">
        <v>483</v>
      </c>
    </row>
    <row r="408" spans="1:10" x14ac:dyDescent="0.2">
      <c r="A408" s="20" t="s">
        <v>2195</v>
      </c>
      <c r="B408" s="20" t="s">
        <v>992</v>
      </c>
      <c r="C408" s="20" t="s">
        <v>346</v>
      </c>
      <c r="D408" s="20" t="s">
        <v>571</v>
      </c>
      <c r="E408" s="20" t="s">
        <v>2196</v>
      </c>
      <c r="F408" s="20" t="s">
        <v>2197</v>
      </c>
      <c r="G408" s="20" t="s">
        <v>2198</v>
      </c>
      <c r="H408" s="20" t="s">
        <v>2199</v>
      </c>
      <c r="I408" s="20" t="s">
        <v>389</v>
      </c>
      <c r="J408" s="20"/>
    </row>
    <row r="409" spans="1:10" x14ac:dyDescent="0.2">
      <c r="A409" s="20" t="s">
        <v>2200</v>
      </c>
      <c r="B409" s="20" t="s">
        <v>992</v>
      </c>
      <c r="C409" s="20" t="s">
        <v>346</v>
      </c>
      <c r="D409" s="20" t="s">
        <v>430</v>
      </c>
      <c r="E409" s="20" t="s">
        <v>2201</v>
      </c>
      <c r="F409" s="20" t="s">
        <v>2202</v>
      </c>
      <c r="G409" s="20" t="s">
        <v>2203</v>
      </c>
      <c r="H409" s="20" t="s">
        <v>2204</v>
      </c>
      <c r="I409" s="20" t="s">
        <v>389</v>
      </c>
      <c r="J409" s="20"/>
    </row>
    <row r="410" spans="1:10" x14ac:dyDescent="0.2">
      <c r="A410" s="20" t="s">
        <v>2205</v>
      </c>
      <c r="B410" s="20" t="s">
        <v>992</v>
      </c>
      <c r="C410" s="20" t="s">
        <v>346</v>
      </c>
      <c r="D410" s="20" t="s">
        <v>571</v>
      </c>
      <c r="E410" s="20" t="s">
        <v>2206</v>
      </c>
      <c r="F410" s="20" t="s">
        <v>770</v>
      </c>
      <c r="G410" s="20" t="s">
        <v>2207</v>
      </c>
      <c r="H410" s="20" t="s">
        <v>2208</v>
      </c>
      <c r="I410" s="20" t="s">
        <v>389</v>
      </c>
      <c r="J410" s="20"/>
    </row>
    <row r="411" spans="1:10" x14ac:dyDescent="0.2">
      <c r="A411" s="20" t="s">
        <v>2209</v>
      </c>
      <c r="B411" s="20" t="s">
        <v>992</v>
      </c>
      <c r="C411" s="20" t="s">
        <v>346</v>
      </c>
      <c r="D411" s="20" t="s">
        <v>571</v>
      </c>
      <c r="E411" s="20" t="s">
        <v>2210</v>
      </c>
      <c r="F411" s="20" t="s">
        <v>2211</v>
      </c>
      <c r="G411" s="20" t="s">
        <v>2212</v>
      </c>
      <c r="H411" s="20" t="s">
        <v>2213</v>
      </c>
      <c r="I411" s="20" t="s">
        <v>401</v>
      </c>
      <c r="J411" s="20" t="s">
        <v>483</v>
      </c>
    </row>
    <row r="412" spans="1:10" x14ac:dyDescent="0.2">
      <c r="A412" s="20" t="s">
        <v>2214</v>
      </c>
      <c r="B412" s="20" t="s">
        <v>992</v>
      </c>
      <c r="C412" s="20" t="s">
        <v>346</v>
      </c>
      <c r="D412" s="20" t="s">
        <v>571</v>
      </c>
      <c r="E412" s="20" t="s">
        <v>2215</v>
      </c>
      <c r="F412" s="20" t="s">
        <v>1688</v>
      </c>
      <c r="G412" s="20" t="s">
        <v>2216</v>
      </c>
      <c r="H412" s="20" t="s">
        <v>2217</v>
      </c>
      <c r="I412" s="20" t="s">
        <v>352</v>
      </c>
      <c r="J412" s="20"/>
    </row>
    <row r="413" spans="1:10" x14ac:dyDescent="0.2">
      <c r="A413" s="20" t="s">
        <v>2218</v>
      </c>
      <c r="B413" s="20" t="s">
        <v>992</v>
      </c>
      <c r="C413" s="20" t="s">
        <v>346</v>
      </c>
      <c r="D413" s="20" t="s">
        <v>571</v>
      </c>
      <c r="E413" s="20" t="s">
        <v>2219</v>
      </c>
      <c r="F413" s="20" t="s">
        <v>593</v>
      </c>
      <c r="G413" s="20" t="s">
        <v>2220</v>
      </c>
      <c r="H413" s="20" t="s">
        <v>2221</v>
      </c>
      <c r="I413" s="20" t="s">
        <v>401</v>
      </c>
      <c r="J413" s="20" t="s">
        <v>483</v>
      </c>
    </row>
    <row r="414" spans="1:10" x14ac:dyDescent="0.2">
      <c r="A414" s="20" t="s">
        <v>2222</v>
      </c>
      <c r="B414" s="20" t="s">
        <v>992</v>
      </c>
      <c r="C414" s="20" t="s">
        <v>346</v>
      </c>
      <c r="D414" s="20" t="s">
        <v>571</v>
      </c>
      <c r="E414" s="20" t="s">
        <v>2223</v>
      </c>
      <c r="F414" s="20" t="s">
        <v>486</v>
      </c>
      <c r="G414" s="20" t="s">
        <v>2224</v>
      </c>
      <c r="H414" s="20" t="s">
        <v>2225</v>
      </c>
      <c r="I414" s="20" t="s">
        <v>401</v>
      </c>
      <c r="J414" s="20" t="s">
        <v>483</v>
      </c>
    </row>
    <row r="415" spans="1:10" x14ac:dyDescent="0.2">
      <c r="A415" s="20" t="s">
        <v>2226</v>
      </c>
      <c r="B415" s="20" t="s">
        <v>992</v>
      </c>
      <c r="C415" s="20" t="s">
        <v>346</v>
      </c>
      <c r="D415" s="20" t="s">
        <v>571</v>
      </c>
      <c r="E415" s="20" t="s">
        <v>2227</v>
      </c>
      <c r="F415" s="20" t="s">
        <v>1809</v>
      </c>
      <c r="G415" s="20" t="s">
        <v>2228</v>
      </c>
      <c r="H415" s="20" t="s">
        <v>2229</v>
      </c>
      <c r="I415" s="20" t="s">
        <v>401</v>
      </c>
      <c r="J415" s="20" t="s">
        <v>483</v>
      </c>
    </row>
    <row r="416" spans="1:10" x14ac:dyDescent="0.2">
      <c r="A416" s="20" t="s">
        <v>2230</v>
      </c>
      <c r="B416" s="20" t="s">
        <v>992</v>
      </c>
      <c r="C416" s="20" t="s">
        <v>346</v>
      </c>
      <c r="D416" s="20" t="s">
        <v>571</v>
      </c>
      <c r="E416" s="20" t="s">
        <v>2231</v>
      </c>
      <c r="F416" s="20" t="s">
        <v>891</v>
      </c>
      <c r="G416" s="20" t="s">
        <v>2232</v>
      </c>
      <c r="H416" s="20" t="s">
        <v>2233</v>
      </c>
      <c r="I416" s="20" t="s">
        <v>401</v>
      </c>
      <c r="J416" s="20" t="s">
        <v>483</v>
      </c>
    </row>
    <row r="417" spans="1:10" x14ac:dyDescent="0.2">
      <c r="A417" s="20" t="s">
        <v>2234</v>
      </c>
      <c r="B417" s="20" t="s">
        <v>992</v>
      </c>
      <c r="C417" s="20" t="s">
        <v>346</v>
      </c>
      <c r="D417" s="20" t="s">
        <v>571</v>
      </c>
      <c r="E417" s="20" t="s">
        <v>2235</v>
      </c>
      <c r="F417" s="20" t="s">
        <v>593</v>
      </c>
      <c r="G417" s="20" t="s">
        <v>2236</v>
      </c>
      <c r="H417" s="20" t="s">
        <v>2237</v>
      </c>
      <c r="I417" s="20" t="s">
        <v>401</v>
      </c>
      <c r="J417" s="20" t="s">
        <v>483</v>
      </c>
    </row>
    <row r="418" spans="1:10" x14ac:dyDescent="0.2">
      <c r="A418" s="20" t="s">
        <v>2238</v>
      </c>
      <c r="B418" s="20" t="s">
        <v>992</v>
      </c>
      <c r="C418" s="20" t="s">
        <v>346</v>
      </c>
      <c r="D418" s="20" t="s">
        <v>571</v>
      </c>
      <c r="E418" s="20" t="s">
        <v>2239</v>
      </c>
      <c r="F418" s="20" t="s">
        <v>456</v>
      </c>
      <c r="G418" s="20" t="s">
        <v>2240</v>
      </c>
      <c r="H418" s="20" t="s">
        <v>2241</v>
      </c>
      <c r="I418" s="20" t="s">
        <v>401</v>
      </c>
      <c r="J418" s="20" t="s">
        <v>483</v>
      </c>
    </row>
    <row r="419" spans="1:10" x14ac:dyDescent="0.2">
      <c r="A419" s="20" t="s">
        <v>2242</v>
      </c>
      <c r="B419" s="20" t="s">
        <v>992</v>
      </c>
      <c r="C419" s="20" t="s">
        <v>346</v>
      </c>
      <c r="D419" s="20" t="s">
        <v>430</v>
      </c>
      <c r="E419" s="20" t="s">
        <v>2243</v>
      </c>
      <c r="F419" s="20" t="s">
        <v>2244</v>
      </c>
      <c r="G419" s="20" t="s">
        <v>2245</v>
      </c>
      <c r="H419" s="20" t="s">
        <v>2246</v>
      </c>
      <c r="I419" s="20" t="s">
        <v>401</v>
      </c>
      <c r="J419" s="20" t="s">
        <v>483</v>
      </c>
    </row>
    <row r="420" spans="1:10" x14ac:dyDescent="0.2">
      <c r="A420" s="20" t="s">
        <v>2247</v>
      </c>
      <c r="B420" s="20" t="s">
        <v>992</v>
      </c>
      <c r="C420" s="20" t="s">
        <v>346</v>
      </c>
      <c r="D420" s="20" t="s">
        <v>430</v>
      </c>
      <c r="E420" s="20" t="s">
        <v>2248</v>
      </c>
      <c r="F420" s="20" t="s">
        <v>979</v>
      </c>
      <c r="G420" s="20" t="s">
        <v>2249</v>
      </c>
      <c r="H420" s="20" t="s">
        <v>2250</v>
      </c>
      <c r="I420" s="20" t="s">
        <v>401</v>
      </c>
      <c r="J420" s="20" t="s">
        <v>483</v>
      </c>
    </row>
    <row r="421" spans="1:10" x14ac:dyDescent="0.2">
      <c r="A421" s="20" t="s">
        <v>2251</v>
      </c>
      <c r="B421" s="20" t="s">
        <v>992</v>
      </c>
      <c r="C421" s="20" t="s">
        <v>346</v>
      </c>
      <c r="D421" s="20" t="s">
        <v>445</v>
      </c>
      <c r="E421" s="20" t="s">
        <v>2252</v>
      </c>
      <c r="F421" s="20" t="s">
        <v>2253</v>
      </c>
      <c r="G421" s="20" t="s">
        <v>2254</v>
      </c>
      <c r="H421" s="20" t="s">
        <v>2255</v>
      </c>
      <c r="I421" s="20" t="s">
        <v>352</v>
      </c>
      <c r="J421" s="20"/>
    </row>
    <row r="422" spans="1:10" x14ac:dyDescent="0.2">
      <c r="A422" s="20" t="s">
        <v>2256</v>
      </c>
      <c r="B422" s="20" t="s">
        <v>992</v>
      </c>
      <c r="C422" s="20" t="s">
        <v>346</v>
      </c>
      <c r="D422" s="20" t="s">
        <v>430</v>
      </c>
      <c r="E422" s="20" t="s">
        <v>2257</v>
      </c>
      <c r="F422" s="20" t="s">
        <v>356</v>
      </c>
      <c r="G422" s="20" t="s">
        <v>2258</v>
      </c>
      <c r="H422" s="20" t="s">
        <v>2259</v>
      </c>
      <c r="I422" s="20" t="s">
        <v>401</v>
      </c>
      <c r="J422" s="20" t="s">
        <v>483</v>
      </c>
    </row>
    <row r="423" spans="1:10" x14ac:dyDescent="0.2">
      <c r="A423" s="20" t="s">
        <v>2260</v>
      </c>
      <c r="B423" s="20" t="s">
        <v>992</v>
      </c>
      <c r="C423" s="20" t="s">
        <v>346</v>
      </c>
      <c r="D423" s="20" t="s">
        <v>430</v>
      </c>
      <c r="E423" s="20" t="s">
        <v>2261</v>
      </c>
      <c r="F423" s="20" t="s">
        <v>2262</v>
      </c>
      <c r="G423" s="20"/>
      <c r="H423" s="20" t="s">
        <v>2263</v>
      </c>
      <c r="I423" s="20" t="s">
        <v>401</v>
      </c>
      <c r="J423" s="20" t="s">
        <v>483</v>
      </c>
    </row>
    <row r="424" spans="1:10" x14ac:dyDescent="0.2">
      <c r="A424" s="20" t="s">
        <v>2264</v>
      </c>
      <c r="B424" s="20" t="s">
        <v>992</v>
      </c>
      <c r="C424" s="20" t="s">
        <v>346</v>
      </c>
      <c r="D424" s="20" t="s">
        <v>430</v>
      </c>
      <c r="E424" s="20" t="s">
        <v>2265</v>
      </c>
      <c r="F424" s="20" t="s">
        <v>826</v>
      </c>
      <c r="G424" s="20" t="s">
        <v>2266</v>
      </c>
      <c r="H424" s="20" t="s">
        <v>2267</v>
      </c>
      <c r="I424" s="20" t="s">
        <v>401</v>
      </c>
      <c r="J424" s="20" t="s">
        <v>402</v>
      </c>
    </row>
    <row r="425" spans="1:10" x14ac:dyDescent="0.2">
      <c r="A425" s="20" t="s">
        <v>2268</v>
      </c>
      <c r="B425" s="20" t="s">
        <v>992</v>
      </c>
      <c r="C425" s="20" t="s">
        <v>346</v>
      </c>
      <c r="D425" s="20" t="s">
        <v>430</v>
      </c>
      <c r="E425" s="20" t="s">
        <v>2269</v>
      </c>
      <c r="F425" s="20" t="s">
        <v>2270</v>
      </c>
      <c r="G425" s="20" t="s">
        <v>2271</v>
      </c>
      <c r="H425" s="20" t="s">
        <v>2272</v>
      </c>
      <c r="I425" s="20" t="s">
        <v>401</v>
      </c>
      <c r="J425" s="20" t="s">
        <v>483</v>
      </c>
    </row>
    <row r="426" spans="1:10" x14ac:dyDescent="0.2">
      <c r="A426" s="20" t="s">
        <v>2273</v>
      </c>
      <c r="B426" s="20" t="s">
        <v>992</v>
      </c>
      <c r="C426" s="20" t="s">
        <v>346</v>
      </c>
      <c r="D426" s="20" t="s">
        <v>1287</v>
      </c>
      <c r="E426" s="20" t="s">
        <v>2274</v>
      </c>
      <c r="F426" s="20" t="s">
        <v>2275</v>
      </c>
      <c r="G426" s="20" t="s">
        <v>2276</v>
      </c>
      <c r="H426" s="20" t="s">
        <v>2277</v>
      </c>
      <c r="I426" s="20" t="s">
        <v>401</v>
      </c>
      <c r="J426" s="20" t="s">
        <v>483</v>
      </c>
    </row>
    <row r="427" spans="1:10" x14ac:dyDescent="0.2">
      <c r="A427" s="20" t="s">
        <v>2278</v>
      </c>
      <c r="B427" s="20" t="s">
        <v>992</v>
      </c>
      <c r="C427" s="20" t="s">
        <v>346</v>
      </c>
      <c r="D427" s="20" t="s">
        <v>571</v>
      </c>
      <c r="E427" s="20" t="s">
        <v>2279</v>
      </c>
      <c r="F427" s="20" t="s">
        <v>1037</v>
      </c>
      <c r="G427" s="20" t="s">
        <v>2280</v>
      </c>
      <c r="H427" s="20" t="s">
        <v>2281</v>
      </c>
      <c r="I427" s="20" t="s">
        <v>401</v>
      </c>
      <c r="J427" s="20" t="s">
        <v>402</v>
      </c>
    </row>
    <row r="428" spans="1:10" x14ac:dyDescent="0.2">
      <c r="A428" s="20" t="s">
        <v>2282</v>
      </c>
      <c r="B428" s="20" t="s">
        <v>992</v>
      </c>
      <c r="C428" s="20" t="s">
        <v>346</v>
      </c>
      <c r="D428" s="20" t="s">
        <v>571</v>
      </c>
      <c r="E428" s="20" t="s">
        <v>2283</v>
      </c>
      <c r="F428" s="20" t="s">
        <v>514</v>
      </c>
      <c r="G428" s="20" t="s">
        <v>2284</v>
      </c>
      <c r="H428" s="20" t="s">
        <v>2285</v>
      </c>
      <c r="I428" s="20" t="s">
        <v>401</v>
      </c>
      <c r="J428" s="20" t="s">
        <v>402</v>
      </c>
    </row>
    <row r="429" spans="1:10" x14ac:dyDescent="0.2">
      <c r="A429" s="20" t="s">
        <v>2286</v>
      </c>
      <c r="B429" s="20" t="s">
        <v>992</v>
      </c>
      <c r="C429" s="20" t="s">
        <v>346</v>
      </c>
      <c r="D429" s="20" t="s">
        <v>571</v>
      </c>
      <c r="E429" s="20" t="s">
        <v>2287</v>
      </c>
      <c r="F429" s="20" t="s">
        <v>727</v>
      </c>
      <c r="G429" s="20" t="s">
        <v>2288</v>
      </c>
      <c r="H429" s="20" t="s">
        <v>2289</v>
      </c>
      <c r="I429" s="20" t="s">
        <v>401</v>
      </c>
      <c r="J429" s="20" t="s">
        <v>402</v>
      </c>
    </row>
    <row r="430" spans="1:10" x14ac:dyDescent="0.2">
      <c r="A430" s="20" t="s">
        <v>2290</v>
      </c>
      <c r="B430" s="20" t="s">
        <v>992</v>
      </c>
      <c r="C430" s="20" t="s">
        <v>346</v>
      </c>
      <c r="D430" s="20" t="s">
        <v>571</v>
      </c>
      <c r="E430" s="20" t="s">
        <v>2291</v>
      </c>
      <c r="F430" s="20" t="s">
        <v>2292</v>
      </c>
      <c r="G430" s="20" t="s">
        <v>2293</v>
      </c>
      <c r="H430" s="20" t="s">
        <v>2294</v>
      </c>
      <c r="I430" s="20" t="s">
        <v>401</v>
      </c>
      <c r="J430" s="20" t="s">
        <v>483</v>
      </c>
    </row>
    <row r="431" spans="1:10" x14ac:dyDescent="0.2">
      <c r="A431" s="20" t="s">
        <v>2295</v>
      </c>
      <c r="B431" s="20" t="s">
        <v>992</v>
      </c>
      <c r="C431" s="20" t="s">
        <v>346</v>
      </c>
      <c r="D431" s="20" t="s">
        <v>571</v>
      </c>
      <c r="E431" s="20" t="s">
        <v>2296</v>
      </c>
      <c r="F431" s="20" t="s">
        <v>421</v>
      </c>
      <c r="G431" s="20" t="s">
        <v>2297</v>
      </c>
      <c r="H431" s="20" t="s">
        <v>2298</v>
      </c>
      <c r="I431" s="20" t="s">
        <v>401</v>
      </c>
      <c r="J431" s="20" t="s">
        <v>483</v>
      </c>
    </row>
    <row r="432" spans="1:10" x14ac:dyDescent="0.2">
      <c r="A432" s="20" t="s">
        <v>2299</v>
      </c>
      <c r="B432" s="20" t="s">
        <v>992</v>
      </c>
      <c r="C432" s="20" t="s">
        <v>346</v>
      </c>
      <c r="D432" s="20" t="s">
        <v>571</v>
      </c>
      <c r="E432" s="20" t="s">
        <v>2300</v>
      </c>
      <c r="F432" s="20" t="s">
        <v>421</v>
      </c>
      <c r="G432" s="20" t="s">
        <v>2301</v>
      </c>
      <c r="H432" s="20" t="s">
        <v>2302</v>
      </c>
      <c r="I432" s="20" t="s">
        <v>401</v>
      </c>
      <c r="J432" s="20" t="s">
        <v>483</v>
      </c>
    </row>
    <row r="433" spans="1:10" x14ac:dyDescent="0.2">
      <c r="A433" s="20" t="s">
        <v>2303</v>
      </c>
      <c r="B433" s="20" t="s">
        <v>992</v>
      </c>
      <c r="C433" s="20" t="s">
        <v>346</v>
      </c>
      <c r="D433" s="20" t="s">
        <v>571</v>
      </c>
      <c r="E433" s="20" t="s">
        <v>2304</v>
      </c>
      <c r="F433" s="20" t="s">
        <v>2305</v>
      </c>
      <c r="G433" s="20" t="s">
        <v>2306</v>
      </c>
      <c r="H433" s="20" t="s">
        <v>2307</v>
      </c>
      <c r="I433" s="20" t="s">
        <v>401</v>
      </c>
      <c r="J433" s="20" t="s">
        <v>483</v>
      </c>
    </row>
    <row r="434" spans="1:10" x14ac:dyDescent="0.2">
      <c r="A434" s="20" t="s">
        <v>2308</v>
      </c>
      <c r="B434" s="20" t="s">
        <v>992</v>
      </c>
      <c r="C434" s="20" t="s">
        <v>346</v>
      </c>
      <c r="D434" s="20" t="s">
        <v>571</v>
      </c>
      <c r="E434" s="20" t="s">
        <v>2309</v>
      </c>
      <c r="F434" s="20" t="s">
        <v>2310</v>
      </c>
      <c r="G434" s="20" t="s">
        <v>2311</v>
      </c>
      <c r="H434" s="20" t="s">
        <v>2312</v>
      </c>
      <c r="I434" s="20" t="s">
        <v>401</v>
      </c>
      <c r="J434" s="20" t="s">
        <v>483</v>
      </c>
    </row>
    <row r="435" spans="1:10" x14ac:dyDescent="0.2">
      <c r="A435" s="20" t="s">
        <v>2313</v>
      </c>
      <c r="B435" s="20" t="s">
        <v>992</v>
      </c>
      <c r="C435" s="20" t="s">
        <v>346</v>
      </c>
      <c r="D435" s="20" t="s">
        <v>571</v>
      </c>
      <c r="E435" s="20" t="s">
        <v>2314</v>
      </c>
      <c r="F435" s="20" t="s">
        <v>421</v>
      </c>
      <c r="G435" s="20" t="s">
        <v>2315</v>
      </c>
      <c r="H435" s="20" t="s">
        <v>2316</v>
      </c>
      <c r="I435" s="20" t="s">
        <v>401</v>
      </c>
      <c r="J435" s="20" t="s">
        <v>483</v>
      </c>
    </row>
    <row r="436" spans="1:10" x14ac:dyDescent="0.2">
      <c r="A436" s="20" t="s">
        <v>2317</v>
      </c>
      <c r="B436" s="20" t="s">
        <v>992</v>
      </c>
      <c r="C436" s="20" t="s">
        <v>346</v>
      </c>
      <c r="D436" s="20" t="s">
        <v>571</v>
      </c>
      <c r="E436" s="20" t="s">
        <v>2318</v>
      </c>
      <c r="F436" s="20" t="s">
        <v>1920</v>
      </c>
      <c r="G436" s="20" t="s">
        <v>2319</v>
      </c>
      <c r="H436" s="20" t="s">
        <v>2320</v>
      </c>
      <c r="I436" s="20" t="s">
        <v>401</v>
      </c>
      <c r="J436" s="20" t="s">
        <v>483</v>
      </c>
    </row>
    <row r="437" spans="1:10" x14ac:dyDescent="0.2">
      <c r="A437" s="20" t="s">
        <v>2321</v>
      </c>
      <c r="B437" s="20" t="s">
        <v>992</v>
      </c>
      <c r="C437" s="20" t="s">
        <v>346</v>
      </c>
      <c r="D437" s="20" t="s">
        <v>571</v>
      </c>
      <c r="E437" s="20" t="s">
        <v>2322</v>
      </c>
      <c r="F437" s="20" t="s">
        <v>588</v>
      </c>
      <c r="G437" s="20" t="s">
        <v>2323</v>
      </c>
      <c r="H437" s="20" t="s">
        <v>2324</v>
      </c>
      <c r="I437" s="20" t="s">
        <v>401</v>
      </c>
      <c r="J437" s="20" t="s">
        <v>483</v>
      </c>
    </row>
    <row r="438" spans="1:10" x14ac:dyDescent="0.2">
      <c r="A438" s="20" t="s">
        <v>2325</v>
      </c>
      <c r="B438" s="20" t="s">
        <v>992</v>
      </c>
      <c r="C438" s="20" t="s">
        <v>346</v>
      </c>
      <c r="D438" s="20" t="s">
        <v>571</v>
      </c>
      <c r="E438" s="20" t="s">
        <v>2326</v>
      </c>
      <c r="F438" s="20" t="s">
        <v>2327</v>
      </c>
      <c r="G438" s="20" t="s">
        <v>2328</v>
      </c>
      <c r="H438" s="20" t="s">
        <v>2329</v>
      </c>
      <c r="I438" s="20" t="s">
        <v>401</v>
      </c>
      <c r="J438" s="20" t="s">
        <v>402</v>
      </c>
    </row>
    <row r="439" spans="1:10" x14ac:dyDescent="0.2">
      <c r="A439" s="20" t="s">
        <v>2330</v>
      </c>
      <c r="B439" s="20" t="s">
        <v>992</v>
      </c>
      <c r="C439" s="20" t="s">
        <v>346</v>
      </c>
      <c r="D439" s="20" t="s">
        <v>571</v>
      </c>
      <c r="E439" s="20" t="s">
        <v>2331</v>
      </c>
      <c r="F439" s="20" t="s">
        <v>1076</v>
      </c>
      <c r="G439" s="20" t="s">
        <v>2332</v>
      </c>
      <c r="H439" s="20" t="s">
        <v>2333</v>
      </c>
      <c r="I439" s="20" t="s">
        <v>401</v>
      </c>
      <c r="J439" s="20" t="s">
        <v>483</v>
      </c>
    </row>
    <row r="440" spans="1:10" x14ac:dyDescent="0.2">
      <c r="A440" s="20" t="s">
        <v>2334</v>
      </c>
      <c r="B440" s="20" t="s">
        <v>992</v>
      </c>
      <c r="C440" s="20" t="s">
        <v>346</v>
      </c>
      <c r="D440" s="20" t="s">
        <v>571</v>
      </c>
      <c r="E440" s="20" t="s">
        <v>2335</v>
      </c>
      <c r="F440" s="20" t="s">
        <v>770</v>
      </c>
      <c r="G440" s="20" t="s">
        <v>2336</v>
      </c>
      <c r="H440" s="20" t="s">
        <v>2337</v>
      </c>
      <c r="I440" s="20" t="s">
        <v>401</v>
      </c>
      <c r="J440" s="20" t="s">
        <v>402</v>
      </c>
    </row>
    <row r="441" spans="1:10" x14ac:dyDescent="0.2">
      <c r="A441" s="20" t="s">
        <v>2338</v>
      </c>
      <c r="B441" s="20" t="s">
        <v>992</v>
      </c>
      <c r="C441" s="20" t="s">
        <v>346</v>
      </c>
      <c r="D441" s="20" t="s">
        <v>571</v>
      </c>
      <c r="E441" s="20" t="s">
        <v>2339</v>
      </c>
      <c r="F441" s="20" t="s">
        <v>562</v>
      </c>
      <c r="G441" s="20" t="s">
        <v>2340</v>
      </c>
      <c r="H441" s="20" t="s">
        <v>2341</v>
      </c>
      <c r="I441" s="20" t="s">
        <v>389</v>
      </c>
      <c r="J441" s="20"/>
    </row>
    <row r="442" spans="1:10" x14ac:dyDescent="0.2">
      <c r="A442" s="20" t="s">
        <v>2342</v>
      </c>
      <c r="B442" s="20" t="s">
        <v>992</v>
      </c>
      <c r="C442" s="20" t="s">
        <v>346</v>
      </c>
      <c r="D442" s="20" t="s">
        <v>571</v>
      </c>
      <c r="E442" s="20" t="s">
        <v>2343</v>
      </c>
      <c r="F442" s="20" t="s">
        <v>2344</v>
      </c>
      <c r="G442" s="20" t="s">
        <v>2345</v>
      </c>
      <c r="H442" s="20" t="s">
        <v>2346</v>
      </c>
      <c r="I442" s="20" t="s">
        <v>401</v>
      </c>
      <c r="J442" s="20" t="s">
        <v>483</v>
      </c>
    </row>
    <row r="443" spans="1:10" x14ac:dyDescent="0.2">
      <c r="A443" s="20" t="s">
        <v>2347</v>
      </c>
      <c r="B443" s="20" t="s">
        <v>992</v>
      </c>
      <c r="C443" s="20" t="s">
        <v>346</v>
      </c>
      <c r="D443" s="20" t="s">
        <v>571</v>
      </c>
      <c r="E443" s="20" t="s">
        <v>2348</v>
      </c>
      <c r="F443" s="20" t="s">
        <v>2349</v>
      </c>
      <c r="G443" s="20" t="s">
        <v>2350</v>
      </c>
      <c r="H443" s="20" t="s">
        <v>2351</v>
      </c>
      <c r="I443" s="20" t="s">
        <v>401</v>
      </c>
      <c r="J443" s="20" t="s">
        <v>483</v>
      </c>
    </row>
    <row r="444" spans="1:10" x14ac:dyDescent="0.2">
      <c r="A444" s="20" t="s">
        <v>2352</v>
      </c>
      <c r="B444" s="20" t="s">
        <v>992</v>
      </c>
      <c r="C444" s="20" t="s">
        <v>346</v>
      </c>
      <c r="D444" s="20" t="s">
        <v>571</v>
      </c>
      <c r="E444" s="20" t="s">
        <v>2353</v>
      </c>
      <c r="F444" s="20" t="s">
        <v>2354</v>
      </c>
      <c r="G444" s="20" t="s">
        <v>2355</v>
      </c>
      <c r="H444" s="20" t="s">
        <v>2356</v>
      </c>
      <c r="I444" s="20" t="s">
        <v>401</v>
      </c>
      <c r="J444" s="20" t="s">
        <v>402</v>
      </c>
    </row>
    <row r="445" spans="1:10" x14ac:dyDescent="0.2">
      <c r="A445" s="20" t="s">
        <v>2357</v>
      </c>
      <c r="B445" s="20" t="s">
        <v>992</v>
      </c>
      <c r="C445" s="20" t="s">
        <v>346</v>
      </c>
      <c r="D445" s="20" t="s">
        <v>571</v>
      </c>
      <c r="E445" s="20" t="s">
        <v>2358</v>
      </c>
      <c r="F445" s="20" t="s">
        <v>475</v>
      </c>
      <c r="G445" s="20" t="s">
        <v>2359</v>
      </c>
      <c r="H445" s="20" t="s">
        <v>2360</v>
      </c>
      <c r="I445" s="20" t="s">
        <v>401</v>
      </c>
      <c r="J445" s="20" t="s">
        <v>483</v>
      </c>
    </row>
    <row r="446" spans="1:10" x14ac:dyDescent="0.2">
      <c r="A446" s="20" t="s">
        <v>2361</v>
      </c>
      <c r="B446" s="20" t="s">
        <v>992</v>
      </c>
      <c r="C446" s="20" t="s">
        <v>346</v>
      </c>
      <c r="D446" s="20" t="s">
        <v>571</v>
      </c>
      <c r="E446" s="20" t="s">
        <v>2362</v>
      </c>
      <c r="F446" s="20" t="s">
        <v>2363</v>
      </c>
      <c r="G446" s="20" t="s">
        <v>2364</v>
      </c>
      <c r="H446" s="20" t="s">
        <v>2365</v>
      </c>
      <c r="I446" s="20" t="s">
        <v>401</v>
      </c>
      <c r="J446" s="20" t="s">
        <v>483</v>
      </c>
    </row>
    <row r="447" spans="1:10" x14ac:dyDescent="0.2">
      <c r="A447" s="20" t="s">
        <v>2366</v>
      </c>
      <c r="B447" s="20" t="s">
        <v>992</v>
      </c>
      <c r="C447" s="20" t="s">
        <v>346</v>
      </c>
      <c r="D447" s="20" t="s">
        <v>571</v>
      </c>
      <c r="E447" s="20" t="s">
        <v>2367</v>
      </c>
      <c r="F447" s="20" t="s">
        <v>821</v>
      </c>
      <c r="G447" s="20" t="s">
        <v>2368</v>
      </c>
      <c r="H447" s="20" t="s">
        <v>2369</v>
      </c>
      <c r="I447" s="20" t="s">
        <v>401</v>
      </c>
      <c r="J447" s="20" t="s">
        <v>402</v>
      </c>
    </row>
    <row r="448" spans="1:10" x14ac:dyDescent="0.2">
      <c r="A448" s="20" t="s">
        <v>2370</v>
      </c>
      <c r="B448" s="20" t="s">
        <v>992</v>
      </c>
      <c r="C448" s="20" t="s">
        <v>346</v>
      </c>
      <c r="D448" s="20" t="s">
        <v>571</v>
      </c>
      <c r="E448" s="20" t="s">
        <v>2371</v>
      </c>
      <c r="F448" s="20" t="s">
        <v>2372</v>
      </c>
      <c r="G448" s="20" t="s">
        <v>2373</v>
      </c>
      <c r="H448" s="20" t="s">
        <v>2374</v>
      </c>
      <c r="I448" s="20" t="s">
        <v>401</v>
      </c>
      <c r="J448" s="20" t="s">
        <v>483</v>
      </c>
    </row>
    <row r="449" spans="1:10" x14ac:dyDescent="0.2">
      <c r="A449" s="20" t="s">
        <v>2375</v>
      </c>
      <c r="B449" s="20" t="s">
        <v>992</v>
      </c>
      <c r="C449" s="20" t="s">
        <v>346</v>
      </c>
      <c r="D449" s="20" t="s">
        <v>571</v>
      </c>
      <c r="E449" s="20" t="s">
        <v>2376</v>
      </c>
      <c r="F449" s="20" t="s">
        <v>421</v>
      </c>
      <c r="G449" s="20" t="s">
        <v>2377</v>
      </c>
      <c r="H449" s="20" t="s">
        <v>2378</v>
      </c>
      <c r="I449" s="20" t="s">
        <v>352</v>
      </c>
      <c r="J449" s="20"/>
    </row>
    <row r="450" spans="1:10" x14ac:dyDescent="0.2">
      <c r="A450" s="20" t="s">
        <v>2379</v>
      </c>
      <c r="B450" s="20" t="s">
        <v>992</v>
      </c>
      <c r="C450" s="20" t="s">
        <v>346</v>
      </c>
      <c r="D450" s="20" t="s">
        <v>571</v>
      </c>
      <c r="E450" s="20" t="s">
        <v>2380</v>
      </c>
      <c r="F450" s="20" t="s">
        <v>2292</v>
      </c>
      <c r="G450" s="20" t="s">
        <v>2381</v>
      </c>
      <c r="H450" s="20" t="s">
        <v>2382</v>
      </c>
      <c r="I450" s="20" t="s">
        <v>389</v>
      </c>
      <c r="J450" s="20"/>
    </row>
    <row r="451" spans="1:10" x14ac:dyDescent="0.2">
      <c r="A451" s="20" t="s">
        <v>2383</v>
      </c>
      <c r="B451" s="20" t="s">
        <v>992</v>
      </c>
      <c r="C451" s="20" t="s">
        <v>346</v>
      </c>
      <c r="D451" s="20" t="s">
        <v>571</v>
      </c>
      <c r="E451" s="20" t="s">
        <v>2384</v>
      </c>
      <c r="F451" s="20" t="s">
        <v>528</v>
      </c>
      <c r="G451" s="20" t="s">
        <v>2385</v>
      </c>
      <c r="H451" s="20" t="s">
        <v>2386</v>
      </c>
      <c r="I451" s="20" t="s">
        <v>352</v>
      </c>
      <c r="J451" s="20"/>
    </row>
    <row r="452" spans="1:10" x14ac:dyDescent="0.2">
      <c r="A452" s="20" t="s">
        <v>2387</v>
      </c>
      <c r="B452" s="20" t="s">
        <v>992</v>
      </c>
      <c r="C452" s="20" t="s">
        <v>346</v>
      </c>
      <c r="D452" s="20" t="s">
        <v>571</v>
      </c>
      <c r="E452" s="20" t="s">
        <v>2388</v>
      </c>
      <c r="F452" s="20" t="s">
        <v>732</v>
      </c>
      <c r="G452" s="20" t="s">
        <v>2389</v>
      </c>
      <c r="H452" s="20" t="s">
        <v>2390</v>
      </c>
      <c r="I452" s="20" t="s">
        <v>401</v>
      </c>
      <c r="J452" s="20" t="s">
        <v>402</v>
      </c>
    </row>
    <row r="453" spans="1:10" x14ac:dyDescent="0.2">
      <c r="A453" s="20" t="s">
        <v>2391</v>
      </c>
      <c r="B453" s="20" t="s">
        <v>992</v>
      </c>
      <c r="C453" s="20" t="s">
        <v>346</v>
      </c>
      <c r="D453" s="20" t="s">
        <v>571</v>
      </c>
      <c r="E453" s="20" t="s">
        <v>2392</v>
      </c>
      <c r="F453" s="20" t="s">
        <v>1891</v>
      </c>
      <c r="G453" s="20" t="s">
        <v>2393</v>
      </c>
      <c r="H453" s="20" t="s">
        <v>2394</v>
      </c>
      <c r="I453" s="20" t="s">
        <v>401</v>
      </c>
      <c r="J453" s="20" t="s">
        <v>483</v>
      </c>
    </row>
    <row r="454" spans="1:10" x14ac:dyDescent="0.2">
      <c r="A454" s="20" t="s">
        <v>2395</v>
      </c>
      <c r="B454" s="20" t="s">
        <v>992</v>
      </c>
      <c r="C454" s="20" t="s">
        <v>346</v>
      </c>
      <c r="D454" s="20" t="s">
        <v>571</v>
      </c>
      <c r="E454" s="20" t="s">
        <v>2396</v>
      </c>
      <c r="F454" s="20" t="s">
        <v>2397</v>
      </c>
      <c r="G454" s="20" t="s">
        <v>2398</v>
      </c>
      <c r="H454" s="20" t="s">
        <v>2399</v>
      </c>
      <c r="I454" s="20" t="s">
        <v>389</v>
      </c>
      <c r="J454" s="20"/>
    </row>
    <row r="455" spans="1:10" x14ac:dyDescent="0.2">
      <c r="A455" s="20" t="s">
        <v>2400</v>
      </c>
      <c r="B455" s="20" t="s">
        <v>992</v>
      </c>
      <c r="C455" s="20" t="s">
        <v>346</v>
      </c>
      <c r="D455" s="20" t="s">
        <v>571</v>
      </c>
      <c r="E455" s="20" t="s">
        <v>2401</v>
      </c>
      <c r="F455" s="20" t="s">
        <v>914</v>
      </c>
      <c r="G455" s="20" t="s">
        <v>2402</v>
      </c>
      <c r="H455" s="20" t="s">
        <v>2403</v>
      </c>
      <c r="I455" s="20" t="s">
        <v>401</v>
      </c>
      <c r="J455" s="20" t="s">
        <v>483</v>
      </c>
    </row>
    <row r="456" spans="1:10" x14ac:dyDescent="0.2">
      <c r="A456" s="20" t="s">
        <v>2404</v>
      </c>
      <c r="B456" s="20" t="s">
        <v>992</v>
      </c>
      <c r="C456" s="20" t="s">
        <v>346</v>
      </c>
      <c r="D456" s="20" t="s">
        <v>571</v>
      </c>
      <c r="E456" s="20" t="s">
        <v>2405</v>
      </c>
      <c r="F456" s="20" t="s">
        <v>2406</v>
      </c>
      <c r="G456" s="20" t="s">
        <v>2407</v>
      </c>
      <c r="H456" s="20" t="s">
        <v>2408</v>
      </c>
      <c r="I456" s="20" t="s">
        <v>389</v>
      </c>
      <c r="J456" s="20"/>
    </row>
    <row r="457" spans="1:10" x14ac:dyDescent="0.2">
      <c r="A457" s="20" t="s">
        <v>2409</v>
      </c>
      <c r="B457" s="20" t="s">
        <v>992</v>
      </c>
      <c r="C457" s="20" t="s">
        <v>346</v>
      </c>
      <c r="D457" s="20" t="s">
        <v>571</v>
      </c>
      <c r="E457" s="20" t="s">
        <v>2410</v>
      </c>
      <c r="F457" s="20" t="s">
        <v>1388</v>
      </c>
      <c r="G457" s="20" t="s">
        <v>2411</v>
      </c>
      <c r="H457" s="20" t="s">
        <v>2412</v>
      </c>
      <c r="I457" s="20" t="s">
        <v>401</v>
      </c>
      <c r="J457" s="20" t="s">
        <v>483</v>
      </c>
    </row>
    <row r="458" spans="1:10" x14ac:dyDescent="0.2">
      <c r="A458" s="20" t="s">
        <v>2413</v>
      </c>
      <c r="B458" s="20" t="s">
        <v>992</v>
      </c>
      <c r="C458" s="20" t="s">
        <v>346</v>
      </c>
      <c r="D458" s="20" t="s">
        <v>571</v>
      </c>
      <c r="E458" s="20" t="s">
        <v>2414</v>
      </c>
      <c r="F458" s="20" t="s">
        <v>2415</v>
      </c>
      <c r="G458" s="20" t="s">
        <v>2416</v>
      </c>
      <c r="H458" s="20" t="s">
        <v>2417</v>
      </c>
      <c r="I458" s="20" t="s">
        <v>401</v>
      </c>
      <c r="J458" s="20" t="s">
        <v>402</v>
      </c>
    </row>
    <row r="459" spans="1:10" x14ac:dyDescent="0.2">
      <c r="A459" s="20" t="s">
        <v>2418</v>
      </c>
      <c r="B459" s="20" t="s">
        <v>992</v>
      </c>
      <c r="C459" s="20" t="s">
        <v>346</v>
      </c>
      <c r="D459" s="20" t="s">
        <v>571</v>
      </c>
      <c r="E459" s="20" t="s">
        <v>2419</v>
      </c>
      <c r="F459" s="20" t="s">
        <v>2420</v>
      </c>
      <c r="G459" s="20" t="s">
        <v>2421</v>
      </c>
      <c r="H459" s="20" t="s">
        <v>2422</v>
      </c>
      <c r="I459" s="20" t="s">
        <v>401</v>
      </c>
      <c r="J459" s="20" t="s">
        <v>402</v>
      </c>
    </row>
    <row r="460" spans="1:10" x14ac:dyDescent="0.2">
      <c r="A460" s="20" t="s">
        <v>2423</v>
      </c>
      <c r="B460" s="20" t="s">
        <v>992</v>
      </c>
      <c r="C460" s="20" t="s">
        <v>346</v>
      </c>
      <c r="D460" s="20" t="s">
        <v>571</v>
      </c>
      <c r="E460" s="20" t="s">
        <v>2424</v>
      </c>
      <c r="F460" s="20" t="s">
        <v>2425</v>
      </c>
      <c r="G460" s="20" t="s">
        <v>2426</v>
      </c>
      <c r="H460" s="20" t="s">
        <v>2427</v>
      </c>
      <c r="I460" s="20" t="s">
        <v>401</v>
      </c>
      <c r="J460" s="20" t="s">
        <v>402</v>
      </c>
    </row>
    <row r="461" spans="1:10" x14ac:dyDescent="0.2">
      <c r="A461" s="20" t="s">
        <v>2428</v>
      </c>
      <c r="B461" s="20" t="s">
        <v>992</v>
      </c>
      <c r="C461" s="20" t="s">
        <v>346</v>
      </c>
      <c r="D461" s="20" t="s">
        <v>571</v>
      </c>
      <c r="E461" s="20" t="s">
        <v>2429</v>
      </c>
      <c r="F461" s="20" t="s">
        <v>421</v>
      </c>
      <c r="G461" s="20" t="s">
        <v>2430</v>
      </c>
      <c r="H461" s="20" t="s">
        <v>2431</v>
      </c>
      <c r="I461" s="20" t="s">
        <v>401</v>
      </c>
      <c r="J461" s="20" t="s">
        <v>402</v>
      </c>
    </row>
    <row r="462" spans="1:10" x14ac:dyDescent="0.2">
      <c r="A462" s="20" t="s">
        <v>2432</v>
      </c>
      <c r="B462" s="20" t="s">
        <v>992</v>
      </c>
      <c r="C462" s="20" t="s">
        <v>346</v>
      </c>
      <c r="D462" s="20" t="s">
        <v>571</v>
      </c>
      <c r="E462" s="20" t="s">
        <v>2433</v>
      </c>
      <c r="F462" s="20" t="s">
        <v>2434</v>
      </c>
      <c r="G462" s="20" t="s">
        <v>2435</v>
      </c>
      <c r="H462" s="20" t="s">
        <v>2436</v>
      </c>
      <c r="I462" s="20" t="s">
        <v>401</v>
      </c>
      <c r="J462" s="20" t="s">
        <v>402</v>
      </c>
    </row>
    <row r="463" spans="1:10" x14ac:dyDescent="0.2">
      <c r="A463" s="20" t="s">
        <v>2437</v>
      </c>
      <c r="B463" s="20" t="s">
        <v>992</v>
      </c>
      <c r="C463" s="20" t="s">
        <v>346</v>
      </c>
      <c r="D463" s="20" t="s">
        <v>571</v>
      </c>
      <c r="E463" s="20" t="s">
        <v>2438</v>
      </c>
      <c r="F463" s="20" t="s">
        <v>2439</v>
      </c>
      <c r="G463" s="20" t="s">
        <v>2440</v>
      </c>
      <c r="H463" s="20" t="s">
        <v>2441</v>
      </c>
      <c r="I463" s="20" t="s">
        <v>401</v>
      </c>
      <c r="J463" s="20" t="s">
        <v>402</v>
      </c>
    </row>
    <row r="464" spans="1:10" x14ac:dyDescent="0.2">
      <c r="A464" s="20" t="s">
        <v>2442</v>
      </c>
      <c r="B464" s="20" t="s">
        <v>992</v>
      </c>
      <c r="C464" s="20" t="s">
        <v>346</v>
      </c>
      <c r="D464" s="20" t="s">
        <v>571</v>
      </c>
      <c r="E464" s="20" t="s">
        <v>2443</v>
      </c>
      <c r="F464" s="20" t="s">
        <v>552</v>
      </c>
      <c r="G464" s="20" t="s">
        <v>2444</v>
      </c>
      <c r="H464" s="20" t="s">
        <v>2445</v>
      </c>
      <c r="I464" s="20" t="s">
        <v>401</v>
      </c>
      <c r="J464" s="20" t="s">
        <v>483</v>
      </c>
    </row>
    <row r="465" spans="1:10" x14ac:dyDescent="0.2">
      <c r="A465" s="20" t="s">
        <v>2446</v>
      </c>
      <c r="B465" s="20" t="s">
        <v>992</v>
      </c>
      <c r="C465" s="20" t="s">
        <v>346</v>
      </c>
      <c r="D465" s="20" t="s">
        <v>571</v>
      </c>
      <c r="E465" s="20" t="s">
        <v>2447</v>
      </c>
      <c r="F465" s="20" t="s">
        <v>2448</v>
      </c>
      <c r="G465" s="20" t="s">
        <v>2449</v>
      </c>
      <c r="H465" s="20" t="s">
        <v>2450</v>
      </c>
      <c r="I465" s="20" t="s">
        <v>401</v>
      </c>
      <c r="J465" s="20" t="s">
        <v>483</v>
      </c>
    </row>
    <row r="466" spans="1:10" x14ac:dyDescent="0.2">
      <c r="A466" s="20" t="s">
        <v>2451</v>
      </c>
      <c r="B466" s="20" t="s">
        <v>992</v>
      </c>
      <c r="C466" s="20" t="s">
        <v>346</v>
      </c>
      <c r="D466" s="20" t="s">
        <v>571</v>
      </c>
      <c r="E466" s="20" t="s">
        <v>2452</v>
      </c>
      <c r="F466" s="20" t="s">
        <v>2253</v>
      </c>
      <c r="G466" s="20" t="s">
        <v>2453</v>
      </c>
      <c r="H466" s="20" t="s">
        <v>2454</v>
      </c>
      <c r="I466" s="20" t="s">
        <v>401</v>
      </c>
      <c r="J466" s="20" t="s">
        <v>483</v>
      </c>
    </row>
    <row r="467" spans="1:10" x14ac:dyDescent="0.2">
      <c r="A467" s="20" t="s">
        <v>2455</v>
      </c>
      <c r="B467" s="20" t="s">
        <v>992</v>
      </c>
      <c r="C467" s="20" t="s">
        <v>346</v>
      </c>
      <c r="D467" s="20" t="s">
        <v>571</v>
      </c>
      <c r="E467" s="20" t="s">
        <v>2456</v>
      </c>
      <c r="F467" s="20" t="s">
        <v>2420</v>
      </c>
      <c r="G467" s="20" t="s">
        <v>2457</v>
      </c>
      <c r="H467" s="20" t="s">
        <v>2458</v>
      </c>
      <c r="I467" s="20" t="s">
        <v>401</v>
      </c>
      <c r="J467" s="20" t="s">
        <v>402</v>
      </c>
    </row>
    <row r="468" spans="1:10" x14ac:dyDescent="0.2">
      <c r="A468" s="20" t="s">
        <v>2459</v>
      </c>
      <c r="B468" s="20" t="s">
        <v>992</v>
      </c>
      <c r="C468" s="20" t="s">
        <v>346</v>
      </c>
      <c r="D468" s="20" t="s">
        <v>571</v>
      </c>
      <c r="E468" s="20" t="s">
        <v>2460</v>
      </c>
      <c r="F468" s="20" t="s">
        <v>421</v>
      </c>
      <c r="G468" s="20" t="s">
        <v>2461</v>
      </c>
      <c r="H468" s="20" t="s">
        <v>2462</v>
      </c>
      <c r="I468" s="20" t="s">
        <v>401</v>
      </c>
      <c r="J468" s="20" t="s">
        <v>483</v>
      </c>
    </row>
    <row r="469" spans="1:10" x14ac:dyDescent="0.2">
      <c r="A469" s="20" t="s">
        <v>2463</v>
      </c>
      <c r="B469" s="20" t="s">
        <v>992</v>
      </c>
      <c r="C469" s="20" t="s">
        <v>346</v>
      </c>
      <c r="D469" s="20" t="s">
        <v>571</v>
      </c>
      <c r="E469" s="20" t="s">
        <v>2464</v>
      </c>
      <c r="F469" s="20" t="s">
        <v>2465</v>
      </c>
      <c r="G469" s="20" t="s">
        <v>2466</v>
      </c>
      <c r="H469" s="20" t="s">
        <v>2467</v>
      </c>
      <c r="I469" s="20" t="s">
        <v>401</v>
      </c>
      <c r="J469" s="20" t="s">
        <v>483</v>
      </c>
    </row>
    <row r="470" spans="1:10" x14ac:dyDescent="0.2">
      <c r="A470" s="20" t="s">
        <v>2468</v>
      </c>
      <c r="B470" s="20" t="s">
        <v>992</v>
      </c>
      <c r="C470" s="20" t="s">
        <v>346</v>
      </c>
      <c r="D470" s="20" t="s">
        <v>571</v>
      </c>
      <c r="E470" s="20" t="s">
        <v>2469</v>
      </c>
      <c r="F470" s="20" t="s">
        <v>421</v>
      </c>
      <c r="G470" s="20" t="s">
        <v>2470</v>
      </c>
      <c r="H470" s="20" t="s">
        <v>2471</v>
      </c>
      <c r="I470" s="20" t="s">
        <v>401</v>
      </c>
      <c r="J470" s="20" t="s">
        <v>483</v>
      </c>
    </row>
    <row r="471" spans="1:10" x14ac:dyDescent="0.2">
      <c r="A471" s="20" t="s">
        <v>2472</v>
      </c>
      <c r="B471" s="20" t="s">
        <v>992</v>
      </c>
      <c r="C471" s="20" t="s">
        <v>346</v>
      </c>
      <c r="D471" s="20" t="s">
        <v>571</v>
      </c>
      <c r="E471" s="20" t="s">
        <v>2473</v>
      </c>
      <c r="F471" s="20" t="s">
        <v>2474</v>
      </c>
      <c r="G471" s="20" t="s">
        <v>2475</v>
      </c>
      <c r="H471" s="20" t="s">
        <v>2476</v>
      </c>
      <c r="I471" s="20" t="s">
        <v>389</v>
      </c>
      <c r="J471" s="20"/>
    </row>
    <row r="472" spans="1:10" x14ac:dyDescent="0.2">
      <c r="A472" s="20" t="s">
        <v>2477</v>
      </c>
      <c r="B472" s="20" t="s">
        <v>992</v>
      </c>
      <c r="C472" s="20" t="s">
        <v>346</v>
      </c>
      <c r="D472" s="20" t="s">
        <v>571</v>
      </c>
      <c r="E472" s="20" t="s">
        <v>2478</v>
      </c>
      <c r="F472" s="20" t="s">
        <v>2479</v>
      </c>
      <c r="G472" s="20" t="s">
        <v>2480</v>
      </c>
      <c r="H472" s="20" t="s">
        <v>2481</v>
      </c>
      <c r="I472" s="20" t="s">
        <v>401</v>
      </c>
      <c r="J472" s="20" t="s">
        <v>483</v>
      </c>
    </row>
    <row r="473" spans="1:10" x14ac:dyDescent="0.2">
      <c r="A473" s="20" t="s">
        <v>2482</v>
      </c>
      <c r="B473" s="20" t="s">
        <v>992</v>
      </c>
      <c r="C473" s="20" t="s">
        <v>346</v>
      </c>
      <c r="D473" s="20" t="s">
        <v>571</v>
      </c>
      <c r="E473" s="20" t="s">
        <v>2483</v>
      </c>
      <c r="F473" s="20" t="s">
        <v>891</v>
      </c>
      <c r="G473" s="20" t="s">
        <v>2484</v>
      </c>
      <c r="H473" s="20" t="s">
        <v>2485</v>
      </c>
      <c r="I473" s="20" t="s">
        <v>401</v>
      </c>
      <c r="J473" s="20" t="s">
        <v>483</v>
      </c>
    </row>
    <row r="474" spans="1:10" x14ac:dyDescent="0.2">
      <c r="A474" s="20" t="s">
        <v>2486</v>
      </c>
      <c r="B474" s="20" t="s">
        <v>992</v>
      </c>
      <c r="C474" s="20" t="s">
        <v>346</v>
      </c>
      <c r="D474" s="20" t="s">
        <v>571</v>
      </c>
      <c r="E474" s="20" t="s">
        <v>2487</v>
      </c>
      <c r="F474" s="20" t="s">
        <v>1900</v>
      </c>
      <c r="G474" s="20" t="s">
        <v>2488</v>
      </c>
      <c r="H474" s="20" t="s">
        <v>2489</v>
      </c>
      <c r="I474" s="20" t="s">
        <v>352</v>
      </c>
      <c r="J474" s="20"/>
    </row>
    <row r="475" spans="1:10" x14ac:dyDescent="0.2">
      <c r="A475" s="20" t="s">
        <v>2490</v>
      </c>
      <c r="B475" s="20" t="s">
        <v>992</v>
      </c>
      <c r="C475" s="20" t="s">
        <v>346</v>
      </c>
      <c r="D475" s="20" t="s">
        <v>571</v>
      </c>
      <c r="E475" s="20" t="s">
        <v>2491</v>
      </c>
      <c r="F475" s="20" t="s">
        <v>2492</v>
      </c>
      <c r="G475" s="20" t="s">
        <v>2493</v>
      </c>
      <c r="H475" s="20" t="s">
        <v>2494</v>
      </c>
      <c r="I475" s="20" t="s">
        <v>401</v>
      </c>
      <c r="J475" s="20" t="s">
        <v>483</v>
      </c>
    </row>
    <row r="476" spans="1:10" x14ac:dyDescent="0.2">
      <c r="A476" s="20" t="s">
        <v>2495</v>
      </c>
      <c r="B476" s="20" t="s">
        <v>992</v>
      </c>
      <c r="C476" s="20" t="s">
        <v>346</v>
      </c>
      <c r="D476" s="20" t="s">
        <v>571</v>
      </c>
      <c r="E476" s="20" t="s">
        <v>2496</v>
      </c>
      <c r="F476" s="20" t="s">
        <v>562</v>
      </c>
      <c r="G476" s="20" t="s">
        <v>2497</v>
      </c>
      <c r="H476" s="20" t="s">
        <v>2498</v>
      </c>
      <c r="I476" s="20" t="s">
        <v>401</v>
      </c>
      <c r="J476" s="20" t="s">
        <v>483</v>
      </c>
    </row>
    <row r="477" spans="1:10" x14ac:dyDescent="0.2">
      <c r="A477" s="20" t="s">
        <v>2499</v>
      </c>
      <c r="B477" s="20" t="s">
        <v>992</v>
      </c>
      <c r="C477" s="20" t="s">
        <v>346</v>
      </c>
      <c r="D477" s="20" t="s">
        <v>571</v>
      </c>
      <c r="E477" s="20" t="s">
        <v>2500</v>
      </c>
      <c r="F477" s="20" t="s">
        <v>742</v>
      </c>
      <c r="G477" s="20" t="s">
        <v>2501</v>
      </c>
      <c r="H477" s="20" t="s">
        <v>2502</v>
      </c>
      <c r="I477" s="20" t="s">
        <v>352</v>
      </c>
      <c r="J477" s="20"/>
    </row>
    <row r="478" spans="1:10" x14ac:dyDescent="0.2">
      <c r="A478" s="20" t="s">
        <v>2503</v>
      </c>
      <c r="B478" s="20" t="s">
        <v>992</v>
      </c>
      <c r="C478" s="20" t="s">
        <v>346</v>
      </c>
      <c r="D478" s="20" t="s">
        <v>571</v>
      </c>
      <c r="E478" s="20" t="s">
        <v>2504</v>
      </c>
      <c r="F478" s="20" t="s">
        <v>905</v>
      </c>
      <c r="G478" s="20" t="s">
        <v>2505</v>
      </c>
      <c r="H478" s="20" t="s">
        <v>2506</v>
      </c>
      <c r="I478" s="20" t="s">
        <v>401</v>
      </c>
      <c r="J478" s="20" t="s">
        <v>402</v>
      </c>
    </row>
    <row r="479" spans="1:10" x14ac:dyDescent="0.2">
      <c r="A479" s="20" t="s">
        <v>2507</v>
      </c>
      <c r="B479" s="20" t="s">
        <v>992</v>
      </c>
      <c r="C479" s="20" t="s">
        <v>346</v>
      </c>
      <c r="D479" s="20" t="s">
        <v>571</v>
      </c>
      <c r="E479" s="20" t="s">
        <v>2508</v>
      </c>
      <c r="F479" s="20" t="s">
        <v>2509</v>
      </c>
      <c r="G479" s="20" t="s">
        <v>2510</v>
      </c>
      <c r="H479" s="20" t="s">
        <v>2511</v>
      </c>
      <c r="I479" s="20" t="s">
        <v>401</v>
      </c>
      <c r="J479" s="20" t="s">
        <v>483</v>
      </c>
    </row>
    <row r="480" spans="1:10" x14ac:dyDescent="0.2">
      <c r="A480" s="20" t="s">
        <v>2512</v>
      </c>
      <c r="B480" s="20" t="s">
        <v>992</v>
      </c>
      <c r="C480" s="20" t="s">
        <v>346</v>
      </c>
      <c r="D480" s="20" t="s">
        <v>860</v>
      </c>
      <c r="E480" s="20" t="s">
        <v>2513</v>
      </c>
      <c r="F480" s="20" t="s">
        <v>2514</v>
      </c>
      <c r="G480" s="20" t="s">
        <v>2515</v>
      </c>
      <c r="H480" s="20" t="s">
        <v>2516</v>
      </c>
      <c r="I480" s="20" t="s">
        <v>401</v>
      </c>
      <c r="J480" s="20" t="s">
        <v>402</v>
      </c>
    </row>
    <row r="481" spans="1:10" x14ac:dyDescent="0.2">
      <c r="A481" s="20" t="s">
        <v>2517</v>
      </c>
      <c r="B481" s="20" t="s">
        <v>992</v>
      </c>
      <c r="C481" s="20" t="s">
        <v>346</v>
      </c>
      <c r="D481" s="20" t="s">
        <v>571</v>
      </c>
      <c r="E481" s="20" t="s">
        <v>2518</v>
      </c>
      <c r="F481" s="20" t="s">
        <v>421</v>
      </c>
      <c r="G481" s="20" t="s">
        <v>2519</v>
      </c>
      <c r="H481" s="20" t="s">
        <v>2520</v>
      </c>
      <c r="I481" s="20" t="s">
        <v>401</v>
      </c>
      <c r="J481" s="20" t="s">
        <v>483</v>
      </c>
    </row>
    <row r="482" spans="1:10" x14ac:dyDescent="0.2">
      <c r="A482" s="20" t="s">
        <v>2521</v>
      </c>
      <c r="B482" s="20" t="s">
        <v>992</v>
      </c>
      <c r="C482" s="20" t="s">
        <v>346</v>
      </c>
      <c r="D482" s="20" t="s">
        <v>571</v>
      </c>
      <c r="E482" s="20" t="s">
        <v>2522</v>
      </c>
      <c r="F482" s="20" t="s">
        <v>2523</v>
      </c>
      <c r="G482" s="20" t="s">
        <v>2524</v>
      </c>
      <c r="H482" s="20" t="s">
        <v>2525</v>
      </c>
      <c r="I482" s="20" t="s">
        <v>401</v>
      </c>
      <c r="J482" s="20" t="s">
        <v>483</v>
      </c>
    </row>
    <row r="483" spans="1:10" x14ac:dyDescent="0.2">
      <c r="A483" s="20" t="s">
        <v>2526</v>
      </c>
      <c r="B483" s="20" t="s">
        <v>992</v>
      </c>
      <c r="C483" s="20" t="s">
        <v>346</v>
      </c>
      <c r="D483" s="20" t="s">
        <v>571</v>
      </c>
      <c r="E483" s="20" t="s">
        <v>2527</v>
      </c>
      <c r="F483" s="20" t="s">
        <v>760</v>
      </c>
      <c r="G483" s="20" t="s">
        <v>2528</v>
      </c>
      <c r="H483" s="20" t="s">
        <v>2529</v>
      </c>
      <c r="I483" s="20" t="s">
        <v>389</v>
      </c>
      <c r="J483" s="20"/>
    </row>
    <row r="484" spans="1:10" x14ac:dyDescent="0.2">
      <c r="A484" s="20" t="s">
        <v>2530</v>
      </c>
      <c r="B484" s="20" t="s">
        <v>992</v>
      </c>
      <c r="C484" s="20" t="s">
        <v>346</v>
      </c>
      <c r="D484" s="20" t="s">
        <v>571</v>
      </c>
      <c r="E484" s="20" t="s">
        <v>2531</v>
      </c>
      <c r="F484" s="20" t="s">
        <v>456</v>
      </c>
      <c r="G484" s="20" t="s">
        <v>2532</v>
      </c>
      <c r="H484" s="20" t="s">
        <v>2533</v>
      </c>
      <c r="I484" s="20" t="s">
        <v>401</v>
      </c>
      <c r="J484" s="20" t="s">
        <v>483</v>
      </c>
    </row>
    <row r="485" spans="1:10" x14ac:dyDescent="0.2">
      <c r="A485" s="20" t="s">
        <v>2534</v>
      </c>
      <c r="B485" s="20" t="s">
        <v>992</v>
      </c>
      <c r="C485" s="20" t="s">
        <v>346</v>
      </c>
      <c r="D485" s="20" t="s">
        <v>571</v>
      </c>
      <c r="E485" s="20" t="s">
        <v>2535</v>
      </c>
      <c r="F485" s="20" t="s">
        <v>421</v>
      </c>
      <c r="G485" s="20" t="s">
        <v>2536</v>
      </c>
      <c r="H485" s="20" t="s">
        <v>2537</v>
      </c>
      <c r="I485" s="20" t="s">
        <v>401</v>
      </c>
      <c r="J485" s="20" t="s">
        <v>483</v>
      </c>
    </row>
    <row r="486" spans="1:10" x14ac:dyDescent="0.2">
      <c r="A486" s="20" t="s">
        <v>2538</v>
      </c>
      <c r="B486" s="20" t="s">
        <v>992</v>
      </c>
      <c r="C486" s="20" t="s">
        <v>346</v>
      </c>
      <c r="D486" s="20" t="s">
        <v>571</v>
      </c>
      <c r="E486" s="20" t="s">
        <v>2539</v>
      </c>
      <c r="F486" s="20" t="s">
        <v>640</v>
      </c>
      <c r="G486" s="20" t="s">
        <v>2540</v>
      </c>
      <c r="H486" s="20" t="s">
        <v>2541</v>
      </c>
      <c r="I486" s="20" t="s">
        <v>401</v>
      </c>
      <c r="J486" s="20" t="s">
        <v>483</v>
      </c>
    </row>
    <row r="487" spans="1:10" x14ac:dyDescent="0.2">
      <c r="A487" s="20" t="s">
        <v>2542</v>
      </c>
      <c r="B487" s="20" t="s">
        <v>992</v>
      </c>
      <c r="C487" s="20" t="s">
        <v>346</v>
      </c>
      <c r="D487" s="20" t="s">
        <v>571</v>
      </c>
      <c r="E487" s="20" t="s">
        <v>2543</v>
      </c>
      <c r="F487" s="20" t="s">
        <v>1378</v>
      </c>
      <c r="G487" s="20" t="s">
        <v>2544</v>
      </c>
      <c r="H487" s="20" t="s">
        <v>2545</v>
      </c>
      <c r="I487" s="20" t="s">
        <v>401</v>
      </c>
      <c r="J487" s="20" t="s">
        <v>483</v>
      </c>
    </row>
    <row r="488" spans="1:10" x14ac:dyDescent="0.2">
      <c r="A488" s="20" t="s">
        <v>2546</v>
      </c>
      <c r="B488" s="20" t="s">
        <v>992</v>
      </c>
      <c r="C488" s="20" t="s">
        <v>346</v>
      </c>
      <c r="D488" s="20" t="s">
        <v>571</v>
      </c>
      <c r="E488" s="20" t="s">
        <v>2547</v>
      </c>
      <c r="F488" s="20" t="s">
        <v>770</v>
      </c>
      <c r="G488" s="20" t="s">
        <v>2548</v>
      </c>
      <c r="H488" s="20" t="s">
        <v>2549</v>
      </c>
      <c r="I488" s="20" t="s">
        <v>401</v>
      </c>
      <c r="J488" s="20" t="s">
        <v>483</v>
      </c>
    </row>
    <row r="489" spans="1:10" x14ac:dyDescent="0.2">
      <c r="A489" s="20" t="s">
        <v>2550</v>
      </c>
      <c r="B489" s="20" t="s">
        <v>992</v>
      </c>
      <c r="C489" s="20" t="s">
        <v>346</v>
      </c>
      <c r="D489" s="20" t="s">
        <v>571</v>
      </c>
      <c r="E489" s="20" t="s">
        <v>2551</v>
      </c>
      <c r="F489" s="20" t="s">
        <v>2552</v>
      </c>
      <c r="G489" s="20" t="s">
        <v>2553</v>
      </c>
      <c r="H489" s="20" t="s">
        <v>2554</v>
      </c>
      <c r="I489" s="20" t="s">
        <v>401</v>
      </c>
      <c r="J489" s="20" t="s">
        <v>883</v>
      </c>
    </row>
    <row r="490" spans="1:10" x14ac:dyDescent="0.2">
      <c r="A490" s="20" t="s">
        <v>2555</v>
      </c>
      <c r="B490" s="20" t="s">
        <v>992</v>
      </c>
      <c r="C490" s="20" t="s">
        <v>346</v>
      </c>
      <c r="D490" s="20" t="s">
        <v>571</v>
      </c>
      <c r="E490" s="20" t="s">
        <v>2556</v>
      </c>
      <c r="F490" s="20" t="s">
        <v>1093</v>
      </c>
      <c r="G490" s="20" t="s">
        <v>2557</v>
      </c>
      <c r="H490" s="20" t="s">
        <v>2558</v>
      </c>
      <c r="I490" s="20" t="s">
        <v>401</v>
      </c>
      <c r="J490" s="20" t="s">
        <v>483</v>
      </c>
    </row>
    <row r="491" spans="1:10" x14ac:dyDescent="0.2">
      <c r="A491" s="20" t="s">
        <v>2559</v>
      </c>
      <c r="B491" s="20" t="s">
        <v>992</v>
      </c>
      <c r="C491" s="20" t="s">
        <v>346</v>
      </c>
      <c r="D491" s="20" t="s">
        <v>571</v>
      </c>
      <c r="E491" s="20" t="s">
        <v>2560</v>
      </c>
      <c r="F491" s="20" t="s">
        <v>905</v>
      </c>
      <c r="G491" s="20" t="s">
        <v>2561</v>
      </c>
      <c r="H491" s="20" t="s">
        <v>2562</v>
      </c>
      <c r="I491" s="20" t="s">
        <v>401</v>
      </c>
      <c r="J491" s="20" t="s">
        <v>483</v>
      </c>
    </row>
    <row r="492" spans="1:10" x14ac:dyDescent="0.2">
      <c r="A492" s="20" t="s">
        <v>2563</v>
      </c>
      <c r="B492" s="20" t="s">
        <v>992</v>
      </c>
      <c r="C492" s="20" t="s">
        <v>346</v>
      </c>
      <c r="D492" s="20" t="s">
        <v>571</v>
      </c>
      <c r="E492" s="20" t="s">
        <v>2564</v>
      </c>
      <c r="F492" s="20" t="s">
        <v>914</v>
      </c>
      <c r="G492" s="20" t="s">
        <v>2565</v>
      </c>
      <c r="H492" s="20" t="s">
        <v>2566</v>
      </c>
      <c r="I492" s="20" t="s">
        <v>401</v>
      </c>
      <c r="J492" s="20" t="s">
        <v>483</v>
      </c>
    </row>
    <row r="493" spans="1:10" x14ac:dyDescent="0.2">
      <c r="A493" s="20" t="s">
        <v>2567</v>
      </c>
      <c r="B493" s="20" t="s">
        <v>992</v>
      </c>
      <c r="C493" s="20" t="s">
        <v>346</v>
      </c>
      <c r="D493" s="20" t="s">
        <v>571</v>
      </c>
      <c r="E493" s="20" t="s">
        <v>2568</v>
      </c>
      <c r="F493" s="20" t="s">
        <v>2569</v>
      </c>
      <c r="G493" s="20" t="s">
        <v>2570</v>
      </c>
      <c r="H493" s="20" t="s">
        <v>2571</v>
      </c>
      <c r="I493" s="20" t="s">
        <v>401</v>
      </c>
      <c r="J493" s="20" t="s">
        <v>483</v>
      </c>
    </row>
    <row r="494" spans="1:10" x14ac:dyDescent="0.2">
      <c r="A494" s="20" t="s">
        <v>2572</v>
      </c>
      <c r="B494" s="20" t="s">
        <v>992</v>
      </c>
      <c r="C494" s="20" t="s">
        <v>346</v>
      </c>
      <c r="D494" s="20" t="s">
        <v>571</v>
      </c>
      <c r="E494" s="20" t="s">
        <v>2573</v>
      </c>
      <c r="F494" s="20" t="s">
        <v>891</v>
      </c>
      <c r="G494" s="20" t="s">
        <v>2574</v>
      </c>
      <c r="H494" s="20" t="s">
        <v>2575</v>
      </c>
      <c r="I494" s="20" t="s">
        <v>401</v>
      </c>
      <c r="J494" s="20" t="s">
        <v>483</v>
      </c>
    </row>
    <row r="495" spans="1:10" x14ac:dyDescent="0.2">
      <c r="A495" s="20" t="s">
        <v>2576</v>
      </c>
      <c r="B495" s="20" t="s">
        <v>992</v>
      </c>
      <c r="C495" s="20" t="s">
        <v>346</v>
      </c>
      <c r="D495" s="20" t="s">
        <v>571</v>
      </c>
      <c r="E495" s="20" t="s">
        <v>2577</v>
      </c>
      <c r="F495" s="20" t="s">
        <v>528</v>
      </c>
      <c r="G495" s="20" t="s">
        <v>2578</v>
      </c>
      <c r="H495" s="20" t="s">
        <v>2579</v>
      </c>
      <c r="I495" s="20" t="s">
        <v>401</v>
      </c>
      <c r="J495" s="20" t="s">
        <v>483</v>
      </c>
    </row>
    <row r="496" spans="1:10" x14ac:dyDescent="0.2">
      <c r="A496" s="20" t="s">
        <v>2580</v>
      </c>
      <c r="B496" s="20" t="s">
        <v>992</v>
      </c>
      <c r="C496" s="20" t="s">
        <v>346</v>
      </c>
      <c r="D496" s="20" t="s">
        <v>571</v>
      </c>
      <c r="E496" s="20" t="s">
        <v>2581</v>
      </c>
      <c r="F496" s="20" t="s">
        <v>421</v>
      </c>
      <c r="G496" s="20" t="s">
        <v>2582</v>
      </c>
      <c r="H496" s="20" t="s">
        <v>2583</v>
      </c>
      <c r="I496" s="20" t="s">
        <v>401</v>
      </c>
      <c r="J496" s="20" t="s">
        <v>483</v>
      </c>
    </row>
    <row r="497" spans="1:10" x14ac:dyDescent="0.2">
      <c r="A497" s="20" t="s">
        <v>2584</v>
      </c>
      <c r="B497" s="20" t="s">
        <v>992</v>
      </c>
      <c r="C497" s="20" t="s">
        <v>346</v>
      </c>
      <c r="D497" s="20" t="s">
        <v>571</v>
      </c>
      <c r="E497" s="20" t="s">
        <v>2585</v>
      </c>
      <c r="F497" s="20" t="s">
        <v>2048</v>
      </c>
      <c r="G497" s="20" t="s">
        <v>2586</v>
      </c>
      <c r="H497" s="20" t="s">
        <v>2587</v>
      </c>
      <c r="I497" s="20" t="s">
        <v>401</v>
      </c>
      <c r="J497" s="20" t="s">
        <v>483</v>
      </c>
    </row>
    <row r="498" spans="1:10" x14ac:dyDescent="0.2">
      <c r="A498" s="20" t="s">
        <v>2588</v>
      </c>
      <c r="B498" s="20" t="s">
        <v>992</v>
      </c>
      <c r="C498" s="20" t="s">
        <v>346</v>
      </c>
      <c r="D498" s="20" t="s">
        <v>571</v>
      </c>
      <c r="E498" s="20" t="s">
        <v>2589</v>
      </c>
      <c r="F498" s="20" t="s">
        <v>562</v>
      </c>
      <c r="G498" s="20" t="s">
        <v>2590</v>
      </c>
      <c r="H498" s="20" t="s">
        <v>2591</v>
      </c>
      <c r="I498" s="20" t="s">
        <v>401</v>
      </c>
      <c r="J498" s="20" t="s">
        <v>402</v>
      </c>
    </row>
    <row r="499" spans="1:10" x14ac:dyDescent="0.2">
      <c r="A499" s="20" t="s">
        <v>2592</v>
      </c>
      <c r="B499" s="20" t="s">
        <v>992</v>
      </c>
      <c r="C499" s="20" t="s">
        <v>346</v>
      </c>
      <c r="D499" s="20" t="s">
        <v>571</v>
      </c>
      <c r="E499" s="20" t="s">
        <v>2593</v>
      </c>
      <c r="F499" s="20" t="s">
        <v>831</v>
      </c>
      <c r="G499" s="20" t="s">
        <v>2594</v>
      </c>
      <c r="H499" s="20" t="s">
        <v>2595</v>
      </c>
      <c r="I499" s="20" t="s">
        <v>401</v>
      </c>
      <c r="J499" s="20" t="s">
        <v>483</v>
      </c>
    </row>
    <row r="500" spans="1:10" x14ac:dyDescent="0.2">
      <c r="A500" s="20" t="s">
        <v>2596</v>
      </c>
      <c r="B500" s="20" t="s">
        <v>992</v>
      </c>
      <c r="C500" s="20" t="s">
        <v>346</v>
      </c>
      <c r="D500" s="20" t="s">
        <v>571</v>
      </c>
      <c r="E500" s="20" t="s">
        <v>2597</v>
      </c>
      <c r="F500" s="20" t="s">
        <v>1548</v>
      </c>
      <c r="G500" s="20" t="s">
        <v>2598</v>
      </c>
      <c r="H500" s="20" t="s">
        <v>2599</v>
      </c>
      <c r="I500" s="20" t="s">
        <v>401</v>
      </c>
      <c r="J500" s="20" t="s">
        <v>483</v>
      </c>
    </row>
    <row r="501" spans="1:10" x14ac:dyDescent="0.2">
      <c r="A501" s="20" t="s">
        <v>2600</v>
      </c>
      <c r="B501" s="20" t="s">
        <v>992</v>
      </c>
      <c r="C501" s="20" t="s">
        <v>346</v>
      </c>
      <c r="D501" s="20" t="s">
        <v>571</v>
      </c>
      <c r="E501" s="20" t="s">
        <v>2601</v>
      </c>
      <c r="F501" s="20" t="s">
        <v>573</v>
      </c>
      <c r="G501" s="20" t="s">
        <v>2602</v>
      </c>
      <c r="H501" s="20" t="s">
        <v>2603</v>
      </c>
      <c r="I501" s="20" t="s">
        <v>401</v>
      </c>
      <c r="J501" s="20" t="s">
        <v>483</v>
      </c>
    </row>
    <row r="502" spans="1:10" x14ac:dyDescent="0.2">
      <c r="A502" s="20" t="s">
        <v>2604</v>
      </c>
      <c r="B502" s="20" t="s">
        <v>992</v>
      </c>
      <c r="C502" s="20" t="s">
        <v>346</v>
      </c>
      <c r="D502" s="20" t="s">
        <v>571</v>
      </c>
      <c r="E502" s="20" t="s">
        <v>2605</v>
      </c>
      <c r="F502" s="20" t="s">
        <v>562</v>
      </c>
      <c r="G502" s="20" t="s">
        <v>2606</v>
      </c>
      <c r="H502" s="20" t="s">
        <v>2607</v>
      </c>
      <c r="I502" s="20" t="s">
        <v>401</v>
      </c>
      <c r="J502" s="20" t="s">
        <v>483</v>
      </c>
    </row>
    <row r="503" spans="1:10" x14ac:dyDescent="0.2">
      <c r="A503" s="20" t="s">
        <v>2608</v>
      </c>
      <c r="B503" s="20" t="s">
        <v>992</v>
      </c>
      <c r="C503" s="20" t="s">
        <v>346</v>
      </c>
      <c r="D503" s="20" t="s">
        <v>571</v>
      </c>
      <c r="E503" s="20" t="s">
        <v>2609</v>
      </c>
      <c r="F503" s="20" t="s">
        <v>456</v>
      </c>
      <c r="G503" s="20" t="s">
        <v>2610</v>
      </c>
      <c r="H503" s="20" t="s">
        <v>2611</v>
      </c>
      <c r="I503" s="20" t="s">
        <v>401</v>
      </c>
      <c r="J503" s="20" t="s">
        <v>483</v>
      </c>
    </row>
    <row r="504" spans="1:10" x14ac:dyDescent="0.2">
      <c r="A504" s="20" t="s">
        <v>2612</v>
      </c>
      <c r="B504" s="20" t="s">
        <v>992</v>
      </c>
      <c r="C504" s="20" t="s">
        <v>346</v>
      </c>
      <c r="D504" s="20" t="s">
        <v>571</v>
      </c>
      <c r="E504" s="20" t="s">
        <v>2613</v>
      </c>
      <c r="F504" s="20" t="s">
        <v>1982</v>
      </c>
      <c r="G504" s="20" t="s">
        <v>2614</v>
      </c>
      <c r="H504" s="20" t="s">
        <v>2615</v>
      </c>
      <c r="I504" s="20" t="s">
        <v>352</v>
      </c>
      <c r="J504" s="20"/>
    </row>
    <row r="505" spans="1:10" x14ac:dyDescent="0.2">
      <c r="A505" s="20" t="s">
        <v>2616</v>
      </c>
      <c r="B505" s="20" t="s">
        <v>992</v>
      </c>
      <c r="C505" s="20" t="s">
        <v>346</v>
      </c>
      <c r="D505" s="20" t="s">
        <v>571</v>
      </c>
      <c r="E505" s="20" t="s">
        <v>2617</v>
      </c>
      <c r="F505" s="20" t="s">
        <v>528</v>
      </c>
      <c r="G505" s="20" t="s">
        <v>2618</v>
      </c>
      <c r="H505" s="20" t="s">
        <v>2619</v>
      </c>
      <c r="I505" s="20" t="s">
        <v>352</v>
      </c>
      <c r="J505" s="20"/>
    </row>
    <row r="506" spans="1:10" x14ac:dyDescent="0.2">
      <c r="A506" s="20" t="s">
        <v>2620</v>
      </c>
      <c r="B506" s="20" t="s">
        <v>992</v>
      </c>
      <c r="C506" s="20" t="s">
        <v>346</v>
      </c>
      <c r="D506" s="20" t="s">
        <v>571</v>
      </c>
      <c r="E506" s="20" t="s">
        <v>2621</v>
      </c>
      <c r="F506" s="20" t="s">
        <v>2622</v>
      </c>
      <c r="G506" s="20" t="s">
        <v>2623</v>
      </c>
      <c r="H506" s="20" t="s">
        <v>2624</v>
      </c>
      <c r="I506" s="20" t="s">
        <v>401</v>
      </c>
      <c r="J506" s="20" t="s">
        <v>402</v>
      </c>
    </row>
    <row r="507" spans="1:10" x14ac:dyDescent="0.2">
      <c r="A507" s="20" t="s">
        <v>2625</v>
      </c>
      <c r="B507" s="20" t="s">
        <v>992</v>
      </c>
      <c r="C507" s="20" t="s">
        <v>346</v>
      </c>
      <c r="D507" s="20" t="s">
        <v>571</v>
      </c>
      <c r="E507" s="20" t="s">
        <v>2626</v>
      </c>
      <c r="F507" s="20" t="s">
        <v>2627</v>
      </c>
      <c r="G507" s="20" t="s">
        <v>2628</v>
      </c>
      <c r="H507" s="20" t="s">
        <v>2629</v>
      </c>
      <c r="I507" s="20" t="s">
        <v>401</v>
      </c>
      <c r="J507" s="20" t="s">
        <v>483</v>
      </c>
    </row>
    <row r="508" spans="1:10" x14ac:dyDescent="0.2">
      <c r="A508" s="20" t="s">
        <v>2630</v>
      </c>
      <c r="B508" s="20" t="s">
        <v>992</v>
      </c>
      <c r="C508" s="20" t="s">
        <v>346</v>
      </c>
      <c r="D508" s="20" t="s">
        <v>571</v>
      </c>
      <c r="E508" s="20" t="s">
        <v>2631</v>
      </c>
      <c r="F508" s="20" t="s">
        <v>2632</v>
      </c>
      <c r="G508" s="20" t="s">
        <v>2633</v>
      </c>
      <c r="H508" s="20" t="s">
        <v>2634</v>
      </c>
      <c r="I508" s="20" t="s">
        <v>401</v>
      </c>
      <c r="J508" s="20" t="s">
        <v>483</v>
      </c>
    </row>
    <row r="509" spans="1:10" x14ac:dyDescent="0.2">
      <c r="A509" s="20" t="s">
        <v>2635</v>
      </c>
      <c r="B509" s="20" t="s">
        <v>992</v>
      </c>
      <c r="C509" s="20" t="s">
        <v>346</v>
      </c>
      <c r="D509" s="20" t="s">
        <v>571</v>
      </c>
      <c r="E509" s="20" t="s">
        <v>2636</v>
      </c>
      <c r="F509" s="20" t="s">
        <v>1028</v>
      </c>
      <c r="G509" s="20" t="s">
        <v>2637</v>
      </c>
      <c r="H509" s="20" t="s">
        <v>2638</v>
      </c>
      <c r="I509" s="20" t="s">
        <v>401</v>
      </c>
      <c r="J509" s="20" t="s">
        <v>402</v>
      </c>
    </row>
    <row r="510" spans="1:10" x14ac:dyDescent="0.2">
      <c r="A510" s="20" t="s">
        <v>2639</v>
      </c>
      <c r="B510" s="20" t="s">
        <v>992</v>
      </c>
      <c r="C510" s="20" t="s">
        <v>346</v>
      </c>
      <c r="D510" s="20" t="s">
        <v>571</v>
      </c>
      <c r="E510" s="20" t="s">
        <v>2640</v>
      </c>
      <c r="F510" s="20" t="s">
        <v>421</v>
      </c>
      <c r="G510" s="20" t="s">
        <v>2641</v>
      </c>
      <c r="H510" s="20" t="s">
        <v>2642</v>
      </c>
      <c r="I510" s="20" t="s">
        <v>401</v>
      </c>
      <c r="J510" s="20" t="s">
        <v>483</v>
      </c>
    </row>
    <row r="511" spans="1:10" x14ac:dyDescent="0.2">
      <c r="A511" s="20" t="s">
        <v>2643</v>
      </c>
      <c r="B511" s="20" t="s">
        <v>992</v>
      </c>
      <c r="C511" s="20" t="s">
        <v>346</v>
      </c>
      <c r="D511" s="20" t="s">
        <v>571</v>
      </c>
      <c r="E511" s="20" t="s">
        <v>2644</v>
      </c>
      <c r="F511" s="20" t="s">
        <v>475</v>
      </c>
      <c r="G511" s="20" t="s">
        <v>2645</v>
      </c>
      <c r="H511" s="20" t="s">
        <v>2646</v>
      </c>
      <c r="I511" s="20" t="s">
        <v>401</v>
      </c>
      <c r="J511" s="20" t="s">
        <v>483</v>
      </c>
    </row>
    <row r="512" spans="1:10" x14ac:dyDescent="0.2">
      <c r="A512" s="20" t="s">
        <v>2647</v>
      </c>
      <c r="B512" s="20" t="s">
        <v>992</v>
      </c>
      <c r="C512" s="20" t="s">
        <v>346</v>
      </c>
      <c r="D512" s="20" t="s">
        <v>571</v>
      </c>
      <c r="E512" s="20" t="s">
        <v>2648</v>
      </c>
      <c r="F512" s="20" t="s">
        <v>421</v>
      </c>
      <c r="G512" s="20" t="s">
        <v>2649</v>
      </c>
      <c r="H512" s="20" t="s">
        <v>2650</v>
      </c>
      <c r="I512" s="20" t="s">
        <v>401</v>
      </c>
      <c r="J512" s="20" t="s">
        <v>483</v>
      </c>
    </row>
    <row r="513" spans="1:10" x14ac:dyDescent="0.2">
      <c r="A513" s="20" t="s">
        <v>2651</v>
      </c>
      <c r="B513" s="20" t="s">
        <v>992</v>
      </c>
      <c r="C513" s="20" t="s">
        <v>346</v>
      </c>
      <c r="D513" s="20" t="s">
        <v>571</v>
      </c>
      <c r="E513" s="20" t="s">
        <v>2652</v>
      </c>
      <c r="F513" s="20" t="s">
        <v>552</v>
      </c>
      <c r="G513" s="20" t="s">
        <v>2653</v>
      </c>
      <c r="H513" s="20" t="s">
        <v>2654</v>
      </c>
      <c r="I513" s="20" t="s">
        <v>401</v>
      </c>
      <c r="J513" s="20" t="s">
        <v>483</v>
      </c>
    </row>
    <row r="514" spans="1:10" x14ac:dyDescent="0.2">
      <c r="A514" s="20" t="s">
        <v>2655</v>
      </c>
      <c r="B514" s="20" t="s">
        <v>992</v>
      </c>
      <c r="C514" s="20" t="s">
        <v>346</v>
      </c>
      <c r="D514" s="20" t="s">
        <v>571</v>
      </c>
      <c r="E514" s="20" t="s">
        <v>2656</v>
      </c>
      <c r="F514" s="20" t="s">
        <v>456</v>
      </c>
      <c r="G514" s="20" t="s">
        <v>2657</v>
      </c>
      <c r="H514" s="20" t="s">
        <v>2658</v>
      </c>
      <c r="I514" s="20" t="s">
        <v>352</v>
      </c>
      <c r="J514" s="20"/>
    </row>
    <row r="515" spans="1:10" x14ac:dyDescent="0.2">
      <c r="A515" s="20" t="s">
        <v>2659</v>
      </c>
      <c r="B515" s="20" t="s">
        <v>992</v>
      </c>
      <c r="C515" s="20" t="s">
        <v>346</v>
      </c>
      <c r="D515" s="20" t="s">
        <v>571</v>
      </c>
      <c r="E515" s="20" t="s">
        <v>2660</v>
      </c>
      <c r="F515" s="20" t="s">
        <v>2661</v>
      </c>
      <c r="G515" s="20" t="s">
        <v>2662</v>
      </c>
      <c r="H515" s="20" t="s">
        <v>2663</v>
      </c>
      <c r="I515" s="20" t="s">
        <v>401</v>
      </c>
      <c r="J515" s="20" t="s">
        <v>402</v>
      </c>
    </row>
    <row r="516" spans="1:10" x14ac:dyDescent="0.2">
      <c r="A516" s="20" t="s">
        <v>2664</v>
      </c>
      <c r="B516" s="20" t="s">
        <v>992</v>
      </c>
      <c r="C516" s="20" t="s">
        <v>346</v>
      </c>
      <c r="D516" s="20" t="s">
        <v>571</v>
      </c>
      <c r="E516" s="20" t="s">
        <v>2665</v>
      </c>
      <c r="F516" s="20" t="s">
        <v>640</v>
      </c>
      <c r="G516" s="20" t="s">
        <v>2666</v>
      </c>
      <c r="H516" s="20" t="s">
        <v>2667</v>
      </c>
      <c r="I516" s="20" t="s">
        <v>401</v>
      </c>
      <c r="J516" s="20" t="s">
        <v>402</v>
      </c>
    </row>
    <row r="517" spans="1:10" x14ac:dyDescent="0.2">
      <c r="A517" s="20" t="s">
        <v>2668</v>
      </c>
      <c r="B517" s="20" t="s">
        <v>992</v>
      </c>
      <c r="C517" s="20" t="s">
        <v>346</v>
      </c>
      <c r="D517" s="20" t="s">
        <v>571</v>
      </c>
      <c r="E517" s="20" t="s">
        <v>2669</v>
      </c>
      <c r="F517" s="20" t="s">
        <v>2670</v>
      </c>
      <c r="G517" s="20" t="s">
        <v>2671</v>
      </c>
      <c r="H517" s="20" t="s">
        <v>2672</v>
      </c>
      <c r="I517" s="20" t="s">
        <v>401</v>
      </c>
      <c r="J517" s="20" t="s">
        <v>483</v>
      </c>
    </row>
    <row r="518" spans="1:10" x14ac:dyDescent="0.2">
      <c r="A518" s="20" t="s">
        <v>2673</v>
      </c>
      <c r="B518" s="20" t="s">
        <v>992</v>
      </c>
      <c r="C518" s="20" t="s">
        <v>346</v>
      </c>
      <c r="D518" s="20" t="s">
        <v>571</v>
      </c>
      <c r="E518" s="20" t="s">
        <v>2674</v>
      </c>
      <c r="F518" s="20" t="s">
        <v>2675</v>
      </c>
      <c r="G518" s="20" t="s">
        <v>2676</v>
      </c>
      <c r="H518" s="20" t="s">
        <v>2677</v>
      </c>
      <c r="I518" s="20" t="s">
        <v>401</v>
      </c>
      <c r="J518" s="20" t="s">
        <v>402</v>
      </c>
    </row>
    <row r="519" spans="1:10" x14ac:dyDescent="0.2">
      <c r="A519" s="20" t="s">
        <v>2678</v>
      </c>
      <c r="B519" s="20" t="s">
        <v>992</v>
      </c>
      <c r="C519" s="20" t="s">
        <v>346</v>
      </c>
      <c r="D519" s="20" t="s">
        <v>571</v>
      </c>
      <c r="E519" s="20" t="s">
        <v>2679</v>
      </c>
      <c r="F519" s="20" t="s">
        <v>727</v>
      </c>
      <c r="G519" s="20" t="s">
        <v>2680</v>
      </c>
      <c r="H519" s="20" t="s">
        <v>2681</v>
      </c>
      <c r="I519" s="20" t="s">
        <v>401</v>
      </c>
      <c r="J519" s="20" t="s">
        <v>483</v>
      </c>
    </row>
    <row r="520" spans="1:10" x14ac:dyDescent="0.2">
      <c r="A520" s="20" t="s">
        <v>2682</v>
      </c>
      <c r="B520" s="20" t="s">
        <v>992</v>
      </c>
      <c r="C520" s="20" t="s">
        <v>346</v>
      </c>
      <c r="D520" s="20" t="s">
        <v>571</v>
      </c>
      <c r="E520" s="20" t="s">
        <v>2683</v>
      </c>
      <c r="F520" s="20" t="s">
        <v>557</v>
      </c>
      <c r="G520" s="20" t="s">
        <v>2684</v>
      </c>
      <c r="H520" s="20" t="s">
        <v>2685</v>
      </c>
      <c r="I520" s="20" t="s">
        <v>352</v>
      </c>
      <c r="J520" s="20"/>
    </row>
    <row r="521" spans="1:10" x14ac:dyDescent="0.2">
      <c r="A521" s="20" t="s">
        <v>2686</v>
      </c>
      <c r="B521" s="20" t="s">
        <v>992</v>
      </c>
      <c r="C521" s="20" t="s">
        <v>346</v>
      </c>
      <c r="D521" s="20" t="s">
        <v>571</v>
      </c>
      <c r="E521" s="20" t="s">
        <v>2687</v>
      </c>
      <c r="F521" s="20" t="s">
        <v>2688</v>
      </c>
      <c r="G521" s="20" t="s">
        <v>2689</v>
      </c>
      <c r="H521" s="20" t="s">
        <v>2690</v>
      </c>
      <c r="I521" s="20" t="s">
        <v>401</v>
      </c>
      <c r="J521" s="20" t="s">
        <v>483</v>
      </c>
    </row>
    <row r="522" spans="1:10" x14ac:dyDescent="0.2">
      <c r="A522" s="20" t="s">
        <v>2691</v>
      </c>
      <c r="B522" s="20" t="s">
        <v>992</v>
      </c>
      <c r="C522" s="20" t="s">
        <v>346</v>
      </c>
      <c r="D522" s="20" t="s">
        <v>571</v>
      </c>
      <c r="E522" s="20" t="s">
        <v>2692</v>
      </c>
      <c r="F522" s="20" t="s">
        <v>2693</v>
      </c>
      <c r="G522" s="20" t="s">
        <v>2694</v>
      </c>
      <c r="H522" s="20" t="s">
        <v>2695</v>
      </c>
      <c r="I522" s="20" t="s">
        <v>401</v>
      </c>
      <c r="J522" s="20" t="s">
        <v>483</v>
      </c>
    </row>
    <row r="523" spans="1:10" x14ac:dyDescent="0.2">
      <c r="A523" s="20" t="s">
        <v>2696</v>
      </c>
      <c r="B523" s="20" t="s">
        <v>992</v>
      </c>
      <c r="C523" s="20" t="s">
        <v>346</v>
      </c>
      <c r="D523" s="20" t="s">
        <v>571</v>
      </c>
      <c r="E523" s="20" t="s">
        <v>2697</v>
      </c>
      <c r="F523" s="20" t="s">
        <v>2698</v>
      </c>
      <c r="G523" s="20" t="s">
        <v>2699</v>
      </c>
      <c r="H523" s="20" t="s">
        <v>2700</v>
      </c>
      <c r="I523" s="20" t="s">
        <v>401</v>
      </c>
      <c r="J523" s="20" t="s">
        <v>483</v>
      </c>
    </row>
    <row r="524" spans="1:10" x14ac:dyDescent="0.2">
      <c r="A524" s="20" t="s">
        <v>2701</v>
      </c>
      <c r="B524" s="20" t="s">
        <v>992</v>
      </c>
      <c r="C524" s="20" t="s">
        <v>346</v>
      </c>
      <c r="D524" s="20" t="s">
        <v>571</v>
      </c>
      <c r="E524" s="20" t="s">
        <v>2702</v>
      </c>
      <c r="F524" s="20" t="s">
        <v>557</v>
      </c>
      <c r="G524" s="20" t="s">
        <v>2703</v>
      </c>
      <c r="H524" s="20" t="s">
        <v>2704</v>
      </c>
      <c r="I524" s="20" t="s">
        <v>401</v>
      </c>
      <c r="J524" s="20" t="s">
        <v>483</v>
      </c>
    </row>
    <row r="525" spans="1:10" x14ac:dyDescent="0.2">
      <c r="A525" s="20" t="s">
        <v>2705</v>
      </c>
      <c r="B525" s="20" t="s">
        <v>992</v>
      </c>
      <c r="C525" s="20" t="s">
        <v>346</v>
      </c>
      <c r="D525" s="20" t="s">
        <v>571</v>
      </c>
      <c r="E525" s="20" t="s">
        <v>2706</v>
      </c>
      <c r="F525" s="20" t="s">
        <v>421</v>
      </c>
      <c r="G525" s="20" t="s">
        <v>2707</v>
      </c>
      <c r="H525" s="20" t="s">
        <v>2708</v>
      </c>
      <c r="I525" s="20" t="s">
        <v>389</v>
      </c>
      <c r="J525" s="20"/>
    </row>
    <row r="526" spans="1:10" x14ac:dyDescent="0.2">
      <c r="A526" s="20" t="s">
        <v>2709</v>
      </c>
      <c r="B526" s="20" t="s">
        <v>992</v>
      </c>
      <c r="C526" s="20" t="s">
        <v>346</v>
      </c>
      <c r="D526" s="20" t="s">
        <v>571</v>
      </c>
      <c r="E526" s="20" t="s">
        <v>2710</v>
      </c>
      <c r="F526" s="20" t="s">
        <v>2711</v>
      </c>
      <c r="G526" s="20" t="s">
        <v>2712</v>
      </c>
      <c r="H526" s="20" t="s">
        <v>2713</v>
      </c>
      <c r="I526" s="20" t="s">
        <v>352</v>
      </c>
      <c r="J526" s="20"/>
    </row>
    <row r="527" spans="1:10" x14ac:dyDescent="0.2">
      <c r="A527" s="20" t="s">
        <v>2714</v>
      </c>
      <c r="B527" s="20" t="s">
        <v>992</v>
      </c>
      <c r="C527" s="20" t="s">
        <v>346</v>
      </c>
      <c r="D527" s="20" t="s">
        <v>571</v>
      </c>
      <c r="E527" s="20" t="s">
        <v>2715</v>
      </c>
      <c r="F527" s="20" t="s">
        <v>456</v>
      </c>
      <c r="G527" s="20" t="s">
        <v>2716</v>
      </c>
      <c r="H527" s="20" t="s">
        <v>2717</v>
      </c>
      <c r="I527" s="20" t="s">
        <v>401</v>
      </c>
      <c r="J527" s="20" t="s">
        <v>483</v>
      </c>
    </row>
    <row r="528" spans="1:10" x14ac:dyDescent="0.2">
      <c r="A528" s="20" t="s">
        <v>2718</v>
      </c>
      <c r="B528" s="20" t="s">
        <v>992</v>
      </c>
      <c r="C528" s="20" t="s">
        <v>346</v>
      </c>
      <c r="D528" s="20" t="s">
        <v>571</v>
      </c>
      <c r="E528" s="20" t="s">
        <v>2719</v>
      </c>
      <c r="F528" s="20" t="s">
        <v>2720</v>
      </c>
      <c r="G528" s="20" t="s">
        <v>2721</v>
      </c>
      <c r="H528" s="20" t="s">
        <v>2722</v>
      </c>
      <c r="I528" s="20" t="s">
        <v>401</v>
      </c>
      <c r="J528" s="20" t="s">
        <v>402</v>
      </c>
    </row>
    <row r="529" spans="1:10" x14ac:dyDescent="0.2">
      <c r="A529" s="20" t="s">
        <v>2723</v>
      </c>
      <c r="B529" s="20" t="s">
        <v>992</v>
      </c>
      <c r="C529" s="20" t="s">
        <v>346</v>
      </c>
      <c r="D529" s="20" t="s">
        <v>571</v>
      </c>
      <c r="E529" s="20" t="s">
        <v>2724</v>
      </c>
      <c r="F529" s="20" t="s">
        <v>2725</v>
      </c>
      <c r="G529" s="20" t="s">
        <v>2726</v>
      </c>
      <c r="H529" s="20" t="s">
        <v>2727</v>
      </c>
      <c r="I529" s="20" t="s">
        <v>401</v>
      </c>
      <c r="J529" s="20" t="s">
        <v>483</v>
      </c>
    </row>
    <row r="530" spans="1:10" x14ac:dyDescent="0.2">
      <c r="A530" s="20" t="s">
        <v>2728</v>
      </c>
      <c r="B530" s="20" t="s">
        <v>992</v>
      </c>
      <c r="C530" s="20" t="s">
        <v>346</v>
      </c>
      <c r="D530" s="20" t="s">
        <v>571</v>
      </c>
      <c r="E530" s="20" t="s">
        <v>2729</v>
      </c>
      <c r="F530" s="20" t="s">
        <v>1832</v>
      </c>
      <c r="G530" s="20" t="s">
        <v>2730</v>
      </c>
      <c r="H530" s="20" t="s">
        <v>2731</v>
      </c>
      <c r="I530" s="20" t="s">
        <v>401</v>
      </c>
      <c r="J530" s="20" t="s">
        <v>483</v>
      </c>
    </row>
    <row r="531" spans="1:10" x14ac:dyDescent="0.2">
      <c r="A531" s="20" t="s">
        <v>2732</v>
      </c>
      <c r="B531" s="20" t="s">
        <v>992</v>
      </c>
      <c r="C531" s="20" t="s">
        <v>346</v>
      </c>
      <c r="D531" s="20" t="s">
        <v>571</v>
      </c>
      <c r="E531" s="20" t="s">
        <v>2733</v>
      </c>
      <c r="F531" s="20" t="s">
        <v>2048</v>
      </c>
      <c r="G531" s="20" t="s">
        <v>2734</v>
      </c>
      <c r="H531" s="20" t="s">
        <v>2735</v>
      </c>
      <c r="I531" s="20" t="s">
        <v>401</v>
      </c>
      <c r="J531" s="20" t="s">
        <v>402</v>
      </c>
    </row>
    <row r="532" spans="1:10" x14ac:dyDescent="0.2">
      <c r="A532" s="20" t="s">
        <v>2736</v>
      </c>
      <c r="B532" s="20" t="s">
        <v>992</v>
      </c>
      <c r="C532" s="20" t="s">
        <v>346</v>
      </c>
      <c r="D532" s="20" t="s">
        <v>571</v>
      </c>
      <c r="E532" s="20" t="s">
        <v>2737</v>
      </c>
      <c r="F532" s="20" t="s">
        <v>2738</v>
      </c>
      <c r="G532" s="20" t="s">
        <v>2739</v>
      </c>
      <c r="H532" s="20" t="s">
        <v>2740</v>
      </c>
      <c r="I532" s="20" t="s">
        <v>401</v>
      </c>
      <c r="J532" s="20" t="s">
        <v>483</v>
      </c>
    </row>
    <row r="533" spans="1:10" x14ac:dyDescent="0.2">
      <c r="A533" s="20" t="s">
        <v>2741</v>
      </c>
      <c r="B533" s="20" t="s">
        <v>992</v>
      </c>
      <c r="C533" s="20" t="s">
        <v>346</v>
      </c>
      <c r="D533" s="20" t="s">
        <v>571</v>
      </c>
      <c r="E533" s="20" t="s">
        <v>2742</v>
      </c>
      <c r="F533" s="20" t="s">
        <v>2743</v>
      </c>
      <c r="G533" s="20" t="s">
        <v>2744</v>
      </c>
      <c r="H533" s="20" t="s">
        <v>2745</v>
      </c>
      <c r="I533" s="20" t="s">
        <v>401</v>
      </c>
      <c r="J533" s="20" t="s">
        <v>483</v>
      </c>
    </row>
    <row r="534" spans="1:10" x14ac:dyDescent="0.2">
      <c r="A534" s="20" t="s">
        <v>2746</v>
      </c>
      <c r="B534" s="20" t="s">
        <v>992</v>
      </c>
      <c r="C534" s="20" t="s">
        <v>346</v>
      </c>
      <c r="D534" s="20" t="s">
        <v>571</v>
      </c>
      <c r="E534" s="20" t="s">
        <v>2747</v>
      </c>
      <c r="F534" s="20" t="s">
        <v>727</v>
      </c>
      <c r="G534" s="20" t="s">
        <v>2748</v>
      </c>
      <c r="H534" s="20" t="s">
        <v>2749</v>
      </c>
      <c r="I534" s="20" t="s">
        <v>401</v>
      </c>
      <c r="J534" s="20" t="s">
        <v>483</v>
      </c>
    </row>
    <row r="535" spans="1:10" x14ac:dyDescent="0.2">
      <c r="A535" s="20" t="s">
        <v>2750</v>
      </c>
      <c r="B535" s="20" t="s">
        <v>992</v>
      </c>
      <c r="C535" s="20" t="s">
        <v>346</v>
      </c>
      <c r="D535" s="20" t="s">
        <v>571</v>
      </c>
      <c r="E535" s="20" t="s">
        <v>2751</v>
      </c>
      <c r="F535" s="20" t="s">
        <v>2434</v>
      </c>
      <c r="G535" s="20" t="s">
        <v>2752</v>
      </c>
      <c r="H535" s="20" t="s">
        <v>2753</v>
      </c>
      <c r="I535" s="20" t="s">
        <v>401</v>
      </c>
      <c r="J535" s="20" t="s">
        <v>402</v>
      </c>
    </row>
    <row r="536" spans="1:10" x14ac:dyDescent="0.2">
      <c r="A536" s="20" t="s">
        <v>2754</v>
      </c>
      <c r="B536" s="20" t="s">
        <v>992</v>
      </c>
      <c r="C536" s="20" t="s">
        <v>346</v>
      </c>
      <c r="D536" s="20" t="s">
        <v>571</v>
      </c>
      <c r="E536" s="20" t="s">
        <v>2755</v>
      </c>
      <c r="F536" s="20" t="s">
        <v>2756</v>
      </c>
      <c r="G536" s="20" t="s">
        <v>2757</v>
      </c>
      <c r="H536" s="20" t="s">
        <v>2758</v>
      </c>
      <c r="I536" s="20" t="s">
        <v>401</v>
      </c>
      <c r="J536" s="20" t="s">
        <v>402</v>
      </c>
    </row>
    <row r="537" spans="1:10" x14ac:dyDescent="0.2">
      <c r="A537" s="20" t="s">
        <v>2759</v>
      </c>
      <c r="B537" s="20" t="s">
        <v>992</v>
      </c>
      <c r="C537" s="20" t="s">
        <v>346</v>
      </c>
      <c r="D537" s="20" t="s">
        <v>571</v>
      </c>
      <c r="E537" s="20" t="s">
        <v>2760</v>
      </c>
      <c r="F537" s="20" t="s">
        <v>2761</v>
      </c>
      <c r="G537" s="20" t="s">
        <v>2762</v>
      </c>
      <c r="H537" s="20" t="s">
        <v>2763</v>
      </c>
      <c r="I537" s="20" t="s">
        <v>401</v>
      </c>
      <c r="J537" s="20" t="s">
        <v>402</v>
      </c>
    </row>
    <row r="538" spans="1:10" x14ac:dyDescent="0.2">
      <c r="A538" s="20" t="s">
        <v>2764</v>
      </c>
      <c r="B538" s="20" t="s">
        <v>992</v>
      </c>
      <c r="C538" s="20" t="s">
        <v>346</v>
      </c>
      <c r="D538" s="20" t="s">
        <v>571</v>
      </c>
      <c r="E538" s="20" t="s">
        <v>2765</v>
      </c>
      <c r="F538" s="20" t="s">
        <v>2766</v>
      </c>
      <c r="G538" s="20" t="s">
        <v>2767</v>
      </c>
      <c r="H538" s="20" t="s">
        <v>2768</v>
      </c>
      <c r="I538" s="20" t="s">
        <v>401</v>
      </c>
      <c r="J538" s="20" t="s">
        <v>483</v>
      </c>
    </row>
    <row r="539" spans="1:10" x14ac:dyDescent="0.2">
      <c r="A539" s="20" t="s">
        <v>2769</v>
      </c>
      <c r="B539" s="20" t="s">
        <v>992</v>
      </c>
      <c r="C539" s="20" t="s">
        <v>346</v>
      </c>
      <c r="D539" s="20" t="s">
        <v>571</v>
      </c>
      <c r="E539" s="20" t="s">
        <v>2770</v>
      </c>
      <c r="F539" s="20" t="s">
        <v>2771</v>
      </c>
      <c r="G539" s="20" t="s">
        <v>2772</v>
      </c>
      <c r="H539" s="20" t="s">
        <v>2773</v>
      </c>
      <c r="I539" s="20" t="s">
        <v>401</v>
      </c>
      <c r="J539" s="20" t="s">
        <v>402</v>
      </c>
    </row>
    <row r="540" spans="1:10" x14ac:dyDescent="0.2">
      <c r="A540" s="20" t="s">
        <v>2774</v>
      </c>
      <c r="B540" s="20" t="s">
        <v>992</v>
      </c>
      <c r="C540" s="20" t="s">
        <v>346</v>
      </c>
      <c r="D540" s="20" t="s">
        <v>571</v>
      </c>
      <c r="E540" s="20" t="s">
        <v>2775</v>
      </c>
      <c r="F540" s="20" t="s">
        <v>557</v>
      </c>
      <c r="G540" s="20" t="s">
        <v>2776</v>
      </c>
      <c r="H540" s="20" t="s">
        <v>2777</v>
      </c>
      <c r="I540" s="20" t="s">
        <v>401</v>
      </c>
      <c r="J540" s="20" t="s">
        <v>483</v>
      </c>
    </row>
    <row r="541" spans="1:10" x14ac:dyDescent="0.2">
      <c r="A541" s="20" t="s">
        <v>2778</v>
      </c>
      <c r="B541" s="20" t="s">
        <v>992</v>
      </c>
      <c r="C541" s="20" t="s">
        <v>346</v>
      </c>
      <c r="D541" s="20" t="s">
        <v>571</v>
      </c>
      <c r="E541" s="20" t="s">
        <v>2779</v>
      </c>
      <c r="F541" s="20" t="s">
        <v>2780</v>
      </c>
      <c r="G541" s="20" t="s">
        <v>2781</v>
      </c>
      <c r="H541" s="20" t="s">
        <v>2782</v>
      </c>
      <c r="I541" s="20" t="s">
        <v>401</v>
      </c>
      <c r="J541" s="20" t="s">
        <v>483</v>
      </c>
    </row>
    <row r="542" spans="1:10" x14ac:dyDescent="0.2">
      <c r="A542" s="20" t="s">
        <v>2783</v>
      </c>
      <c r="B542" s="20" t="s">
        <v>992</v>
      </c>
      <c r="C542" s="20" t="s">
        <v>346</v>
      </c>
      <c r="D542" s="20" t="s">
        <v>571</v>
      </c>
      <c r="E542" s="20" t="s">
        <v>2784</v>
      </c>
      <c r="F542" s="20" t="s">
        <v>542</v>
      </c>
      <c r="G542" s="20" t="s">
        <v>2785</v>
      </c>
      <c r="H542" s="20" t="s">
        <v>2786</v>
      </c>
      <c r="I542" s="20" t="s">
        <v>401</v>
      </c>
      <c r="J542" s="20" t="s">
        <v>483</v>
      </c>
    </row>
    <row r="543" spans="1:10" x14ac:dyDescent="0.2">
      <c r="A543" s="20" t="s">
        <v>2787</v>
      </c>
      <c r="B543" s="20" t="s">
        <v>992</v>
      </c>
      <c r="C543" s="20" t="s">
        <v>346</v>
      </c>
      <c r="D543" s="20" t="s">
        <v>571</v>
      </c>
      <c r="E543" s="20" t="s">
        <v>2788</v>
      </c>
      <c r="F543" s="20" t="s">
        <v>727</v>
      </c>
      <c r="G543" s="20" t="s">
        <v>2789</v>
      </c>
      <c r="H543" s="20" t="s">
        <v>2790</v>
      </c>
      <c r="I543" s="20" t="s">
        <v>401</v>
      </c>
      <c r="J543" s="20" t="s">
        <v>483</v>
      </c>
    </row>
    <row r="544" spans="1:10" x14ac:dyDescent="0.2">
      <c r="A544" s="20" t="s">
        <v>2791</v>
      </c>
      <c r="B544" s="20" t="s">
        <v>992</v>
      </c>
      <c r="C544" s="20" t="s">
        <v>346</v>
      </c>
      <c r="D544" s="20" t="s">
        <v>571</v>
      </c>
      <c r="E544" s="20" t="s">
        <v>2792</v>
      </c>
      <c r="F544" s="20" t="s">
        <v>1727</v>
      </c>
      <c r="G544" s="20" t="s">
        <v>2793</v>
      </c>
      <c r="H544" s="20" t="s">
        <v>2794</v>
      </c>
      <c r="I544" s="20" t="s">
        <v>401</v>
      </c>
      <c r="J544" s="20" t="s">
        <v>483</v>
      </c>
    </row>
    <row r="545" spans="1:10" x14ac:dyDescent="0.2">
      <c r="A545" s="20" t="s">
        <v>2795</v>
      </c>
      <c r="B545" s="20" t="s">
        <v>992</v>
      </c>
      <c r="C545" s="20" t="s">
        <v>346</v>
      </c>
      <c r="D545" s="20" t="s">
        <v>571</v>
      </c>
      <c r="E545" s="20" t="s">
        <v>2796</v>
      </c>
      <c r="F545" s="20" t="s">
        <v>557</v>
      </c>
      <c r="G545" s="20" t="s">
        <v>2797</v>
      </c>
      <c r="H545" s="20" t="s">
        <v>2798</v>
      </c>
      <c r="I545" s="20" t="s">
        <v>401</v>
      </c>
      <c r="J545" s="20" t="s">
        <v>483</v>
      </c>
    </row>
    <row r="546" spans="1:10" x14ac:dyDescent="0.2">
      <c r="A546" s="20" t="s">
        <v>2799</v>
      </c>
      <c r="B546" s="20" t="s">
        <v>992</v>
      </c>
      <c r="C546" s="20" t="s">
        <v>346</v>
      </c>
      <c r="D546" s="20" t="s">
        <v>571</v>
      </c>
      <c r="E546" s="20" t="s">
        <v>2800</v>
      </c>
      <c r="F546" s="20" t="s">
        <v>486</v>
      </c>
      <c r="G546" s="20" t="s">
        <v>2801</v>
      </c>
      <c r="H546" s="20" t="s">
        <v>2802</v>
      </c>
      <c r="I546" s="20" t="s">
        <v>352</v>
      </c>
      <c r="J546" s="20"/>
    </row>
    <row r="547" spans="1:10" x14ac:dyDescent="0.2">
      <c r="A547" s="20" t="s">
        <v>2803</v>
      </c>
      <c r="B547" s="20" t="s">
        <v>992</v>
      </c>
      <c r="C547" s="20" t="s">
        <v>346</v>
      </c>
      <c r="D547" s="20" t="s">
        <v>571</v>
      </c>
      <c r="E547" s="20" t="s">
        <v>2804</v>
      </c>
      <c r="F547" s="20" t="s">
        <v>1982</v>
      </c>
      <c r="G547" s="20" t="s">
        <v>2805</v>
      </c>
      <c r="H547" s="20" t="s">
        <v>2806</v>
      </c>
      <c r="I547" s="20" t="s">
        <v>401</v>
      </c>
      <c r="J547" s="20" t="s">
        <v>402</v>
      </c>
    </row>
    <row r="548" spans="1:10" x14ac:dyDescent="0.2">
      <c r="A548" s="20" t="s">
        <v>2807</v>
      </c>
      <c r="B548" s="20" t="s">
        <v>992</v>
      </c>
      <c r="C548" s="20" t="s">
        <v>346</v>
      </c>
      <c r="D548" s="20" t="s">
        <v>571</v>
      </c>
      <c r="E548" s="20" t="s">
        <v>2808</v>
      </c>
      <c r="F548" s="20" t="s">
        <v>2809</v>
      </c>
      <c r="G548" s="20" t="s">
        <v>2810</v>
      </c>
      <c r="H548" s="20" t="s">
        <v>2811</v>
      </c>
      <c r="I548" s="20" t="s">
        <v>401</v>
      </c>
      <c r="J548" s="20" t="s">
        <v>483</v>
      </c>
    </row>
    <row r="549" spans="1:10" x14ac:dyDescent="0.2">
      <c r="A549" s="20" t="s">
        <v>2812</v>
      </c>
      <c r="B549" s="20" t="s">
        <v>992</v>
      </c>
      <c r="C549" s="20" t="s">
        <v>346</v>
      </c>
      <c r="D549" s="20" t="s">
        <v>571</v>
      </c>
      <c r="E549" s="20" t="s">
        <v>2813</v>
      </c>
      <c r="F549" s="20" t="s">
        <v>2814</v>
      </c>
      <c r="G549" s="20" t="s">
        <v>2815</v>
      </c>
      <c r="H549" s="20" t="s">
        <v>2816</v>
      </c>
      <c r="I549" s="20" t="s">
        <v>401</v>
      </c>
      <c r="J549" s="20" t="s">
        <v>402</v>
      </c>
    </row>
    <row r="550" spans="1:10" x14ac:dyDescent="0.2">
      <c r="A550" s="20" t="s">
        <v>2817</v>
      </c>
      <c r="B550" s="20" t="s">
        <v>992</v>
      </c>
      <c r="C550" s="20" t="s">
        <v>346</v>
      </c>
      <c r="D550" s="20" t="s">
        <v>571</v>
      </c>
      <c r="E550" s="20" t="s">
        <v>2818</v>
      </c>
      <c r="F550" s="20" t="s">
        <v>2819</v>
      </c>
      <c r="G550" s="20" t="s">
        <v>2820</v>
      </c>
      <c r="H550" s="20" t="s">
        <v>2821</v>
      </c>
      <c r="I550" s="20" t="s">
        <v>401</v>
      </c>
      <c r="J550" s="20" t="s">
        <v>402</v>
      </c>
    </row>
    <row r="551" spans="1:10" x14ac:dyDescent="0.2">
      <c r="A551" s="20" t="s">
        <v>2822</v>
      </c>
      <c r="B551" s="20" t="s">
        <v>992</v>
      </c>
      <c r="C551" s="20" t="s">
        <v>346</v>
      </c>
      <c r="D551" s="20" t="s">
        <v>571</v>
      </c>
      <c r="E551" s="20" t="s">
        <v>2823</v>
      </c>
      <c r="F551" s="20" t="s">
        <v>2147</v>
      </c>
      <c r="G551" s="20" t="s">
        <v>2824</v>
      </c>
      <c r="H551" s="20" t="s">
        <v>2825</v>
      </c>
      <c r="I551" s="20" t="s">
        <v>401</v>
      </c>
      <c r="J551" s="20" t="s">
        <v>483</v>
      </c>
    </row>
    <row r="552" spans="1:10" x14ac:dyDescent="0.2">
      <c r="A552" s="20" t="s">
        <v>2826</v>
      </c>
      <c r="B552" s="20" t="s">
        <v>992</v>
      </c>
      <c r="C552" s="20" t="s">
        <v>346</v>
      </c>
      <c r="D552" s="20" t="s">
        <v>571</v>
      </c>
      <c r="E552" s="20" t="s">
        <v>2827</v>
      </c>
      <c r="F552" s="20" t="s">
        <v>640</v>
      </c>
      <c r="G552" s="20" t="s">
        <v>2828</v>
      </c>
      <c r="H552" s="20" t="s">
        <v>2829</v>
      </c>
      <c r="I552" s="20" t="s">
        <v>401</v>
      </c>
      <c r="J552" s="20" t="s">
        <v>483</v>
      </c>
    </row>
    <row r="553" spans="1:10" x14ac:dyDescent="0.2">
      <c r="A553" s="20" t="s">
        <v>2830</v>
      </c>
      <c r="B553" s="20" t="s">
        <v>992</v>
      </c>
      <c r="C553" s="20" t="s">
        <v>346</v>
      </c>
      <c r="D553" s="20" t="s">
        <v>571</v>
      </c>
      <c r="E553" s="20" t="s">
        <v>2831</v>
      </c>
      <c r="F553" s="20" t="s">
        <v>2832</v>
      </c>
      <c r="G553" s="20" t="s">
        <v>2833</v>
      </c>
      <c r="H553" s="20" t="s">
        <v>2834</v>
      </c>
      <c r="I553" s="20" t="s">
        <v>401</v>
      </c>
      <c r="J553" s="20" t="s">
        <v>483</v>
      </c>
    </row>
    <row r="554" spans="1:10" x14ac:dyDescent="0.2">
      <c r="A554" s="20" t="s">
        <v>2835</v>
      </c>
      <c r="B554" s="20" t="s">
        <v>992</v>
      </c>
      <c r="C554" s="20" t="s">
        <v>346</v>
      </c>
      <c r="D554" s="20" t="s">
        <v>571</v>
      </c>
      <c r="E554" s="20" t="s">
        <v>2836</v>
      </c>
      <c r="F554" s="20" t="s">
        <v>984</v>
      </c>
      <c r="G554" s="20" t="s">
        <v>2837</v>
      </c>
      <c r="H554" s="20" t="s">
        <v>2838</v>
      </c>
      <c r="I554" s="20" t="s">
        <v>401</v>
      </c>
      <c r="J554" s="20" t="s">
        <v>483</v>
      </c>
    </row>
    <row r="555" spans="1:10" x14ac:dyDescent="0.2">
      <c r="A555" s="20" t="s">
        <v>2839</v>
      </c>
      <c r="B555" s="20" t="s">
        <v>992</v>
      </c>
      <c r="C555" s="20" t="s">
        <v>346</v>
      </c>
      <c r="D555" s="20" t="s">
        <v>571</v>
      </c>
      <c r="E555" s="20" t="s">
        <v>2840</v>
      </c>
      <c r="F555" s="20" t="s">
        <v>410</v>
      </c>
      <c r="G555" s="20" t="s">
        <v>2841</v>
      </c>
      <c r="H555" s="20" t="s">
        <v>2842</v>
      </c>
      <c r="I555" s="20" t="s">
        <v>401</v>
      </c>
      <c r="J555" s="20" t="s">
        <v>483</v>
      </c>
    </row>
    <row r="556" spans="1:10" x14ac:dyDescent="0.2">
      <c r="A556" s="20" t="s">
        <v>2843</v>
      </c>
      <c r="B556" s="20" t="s">
        <v>992</v>
      </c>
      <c r="C556" s="20" t="s">
        <v>346</v>
      </c>
      <c r="D556" s="20" t="s">
        <v>571</v>
      </c>
      <c r="E556" s="20" t="s">
        <v>2844</v>
      </c>
      <c r="F556" s="20" t="s">
        <v>2845</v>
      </c>
      <c r="G556" s="20" t="s">
        <v>2846</v>
      </c>
      <c r="H556" s="20" t="s">
        <v>2847</v>
      </c>
      <c r="I556" s="20" t="s">
        <v>401</v>
      </c>
      <c r="J556" s="20" t="s">
        <v>483</v>
      </c>
    </row>
    <row r="557" spans="1:10" x14ac:dyDescent="0.2">
      <c r="A557" s="20" t="s">
        <v>2848</v>
      </c>
      <c r="B557" s="20" t="s">
        <v>992</v>
      </c>
      <c r="C557" s="20" t="s">
        <v>346</v>
      </c>
      <c r="D557" s="20" t="s">
        <v>571</v>
      </c>
      <c r="E557" s="20" t="s">
        <v>2849</v>
      </c>
      <c r="F557" s="20" t="s">
        <v>770</v>
      </c>
      <c r="G557" s="20" t="s">
        <v>2850</v>
      </c>
      <c r="H557" s="20" t="s">
        <v>2851</v>
      </c>
      <c r="I557" s="20" t="s">
        <v>401</v>
      </c>
      <c r="J557" s="20" t="s">
        <v>483</v>
      </c>
    </row>
    <row r="558" spans="1:10" x14ac:dyDescent="0.2">
      <c r="A558" s="20" t="s">
        <v>2852</v>
      </c>
      <c r="B558" s="20" t="s">
        <v>992</v>
      </c>
      <c r="C558" s="20" t="s">
        <v>346</v>
      </c>
      <c r="D558" s="20" t="s">
        <v>571</v>
      </c>
      <c r="E558" s="20" t="s">
        <v>2853</v>
      </c>
      <c r="F558" s="20" t="s">
        <v>2157</v>
      </c>
      <c r="G558" s="20" t="s">
        <v>2854</v>
      </c>
      <c r="H558" s="20" t="s">
        <v>2855</v>
      </c>
      <c r="I558" s="20" t="s">
        <v>401</v>
      </c>
      <c r="J558" s="20" t="s">
        <v>483</v>
      </c>
    </row>
    <row r="559" spans="1:10" x14ac:dyDescent="0.2">
      <c r="A559" s="20" t="s">
        <v>2856</v>
      </c>
      <c r="B559" s="20" t="s">
        <v>992</v>
      </c>
      <c r="C559" s="20" t="s">
        <v>346</v>
      </c>
      <c r="D559" s="20" t="s">
        <v>571</v>
      </c>
      <c r="E559" s="20" t="s">
        <v>2857</v>
      </c>
      <c r="F559" s="20" t="s">
        <v>923</v>
      </c>
      <c r="G559" s="20" t="s">
        <v>2858</v>
      </c>
      <c r="H559" s="20" t="s">
        <v>2859</v>
      </c>
      <c r="I559" s="20" t="s">
        <v>401</v>
      </c>
      <c r="J559" s="20" t="s">
        <v>483</v>
      </c>
    </row>
    <row r="560" spans="1:10" x14ac:dyDescent="0.2">
      <c r="A560" s="20" t="s">
        <v>2860</v>
      </c>
      <c r="B560" s="20" t="s">
        <v>992</v>
      </c>
      <c r="C560" s="20" t="s">
        <v>346</v>
      </c>
      <c r="D560" s="20" t="s">
        <v>571</v>
      </c>
      <c r="E560" s="20" t="s">
        <v>2861</v>
      </c>
      <c r="F560" s="20" t="s">
        <v>2862</v>
      </c>
      <c r="G560" s="20" t="s">
        <v>2863</v>
      </c>
      <c r="H560" s="20" t="s">
        <v>2864</v>
      </c>
      <c r="I560" s="20" t="s">
        <v>401</v>
      </c>
      <c r="J560" s="20" t="s">
        <v>402</v>
      </c>
    </row>
    <row r="561" spans="1:10" x14ac:dyDescent="0.2">
      <c r="A561" s="20" t="s">
        <v>2865</v>
      </c>
      <c r="B561" s="20" t="s">
        <v>992</v>
      </c>
      <c r="C561" s="20" t="s">
        <v>346</v>
      </c>
      <c r="D561" s="20" t="s">
        <v>571</v>
      </c>
      <c r="E561" s="20" t="s">
        <v>2866</v>
      </c>
      <c r="F561" s="20" t="s">
        <v>573</v>
      </c>
      <c r="G561" s="20" t="s">
        <v>2867</v>
      </c>
      <c r="H561" s="20" t="s">
        <v>2868</v>
      </c>
      <c r="I561" s="20" t="s">
        <v>401</v>
      </c>
      <c r="J561" s="20" t="s">
        <v>483</v>
      </c>
    </row>
    <row r="562" spans="1:10" x14ac:dyDescent="0.2">
      <c r="A562" s="20" t="s">
        <v>2869</v>
      </c>
      <c r="B562" s="20" t="s">
        <v>992</v>
      </c>
      <c r="C562" s="20" t="s">
        <v>346</v>
      </c>
      <c r="D562" s="20" t="s">
        <v>571</v>
      </c>
      <c r="E562" s="20" t="s">
        <v>2870</v>
      </c>
      <c r="F562" s="20" t="s">
        <v>2871</v>
      </c>
      <c r="G562" s="20" t="s">
        <v>2872</v>
      </c>
      <c r="H562" s="20" t="s">
        <v>2873</v>
      </c>
      <c r="I562" s="20" t="s">
        <v>401</v>
      </c>
      <c r="J562" s="20" t="s">
        <v>402</v>
      </c>
    </row>
    <row r="563" spans="1:10" x14ac:dyDescent="0.2">
      <c r="A563" s="20" t="s">
        <v>2874</v>
      </c>
      <c r="B563" s="20" t="s">
        <v>992</v>
      </c>
      <c r="C563" s="20" t="s">
        <v>346</v>
      </c>
      <c r="D563" s="20" t="s">
        <v>571</v>
      </c>
      <c r="E563" s="20" t="s">
        <v>2875</v>
      </c>
      <c r="F563" s="20" t="s">
        <v>1136</v>
      </c>
      <c r="G563" s="20" t="s">
        <v>2876</v>
      </c>
      <c r="H563" s="20" t="s">
        <v>2877</v>
      </c>
      <c r="I563" s="20" t="s">
        <v>401</v>
      </c>
      <c r="J563" s="20" t="s">
        <v>402</v>
      </c>
    </row>
    <row r="564" spans="1:10" x14ac:dyDescent="0.2">
      <c r="A564" s="20" t="s">
        <v>2878</v>
      </c>
      <c r="B564" s="20" t="s">
        <v>992</v>
      </c>
      <c r="C564" s="20" t="s">
        <v>346</v>
      </c>
      <c r="D564" s="20" t="s">
        <v>571</v>
      </c>
      <c r="E564" s="20" t="s">
        <v>2879</v>
      </c>
      <c r="F564" s="20" t="s">
        <v>456</v>
      </c>
      <c r="G564" s="20" t="s">
        <v>2880</v>
      </c>
      <c r="H564" s="20" t="s">
        <v>2881</v>
      </c>
      <c r="I564" s="20" t="s">
        <v>401</v>
      </c>
      <c r="J564" s="20" t="s">
        <v>483</v>
      </c>
    </row>
    <row r="565" spans="1:10" x14ac:dyDescent="0.2">
      <c r="A565" s="20" t="s">
        <v>2882</v>
      </c>
      <c r="B565" s="20" t="s">
        <v>992</v>
      </c>
      <c r="C565" s="20" t="s">
        <v>346</v>
      </c>
      <c r="D565" s="20" t="s">
        <v>571</v>
      </c>
      <c r="E565" s="20" t="s">
        <v>2883</v>
      </c>
      <c r="F565" s="20" t="s">
        <v>2884</v>
      </c>
      <c r="G565" s="20" t="s">
        <v>2885</v>
      </c>
      <c r="H565" s="20" t="s">
        <v>2886</v>
      </c>
      <c r="I565" s="20" t="s">
        <v>401</v>
      </c>
      <c r="J565" s="20" t="s">
        <v>483</v>
      </c>
    </row>
    <row r="566" spans="1:10" x14ac:dyDescent="0.2">
      <c r="A566" s="20" t="s">
        <v>2887</v>
      </c>
      <c r="B566" s="20" t="s">
        <v>992</v>
      </c>
      <c r="C566" s="20" t="s">
        <v>346</v>
      </c>
      <c r="D566" s="20" t="s">
        <v>571</v>
      </c>
      <c r="E566" s="20" t="s">
        <v>2888</v>
      </c>
      <c r="F566" s="20" t="s">
        <v>514</v>
      </c>
      <c r="G566" s="20" t="s">
        <v>2889</v>
      </c>
      <c r="H566" s="20" t="s">
        <v>2890</v>
      </c>
      <c r="I566" s="20" t="s">
        <v>401</v>
      </c>
      <c r="J566" s="20" t="s">
        <v>402</v>
      </c>
    </row>
    <row r="567" spans="1:10" x14ac:dyDescent="0.2">
      <c r="A567" s="20" t="s">
        <v>2891</v>
      </c>
      <c r="B567" s="20" t="s">
        <v>992</v>
      </c>
      <c r="C567" s="20" t="s">
        <v>346</v>
      </c>
      <c r="D567" s="20" t="s">
        <v>571</v>
      </c>
      <c r="E567" s="20" t="s">
        <v>2892</v>
      </c>
      <c r="F567" s="20" t="s">
        <v>421</v>
      </c>
      <c r="G567" s="20" t="s">
        <v>2893</v>
      </c>
      <c r="H567" s="20" t="s">
        <v>2894</v>
      </c>
      <c r="I567" s="20" t="s">
        <v>401</v>
      </c>
      <c r="J567" s="20" t="s">
        <v>402</v>
      </c>
    </row>
    <row r="568" spans="1:10" x14ac:dyDescent="0.2">
      <c r="A568" s="20" t="s">
        <v>2895</v>
      </c>
      <c r="B568" s="20" t="s">
        <v>992</v>
      </c>
      <c r="C568" s="20" t="s">
        <v>346</v>
      </c>
      <c r="D568" s="20" t="s">
        <v>571</v>
      </c>
      <c r="E568" s="20" t="s">
        <v>2896</v>
      </c>
      <c r="F568" s="20" t="s">
        <v>2897</v>
      </c>
      <c r="G568" s="20" t="s">
        <v>2898</v>
      </c>
      <c r="H568" s="20" t="s">
        <v>2899</v>
      </c>
      <c r="I568" s="20" t="s">
        <v>401</v>
      </c>
      <c r="J568" s="20" t="s">
        <v>402</v>
      </c>
    </row>
    <row r="569" spans="1:10" x14ac:dyDescent="0.2">
      <c r="A569" s="20" t="s">
        <v>2900</v>
      </c>
      <c r="B569" s="20" t="s">
        <v>992</v>
      </c>
      <c r="C569" s="20" t="s">
        <v>346</v>
      </c>
      <c r="D569" s="20" t="s">
        <v>571</v>
      </c>
      <c r="E569" s="20" t="s">
        <v>2901</v>
      </c>
      <c r="F569" s="20" t="s">
        <v>421</v>
      </c>
      <c r="G569" s="20" t="s">
        <v>2902</v>
      </c>
      <c r="H569" s="20" t="s">
        <v>2903</v>
      </c>
      <c r="I569" s="20" t="s">
        <v>401</v>
      </c>
      <c r="J569" s="20" t="s">
        <v>483</v>
      </c>
    </row>
    <row r="570" spans="1:10" x14ac:dyDescent="0.2">
      <c r="A570" s="20" t="s">
        <v>2904</v>
      </c>
      <c r="B570" s="20" t="s">
        <v>992</v>
      </c>
      <c r="C570" s="20" t="s">
        <v>346</v>
      </c>
      <c r="D570" s="20" t="s">
        <v>571</v>
      </c>
      <c r="E570" s="20" t="s">
        <v>2905</v>
      </c>
      <c r="F570" s="20" t="s">
        <v>905</v>
      </c>
      <c r="G570" s="20" t="s">
        <v>2906</v>
      </c>
      <c r="H570" s="20" t="s">
        <v>2907</v>
      </c>
      <c r="I570" s="20" t="s">
        <v>401</v>
      </c>
      <c r="J570" s="20" t="s">
        <v>483</v>
      </c>
    </row>
    <row r="571" spans="1:10" x14ac:dyDescent="0.2">
      <c r="A571" s="20" t="s">
        <v>2908</v>
      </c>
      <c r="B571" s="20" t="s">
        <v>992</v>
      </c>
      <c r="C571" s="20" t="s">
        <v>346</v>
      </c>
      <c r="D571" s="20" t="s">
        <v>571</v>
      </c>
      <c r="E571" s="20" t="s">
        <v>2909</v>
      </c>
      <c r="F571" s="20" t="s">
        <v>886</v>
      </c>
      <c r="G571" s="20" t="s">
        <v>2910</v>
      </c>
      <c r="H571" s="20" t="s">
        <v>2911</v>
      </c>
      <c r="I571" s="20" t="s">
        <v>401</v>
      </c>
      <c r="J571" s="20" t="s">
        <v>483</v>
      </c>
    </row>
    <row r="572" spans="1:10" x14ac:dyDescent="0.2">
      <c r="A572" s="20" t="s">
        <v>2912</v>
      </c>
      <c r="B572" s="20" t="s">
        <v>992</v>
      </c>
      <c r="C572" s="20" t="s">
        <v>346</v>
      </c>
      <c r="D572" s="20" t="s">
        <v>571</v>
      </c>
      <c r="E572" s="20" t="s">
        <v>2913</v>
      </c>
      <c r="F572" s="20" t="s">
        <v>421</v>
      </c>
      <c r="G572" s="20" t="s">
        <v>2914</v>
      </c>
      <c r="H572" s="20" t="s">
        <v>2915</v>
      </c>
      <c r="I572" s="20" t="s">
        <v>401</v>
      </c>
      <c r="J572" s="20" t="s">
        <v>483</v>
      </c>
    </row>
    <row r="573" spans="1:10" x14ac:dyDescent="0.2">
      <c r="A573" s="20" t="s">
        <v>2916</v>
      </c>
      <c r="B573" s="20" t="s">
        <v>992</v>
      </c>
      <c r="C573" s="20" t="s">
        <v>346</v>
      </c>
      <c r="D573" s="20" t="s">
        <v>571</v>
      </c>
      <c r="E573" s="20" t="s">
        <v>2917</v>
      </c>
      <c r="F573" s="20" t="s">
        <v>528</v>
      </c>
      <c r="G573" s="20" t="s">
        <v>2918</v>
      </c>
      <c r="H573" s="20" t="s">
        <v>2919</v>
      </c>
      <c r="I573" s="20" t="s">
        <v>401</v>
      </c>
      <c r="J573" s="20" t="s">
        <v>483</v>
      </c>
    </row>
    <row r="574" spans="1:10" x14ac:dyDescent="0.2">
      <c r="A574" s="20" t="s">
        <v>2920</v>
      </c>
      <c r="B574" s="20" t="s">
        <v>992</v>
      </c>
      <c r="C574" s="20" t="s">
        <v>346</v>
      </c>
      <c r="D574" s="20" t="s">
        <v>571</v>
      </c>
      <c r="E574" s="20" t="s">
        <v>2921</v>
      </c>
      <c r="F574" s="20" t="s">
        <v>1228</v>
      </c>
      <c r="G574" s="20" t="s">
        <v>2922</v>
      </c>
      <c r="H574" s="20" t="s">
        <v>2923</v>
      </c>
      <c r="I574" s="20" t="s">
        <v>401</v>
      </c>
      <c r="J574" s="20" t="s">
        <v>483</v>
      </c>
    </row>
    <row r="575" spans="1:10" x14ac:dyDescent="0.2">
      <c r="A575" s="20" t="s">
        <v>2924</v>
      </c>
      <c r="B575" s="20" t="s">
        <v>992</v>
      </c>
      <c r="C575" s="20" t="s">
        <v>346</v>
      </c>
      <c r="D575" s="20" t="s">
        <v>571</v>
      </c>
      <c r="E575" s="20" t="s">
        <v>2925</v>
      </c>
      <c r="F575" s="20" t="s">
        <v>2420</v>
      </c>
      <c r="G575" s="20" t="s">
        <v>2926</v>
      </c>
      <c r="H575" s="20" t="s">
        <v>2927</v>
      </c>
      <c r="I575" s="20" t="s">
        <v>401</v>
      </c>
      <c r="J575" s="20" t="s">
        <v>402</v>
      </c>
    </row>
    <row r="576" spans="1:10" x14ac:dyDescent="0.2">
      <c r="A576" s="20" t="s">
        <v>2928</v>
      </c>
      <c r="B576" s="20" t="s">
        <v>992</v>
      </c>
      <c r="C576" s="20" t="s">
        <v>346</v>
      </c>
      <c r="D576" s="20" t="s">
        <v>571</v>
      </c>
      <c r="E576" s="20" t="s">
        <v>2929</v>
      </c>
      <c r="F576" s="20" t="s">
        <v>486</v>
      </c>
      <c r="G576" s="20" t="s">
        <v>2930</v>
      </c>
      <c r="H576" s="20" t="s">
        <v>2931</v>
      </c>
      <c r="I576" s="20" t="s">
        <v>401</v>
      </c>
      <c r="J576" s="20" t="s">
        <v>483</v>
      </c>
    </row>
    <row r="577" spans="1:10" x14ac:dyDescent="0.2">
      <c r="A577" s="20" t="s">
        <v>2932</v>
      </c>
      <c r="B577" s="20" t="s">
        <v>992</v>
      </c>
      <c r="C577" s="20" t="s">
        <v>346</v>
      </c>
      <c r="D577" s="20" t="s">
        <v>571</v>
      </c>
      <c r="E577" s="20" t="s">
        <v>2933</v>
      </c>
      <c r="F577" s="20" t="s">
        <v>421</v>
      </c>
      <c r="G577" s="20" t="s">
        <v>2934</v>
      </c>
      <c r="H577" s="20" t="s">
        <v>2935</v>
      </c>
      <c r="I577" s="20" t="s">
        <v>401</v>
      </c>
      <c r="J577" s="20" t="s">
        <v>483</v>
      </c>
    </row>
    <row r="578" spans="1:10" x14ac:dyDescent="0.2">
      <c r="A578" s="20" t="s">
        <v>2936</v>
      </c>
      <c r="B578" s="20" t="s">
        <v>992</v>
      </c>
      <c r="C578" s="20" t="s">
        <v>346</v>
      </c>
      <c r="D578" s="20" t="s">
        <v>571</v>
      </c>
      <c r="E578" s="20" t="s">
        <v>2937</v>
      </c>
      <c r="F578" s="20" t="s">
        <v>2938</v>
      </c>
      <c r="G578" s="20" t="s">
        <v>2939</v>
      </c>
      <c r="H578" s="20" t="s">
        <v>2940</v>
      </c>
      <c r="I578" s="20" t="s">
        <v>389</v>
      </c>
      <c r="J578" s="20"/>
    </row>
    <row r="579" spans="1:10" x14ac:dyDescent="0.2">
      <c r="A579" s="20" t="s">
        <v>2941</v>
      </c>
      <c r="B579" s="20" t="s">
        <v>992</v>
      </c>
      <c r="C579" s="20" t="s">
        <v>346</v>
      </c>
      <c r="D579" s="20" t="s">
        <v>571</v>
      </c>
      <c r="E579" s="20" t="s">
        <v>2942</v>
      </c>
      <c r="F579" s="20" t="s">
        <v>421</v>
      </c>
      <c r="G579" s="20" t="s">
        <v>2943</v>
      </c>
      <c r="H579" s="20" t="s">
        <v>2944</v>
      </c>
      <c r="I579" s="20" t="s">
        <v>389</v>
      </c>
      <c r="J579" s="20"/>
    </row>
    <row r="580" spans="1:10" x14ac:dyDescent="0.2">
      <c r="A580" s="20" t="s">
        <v>2945</v>
      </c>
      <c r="B580" s="20" t="s">
        <v>992</v>
      </c>
      <c r="C580" s="20" t="s">
        <v>346</v>
      </c>
      <c r="D580" s="20" t="s">
        <v>571</v>
      </c>
      <c r="E580" s="20" t="s">
        <v>2946</v>
      </c>
      <c r="F580" s="20" t="s">
        <v>1683</v>
      </c>
      <c r="G580" s="20" t="s">
        <v>2947</v>
      </c>
      <c r="H580" s="20" t="s">
        <v>2948</v>
      </c>
      <c r="I580" s="20" t="s">
        <v>401</v>
      </c>
      <c r="J580" s="20" t="s">
        <v>483</v>
      </c>
    </row>
    <row r="581" spans="1:10" x14ac:dyDescent="0.2">
      <c r="A581" s="20" t="s">
        <v>2949</v>
      </c>
      <c r="B581" s="20" t="s">
        <v>992</v>
      </c>
      <c r="C581" s="20" t="s">
        <v>346</v>
      </c>
      <c r="D581" s="20" t="s">
        <v>571</v>
      </c>
      <c r="E581" s="20" t="s">
        <v>2950</v>
      </c>
      <c r="F581" s="20" t="s">
        <v>1023</v>
      </c>
      <c r="G581" s="20" t="s">
        <v>2951</v>
      </c>
      <c r="H581" s="20" t="s">
        <v>2952</v>
      </c>
      <c r="I581" s="20" t="s">
        <v>401</v>
      </c>
      <c r="J581" s="20" t="s">
        <v>402</v>
      </c>
    </row>
    <row r="582" spans="1:10" x14ac:dyDescent="0.2">
      <c r="A582" s="20" t="s">
        <v>2953</v>
      </c>
      <c r="B582" s="20" t="s">
        <v>992</v>
      </c>
      <c r="C582" s="20" t="s">
        <v>346</v>
      </c>
      <c r="D582" s="20" t="s">
        <v>571</v>
      </c>
      <c r="E582" s="20" t="s">
        <v>2954</v>
      </c>
      <c r="F582" s="20" t="s">
        <v>421</v>
      </c>
      <c r="G582" s="20" t="s">
        <v>2955</v>
      </c>
      <c r="H582" s="20" t="s">
        <v>2956</v>
      </c>
      <c r="I582" s="20" t="s">
        <v>389</v>
      </c>
      <c r="J582" s="20"/>
    </row>
    <row r="583" spans="1:10" x14ac:dyDescent="0.2">
      <c r="A583" s="20" t="s">
        <v>2957</v>
      </c>
      <c r="B583" s="20" t="s">
        <v>992</v>
      </c>
      <c r="C583" s="20" t="s">
        <v>346</v>
      </c>
      <c r="D583" s="20" t="s">
        <v>571</v>
      </c>
      <c r="E583" s="20" t="s">
        <v>2958</v>
      </c>
      <c r="F583" s="20" t="s">
        <v>2959</v>
      </c>
      <c r="G583" s="20" t="s">
        <v>2960</v>
      </c>
      <c r="H583" s="20" t="s">
        <v>2961</v>
      </c>
      <c r="I583" s="20" t="s">
        <v>401</v>
      </c>
      <c r="J583" s="20" t="s">
        <v>483</v>
      </c>
    </row>
    <row r="584" spans="1:10" x14ac:dyDescent="0.2">
      <c r="A584" s="20" t="s">
        <v>2962</v>
      </c>
      <c r="B584" s="20" t="s">
        <v>992</v>
      </c>
      <c r="C584" s="20" t="s">
        <v>346</v>
      </c>
      <c r="D584" s="20" t="s">
        <v>571</v>
      </c>
      <c r="E584" s="20" t="s">
        <v>2963</v>
      </c>
      <c r="F584" s="20" t="s">
        <v>552</v>
      </c>
      <c r="G584" s="20" t="s">
        <v>2964</v>
      </c>
      <c r="H584" s="20" t="s">
        <v>2965</v>
      </c>
      <c r="I584" s="20" t="s">
        <v>401</v>
      </c>
      <c r="J584" s="20" t="s">
        <v>483</v>
      </c>
    </row>
    <row r="585" spans="1:10" x14ac:dyDescent="0.2">
      <c r="A585" s="20" t="s">
        <v>2966</v>
      </c>
      <c r="B585" s="20" t="s">
        <v>992</v>
      </c>
      <c r="C585" s="20" t="s">
        <v>346</v>
      </c>
      <c r="D585" s="20" t="s">
        <v>571</v>
      </c>
      <c r="E585" s="20" t="s">
        <v>2967</v>
      </c>
      <c r="F585" s="20" t="s">
        <v>2968</v>
      </c>
      <c r="G585" s="20" t="s">
        <v>2969</v>
      </c>
      <c r="H585" s="20" t="s">
        <v>2970</v>
      </c>
      <c r="I585" s="20" t="s">
        <v>401</v>
      </c>
      <c r="J585" s="20" t="s">
        <v>483</v>
      </c>
    </row>
    <row r="586" spans="1:10" x14ac:dyDescent="0.2">
      <c r="A586" s="20" t="s">
        <v>2971</v>
      </c>
      <c r="B586" s="20" t="s">
        <v>992</v>
      </c>
      <c r="C586" s="20" t="s">
        <v>346</v>
      </c>
      <c r="D586" s="20" t="s">
        <v>571</v>
      </c>
      <c r="E586" s="20" t="s">
        <v>2972</v>
      </c>
      <c r="F586" s="20" t="s">
        <v>2973</v>
      </c>
      <c r="G586" s="20" t="s">
        <v>2974</v>
      </c>
      <c r="H586" s="20" t="s">
        <v>2975</v>
      </c>
      <c r="I586" s="20" t="s">
        <v>401</v>
      </c>
      <c r="J586" s="20" t="s">
        <v>483</v>
      </c>
    </row>
    <row r="587" spans="1:10" x14ac:dyDescent="0.2">
      <c r="A587" s="20" t="s">
        <v>2976</v>
      </c>
      <c r="B587" s="20" t="s">
        <v>992</v>
      </c>
      <c r="C587" s="20" t="s">
        <v>346</v>
      </c>
      <c r="D587" s="20" t="s">
        <v>571</v>
      </c>
      <c r="E587" s="20" t="s">
        <v>2977</v>
      </c>
      <c r="F587" s="20" t="s">
        <v>1688</v>
      </c>
      <c r="G587" s="20" t="s">
        <v>2978</v>
      </c>
      <c r="H587" s="20" t="s">
        <v>2979</v>
      </c>
      <c r="I587" s="20" t="s">
        <v>401</v>
      </c>
      <c r="J587" s="20" t="s">
        <v>483</v>
      </c>
    </row>
    <row r="588" spans="1:10" x14ac:dyDescent="0.2">
      <c r="A588" s="20" t="s">
        <v>2980</v>
      </c>
      <c r="B588" s="20" t="s">
        <v>992</v>
      </c>
      <c r="C588" s="20" t="s">
        <v>346</v>
      </c>
      <c r="D588" s="20" t="s">
        <v>571</v>
      </c>
      <c r="E588" s="20" t="s">
        <v>2981</v>
      </c>
      <c r="F588" s="20" t="s">
        <v>1688</v>
      </c>
      <c r="G588" s="20" t="s">
        <v>2982</v>
      </c>
      <c r="H588" s="20" t="s">
        <v>2983</v>
      </c>
      <c r="I588" s="20" t="s">
        <v>401</v>
      </c>
      <c r="J588" s="20" t="s">
        <v>483</v>
      </c>
    </row>
    <row r="589" spans="1:10" x14ac:dyDescent="0.2">
      <c r="A589" s="20" t="s">
        <v>2984</v>
      </c>
      <c r="B589" s="20" t="s">
        <v>992</v>
      </c>
      <c r="C589" s="20" t="s">
        <v>346</v>
      </c>
      <c r="D589" s="20" t="s">
        <v>571</v>
      </c>
      <c r="E589" s="20" t="s">
        <v>2985</v>
      </c>
      <c r="F589" s="20" t="s">
        <v>421</v>
      </c>
      <c r="G589" s="20" t="s">
        <v>2986</v>
      </c>
      <c r="H589" s="20" t="s">
        <v>2987</v>
      </c>
      <c r="I589" s="20" t="s">
        <v>401</v>
      </c>
      <c r="J589" s="20" t="s">
        <v>483</v>
      </c>
    </row>
    <row r="590" spans="1:10" x14ac:dyDescent="0.2">
      <c r="A590" s="20" t="s">
        <v>2988</v>
      </c>
      <c r="B590" s="20" t="s">
        <v>992</v>
      </c>
      <c r="C590" s="20" t="s">
        <v>346</v>
      </c>
      <c r="D590" s="20" t="s">
        <v>571</v>
      </c>
      <c r="E590" s="20" t="s">
        <v>2989</v>
      </c>
      <c r="F590" s="20" t="s">
        <v>727</v>
      </c>
      <c r="G590" s="20" t="s">
        <v>2990</v>
      </c>
      <c r="H590" s="20" t="s">
        <v>2991</v>
      </c>
      <c r="I590" s="20" t="s">
        <v>401</v>
      </c>
      <c r="J590" s="20" t="s">
        <v>483</v>
      </c>
    </row>
    <row r="591" spans="1:10" x14ac:dyDescent="0.2">
      <c r="A591" s="20" t="s">
        <v>2992</v>
      </c>
      <c r="B591" s="20" t="s">
        <v>992</v>
      </c>
      <c r="C591" s="20" t="s">
        <v>346</v>
      </c>
      <c r="D591" s="20" t="s">
        <v>571</v>
      </c>
      <c r="E591" s="20" t="s">
        <v>2993</v>
      </c>
      <c r="F591" s="20" t="s">
        <v>2253</v>
      </c>
      <c r="G591" s="20" t="s">
        <v>2994</v>
      </c>
      <c r="H591" s="20" t="s">
        <v>2995</v>
      </c>
      <c r="I591" s="20" t="s">
        <v>401</v>
      </c>
      <c r="J591" s="20" t="s">
        <v>483</v>
      </c>
    </row>
    <row r="592" spans="1:10" x14ac:dyDescent="0.2">
      <c r="A592" s="20" t="s">
        <v>2996</v>
      </c>
      <c r="B592" s="20" t="s">
        <v>992</v>
      </c>
      <c r="C592" s="20" t="s">
        <v>346</v>
      </c>
      <c r="D592" s="20" t="s">
        <v>571</v>
      </c>
      <c r="E592" s="20" t="s">
        <v>2997</v>
      </c>
      <c r="F592" s="20" t="s">
        <v>557</v>
      </c>
      <c r="G592" s="20" t="s">
        <v>2998</v>
      </c>
      <c r="H592" s="20" t="s">
        <v>2999</v>
      </c>
      <c r="I592" s="20" t="s">
        <v>401</v>
      </c>
      <c r="J592" s="20" t="s">
        <v>483</v>
      </c>
    </row>
    <row r="593" spans="1:10" x14ac:dyDescent="0.2">
      <c r="A593" s="20" t="s">
        <v>3000</v>
      </c>
      <c r="B593" s="20" t="s">
        <v>992</v>
      </c>
      <c r="C593" s="20" t="s">
        <v>346</v>
      </c>
      <c r="D593" s="20" t="s">
        <v>571</v>
      </c>
      <c r="E593" s="20" t="s">
        <v>3001</v>
      </c>
      <c r="F593" s="20" t="s">
        <v>3002</v>
      </c>
      <c r="G593" s="20" t="s">
        <v>3003</v>
      </c>
      <c r="H593" s="20" t="s">
        <v>3004</v>
      </c>
      <c r="I593" s="20" t="s">
        <v>389</v>
      </c>
      <c r="J593" s="20"/>
    </row>
    <row r="594" spans="1:10" x14ac:dyDescent="0.2">
      <c r="A594" s="20" t="s">
        <v>3005</v>
      </c>
      <c r="B594" s="20" t="s">
        <v>992</v>
      </c>
      <c r="C594" s="20" t="s">
        <v>346</v>
      </c>
      <c r="D594" s="20" t="s">
        <v>571</v>
      </c>
      <c r="E594" s="20" t="s">
        <v>3006</v>
      </c>
      <c r="F594" s="20" t="s">
        <v>593</v>
      </c>
      <c r="G594" s="20" t="s">
        <v>3007</v>
      </c>
      <c r="H594" s="20" t="s">
        <v>3008</v>
      </c>
      <c r="I594" s="20" t="s">
        <v>401</v>
      </c>
      <c r="J594" s="20" t="s">
        <v>402</v>
      </c>
    </row>
    <row r="595" spans="1:10" x14ac:dyDescent="0.2">
      <c r="A595" s="20" t="s">
        <v>3009</v>
      </c>
      <c r="B595" s="20" t="s">
        <v>992</v>
      </c>
      <c r="C595" s="20" t="s">
        <v>346</v>
      </c>
      <c r="D595" s="20" t="s">
        <v>571</v>
      </c>
      <c r="E595" s="20" t="s">
        <v>3010</v>
      </c>
      <c r="F595" s="20" t="s">
        <v>421</v>
      </c>
      <c r="G595" s="20" t="s">
        <v>3011</v>
      </c>
      <c r="H595" s="20" t="s">
        <v>3012</v>
      </c>
      <c r="I595" s="20" t="s">
        <v>401</v>
      </c>
      <c r="J595" s="20" t="s">
        <v>483</v>
      </c>
    </row>
    <row r="596" spans="1:10" x14ac:dyDescent="0.2">
      <c r="A596" s="20" t="s">
        <v>3013</v>
      </c>
      <c r="B596" s="20" t="s">
        <v>992</v>
      </c>
      <c r="C596" s="20" t="s">
        <v>346</v>
      </c>
      <c r="D596" s="20" t="s">
        <v>571</v>
      </c>
      <c r="E596" s="20" t="s">
        <v>3014</v>
      </c>
      <c r="F596" s="20" t="s">
        <v>747</v>
      </c>
      <c r="G596" s="20" t="s">
        <v>3015</v>
      </c>
      <c r="H596" s="20" t="s">
        <v>3016</v>
      </c>
      <c r="I596" s="20" t="s">
        <v>401</v>
      </c>
      <c r="J596" s="20" t="s">
        <v>402</v>
      </c>
    </row>
    <row r="597" spans="1:10" x14ac:dyDescent="0.2">
      <c r="A597" s="20" t="s">
        <v>3017</v>
      </c>
      <c r="B597" s="20" t="s">
        <v>992</v>
      </c>
      <c r="C597" s="20" t="s">
        <v>346</v>
      </c>
      <c r="D597" s="20" t="s">
        <v>571</v>
      </c>
      <c r="E597" s="20" t="s">
        <v>3018</v>
      </c>
      <c r="F597" s="20" t="s">
        <v>421</v>
      </c>
      <c r="G597" s="20" t="s">
        <v>3019</v>
      </c>
      <c r="H597" s="20" t="s">
        <v>3020</v>
      </c>
      <c r="I597" s="20" t="s">
        <v>401</v>
      </c>
      <c r="J597" s="20" t="s">
        <v>483</v>
      </c>
    </row>
    <row r="598" spans="1:10" x14ac:dyDescent="0.2">
      <c r="A598" s="20" t="s">
        <v>3021</v>
      </c>
      <c r="B598" s="20" t="s">
        <v>992</v>
      </c>
      <c r="C598" s="20" t="s">
        <v>346</v>
      </c>
      <c r="D598" s="20" t="s">
        <v>571</v>
      </c>
      <c r="E598" s="20" t="s">
        <v>3022</v>
      </c>
      <c r="F598" s="20" t="s">
        <v>421</v>
      </c>
      <c r="G598" s="20" t="s">
        <v>3023</v>
      </c>
      <c r="H598" s="20" t="s">
        <v>3024</v>
      </c>
      <c r="I598" s="20" t="s">
        <v>352</v>
      </c>
      <c r="J598" s="20"/>
    </row>
    <row r="599" spans="1:10" x14ac:dyDescent="0.2">
      <c r="A599" s="20" t="s">
        <v>3025</v>
      </c>
      <c r="B599" s="20" t="s">
        <v>992</v>
      </c>
      <c r="C599" s="20" t="s">
        <v>346</v>
      </c>
      <c r="D599" s="20" t="s">
        <v>571</v>
      </c>
      <c r="E599" s="20" t="s">
        <v>3026</v>
      </c>
      <c r="F599" s="20" t="s">
        <v>1123</v>
      </c>
      <c r="G599" s="20" t="s">
        <v>3027</v>
      </c>
      <c r="H599" s="20" t="s">
        <v>3028</v>
      </c>
      <c r="I599" s="20" t="s">
        <v>401</v>
      </c>
      <c r="J599" s="20" t="s">
        <v>483</v>
      </c>
    </row>
    <row r="600" spans="1:10" x14ac:dyDescent="0.2">
      <c r="A600" s="20" t="s">
        <v>3029</v>
      </c>
      <c r="B600" s="20" t="s">
        <v>992</v>
      </c>
      <c r="C600" s="20" t="s">
        <v>346</v>
      </c>
      <c r="D600" s="20" t="s">
        <v>571</v>
      </c>
      <c r="E600" s="20" t="s">
        <v>3030</v>
      </c>
      <c r="F600" s="20" t="s">
        <v>770</v>
      </c>
      <c r="G600" s="20" t="s">
        <v>3031</v>
      </c>
      <c r="H600" s="20" t="s">
        <v>3032</v>
      </c>
      <c r="I600" s="20" t="s">
        <v>389</v>
      </c>
      <c r="J600" s="20"/>
    </row>
    <row r="601" spans="1:10" x14ac:dyDescent="0.2">
      <c r="A601" s="20" t="s">
        <v>3033</v>
      </c>
      <c r="B601" s="20" t="s">
        <v>992</v>
      </c>
      <c r="C601" s="20" t="s">
        <v>346</v>
      </c>
      <c r="D601" s="20" t="s">
        <v>571</v>
      </c>
      <c r="E601" s="20" t="s">
        <v>3034</v>
      </c>
      <c r="F601" s="20" t="s">
        <v>3035</v>
      </c>
      <c r="G601" s="20" t="s">
        <v>3036</v>
      </c>
      <c r="H601" s="20" t="s">
        <v>3037</v>
      </c>
      <c r="I601" s="20" t="s">
        <v>401</v>
      </c>
      <c r="J601" s="20" t="s">
        <v>483</v>
      </c>
    </row>
    <row r="602" spans="1:10" x14ac:dyDescent="0.2">
      <c r="A602" s="20" t="s">
        <v>3038</v>
      </c>
      <c r="B602" s="20" t="s">
        <v>992</v>
      </c>
      <c r="C602" s="20" t="s">
        <v>346</v>
      </c>
      <c r="D602" s="20" t="s">
        <v>571</v>
      </c>
      <c r="E602" s="20" t="s">
        <v>3039</v>
      </c>
      <c r="F602" s="20" t="s">
        <v>528</v>
      </c>
      <c r="G602" s="20" t="s">
        <v>3040</v>
      </c>
      <c r="H602" s="20" t="s">
        <v>3041</v>
      </c>
      <c r="I602" s="20" t="s">
        <v>401</v>
      </c>
      <c r="J602" s="20" t="s">
        <v>483</v>
      </c>
    </row>
    <row r="603" spans="1:10" x14ac:dyDescent="0.2">
      <c r="A603" s="20" t="s">
        <v>3042</v>
      </c>
      <c r="B603" s="20" t="s">
        <v>992</v>
      </c>
      <c r="C603" s="20" t="s">
        <v>346</v>
      </c>
      <c r="D603" s="20" t="s">
        <v>571</v>
      </c>
      <c r="E603" s="20" t="s">
        <v>3043</v>
      </c>
      <c r="F603" s="20" t="s">
        <v>3044</v>
      </c>
      <c r="G603" s="20" t="s">
        <v>3045</v>
      </c>
      <c r="H603" s="20" t="s">
        <v>3046</v>
      </c>
      <c r="I603" s="20" t="s">
        <v>401</v>
      </c>
      <c r="J603" s="20" t="s">
        <v>402</v>
      </c>
    </row>
    <row r="604" spans="1:10" x14ac:dyDescent="0.2">
      <c r="A604" s="20" t="s">
        <v>3047</v>
      </c>
      <c r="B604" s="20" t="s">
        <v>992</v>
      </c>
      <c r="C604" s="20" t="s">
        <v>346</v>
      </c>
      <c r="D604" s="20" t="s">
        <v>571</v>
      </c>
      <c r="E604" s="20" t="s">
        <v>3048</v>
      </c>
      <c r="F604" s="20" t="s">
        <v>3049</v>
      </c>
      <c r="G604" s="20" t="s">
        <v>3050</v>
      </c>
      <c r="H604" s="20" t="s">
        <v>3051</v>
      </c>
      <c r="I604" s="20" t="s">
        <v>389</v>
      </c>
      <c r="J604" s="20"/>
    </row>
    <row r="605" spans="1:10" x14ac:dyDescent="0.2">
      <c r="A605" s="20" t="s">
        <v>3052</v>
      </c>
      <c r="B605" s="20" t="s">
        <v>992</v>
      </c>
      <c r="C605" s="20" t="s">
        <v>346</v>
      </c>
      <c r="D605" s="20" t="s">
        <v>571</v>
      </c>
      <c r="E605" s="20" t="s">
        <v>3053</v>
      </c>
      <c r="F605" s="20" t="s">
        <v>3054</v>
      </c>
      <c r="G605" s="20" t="s">
        <v>3055</v>
      </c>
      <c r="H605" s="20" t="s">
        <v>3056</v>
      </c>
      <c r="I605" s="20" t="s">
        <v>389</v>
      </c>
      <c r="J605" s="20"/>
    </row>
    <row r="606" spans="1:10" x14ac:dyDescent="0.2">
      <c r="A606" s="20" t="s">
        <v>3057</v>
      </c>
      <c r="B606" s="20" t="s">
        <v>992</v>
      </c>
      <c r="C606" s="20" t="s">
        <v>346</v>
      </c>
      <c r="D606" s="20" t="s">
        <v>571</v>
      </c>
      <c r="E606" s="20" t="s">
        <v>3058</v>
      </c>
      <c r="F606" s="20" t="s">
        <v>953</v>
      </c>
      <c r="G606" s="20" t="s">
        <v>3059</v>
      </c>
      <c r="H606" s="20" t="s">
        <v>3060</v>
      </c>
      <c r="I606" s="20" t="s">
        <v>389</v>
      </c>
      <c r="J606" s="20"/>
    </row>
    <row r="607" spans="1:10" x14ac:dyDescent="0.2">
      <c r="A607" s="20" t="s">
        <v>3061</v>
      </c>
      <c r="B607" s="20" t="s">
        <v>992</v>
      </c>
      <c r="C607" s="20" t="s">
        <v>346</v>
      </c>
      <c r="D607" s="20" t="s">
        <v>571</v>
      </c>
      <c r="E607" s="20" t="s">
        <v>3062</v>
      </c>
      <c r="F607" s="20" t="s">
        <v>900</v>
      </c>
      <c r="G607" s="20" t="s">
        <v>3063</v>
      </c>
      <c r="H607" s="20" t="s">
        <v>3064</v>
      </c>
      <c r="I607" s="20" t="s">
        <v>401</v>
      </c>
      <c r="J607" s="20" t="s">
        <v>483</v>
      </c>
    </row>
    <row r="608" spans="1:10" x14ac:dyDescent="0.2">
      <c r="A608" s="20" t="s">
        <v>3065</v>
      </c>
      <c r="B608" s="20" t="s">
        <v>992</v>
      </c>
      <c r="C608" s="20" t="s">
        <v>346</v>
      </c>
      <c r="D608" s="20" t="s">
        <v>571</v>
      </c>
      <c r="E608" s="20" t="s">
        <v>3066</v>
      </c>
      <c r="F608" s="20" t="s">
        <v>693</v>
      </c>
      <c r="G608" s="20" t="s">
        <v>3067</v>
      </c>
      <c r="H608" s="20" t="s">
        <v>3068</v>
      </c>
      <c r="I608" s="20" t="s">
        <v>401</v>
      </c>
      <c r="J608" s="20" t="s">
        <v>483</v>
      </c>
    </row>
    <row r="609" spans="1:10" x14ac:dyDescent="0.2">
      <c r="A609" s="20" t="s">
        <v>3069</v>
      </c>
      <c r="B609" s="20" t="s">
        <v>992</v>
      </c>
      <c r="C609" s="20" t="s">
        <v>346</v>
      </c>
      <c r="D609" s="20" t="s">
        <v>571</v>
      </c>
      <c r="E609" s="20" t="s">
        <v>3070</v>
      </c>
      <c r="F609" s="20" t="s">
        <v>3071</v>
      </c>
      <c r="G609" s="20" t="s">
        <v>3072</v>
      </c>
      <c r="H609" s="20" t="s">
        <v>3073</v>
      </c>
      <c r="I609" s="20" t="s">
        <v>401</v>
      </c>
      <c r="J609" s="20" t="s">
        <v>402</v>
      </c>
    </row>
    <row r="610" spans="1:10" x14ac:dyDescent="0.2">
      <c r="A610" s="20" t="s">
        <v>3074</v>
      </c>
      <c r="B610" s="20" t="s">
        <v>992</v>
      </c>
      <c r="C610" s="20" t="s">
        <v>346</v>
      </c>
      <c r="D610" s="20" t="s">
        <v>571</v>
      </c>
      <c r="E610" s="20" t="s">
        <v>3075</v>
      </c>
      <c r="F610" s="20" t="s">
        <v>3076</v>
      </c>
      <c r="G610" s="20" t="s">
        <v>3077</v>
      </c>
      <c r="H610" s="20" t="s">
        <v>3078</v>
      </c>
      <c r="I610" s="20" t="s">
        <v>401</v>
      </c>
      <c r="J610" s="20" t="s">
        <v>402</v>
      </c>
    </row>
    <row r="611" spans="1:10" x14ac:dyDescent="0.2">
      <c r="A611" s="20" t="s">
        <v>3079</v>
      </c>
      <c r="B611" s="20" t="s">
        <v>992</v>
      </c>
      <c r="C611" s="20" t="s">
        <v>346</v>
      </c>
      <c r="D611" s="20" t="s">
        <v>571</v>
      </c>
      <c r="E611" s="20" t="s">
        <v>3080</v>
      </c>
      <c r="F611" s="20" t="s">
        <v>528</v>
      </c>
      <c r="G611" s="20" t="s">
        <v>3081</v>
      </c>
      <c r="H611" s="20" t="s">
        <v>3082</v>
      </c>
      <c r="I611" s="20" t="s">
        <v>401</v>
      </c>
      <c r="J611" s="20" t="s">
        <v>402</v>
      </c>
    </row>
    <row r="612" spans="1:10" x14ac:dyDescent="0.2">
      <c r="A612" s="20" t="s">
        <v>3083</v>
      </c>
      <c r="B612" s="20" t="s">
        <v>992</v>
      </c>
      <c r="C612" s="20" t="s">
        <v>346</v>
      </c>
      <c r="D612" s="20" t="s">
        <v>571</v>
      </c>
      <c r="E612" s="20" t="s">
        <v>3084</v>
      </c>
      <c r="F612" s="20" t="s">
        <v>727</v>
      </c>
      <c r="G612" s="20" t="s">
        <v>3085</v>
      </c>
      <c r="H612" s="20" t="s">
        <v>3086</v>
      </c>
      <c r="I612" s="20" t="s">
        <v>401</v>
      </c>
      <c r="J612" s="20" t="s">
        <v>483</v>
      </c>
    </row>
    <row r="613" spans="1:10" x14ac:dyDescent="0.2">
      <c r="A613" s="20" t="s">
        <v>3087</v>
      </c>
      <c r="B613" s="20" t="s">
        <v>992</v>
      </c>
      <c r="C613" s="20" t="s">
        <v>346</v>
      </c>
      <c r="D613" s="20" t="s">
        <v>571</v>
      </c>
      <c r="E613" s="20" t="s">
        <v>3088</v>
      </c>
      <c r="F613" s="20" t="s">
        <v>1136</v>
      </c>
      <c r="G613" s="20" t="s">
        <v>3089</v>
      </c>
      <c r="H613" s="20" t="s">
        <v>3090</v>
      </c>
      <c r="I613" s="20" t="s">
        <v>389</v>
      </c>
      <c r="J613" s="20"/>
    </row>
    <row r="614" spans="1:10" x14ac:dyDescent="0.2">
      <c r="A614" s="20" t="s">
        <v>3091</v>
      </c>
      <c r="B614" s="20" t="s">
        <v>992</v>
      </c>
      <c r="C614" s="20" t="s">
        <v>346</v>
      </c>
      <c r="D614" s="20" t="s">
        <v>571</v>
      </c>
      <c r="E614" s="20" t="s">
        <v>3092</v>
      </c>
      <c r="F614" s="20" t="s">
        <v>1123</v>
      </c>
      <c r="G614" s="20" t="s">
        <v>3093</v>
      </c>
      <c r="H614" s="20" t="s">
        <v>3094</v>
      </c>
      <c r="I614" s="20" t="s">
        <v>401</v>
      </c>
      <c r="J614" s="20" t="s">
        <v>483</v>
      </c>
    </row>
    <row r="615" spans="1:10" x14ac:dyDescent="0.2">
      <c r="A615" s="20" t="s">
        <v>3095</v>
      </c>
      <c r="B615" s="20" t="s">
        <v>992</v>
      </c>
      <c r="C615" s="20" t="s">
        <v>346</v>
      </c>
      <c r="D615" s="20" t="s">
        <v>571</v>
      </c>
      <c r="E615" s="20" t="s">
        <v>3096</v>
      </c>
      <c r="F615" s="20" t="s">
        <v>456</v>
      </c>
      <c r="G615" s="20" t="s">
        <v>3097</v>
      </c>
      <c r="H615" s="20" t="s">
        <v>3098</v>
      </c>
      <c r="I615" s="20" t="s">
        <v>401</v>
      </c>
      <c r="J615" s="20" t="s">
        <v>483</v>
      </c>
    </row>
    <row r="616" spans="1:10" x14ac:dyDescent="0.2">
      <c r="A616" s="20" t="s">
        <v>3099</v>
      </c>
      <c r="B616" s="20" t="s">
        <v>992</v>
      </c>
      <c r="C616" s="20" t="s">
        <v>346</v>
      </c>
      <c r="D616" s="20" t="s">
        <v>571</v>
      </c>
      <c r="E616" s="20" t="s">
        <v>3100</v>
      </c>
      <c r="F616" s="20" t="s">
        <v>410</v>
      </c>
      <c r="G616" s="20" t="s">
        <v>3101</v>
      </c>
      <c r="H616" s="20" t="s">
        <v>3102</v>
      </c>
      <c r="I616" s="20" t="s">
        <v>401</v>
      </c>
      <c r="J616" s="20" t="s">
        <v>483</v>
      </c>
    </row>
    <row r="617" spans="1:10" x14ac:dyDescent="0.2">
      <c r="A617" s="20" t="s">
        <v>3103</v>
      </c>
      <c r="B617" s="20" t="s">
        <v>992</v>
      </c>
      <c r="C617" s="20" t="s">
        <v>346</v>
      </c>
      <c r="D617" s="20" t="s">
        <v>571</v>
      </c>
      <c r="E617" s="20" t="s">
        <v>3104</v>
      </c>
      <c r="F617" s="20" t="s">
        <v>3105</v>
      </c>
      <c r="G617" s="20" t="s">
        <v>3106</v>
      </c>
      <c r="H617" s="20" t="s">
        <v>3107</v>
      </c>
      <c r="I617" s="20" t="s">
        <v>401</v>
      </c>
      <c r="J617" s="20" t="s">
        <v>483</v>
      </c>
    </row>
    <row r="618" spans="1:10" x14ac:dyDescent="0.2">
      <c r="A618" s="20" t="s">
        <v>3108</v>
      </c>
      <c r="B618" s="20" t="s">
        <v>992</v>
      </c>
      <c r="C618" s="20" t="s">
        <v>346</v>
      </c>
      <c r="D618" s="20" t="s">
        <v>571</v>
      </c>
      <c r="E618" s="20" t="s">
        <v>3109</v>
      </c>
      <c r="F618" s="20" t="s">
        <v>1982</v>
      </c>
      <c r="G618" s="20" t="s">
        <v>3110</v>
      </c>
      <c r="H618" s="20" t="s">
        <v>3111</v>
      </c>
      <c r="I618" s="20" t="s">
        <v>401</v>
      </c>
      <c r="J618" s="20" t="s">
        <v>483</v>
      </c>
    </row>
    <row r="619" spans="1:10" x14ac:dyDescent="0.2">
      <c r="A619" s="20" t="s">
        <v>3112</v>
      </c>
      <c r="B619" s="20" t="s">
        <v>992</v>
      </c>
      <c r="C619" s="20" t="s">
        <v>346</v>
      </c>
      <c r="D619" s="20" t="s">
        <v>571</v>
      </c>
      <c r="E619" s="20" t="s">
        <v>3113</v>
      </c>
      <c r="F619" s="20" t="s">
        <v>1037</v>
      </c>
      <c r="G619" s="20" t="s">
        <v>3114</v>
      </c>
      <c r="H619" s="20" t="s">
        <v>3115</v>
      </c>
      <c r="I619" s="20" t="s">
        <v>389</v>
      </c>
      <c r="J619" s="20"/>
    </row>
    <row r="620" spans="1:10" x14ac:dyDescent="0.2">
      <c r="A620" s="20" t="s">
        <v>3116</v>
      </c>
      <c r="B620" s="20" t="s">
        <v>992</v>
      </c>
      <c r="C620" s="20" t="s">
        <v>346</v>
      </c>
      <c r="D620" s="20" t="s">
        <v>571</v>
      </c>
      <c r="E620" s="20" t="s">
        <v>3117</v>
      </c>
      <c r="F620" s="20" t="s">
        <v>727</v>
      </c>
      <c r="G620" s="20" t="s">
        <v>3118</v>
      </c>
      <c r="H620" s="20" t="s">
        <v>3119</v>
      </c>
      <c r="I620" s="20" t="s">
        <v>401</v>
      </c>
      <c r="J620" s="20" t="s">
        <v>483</v>
      </c>
    </row>
    <row r="621" spans="1:10" x14ac:dyDescent="0.2">
      <c r="A621" s="20" t="s">
        <v>3120</v>
      </c>
      <c r="B621" s="20" t="s">
        <v>992</v>
      </c>
      <c r="C621" s="20" t="s">
        <v>346</v>
      </c>
      <c r="D621" s="20" t="s">
        <v>571</v>
      </c>
      <c r="E621" s="20" t="s">
        <v>3121</v>
      </c>
      <c r="F621" s="20" t="s">
        <v>1278</v>
      </c>
      <c r="G621" s="20" t="s">
        <v>3122</v>
      </c>
      <c r="H621" s="20" t="s">
        <v>3123</v>
      </c>
      <c r="I621" s="20" t="s">
        <v>401</v>
      </c>
      <c r="J621" s="20" t="s">
        <v>483</v>
      </c>
    </row>
    <row r="622" spans="1:10" x14ac:dyDescent="0.2">
      <c r="A622" s="20" t="s">
        <v>3124</v>
      </c>
      <c r="B622" s="20" t="s">
        <v>992</v>
      </c>
      <c r="C622" s="20" t="s">
        <v>346</v>
      </c>
      <c r="D622" s="20" t="s">
        <v>571</v>
      </c>
      <c r="E622" s="20" t="s">
        <v>3125</v>
      </c>
      <c r="F622" s="20" t="s">
        <v>3126</v>
      </c>
      <c r="G622" s="20" t="s">
        <v>3127</v>
      </c>
      <c r="H622" s="20" t="s">
        <v>3128</v>
      </c>
      <c r="I622" s="20" t="s">
        <v>352</v>
      </c>
      <c r="J622" s="20"/>
    </row>
    <row r="623" spans="1:10" x14ac:dyDescent="0.2">
      <c r="A623" s="20" t="s">
        <v>3129</v>
      </c>
      <c r="B623" s="20" t="s">
        <v>992</v>
      </c>
      <c r="C623" s="20" t="s">
        <v>346</v>
      </c>
      <c r="D623" s="20" t="s">
        <v>571</v>
      </c>
      <c r="E623" s="20" t="s">
        <v>3130</v>
      </c>
      <c r="F623" s="20" t="s">
        <v>514</v>
      </c>
      <c r="G623" s="20" t="s">
        <v>3131</v>
      </c>
      <c r="H623" s="20" t="s">
        <v>3132</v>
      </c>
      <c r="I623" s="20" t="s">
        <v>401</v>
      </c>
      <c r="J623" s="20" t="s">
        <v>402</v>
      </c>
    </row>
    <row r="624" spans="1:10" x14ac:dyDescent="0.2">
      <c r="A624" s="20" t="s">
        <v>3133</v>
      </c>
      <c r="B624" s="20" t="s">
        <v>992</v>
      </c>
      <c r="C624" s="20" t="s">
        <v>346</v>
      </c>
      <c r="D624" s="20" t="s">
        <v>571</v>
      </c>
      <c r="E624" s="20" t="s">
        <v>3134</v>
      </c>
      <c r="F624" s="20" t="s">
        <v>770</v>
      </c>
      <c r="G624" s="20" t="s">
        <v>3135</v>
      </c>
      <c r="H624" s="20" t="s">
        <v>3136</v>
      </c>
      <c r="I624" s="20" t="s">
        <v>401</v>
      </c>
      <c r="J624" s="20" t="s">
        <v>483</v>
      </c>
    </row>
    <row r="625" spans="1:10" x14ac:dyDescent="0.2">
      <c r="A625" s="20" t="s">
        <v>3137</v>
      </c>
      <c r="B625" s="20" t="s">
        <v>992</v>
      </c>
      <c r="C625" s="20" t="s">
        <v>346</v>
      </c>
      <c r="D625" s="20" t="s">
        <v>571</v>
      </c>
      <c r="E625" s="20" t="s">
        <v>3138</v>
      </c>
      <c r="F625" s="20" t="s">
        <v>1727</v>
      </c>
      <c r="G625" s="20" t="s">
        <v>3139</v>
      </c>
      <c r="H625" s="20" t="s">
        <v>3140</v>
      </c>
      <c r="I625" s="20" t="s">
        <v>401</v>
      </c>
      <c r="J625" s="20" t="s">
        <v>483</v>
      </c>
    </row>
    <row r="626" spans="1:10" x14ac:dyDescent="0.2">
      <c r="A626" s="20" t="s">
        <v>3141</v>
      </c>
      <c r="B626" s="20" t="s">
        <v>992</v>
      </c>
      <c r="C626" s="20" t="s">
        <v>346</v>
      </c>
      <c r="D626" s="20" t="s">
        <v>571</v>
      </c>
      <c r="E626" s="20" t="s">
        <v>3142</v>
      </c>
      <c r="F626" s="20" t="s">
        <v>867</v>
      </c>
      <c r="G626" s="20" t="s">
        <v>3143</v>
      </c>
      <c r="H626" s="20" t="s">
        <v>3144</v>
      </c>
      <c r="I626" s="20" t="s">
        <v>401</v>
      </c>
      <c r="J626" s="20" t="s">
        <v>483</v>
      </c>
    </row>
    <row r="627" spans="1:10" x14ac:dyDescent="0.2">
      <c r="A627" s="20" t="s">
        <v>3145</v>
      </c>
      <c r="B627" s="20" t="s">
        <v>992</v>
      </c>
      <c r="C627" s="20" t="s">
        <v>346</v>
      </c>
      <c r="D627" s="20" t="s">
        <v>571</v>
      </c>
      <c r="E627" s="20" t="s">
        <v>3146</v>
      </c>
      <c r="F627" s="20" t="s">
        <v>1422</v>
      </c>
      <c r="G627" s="20" t="s">
        <v>3147</v>
      </c>
      <c r="H627" s="20" t="s">
        <v>3148</v>
      </c>
      <c r="I627" s="20" t="s">
        <v>401</v>
      </c>
      <c r="J627" s="20" t="s">
        <v>483</v>
      </c>
    </row>
    <row r="628" spans="1:10" x14ac:dyDescent="0.2">
      <c r="A628" s="20" t="s">
        <v>3149</v>
      </c>
      <c r="B628" s="20" t="s">
        <v>992</v>
      </c>
      <c r="C628" s="20" t="s">
        <v>346</v>
      </c>
      <c r="D628" s="20" t="s">
        <v>571</v>
      </c>
      <c r="E628" s="20" t="s">
        <v>3150</v>
      </c>
      <c r="F628" s="20" t="s">
        <v>421</v>
      </c>
      <c r="G628" s="20" t="s">
        <v>3151</v>
      </c>
      <c r="H628" s="20" t="s">
        <v>3152</v>
      </c>
      <c r="I628" s="20" t="s">
        <v>352</v>
      </c>
      <c r="J628" s="20"/>
    </row>
    <row r="629" spans="1:10" x14ac:dyDescent="0.2">
      <c r="A629" s="20" t="s">
        <v>3153</v>
      </c>
      <c r="B629" s="20" t="s">
        <v>992</v>
      </c>
      <c r="C629" s="20" t="s">
        <v>346</v>
      </c>
      <c r="D629" s="20" t="s">
        <v>571</v>
      </c>
      <c r="E629" s="20" t="s">
        <v>3154</v>
      </c>
      <c r="F629" s="20" t="s">
        <v>770</v>
      </c>
      <c r="G629" s="20" t="s">
        <v>3155</v>
      </c>
      <c r="H629" s="20" t="s">
        <v>3156</v>
      </c>
      <c r="I629" s="20" t="s">
        <v>401</v>
      </c>
      <c r="J629" s="20" t="s">
        <v>483</v>
      </c>
    </row>
    <row r="630" spans="1:10" x14ac:dyDescent="0.2">
      <c r="A630" s="20" t="s">
        <v>3157</v>
      </c>
      <c r="B630" s="20" t="s">
        <v>992</v>
      </c>
      <c r="C630" s="20" t="s">
        <v>346</v>
      </c>
      <c r="D630" s="20" t="s">
        <v>860</v>
      </c>
      <c r="E630" s="20" t="s">
        <v>3158</v>
      </c>
      <c r="F630" s="20" t="s">
        <v>1028</v>
      </c>
      <c r="G630" s="20" t="s">
        <v>3159</v>
      </c>
      <c r="H630" s="20" t="s">
        <v>3160</v>
      </c>
      <c r="I630" s="20" t="s">
        <v>401</v>
      </c>
      <c r="J630" s="20" t="s">
        <v>402</v>
      </c>
    </row>
    <row r="631" spans="1:10" x14ac:dyDescent="0.2">
      <c r="A631" s="20" t="s">
        <v>3161</v>
      </c>
      <c r="B631" s="20" t="s">
        <v>992</v>
      </c>
      <c r="C631" s="20" t="s">
        <v>346</v>
      </c>
      <c r="D631" s="20" t="s">
        <v>571</v>
      </c>
      <c r="E631" s="20" t="s">
        <v>3162</v>
      </c>
      <c r="F631" s="20" t="s">
        <v>1383</v>
      </c>
      <c r="G631" s="20" t="s">
        <v>3163</v>
      </c>
      <c r="H631" s="20" t="s">
        <v>3164</v>
      </c>
      <c r="I631" s="20" t="s">
        <v>401</v>
      </c>
      <c r="J631" s="20" t="s">
        <v>483</v>
      </c>
    </row>
    <row r="632" spans="1:10" x14ac:dyDescent="0.2">
      <c r="A632" s="20" t="s">
        <v>3165</v>
      </c>
      <c r="B632" s="20" t="s">
        <v>992</v>
      </c>
      <c r="C632" s="20" t="s">
        <v>346</v>
      </c>
      <c r="D632" s="20" t="s">
        <v>571</v>
      </c>
      <c r="E632" s="20" t="s">
        <v>3166</v>
      </c>
      <c r="F632" s="20" t="s">
        <v>1383</v>
      </c>
      <c r="G632" s="20" t="s">
        <v>3167</v>
      </c>
      <c r="H632" s="20" t="s">
        <v>3168</v>
      </c>
      <c r="I632" s="20" t="s">
        <v>389</v>
      </c>
      <c r="J632" s="20"/>
    </row>
    <row r="633" spans="1:10" x14ac:dyDescent="0.2">
      <c r="A633" s="20" t="s">
        <v>3169</v>
      </c>
      <c r="B633" s="20" t="s">
        <v>992</v>
      </c>
      <c r="C633" s="20" t="s">
        <v>346</v>
      </c>
      <c r="D633" s="20" t="s">
        <v>571</v>
      </c>
      <c r="E633" s="20" t="s">
        <v>3170</v>
      </c>
      <c r="F633" s="20" t="s">
        <v>765</v>
      </c>
      <c r="G633" s="20" t="s">
        <v>3171</v>
      </c>
      <c r="H633" s="20" t="s">
        <v>3172</v>
      </c>
      <c r="I633" s="20" t="s">
        <v>401</v>
      </c>
      <c r="J633" s="20" t="s">
        <v>483</v>
      </c>
    </row>
    <row r="634" spans="1:10" x14ac:dyDescent="0.2">
      <c r="A634" s="20" t="s">
        <v>3173</v>
      </c>
      <c r="B634" s="20" t="s">
        <v>992</v>
      </c>
      <c r="C634" s="20" t="s">
        <v>346</v>
      </c>
      <c r="D634" s="20" t="s">
        <v>571</v>
      </c>
      <c r="E634" s="20" t="s">
        <v>3174</v>
      </c>
      <c r="F634" s="20" t="s">
        <v>362</v>
      </c>
      <c r="G634" s="20" t="s">
        <v>3175</v>
      </c>
      <c r="H634" s="20" t="s">
        <v>3176</v>
      </c>
      <c r="I634" s="20" t="s">
        <v>352</v>
      </c>
      <c r="J634" s="20"/>
    </row>
    <row r="635" spans="1:10" x14ac:dyDescent="0.2">
      <c r="A635" s="20" t="s">
        <v>3177</v>
      </c>
      <c r="B635" s="20" t="s">
        <v>992</v>
      </c>
      <c r="C635" s="20" t="s">
        <v>346</v>
      </c>
      <c r="D635" s="20" t="s">
        <v>571</v>
      </c>
      <c r="E635" s="20" t="s">
        <v>3178</v>
      </c>
      <c r="F635" s="20" t="s">
        <v>727</v>
      </c>
      <c r="G635" s="20" t="s">
        <v>3179</v>
      </c>
      <c r="H635" s="20" t="s">
        <v>3180</v>
      </c>
      <c r="I635" s="20" t="s">
        <v>401</v>
      </c>
      <c r="J635" s="20" t="s">
        <v>483</v>
      </c>
    </row>
    <row r="636" spans="1:10" x14ac:dyDescent="0.2">
      <c r="A636" s="20" t="s">
        <v>3181</v>
      </c>
      <c r="B636" s="20" t="s">
        <v>992</v>
      </c>
      <c r="C636" s="20" t="s">
        <v>346</v>
      </c>
      <c r="D636" s="20" t="s">
        <v>571</v>
      </c>
      <c r="E636" s="20" t="s">
        <v>3182</v>
      </c>
      <c r="F636" s="20" t="s">
        <v>2048</v>
      </c>
      <c r="G636" s="20" t="s">
        <v>3183</v>
      </c>
      <c r="H636" s="20" t="s">
        <v>3184</v>
      </c>
      <c r="I636" s="20" t="s">
        <v>401</v>
      </c>
      <c r="J636" s="20" t="s">
        <v>483</v>
      </c>
    </row>
    <row r="637" spans="1:10" x14ac:dyDescent="0.2">
      <c r="A637" s="20" t="s">
        <v>3185</v>
      </c>
      <c r="B637" s="20" t="s">
        <v>992</v>
      </c>
      <c r="C637" s="20" t="s">
        <v>346</v>
      </c>
      <c r="D637" s="20" t="s">
        <v>571</v>
      </c>
      <c r="E637" s="20" t="s">
        <v>3186</v>
      </c>
      <c r="F637" s="20" t="s">
        <v>421</v>
      </c>
      <c r="G637" s="20" t="s">
        <v>3187</v>
      </c>
      <c r="H637" s="20" t="s">
        <v>3188</v>
      </c>
      <c r="I637" s="20" t="s">
        <v>389</v>
      </c>
      <c r="J637" s="20"/>
    </row>
    <row r="638" spans="1:10" x14ac:dyDescent="0.2">
      <c r="A638" s="20" t="s">
        <v>3189</v>
      </c>
      <c r="B638" s="20" t="s">
        <v>992</v>
      </c>
      <c r="C638" s="20" t="s">
        <v>346</v>
      </c>
      <c r="D638" s="20" t="s">
        <v>571</v>
      </c>
      <c r="E638" s="20" t="s">
        <v>3190</v>
      </c>
      <c r="F638" s="20" t="s">
        <v>3126</v>
      </c>
      <c r="G638" s="20" t="s">
        <v>3191</v>
      </c>
      <c r="H638" s="20" t="s">
        <v>3192</v>
      </c>
      <c r="I638" s="20" t="s">
        <v>352</v>
      </c>
      <c r="J638" s="20"/>
    </row>
    <row r="639" spans="1:10" x14ac:dyDescent="0.2">
      <c r="A639" s="20" t="s">
        <v>3193</v>
      </c>
      <c r="B639" s="20" t="s">
        <v>992</v>
      </c>
      <c r="C639" s="20" t="s">
        <v>346</v>
      </c>
      <c r="D639" s="20" t="s">
        <v>571</v>
      </c>
      <c r="E639" s="20" t="s">
        <v>3194</v>
      </c>
      <c r="F639" s="20" t="s">
        <v>3195</v>
      </c>
      <c r="G639" s="20" t="s">
        <v>3196</v>
      </c>
      <c r="H639" s="20" t="s">
        <v>3197</v>
      </c>
      <c r="I639" s="20" t="s">
        <v>401</v>
      </c>
      <c r="J639" s="20" t="s">
        <v>402</v>
      </c>
    </row>
    <row r="640" spans="1:10" x14ac:dyDescent="0.2">
      <c r="A640" s="20" t="s">
        <v>3198</v>
      </c>
      <c r="B640" s="20" t="s">
        <v>992</v>
      </c>
      <c r="C640" s="20" t="s">
        <v>346</v>
      </c>
      <c r="D640" s="20" t="s">
        <v>571</v>
      </c>
      <c r="E640" s="20" t="s">
        <v>3199</v>
      </c>
      <c r="F640" s="20" t="s">
        <v>1950</v>
      </c>
      <c r="G640" s="20" t="s">
        <v>3200</v>
      </c>
      <c r="H640" s="20" t="s">
        <v>3201</v>
      </c>
      <c r="I640" s="20" t="s">
        <v>401</v>
      </c>
      <c r="J640" s="20" t="s">
        <v>483</v>
      </c>
    </row>
    <row r="641" spans="1:10" x14ac:dyDescent="0.2">
      <c r="A641" s="20" t="s">
        <v>3202</v>
      </c>
      <c r="B641" s="20" t="s">
        <v>992</v>
      </c>
      <c r="C641" s="20" t="s">
        <v>346</v>
      </c>
      <c r="D641" s="20" t="s">
        <v>571</v>
      </c>
      <c r="E641" s="20" t="s">
        <v>3203</v>
      </c>
      <c r="F641" s="20" t="s">
        <v>456</v>
      </c>
      <c r="G641" s="20" t="s">
        <v>3204</v>
      </c>
      <c r="H641" s="20" t="s">
        <v>3205</v>
      </c>
      <c r="I641" s="20" t="s">
        <v>389</v>
      </c>
      <c r="J641" s="20"/>
    </row>
    <row r="642" spans="1:10" x14ac:dyDescent="0.2">
      <c r="A642" s="20" t="s">
        <v>3206</v>
      </c>
      <c r="B642" s="20" t="s">
        <v>992</v>
      </c>
      <c r="C642" s="20" t="s">
        <v>346</v>
      </c>
      <c r="D642" s="20" t="s">
        <v>571</v>
      </c>
      <c r="E642" s="20" t="s">
        <v>3207</v>
      </c>
      <c r="F642" s="20" t="s">
        <v>552</v>
      </c>
      <c r="G642" s="20" t="s">
        <v>3208</v>
      </c>
      <c r="H642" s="20" t="s">
        <v>3209</v>
      </c>
      <c r="I642" s="20" t="s">
        <v>352</v>
      </c>
      <c r="J642" s="20"/>
    </row>
    <row r="643" spans="1:10" x14ac:dyDescent="0.2">
      <c r="A643" s="20" t="s">
        <v>3210</v>
      </c>
      <c r="B643" s="20" t="s">
        <v>992</v>
      </c>
      <c r="C643" s="20" t="s">
        <v>346</v>
      </c>
      <c r="D643" s="20" t="s">
        <v>571</v>
      </c>
      <c r="E643" s="20" t="s">
        <v>3211</v>
      </c>
      <c r="F643" s="20" t="s">
        <v>953</v>
      </c>
      <c r="G643" s="20" t="s">
        <v>3212</v>
      </c>
      <c r="H643" s="20" t="s">
        <v>3213</v>
      </c>
      <c r="I643" s="20" t="s">
        <v>352</v>
      </c>
      <c r="J643" s="20"/>
    </row>
    <row r="644" spans="1:10" x14ac:dyDescent="0.2">
      <c r="A644" s="20" t="s">
        <v>3214</v>
      </c>
      <c r="B644" s="20" t="s">
        <v>992</v>
      </c>
      <c r="C644" s="20" t="s">
        <v>346</v>
      </c>
      <c r="D644" s="20" t="s">
        <v>571</v>
      </c>
      <c r="E644" s="20" t="s">
        <v>3215</v>
      </c>
      <c r="F644" s="20" t="s">
        <v>1745</v>
      </c>
      <c r="G644" s="20" t="s">
        <v>3216</v>
      </c>
      <c r="H644" s="20" t="s">
        <v>3217</v>
      </c>
      <c r="I644" s="20" t="s">
        <v>401</v>
      </c>
      <c r="J644" s="20" t="s">
        <v>402</v>
      </c>
    </row>
    <row r="645" spans="1:10" x14ac:dyDescent="0.2">
      <c r="A645" s="20" t="s">
        <v>3218</v>
      </c>
      <c r="B645" s="20" t="s">
        <v>992</v>
      </c>
      <c r="C645" s="20" t="s">
        <v>346</v>
      </c>
      <c r="D645" s="20" t="s">
        <v>571</v>
      </c>
      <c r="E645" s="20" t="s">
        <v>3219</v>
      </c>
      <c r="F645" s="20" t="s">
        <v>3220</v>
      </c>
      <c r="G645" s="20" t="s">
        <v>3221</v>
      </c>
      <c r="H645" s="20" t="s">
        <v>3222</v>
      </c>
      <c r="I645" s="20" t="s">
        <v>352</v>
      </c>
      <c r="J645" s="20"/>
    </row>
    <row r="646" spans="1:10" x14ac:dyDescent="0.2">
      <c r="A646" s="20" t="s">
        <v>3223</v>
      </c>
      <c r="B646" s="20" t="s">
        <v>992</v>
      </c>
      <c r="C646" s="20" t="s">
        <v>346</v>
      </c>
      <c r="D646" s="20" t="s">
        <v>571</v>
      </c>
      <c r="E646" s="20" t="s">
        <v>3224</v>
      </c>
      <c r="F646" s="20" t="s">
        <v>3225</v>
      </c>
      <c r="G646" s="20" t="s">
        <v>3226</v>
      </c>
      <c r="H646" s="20" t="s">
        <v>3227</v>
      </c>
      <c r="I646" s="20" t="s">
        <v>401</v>
      </c>
      <c r="J646" s="20" t="s">
        <v>402</v>
      </c>
    </row>
    <row r="647" spans="1:10" x14ac:dyDescent="0.2">
      <c r="A647" s="20" t="s">
        <v>3228</v>
      </c>
      <c r="B647" s="20" t="s">
        <v>992</v>
      </c>
      <c r="C647" s="20" t="s">
        <v>346</v>
      </c>
      <c r="D647" s="20" t="s">
        <v>571</v>
      </c>
      <c r="E647" s="20" t="s">
        <v>3229</v>
      </c>
      <c r="F647" s="20" t="s">
        <v>528</v>
      </c>
      <c r="G647" s="20" t="s">
        <v>3230</v>
      </c>
      <c r="H647" s="20" t="s">
        <v>3231</v>
      </c>
      <c r="I647" s="20" t="s">
        <v>352</v>
      </c>
      <c r="J647" s="20"/>
    </row>
    <row r="648" spans="1:10" x14ac:dyDescent="0.2">
      <c r="A648" s="20" t="s">
        <v>3232</v>
      </c>
      <c r="B648" s="20" t="s">
        <v>992</v>
      </c>
      <c r="C648" s="20" t="s">
        <v>346</v>
      </c>
      <c r="D648" s="20" t="s">
        <v>860</v>
      </c>
      <c r="E648" s="20" t="s">
        <v>3233</v>
      </c>
      <c r="F648" s="20" t="s">
        <v>862</v>
      </c>
      <c r="G648" s="20" t="s">
        <v>3234</v>
      </c>
      <c r="H648" s="20" t="s">
        <v>3235</v>
      </c>
      <c r="I648" s="20" t="s">
        <v>401</v>
      </c>
      <c r="J648" s="20" t="s">
        <v>483</v>
      </c>
    </row>
    <row r="649" spans="1:10" x14ac:dyDescent="0.2">
      <c r="A649" s="20" t="s">
        <v>3236</v>
      </c>
      <c r="B649" s="20" t="s">
        <v>992</v>
      </c>
      <c r="C649" s="20" t="s">
        <v>346</v>
      </c>
      <c r="D649" s="20" t="s">
        <v>571</v>
      </c>
      <c r="E649" s="20" t="s">
        <v>3237</v>
      </c>
      <c r="F649" s="20" t="s">
        <v>3238</v>
      </c>
      <c r="G649" s="20" t="s">
        <v>3239</v>
      </c>
      <c r="H649" s="20" t="s">
        <v>3240</v>
      </c>
      <c r="I649" s="20" t="s">
        <v>401</v>
      </c>
      <c r="J649" s="20" t="s">
        <v>483</v>
      </c>
    </row>
    <row r="650" spans="1:10" x14ac:dyDescent="0.2">
      <c r="A650" s="20" t="s">
        <v>3241</v>
      </c>
      <c r="B650" s="20" t="s">
        <v>992</v>
      </c>
      <c r="C650" s="20" t="s">
        <v>346</v>
      </c>
      <c r="D650" s="20" t="s">
        <v>571</v>
      </c>
      <c r="E650" s="20" t="s">
        <v>3242</v>
      </c>
      <c r="F650" s="20" t="s">
        <v>693</v>
      </c>
      <c r="G650" s="20" t="s">
        <v>3243</v>
      </c>
      <c r="H650" s="20" t="s">
        <v>3244</v>
      </c>
      <c r="I650" s="20" t="s">
        <v>401</v>
      </c>
      <c r="J650" s="20" t="s">
        <v>483</v>
      </c>
    </row>
    <row r="651" spans="1:10" x14ac:dyDescent="0.2">
      <c r="A651" s="20" t="s">
        <v>3245</v>
      </c>
      <c r="B651" s="20" t="s">
        <v>992</v>
      </c>
      <c r="C651" s="20" t="s">
        <v>346</v>
      </c>
      <c r="D651" s="20" t="s">
        <v>571</v>
      </c>
      <c r="E651" s="20" t="s">
        <v>3246</v>
      </c>
      <c r="F651" s="20" t="s">
        <v>3247</v>
      </c>
      <c r="G651" s="20" t="s">
        <v>3248</v>
      </c>
      <c r="H651" s="20" t="s">
        <v>3249</v>
      </c>
      <c r="I651" s="20" t="s">
        <v>401</v>
      </c>
      <c r="J651" s="20" t="s">
        <v>483</v>
      </c>
    </row>
    <row r="652" spans="1:10" x14ac:dyDescent="0.2">
      <c r="A652" s="20" t="s">
        <v>3250</v>
      </c>
      <c r="B652" s="20" t="s">
        <v>992</v>
      </c>
      <c r="C652" s="20" t="s">
        <v>346</v>
      </c>
      <c r="D652" s="20" t="s">
        <v>571</v>
      </c>
      <c r="E652" s="20" t="s">
        <v>3251</v>
      </c>
      <c r="F652" s="20" t="s">
        <v>1228</v>
      </c>
      <c r="G652" s="20" t="s">
        <v>3252</v>
      </c>
      <c r="H652" s="20" t="s">
        <v>3253</v>
      </c>
      <c r="I652" s="20" t="s">
        <v>401</v>
      </c>
      <c r="J652" s="20" t="s">
        <v>483</v>
      </c>
    </row>
    <row r="653" spans="1:10" x14ac:dyDescent="0.2">
      <c r="A653" s="20" t="s">
        <v>3254</v>
      </c>
      <c r="B653" s="20" t="s">
        <v>992</v>
      </c>
      <c r="C653" s="20" t="s">
        <v>346</v>
      </c>
      <c r="D653" s="20" t="s">
        <v>860</v>
      </c>
      <c r="E653" s="20" t="s">
        <v>3255</v>
      </c>
      <c r="F653" s="20" t="s">
        <v>3256</v>
      </c>
      <c r="G653" s="20" t="s">
        <v>3257</v>
      </c>
      <c r="H653" s="20" t="s">
        <v>3258</v>
      </c>
      <c r="I653" s="20" t="s">
        <v>401</v>
      </c>
      <c r="J653" s="20" t="s">
        <v>402</v>
      </c>
    </row>
    <row r="654" spans="1:10" x14ac:dyDescent="0.2">
      <c r="A654" s="20" t="s">
        <v>3259</v>
      </c>
      <c r="B654" s="20" t="s">
        <v>992</v>
      </c>
      <c r="C654" s="20" t="s">
        <v>346</v>
      </c>
      <c r="D654" s="20" t="s">
        <v>571</v>
      </c>
      <c r="E654" s="20" t="s">
        <v>3260</v>
      </c>
      <c r="F654" s="20" t="s">
        <v>3261</v>
      </c>
      <c r="G654" s="20" t="s">
        <v>3262</v>
      </c>
      <c r="H654" s="20" t="s">
        <v>3263</v>
      </c>
      <c r="I654" s="20" t="s">
        <v>401</v>
      </c>
      <c r="J654" s="20" t="s">
        <v>483</v>
      </c>
    </row>
    <row r="655" spans="1:10" x14ac:dyDescent="0.2">
      <c r="A655" s="20" t="s">
        <v>3264</v>
      </c>
      <c r="B655" s="20" t="s">
        <v>992</v>
      </c>
      <c r="C655" s="20" t="s">
        <v>346</v>
      </c>
      <c r="D655" s="20" t="s">
        <v>860</v>
      </c>
      <c r="E655" s="20" t="s">
        <v>3265</v>
      </c>
      <c r="F655" s="20" t="s">
        <v>953</v>
      </c>
      <c r="G655" s="20" t="s">
        <v>3266</v>
      </c>
      <c r="H655" s="20" t="s">
        <v>3267</v>
      </c>
      <c r="I655" s="20" t="s">
        <v>401</v>
      </c>
      <c r="J655" s="20" t="s">
        <v>883</v>
      </c>
    </row>
    <row r="656" spans="1:10" x14ac:dyDescent="0.2">
      <c r="A656" s="20" t="s">
        <v>3268</v>
      </c>
      <c r="B656" s="20" t="s">
        <v>992</v>
      </c>
      <c r="C656" s="20" t="s">
        <v>346</v>
      </c>
      <c r="D656" s="20" t="s">
        <v>571</v>
      </c>
      <c r="E656" s="20" t="s">
        <v>3269</v>
      </c>
      <c r="F656" s="20" t="s">
        <v>1727</v>
      </c>
      <c r="G656" s="20" t="s">
        <v>3270</v>
      </c>
      <c r="H656" s="20" t="s">
        <v>3271</v>
      </c>
      <c r="I656" s="20" t="s">
        <v>389</v>
      </c>
      <c r="J656" s="20"/>
    </row>
    <row r="657" spans="1:10" x14ac:dyDescent="0.2">
      <c r="A657" s="20" t="s">
        <v>3272</v>
      </c>
      <c r="B657" s="20" t="s">
        <v>992</v>
      </c>
      <c r="C657" s="20" t="s">
        <v>346</v>
      </c>
      <c r="D657" s="20" t="s">
        <v>571</v>
      </c>
      <c r="E657" s="20" t="s">
        <v>3273</v>
      </c>
      <c r="F657" s="20" t="s">
        <v>1832</v>
      </c>
      <c r="G657" s="20" t="s">
        <v>3274</v>
      </c>
      <c r="H657" s="20" t="s">
        <v>3275</v>
      </c>
      <c r="I657" s="20" t="s">
        <v>389</v>
      </c>
      <c r="J657" s="20"/>
    </row>
    <row r="658" spans="1:10" x14ac:dyDescent="0.2">
      <c r="A658" s="20" t="s">
        <v>3276</v>
      </c>
      <c r="B658" s="20" t="s">
        <v>992</v>
      </c>
      <c r="C658" s="20" t="s">
        <v>346</v>
      </c>
      <c r="D658" s="20" t="s">
        <v>571</v>
      </c>
      <c r="E658" s="20" t="s">
        <v>3277</v>
      </c>
      <c r="F658" s="20" t="s">
        <v>732</v>
      </c>
      <c r="G658" s="20" t="s">
        <v>3278</v>
      </c>
      <c r="H658" s="20" t="s">
        <v>3279</v>
      </c>
      <c r="I658" s="20" t="s">
        <v>401</v>
      </c>
      <c r="J658" s="20" t="s">
        <v>483</v>
      </c>
    </row>
    <row r="659" spans="1:10" x14ac:dyDescent="0.2">
      <c r="A659" s="20" t="s">
        <v>3280</v>
      </c>
      <c r="B659" s="20" t="s">
        <v>992</v>
      </c>
      <c r="C659" s="20" t="s">
        <v>346</v>
      </c>
      <c r="D659" s="20" t="s">
        <v>571</v>
      </c>
      <c r="E659" s="20" t="s">
        <v>3281</v>
      </c>
      <c r="F659" s="20" t="s">
        <v>3282</v>
      </c>
      <c r="G659" s="20" t="s">
        <v>3283</v>
      </c>
      <c r="H659" s="20" t="s">
        <v>3284</v>
      </c>
      <c r="I659" s="20" t="s">
        <v>401</v>
      </c>
      <c r="J659" s="20" t="s">
        <v>483</v>
      </c>
    </row>
    <row r="660" spans="1:10" x14ac:dyDescent="0.2">
      <c r="A660" s="20" t="s">
        <v>3285</v>
      </c>
      <c r="B660" s="20" t="s">
        <v>992</v>
      </c>
      <c r="C660" s="20" t="s">
        <v>346</v>
      </c>
      <c r="D660" s="20" t="s">
        <v>571</v>
      </c>
      <c r="E660" s="20" t="s">
        <v>3286</v>
      </c>
      <c r="F660" s="20" t="s">
        <v>891</v>
      </c>
      <c r="G660" s="20" t="s">
        <v>3287</v>
      </c>
      <c r="H660" s="20" t="s">
        <v>3288</v>
      </c>
      <c r="I660" s="20" t="s">
        <v>401</v>
      </c>
      <c r="J660" s="20" t="s">
        <v>483</v>
      </c>
    </row>
    <row r="661" spans="1:10" x14ac:dyDescent="0.2">
      <c r="A661" s="20" t="s">
        <v>3289</v>
      </c>
      <c r="B661" s="20" t="s">
        <v>992</v>
      </c>
      <c r="C661" s="20" t="s">
        <v>346</v>
      </c>
      <c r="D661" s="20" t="s">
        <v>571</v>
      </c>
      <c r="E661" s="20" t="s">
        <v>3290</v>
      </c>
      <c r="F661" s="20" t="s">
        <v>688</v>
      </c>
      <c r="G661" s="20" t="s">
        <v>3291</v>
      </c>
      <c r="H661" s="20" t="s">
        <v>3292</v>
      </c>
      <c r="I661" s="20" t="s">
        <v>389</v>
      </c>
      <c r="J661" s="20"/>
    </row>
    <row r="662" spans="1:10" x14ac:dyDescent="0.2">
      <c r="A662" s="20" t="s">
        <v>3293</v>
      </c>
      <c r="B662" s="20" t="s">
        <v>992</v>
      </c>
      <c r="C662" s="20" t="s">
        <v>346</v>
      </c>
      <c r="D662" s="20" t="s">
        <v>571</v>
      </c>
      <c r="E662" s="20" t="s">
        <v>3294</v>
      </c>
      <c r="F662" s="20" t="s">
        <v>598</v>
      </c>
      <c r="G662" s="20" t="s">
        <v>3295</v>
      </c>
      <c r="H662" s="20" t="s">
        <v>3296</v>
      </c>
      <c r="I662" s="20" t="s">
        <v>401</v>
      </c>
      <c r="J662" s="20" t="s">
        <v>483</v>
      </c>
    </row>
    <row r="663" spans="1:10" x14ac:dyDescent="0.2">
      <c r="A663" s="20" t="s">
        <v>3297</v>
      </c>
      <c r="B663" s="20" t="s">
        <v>992</v>
      </c>
      <c r="C663" s="20" t="s">
        <v>346</v>
      </c>
      <c r="D663" s="20" t="s">
        <v>571</v>
      </c>
      <c r="E663" s="20" t="s">
        <v>3298</v>
      </c>
      <c r="F663" s="20" t="s">
        <v>552</v>
      </c>
      <c r="G663" s="20" t="s">
        <v>3299</v>
      </c>
      <c r="H663" s="20" t="s">
        <v>3300</v>
      </c>
      <c r="I663" s="20" t="s">
        <v>401</v>
      </c>
      <c r="J663" s="20" t="s">
        <v>483</v>
      </c>
    </row>
    <row r="664" spans="1:10" x14ac:dyDescent="0.2">
      <c r="A664" s="20" t="s">
        <v>3301</v>
      </c>
      <c r="B664" s="20" t="s">
        <v>992</v>
      </c>
      <c r="C664" s="20" t="s">
        <v>346</v>
      </c>
      <c r="D664" s="20" t="s">
        <v>571</v>
      </c>
      <c r="E664" s="20" t="s">
        <v>3302</v>
      </c>
      <c r="F664" s="20" t="s">
        <v>640</v>
      </c>
      <c r="G664" s="20" t="s">
        <v>3303</v>
      </c>
      <c r="H664" s="20" t="s">
        <v>3304</v>
      </c>
      <c r="I664" s="20" t="s">
        <v>401</v>
      </c>
      <c r="J664" s="20" t="s">
        <v>483</v>
      </c>
    </row>
    <row r="665" spans="1:10" x14ac:dyDescent="0.2">
      <c r="A665" s="20" t="s">
        <v>3305</v>
      </c>
      <c r="B665" s="20" t="s">
        <v>992</v>
      </c>
      <c r="C665" s="20" t="s">
        <v>346</v>
      </c>
      <c r="D665" s="20" t="s">
        <v>571</v>
      </c>
      <c r="E665" s="20" t="s">
        <v>3306</v>
      </c>
      <c r="F665" s="20" t="s">
        <v>491</v>
      </c>
      <c r="G665" s="20" t="s">
        <v>3307</v>
      </c>
      <c r="H665" s="20" t="s">
        <v>3308</v>
      </c>
      <c r="I665" s="20" t="s">
        <v>401</v>
      </c>
      <c r="J665" s="20" t="s">
        <v>483</v>
      </c>
    </row>
    <row r="666" spans="1:10" x14ac:dyDescent="0.2">
      <c r="A666" s="20" t="s">
        <v>3309</v>
      </c>
      <c r="B666" s="20" t="s">
        <v>992</v>
      </c>
      <c r="C666" s="20" t="s">
        <v>346</v>
      </c>
      <c r="D666" s="20" t="s">
        <v>571</v>
      </c>
      <c r="E666" s="20" t="s">
        <v>3310</v>
      </c>
      <c r="F666" s="20" t="s">
        <v>2253</v>
      </c>
      <c r="G666" s="20" t="s">
        <v>3311</v>
      </c>
      <c r="H666" s="20" t="s">
        <v>3312</v>
      </c>
      <c r="I666" s="20" t="s">
        <v>401</v>
      </c>
      <c r="J666" s="20" t="s">
        <v>483</v>
      </c>
    </row>
    <row r="667" spans="1:10" x14ac:dyDescent="0.2">
      <c r="A667" s="20" t="s">
        <v>3313</v>
      </c>
      <c r="B667" s="20" t="s">
        <v>992</v>
      </c>
      <c r="C667" s="20" t="s">
        <v>346</v>
      </c>
      <c r="D667" s="20" t="s">
        <v>571</v>
      </c>
      <c r="E667" s="20" t="s">
        <v>3314</v>
      </c>
      <c r="F667" s="20" t="s">
        <v>421</v>
      </c>
      <c r="G667" s="20" t="s">
        <v>3315</v>
      </c>
      <c r="H667" s="20" t="s">
        <v>3316</v>
      </c>
      <c r="I667" s="20" t="s">
        <v>401</v>
      </c>
      <c r="J667" s="20" t="s">
        <v>483</v>
      </c>
    </row>
    <row r="668" spans="1:10" x14ac:dyDescent="0.2">
      <c r="A668" s="20" t="s">
        <v>3317</v>
      </c>
      <c r="B668" s="20" t="s">
        <v>992</v>
      </c>
      <c r="C668" s="20" t="s">
        <v>346</v>
      </c>
      <c r="D668" s="20" t="s">
        <v>571</v>
      </c>
      <c r="E668" s="20" t="s">
        <v>3318</v>
      </c>
      <c r="F668" s="20" t="s">
        <v>3319</v>
      </c>
      <c r="G668" s="20" t="s">
        <v>3320</v>
      </c>
      <c r="H668" s="20" t="s">
        <v>3321</v>
      </c>
      <c r="I668" s="20" t="s">
        <v>401</v>
      </c>
      <c r="J668" s="20" t="s">
        <v>483</v>
      </c>
    </row>
    <row r="669" spans="1:10" x14ac:dyDescent="0.2">
      <c r="A669" s="20" t="s">
        <v>3322</v>
      </c>
      <c r="B669" s="20" t="s">
        <v>992</v>
      </c>
      <c r="C669" s="20" t="s">
        <v>346</v>
      </c>
      <c r="D669" s="20" t="s">
        <v>571</v>
      </c>
      <c r="E669" s="20" t="s">
        <v>3323</v>
      </c>
      <c r="F669" s="20" t="s">
        <v>1864</v>
      </c>
      <c r="G669" s="20" t="s">
        <v>3324</v>
      </c>
      <c r="H669" s="20" t="s">
        <v>3325</v>
      </c>
      <c r="I669" s="20" t="s">
        <v>401</v>
      </c>
      <c r="J669" s="20" t="s">
        <v>402</v>
      </c>
    </row>
    <row r="670" spans="1:10" x14ac:dyDescent="0.2">
      <c r="A670" s="20" t="s">
        <v>3326</v>
      </c>
      <c r="B670" s="20" t="s">
        <v>992</v>
      </c>
      <c r="C670" s="20" t="s">
        <v>346</v>
      </c>
      <c r="D670" s="20" t="s">
        <v>571</v>
      </c>
      <c r="E670" s="20" t="s">
        <v>3327</v>
      </c>
      <c r="F670" s="20" t="s">
        <v>3328</v>
      </c>
      <c r="G670" s="20" t="s">
        <v>3329</v>
      </c>
      <c r="H670" s="20" t="s">
        <v>3330</v>
      </c>
      <c r="I670" s="20" t="s">
        <v>401</v>
      </c>
      <c r="J670" s="20" t="s">
        <v>402</v>
      </c>
    </row>
    <row r="671" spans="1:10" x14ac:dyDescent="0.2">
      <c r="A671" s="20" t="s">
        <v>3331</v>
      </c>
      <c r="B671" s="20" t="s">
        <v>992</v>
      </c>
      <c r="C671" s="20" t="s">
        <v>346</v>
      </c>
      <c r="D671" s="20" t="s">
        <v>571</v>
      </c>
      <c r="E671" s="20" t="s">
        <v>3332</v>
      </c>
      <c r="F671" s="20" t="s">
        <v>905</v>
      </c>
      <c r="G671" s="20" t="s">
        <v>3333</v>
      </c>
      <c r="H671" s="20" t="s">
        <v>3334</v>
      </c>
      <c r="I671" s="20" t="s">
        <v>352</v>
      </c>
      <c r="J671" s="20"/>
    </row>
    <row r="672" spans="1:10" x14ac:dyDescent="0.2">
      <c r="A672" s="20" t="s">
        <v>3335</v>
      </c>
      <c r="B672" s="20" t="s">
        <v>992</v>
      </c>
      <c r="C672" s="20" t="s">
        <v>346</v>
      </c>
      <c r="D672" s="20" t="s">
        <v>571</v>
      </c>
      <c r="E672" s="20" t="s">
        <v>3336</v>
      </c>
      <c r="F672" s="20" t="s">
        <v>557</v>
      </c>
      <c r="G672" s="20" t="s">
        <v>3337</v>
      </c>
      <c r="H672" s="20" t="s">
        <v>3338</v>
      </c>
      <c r="I672" s="20" t="s">
        <v>389</v>
      </c>
      <c r="J672" s="20"/>
    </row>
    <row r="673" spans="1:10" x14ac:dyDescent="0.2">
      <c r="A673" s="20" t="s">
        <v>3339</v>
      </c>
      <c r="B673" s="20" t="s">
        <v>992</v>
      </c>
      <c r="C673" s="20" t="s">
        <v>346</v>
      </c>
      <c r="D673" s="20" t="s">
        <v>571</v>
      </c>
      <c r="E673" s="20" t="s">
        <v>3340</v>
      </c>
      <c r="F673" s="20" t="s">
        <v>722</v>
      </c>
      <c r="G673" s="20" t="s">
        <v>3341</v>
      </c>
      <c r="H673" s="20" t="s">
        <v>3342</v>
      </c>
      <c r="I673" s="20" t="s">
        <v>389</v>
      </c>
      <c r="J673" s="20"/>
    </row>
    <row r="674" spans="1:10" x14ac:dyDescent="0.2">
      <c r="A674" s="20" t="s">
        <v>3343</v>
      </c>
      <c r="B674" s="20" t="s">
        <v>992</v>
      </c>
      <c r="C674" s="20" t="s">
        <v>346</v>
      </c>
      <c r="D674" s="20" t="s">
        <v>571</v>
      </c>
      <c r="E674" s="20" t="s">
        <v>3344</v>
      </c>
      <c r="F674" s="20" t="s">
        <v>557</v>
      </c>
      <c r="G674" s="20" t="s">
        <v>3345</v>
      </c>
      <c r="H674" s="20" t="s">
        <v>3346</v>
      </c>
      <c r="I674" s="20" t="s">
        <v>401</v>
      </c>
      <c r="J674" s="20" t="s">
        <v>483</v>
      </c>
    </row>
    <row r="675" spans="1:10" x14ac:dyDescent="0.2">
      <c r="A675" s="20" t="s">
        <v>3347</v>
      </c>
      <c r="B675" s="20" t="s">
        <v>992</v>
      </c>
      <c r="C675" s="20" t="s">
        <v>346</v>
      </c>
      <c r="D675" s="20" t="s">
        <v>571</v>
      </c>
      <c r="E675" s="20" t="s">
        <v>3348</v>
      </c>
      <c r="F675" s="20" t="s">
        <v>1383</v>
      </c>
      <c r="G675" s="20" t="s">
        <v>3349</v>
      </c>
      <c r="H675" s="20" t="s">
        <v>3350</v>
      </c>
      <c r="I675" s="20" t="s">
        <v>401</v>
      </c>
      <c r="J675" s="20" t="s">
        <v>483</v>
      </c>
    </row>
    <row r="676" spans="1:10" x14ac:dyDescent="0.2">
      <c r="A676" s="20" t="s">
        <v>3351</v>
      </c>
      <c r="B676" s="20" t="s">
        <v>992</v>
      </c>
      <c r="C676" s="20" t="s">
        <v>346</v>
      </c>
      <c r="D676" s="20" t="s">
        <v>571</v>
      </c>
      <c r="E676" s="20" t="s">
        <v>3352</v>
      </c>
      <c r="F676" s="20" t="s">
        <v>1620</v>
      </c>
      <c r="G676" s="20" t="s">
        <v>3353</v>
      </c>
      <c r="H676" s="20" t="s">
        <v>3354</v>
      </c>
      <c r="I676" s="20" t="s">
        <v>352</v>
      </c>
      <c r="J676" s="20"/>
    </row>
    <row r="677" spans="1:10" x14ac:dyDescent="0.2">
      <c r="A677" s="20" t="s">
        <v>3355</v>
      </c>
      <c r="B677" s="20" t="s">
        <v>992</v>
      </c>
      <c r="C677" s="20" t="s">
        <v>346</v>
      </c>
      <c r="D677" s="20" t="s">
        <v>571</v>
      </c>
      <c r="E677" s="20" t="s">
        <v>3356</v>
      </c>
      <c r="F677" s="20" t="s">
        <v>1660</v>
      </c>
      <c r="G677" s="20" t="s">
        <v>3357</v>
      </c>
      <c r="H677" s="20" t="s">
        <v>3358</v>
      </c>
      <c r="I677" s="20" t="s">
        <v>389</v>
      </c>
      <c r="J677" s="20"/>
    </row>
    <row r="678" spans="1:10" x14ac:dyDescent="0.2">
      <c r="A678" s="20" t="s">
        <v>3359</v>
      </c>
      <c r="B678" s="20" t="s">
        <v>992</v>
      </c>
      <c r="C678" s="20" t="s">
        <v>346</v>
      </c>
      <c r="D678" s="20" t="s">
        <v>571</v>
      </c>
      <c r="E678" s="20" t="s">
        <v>3360</v>
      </c>
      <c r="F678" s="20" t="s">
        <v>421</v>
      </c>
      <c r="G678" s="20" t="s">
        <v>3361</v>
      </c>
      <c r="H678" s="20" t="s">
        <v>3362</v>
      </c>
      <c r="I678" s="20" t="s">
        <v>401</v>
      </c>
      <c r="J678" s="20" t="s">
        <v>483</v>
      </c>
    </row>
    <row r="679" spans="1:10" x14ac:dyDescent="0.2">
      <c r="A679" s="20" t="s">
        <v>3363</v>
      </c>
      <c r="B679" s="20" t="s">
        <v>992</v>
      </c>
      <c r="C679" s="20" t="s">
        <v>346</v>
      </c>
      <c r="D679" s="20" t="s">
        <v>571</v>
      </c>
      <c r="E679" s="20" t="s">
        <v>3364</v>
      </c>
      <c r="F679" s="20" t="s">
        <v>905</v>
      </c>
      <c r="G679" s="20" t="s">
        <v>3365</v>
      </c>
      <c r="H679" s="20" t="s">
        <v>3366</v>
      </c>
      <c r="I679" s="20" t="s">
        <v>352</v>
      </c>
      <c r="J679" s="20"/>
    </row>
    <row r="680" spans="1:10" x14ac:dyDescent="0.2">
      <c r="A680" s="20" t="s">
        <v>3367</v>
      </c>
      <c r="B680" s="20" t="s">
        <v>992</v>
      </c>
      <c r="C680" s="20" t="s">
        <v>346</v>
      </c>
      <c r="D680" s="20" t="s">
        <v>571</v>
      </c>
      <c r="E680" s="20" t="s">
        <v>3368</v>
      </c>
      <c r="F680" s="20" t="s">
        <v>722</v>
      </c>
      <c r="G680" s="20" t="s">
        <v>3369</v>
      </c>
      <c r="H680" s="20" t="s">
        <v>3370</v>
      </c>
      <c r="I680" s="20" t="s">
        <v>401</v>
      </c>
      <c r="J680" s="20" t="s">
        <v>402</v>
      </c>
    </row>
    <row r="681" spans="1:10" x14ac:dyDescent="0.2">
      <c r="A681" s="20" t="s">
        <v>3371</v>
      </c>
      <c r="B681" s="20" t="s">
        <v>992</v>
      </c>
      <c r="C681" s="20" t="s">
        <v>346</v>
      </c>
      <c r="D681" s="20" t="s">
        <v>571</v>
      </c>
      <c r="E681" s="20" t="s">
        <v>3372</v>
      </c>
      <c r="F681" s="20" t="s">
        <v>3373</v>
      </c>
      <c r="G681" s="20" t="s">
        <v>3374</v>
      </c>
      <c r="H681" s="20" t="s">
        <v>3375</v>
      </c>
      <c r="I681" s="20" t="s">
        <v>401</v>
      </c>
      <c r="J681" s="20" t="s">
        <v>402</v>
      </c>
    </row>
    <row r="682" spans="1:10" x14ac:dyDescent="0.2">
      <c r="A682" s="20" t="s">
        <v>3376</v>
      </c>
      <c r="B682" s="20" t="s">
        <v>992</v>
      </c>
      <c r="C682" s="20" t="s">
        <v>346</v>
      </c>
      <c r="D682" s="20" t="s">
        <v>571</v>
      </c>
      <c r="E682" s="20" t="s">
        <v>3377</v>
      </c>
      <c r="F682" s="20" t="s">
        <v>3378</v>
      </c>
      <c r="G682" s="20" t="s">
        <v>3379</v>
      </c>
      <c r="H682" s="20" t="s">
        <v>3380</v>
      </c>
      <c r="I682" s="20" t="s">
        <v>401</v>
      </c>
      <c r="J682" s="20" t="s">
        <v>483</v>
      </c>
    </row>
    <row r="683" spans="1:10" x14ac:dyDescent="0.2">
      <c r="A683" s="20" t="s">
        <v>3381</v>
      </c>
      <c r="B683" s="20" t="s">
        <v>992</v>
      </c>
      <c r="C683" s="20" t="s">
        <v>346</v>
      </c>
      <c r="D683" s="20" t="s">
        <v>571</v>
      </c>
      <c r="E683" s="20" t="s">
        <v>3382</v>
      </c>
      <c r="F683" s="20" t="s">
        <v>3383</v>
      </c>
      <c r="G683" s="20" t="s">
        <v>3384</v>
      </c>
      <c r="H683" s="20" t="s">
        <v>3385</v>
      </c>
      <c r="I683" s="20" t="s">
        <v>401</v>
      </c>
      <c r="J683" s="20" t="s">
        <v>402</v>
      </c>
    </row>
    <row r="684" spans="1:10" x14ac:dyDescent="0.2">
      <c r="A684" s="20" t="s">
        <v>3386</v>
      </c>
      <c r="B684" s="20" t="s">
        <v>992</v>
      </c>
      <c r="C684" s="20" t="s">
        <v>346</v>
      </c>
      <c r="D684" s="20" t="s">
        <v>571</v>
      </c>
      <c r="E684" s="20" t="s">
        <v>3387</v>
      </c>
      <c r="F684" s="20" t="s">
        <v>1228</v>
      </c>
      <c r="G684" s="20" t="s">
        <v>3388</v>
      </c>
      <c r="H684" s="20" t="s">
        <v>3389</v>
      </c>
      <c r="I684" s="20" t="s">
        <v>389</v>
      </c>
      <c r="J684" s="20"/>
    </row>
    <row r="685" spans="1:10" x14ac:dyDescent="0.2">
      <c r="A685" s="20" t="s">
        <v>3390</v>
      </c>
      <c r="B685" s="20" t="s">
        <v>992</v>
      </c>
      <c r="C685" s="20" t="s">
        <v>346</v>
      </c>
      <c r="D685" s="20" t="s">
        <v>571</v>
      </c>
      <c r="E685" s="20" t="s">
        <v>3391</v>
      </c>
      <c r="F685" s="20" t="s">
        <v>528</v>
      </c>
      <c r="G685" s="20" t="s">
        <v>3392</v>
      </c>
      <c r="H685" s="20" t="s">
        <v>3393</v>
      </c>
      <c r="I685" s="20" t="s">
        <v>401</v>
      </c>
      <c r="J685" s="20" t="s">
        <v>483</v>
      </c>
    </row>
    <row r="686" spans="1:10" x14ac:dyDescent="0.2">
      <c r="A686" s="20" t="s">
        <v>3394</v>
      </c>
      <c r="B686" s="20" t="s">
        <v>992</v>
      </c>
      <c r="C686" s="20" t="s">
        <v>346</v>
      </c>
      <c r="D686" s="20" t="s">
        <v>571</v>
      </c>
      <c r="E686" s="20" t="s">
        <v>3395</v>
      </c>
      <c r="F686" s="20" t="s">
        <v>456</v>
      </c>
      <c r="G686" s="20" t="s">
        <v>3396</v>
      </c>
      <c r="H686" s="20" t="s">
        <v>3397</v>
      </c>
      <c r="I686" s="20" t="s">
        <v>401</v>
      </c>
      <c r="J686" s="20" t="s">
        <v>483</v>
      </c>
    </row>
    <row r="687" spans="1:10" x14ac:dyDescent="0.2">
      <c r="A687" s="20" t="s">
        <v>3398</v>
      </c>
      <c r="B687" s="20" t="s">
        <v>992</v>
      </c>
      <c r="C687" s="20" t="s">
        <v>346</v>
      </c>
      <c r="D687" s="20" t="s">
        <v>571</v>
      </c>
      <c r="E687" s="20" t="s">
        <v>3399</v>
      </c>
      <c r="F687" s="20" t="s">
        <v>1136</v>
      </c>
      <c r="G687" s="20" t="s">
        <v>3400</v>
      </c>
      <c r="H687" s="20" t="s">
        <v>3401</v>
      </c>
      <c r="I687" s="20" t="s">
        <v>401</v>
      </c>
      <c r="J687" s="20" t="s">
        <v>483</v>
      </c>
    </row>
    <row r="688" spans="1:10" x14ac:dyDescent="0.2">
      <c r="A688" s="20" t="s">
        <v>3402</v>
      </c>
      <c r="B688" s="20" t="s">
        <v>992</v>
      </c>
      <c r="C688" s="20" t="s">
        <v>346</v>
      </c>
      <c r="D688" s="20" t="s">
        <v>571</v>
      </c>
      <c r="E688" s="20" t="s">
        <v>3403</v>
      </c>
      <c r="F688" s="20" t="s">
        <v>1383</v>
      </c>
      <c r="G688" s="20" t="s">
        <v>3404</v>
      </c>
      <c r="H688" s="20" t="s">
        <v>3405</v>
      </c>
      <c r="I688" s="20" t="s">
        <v>401</v>
      </c>
      <c r="J688" s="20" t="s">
        <v>483</v>
      </c>
    </row>
    <row r="689" spans="1:10" x14ac:dyDescent="0.2">
      <c r="A689" s="20" t="s">
        <v>3406</v>
      </c>
      <c r="B689" s="20" t="s">
        <v>992</v>
      </c>
      <c r="C689" s="20" t="s">
        <v>346</v>
      </c>
      <c r="D689" s="20" t="s">
        <v>571</v>
      </c>
      <c r="E689" s="20" t="s">
        <v>3407</v>
      </c>
      <c r="F689" s="20" t="s">
        <v>3408</v>
      </c>
      <c r="G689" s="20" t="s">
        <v>3409</v>
      </c>
      <c r="H689" s="20" t="s">
        <v>3410</v>
      </c>
      <c r="I689" s="20" t="s">
        <v>401</v>
      </c>
      <c r="J689" s="20" t="s">
        <v>483</v>
      </c>
    </row>
    <row r="690" spans="1:10" x14ac:dyDescent="0.2">
      <c r="A690" s="20" t="s">
        <v>3411</v>
      </c>
      <c r="B690" s="20" t="s">
        <v>992</v>
      </c>
      <c r="C690" s="20" t="s">
        <v>346</v>
      </c>
      <c r="D690" s="20" t="s">
        <v>571</v>
      </c>
      <c r="E690" s="20" t="s">
        <v>3412</v>
      </c>
      <c r="F690" s="20" t="s">
        <v>2809</v>
      </c>
      <c r="G690" s="20" t="s">
        <v>3413</v>
      </c>
      <c r="H690" s="20" t="s">
        <v>3414</v>
      </c>
      <c r="I690" s="20" t="s">
        <v>401</v>
      </c>
      <c r="J690" s="20" t="s">
        <v>402</v>
      </c>
    </row>
    <row r="691" spans="1:10" x14ac:dyDescent="0.2">
      <c r="A691" s="20" t="s">
        <v>3415</v>
      </c>
      <c r="B691" s="20" t="s">
        <v>992</v>
      </c>
      <c r="C691" s="20" t="s">
        <v>346</v>
      </c>
      <c r="D691" s="20" t="s">
        <v>571</v>
      </c>
      <c r="E691" s="20" t="s">
        <v>3416</v>
      </c>
      <c r="F691" s="20" t="s">
        <v>3417</v>
      </c>
      <c r="G691" s="20" t="s">
        <v>3418</v>
      </c>
      <c r="H691" s="20" t="s">
        <v>3419</v>
      </c>
      <c r="I691" s="20" t="s">
        <v>401</v>
      </c>
      <c r="J691" s="20" t="s">
        <v>483</v>
      </c>
    </row>
    <row r="692" spans="1:10" x14ac:dyDescent="0.2">
      <c r="A692" s="20" t="s">
        <v>3420</v>
      </c>
      <c r="B692" s="20" t="s">
        <v>992</v>
      </c>
      <c r="C692" s="20" t="s">
        <v>346</v>
      </c>
      <c r="D692" s="20" t="s">
        <v>571</v>
      </c>
      <c r="E692" s="20" t="s">
        <v>3421</v>
      </c>
      <c r="F692" s="20" t="s">
        <v>760</v>
      </c>
      <c r="G692" s="20" t="s">
        <v>3422</v>
      </c>
      <c r="H692" s="20" t="s">
        <v>3423</v>
      </c>
      <c r="I692" s="20" t="s">
        <v>352</v>
      </c>
      <c r="J692" s="20"/>
    </row>
    <row r="693" spans="1:10" x14ac:dyDescent="0.2">
      <c r="A693" s="20" t="s">
        <v>3424</v>
      </c>
      <c r="B693" s="20" t="s">
        <v>992</v>
      </c>
      <c r="C693" s="20" t="s">
        <v>346</v>
      </c>
      <c r="D693" s="20" t="s">
        <v>571</v>
      </c>
      <c r="E693" s="20" t="s">
        <v>3425</v>
      </c>
      <c r="F693" s="20" t="s">
        <v>3426</v>
      </c>
      <c r="G693" s="20" t="s">
        <v>3427</v>
      </c>
      <c r="H693" s="20" t="s">
        <v>3428</v>
      </c>
      <c r="I693" s="20" t="s">
        <v>401</v>
      </c>
      <c r="J693" s="20" t="s">
        <v>483</v>
      </c>
    </row>
    <row r="694" spans="1:10" x14ac:dyDescent="0.2">
      <c r="A694" s="20" t="s">
        <v>3429</v>
      </c>
      <c r="B694" s="20" t="s">
        <v>992</v>
      </c>
      <c r="C694" s="20" t="s">
        <v>346</v>
      </c>
      <c r="D694" s="20" t="s">
        <v>571</v>
      </c>
      <c r="E694" s="20" t="s">
        <v>3430</v>
      </c>
      <c r="F694" s="20" t="s">
        <v>1665</v>
      </c>
      <c r="G694" s="20" t="s">
        <v>3431</v>
      </c>
      <c r="H694" s="20" t="s">
        <v>3432</v>
      </c>
      <c r="I694" s="20" t="s">
        <v>401</v>
      </c>
      <c r="J694" s="20" t="s">
        <v>402</v>
      </c>
    </row>
    <row r="695" spans="1:10" x14ac:dyDescent="0.2">
      <c r="A695" s="20" t="s">
        <v>3433</v>
      </c>
      <c r="B695" s="20" t="s">
        <v>992</v>
      </c>
      <c r="C695" s="20" t="s">
        <v>346</v>
      </c>
      <c r="D695" s="20" t="s">
        <v>571</v>
      </c>
      <c r="E695" s="20" t="s">
        <v>3434</v>
      </c>
      <c r="F695" s="20" t="s">
        <v>2420</v>
      </c>
      <c r="G695" s="20" t="s">
        <v>3435</v>
      </c>
      <c r="H695" s="20" t="s">
        <v>3436</v>
      </c>
      <c r="I695" s="20" t="s">
        <v>401</v>
      </c>
      <c r="J695" s="20" t="s">
        <v>402</v>
      </c>
    </row>
    <row r="696" spans="1:10" x14ac:dyDescent="0.2">
      <c r="A696" s="20" t="s">
        <v>3437</v>
      </c>
      <c r="B696" s="20" t="s">
        <v>992</v>
      </c>
      <c r="C696" s="20" t="s">
        <v>346</v>
      </c>
      <c r="D696" s="20" t="s">
        <v>571</v>
      </c>
      <c r="E696" s="20" t="s">
        <v>3438</v>
      </c>
      <c r="F696" s="20" t="s">
        <v>3439</v>
      </c>
      <c r="G696" s="20" t="s">
        <v>3440</v>
      </c>
      <c r="H696" s="20" t="s">
        <v>3441</v>
      </c>
      <c r="I696" s="20" t="s">
        <v>401</v>
      </c>
      <c r="J696" s="20" t="s">
        <v>402</v>
      </c>
    </row>
    <row r="697" spans="1:10" x14ac:dyDescent="0.2">
      <c r="A697" s="20" t="s">
        <v>3442</v>
      </c>
      <c r="B697" s="20" t="s">
        <v>992</v>
      </c>
      <c r="C697" s="20" t="s">
        <v>346</v>
      </c>
      <c r="D697" s="20" t="s">
        <v>571</v>
      </c>
      <c r="E697" s="20" t="s">
        <v>3443</v>
      </c>
      <c r="F697" s="20" t="s">
        <v>3444</v>
      </c>
      <c r="G697" s="20" t="s">
        <v>3445</v>
      </c>
      <c r="H697" s="20" t="s">
        <v>3446</v>
      </c>
      <c r="I697" s="20" t="s">
        <v>401</v>
      </c>
      <c r="J697" s="20" t="s">
        <v>402</v>
      </c>
    </row>
    <row r="698" spans="1:10" x14ac:dyDescent="0.2">
      <c r="A698" s="20" t="s">
        <v>3447</v>
      </c>
      <c r="B698" s="20" t="s">
        <v>992</v>
      </c>
      <c r="C698" s="20" t="s">
        <v>346</v>
      </c>
      <c r="D698" s="20" t="s">
        <v>571</v>
      </c>
      <c r="E698" s="20" t="s">
        <v>3448</v>
      </c>
      <c r="F698" s="20" t="s">
        <v>1620</v>
      </c>
      <c r="G698" s="20" t="s">
        <v>3449</v>
      </c>
      <c r="H698" s="20" t="s">
        <v>3450</v>
      </c>
      <c r="I698" s="20" t="s">
        <v>401</v>
      </c>
      <c r="J698" s="20" t="s">
        <v>483</v>
      </c>
    </row>
    <row r="699" spans="1:10" x14ac:dyDescent="0.2">
      <c r="A699" s="20" t="s">
        <v>3451</v>
      </c>
      <c r="B699" s="20" t="s">
        <v>992</v>
      </c>
      <c r="C699" s="20" t="s">
        <v>346</v>
      </c>
      <c r="D699" s="20" t="s">
        <v>571</v>
      </c>
      <c r="E699" s="20" t="s">
        <v>3452</v>
      </c>
      <c r="F699" s="20" t="s">
        <v>1321</v>
      </c>
      <c r="G699" s="20" t="s">
        <v>3453</v>
      </c>
      <c r="H699" s="20" t="s">
        <v>3454</v>
      </c>
      <c r="I699" s="20" t="s">
        <v>401</v>
      </c>
      <c r="J699" s="20" t="s">
        <v>483</v>
      </c>
    </row>
    <row r="700" spans="1:10" x14ac:dyDescent="0.2">
      <c r="A700" s="20" t="s">
        <v>3455</v>
      </c>
      <c r="B700" s="20" t="s">
        <v>992</v>
      </c>
      <c r="C700" s="20" t="s">
        <v>346</v>
      </c>
      <c r="D700" s="20" t="s">
        <v>860</v>
      </c>
      <c r="E700" s="20" t="s">
        <v>3456</v>
      </c>
      <c r="F700" s="20" t="s">
        <v>3457</v>
      </c>
      <c r="G700" s="20" t="s">
        <v>3458</v>
      </c>
      <c r="H700" s="20" t="s">
        <v>3459</v>
      </c>
      <c r="I700" s="20" t="s">
        <v>401</v>
      </c>
      <c r="J700" s="20" t="s">
        <v>483</v>
      </c>
    </row>
    <row r="701" spans="1:10" x14ac:dyDescent="0.2">
      <c r="A701" s="20" t="s">
        <v>3460</v>
      </c>
      <c r="B701" s="20" t="s">
        <v>992</v>
      </c>
      <c r="C701" s="20" t="s">
        <v>346</v>
      </c>
      <c r="D701" s="20" t="s">
        <v>571</v>
      </c>
      <c r="E701" s="20" t="s">
        <v>3461</v>
      </c>
      <c r="F701" s="20" t="s">
        <v>3462</v>
      </c>
      <c r="G701" s="20" t="s">
        <v>3463</v>
      </c>
      <c r="H701" s="20" t="s">
        <v>3464</v>
      </c>
      <c r="I701" s="20" t="s">
        <v>401</v>
      </c>
      <c r="J701" s="20" t="s">
        <v>483</v>
      </c>
    </row>
    <row r="702" spans="1:10" x14ac:dyDescent="0.2">
      <c r="A702" s="20" t="s">
        <v>3465</v>
      </c>
      <c r="B702" s="20" t="s">
        <v>992</v>
      </c>
      <c r="C702" s="20" t="s">
        <v>346</v>
      </c>
      <c r="D702" s="20" t="s">
        <v>571</v>
      </c>
      <c r="E702" s="20" t="s">
        <v>3466</v>
      </c>
      <c r="F702" s="20" t="s">
        <v>3467</v>
      </c>
      <c r="G702" s="20" t="s">
        <v>3468</v>
      </c>
      <c r="H702" s="20" t="s">
        <v>3469</v>
      </c>
      <c r="I702" s="20" t="s">
        <v>352</v>
      </c>
      <c r="J702" s="20"/>
    </row>
    <row r="703" spans="1:10" x14ac:dyDescent="0.2">
      <c r="A703" s="20" t="s">
        <v>3470</v>
      </c>
      <c r="B703" s="20" t="s">
        <v>992</v>
      </c>
      <c r="C703" s="20" t="s">
        <v>346</v>
      </c>
      <c r="D703" s="20" t="s">
        <v>571</v>
      </c>
      <c r="E703" s="20" t="s">
        <v>3471</v>
      </c>
      <c r="F703" s="20" t="s">
        <v>3472</v>
      </c>
      <c r="G703" s="20" t="s">
        <v>3473</v>
      </c>
      <c r="H703" s="20" t="s">
        <v>3474</v>
      </c>
      <c r="I703" s="20" t="s">
        <v>389</v>
      </c>
      <c r="J703" s="20"/>
    </row>
    <row r="704" spans="1:10" x14ac:dyDescent="0.2">
      <c r="A704" s="20" t="s">
        <v>3475</v>
      </c>
      <c r="B704" s="20" t="s">
        <v>992</v>
      </c>
      <c r="C704" s="20" t="s">
        <v>346</v>
      </c>
      <c r="D704" s="20" t="s">
        <v>571</v>
      </c>
      <c r="E704" s="20" t="s">
        <v>3476</v>
      </c>
      <c r="F704" s="20" t="s">
        <v>2492</v>
      </c>
      <c r="G704" s="20" t="s">
        <v>3477</v>
      </c>
      <c r="H704" s="20" t="s">
        <v>3478</v>
      </c>
      <c r="I704" s="20" t="s">
        <v>389</v>
      </c>
      <c r="J704" s="20"/>
    </row>
    <row r="705" spans="1:10" x14ac:dyDescent="0.2">
      <c r="A705" s="20" t="s">
        <v>3479</v>
      </c>
      <c r="B705" s="20" t="s">
        <v>992</v>
      </c>
      <c r="C705" s="20" t="s">
        <v>346</v>
      </c>
      <c r="D705" s="20" t="s">
        <v>571</v>
      </c>
      <c r="E705" s="20" t="s">
        <v>3480</v>
      </c>
      <c r="F705" s="20" t="s">
        <v>436</v>
      </c>
      <c r="G705" s="20" t="s">
        <v>3481</v>
      </c>
      <c r="H705" s="20" t="s">
        <v>3482</v>
      </c>
      <c r="I705" s="20" t="s">
        <v>401</v>
      </c>
      <c r="J705" s="20" t="s">
        <v>402</v>
      </c>
    </row>
    <row r="706" spans="1:10" x14ac:dyDescent="0.2">
      <c r="A706" s="20" t="s">
        <v>3483</v>
      </c>
      <c r="B706" s="20" t="s">
        <v>992</v>
      </c>
      <c r="C706" s="20" t="s">
        <v>346</v>
      </c>
      <c r="D706" s="20" t="s">
        <v>571</v>
      </c>
      <c r="E706" s="20" t="s">
        <v>3484</v>
      </c>
      <c r="F706" s="20" t="s">
        <v>3485</v>
      </c>
      <c r="G706" s="20" t="s">
        <v>3486</v>
      </c>
      <c r="H706" s="20" t="s">
        <v>3487</v>
      </c>
      <c r="I706" s="20" t="s">
        <v>401</v>
      </c>
      <c r="J706" s="20" t="s">
        <v>483</v>
      </c>
    </row>
    <row r="707" spans="1:10" x14ac:dyDescent="0.2">
      <c r="A707" s="20" t="s">
        <v>3488</v>
      </c>
      <c r="B707" s="20" t="s">
        <v>992</v>
      </c>
      <c r="C707" s="20" t="s">
        <v>346</v>
      </c>
      <c r="D707" s="20" t="s">
        <v>571</v>
      </c>
      <c r="E707" s="20" t="s">
        <v>3489</v>
      </c>
      <c r="F707" s="20" t="s">
        <v>3490</v>
      </c>
      <c r="G707" s="20" t="s">
        <v>3491</v>
      </c>
      <c r="H707" s="20" t="s">
        <v>3492</v>
      </c>
      <c r="I707" s="20" t="s">
        <v>401</v>
      </c>
      <c r="J707" s="20" t="s">
        <v>483</v>
      </c>
    </row>
    <row r="708" spans="1:10" x14ac:dyDescent="0.2">
      <c r="A708" s="20" t="s">
        <v>3493</v>
      </c>
      <c r="B708" s="20" t="s">
        <v>992</v>
      </c>
      <c r="C708" s="20" t="s">
        <v>346</v>
      </c>
      <c r="D708" s="20" t="s">
        <v>571</v>
      </c>
      <c r="E708" s="20" t="s">
        <v>3494</v>
      </c>
      <c r="F708" s="20" t="s">
        <v>3495</v>
      </c>
      <c r="G708" s="20" t="s">
        <v>3496</v>
      </c>
      <c r="H708" s="20" t="s">
        <v>3497</v>
      </c>
      <c r="I708" s="20" t="s">
        <v>401</v>
      </c>
      <c r="J708" s="20" t="s">
        <v>402</v>
      </c>
    </row>
    <row r="709" spans="1:10" x14ac:dyDescent="0.2">
      <c r="A709" s="20" t="s">
        <v>3498</v>
      </c>
      <c r="B709" s="20" t="s">
        <v>992</v>
      </c>
      <c r="C709" s="20" t="s">
        <v>346</v>
      </c>
      <c r="D709" s="20" t="s">
        <v>571</v>
      </c>
      <c r="E709" s="20" t="s">
        <v>3499</v>
      </c>
      <c r="F709" s="20" t="s">
        <v>456</v>
      </c>
      <c r="G709" s="20" t="s">
        <v>3500</v>
      </c>
      <c r="H709" s="20" t="s">
        <v>3501</v>
      </c>
      <c r="I709" s="20" t="s">
        <v>401</v>
      </c>
      <c r="J709" s="20" t="s">
        <v>483</v>
      </c>
    </row>
    <row r="710" spans="1:10" x14ac:dyDescent="0.2">
      <c r="A710" s="20" t="s">
        <v>3502</v>
      </c>
      <c r="B710" s="20" t="s">
        <v>992</v>
      </c>
      <c r="C710" s="20" t="s">
        <v>346</v>
      </c>
      <c r="D710" s="20" t="s">
        <v>571</v>
      </c>
      <c r="E710" s="20" t="s">
        <v>3503</v>
      </c>
      <c r="F710" s="20" t="s">
        <v>1136</v>
      </c>
      <c r="G710" s="20" t="s">
        <v>3504</v>
      </c>
      <c r="H710" s="20" t="s">
        <v>3505</v>
      </c>
      <c r="I710" s="20" t="s">
        <v>401</v>
      </c>
      <c r="J710" s="20" t="s">
        <v>402</v>
      </c>
    </row>
    <row r="711" spans="1:10" x14ac:dyDescent="0.2">
      <c r="A711" s="20" t="s">
        <v>3506</v>
      </c>
      <c r="B711" s="20" t="s">
        <v>992</v>
      </c>
      <c r="C711" s="20" t="s">
        <v>346</v>
      </c>
      <c r="D711" s="20" t="s">
        <v>571</v>
      </c>
      <c r="E711" s="20" t="s">
        <v>3507</v>
      </c>
      <c r="F711" s="20" t="s">
        <v>3508</v>
      </c>
      <c r="G711" s="20" t="s">
        <v>3509</v>
      </c>
      <c r="H711" s="20" t="s">
        <v>3510</v>
      </c>
      <c r="I711" s="20" t="s">
        <v>401</v>
      </c>
      <c r="J711" s="20" t="s">
        <v>402</v>
      </c>
    </row>
    <row r="712" spans="1:10" x14ac:dyDescent="0.2">
      <c r="A712" s="20" t="s">
        <v>3511</v>
      </c>
      <c r="B712" s="20" t="s">
        <v>992</v>
      </c>
      <c r="C712" s="20" t="s">
        <v>346</v>
      </c>
      <c r="D712" s="20" t="s">
        <v>571</v>
      </c>
      <c r="E712" s="20" t="s">
        <v>3512</v>
      </c>
      <c r="F712" s="20" t="s">
        <v>593</v>
      </c>
      <c r="G712" s="20" t="s">
        <v>3513</v>
      </c>
      <c r="H712" s="20" t="s">
        <v>3514</v>
      </c>
      <c r="I712" s="20" t="s">
        <v>389</v>
      </c>
      <c r="J712" s="20"/>
    </row>
    <row r="713" spans="1:10" x14ac:dyDescent="0.2">
      <c r="A713" s="20" t="s">
        <v>3515</v>
      </c>
      <c r="B713" s="20" t="s">
        <v>992</v>
      </c>
      <c r="C713" s="20" t="s">
        <v>346</v>
      </c>
      <c r="D713" s="20" t="s">
        <v>571</v>
      </c>
      <c r="E713" s="20" t="s">
        <v>3516</v>
      </c>
      <c r="F713" s="20" t="s">
        <v>3517</v>
      </c>
      <c r="G713" s="20" t="s">
        <v>3518</v>
      </c>
      <c r="H713" s="20" t="s">
        <v>3519</v>
      </c>
      <c r="I713" s="20" t="s">
        <v>401</v>
      </c>
      <c r="J713" s="20" t="s">
        <v>483</v>
      </c>
    </row>
    <row r="714" spans="1:10" x14ac:dyDescent="0.2">
      <c r="A714" s="20" t="s">
        <v>3520</v>
      </c>
      <c r="B714" s="20" t="s">
        <v>992</v>
      </c>
      <c r="C714" s="20" t="s">
        <v>346</v>
      </c>
      <c r="D714" s="20" t="s">
        <v>571</v>
      </c>
      <c r="E714" s="20" t="s">
        <v>3521</v>
      </c>
      <c r="F714" s="20" t="s">
        <v>528</v>
      </c>
      <c r="G714" s="20" t="s">
        <v>3522</v>
      </c>
      <c r="H714" s="20" t="s">
        <v>3523</v>
      </c>
      <c r="I714" s="20" t="s">
        <v>401</v>
      </c>
      <c r="J714" s="20" t="s">
        <v>483</v>
      </c>
    </row>
    <row r="715" spans="1:10" x14ac:dyDescent="0.2">
      <c r="A715" s="20" t="s">
        <v>3524</v>
      </c>
      <c r="B715" s="20" t="s">
        <v>992</v>
      </c>
      <c r="C715" s="20" t="s">
        <v>346</v>
      </c>
      <c r="D715" s="20" t="s">
        <v>571</v>
      </c>
      <c r="E715" s="20" t="s">
        <v>3525</v>
      </c>
      <c r="F715" s="20" t="s">
        <v>826</v>
      </c>
      <c r="G715" s="20" t="s">
        <v>3526</v>
      </c>
      <c r="H715" s="20" t="s">
        <v>3527</v>
      </c>
      <c r="I715" s="20" t="s">
        <v>352</v>
      </c>
      <c r="J715" s="20"/>
    </row>
    <row r="716" spans="1:10" x14ac:dyDescent="0.2">
      <c r="A716" s="20" t="s">
        <v>3528</v>
      </c>
      <c r="B716" s="20" t="s">
        <v>992</v>
      </c>
      <c r="C716" s="20" t="s">
        <v>346</v>
      </c>
      <c r="D716" s="20" t="s">
        <v>571</v>
      </c>
      <c r="E716" s="20" t="s">
        <v>3529</v>
      </c>
      <c r="F716" s="20" t="s">
        <v>1037</v>
      </c>
      <c r="G716" s="20" t="s">
        <v>3530</v>
      </c>
      <c r="H716" s="20" t="s">
        <v>3531</v>
      </c>
      <c r="I716" s="20" t="s">
        <v>389</v>
      </c>
      <c r="J716" s="20"/>
    </row>
    <row r="717" spans="1:10" x14ac:dyDescent="0.2">
      <c r="A717" s="20" t="s">
        <v>3532</v>
      </c>
      <c r="B717" s="20" t="s">
        <v>992</v>
      </c>
      <c r="C717" s="20" t="s">
        <v>346</v>
      </c>
      <c r="D717" s="20" t="s">
        <v>571</v>
      </c>
      <c r="E717" s="20" t="s">
        <v>3533</v>
      </c>
      <c r="F717" s="20" t="s">
        <v>3508</v>
      </c>
      <c r="G717" s="20" t="s">
        <v>3534</v>
      </c>
      <c r="H717" s="20" t="s">
        <v>3535</v>
      </c>
      <c r="I717" s="20" t="s">
        <v>401</v>
      </c>
      <c r="J717" s="20" t="s">
        <v>402</v>
      </c>
    </row>
    <row r="718" spans="1:10" x14ac:dyDescent="0.2">
      <c r="A718" s="20" t="s">
        <v>3536</v>
      </c>
      <c r="B718" s="20" t="s">
        <v>992</v>
      </c>
      <c r="C718" s="20" t="s">
        <v>346</v>
      </c>
      <c r="D718" s="20" t="s">
        <v>419</v>
      </c>
      <c r="E718" s="20" t="s">
        <v>3537</v>
      </c>
      <c r="F718" s="20" t="s">
        <v>3538</v>
      </c>
      <c r="G718" s="20" t="s">
        <v>3539</v>
      </c>
      <c r="H718" s="20" t="s">
        <v>3540</v>
      </c>
      <c r="I718" s="20" t="s">
        <v>401</v>
      </c>
      <c r="J718" s="20" t="s">
        <v>483</v>
      </c>
    </row>
    <row r="719" spans="1:10" x14ac:dyDescent="0.2">
      <c r="A719" s="20" t="s">
        <v>3541</v>
      </c>
      <c r="B719" s="20" t="s">
        <v>992</v>
      </c>
      <c r="C719" s="20" t="s">
        <v>346</v>
      </c>
      <c r="D719" s="20" t="s">
        <v>375</v>
      </c>
      <c r="E719" s="20" t="s">
        <v>3542</v>
      </c>
      <c r="F719" s="20" t="s">
        <v>3543</v>
      </c>
      <c r="G719" s="20"/>
      <c r="H719" s="20" t="s">
        <v>3544</v>
      </c>
      <c r="I719" s="20" t="s">
        <v>401</v>
      </c>
      <c r="J719" s="20" t="s">
        <v>3545</v>
      </c>
    </row>
    <row r="720" spans="1:10" x14ac:dyDescent="0.2">
      <c r="A720" s="20" t="s">
        <v>3546</v>
      </c>
      <c r="B720" s="20" t="s">
        <v>992</v>
      </c>
      <c r="C720" s="20" t="s">
        <v>346</v>
      </c>
      <c r="D720" s="20" t="s">
        <v>430</v>
      </c>
      <c r="E720" s="20" t="s">
        <v>3547</v>
      </c>
      <c r="F720" s="20" t="s">
        <v>1688</v>
      </c>
      <c r="G720" s="20" t="s">
        <v>3548</v>
      </c>
      <c r="H720" s="20" t="s">
        <v>3549</v>
      </c>
      <c r="I720" s="20" t="s">
        <v>401</v>
      </c>
      <c r="J720" s="20" t="s">
        <v>483</v>
      </c>
    </row>
    <row r="721" spans="1:10" x14ac:dyDescent="0.2">
      <c r="A721" s="20" t="s">
        <v>3550</v>
      </c>
      <c r="B721" s="20" t="s">
        <v>992</v>
      </c>
      <c r="C721" s="20" t="s">
        <v>346</v>
      </c>
      <c r="D721" s="20" t="s">
        <v>430</v>
      </c>
      <c r="E721" s="20" t="s">
        <v>3551</v>
      </c>
      <c r="F721" s="20" t="s">
        <v>1383</v>
      </c>
      <c r="G721" s="20" t="s">
        <v>3552</v>
      </c>
      <c r="H721" s="20" t="s">
        <v>3553</v>
      </c>
      <c r="I721" s="20" t="s">
        <v>352</v>
      </c>
      <c r="J721" s="20"/>
    </row>
    <row r="722" spans="1:10" x14ac:dyDescent="0.2">
      <c r="A722" s="20" t="s">
        <v>3554</v>
      </c>
      <c r="B722" s="20" t="s">
        <v>992</v>
      </c>
      <c r="C722" s="20" t="s">
        <v>346</v>
      </c>
      <c r="D722" s="20" t="s">
        <v>430</v>
      </c>
      <c r="E722" s="20" t="s">
        <v>3555</v>
      </c>
      <c r="F722" s="20" t="s">
        <v>900</v>
      </c>
      <c r="G722" s="20" t="s">
        <v>3556</v>
      </c>
      <c r="H722" s="20" t="s">
        <v>3557</v>
      </c>
      <c r="I722" s="20" t="s">
        <v>401</v>
      </c>
      <c r="J722" s="20" t="s">
        <v>402</v>
      </c>
    </row>
    <row r="723" spans="1:10" x14ac:dyDescent="0.2">
      <c r="A723" s="20" t="s">
        <v>3558</v>
      </c>
      <c r="B723" s="20" t="s">
        <v>992</v>
      </c>
      <c r="C723" s="20" t="s">
        <v>346</v>
      </c>
      <c r="D723" s="20" t="s">
        <v>430</v>
      </c>
      <c r="E723" s="20" t="s">
        <v>3559</v>
      </c>
      <c r="F723" s="20" t="s">
        <v>3560</v>
      </c>
      <c r="G723" s="20" t="s">
        <v>3561</v>
      </c>
      <c r="H723" s="20" t="s">
        <v>3562</v>
      </c>
      <c r="I723" s="20" t="s">
        <v>389</v>
      </c>
      <c r="J723" s="20"/>
    </row>
    <row r="724" spans="1:10" x14ac:dyDescent="0.2">
      <c r="A724" s="20" t="s">
        <v>3563</v>
      </c>
      <c r="B724" s="20" t="s">
        <v>3564</v>
      </c>
      <c r="C724" s="20" t="s">
        <v>346</v>
      </c>
      <c r="D724" s="20" t="s">
        <v>419</v>
      </c>
      <c r="E724" s="20" t="s">
        <v>3565</v>
      </c>
      <c r="F724" s="20" t="s">
        <v>421</v>
      </c>
      <c r="G724" s="20" t="s">
        <v>3566</v>
      </c>
      <c r="H724" s="20" t="s">
        <v>3567</v>
      </c>
      <c r="I724" s="20" t="s">
        <v>401</v>
      </c>
      <c r="J724" s="20" t="s">
        <v>483</v>
      </c>
    </row>
    <row r="725" spans="1:10" x14ac:dyDescent="0.2">
      <c r="A725" s="20" t="s">
        <v>3568</v>
      </c>
      <c r="B725" s="20" t="s">
        <v>3564</v>
      </c>
      <c r="C725" s="20" t="s">
        <v>346</v>
      </c>
      <c r="D725" s="20" t="s">
        <v>419</v>
      </c>
      <c r="E725" s="20" t="s">
        <v>3569</v>
      </c>
      <c r="F725" s="20" t="s">
        <v>1179</v>
      </c>
      <c r="G725" s="20" t="s">
        <v>3570</v>
      </c>
      <c r="H725" s="20" t="s">
        <v>3571</v>
      </c>
      <c r="I725" s="20" t="s">
        <v>352</v>
      </c>
      <c r="J725" s="20"/>
    </row>
    <row r="726" spans="1:10" x14ac:dyDescent="0.2">
      <c r="A726" s="20" t="s">
        <v>3572</v>
      </c>
      <c r="B726" s="20" t="s">
        <v>3564</v>
      </c>
      <c r="C726" s="20" t="s">
        <v>346</v>
      </c>
      <c r="D726" s="20" t="s">
        <v>419</v>
      </c>
      <c r="E726" s="20" t="s">
        <v>3573</v>
      </c>
      <c r="F726" s="20" t="s">
        <v>1228</v>
      </c>
      <c r="G726" s="20" t="s">
        <v>3574</v>
      </c>
      <c r="H726" s="20" t="s">
        <v>3575</v>
      </c>
      <c r="I726" s="20" t="s">
        <v>401</v>
      </c>
      <c r="J726" s="20" t="s">
        <v>483</v>
      </c>
    </row>
    <row r="727" spans="1:10" x14ac:dyDescent="0.2">
      <c r="A727" s="20" t="s">
        <v>3576</v>
      </c>
      <c r="B727" s="20" t="s">
        <v>3564</v>
      </c>
      <c r="C727" s="20" t="s">
        <v>346</v>
      </c>
      <c r="D727" s="20" t="s">
        <v>571</v>
      </c>
      <c r="E727" s="20" t="s">
        <v>3577</v>
      </c>
      <c r="F727" s="20" t="s">
        <v>421</v>
      </c>
      <c r="G727" s="20" t="s">
        <v>3578</v>
      </c>
      <c r="H727" s="20" t="s">
        <v>3579</v>
      </c>
      <c r="I727" s="20" t="s">
        <v>352</v>
      </c>
      <c r="J727" s="20"/>
    </row>
    <row r="728" spans="1:10" x14ac:dyDescent="0.2">
      <c r="A728" s="20" t="s">
        <v>3580</v>
      </c>
      <c r="B728" s="20" t="s">
        <v>3564</v>
      </c>
      <c r="C728" s="20" t="s">
        <v>346</v>
      </c>
      <c r="D728" s="20" t="s">
        <v>430</v>
      </c>
      <c r="E728" s="20" t="s">
        <v>3581</v>
      </c>
      <c r="F728" s="20" t="s">
        <v>3582</v>
      </c>
      <c r="G728" s="20" t="s">
        <v>3583</v>
      </c>
      <c r="H728" s="20" t="s">
        <v>3584</v>
      </c>
      <c r="I728" s="20" t="s">
        <v>401</v>
      </c>
      <c r="J728" s="20" t="s">
        <v>402</v>
      </c>
    </row>
    <row r="729" spans="1:10" x14ac:dyDescent="0.2">
      <c r="A729" s="20" t="s">
        <v>3585</v>
      </c>
      <c r="B729" s="20" t="s">
        <v>3564</v>
      </c>
      <c r="C729" s="20" t="s">
        <v>346</v>
      </c>
      <c r="D729" s="20" t="s">
        <v>430</v>
      </c>
      <c r="E729" s="20" t="s">
        <v>3586</v>
      </c>
      <c r="F729" s="20" t="s">
        <v>410</v>
      </c>
      <c r="G729" s="20" t="s">
        <v>3587</v>
      </c>
      <c r="H729" s="20" t="s">
        <v>3588</v>
      </c>
      <c r="I729" s="20" t="s">
        <v>389</v>
      </c>
      <c r="J729" s="20"/>
    </row>
    <row r="730" spans="1:10" x14ac:dyDescent="0.2">
      <c r="A730" s="20" t="s">
        <v>3589</v>
      </c>
      <c r="B730" s="20" t="s">
        <v>3564</v>
      </c>
      <c r="C730" s="20" t="s">
        <v>346</v>
      </c>
      <c r="D730" s="20" t="s">
        <v>419</v>
      </c>
      <c r="E730" s="20" t="s">
        <v>3590</v>
      </c>
      <c r="F730" s="20" t="s">
        <v>1383</v>
      </c>
      <c r="G730" s="20" t="s">
        <v>3591</v>
      </c>
      <c r="H730" s="20" t="s">
        <v>3592</v>
      </c>
      <c r="I730" s="20" t="s">
        <v>401</v>
      </c>
      <c r="J730" s="20" t="s">
        <v>483</v>
      </c>
    </row>
    <row r="731" spans="1:10" x14ac:dyDescent="0.2">
      <c r="A731" s="20" t="s">
        <v>3593</v>
      </c>
      <c r="B731" s="20" t="s">
        <v>3564</v>
      </c>
      <c r="C731" s="20" t="s">
        <v>346</v>
      </c>
      <c r="D731" s="20" t="s">
        <v>571</v>
      </c>
      <c r="E731" s="20" t="s">
        <v>3594</v>
      </c>
      <c r="F731" s="20" t="s">
        <v>593</v>
      </c>
      <c r="G731" s="20" t="s">
        <v>3595</v>
      </c>
      <c r="H731" s="20" t="s">
        <v>3596</v>
      </c>
      <c r="I731" s="20" t="s">
        <v>401</v>
      </c>
      <c r="J731" s="20" t="s">
        <v>402</v>
      </c>
    </row>
    <row r="732" spans="1:10" x14ac:dyDescent="0.2">
      <c r="A732" s="20" t="s">
        <v>3597</v>
      </c>
      <c r="B732" s="20" t="s">
        <v>3564</v>
      </c>
      <c r="C732" s="20" t="s">
        <v>346</v>
      </c>
      <c r="D732" s="20" t="s">
        <v>571</v>
      </c>
      <c r="E732" s="20" t="s">
        <v>3598</v>
      </c>
      <c r="F732" s="20" t="s">
        <v>640</v>
      </c>
      <c r="G732" s="20" t="s">
        <v>3599</v>
      </c>
      <c r="H732" s="20" t="s">
        <v>3600</v>
      </c>
      <c r="I732" s="20" t="s">
        <v>401</v>
      </c>
      <c r="J732" s="20" t="s">
        <v>483</v>
      </c>
    </row>
    <row r="733" spans="1:10" x14ac:dyDescent="0.2">
      <c r="A733" s="20" t="s">
        <v>3601</v>
      </c>
      <c r="B733" s="20" t="s">
        <v>3564</v>
      </c>
      <c r="C733" s="20" t="s">
        <v>346</v>
      </c>
      <c r="D733" s="20" t="s">
        <v>430</v>
      </c>
      <c r="E733" s="20" t="s">
        <v>3602</v>
      </c>
      <c r="F733" s="20" t="s">
        <v>421</v>
      </c>
      <c r="G733" s="20" t="s">
        <v>3603</v>
      </c>
      <c r="H733" s="20" t="s">
        <v>3604</v>
      </c>
      <c r="I733" s="20" t="s">
        <v>401</v>
      </c>
      <c r="J733" s="20" t="s">
        <v>483</v>
      </c>
    </row>
    <row r="734" spans="1:10" x14ac:dyDescent="0.2">
      <c r="A734" s="20" t="s">
        <v>3605</v>
      </c>
      <c r="B734" s="20" t="s">
        <v>3564</v>
      </c>
      <c r="C734" s="20" t="s">
        <v>346</v>
      </c>
      <c r="D734" s="20" t="s">
        <v>430</v>
      </c>
      <c r="E734" s="20" t="s">
        <v>3606</v>
      </c>
      <c r="F734" s="20" t="s">
        <v>1603</v>
      </c>
      <c r="G734" s="20" t="s">
        <v>3607</v>
      </c>
      <c r="H734" s="20" t="s">
        <v>3608</v>
      </c>
      <c r="I734" s="20" t="s">
        <v>401</v>
      </c>
      <c r="J734" s="20" t="s">
        <v>402</v>
      </c>
    </row>
    <row r="735" spans="1:10" x14ac:dyDescent="0.2">
      <c r="A735" s="20" t="s">
        <v>3609</v>
      </c>
      <c r="B735" s="20" t="s">
        <v>3564</v>
      </c>
      <c r="C735" s="20" t="s">
        <v>346</v>
      </c>
      <c r="D735" s="20" t="s">
        <v>571</v>
      </c>
      <c r="E735" s="20" t="s">
        <v>3610</v>
      </c>
      <c r="F735" s="20" t="s">
        <v>3611</v>
      </c>
      <c r="G735" s="20" t="s">
        <v>3612</v>
      </c>
      <c r="H735" s="20" t="s">
        <v>3613</v>
      </c>
      <c r="I735" s="20" t="s">
        <v>401</v>
      </c>
      <c r="J735" s="20" t="s">
        <v>483</v>
      </c>
    </row>
    <row r="736" spans="1:10" x14ac:dyDescent="0.2">
      <c r="A736" s="20" t="s">
        <v>3614</v>
      </c>
      <c r="B736" s="20" t="s">
        <v>3564</v>
      </c>
      <c r="C736" s="20" t="s">
        <v>346</v>
      </c>
      <c r="D736" s="20" t="s">
        <v>571</v>
      </c>
      <c r="E736" s="20" t="s">
        <v>3615</v>
      </c>
      <c r="F736" s="20" t="s">
        <v>3616</v>
      </c>
      <c r="G736" s="20" t="s">
        <v>3617</v>
      </c>
      <c r="H736" s="20" t="s">
        <v>3618</v>
      </c>
      <c r="I736" s="20" t="s">
        <v>401</v>
      </c>
      <c r="J736" s="20" t="s">
        <v>483</v>
      </c>
    </row>
    <row r="737" spans="1:10" x14ac:dyDescent="0.2">
      <c r="A737" s="20" t="s">
        <v>3619</v>
      </c>
      <c r="B737" s="20" t="s">
        <v>3564</v>
      </c>
      <c r="C737" s="20" t="s">
        <v>346</v>
      </c>
      <c r="D737" s="20" t="s">
        <v>430</v>
      </c>
      <c r="E737" s="20" t="s">
        <v>3620</v>
      </c>
      <c r="F737" s="20" t="s">
        <v>3621</v>
      </c>
      <c r="G737" s="20" t="s">
        <v>3622</v>
      </c>
      <c r="H737" s="20" t="s">
        <v>3623</v>
      </c>
      <c r="I737" s="20" t="s">
        <v>401</v>
      </c>
      <c r="J737" s="20" t="s">
        <v>483</v>
      </c>
    </row>
    <row r="738" spans="1:10" x14ac:dyDescent="0.2">
      <c r="A738" s="20" t="s">
        <v>3624</v>
      </c>
      <c r="B738" s="20" t="s">
        <v>3564</v>
      </c>
      <c r="C738" s="20" t="s">
        <v>346</v>
      </c>
      <c r="D738" s="20" t="s">
        <v>571</v>
      </c>
      <c r="E738" s="20" t="s">
        <v>3625</v>
      </c>
      <c r="F738" s="20" t="s">
        <v>3626</v>
      </c>
      <c r="G738" s="20" t="s">
        <v>3627</v>
      </c>
      <c r="H738" s="20" t="s">
        <v>3628</v>
      </c>
      <c r="I738" s="20" t="s">
        <v>401</v>
      </c>
      <c r="J738" s="20" t="s">
        <v>402</v>
      </c>
    </row>
    <row r="739" spans="1:10" x14ac:dyDescent="0.2">
      <c r="A739" s="20" t="s">
        <v>3629</v>
      </c>
      <c r="B739" s="20" t="s">
        <v>3564</v>
      </c>
      <c r="C739" s="20" t="s">
        <v>346</v>
      </c>
      <c r="D739" s="20" t="s">
        <v>571</v>
      </c>
      <c r="E739" s="20" t="s">
        <v>3630</v>
      </c>
      <c r="F739" s="20" t="s">
        <v>770</v>
      </c>
      <c r="G739" s="20" t="s">
        <v>3631</v>
      </c>
      <c r="H739" s="20" t="s">
        <v>3632</v>
      </c>
      <c r="I739" s="20" t="s">
        <v>401</v>
      </c>
      <c r="J739" s="20" t="s">
        <v>483</v>
      </c>
    </row>
    <row r="740" spans="1:10" x14ac:dyDescent="0.2">
      <c r="A740" s="20" t="s">
        <v>3633</v>
      </c>
      <c r="B740" s="20" t="s">
        <v>3564</v>
      </c>
      <c r="C740" s="20" t="s">
        <v>346</v>
      </c>
      <c r="D740" s="20" t="s">
        <v>571</v>
      </c>
      <c r="E740" s="20" t="s">
        <v>3634</v>
      </c>
      <c r="F740" s="20" t="s">
        <v>1620</v>
      </c>
      <c r="G740" s="20" t="s">
        <v>3635</v>
      </c>
      <c r="H740" s="20" t="s">
        <v>3636</v>
      </c>
      <c r="I740" s="20" t="s">
        <v>401</v>
      </c>
      <c r="J740" s="20" t="s">
        <v>483</v>
      </c>
    </row>
    <row r="741" spans="1:10" x14ac:dyDescent="0.2">
      <c r="A741" s="20" t="s">
        <v>3637</v>
      </c>
      <c r="B741" s="20" t="s">
        <v>3564</v>
      </c>
      <c r="C741" s="20" t="s">
        <v>346</v>
      </c>
      <c r="D741" s="20" t="s">
        <v>571</v>
      </c>
      <c r="E741" s="20" t="s">
        <v>3638</v>
      </c>
      <c r="F741" s="20" t="s">
        <v>1688</v>
      </c>
      <c r="G741" s="20" t="s">
        <v>3639</v>
      </c>
      <c r="H741" s="20" t="s">
        <v>3640</v>
      </c>
      <c r="I741" s="20" t="s">
        <v>352</v>
      </c>
      <c r="J741" s="20"/>
    </row>
    <row r="742" spans="1:10" x14ac:dyDescent="0.2">
      <c r="A742" s="20" t="s">
        <v>3641</v>
      </c>
      <c r="B742" s="20" t="s">
        <v>3564</v>
      </c>
      <c r="C742" s="20" t="s">
        <v>346</v>
      </c>
      <c r="D742" s="20" t="s">
        <v>571</v>
      </c>
      <c r="E742" s="20" t="s">
        <v>3642</v>
      </c>
      <c r="F742" s="20" t="s">
        <v>693</v>
      </c>
      <c r="G742" s="20" t="s">
        <v>3643</v>
      </c>
      <c r="H742" s="20" t="s">
        <v>3644</v>
      </c>
      <c r="I742" s="20" t="s">
        <v>401</v>
      </c>
      <c r="J742" s="20" t="s">
        <v>483</v>
      </c>
    </row>
    <row r="743" spans="1:10" x14ac:dyDescent="0.2">
      <c r="A743" s="20" t="s">
        <v>3645</v>
      </c>
      <c r="B743" s="20" t="s">
        <v>3564</v>
      </c>
      <c r="C743" s="20" t="s">
        <v>346</v>
      </c>
      <c r="D743" s="20" t="s">
        <v>571</v>
      </c>
      <c r="E743" s="20" t="s">
        <v>3646</v>
      </c>
      <c r="F743" s="20" t="s">
        <v>3647</v>
      </c>
      <c r="G743" s="20" t="s">
        <v>3648</v>
      </c>
      <c r="H743" s="20" t="s">
        <v>3649</v>
      </c>
      <c r="I743" s="20" t="s">
        <v>401</v>
      </c>
      <c r="J743" s="20" t="s">
        <v>483</v>
      </c>
    </row>
    <row r="744" spans="1:10" x14ac:dyDescent="0.2">
      <c r="A744" s="20" t="s">
        <v>3650</v>
      </c>
      <c r="B744" s="20" t="s">
        <v>3564</v>
      </c>
      <c r="C744" s="20" t="s">
        <v>346</v>
      </c>
      <c r="D744" s="20" t="s">
        <v>571</v>
      </c>
      <c r="E744" s="20" t="s">
        <v>3651</v>
      </c>
      <c r="F744" s="20" t="s">
        <v>1915</v>
      </c>
      <c r="G744" s="20" t="s">
        <v>3652</v>
      </c>
      <c r="H744" s="20" t="s">
        <v>3653</v>
      </c>
      <c r="I744" s="20" t="s">
        <v>401</v>
      </c>
      <c r="J744" s="20" t="s">
        <v>483</v>
      </c>
    </row>
    <row r="745" spans="1:10" x14ac:dyDescent="0.2">
      <c r="A745" s="20" t="s">
        <v>3654</v>
      </c>
      <c r="B745" s="20" t="s">
        <v>3564</v>
      </c>
      <c r="C745" s="20" t="s">
        <v>346</v>
      </c>
      <c r="D745" s="20" t="s">
        <v>571</v>
      </c>
      <c r="E745" s="20" t="s">
        <v>3655</v>
      </c>
      <c r="F745" s="20" t="s">
        <v>421</v>
      </c>
      <c r="G745" s="20" t="s">
        <v>3656</v>
      </c>
      <c r="H745" s="20" t="s">
        <v>3657</v>
      </c>
      <c r="I745" s="20" t="s">
        <v>352</v>
      </c>
      <c r="J745" s="20"/>
    </row>
    <row r="746" spans="1:10" x14ac:dyDescent="0.2">
      <c r="A746" s="20" t="s">
        <v>3658</v>
      </c>
      <c r="B746" s="20" t="s">
        <v>3564</v>
      </c>
      <c r="C746" s="20" t="s">
        <v>346</v>
      </c>
      <c r="D746" s="20" t="s">
        <v>571</v>
      </c>
      <c r="E746" s="20" t="s">
        <v>3659</v>
      </c>
      <c r="F746" s="20" t="s">
        <v>3660</v>
      </c>
      <c r="G746" s="20" t="s">
        <v>3661</v>
      </c>
      <c r="H746" s="20" t="s">
        <v>3662</v>
      </c>
      <c r="I746" s="20" t="s">
        <v>401</v>
      </c>
      <c r="J746" s="20" t="s">
        <v>402</v>
      </c>
    </row>
    <row r="747" spans="1:10" x14ac:dyDescent="0.2">
      <c r="A747" s="20" t="s">
        <v>3663</v>
      </c>
      <c r="B747" s="20" t="s">
        <v>3564</v>
      </c>
      <c r="C747" s="20" t="s">
        <v>346</v>
      </c>
      <c r="D747" s="20" t="s">
        <v>571</v>
      </c>
      <c r="E747" s="20" t="s">
        <v>3664</v>
      </c>
      <c r="F747" s="20" t="s">
        <v>547</v>
      </c>
      <c r="G747" s="20" t="s">
        <v>3665</v>
      </c>
      <c r="H747" s="20" t="s">
        <v>3666</v>
      </c>
      <c r="I747" s="20" t="s">
        <v>401</v>
      </c>
      <c r="J747" s="20" t="s">
        <v>402</v>
      </c>
    </row>
    <row r="748" spans="1:10" x14ac:dyDescent="0.2">
      <c r="A748" s="20" t="s">
        <v>3667</v>
      </c>
      <c r="B748" s="20" t="s">
        <v>3564</v>
      </c>
      <c r="C748" s="20" t="s">
        <v>346</v>
      </c>
      <c r="D748" s="20" t="s">
        <v>571</v>
      </c>
      <c r="E748" s="20" t="s">
        <v>3668</v>
      </c>
      <c r="F748" s="20" t="s">
        <v>3669</v>
      </c>
      <c r="G748" s="20" t="s">
        <v>3670</v>
      </c>
      <c r="H748" s="20" t="s">
        <v>3671</v>
      </c>
      <c r="I748" s="20" t="s">
        <v>401</v>
      </c>
      <c r="J748" s="20" t="s">
        <v>483</v>
      </c>
    </row>
    <row r="749" spans="1:10" x14ac:dyDescent="0.2">
      <c r="A749" s="20" t="s">
        <v>3672</v>
      </c>
      <c r="B749" s="20" t="s">
        <v>3564</v>
      </c>
      <c r="C749" s="20" t="s">
        <v>346</v>
      </c>
      <c r="D749" s="20" t="s">
        <v>571</v>
      </c>
      <c r="E749" s="20" t="s">
        <v>3673</v>
      </c>
      <c r="F749" s="20" t="s">
        <v>1598</v>
      </c>
      <c r="G749" s="20" t="s">
        <v>3674</v>
      </c>
      <c r="H749" s="20" t="s">
        <v>3675</v>
      </c>
      <c r="I749" s="20" t="s">
        <v>401</v>
      </c>
      <c r="J749" s="20" t="s">
        <v>483</v>
      </c>
    </row>
    <row r="750" spans="1:10" x14ac:dyDescent="0.2">
      <c r="A750" s="20" t="s">
        <v>3676</v>
      </c>
      <c r="B750" s="20" t="s">
        <v>3564</v>
      </c>
      <c r="C750" s="20" t="s">
        <v>346</v>
      </c>
      <c r="D750" s="20" t="s">
        <v>571</v>
      </c>
      <c r="E750" s="20" t="s">
        <v>3677</v>
      </c>
      <c r="F750" s="20" t="s">
        <v>3660</v>
      </c>
      <c r="G750" s="20" t="s">
        <v>3678</v>
      </c>
      <c r="H750" s="20" t="s">
        <v>3679</v>
      </c>
      <c r="I750" s="20" t="s">
        <v>401</v>
      </c>
      <c r="J750" s="20" t="s">
        <v>402</v>
      </c>
    </row>
    <row r="751" spans="1:10" x14ac:dyDescent="0.2">
      <c r="A751" s="20" t="s">
        <v>3680</v>
      </c>
      <c r="B751" s="20" t="s">
        <v>3681</v>
      </c>
      <c r="C751" s="20" t="s">
        <v>346</v>
      </c>
      <c r="D751" s="20" t="s">
        <v>391</v>
      </c>
      <c r="E751" s="20" t="s">
        <v>3682</v>
      </c>
      <c r="F751" s="20" t="s">
        <v>1308</v>
      </c>
      <c r="G751" s="20" t="s">
        <v>3683</v>
      </c>
      <c r="H751" s="20" t="s">
        <v>3684</v>
      </c>
      <c r="I751" s="20" t="s">
        <v>401</v>
      </c>
      <c r="J751" s="20" t="s">
        <v>3545</v>
      </c>
    </row>
    <row r="752" spans="1:10" x14ac:dyDescent="0.2">
      <c r="A752" s="20" t="s">
        <v>3685</v>
      </c>
      <c r="B752" s="20" t="s">
        <v>3681</v>
      </c>
      <c r="C752" s="20" t="s">
        <v>346</v>
      </c>
      <c r="D752" s="20" t="s">
        <v>571</v>
      </c>
      <c r="E752" s="20" t="s">
        <v>3686</v>
      </c>
      <c r="F752" s="20" t="s">
        <v>3687</v>
      </c>
      <c r="G752" s="20" t="s">
        <v>3688</v>
      </c>
      <c r="H752" s="20" t="s">
        <v>3689</v>
      </c>
      <c r="I752" s="20" t="s">
        <v>401</v>
      </c>
      <c r="J752" s="20" t="s">
        <v>3545</v>
      </c>
    </row>
    <row r="753" spans="1:10" x14ac:dyDescent="0.2">
      <c r="A753" s="20" t="s">
        <v>3690</v>
      </c>
      <c r="B753" s="20" t="s">
        <v>992</v>
      </c>
      <c r="C753" s="20" t="s">
        <v>3691</v>
      </c>
      <c r="D753" s="20" t="s">
        <v>571</v>
      </c>
      <c r="E753" s="20" t="s">
        <v>3692</v>
      </c>
      <c r="F753" s="20" t="s">
        <v>617</v>
      </c>
      <c r="G753" s="20" t="s">
        <v>3693</v>
      </c>
      <c r="H753" s="20" t="s">
        <v>3694</v>
      </c>
      <c r="I753" s="20" t="s">
        <v>401</v>
      </c>
      <c r="J753" s="20" t="s">
        <v>483</v>
      </c>
    </row>
    <row r="754" spans="1:10" x14ac:dyDescent="0.2">
      <c r="A754" s="20" t="s">
        <v>3695</v>
      </c>
      <c r="B754" s="20" t="s">
        <v>3564</v>
      </c>
      <c r="C754" s="20" t="s">
        <v>3691</v>
      </c>
      <c r="D754" s="20" t="s">
        <v>571</v>
      </c>
      <c r="E754" s="20" t="s">
        <v>3696</v>
      </c>
      <c r="F754" s="20" t="s">
        <v>456</v>
      </c>
      <c r="G754" s="20" t="s">
        <v>3697</v>
      </c>
      <c r="H754" s="20" t="s">
        <v>3698</v>
      </c>
      <c r="I754" s="20" t="s">
        <v>401</v>
      </c>
      <c r="J754" s="20" t="s">
        <v>483</v>
      </c>
    </row>
    <row r="755" spans="1:10" x14ac:dyDescent="0.2">
      <c r="A755" s="20" t="s">
        <v>3699</v>
      </c>
      <c r="B755" s="20" t="s">
        <v>3564</v>
      </c>
      <c r="C755" s="20" t="s">
        <v>3691</v>
      </c>
      <c r="D755" s="20" t="s">
        <v>571</v>
      </c>
      <c r="E755" s="20" t="s">
        <v>3700</v>
      </c>
      <c r="F755" s="20" t="s">
        <v>3701</v>
      </c>
      <c r="G755" s="20" t="s">
        <v>3702</v>
      </c>
      <c r="H755" s="20" t="s">
        <v>3703</v>
      </c>
      <c r="I755" s="20" t="s">
        <v>401</v>
      </c>
      <c r="J755" s="20" t="s">
        <v>402</v>
      </c>
    </row>
    <row r="756" spans="1:10" x14ac:dyDescent="0.2">
      <c r="A756" s="20" t="s">
        <v>3704</v>
      </c>
      <c r="B756" s="20" t="s">
        <v>992</v>
      </c>
      <c r="C756" s="20" t="s">
        <v>3691</v>
      </c>
      <c r="D756" s="20" t="s">
        <v>571</v>
      </c>
      <c r="E756" s="20" t="s">
        <v>3705</v>
      </c>
      <c r="F756" s="20" t="s">
        <v>421</v>
      </c>
      <c r="G756" s="20" t="s">
        <v>3706</v>
      </c>
      <c r="H756" s="20" t="s">
        <v>3707</v>
      </c>
      <c r="I756" s="20" t="s">
        <v>401</v>
      </c>
      <c r="J756" s="20" t="s">
        <v>483</v>
      </c>
    </row>
    <row r="757" spans="1:10" x14ac:dyDescent="0.2">
      <c r="A757" s="20" t="s">
        <v>3708</v>
      </c>
      <c r="B757" s="20" t="s">
        <v>992</v>
      </c>
      <c r="C757" s="20" t="s">
        <v>3691</v>
      </c>
      <c r="D757" s="20" t="s">
        <v>571</v>
      </c>
      <c r="E757" s="20" t="s">
        <v>3709</v>
      </c>
      <c r="F757" s="20" t="s">
        <v>421</v>
      </c>
      <c r="G757" s="20" t="s">
        <v>3710</v>
      </c>
      <c r="H757" s="20" t="s">
        <v>3711</v>
      </c>
      <c r="I757" s="20" t="s">
        <v>389</v>
      </c>
      <c r="J757" s="20"/>
    </row>
    <row r="758" spans="1:10" x14ac:dyDescent="0.2">
      <c r="A758" s="20" t="s">
        <v>3712</v>
      </c>
      <c r="B758" s="20" t="s">
        <v>992</v>
      </c>
      <c r="C758" s="20" t="s">
        <v>3691</v>
      </c>
      <c r="D758" s="20" t="s">
        <v>571</v>
      </c>
      <c r="E758" s="20" t="s">
        <v>3713</v>
      </c>
      <c r="F758" s="20" t="s">
        <v>737</v>
      </c>
      <c r="G758" s="20" t="s">
        <v>3714</v>
      </c>
      <c r="H758" s="20" t="s">
        <v>3715</v>
      </c>
      <c r="I758" s="20" t="s">
        <v>389</v>
      </c>
      <c r="J758" s="20"/>
    </row>
    <row r="759" spans="1:10" x14ac:dyDescent="0.2">
      <c r="A759" s="20" t="s">
        <v>3716</v>
      </c>
      <c r="B759" s="20" t="s">
        <v>345</v>
      </c>
      <c r="C759" s="20" t="s">
        <v>3691</v>
      </c>
      <c r="D759" s="20" t="s">
        <v>571</v>
      </c>
      <c r="E759" s="20" t="s">
        <v>3717</v>
      </c>
      <c r="F759" s="20" t="s">
        <v>1378</v>
      </c>
      <c r="G759" s="20" t="s">
        <v>3718</v>
      </c>
      <c r="H759" s="20" t="s">
        <v>3719</v>
      </c>
      <c r="I759" s="20" t="s">
        <v>352</v>
      </c>
      <c r="J759" s="20"/>
    </row>
    <row r="760" spans="1:10" x14ac:dyDescent="0.2">
      <c r="A760" s="20" t="s">
        <v>3720</v>
      </c>
      <c r="B760" s="20" t="s">
        <v>3564</v>
      </c>
      <c r="C760" s="20" t="s">
        <v>3691</v>
      </c>
      <c r="D760" s="20" t="s">
        <v>571</v>
      </c>
      <c r="E760" s="20" t="s">
        <v>3721</v>
      </c>
      <c r="F760" s="20" t="s">
        <v>3722</v>
      </c>
      <c r="G760" s="20" t="s">
        <v>3723</v>
      </c>
      <c r="H760" s="20" t="s">
        <v>3724</v>
      </c>
      <c r="I760" s="20" t="s">
        <v>401</v>
      </c>
      <c r="J760" s="20" t="s">
        <v>402</v>
      </c>
    </row>
    <row r="761" spans="1:10" x14ac:dyDescent="0.2">
      <c r="A761" s="20" t="s">
        <v>3725</v>
      </c>
      <c r="B761" s="20" t="s">
        <v>992</v>
      </c>
      <c r="C761" s="20" t="s">
        <v>3691</v>
      </c>
      <c r="D761" s="20" t="s">
        <v>571</v>
      </c>
      <c r="E761" s="20" t="s">
        <v>3726</v>
      </c>
      <c r="F761" s="20" t="s">
        <v>3727</v>
      </c>
      <c r="G761" s="20" t="s">
        <v>3728</v>
      </c>
      <c r="H761" s="20" t="s">
        <v>3729</v>
      </c>
      <c r="I761" s="20" t="s">
        <v>401</v>
      </c>
      <c r="J761" s="20" t="s">
        <v>402</v>
      </c>
    </row>
    <row r="762" spans="1:10" x14ac:dyDescent="0.2">
      <c r="A762" s="20" t="s">
        <v>3730</v>
      </c>
      <c r="B762" s="20" t="s">
        <v>992</v>
      </c>
      <c r="C762" s="20" t="s">
        <v>3691</v>
      </c>
      <c r="D762" s="20" t="s">
        <v>571</v>
      </c>
      <c r="E762" s="20" t="s">
        <v>3731</v>
      </c>
      <c r="F762" s="20" t="s">
        <v>1228</v>
      </c>
      <c r="G762" s="20" t="s">
        <v>3732</v>
      </c>
      <c r="H762" s="20" t="s">
        <v>3733</v>
      </c>
      <c r="I762" s="20" t="s">
        <v>352</v>
      </c>
      <c r="J762" s="20"/>
    </row>
    <row r="763" spans="1:10" x14ac:dyDescent="0.2">
      <c r="A763" s="20" t="s">
        <v>3734</v>
      </c>
      <c r="B763" s="20" t="s">
        <v>992</v>
      </c>
      <c r="C763" s="20" t="s">
        <v>3691</v>
      </c>
      <c r="D763" s="20" t="s">
        <v>571</v>
      </c>
      <c r="E763" s="20" t="s">
        <v>3735</v>
      </c>
      <c r="F763" s="20" t="s">
        <v>3736</v>
      </c>
      <c r="G763" s="20" t="s">
        <v>3737</v>
      </c>
      <c r="H763" s="20" t="s">
        <v>3738</v>
      </c>
      <c r="I763" s="20" t="s">
        <v>389</v>
      </c>
      <c r="J763" s="20"/>
    </row>
    <row r="764" spans="1:10" x14ac:dyDescent="0.2">
      <c r="A764" s="20" t="s">
        <v>3739</v>
      </c>
      <c r="B764" s="20" t="s">
        <v>992</v>
      </c>
      <c r="C764" s="20" t="s">
        <v>3691</v>
      </c>
      <c r="D764" s="20" t="s">
        <v>571</v>
      </c>
      <c r="E764" s="20" t="s">
        <v>3740</v>
      </c>
      <c r="F764" s="20" t="s">
        <v>2474</v>
      </c>
      <c r="G764" s="20" t="s">
        <v>3741</v>
      </c>
      <c r="H764" s="20" t="s">
        <v>3742</v>
      </c>
      <c r="I764" s="20" t="s">
        <v>401</v>
      </c>
      <c r="J764" s="20" t="s">
        <v>483</v>
      </c>
    </row>
    <row r="765" spans="1:10" x14ac:dyDescent="0.2">
      <c r="A765" s="20" t="s">
        <v>3743</v>
      </c>
      <c r="B765" s="20" t="s">
        <v>992</v>
      </c>
      <c r="C765" s="20" t="s">
        <v>3691</v>
      </c>
      <c r="D765" s="20" t="s">
        <v>571</v>
      </c>
      <c r="E765" s="20" t="s">
        <v>3744</v>
      </c>
      <c r="F765" s="20" t="s">
        <v>3745</v>
      </c>
      <c r="G765" s="20" t="s">
        <v>3746</v>
      </c>
      <c r="H765" s="20" t="s">
        <v>3747</v>
      </c>
      <c r="I765" s="20" t="s">
        <v>401</v>
      </c>
      <c r="J765" s="20" t="s">
        <v>402</v>
      </c>
    </row>
    <row r="766" spans="1:10" x14ac:dyDescent="0.2">
      <c r="A766" s="20" t="s">
        <v>3748</v>
      </c>
      <c r="B766" s="20" t="s">
        <v>992</v>
      </c>
      <c r="C766" s="20" t="s">
        <v>3691</v>
      </c>
      <c r="D766" s="20" t="s">
        <v>571</v>
      </c>
      <c r="E766" s="20" t="s">
        <v>3749</v>
      </c>
      <c r="F766" s="20" t="s">
        <v>421</v>
      </c>
      <c r="G766" s="20" t="s">
        <v>3750</v>
      </c>
      <c r="H766" s="20" t="s">
        <v>3751</v>
      </c>
      <c r="I766" s="20" t="s">
        <v>401</v>
      </c>
      <c r="J766" s="20" t="s">
        <v>483</v>
      </c>
    </row>
    <row r="767" spans="1:10" x14ac:dyDescent="0.2">
      <c r="A767" s="20" t="s">
        <v>3752</v>
      </c>
      <c r="B767" s="20" t="s">
        <v>3564</v>
      </c>
      <c r="C767" s="20" t="s">
        <v>3691</v>
      </c>
      <c r="D767" s="20" t="s">
        <v>571</v>
      </c>
      <c r="E767" s="20" t="s">
        <v>3753</v>
      </c>
      <c r="F767" s="20" t="s">
        <v>3754</v>
      </c>
      <c r="G767" s="20" t="s">
        <v>3755</v>
      </c>
      <c r="H767" s="20" t="s">
        <v>3756</v>
      </c>
      <c r="I767" s="20" t="s">
        <v>401</v>
      </c>
      <c r="J767" s="20" t="s">
        <v>402</v>
      </c>
    </row>
    <row r="768" spans="1:10" x14ac:dyDescent="0.2">
      <c r="A768" s="20" t="s">
        <v>3757</v>
      </c>
      <c r="B768" s="20" t="s">
        <v>992</v>
      </c>
      <c r="C768" s="20" t="s">
        <v>3691</v>
      </c>
      <c r="D768" s="20" t="s">
        <v>571</v>
      </c>
      <c r="E768" s="20" t="s">
        <v>3758</v>
      </c>
      <c r="F768" s="20" t="s">
        <v>557</v>
      </c>
      <c r="G768" s="20" t="s">
        <v>3759</v>
      </c>
      <c r="H768" s="20" t="s">
        <v>3760</v>
      </c>
      <c r="I768" s="20" t="s">
        <v>401</v>
      </c>
      <c r="J768" s="20" t="s">
        <v>483</v>
      </c>
    </row>
    <row r="769" spans="1:10" x14ac:dyDescent="0.2">
      <c r="A769" s="20" t="s">
        <v>3761</v>
      </c>
      <c r="B769" s="20" t="s">
        <v>992</v>
      </c>
      <c r="C769" s="20" t="s">
        <v>3691</v>
      </c>
      <c r="D769" s="20" t="s">
        <v>571</v>
      </c>
      <c r="E769" s="20" t="s">
        <v>3762</v>
      </c>
      <c r="F769" s="20" t="s">
        <v>3763</v>
      </c>
      <c r="G769" s="20" t="s">
        <v>3764</v>
      </c>
      <c r="H769" s="20" t="s">
        <v>3765</v>
      </c>
      <c r="I769" s="20" t="s">
        <v>401</v>
      </c>
      <c r="J769" s="20" t="s">
        <v>483</v>
      </c>
    </row>
    <row r="770" spans="1:10" x14ac:dyDescent="0.2">
      <c r="A770" s="20" t="s">
        <v>3766</v>
      </c>
      <c r="B770" s="20" t="s">
        <v>3564</v>
      </c>
      <c r="C770" s="20" t="s">
        <v>3691</v>
      </c>
      <c r="D770" s="20" t="s">
        <v>571</v>
      </c>
      <c r="E770" s="20" t="s">
        <v>3767</v>
      </c>
      <c r="F770" s="20" t="s">
        <v>1136</v>
      </c>
      <c r="G770" s="20" t="s">
        <v>3768</v>
      </c>
      <c r="H770" s="20" t="s">
        <v>3769</v>
      </c>
      <c r="I770" s="20" t="s">
        <v>352</v>
      </c>
      <c r="J770" s="20"/>
    </row>
    <row r="771" spans="1:10" x14ac:dyDescent="0.2">
      <c r="A771" s="20" t="s">
        <v>3770</v>
      </c>
      <c r="B771" s="20" t="s">
        <v>992</v>
      </c>
      <c r="C771" s="20" t="s">
        <v>3691</v>
      </c>
      <c r="D771" s="20" t="s">
        <v>571</v>
      </c>
      <c r="E771" s="20" t="s">
        <v>3771</v>
      </c>
      <c r="F771" s="20" t="s">
        <v>421</v>
      </c>
      <c r="G771" s="20" t="s">
        <v>3772</v>
      </c>
      <c r="H771" s="20" t="s">
        <v>3773</v>
      </c>
      <c r="I771" s="20" t="s">
        <v>401</v>
      </c>
      <c r="J771" s="20" t="s">
        <v>483</v>
      </c>
    </row>
    <row r="772" spans="1:10" x14ac:dyDescent="0.2">
      <c r="A772" s="20" t="s">
        <v>3774</v>
      </c>
      <c r="B772" s="20" t="s">
        <v>992</v>
      </c>
      <c r="C772" s="20" t="s">
        <v>3691</v>
      </c>
      <c r="D772" s="20" t="s">
        <v>571</v>
      </c>
      <c r="E772" s="20" t="s">
        <v>3775</v>
      </c>
      <c r="F772" s="20" t="s">
        <v>421</v>
      </c>
      <c r="G772" s="20" t="s">
        <v>3776</v>
      </c>
      <c r="H772" s="20" t="s">
        <v>3777</v>
      </c>
      <c r="I772" s="20" t="s">
        <v>401</v>
      </c>
      <c r="J772" s="20" t="s">
        <v>483</v>
      </c>
    </row>
    <row r="773" spans="1:10" x14ac:dyDescent="0.2">
      <c r="A773" s="20" t="s">
        <v>3778</v>
      </c>
      <c r="B773" s="20" t="s">
        <v>992</v>
      </c>
      <c r="C773" s="20" t="s">
        <v>3691</v>
      </c>
      <c r="D773" s="20" t="s">
        <v>571</v>
      </c>
      <c r="E773" s="20" t="s">
        <v>3779</v>
      </c>
      <c r="F773" s="20" t="s">
        <v>3780</v>
      </c>
      <c r="G773" s="20" t="s">
        <v>3781</v>
      </c>
      <c r="H773" s="20" t="s">
        <v>3782</v>
      </c>
      <c r="I773" s="20" t="s">
        <v>389</v>
      </c>
      <c r="J773" s="20"/>
    </row>
    <row r="774" spans="1:10" x14ac:dyDescent="0.2">
      <c r="A774" s="20" t="s">
        <v>3783</v>
      </c>
      <c r="B774" s="20" t="s">
        <v>992</v>
      </c>
      <c r="C774" s="20" t="s">
        <v>3691</v>
      </c>
      <c r="D774" s="20" t="s">
        <v>571</v>
      </c>
      <c r="E774" s="20" t="s">
        <v>3784</v>
      </c>
      <c r="F774" s="20" t="s">
        <v>1017</v>
      </c>
      <c r="G774" s="20" t="s">
        <v>3785</v>
      </c>
      <c r="H774" s="20" t="s">
        <v>3786</v>
      </c>
      <c r="I774" s="20" t="s">
        <v>401</v>
      </c>
      <c r="J774" s="20" t="s">
        <v>402</v>
      </c>
    </row>
    <row r="775" spans="1:10" x14ac:dyDescent="0.2">
      <c r="A775" s="20" t="s">
        <v>3787</v>
      </c>
      <c r="B775" s="20" t="s">
        <v>992</v>
      </c>
      <c r="C775" s="20" t="s">
        <v>3691</v>
      </c>
      <c r="D775" s="20" t="s">
        <v>571</v>
      </c>
      <c r="E775" s="20" t="s">
        <v>3788</v>
      </c>
      <c r="F775" s="20" t="s">
        <v>421</v>
      </c>
      <c r="G775" s="20" t="s">
        <v>3789</v>
      </c>
      <c r="H775" s="20" t="s">
        <v>3790</v>
      </c>
      <c r="I775" s="20" t="s">
        <v>401</v>
      </c>
      <c r="J775" s="20" t="s">
        <v>483</v>
      </c>
    </row>
    <row r="776" spans="1:10" x14ac:dyDescent="0.2">
      <c r="A776" s="20" t="s">
        <v>3791</v>
      </c>
      <c r="B776" s="20" t="s">
        <v>992</v>
      </c>
      <c r="C776" s="20" t="s">
        <v>3691</v>
      </c>
      <c r="D776" s="20" t="s">
        <v>571</v>
      </c>
      <c r="E776" s="20" t="s">
        <v>3792</v>
      </c>
      <c r="F776" s="20" t="s">
        <v>421</v>
      </c>
      <c r="G776" s="20" t="s">
        <v>3793</v>
      </c>
      <c r="H776" s="20" t="s">
        <v>3794</v>
      </c>
      <c r="I776" s="20" t="s">
        <v>401</v>
      </c>
      <c r="J776" s="20" t="s">
        <v>483</v>
      </c>
    </row>
    <row r="777" spans="1:10" x14ac:dyDescent="0.2">
      <c r="A777" s="20" t="s">
        <v>3795</v>
      </c>
      <c r="B777" s="20" t="s">
        <v>992</v>
      </c>
      <c r="C777" s="20" t="s">
        <v>3691</v>
      </c>
      <c r="D777" s="20" t="s">
        <v>571</v>
      </c>
      <c r="E777" s="20" t="s">
        <v>3796</v>
      </c>
      <c r="F777" s="20" t="s">
        <v>3797</v>
      </c>
      <c r="G777" s="20" t="s">
        <v>3798</v>
      </c>
      <c r="H777" s="20" t="s">
        <v>3799</v>
      </c>
      <c r="I777" s="20" t="s">
        <v>401</v>
      </c>
      <c r="J777" s="20" t="s">
        <v>483</v>
      </c>
    </row>
    <row r="778" spans="1:10" x14ac:dyDescent="0.2">
      <c r="A778" s="20" t="s">
        <v>3800</v>
      </c>
      <c r="B778" s="20" t="s">
        <v>992</v>
      </c>
      <c r="C778" s="20" t="s">
        <v>3691</v>
      </c>
      <c r="D778" s="20" t="s">
        <v>571</v>
      </c>
      <c r="E778" s="20" t="s">
        <v>3801</v>
      </c>
      <c r="F778" s="20" t="s">
        <v>356</v>
      </c>
      <c r="G778" s="20" t="s">
        <v>3802</v>
      </c>
      <c r="H778" s="20" t="s">
        <v>3803</v>
      </c>
      <c r="I778" s="20" t="s">
        <v>401</v>
      </c>
      <c r="J778" s="20" t="s">
        <v>483</v>
      </c>
    </row>
    <row r="779" spans="1:10" x14ac:dyDescent="0.2">
      <c r="A779" s="20" t="s">
        <v>3804</v>
      </c>
      <c r="B779" s="20" t="s">
        <v>992</v>
      </c>
      <c r="C779" s="20" t="s">
        <v>3691</v>
      </c>
      <c r="D779" s="20" t="s">
        <v>571</v>
      </c>
      <c r="E779" s="20" t="s">
        <v>3805</v>
      </c>
      <c r="F779" s="20" t="s">
        <v>3806</v>
      </c>
      <c r="G779" s="20" t="s">
        <v>3807</v>
      </c>
      <c r="H779" s="20" t="s">
        <v>3808</v>
      </c>
      <c r="I779" s="20" t="s">
        <v>401</v>
      </c>
      <c r="J779" s="20" t="s">
        <v>402</v>
      </c>
    </row>
    <row r="780" spans="1:10" x14ac:dyDescent="0.2">
      <c r="A780" s="20" t="s">
        <v>3809</v>
      </c>
      <c r="B780" s="20" t="s">
        <v>992</v>
      </c>
      <c r="C780" s="20" t="s">
        <v>3691</v>
      </c>
      <c r="D780" s="20" t="s">
        <v>571</v>
      </c>
      <c r="E780" s="20" t="s">
        <v>3810</v>
      </c>
      <c r="F780" s="20" t="s">
        <v>3811</v>
      </c>
      <c r="G780" s="20" t="s">
        <v>3812</v>
      </c>
      <c r="H780" s="20" t="s">
        <v>3813</v>
      </c>
      <c r="I780" s="20" t="s">
        <v>401</v>
      </c>
      <c r="J780" s="20" t="s">
        <v>402</v>
      </c>
    </row>
    <row r="781" spans="1:10" x14ac:dyDescent="0.2">
      <c r="A781" s="20" t="s">
        <v>3814</v>
      </c>
      <c r="B781" s="20" t="s">
        <v>992</v>
      </c>
      <c r="C781" s="20" t="s">
        <v>3691</v>
      </c>
      <c r="D781" s="20" t="s">
        <v>571</v>
      </c>
      <c r="E781" s="20" t="s">
        <v>3815</v>
      </c>
      <c r="F781" s="20" t="s">
        <v>3816</v>
      </c>
      <c r="G781" s="20" t="s">
        <v>3817</v>
      </c>
      <c r="H781" s="20" t="s">
        <v>3818</v>
      </c>
      <c r="I781" s="20" t="s">
        <v>401</v>
      </c>
      <c r="J781" s="20" t="s">
        <v>402</v>
      </c>
    </row>
    <row r="782" spans="1:10" x14ac:dyDescent="0.2">
      <c r="A782" s="20" t="s">
        <v>3819</v>
      </c>
      <c r="B782" s="20" t="s">
        <v>992</v>
      </c>
      <c r="C782" s="20" t="s">
        <v>3691</v>
      </c>
      <c r="D782" s="20" t="s">
        <v>571</v>
      </c>
      <c r="E782" s="20" t="s">
        <v>3820</v>
      </c>
      <c r="F782" s="20" t="s">
        <v>3821</v>
      </c>
      <c r="G782" s="20" t="s">
        <v>3822</v>
      </c>
      <c r="H782" s="20" t="s">
        <v>3823</v>
      </c>
      <c r="I782" s="20" t="s">
        <v>401</v>
      </c>
      <c r="J782" s="20" t="s">
        <v>402</v>
      </c>
    </row>
    <row r="783" spans="1:10" x14ac:dyDescent="0.2">
      <c r="A783" s="20" t="s">
        <v>3824</v>
      </c>
      <c r="B783" s="20" t="s">
        <v>992</v>
      </c>
      <c r="C783" s="20" t="s">
        <v>3691</v>
      </c>
      <c r="D783" s="20" t="s">
        <v>571</v>
      </c>
      <c r="E783" s="20" t="s">
        <v>3825</v>
      </c>
      <c r="F783" s="20" t="s">
        <v>2670</v>
      </c>
      <c r="G783" s="20" t="s">
        <v>3826</v>
      </c>
      <c r="H783" s="20" t="s">
        <v>3827</v>
      </c>
      <c r="I783" s="20" t="s">
        <v>401</v>
      </c>
      <c r="J783" s="20" t="s">
        <v>402</v>
      </c>
    </row>
    <row r="784" spans="1:10" x14ac:dyDescent="0.2">
      <c r="A784" s="20" t="s">
        <v>3828</v>
      </c>
      <c r="B784" s="20" t="s">
        <v>3564</v>
      </c>
      <c r="C784" s="20" t="s">
        <v>3691</v>
      </c>
      <c r="D784" s="20" t="s">
        <v>571</v>
      </c>
      <c r="E784" s="20" t="s">
        <v>3829</v>
      </c>
      <c r="F784" s="20" t="s">
        <v>3830</v>
      </c>
      <c r="G784" s="20" t="s">
        <v>3831</v>
      </c>
      <c r="H784" s="20" t="s">
        <v>3832</v>
      </c>
      <c r="I784" s="20" t="s">
        <v>401</v>
      </c>
      <c r="J784" s="20" t="s">
        <v>483</v>
      </c>
    </row>
    <row r="785" spans="1:10" x14ac:dyDescent="0.2">
      <c r="A785" s="20" t="s">
        <v>3833</v>
      </c>
      <c r="B785" s="20" t="s">
        <v>992</v>
      </c>
      <c r="C785" s="20" t="s">
        <v>3691</v>
      </c>
      <c r="D785" s="20" t="s">
        <v>571</v>
      </c>
      <c r="E785" s="20" t="s">
        <v>3834</v>
      </c>
      <c r="F785" s="20" t="s">
        <v>3835</v>
      </c>
      <c r="G785" s="20" t="s">
        <v>3836</v>
      </c>
      <c r="H785" s="20" t="s">
        <v>3837</v>
      </c>
      <c r="I785" s="20" t="s">
        <v>389</v>
      </c>
      <c r="J785" s="20"/>
    </row>
    <row r="786" spans="1:10" x14ac:dyDescent="0.2">
      <c r="A786" s="20" t="s">
        <v>3838</v>
      </c>
      <c r="B786" s="20" t="s">
        <v>992</v>
      </c>
      <c r="C786" s="20" t="s">
        <v>3691</v>
      </c>
      <c r="D786" s="20" t="s">
        <v>571</v>
      </c>
      <c r="E786" s="20" t="s">
        <v>3839</v>
      </c>
      <c r="F786" s="20" t="s">
        <v>421</v>
      </c>
      <c r="G786" s="20" t="s">
        <v>3840</v>
      </c>
      <c r="H786" s="20" t="s">
        <v>3841</v>
      </c>
      <c r="I786" s="20" t="s">
        <v>401</v>
      </c>
      <c r="J786" s="20" t="s">
        <v>483</v>
      </c>
    </row>
    <row r="787" spans="1:10" x14ac:dyDescent="0.2">
      <c r="A787" s="20" t="s">
        <v>3842</v>
      </c>
      <c r="B787" s="20" t="s">
        <v>992</v>
      </c>
      <c r="C787" s="20" t="s">
        <v>3691</v>
      </c>
      <c r="D787" s="20" t="s">
        <v>571</v>
      </c>
      <c r="E787" s="20" t="s">
        <v>3843</v>
      </c>
      <c r="F787" s="20" t="s">
        <v>1920</v>
      </c>
      <c r="G787" s="20" t="s">
        <v>3844</v>
      </c>
      <c r="H787" s="20" t="s">
        <v>3845</v>
      </c>
      <c r="I787" s="20" t="s">
        <v>401</v>
      </c>
      <c r="J787" s="20" t="s">
        <v>483</v>
      </c>
    </row>
    <row r="788" spans="1:10" x14ac:dyDescent="0.2">
      <c r="A788" s="20" t="s">
        <v>3846</v>
      </c>
      <c r="B788" s="20" t="s">
        <v>3564</v>
      </c>
      <c r="C788" s="20" t="s">
        <v>3691</v>
      </c>
      <c r="D788" s="20" t="s">
        <v>571</v>
      </c>
      <c r="E788" s="20" t="s">
        <v>3847</v>
      </c>
      <c r="F788" s="20" t="s">
        <v>783</v>
      </c>
      <c r="G788" s="20" t="s">
        <v>3848</v>
      </c>
      <c r="H788" s="20" t="s">
        <v>3849</v>
      </c>
      <c r="I788" s="20" t="s">
        <v>401</v>
      </c>
      <c r="J788" s="20" t="s">
        <v>483</v>
      </c>
    </row>
    <row r="789" spans="1:10" x14ac:dyDescent="0.2">
      <c r="A789" s="20" t="s">
        <v>3850</v>
      </c>
      <c r="B789" s="20" t="s">
        <v>345</v>
      </c>
      <c r="C789" s="20" t="s">
        <v>3691</v>
      </c>
      <c r="D789" s="20" t="s">
        <v>571</v>
      </c>
      <c r="E789" s="20" t="s">
        <v>3851</v>
      </c>
      <c r="F789" s="20" t="s">
        <v>542</v>
      </c>
      <c r="G789" s="20" t="s">
        <v>3852</v>
      </c>
      <c r="H789" s="20" t="s">
        <v>3853</v>
      </c>
      <c r="I789" s="20" t="s">
        <v>352</v>
      </c>
      <c r="J789" s="20"/>
    </row>
    <row r="790" spans="1:10" x14ac:dyDescent="0.2">
      <c r="A790" s="20" t="s">
        <v>3854</v>
      </c>
      <c r="B790" s="20" t="s">
        <v>992</v>
      </c>
      <c r="C790" s="20" t="s">
        <v>3691</v>
      </c>
      <c r="D790" s="20" t="s">
        <v>571</v>
      </c>
      <c r="E790" s="20" t="s">
        <v>3855</v>
      </c>
      <c r="F790" s="20" t="s">
        <v>421</v>
      </c>
      <c r="G790" s="20" t="s">
        <v>3856</v>
      </c>
      <c r="H790" s="20" t="s">
        <v>3857</v>
      </c>
      <c r="I790" s="20" t="s">
        <v>401</v>
      </c>
      <c r="J790" s="20" t="s">
        <v>483</v>
      </c>
    </row>
    <row r="791" spans="1:10" x14ac:dyDescent="0.2">
      <c r="A791" s="20" t="s">
        <v>3858</v>
      </c>
      <c r="B791" s="20" t="s">
        <v>345</v>
      </c>
      <c r="C791" s="20" t="s">
        <v>3691</v>
      </c>
      <c r="D791" s="20" t="s">
        <v>571</v>
      </c>
      <c r="E791" s="20" t="s">
        <v>3859</v>
      </c>
      <c r="F791" s="20" t="s">
        <v>3860</v>
      </c>
      <c r="G791" s="20" t="s">
        <v>3861</v>
      </c>
      <c r="H791" s="20" t="s">
        <v>3862</v>
      </c>
      <c r="I791" s="20" t="s">
        <v>352</v>
      </c>
      <c r="J791" s="20"/>
    </row>
    <row r="792" spans="1:10" x14ac:dyDescent="0.2">
      <c r="A792" s="20" t="s">
        <v>3863</v>
      </c>
      <c r="B792" s="20" t="s">
        <v>992</v>
      </c>
      <c r="C792" s="20" t="s">
        <v>3691</v>
      </c>
      <c r="D792" s="20" t="s">
        <v>571</v>
      </c>
      <c r="E792" s="20" t="s">
        <v>3864</v>
      </c>
      <c r="F792" s="20" t="s">
        <v>1882</v>
      </c>
      <c r="G792" s="20" t="s">
        <v>3865</v>
      </c>
      <c r="H792" s="20" t="s">
        <v>3866</v>
      </c>
      <c r="I792" s="20" t="s">
        <v>401</v>
      </c>
      <c r="J792" s="20" t="s">
        <v>483</v>
      </c>
    </row>
    <row r="793" spans="1:10" x14ac:dyDescent="0.2">
      <c r="A793" s="20" t="s">
        <v>3867</v>
      </c>
      <c r="B793" s="20" t="s">
        <v>992</v>
      </c>
      <c r="C793" s="20" t="s">
        <v>3691</v>
      </c>
      <c r="D793" s="20" t="s">
        <v>571</v>
      </c>
      <c r="E793" s="20" t="s">
        <v>3868</v>
      </c>
      <c r="F793" s="20" t="s">
        <v>891</v>
      </c>
      <c r="G793" s="20" t="s">
        <v>3869</v>
      </c>
      <c r="H793" s="20" t="s">
        <v>3870</v>
      </c>
      <c r="I793" s="20" t="s">
        <v>401</v>
      </c>
      <c r="J793" s="20" t="s">
        <v>483</v>
      </c>
    </row>
    <row r="794" spans="1:10" x14ac:dyDescent="0.2">
      <c r="A794" s="20" t="s">
        <v>3871</v>
      </c>
      <c r="B794" s="20" t="s">
        <v>992</v>
      </c>
      <c r="C794" s="20" t="s">
        <v>3691</v>
      </c>
      <c r="D794" s="20" t="s">
        <v>571</v>
      </c>
      <c r="E794" s="20" t="s">
        <v>3872</v>
      </c>
      <c r="F794" s="20" t="s">
        <v>3873</v>
      </c>
      <c r="G794" s="20" t="s">
        <v>3874</v>
      </c>
      <c r="H794" s="20" t="s">
        <v>3875</v>
      </c>
      <c r="I794" s="20" t="s">
        <v>401</v>
      </c>
      <c r="J794" s="20" t="s">
        <v>402</v>
      </c>
    </row>
    <row r="795" spans="1:10" x14ac:dyDescent="0.2">
      <c r="A795" s="20" t="s">
        <v>3876</v>
      </c>
      <c r="B795" s="20" t="s">
        <v>992</v>
      </c>
      <c r="C795" s="20" t="s">
        <v>3691</v>
      </c>
      <c r="D795" s="20" t="s">
        <v>571</v>
      </c>
      <c r="E795" s="20" t="s">
        <v>3877</v>
      </c>
      <c r="F795" s="20" t="s">
        <v>552</v>
      </c>
      <c r="G795" s="20" t="s">
        <v>3878</v>
      </c>
      <c r="H795" s="20" t="s">
        <v>3879</v>
      </c>
      <c r="I795" s="20" t="s">
        <v>401</v>
      </c>
      <c r="J795" s="20" t="s">
        <v>483</v>
      </c>
    </row>
    <row r="796" spans="1:10" x14ac:dyDescent="0.2">
      <c r="A796" s="20" t="s">
        <v>3880</v>
      </c>
      <c r="B796" s="20" t="s">
        <v>3564</v>
      </c>
      <c r="C796" s="20" t="s">
        <v>3691</v>
      </c>
      <c r="D796" s="20" t="s">
        <v>571</v>
      </c>
      <c r="E796" s="20" t="s">
        <v>3881</v>
      </c>
      <c r="F796" s="20" t="s">
        <v>770</v>
      </c>
      <c r="G796" s="20" t="s">
        <v>3882</v>
      </c>
      <c r="H796" s="20" t="s">
        <v>3883</v>
      </c>
      <c r="I796" s="20" t="s">
        <v>401</v>
      </c>
      <c r="J796" s="20" t="s">
        <v>483</v>
      </c>
    </row>
    <row r="797" spans="1:10" x14ac:dyDescent="0.2">
      <c r="A797" s="20" t="s">
        <v>3884</v>
      </c>
      <c r="B797" s="20" t="s">
        <v>3564</v>
      </c>
      <c r="C797" s="20" t="s">
        <v>3691</v>
      </c>
      <c r="D797" s="20" t="s">
        <v>571</v>
      </c>
      <c r="E797" s="20" t="s">
        <v>3885</v>
      </c>
      <c r="F797" s="20" t="s">
        <v>698</v>
      </c>
      <c r="G797" s="20" t="s">
        <v>3886</v>
      </c>
      <c r="H797" s="20" t="s">
        <v>3887</v>
      </c>
      <c r="I797" s="20" t="s">
        <v>401</v>
      </c>
      <c r="J797" s="20" t="s">
        <v>483</v>
      </c>
    </row>
    <row r="798" spans="1:10" x14ac:dyDescent="0.2">
      <c r="A798" s="20" t="s">
        <v>3888</v>
      </c>
      <c r="B798" s="20" t="s">
        <v>992</v>
      </c>
      <c r="C798" s="20" t="s">
        <v>3691</v>
      </c>
      <c r="D798" s="20" t="s">
        <v>571</v>
      </c>
      <c r="E798" s="20" t="s">
        <v>3889</v>
      </c>
      <c r="F798" s="20" t="s">
        <v>514</v>
      </c>
      <c r="G798" s="20" t="s">
        <v>3890</v>
      </c>
      <c r="H798" s="20" t="s">
        <v>3891</v>
      </c>
      <c r="I798" s="20" t="s">
        <v>401</v>
      </c>
      <c r="J798" s="20" t="s">
        <v>402</v>
      </c>
    </row>
    <row r="799" spans="1:10" x14ac:dyDescent="0.2">
      <c r="A799" s="20" t="s">
        <v>3892</v>
      </c>
      <c r="B799" s="20" t="s">
        <v>992</v>
      </c>
      <c r="C799" s="20" t="s">
        <v>3691</v>
      </c>
      <c r="D799" s="20" t="s">
        <v>571</v>
      </c>
      <c r="E799" s="20" t="s">
        <v>3893</v>
      </c>
      <c r="F799" s="20" t="s">
        <v>3894</v>
      </c>
      <c r="G799" s="20" t="s">
        <v>3895</v>
      </c>
      <c r="H799" s="20" t="s">
        <v>3896</v>
      </c>
      <c r="I799" s="20" t="s">
        <v>401</v>
      </c>
      <c r="J799" s="20" t="s">
        <v>402</v>
      </c>
    </row>
    <row r="800" spans="1:10" x14ac:dyDescent="0.2">
      <c r="A800" s="20" t="s">
        <v>3897</v>
      </c>
      <c r="B800" s="20" t="s">
        <v>3564</v>
      </c>
      <c r="C800" s="20" t="s">
        <v>3691</v>
      </c>
      <c r="D800" s="20" t="s">
        <v>571</v>
      </c>
      <c r="E800" s="20" t="s">
        <v>3898</v>
      </c>
      <c r="F800" s="20" t="s">
        <v>3899</v>
      </c>
      <c r="G800" s="20" t="s">
        <v>3900</v>
      </c>
      <c r="H800" s="20" t="s">
        <v>3901</v>
      </c>
      <c r="I800" s="20" t="s">
        <v>401</v>
      </c>
      <c r="J800" s="20" t="s">
        <v>402</v>
      </c>
    </row>
    <row r="801" spans="1:10" x14ac:dyDescent="0.2">
      <c r="A801" s="20" t="s">
        <v>3902</v>
      </c>
      <c r="B801" s="20" t="s">
        <v>992</v>
      </c>
      <c r="C801" s="20" t="s">
        <v>3691</v>
      </c>
      <c r="D801" s="20" t="s">
        <v>571</v>
      </c>
      <c r="E801" s="20" t="s">
        <v>3903</v>
      </c>
      <c r="F801" s="20" t="s">
        <v>3904</v>
      </c>
      <c r="G801" s="20" t="s">
        <v>3905</v>
      </c>
      <c r="H801" s="20" t="s">
        <v>3906</v>
      </c>
      <c r="I801" s="20" t="s">
        <v>401</v>
      </c>
      <c r="J801" s="20" t="s">
        <v>483</v>
      </c>
    </row>
    <row r="802" spans="1:10" x14ac:dyDescent="0.2">
      <c r="A802" s="20" t="s">
        <v>3907</v>
      </c>
      <c r="B802" s="20" t="s">
        <v>992</v>
      </c>
      <c r="C802" s="20" t="s">
        <v>3691</v>
      </c>
      <c r="D802" s="20" t="s">
        <v>571</v>
      </c>
      <c r="E802" s="20" t="s">
        <v>3908</v>
      </c>
      <c r="F802" s="20" t="s">
        <v>1093</v>
      </c>
      <c r="G802" s="20" t="s">
        <v>3909</v>
      </c>
      <c r="H802" s="20" t="s">
        <v>3910</v>
      </c>
      <c r="I802" s="20" t="s">
        <v>401</v>
      </c>
      <c r="J802" s="20" t="s">
        <v>483</v>
      </c>
    </row>
    <row r="803" spans="1:10" x14ac:dyDescent="0.2">
      <c r="A803" s="20" t="s">
        <v>3911</v>
      </c>
      <c r="B803" s="20" t="s">
        <v>992</v>
      </c>
      <c r="C803" s="20" t="s">
        <v>3691</v>
      </c>
      <c r="D803" s="20" t="s">
        <v>571</v>
      </c>
      <c r="E803" s="20" t="s">
        <v>3912</v>
      </c>
      <c r="F803" s="20" t="s">
        <v>421</v>
      </c>
      <c r="G803" s="20" t="s">
        <v>3913</v>
      </c>
      <c r="H803" s="20" t="s">
        <v>3914</v>
      </c>
      <c r="I803" s="20" t="s">
        <v>401</v>
      </c>
      <c r="J803" s="20" t="s">
        <v>483</v>
      </c>
    </row>
    <row r="804" spans="1:10" x14ac:dyDescent="0.2">
      <c r="A804" s="20" t="s">
        <v>3915</v>
      </c>
      <c r="B804" s="20" t="s">
        <v>345</v>
      </c>
      <c r="C804" s="20" t="s">
        <v>3691</v>
      </c>
      <c r="D804" s="20" t="s">
        <v>571</v>
      </c>
      <c r="E804" s="20" t="s">
        <v>3916</v>
      </c>
      <c r="F804" s="20" t="s">
        <v>3894</v>
      </c>
      <c r="G804" s="20" t="s">
        <v>3917</v>
      </c>
      <c r="H804" s="20" t="s">
        <v>3918</v>
      </c>
      <c r="I804" s="20" t="s">
        <v>401</v>
      </c>
      <c r="J804" s="20" t="s">
        <v>402</v>
      </c>
    </row>
    <row r="805" spans="1:10" x14ac:dyDescent="0.2">
      <c r="A805" s="20" t="s">
        <v>3919</v>
      </c>
      <c r="B805" s="20" t="s">
        <v>992</v>
      </c>
      <c r="C805" s="20" t="s">
        <v>3691</v>
      </c>
      <c r="D805" s="20" t="s">
        <v>571</v>
      </c>
      <c r="E805" s="20" t="s">
        <v>3920</v>
      </c>
      <c r="F805" s="20" t="s">
        <v>1123</v>
      </c>
      <c r="G805" s="20" t="s">
        <v>3921</v>
      </c>
      <c r="H805" s="20" t="s">
        <v>3922</v>
      </c>
      <c r="I805" s="20" t="s">
        <v>401</v>
      </c>
      <c r="J805" s="20" t="s">
        <v>483</v>
      </c>
    </row>
    <row r="806" spans="1:10" x14ac:dyDescent="0.2">
      <c r="A806" s="20" t="s">
        <v>3923</v>
      </c>
      <c r="B806" s="20" t="s">
        <v>992</v>
      </c>
      <c r="C806" s="20" t="s">
        <v>3691</v>
      </c>
      <c r="D806" s="20" t="s">
        <v>571</v>
      </c>
      <c r="E806" s="20" t="s">
        <v>3924</v>
      </c>
      <c r="F806" s="20" t="s">
        <v>3925</v>
      </c>
      <c r="G806" s="20" t="s">
        <v>3926</v>
      </c>
      <c r="H806" s="20" t="s">
        <v>3927</v>
      </c>
      <c r="I806" s="20" t="s">
        <v>401</v>
      </c>
      <c r="J806" s="20" t="s">
        <v>402</v>
      </c>
    </row>
    <row r="807" spans="1:10" x14ac:dyDescent="0.2">
      <c r="A807" s="20" t="s">
        <v>3928</v>
      </c>
      <c r="B807" s="20" t="s">
        <v>992</v>
      </c>
      <c r="C807" s="20" t="s">
        <v>3691</v>
      </c>
      <c r="D807" s="20" t="s">
        <v>571</v>
      </c>
      <c r="E807" s="20" t="s">
        <v>3929</v>
      </c>
      <c r="F807" s="20" t="s">
        <v>617</v>
      </c>
      <c r="G807" s="20" t="s">
        <v>3930</v>
      </c>
      <c r="H807" s="20" t="s">
        <v>3931</v>
      </c>
      <c r="I807" s="20" t="s">
        <v>389</v>
      </c>
      <c r="J807" s="20"/>
    </row>
    <row r="808" spans="1:10" x14ac:dyDescent="0.2">
      <c r="A808" s="20" t="s">
        <v>3932</v>
      </c>
      <c r="B808" s="20" t="s">
        <v>992</v>
      </c>
      <c r="C808" s="20" t="s">
        <v>3691</v>
      </c>
      <c r="D808" s="20" t="s">
        <v>571</v>
      </c>
      <c r="E808" s="20" t="s">
        <v>3933</v>
      </c>
      <c r="F808" s="20" t="s">
        <v>3754</v>
      </c>
      <c r="G808" s="20" t="s">
        <v>3934</v>
      </c>
      <c r="H808" s="20" t="s">
        <v>3935</v>
      </c>
      <c r="I808" s="20" t="s">
        <v>401</v>
      </c>
      <c r="J808" s="20" t="s">
        <v>402</v>
      </c>
    </row>
    <row r="809" spans="1:10" x14ac:dyDescent="0.2">
      <c r="A809" s="20" t="s">
        <v>3936</v>
      </c>
      <c r="B809" s="20" t="s">
        <v>992</v>
      </c>
      <c r="C809" s="20" t="s">
        <v>3691</v>
      </c>
      <c r="D809" s="20" t="s">
        <v>571</v>
      </c>
      <c r="E809" s="20" t="s">
        <v>3937</v>
      </c>
      <c r="F809" s="20" t="s">
        <v>1228</v>
      </c>
      <c r="G809" s="20" t="s">
        <v>3938</v>
      </c>
      <c r="H809" s="20" t="s">
        <v>3939</v>
      </c>
      <c r="I809" s="20" t="s">
        <v>352</v>
      </c>
      <c r="J809" s="20"/>
    </row>
    <row r="810" spans="1:10" x14ac:dyDescent="0.2">
      <c r="A810" s="20" t="s">
        <v>3940</v>
      </c>
      <c r="B810" s="20" t="s">
        <v>992</v>
      </c>
      <c r="C810" s="20" t="s">
        <v>3691</v>
      </c>
      <c r="D810" s="20" t="s">
        <v>571</v>
      </c>
      <c r="E810" s="20" t="s">
        <v>3941</v>
      </c>
      <c r="F810" s="20" t="s">
        <v>3942</v>
      </c>
      <c r="G810" s="20" t="s">
        <v>3943</v>
      </c>
      <c r="H810" s="20" t="s">
        <v>3944</v>
      </c>
      <c r="I810" s="20" t="s">
        <v>401</v>
      </c>
      <c r="J810" s="20" t="s">
        <v>402</v>
      </c>
    </row>
    <row r="811" spans="1:10" x14ac:dyDescent="0.2">
      <c r="A811" s="20" t="s">
        <v>3945</v>
      </c>
      <c r="B811" s="20" t="s">
        <v>992</v>
      </c>
      <c r="C811" s="20" t="s">
        <v>3691</v>
      </c>
      <c r="D811" s="20" t="s">
        <v>571</v>
      </c>
      <c r="E811" s="20" t="s">
        <v>3946</v>
      </c>
      <c r="F811" s="20" t="s">
        <v>3947</v>
      </c>
      <c r="G811" s="20" t="s">
        <v>3948</v>
      </c>
      <c r="H811" s="20" t="s">
        <v>3949</v>
      </c>
      <c r="I811" s="20" t="s">
        <v>401</v>
      </c>
      <c r="J811" s="20" t="s">
        <v>483</v>
      </c>
    </row>
    <row r="812" spans="1:10" x14ac:dyDescent="0.2">
      <c r="A812" s="20" t="s">
        <v>3950</v>
      </c>
      <c r="B812" s="20" t="s">
        <v>992</v>
      </c>
      <c r="C812" s="20" t="s">
        <v>3691</v>
      </c>
      <c r="D812" s="20" t="s">
        <v>571</v>
      </c>
      <c r="E812" s="20" t="s">
        <v>3951</v>
      </c>
      <c r="F812" s="20" t="s">
        <v>3952</v>
      </c>
      <c r="G812" s="20" t="s">
        <v>3953</v>
      </c>
      <c r="H812" s="20" t="s">
        <v>3954</v>
      </c>
      <c r="I812" s="20" t="s">
        <v>401</v>
      </c>
      <c r="J812" s="20" t="s">
        <v>402</v>
      </c>
    </row>
    <row r="813" spans="1:10" x14ac:dyDescent="0.2">
      <c r="A813" s="20" t="s">
        <v>3955</v>
      </c>
      <c r="B813" s="20" t="s">
        <v>3564</v>
      </c>
      <c r="C813" s="20" t="s">
        <v>3691</v>
      </c>
      <c r="D813" s="20" t="s">
        <v>571</v>
      </c>
      <c r="E813" s="20" t="s">
        <v>3956</v>
      </c>
      <c r="F813" s="20" t="s">
        <v>456</v>
      </c>
      <c r="G813" s="20" t="s">
        <v>3957</v>
      </c>
      <c r="H813" s="20" t="s">
        <v>3958</v>
      </c>
      <c r="I813" s="20" t="s">
        <v>389</v>
      </c>
      <c r="J813" s="20"/>
    </row>
    <row r="814" spans="1:10" x14ac:dyDescent="0.2">
      <c r="A814" s="20" t="s">
        <v>3959</v>
      </c>
      <c r="B814" s="20" t="s">
        <v>992</v>
      </c>
      <c r="C814" s="20" t="s">
        <v>3691</v>
      </c>
      <c r="D814" s="20" t="s">
        <v>571</v>
      </c>
      <c r="E814" s="20" t="s">
        <v>3960</v>
      </c>
      <c r="F814" s="20" t="s">
        <v>3961</v>
      </c>
      <c r="G814" s="20" t="s">
        <v>3962</v>
      </c>
      <c r="H814" s="20" t="s">
        <v>3963</v>
      </c>
      <c r="I814" s="20" t="s">
        <v>401</v>
      </c>
      <c r="J814" s="20" t="s">
        <v>483</v>
      </c>
    </row>
    <row r="815" spans="1:10" x14ac:dyDescent="0.2">
      <c r="A815" s="20" t="s">
        <v>3964</v>
      </c>
      <c r="B815" s="20" t="s">
        <v>992</v>
      </c>
      <c r="C815" s="20" t="s">
        <v>3691</v>
      </c>
      <c r="D815" s="20" t="s">
        <v>571</v>
      </c>
      <c r="E815" s="20" t="s">
        <v>3965</v>
      </c>
      <c r="F815" s="20" t="s">
        <v>1136</v>
      </c>
      <c r="G815" s="20" t="s">
        <v>3966</v>
      </c>
      <c r="H815" s="20" t="s">
        <v>3967</v>
      </c>
      <c r="I815" s="20" t="s">
        <v>401</v>
      </c>
      <c r="J815" s="20" t="s">
        <v>483</v>
      </c>
    </row>
    <row r="816" spans="1:10" x14ac:dyDescent="0.2">
      <c r="A816" s="20" t="s">
        <v>3968</v>
      </c>
      <c r="B816" s="20" t="s">
        <v>992</v>
      </c>
      <c r="C816" s="20" t="s">
        <v>3691</v>
      </c>
      <c r="D816" s="20" t="s">
        <v>571</v>
      </c>
      <c r="E816" s="20" t="s">
        <v>3969</v>
      </c>
      <c r="F816" s="20" t="s">
        <v>3970</v>
      </c>
      <c r="G816" s="20" t="s">
        <v>3971</v>
      </c>
      <c r="H816" s="20" t="s">
        <v>3972</v>
      </c>
      <c r="I816" s="20" t="s">
        <v>401</v>
      </c>
      <c r="J816" s="20" t="s">
        <v>402</v>
      </c>
    </row>
    <row r="817" spans="1:10" x14ac:dyDescent="0.2">
      <c r="A817" s="20" t="s">
        <v>3973</v>
      </c>
      <c r="B817" s="20" t="s">
        <v>992</v>
      </c>
      <c r="C817" s="20" t="s">
        <v>3691</v>
      </c>
      <c r="D817" s="20" t="s">
        <v>571</v>
      </c>
      <c r="E817" s="20" t="s">
        <v>3974</v>
      </c>
      <c r="F817" s="20" t="s">
        <v>456</v>
      </c>
      <c r="G817" s="20" t="s">
        <v>3975</v>
      </c>
      <c r="H817" s="20" t="s">
        <v>3976</v>
      </c>
      <c r="I817" s="20" t="s">
        <v>401</v>
      </c>
      <c r="J817" s="20" t="s">
        <v>483</v>
      </c>
    </row>
    <row r="818" spans="1:10" x14ac:dyDescent="0.2">
      <c r="A818" s="20" t="s">
        <v>3977</v>
      </c>
      <c r="B818" s="20" t="s">
        <v>3564</v>
      </c>
      <c r="C818" s="20" t="s">
        <v>3691</v>
      </c>
      <c r="D818" s="20" t="s">
        <v>571</v>
      </c>
      <c r="E818" s="20" t="s">
        <v>3978</v>
      </c>
      <c r="F818" s="20" t="s">
        <v>1071</v>
      </c>
      <c r="G818" s="20" t="s">
        <v>3979</v>
      </c>
      <c r="H818" s="20" t="s">
        <v>3980</v>
      </c>
      <c r="I818" s="20" t="s">
        <v>389</v>
      </c>
      <c r="J818" s="20"/>
    </row>
    <row r="819" spans="1:10" x14ac:dyDescent="0.2">
      <c r="A819" s="20" t="s">
        <v>3981</v>
      </c>
      <c r="B819" s="20" t="s">
        <v>992</v>
      </c>
      <c r="C819" s="20" t="s">
        <v>3691</v>
      </c>
      <c r="D819" s="20" t="s">
        <v>571</v>
      </c>
      <c r="E819" s="20" t="s">
        <v>3982</v>
      </c>
      <c r="F819" s="20" t="s">
        <v>3983</v>
      </c>
      <c r="G819" s="20" t="s">
        <v>3984</v>
      </c>
      <c r="H819" s="20" t="s">
        <v>3985</v>
      </c>
      <c r="I819" s="20" t="s">
        <v>401</v>
      </c>
      <c r="J819" s="20" t="s">
        <v>402</v>
      </c>
    </row>
    <row r="820" spans="1:10" x14ac:dyDescent="0.2">
      <c r="A820" s="20" t="s">
        <v>3986</v>
      </c>
      <c r="B820" s="20" t="s">
        <v>992</v>
      </c>
      <c r="C820" s="20" t="s">
        <v>3691</v>
      </c>
      <c r="D820" s="20" t="s">
        <v>571</v>
      </c>
      <c r="E820" s="20" t="s">
        <v>3987</v>
      </c>
      <c r="F820" s="20" t="s">
        <v>3988</v>
      </c>
      <c r="G820" s="20" t="s">
        <v>3989</v>
      </c>
      <c r="H820" s="20" t="s">
        <v>3990</v>
      </c>
      <c r="I820" s="20" t="s">
        <v>401</v>
      </c>
      <c r="J820" s="20" t="s">
        <v>402</v>
      </c>
    </row>
    <row r="821" spans="1:10" x14ac:dyDescent="0.2">
      <c r="A821" s="20" t="s">
        <v>3991</v>
      </c>
      <c r="B821" s="20" t="s">
        <v>992</v>
      </c>
      <c r="C821" s="20" t="s">
        <v>3691</v>
      </c>
      <c r="D821" s="20" t="s">
        <v>571</v>
      </c>
      <c r="E821" s="20" t="s">
        <v>3992</v>
      </c>
      <c r="F821" s="20" t="s">
        <v>722</v>
      </c>
      <c r="G821" s="20" t="s">
        <v>3993</v>
      </c>
      <c r="H821" s="20" t="s">
        <v>3994</v>
      </c>
      <c r="I821" s="20" t="s">
        <v>401</v>
      </c>
      <c r="J821" s="20" t="s">
        <v>483</v>
      </c>
    </row>
    <row r="822" spans="1:10" x14ac:dyDescent="0.2">
      <c r="A822" s="20" t="s">
        <v>3995</v>
      </c>
      <c r="B822" s="20" t="s">
        <v>992</v>
      </c>
      <c r="C822" s="20" t="s">
        <v>3691</v>
      </c>
      <c r="D822" s="20" t="s">
        <v>860</v>
      </c>
      <c r="E822" s="20" t="s">
        <v>3996</v>
      </c>
      <c r="F822" s="20" t="s">
        <v>3997</v>
      </c>
      <c r="G822" s="20" t="s">
        <v>3998</v>
      </c>
      <c r="H822" s="20" t="s">
        <v>3999</v>
      </c>
      <c r="I822" s="20" t="s">
        <v>401</v>
      </c>
      <c r="J822" s="20" t="s">
        <v>402</v>
      </c>
    </row>
    <row r="823" spans="1:10" x14ac:dyDescent="0.2">
      <c r="A823" s="20" t="s">
        <v>4000</v>
      </c>
      <c r="B823" s="20" t="s">
        <v>992</v>
      </c>
      <c r="C823" s="20" t="s">
        <v>3691</v>
      </c>
      <c r="D823" s="20" t="s">
        <v>571</v>
      </c>
      <c r="E823" s="20" t="s">
        <v>4001</v>
      </c>
      <c r="F823" s="20" t="s">
        <v>421</v>
      </c>
      <c r="G823" s="20" t="s">
        <v>4002</v>
      </c>
      <c r="H823" s="20" t="s">
        <v>4003</v>
      </c>
      <c r="I823" s="20" t="s">
        <v>352</v>
      </c>
      <c r="J823" s="20"/>
    </row>
    <row r="824" spans="1:10" x14ac:dyDescent="0.2">
      <c r="A824" s="20" t="s">
        <v>4004</v>
      </c>
      <c r="B824" s="20" t="s">
        <v>992</v>
      </c>
      <c r="C824" s="20" t="s">
        <v>3691</v>
      </c>
      <c r="D824" s="20" t="s">
        <v>571</v>
      </c>
      <c r="E824" s="20" t="s">
        <v>4005</v>
      </c>
      <c r="F824" s="20" t="s">
        <v>2439</v>
      </c>
      <c r="G824" s="20" t="s">
        <v>4006</v>
      </c>
      <c r="H824" s="20" t="s">
        <v>4007</v>
      </c>
      <c r="I824" s="20" t="s">
        <v>401</v>
      </c>
      <c r="J824" s="20" t="s">
        <v>483</v>
      </c>
    </row>
    <row r="825" spans="1:10" x14ac:dyDescent="0.2">
      <c r="A825" s="20" t="s">
        <v>4008</v>
      </c>
      <c r="B825" s="20" t="s">
        <v>992</v>
      </c>
      <c r="C825" s="20" t="s">
        <v>3691</v>
      </c>
      <c r="D825" s="20" t="s">
        <v>571</v>
      </c>
      <c r="E825" s="20" t="s">
        <v>4009</v>
      </c>
      <c r="F825" s="20" t="s">
        <v>4010</v>
      </c>
      <c r="G825" s="20" t="s">
        <v>4011</v>
      </c>
      <c r="H825" s="20" t="s">
        <v>4012</v>
      </c>
      <c r="I825" s="20" t="s">
        <v>352</v>
      </c>
      <c r="J825" s="20"/>
    </row>
    <row r="826" spans="1:10" x14ac:dyDescent="0.2">
      <c r="A826" s="20" t="s">
        <v>4013</v>
      </c>
      <c r="B826" s="20" t="s">
        <v>992</v>
      </c>
      <c r="C826" s="20" t="s">
        <v>3691</v>
      </c>
      <c r="D826" s="20" t="s">
        <v>571</v>
      </c>
      <c r="E826" s="20" t="s">
        <v>4014</v>
      </c>
      <c r="F826" s="20" t="s">
        <v>923</v>
      </c>
      <c r="G826" s="20" t="s">
        <v>4015</v>
      </c>
      <c r="H826" s="20" t="s">
        <v>4016</v>
      </c>
      <c r="I826" s="20" t="s">
        <v>401</v>
      </c>
      <c r="J826" s="20" t="s">
        <v>483</v>
      </c>
    </row>
    <row r="827" spans="1:10" x14ac:dyDescent="0.2">
      <c r="A827" s="20" t="s">
        <v>4017</v>
      </c>
      <c r="B827" s="20" t="s">
        <v>3564</v>
      </c>
      <c r="C827" s="20" t="s">
        <v>3691</v>
      </c>
      <c r="D827" s="20" t="s">
        <v>571</v>
      </c>
      <c r="E827" s="20" t="s">
        <v>4018</v>
      </c>
      <c r="F827" s="20" t="s">
        <v>4019</v>
      </c>
      <c r="G827" s="20" t="s">
        <v>4020</v>
      </c>
      <c r="H827" s="20" t="s">
        <v>4021</v>
      </c>
      <c r="I827" s="20" t="s">
        <v>352</v>
      </c>
      <c r="J827" s="20"/>
    </row>
    <row r="828" spans="1:10" x14ac:dyDescent="0.2">
      <c r="A828" s="20" t="s">
        <v>4022</v>
      </c>
      <c r="B828" s="20" t="s">
        <v>345</v>
      </c>
      <c r="C828" s="20" t="s">
        <v>3691</v>
      </c>
      <c r="D828" s="20" t="s">
        <v>571</v>
      </c>
      <c r="E828" s="20" t="s">
        <v>4023</v>
      </c>
      <c r="F828" s="20" t="s">
        <v>788</v>
      </c>
      <c r="G828" s="20" t="s">
        <v>4024</v>
      </c>
      <c r="H828" s="20" t="s">
        <v>4025</v>
      </c>
      <c r="I828" s="20" t="s">
        <v>352</v>
      </c>
      <c r="J828" s="20"/>
    </row>
    <row r="829" spans="1:10" x14ac:dyDescent="0.2">
      <c r="A829" s="20" t="s">
        <v>4026</v>
      </c>
      <c r="B829" s="20" t="s">
        <v>992</v>
      </c>
      <c r="C829" s="20" t="s">
        <v>3691</v>
      </c>
      <c r="D829" s="20" t="s">
        <v>571</v>
      </c>
      <c r="E829" s="20" t="s">
        <v>4027</v>
      </c>
      <c r="F829" s="20" t="s">
        <v>1388</v>
      </c>
      <c r="G829" s="20" t="s">
        <v>4028</v>
      </c>
      <c r="H829" s="20" t="s">
        <v>4029</v>
      </c>
      <c r="I829" s="20" t="s">
        <v>401</v>
      </c>
      <c r="J829" s="20" t="s">
        <v>483</v>
      </c>
    </row>
    <row r="830" spans="1:10" x14ac:dyDescent="0.2">
      <c r="A830" s="20" t="s">
        <v>4030</v>
      </c>
      <c r="B830" s="20" t="s">
        <v>992</v>
      </c>
      <c r="C830" s="20" t="s">
        <v>3691</v>
      </c>
      <c r="D830" s="20" t="s">
        <v>571</v>
      </c>
      <c r="E830" s="20" t="s">
        <v>4031</v>
      </c>
      <c r="F830" s="20" t="s">
        <v>2147</v>
      </c>
      <c r="G830" s="20" t="s">
        <v>4032</v>
      </c>
      <c r="H830" s="20" t="s">
        <v>4033</v>
      </c>
      <c r="I830" s="20" t="s">
        <v>401</v>
      </c>
      <c r="J830" s="20" t="s">
        <v>483</v>
      </c>
    </row>
    <row r="831" spans="1:10" x14ac:dyDescent="0.2">
      <c r="A831" s="20" t="s">
        <v>4034</v>
      </c>
      <c r="B831" s="20" t="s">
        <v>3564</v>
      </c>
      <c r="C831" s="20" t="s">
        <v>3691</v>
      </c>
      <c r="D831" s="20" t="s">
        <v>571</v>
      </c>
      <c r="E831" s="20" t="s">
        <v>4035</v>
      </c>
      <c r="F831" s="20" t="s">
        <v>4036</v>
      </c>
      <c r="G831" s="20" t="s">
        <v>4037</v>
      </c>
      <c r="H831" s="20" t="s">
        <v>4038</v>
      </c>
      <c r="I831" s="20" t="s">
        <v>401</v>
      </c>
      <c r="J831" s="20" t="s">
        <v>402</v>
      </c>
    </row>
    <row r="832" spans="1:10" x14ac:dyDescent="0.2">
      <c r="A832" s="20" t="s">
        <v>4039</v>
      </c>
      <c r="B832" s="20" t="s">
        <v>992</v>
      </c>
      <c r="C832" s="20" t="s">
        <v>3691</v>
      </c>
      <c r="D832" s="20" t="s">
        <v>571</v>
      </c>
      <c r="E832" s="20" t="s">
        <v>4040</v>
      </c>
      <c r="F832" s="20" t="s">
        <v>891</v>
      </c>
      <c r="G832" s="20" t="s">
        <v>4041</v>
      </c>
      <c r="H832" s="20" t="s">
        <v>4042</v>
      </c>
      <c r="I832" s="20" t="s">
        <v>389</v>
      </c>
      <c r="J832" s="20"/>
    </row>
    <row r="833" spans="1:10" x14ac:dyDescent="0.2">
      <c r="A833" s="20" t="s">
        <v>4043</v>
      </c>
      <c r="B833" s="20" t="s">
        <v>992</v>
      </c>
      <c r="C833" s="20" t="s">
        <v>3691</v>
      </c>
      <c r="D833" s="20" t="s">
        <v>571</v>
      </c>
      <c r="E833" s="20" t="s">
        <v>4044</v>
      </c>
      <c r="F833" s="20" t="s">
        <v>4045</v>
      </c>
      <c r="G833" s="20" t="s">
        <v>4046</v>
      </c>
      <c r="H833" s="20" t="s">
        <v>4047</v>
      </c>
      <c r="I833" s="20" t="s">
        <v>401</v>
      </c>
      <c r="J833" s="20" t="s">
        <v>483</v>
      </c>
    </row>
    <row r="834" spans="1:10" x14ac:dyDescent="0.2">
      <c r="A834" s="20" t="s">
        <v>4048</v>
      </c>
      <c r="B834" s="20" t="s">
        <v>992</v>
      </c>
      <c r="C834" s="20" t="s">
        <v>3691</v>
      </c>
      <c r="D834" s="20" t="s">
        <v>571</v>
      </c>
      <c r="E834" s="20" t="s">
        <v>4049</v>
      </c>
      <c r="F834" s="20" t="s">
        <v>640</v>
      </c>
      <c r="G834" s="20" t="s">
        <v>4050</v>
      </c>
      <c r="H834" s="20" t="s">
        <v>4051</v>
      </c>
      <c r="I834" s="20" t="s">
        <v>401</v>
      </c>
      <c r="J834" s="20" t="s">
        <v>402</v>
      </c>
    </row>
    <row r="835" spans="1:10" x14ac:dyDescent="0.2">
      <c r="A835" s="20" t="s">
        <v>4052</v>
      </c>
      <c r="B835" s="20" t="s">
        <v>992</v>
      </c>
      <c r="C835" s="20" t="s">
        <v>3691</v>
      </c>
      <c r="D835" s="20" t="s">
        <v>571</v>
      </c>
      <c r="E835" s="20" t="s">
        <v>4053</v>
      </c>
      <c r="F835" s="20" t="s">
        <v>923</v>
      </c>
      <c r="G835" s="20" t="s">
        <v>4054</v>
      </c>
      <c r="H835" s="20" t="s">
        <v>4055</v>
      </c>
      <c r="I835" s="20" t="s">
        <v>401</v>
      </c>
      <c r="J835" s="20" t="s">
        <v>483</v>
      </c>
    </row>
    <row r="836" spans="1:10" x14ac:dyDescent="0.2">
      <c r="A836" s="20" t="s">
        <v>4056</v>
      </c>
      <c r="B836" s="20" t="s">
        <v>992</v>
      </c>
      <c r="C836" s="20" t="s">
        <v>3691</v>
      </c>
      <c r="D836" s="20" t="s">
        <v>571</v>
      </c>
      <c r="E836" s="20" t="s">
        <v>4057</v>
      </c>
      <c r="F836" s="20" t="s">
        <v>1891</v>
      </c>
      <c r="G836" s="20" t="s">
        <v>4058</v>
      </c>
      <c r="H836" s="20" t="s">
        <v>4059</v>
      </c>
      <c r="I836" s="20" t="s">
        <v>352</v>
      </c>
      <c r="J836" s="20"/>
    </row>
    <row r="837" spans="1:10" x14ac:dyDescent="0.2">
      <c r="A837" s="20" t="s">
        <v>4060</v>
      </c>
      <c r="B837" s="20" t="s">
        <v>992</v>
      </c>
      <c r="C837" s="20" t="s">
        <v>3691</v>
      </c>
      <c r="D837" s="20" t="s">
        <v>571</v>
      </c>
      <c r="E837" s="20" t="s">
        <v>4061</v>
      </c>
      <c r="F837" s="20" t="s">
        <v>1071</v>
      </c>
      <c r="G837" s="20" t="s">
        <v>4062</v>
      </c>
      <c r="H837" s="20" t="s">
        <v>4063</v>
      </c>
      <c r="I837" s="20" t="s">
        <v>401</v>
      </c>
      <c r="J837" s="20" t="s">
        <v>483</v>
      </c>
    </row>
    <row r="838" spans="1:10" x14ac:dyDescent="0.2">
      <c r="A838" s="20" t="s">
        <v>4064</v>
      </c>
      <c r="B838" s="20" t="s">
        <v>992</v>
      </c>
      <c r="C838" s="20" t="s">
        <v>3691</v>
      </c>
      <c r="D838" s="20" t="s">
        <v>571</v>
      </c>
      <c r="E838" s="20" t="s">
        <v>4065</v>
      </c>
      <c r="F838" s="20" t="s">
        <v>4066</v>
      </c>
      <c r="G838" s="20" t="s">
        <v>4067</v>
      </c>
      <c r="H838" s="20" t="s">
        <v>4068</v>
      </c>
      <c r="I838" s="20" t="s">
        <v>401</v>
      </c>
      <c r="J838" s="20" t="s">
        <v>402</v>
      </c>
    </row>
    <row r="839" spans="1:10" x14ac:dyDescent="0.2">
      <c r="A839" s="20" t="s">
        <v>4069</v>
      </c>
      <c r="B839" s="20" t="s">
        <v>992</v>
      </c>
      <c r="C839" s="20" t="s">
        <v>3691</v>
      </c>
      <c r="D839" s="20" t="s">
        <v>571</v>
      </c>
      <c r="E839" s="20" t="s">
        <v>4070</v>
      </c>
      <c r="F839" s="20" t="s">
        <v>962</v>
      </c>
      <c r="G839" s="20" t="s">
        <v>4071</v>
      </c>
      <c r="H839" s="20" t="s">
        <v>4072</v>
      </c>
      <c r="I839" s="20" t="s">
        <v>401</v>
      </c>
      <c r="J839" s="20" t="s">
        <v>483</v>
      </c>
    </row>
    <row r="840" spans="1:10" x14ac:dyDescent="0.2">
      <c r="A840" s="20" t="s">
        <v>4073</v>
      </c>
      <c r="B840" s="20" t="s">
        <v>992</v>
      </c>
      <c r="C840" s="20" t="s">
        <v>3691</v>
      </c>
      <c r="D840" s="20" t="s">
        <v>571</v>
      </c>
      <c r="E840" s="20" t="s">
        <v>4074</v>
      </c>
      <c r="F840" s="20" t="s">
        <v>4075</v>
      </c>
      <c r="G840" s="20" t="s">
        <v>4076</v>
      </c>
      <c r="H840" s="20" t="s">
        <v>4077</v>
      </c>
      <c r="I840" s="20" t="s">
        <v>401</v>
      </c>
      <c r="J840" s="20" t="s">
        <v>402</v>
      </c>
    </row>
    <row r="841" spans="1:10" x14ac:dyDescent="0.2">
      <c r="A841" s="20" t="s">
        <v>4078</v>
      </c>
      <c r="B841" s="20" t="s">
        <v>992</v>
      </c>
      <c r="C841" s="20" t="s">
        <v>3691</v>
      </c>
      <c r="D841" s="20" t="s">
        <v>571</v>
      </c>
      <c r="E841" s="20" t="s">
        <v>4079</v>
      </c>
      <c r="F841" s="20" t="s">
        <v>552</v>
      </c>
      <c r="G841" s="20" t="s">
        <v>4080</v>
      </c>
      <c r="H841" s="20" t="s">
        <v>4081</v>
      </c>
      <c r="I841" s="20" t="s">
        <v>401</v>
      </c>
      <c r="J841" s="20" t="s">
        <v>483</v>
      </c>
    </row>
    <row r="842" spans="1:10" x14ac:dyDescent="0.2">
      <c r="A842" s="20" t="s">
        <v>4082</v>
      </c>
      <c r="B842" s="20" t="s">
        <v>992</v>
      </c>
      <c r="C842" s="20" t="s">
        <v>3691</v>
      </c>
      <c r="D842" s="20" t="s">
        <v>571</v>
      </c>
      <c r="E842" s="20" t="s">
        <v>4083</v>
      </c>
      <c r="F842" s="20" t="s">
        <v>727</v>
      </c>
      <c r="G842" s="20" t="s">
        <v>4084</v>
      </c>
      <c r="H842" s="20" t="s">
        <v>4085</v>
      </c>
      <c r="I842" s="20" t="s">
        <v>401</v>
      </c>
      <c r="J842" s="20" t="s">
        <v>483</v>
      </c>
    </row>
    <row r="843" spans="1:10" x14ac:dyDescent="0.2">
      <c r="A843" s="20" t="s">
        <v>4086</v>
      </c>
      <c r="B843" s="20" t="s">
        <v>992</v>
      </c>
      <c r="C843" s="20" t="s">
        <v>3691</v>
      </c>
      <c r="D843" s="20" t="s">
        <v>571</v>
      </c>
      <c r="E843" s="20" t="s">
        <v>4087</v>
      </c>
      <c r="F843" s="20" t="s">
        <v>4088</v>
      </c>
      <c r="G843" s="20" t="s">
        <v>4089</v>
      </c>
      <c r="H843" s="20" t="s">
        <v>4090</v>
      </c>
      <c r="I843" s="20" t="s">
        <v>401</v>
      </c>
      <c r="J843" s="20" t="s">
        <v>483</v>
      </c>
    </row>
    <row r="844" spans="1:10" x14ac:dyDescent="0.2">
      <c r="A844" s="20" t="s">
        <v>4091</v>
      </c>
      <c r="B844" s="20" t="s">
        <v>345</v>
      </c>
      <c r="C844" s="20" t="s">
        <v>3691</v>
      </c>
      <c r="D844" s="20" t="s">
        <v>571</v>
      </c>
      <c r="E844" s="20" t="s">
        <v>4092</v>
      </c>
      <c r="F844" s="20" t="s">
        <v>4093</v>
      </c>
      <c r="G844" s="20" t="s">
        <v>4094</v>
      </c>
      <c r="H844" s="20" t="s">
        <v>4095</v>
      </c>
      <c r="I844" s="20" t="s">
        <v>352</v>
      </c>
      <c r="J844" s="20"/>
    </row>
    <row r="845" spans="1:10" x14ac:dyDescent="0.2">
      <c r="A845" s="20" t="s">
        <v>4096</v>
      </c>
      <c r="B845" s="20" t="s">
        <v>992</v>
      </c>
      <c r="C845" s="20" t="s">
        <v>3691</v>
      </c>
      <c r="D845" s="20" t="s">
        <v>571</v>
      </c>
      <c r="E845" s="20" t="s">
        <v>4097</v>
      </c>
      <c r="F845" s="20" t="s">
        <v>1343</v>
      </c>
      <c r="G845" s="20" t="s">
        <v>4098</v>
      </c>
      <c r="H845" s="20" t="s">
        <v>4099</v>
      </c>
      <c r="I845" s="20" t="s">
        <v>401</v>
      </c>
      <c r="J845" s="20" t="s">
        <v>483</v>
      </c>
    </row>
    <row r="846" spans="1:10" x14ac:dyDescent="0.2">
      <c r="A846" s="20" t="s">
        <v>4100</v>
      </c>
      <c r="B846" s="20" t="s">
        <v>992</v>
      </c>
      <c r="C846" s="20" t="s">
        <v>3691</v>
      </c>
      <c r="D846" s="20" t="s">
        <v>571</v>
      </c>
      <c r="E846" s="20" t="s">
        <v>4101</v>
      </c>
      <c r="F846" s="20" t="s">
        <v>4102</v>
      </c>
      <c r="G846" s="20" t="s">
        <v>4103</v>
      </c>
      <c r="H846" s="20" t="s">
        <v>4104</v>
      </c>
      <c r="I846" s="20" t="s">
        <v>401</v>
      </c>
      <c r="J846" s="20" t="s">
        <v>483</v>
      </c>
    </row>
    <row r="847" spans="1:10" x14ac:dyDescent="0.2">
      <c r="A847" s="20" t="s">
        <v>4105</v>
      </c>
      <c r="B847" s="20" t="s">
        <v>992</v>
      </c>
      <c r="C847" s="20" t="s">
        <v>3691</v>
      </c>
      <c r="D847" s="20" t="s">
        <v>571</v>
      </c>
      <c r="E847" s="20" t="s">
        <v>4106</v>
      </c>
      <c r="F847" s="20" t="s">
        <v>4107</v>
      </c>
      <c r="G847" s="20" t="s">
        <v>4108</v>
      </c>
      <c r="H847" s="20" t="s">
        <v>4109</v>
      </c>
      <c r="I847" s="20" t="s">
        <v>401</v>
      </c>
      <c r="J847" s="20" t="s">
        <v>483</v>
      </c>
    </row>
    <row r="848" spans="1:10" x14ac:dyDescent="0.2">
      <c r="A848" s="20" t="s">
        <v>4110</v>
      </c>
      <c r="B848" s="20" t="s">
        <v>992</v>
      </c>
      <c r="C848" s="20" t="s">
        <v>3691</v>
      </c>
      <c r="D848" s="20" t="s">
        <v>571</v>
      </c>
      <c r="E848" s="20" t="s">
        <v>4111</v>
      </c>
      <c r="F848" s="20" t="s">
        <v>410</v>
      </c>
      <c r="G848" s="20" t="s">
        <v>4112</v>
      </c>
      <c r="H848" s="20" t="s">
        <v>4113</v>
      </c>
      <c r="I848" s="20" t="s">
        <v>401</v>
      </c>
      <c r="J848" s="20" t="s">
        <v>483</v>
      </c>
    </row>
    <row r="849" spans="1:10" x14ac:dyDescent="0.2">
      <c r="A849" s="20" t="s">
        <v>4114</v>
      </c>
      <c r="B849" s="20" t="s">
        <v>992</v>
      </c>
      <c r="C849" s="20" t="s">
        <v>3691</v>
      </c>
      <c r="D849" s="20" t="s">
        <v>571</v>
      </c>
      <c r="E849" s="20" t="s">
        <v>4115</v>
      </c>
      <c r="F849" s="20" t="s">
        <v>4116</v>
      </c>
      <c r="G849" s="20" t="s">
        <v>4117</v>
      </c>
      <c r="H849" s="20" t="s">
        <v>4118</v>
      </c>
      <c r="I849" s="20" t="s">
        <v>401</v>
      </c>
      <c r="J849" s="20" t="s">
        <v>402</v>
      </c>
    </row>
    <row r="850" spans="1:10" x14ac:dyDescent="0.2">
      <c r="A850" s="20" t="s">
        <v>4119</v>
      </c>
      <c r="B850" s="20" t="s">
        <v>3564</v>
      </c>
      <c r="C850" s="20" t="s">
        <v>3691</v>
      </c>
      <c r="D850" s="20" t="s">
        <v>571</v>
      </c>
      <c r="E850" s="20" t="s">
        <v>4120</v>
      </c>
      <c r="F850" s="20" t="s">
        <v>3517</v>
      </c>
      <c r="G850" s="20" t="s">
        <v>4121</v>
      </c>
      <c r="H850" s="20" t="s">
        <v>4122</v>
      </c>
      <c r="I850" s="20" t="s">
        <v>352</v>
      </c>
      <c r="J850" s="20"/>
    </row>
    <row r="851" spans="1:10" x14ac:dyDescent="0.2">
      <c r="A851" s="20" t="s">
        <v>4123</v>
      </c>
      <c r="B851" s="20" t="s">
        <v>345</v>
      </c>
      <c r="C851" s="20" t="s">
        <v>3691</v>
      </c>
      <c r="D851" s="20" t="s">
        <v>571</v>
      </c>
      <c r="E851" s="20" t="s">
        <v>4124</v>
      </c>
      <c r="F851" s="20" t="s">
        <v>4125</v>
      </c>
      <c r="G851" s="20" t="s">
        <v>4126</v>
      </c>
      <c r="H851" s="20" t="s">
        <v>4127</v>
      </c>
      <c r="I851" s="20" t="s">
        <v>401</v>
      </c>
      <c r="J851" s="20" t="s">
        <v>402</v>
      </c>
    </row>
    <row r="852" spans="1:10" x14ac:dyDescent="0.2">
      <c r="A852" s="20" t="s">
        <v>4128</v>
      </c>
      <c r="B852" s="20" t="s">
        <v>992</v>
      </c>
      <c r="C852" s="20" t="s">
        <v>3691</v>
      </c>
      <c r="D852" s="20" t="s">
        <v>571</v>
      </c>
      <c r="E852" s="20" t="s">
        <v>4129</v>
      </c>
      <c r="F852" s="20" t="s">
        <v>2973</v>
      </c>
      <c r="G852" s="20" t="s">
        <v>4130</v>
      </c>
      <c r="H852" s="20" t="s">
        <v>4131</v>
      </c>
      <c r="I852" s="20" t="s">
        <v>401</v>
      </c>
      <c r="J852" s="20" t="s">
        <v>402</v>
      </c>
    </row>
    <row r="853" spans="1:10" x14ac:dyDescent="0.2">
      <c r="A853" s="20" t="s">
        <v>4132</v>
      </c>
      <c r="B853" s="20" t="s">
        <v>345</v>
      </c>
      <c r="C853" s="20" t="s">
        <v>3691</v>
      </c>
      <c r="D853" s="20" t="s">
        <v>571</v>
      </c>
      <c r="E853" s="20" t="s">
        <v>4133</v>
      </c>
      <c r="F853" s="20" t="s">
        <v>4134</v>
      </c>
      <c r="G853" s="20" t="s">
        <v>4135</v>
      </c>
      <c r="H853" s="20" t="s">
        <v>4136</v>
      </c>
      <c r="I853" s="20" t="s">
        <v>401</v>
      </c>
      <c r="J853" s="20" t="s">
        <v>402</v>
      </c>
    </row>
    <row r="854" spans="1:10" x14ac:dyDescent="0.2">
      <c r="A854" s="20" t="s">
        <v>4137</v>
      </c>
      <c r="B854" s="20" t="s">
        <v>992</v>
      </c>
      <c r="C854" s="20" t="s">
        <v>3691</v>
      </c>
      <c r="D854" s="20" t="s">
        <v>571</v>
      </c>
      <c r="E854" s="20" t="s">
        <v>4138</v>
      </c>
      <c r="F854" s="20" t="s">
        <v>4139</v>
      </c>
      <c r="G854" s="20" t="s">
        <v>4140</v>
      </c>
      <c r="H854" s="20" t="s">
        <v>4141</v>
      </c>
      <c r="I854" s="20" t="s">
        <v>401</v>
      </c>
      <c r="J854" s="20" t="s">
        <v>483</v>
      </c>
    </row>
    <row r="855" spans="1:10" x14ac:dyDescent="0.2">
      <c r="A855" s="20" t="s">
        <v>4142</v>
      </c>
      <c r="B855" s="20" t="s">
        <v>992</v>
      </c>
      <c r="C855" s="20" t="s">
        <v>3691</v>
      </c>
      <c r="D855" s="20" t="s">
        <v>571</v>
      </c>
      <c r="E855" s="20" t="s">
        <v>4143</v>
      </c>
      <c r="F855" s="20" t="s">
        <v>1071</v>
      </c>
      <c r="G855" s="20" t="s">
        <v>4144</v>
      </c>
      <c r="H855" s="20" t="s">
        <v>4145</v>
      </c>
      <c r="I855" s="20" t="s">
        <v>401</v>
      </c>
      <c r="J855" s="20" t="s">
        <v>483</v>
      </c>
    </row>
    <row r="856" spans="1:10" x14ac:dyDescent="0.2">
      <c r="A856" s="20" t="s">
        <v>4146</v>
      </c>
      <c r="B856" s="20" t="s">
        <v>992</v>
      </c>
      <c r="C856" s="20" t="s">
        <v>3691</v>
      </c>
      <c r="D856" s="20" t="s">
        <v>571</v>
      </c>
      <c r="E856" s="20" t="s">
        <v>4147</v>
      </c>
      <c r="F856" s="20" t="s">
        <v>410</v>
      </c>
      <c r="G856" s="20" t="s">
        <v>4148</v>
      </c>
      <c r="H856" s="20" t="s">
        <v>4149</v>
      </c>
      <c r="I856" s="20" t="s">
        <v>401</v>
      </c>
      <c r="J856" s="20" t="s">
        <v>483</v>
      </c>
    </row>
    <row r="857" spans="1:10" x14ac:dyDescent="0.2">
      <c r="A857" s="20" t="s">
        <v>4150</v>
      </c>
      <c r="B857" s="20" t="s">
        <v>992</v>
      </c>
      <c r="C857" s="20" t="s">
        <v>3691</v>
      </c>
      <c r="D857" s="20" t="s">
        <v>571</v>
      </c>
      <c r="E857" s="20" t="s">
        <v>4151</v>
      </c>
      <c r="F857" s="20" t="s">
        <v>514</v>
      </c>
      <c r="G857" s="20" t="s">
        <v>4152</v>
      </c>
      <c r="H857" s="20" t="s">
        <v>4153</v>
      </c>
      <c r="I857" s="20" t="s">
        <v>401</v>
      </c>
      <c r="J857" s="20" t="s">
        <v>402</v>
      </c>
    </row>
    <row r="858" spans="1:10" x14ac:dyDescent="0.2">
      <c r="A858" s="20" t="s">
        <v>4154</v>
      </c>
      <c r="B858" s="20" t="s">
        <v>992</v>
      </c>
      <c r="C858" s="20" t="s">
        <v>3691</v>
      </c>
      <c r="D858" s="20" t="s">
        <v>571</v>
      </c>
      <c r="E858" s="20" t="s">
        <v>4155</v>
      </c>
      <c r="F858" s="20" t="s">
        <v>4156</v>
      </c>
      <c r="G858" s="20" t="s">
        <v>4157</v>
      </c>
      <c r="H858" s="20" t="s">
        <v>4158</v>
      </c>
      <c r="I858" s="20" t="s">
        <v>401</v>
      </c>
      <c r="J858" s="20" t="s">
        <v>402</v>
      </c>
    </row>
    <row r="859" spans="1:10" x14ac:dyDescent="0.2">
      <c r="A859" s="20" t="s">
        <v>4159</v>
      </c>
      <c r="B859" s="20" t="s">
        <v>345</v>
      </c>
      <c r="C859" s="20" t="s">
        <v>3691</v>
      </c>
      <c r="D859" s="20" t="s">
        <v>571</v>
      </c>
      <c r="E859" s="20" t="s">
        <v>4160</v>
      </c>
      <c r="F859" s="20" t="s">
        <v>727</v>
      </c>
      <c r="G859" s="20" t="s">
        <v>4161</v>
      </c>
      <c r="H859" s="20" t="s">
        <v>4162</v>
      </c>
      <c r="I859" s="20" t="s">
        <v>401</v>
      </c>
      <c r="J859" s="20" t="s">
        <v>402</v>
      </c>
    </row>
    <row r="860" spans="1:10" x14ac:dyDescent="0.2">
      <c r="A860" s="20" t="s">
        <v>4163</v>
      </c>
      <c r="B860" s="20" t="s">
        <v>345</v>
      </c>
      <c r="C860" s="20" t="s">
        <v>3691</v>
      </c>
      <c r="D860" s="20" t="s">
        <v>571</v>
      </c>
      <c r="E860" s="20" t="s">
        <v>4164</v>
      </c>
      <c r="F860" s="20" t="s">
        <v>1383</v>
      </c>
      <c r="G860" s="20" t="s">
        <v>4165</v>
      </c>
      <c r="H860" s="20" t="s">
        <v>4166</v>
      </c>
      <c r="I860" s="20" t="s">
        <v>401</v>
      </c>
      <c r="J860" s="20" t="s">
        <v>483</v>
      </c>
    </row>
    <row r="861" spans="1:10" x14ac:dyDescent="0.2">
      <c r="A861" s="20" t="s">
        <v>4167</v>
      </c>
      <c r="B861" s="20" t="s">
        <v>992</v>
      </c>
      <c r="C861" s="20" t="s">
        <v>3691</v>
      </c>
      <c r="D861" s="20" t="s">
        <v>571</v>
      </c>
      <c r="E861" s="20" t="s">
        <v>4168</v>
      </c>
      <c r="F861" s="20" t="s">
        <v>1071</v>
      </c>
      <c r="G861" s="20" t="s">
        <v>4169</v>
      </c>
      <c r="H861" s="20" t="s">
        <v>4170</v>
      </c>
      <c r="I861" s="20" t="s">
        <v>389</v>
      </c>
      <c r="J861" s="20"/>
    </row>
    <row r="862" spans="1:10" x14ac:dyDescent="0.2">
      <c r="A862" s="20" t="s">
        <v>4171</v>
      </c>
      <c r="B862" s="20" t="s">
        <v>992</v>
      </c>
      <c r="C862" s="20" t="s">
        <v>3691</v>
      </c>
      <c r="D862" s="20" t="s">
        <v>571</v>
      </c>
      <c r="E862" s="20" t="s">
        <v>4172</v>
      </c>
      <c r="F862" s="20" t="s">
        <v>593</v>
      </c>
      <c r="G862" s="20" t="s">
        <v>4173</v>
      </c>
      <c r="H862" s="20" t="s">
        <v>4174</v>
      </c>
      <c r="I862" s="20" t="s">
        <v>401</v>
      </c>
      <c r="J862" s="20" t="s">
        <v>402</v>
      </c>
    </row>
    <row r="863" spans="1:10" x14ac:dyDescent="0.2">
      <c r="A863" s="20" t="s">
        <v>4175</v>
      </c>
      <c r="B863" s="20" t="s">
        <v>992</v>
      </c>
      <c r="C863" s="20" t="s">
        <v>3691</v>
      </c>
      <c r="D863" s="20" t="s">
        <v>571</v>
      </c>
      <c r="E863" s="20" t="s">
        <v>4176</v>
      </c>
      <c r="F863" s="20" t="s">
        <v>588</v>
      </c>
      <c r="G863" s="20" t="s">
        <v>4177</v>
      </c>
      <c r="H863" s="20" t="s">
        <v>4178</v>
      </c>
      <c r="I863" s="20" t="s">
        <v>401</v>
      </c>
      <c r="J863" s="20" t="s">
        <v>483</v>
      </c>
    </row>
    <row r="864" spans="1:10" x14ac:dyDescent="0.2">
      <c r="A864" s="20" t="s">
        <v>4179</v>
      </c>
      <c r="B864" s="20" t="s">
        <v>345</v>
      </c>
      <c r="C864" s="20" t="s">
        <v>3691</v>
      </c>
      <c r="D864" s="20" t="s">
        <v>571</v>
      </c>
      <c r="E864" s="20" t="s">
        <v>4180</v>
      </c>
      <c r="F864" s="20" t="s">
        <v>4181</v>
      </c>
      <c r="G864" s="20" t="s">
        <v>4182</v>
      </c>
      <c r="H864" s="20" t="s">
        <v>4183</v>
      </c>
      <c r="I864" s="20" t="s">
        <v>401</v>
      </c>
      <c r="J864" s="20" t="s">
        <v>402</v>
      </c>
    </row>
    <row r="865" spans="1:10" x14ac:dyDescent="0.2">
      <c r="A865" s="20" t="s">
        <v>4184</v>
      </c>
      <c r="B865" s="20" t="s">
        <v>992</v>
      </c>
      <c r="C865" s="20" t="s">
        <v>3691</v>
      </c>
      <c r="D865" s="20" t="s">
        <v>571</v>
      </c>
      <c r="E865" s="20" t="s">
        <v>4185</v>
      </c>
      <c r="F865" s="20" t="s">
        <v>4186</v>
      </c>
      <c r="G865" s="20" t="s">
        <v>4187</v>
      </c>
      <c r="H865" s="20" t="s">
        <v>4188</v>
      </c>
      <c r="I865" s="20" t="s">
        <v>401</v>
      </c>
      <c r="J865" s="20" t="s">
        <v>402</v>
      </c>
    </row>
    <row r="866" spans="1:10" x14ac:dyDescent="0.2">
      <c r="A866" s="20" t="s">
        <v>4189</v>
      </c>
      <c r="B866" s="20" t="s">
        <v>992</v>
      </c>
      <c r="C866" s="20" t="s">
        <v>3691</v>
      </c>
      <c r="D866" s="20" t="s">
        <v>571</v>
      </c>
      <c r="E866" s="20" t="s">
        <v>4190</v>
      </c>
      <c r="F866" s="20" t="s">
        <v>4191</v>
      </c>
      <c r="G866" s="20" t="s">
        <v>4192</v>
      </c>
      <c r="H866" s="20" t="s">
        <v>4193</v>
      </c>
      <c r="I866" s="20" t="s">
        <v>401</v>
      </c>
      <c r="J866" s="20" t="s">
        <v>883</v>
      </c>
    </row>
    <row r="867" spans="1:10" x14ac:dyDescent="0.2">
      <c r="A867" s="20" t="s">
        <v>4194</v>
      </c>
      <c r="B867" s="20" t="s">
        <v>992</v>
      </c>
      <c r="C867" s="20" t="s">
        <v>3691</v>
      </c>
      <c r="D867" s="20" t="s">
        <v>571</v>
      </c>
      <c r="E867" s="20" t="s">
        <v>4195</v>
      </c>
      <c r="F867" s="20" t="s">
        <v>4196</v>
      </c>
      <c r="G867" s="20" t="s">
        <v>4197</v>
      </c>
      <c r="H867" s="20" t="s">
        <v>4198</v>
      </c>
      <c r="I867" s="20" t="s">
        <v>401</v>
      </c>
      <c r="J867" s="20" t="s">
        <v>402</v>
      </c>
    </row>
    <row r="868" spans="1:10" x14ac:dyDescent="0.2">
      <c r="A868" s="20" t="s">
        <v>4199</v>
      </c>
      <c r="B868" s="20" t="s">
        <v>992</v>
      </c>
      <c r="C868" s="20" t="s">
        <v>3691</v>
      </c>
      <c r="D868" s="20" t="s">
        <v>571</v>
      </c>
      <c r="E868" s="20" t="s">
        <v>4200</v>
      </c>
      <c r="F868" s="20" t="s">
        <v>4201</v>
      </c>
      <c r="G868" s="20" t="s">
        <v>4202</v>
      </c>
      <c r="H868" s="20" t="s">
        <v>4203</v>
      </c>
      <c r="I868" s="20" t="s">
        <v>401</v>
      </c>
      <c r="J868" s="20" t="s">
        <v>402</v>
      </c>
    </row>
    <row r="869" spans="1:10" x14ac:dyDescent="0.2">
      <c r="A869" s="20" t="s">
        <v>4204</v>
      </c>
      <c r="B869" s="20" t="s">
        <v>992</v>
      </c>
      <c r="C869" s="20" t="s">
        <v>3691</v>
      </c>
      <c r="D869" s="20" t="s">
        <v>571</v>
      </c>
      <c r="E869" s="20" t="s">
        <v>4205</v>
      </c>
      <c r="F869" s="20" t="s">
        <v>4206</v>
      </c>
      <c r="G869" s="20" t="s">
        <v>4207</v>
      </c>
      <c r="H869" s="20" t="s">
        <v>4208</v>
      </c>
      <c r="I869" s="20" t="s">
        <v>401</v>
      </c>
      <c r="J869" s="20" t="s">
        <v>402</v>
      </c>
    </row>
    <row r="870" spans="1:10" x14ac:dyDescent="0.2">
      <c r="A870" s="20" t="s">
        <v>4209</v>
      </c>
      <c r="B870" s="20" t="s">
        <v>992</v>
      </c>
      <c r="C870" s="20" t="s">
        <v>3691</v>
      </c>
      <c r="D870" s="20" t="s">
        <v>571</v>
      </c>
      <c r="E870" s="20" t="s">
        <v>4210</v>
      </c>
      <c r="F870" s="20" t="s">
        <v>1383</v>
      </c>
      <c r="G870" s="20" t="s">
        <v>4211</v>
      </c>
      <c r="H870" s="20" t="s">
        <v>4212</v>
      </c>
      <c r="I870" s="20" t="s">
        <v>401</v>
      </c>
      <c r="J870" s="20" t="s">
        <v>483</v>
      </c>
    </row>
    <row r="871" spans="1:10" x14ac:dyDescent="0.2">
      <c r="A871" s="20" t="s">
        <v>4213</v>
      </c>
      <c r="B871" s="20" t="s">
        <v>992</v>
      </c>
      <c r="C871" s="20" t="s">
        <v>3691</v>
      </c>
      <c r="D871" s="20" t="s">
        <v>571</v>
      </c>
      <c r="E871" s="20" t="s">
        <v>4214</v>
      </c>
      <c r="F871" s="20" t="s">
        <v>4215</v>
      </c>
      <c r="G871" s="20" t="s">
        <v>4216</v>
      </c>
      <c r="H871" s="20" t="s">
        <v>4217</v>
      </c>
      <c r="I871" s="20" t="s">
        <v>401</v>
      </c>
      <c r="J871" s="20" t="s">
        <v>402</v>
      </c>
    </row>
    <row r="872" spans="1:10" x14ac:dyDescent="0.2">
      <c r="A872" s="20" t="s">
        <v>4218</v>
      </c>
      <c r="B872" s="20" t="s">
        <v>992</v>
      </c>
      <c r="C872" s="20" t="s">
        <v>3691</v>
      </c>
      <c r="D872" s="20" t="s">
        <v>571</v>
      </c>
      <c r="E872" s="20" t="s">
        <v>4219</v>
      </c>
      <c r="F872" s="20" t="s">
        <v>593</v>
      </c>
      <c r="G872" s="20" t="s">
        <v>4220</v>
      </c>
      <c r="H872" s="20" t="s">
        <v>4221</v>
      </c>
      <c r="I872" s="20" t="s">
        <v>401</v>
      </c>
      <c r="J872" s="20" t="s">
        <v>483</v>
      </c>
    </row>
    <row r="873" spans="1:10" x14ac:dyDescent="0.2">
      <c r="A873" s="20" t="s">
        <v>4222</v>
      </c>
      <c r="B873" s="20" t="s">
        <v>992</v>
      </c>
      <c r="C873" s="20" t="s">
        <v>3691</v>
      </c>
      <c r="D873" s="20" t="s">
        <v>571</v>
      </c>
      <c r="E873" s="20" t="s">
        <v>4223</v>
      </c>
      <c r="F873" s="20" t="s">
        <v>421</v>
      </c>
      <c r="G873" s="20" t="s">
        <v>4224</v>
      </c>
      <c r="H873" s="20" t="s">
        <v>4225</v>
      </c>
      <c r="I873" s="20" t="s">
        <v>389</v>
      </c>
      <c r="J873" s="20"/>
    </row>
    <row r="874" spans="1:10" x14ac:dyDescent="0.2">
      <c r="A874" s="20" t="s">
        <v>4226</v>
      </c>
      <c r="B874" s="20" t="s">
        <v>992</v>
      </c>
      <c r="C874" s="20" t="s">
        <v>3691</v>
      </c>
      <c r="D874" s="20" t="s">
        <v>571</v>
      </c>
      <c r="E874" s="20" t="s">
        <v>4227</v>
      </c>
      <c r="F874" s="20" t="s">
        <v>2809</v>
      </c>
      <c r="G874" s="20" t="s">
        <v>4228</v>
      </c>
      <c r="H874" s="20" t="s">
        <v>4229</v>
      </c>
      <c r="I874" s="20" t="s">
        <v>401</v>
      </c>
      <c r="J874" s="20" t="s">
        <v>402</v>
      </c>
    </row>
    <row r="875" spans="1:10" x14ac:dyDescent="0.2">
      <c r="A875" s="20" t="s">
        <v>4230</v>
      </c>
      <c r="B875" s="20" t="s">
        <v>992</v>
      </c>
      <c r="C875" s="20" t="s">
        <v>3691</v>
      </c>
      <c r="D875" s="20" t="s">
        <v>571</v>
      </c>
      <c r="E875" s="20" t="s">
        <v>4231</v>
      </c>
      <c r="F875" s="20" t="s">
        <v>1427</v>
      </c>
      <c r="G875" s="20" t="s">
        <v>4232</v>
      </c>
      <c r="H875" s="20" t="s">
        <v>4233</v>
      </c>
      <c r="I875" s="20" t="s">
        <v>401</v>
      </c>
      <c r="J875" s="20" t="s">
        <v>483</v>
      </c>
    </row>
    <row r="876" spans="1:10" x14ac:dyDescent="0.2">
      <c r="A876" s="20" t="s">
        <v>4234</v>
      </c>
      <c r="B876" s="20" t="s">
        <v>992</v>
      </c>
      <c r="C876" s="20" t="s">
        <v>3691</v>
      </c>
      <c r="D876" s="20" t="s">
        <v>571</v>
      </c>
      <c r="E876" s="20" t="s">
        <v>4235</v>
      </c>
      <c r="F876" s="20" t="s">
        <v>598</v>
      </c>
      <c r="G876" s="20" t="s">
        <v>4236</v>
      </c>
      <c r="H876" s="20" t="s">
        <v>4237</v>
      </c>
      <c r="I876" s="20" t="s">
        <v>389</v>
      </c>
      <c r="J876" s="20"/>
    </row>
    <row r="877" spans="1:10" x14ac:dyDescent="0.2">
      <c r="A877" s="20" t="s">
        <v>4238</v>
      </c>
      <c r="B877" s="20" t="s">
        <v>992</v>
      </c>
      <c r="C877" s="20" t="s">
        <v>3691</v>
      </c>
      <c r="D877" s="20" t="s">
        <v>571</v>
      </c>
      <c r="E877" s="20" t="s">
        <v>4239</v>
      </c>
      <c r="F877" s="20" t="s">
        <v>770</v>
      </c>
      <c r="G877" s="20" t="s">
        <v>4240</v>
      </c>
      <c r="H877" s="20" t="s">
        <v>4241</v>
      </c>
      <c r="I877" s="20" t="s">
        <v>401</v>
      </c>
      <c r="J877" s="20" t="s">
        <v>483</v>
      </c>
    </row>
    <row r="878" spans="1:10" x14ac:dyDescent="0.2">
      <c r="A878" s="20" t="s">
        <v>4242</v>
      </c>
      <c r="B878" s="20" t="s">
        <v>3564</v>
      </c>
      <c r="C878" s="20" t="s">
        <v>3691</v>
      </c>
      <c r="D878" s="20" t="s">
        <v>571</v>
      </c>
      <c r="E878" s="20" t="s">
        <v>4243</v>
      </c>
      <c r="F878" s="20" t="s">
        <v>588</v>
      </c>
      <c r="G878" s="20" t="s">
        <v>4244</v>
      </c>
      <c r="H878" s="20" t="s">
        <v>4245</v>
      </c>
      <c r="I878" s="20" t="s">
        <v>401</v>
      </c>
      <c r="J878" s="20" t="s">
        <v>483</v>
      </c>
    </row>
    <row r="879" spans="1:10" x14ac:dyDescent="0.2">
      <c r="A879" s="20" t="s">
        <v>4246</v>
      </c>
      <c r="B879" s="20" t="s">
        <v>992</v>
      </c>
      <c r="C879" s="20" t="s">
        <v>3691</v>
      </c>
      <c r="D879" s="20" t="s">
        <v>571</v>
      </c>
      <c r="E879" s="20" t="s">
        <v>4247</v>
      </c>
      <c r="F879" s="20" t="s">
        <v>4248</v>
      </c>
      <c r="G879" s="20" t="s">
        <v>4249</v>
      </c>
      <c r="H879" s="20" t="s">
        <v>4250</v>
      </c>
      <c r="I879" s="20" t="s">
        <v>401</v>
      </c>
      <c r="J879" s="20" t="s">
        <v>402</v>
      </c>
    </row>
    <row r="880" spans="1:10" x14ac:dyDescent="0.2">
      <c r="A880" s="20" t="s">
        <v>4251</v>
      </c>
      <c r="B880" s="20" t="s">
        <v>3564</v>
      </c>
      <c r="C880" s="20" t="s">
        <v>3691</v>
      </c>
      <c r="D880" s="20" t="s">
        <v>571</v>
      </c>
      <c r="E880" s="20" t="s">
        <v>4252</v>
      </c>
      <c r="F880" s="20" t="s">
        <v>4253</v>
      </c>
      <c r="G880" s="20" t="s">
        <v>4254</v>
      </c>
      <c r="H880" s="20" t="s">
        <v>4255</v>
      </c>
      <c r="I880" s="20" t="s">
        <v>401</v>
      </c>
      <c r="J880" s="20" t="s">
        <v>402</v>
      </c>
    </row>
    <row r="881" spans="1:10" x14ac:dyDescent="0.2">
      <c r="A881" s="20" t="s">
        <v>4256</v>
      </c>
      <c r="B881" s="20" t="s">
        <v>3564</v>
      </c>
      <c r="C881" s="20" t="s">
        <v>3691</v>
      </c>
      <c r="D881" s="20" t="s">
        <v>571</v>
      </c>
      <c r="E881" s="20" t="s">
        <v>4257</v>
      </c>
      <c r="F881" s="20" t="s">
        <v>552</v>
      </c>
      <c r="G881" s="20" t="s">
        <v>4258</v>
      </c>
      <c r="H881" s="20" t="s">
        <v>4259</v>
      </c>
      <c r="I881" s="20" t="s">
        <v>401</v>
      </c>
      <c r="J881" s="20" t="s">
        <v>483</v>
      </c>
    </row>
    <row r="882" spans="1:10" x14ac:dyDescent="0.2">
      <c r="A882" s="20" t="s">
        <v>4260</v>
      </c>
      <c r="B882" s="20" t="s">
        <v>992</v>
      </c>
      <c r="C882" s="20" t="s">
        <v>3691</v>
      </c>
      <c r="D882" s="20" t="s">
        <v>571</v>
      </c>
      <c r="E882" s="20" t="s">
        <v>4261</v>
      </c>
      <c r="F882" s="20" t="s">
        <v>4262</v>
      </c>
      <c r="G882" s="20" t="s">
        <v>4263</v>
      </c>
      <c r="H882" s="20" t="s">
        <v>4264</v>
      </c>
      <c r="I882" s="20" t="s">
        <v>401</v>
      </c>
      <c r="J882" s="20" t="s">
        <v>402</v>
      </c>
    </row>
    <row r="883" spans="1:10" x14ac:dyDescent="0.2">
      <c r="A883" s="20" t="s">
        <v>4265</v>
      </c>
      <c r="B883" s="20" t="s">
        <v>992</v>
      </c>
      <c r="C883" s="20" t="s">
        <v>3691</v>
      </c>
      <c r="D883" s="20" t="s">
        <v>571</v>
      </c>
      <c r="E883" s="20" t="s">
        <v>4266</v>
      </c>
      <c r="F883" s="20" t="s">
        <v>693</v>
      </c>
      <c r="G883" s="20" t="s">
        <v>4267</v>
      </c>
      <c r="H883" s="20" t="s">
        <v>4268</v>
      </c>
      <c r="I883" s="20" t="s">
        <v>401</v>
      </c>
      <c r="J883" s="20" t="s">
        <v>402</v>
      </c>
    </row>
    <row r="884" spans="1:10" x14ac:dyDescent="0.2">
      <c r="A884" s="20" t="s">
        <v>4269</v>
      </c>
      <c r="B884" s="20" t="s">
        <v>992</v>
      </c>
      <c r="C884" s="20" t="s">
        <v>3691</v>
      </c>
      <c r="D884" s="20" t="s">
        <v>571</v>
      </c>
      <c r="E884" s="20" t="s">
        <v>4270</v>
      </c>
      <c r="F884" s="20" t="s">
        <v>4271</v>
      </c>
      <c r="G884" s="20" t="s">
        <v>4272</v>
      </c>
      <c r="H884" s="20" t="s">
        <v>4273</v>
      </c>
      <c r="I884" s="20" t="s">
        <v>401</v>
      </c>
      <c r="J884" s="20" t="s">
        <v>402</v>
      </c>
    </row>
    <row r="885" spans="1:10" x14ac:dyDescent="0.2">
      <c r="A885" s="20" t="s">
        <v>4274</v>
      </c>
      <c r="B885" s="20" t="s">
        <v>992</v>
      </c>
      <c r="C885" s="20" t="s">
        <v>3691</v>
      </c>
      <c r="D885" s="20" t="s">
        <v>419</v>
      </c>
      <c r="E885" s="20" t="s">
        <v>4275</v>
      </c>
      <c r="F885" s="20" t="s">
        <v>4276</v>
      </c>
      <c r="G885" s="20" t="s">
        <v>4277</v>
      </c>
      <c r="H885" s="20" t="s">
        <v>4278</v>
      </c>
      <c r="I885" s="20" t="s">
        <v>352</v>
      </c>
      <c r="J885" s="20"/>
    </row>
    <row r="886" spans="1:10" x14ac:dyDescent="0.2">
      <c r="A886" s="20" t="s">
        <v>4279</v>
      </c>
      <c r="B886" s="20" t="s">
        <v>992</v>
      </c>
      <c r="C886" s="20" t="s">
        <v>3691</v>
      </c>
      <c r="D886" s="20" t="s">
        <v>445</v>
      </c>
      <c r="E886" s="20" t="s">
        <v>4280</v>
      </c>
      <c r="F886" s="20" t="s">
        <v>4281</v>
      </c>
      <c r="G886" s="20" t="s">
        <v>4282</v>
      </c>
      <c r="H886" s="20" t="s">
        <v>4283</v>
      </c>
      <c r="I886" s="20" t="s">
        <v>401</v>
      </c>
      <c r="J886" s="20" t="s">
        <v>402</v>
      </c>
    </row>
    <row r="887" spans="1:10" x14ac:dyDescent="0.2">
      <c r="A887" s="20" t="s">
        <v>4284</v>
      </c>
      <c r="B887" s="20" t="s">
        <v>992</v>
      </c>
      <c r="C887" s="20" t="s">
        <v>3691</v>
      </c>
      <c r="D887" s="20" t="s">
        <v>571</v>
      </c>
      <c r="E887" s="20" t="s">
        <v>4285</v>
      </c>
      <c r="F887" s="20" t="s">
        <v>528</v>
      </c>
      <c r="G887" s="20" t="s">
        <v>4286</v>
      </c>
      <c r="H887" s="20" t="s">
        <v>4287</v>
      </c>
      <c r="I887" s="20" t="s">
        <v>389</v>
      </c>
      <c r="J887" s="20"/>
    </row>
    <row r="888" spans="1:10" x14ac:dyDescent="0.2">
      <c r="A888" s="20" t="s">
        <v>4288</v>
      </c>
      <c r="B888" s="20" t="s">
        <v>992</v>
      </c>
      <c r="C888" s="20" t="s">
        <v>3691</v>
      </c>
      <c r="D888" s="20" t="s">
        <v>571</v>
      </c>
      <c r="E888" s="20" t="s">
        <v>4289</v>
      </c>
      <c r="F888" s="20" t="s">
        <v>1206</v>
      </c>
      <c r="G888" s="20" t="s">
        <v>4290</v>
      </c>
      <c r="H888" s="20" t="s">
        <v>4291</v>
      </c>
      <c r="I888" s="20" t="s">
        <v>401</v>
      </c>
      <c r="J888" s="20" t="s">
        <v>483</v>
      </c>
    </row>
    <row r="889" spans="1:10" x14ac:dyDescent="0.2">
      <c r="A889" s="20" t="s">
        <v>4292</v>
      </c>
      <c r="B889" s="20" t="s">
        <v>3564</v>
      </c>
      <c r="C889" s="20" t="s">
        <v>3691</v>
      </c>
      <c r="D889" s="20" t="s">
        <v>354</v>
      </c>
      <c r="E889" s="20" t="s">
        <v>4293</v>
      </c>
      <c r="F889" s="20" t="s">
        <v>4294</v>
      </c>
      <c r="G889" s="20" t="s">
        <v>4295</v>
      </c>
      <c r="H889" s="20" t="s">
        <v>4296</v>
      </c>
      <c r="I889" s="20" t="s">
        <v>401</v>
      </c>
      <c r="J889" s="20" t="s">
        <v>402</v>
      </c>
    </row>
    <row r="890" spans="1:10" x14ac:dyDescent="0.2">
      <c r="A890" s="20" t="s">
        <v>4297</v>
      </c>
      <c r="B890" s="20" t="s">
        <v>3564</v>
      </c>
      <c r="C890" s="20" t="s">
        <v>3691</v>
      </c>
      <c r="D890" s="20" t="s">
        <v>445</v>
      </c>
      <c r="E890" s="20" t="s">
        <v>4298</v>
      </c>
      <c r="F890" s="20" t="s">
        <v>1228</v>
      </c>
      <c r="G890" s="20" t="s">
        <v>4299</v>
      </c>
      <c r="H890" s="20" t="s">
        <v>4300</v>
      </c>
      <c r="I890" s="20" t="s">
        <v>352</v>
      </c>
      <c r="J890" s="20"/>
    </row>
    <row r="891" spans="1:10" x14ac:dyDescent="0.2">
      <c r="A891" s="20" t="s">
        <v>4301</v>
      </c>
      <c r="B891" s="20" t="s">
        <v>992</v>
      </c>
      <c r="C891" s="20" t="s">
        <v>3691</v>
      </c>
      <c r="D891" s="20" t="s">
        <v>354</v>
      </c>
      <c r="E891" s="20" t="s">
        <v>4302</v>
      </c>
      <c r="F891" s="20" t="s">
        <v>4303</v>
      </c>
      <c r="G891" s="20"/>
      <c r="H891" s="20" t="s">
        <v>4304</v>
      </c>
      <c r="I891" s="20" t="s">
        <v>401</v>
      </c>
      <c r="J891" s="20" t="s">
        <v>402</v>
      </c>
    </row>
    <row r="892" spans="1:10" x14ac:dyDescent="0.2">
      <c r="A892" s="20" t="s">
        <v>4305</v>
      </c>
      <c r="B892" s="20" t="s">
        <v>992</v>
      </c>
      <c r="C892" s="20" t="s">
        <v>3691</v>
      </c>
      <c r="D892" s="20" t="s">
        <v>375</v>
      </c>
      <c r="E892" s="20" t="s">
        <v>4306</v>
      </c>
      <c r="F892" s="20" t="s">
        <v>475</v>
      </c>
      <c r="G892" s="20" t="s">
        <v>4307</v>
      </c>
      <c r="H892" s="20" t="s">
        <v>4308</v>
      </c>
      <c r="I892" s="20" t="s">
        <v>352</v>
      </c>
      <c r="J892" s="20"/>
    </row>
    <row r="893" spans="1:10" x14ac:dyDescent="0.2">
      <c r="A893" s="20" t="s">
        <v>4309</v>
      </c>
      <c r="B893" s="20" t="s">
        <v>992</v>
      </c>
      <c r="C893" s="20" t="s">
        <v>3691</v>
      </c>
      <c r="D893" s="20" t="s">
        <v>375</v>
      </c>
      <c r="E893" s="20" t="s">
        <v>4310</v>
      </c>
      <c r="F893" s="20" t="s">
        <v>4311</v>
      </c>
      <c r="G893" s="20" t="s">
        <v>4312</v>
      </c>
      <c r="H893" s="20" t="s">
        <v>4313</v>
      </c>
      <c r="I893" s="20" t="s">
        <v>401</v>
      </c>
      <c r="J893" s="20" t="s">
        <v>483</v>
      </c>
    </row>
    <row r="894" spans="1:10" x14ac:dyDescent="0.2">
      <c r="A894" s="20" t="s">
        <v>4314</v>
      </c>
      <c r="B894" s="20" t="s">
        <v>3564</v>
      </c>
      <c r="C894" s="20" t="s">
        <v>3691</v>
      </c>
      <c r="D894" s="20" t="s">
        <v>347</v>
      </c>
      <c r="E894" s="20" t="s">
        <v>4315</v>
      </c>
      <c r="F894" s="20" t="s">
        <v>4316</v>
      </c>
      <c r="G894" s="20" t="s">
        <v>4317</v>
      </c>
      <c r="H894" s="20" t="s">
        <v>4318</v>
      </c>
      <c r="I894" s="20" t="s">
        <v>401</v>
      </c>
      <c r="J894" s="20" t="s">
        <v>483</v>
      </c>
    </row>
    <row r="895" spans="1:10" x14ac:dyDescent="0.2">
      <c r="A895" s="20" t="s">
        <v>4319</v>
      </c>
      <c r="B895" s="20" t="s">
        <v>992</v>
      </c>
      <c r="C895" s="20" t="s">
        <v>3691</v>
      </c>
      <c r="D895" s="20" t="s">
        <v>571</v>
      </c>
      <c r="E895" s="20" t="s">
        <v>4320</v>
      </c>
      <c r="F895" s="20" t="s">
        <v>783</v>
      </c>
      <c r="G895" s="20" t="s">
        <v>4321</v>
      </c>
      <c r="H895" s="20" t="s">
        <v>4322</v>
      </c>
      <c r="I895" s="20" t="s">
        <v>401</v>
      </c>
      <c r="J895" s="20" t="s">
        <v>483</v>
      </c>
    </row>
    <row r="896" spans="1:10" x14ac:dyDescent="0.2">
      <c r="A896" s="20" t="s">
        <v>4323</v>
      </c>
      <c r="B896" s="20" t="s">
        <v>992</v>
      </c>
      <c r="C896" s="20" t="s">
        <v>3691</v>
      </c>
      <c r="D896" s="20" t="s">
        <v>419</v>
      </c>
      <c r="E896" s="20" t="s">
        <v>4324</v>
      </c>
      <c r="F896" s="20" t="s">
        <v>421</v>
      </c>
      <c r="G896" s="20" t="s">
        <v>4325</v>
      </c>
      <c r="H896" s="20" t="s">
        <v>4326</v>
      </c>
      <c r="I896" s="20" t="s">
        <v>401</v>
      </c>
      <c r="J896" s="20" t="s">
        <v>883</v>
      </c>
    </row>
    <row r="897" spans="1:10" x14ac:dyDescent="0.2">
      <c r="A897" s="20" t="s">
        <v>4327</v>
      </c>
      <c r="B897" s="20" t="s">
        <v>992</v>
      </c>
      <c r="C897" s="20" t="s">
        <v>3691</v>
      </c>
      <c r="D897" s="20" t="s">
        <v>430</v>
      </c>
      <c r="E897" s="20" t="s">
        <v>4328</v>
      </c>
      <c r="F897" s="20" t="s">
        <v>3467</v>
      </c>
      <c r="G897" s="20" t="s">
        <v>4329</v>
      </c>
      <c r="H897" s="20" t="s">
        <v>4330</v>
      </c>
      <c r="I897" s="20" t="s">
        <v>401</v>
      </c>
      <c r="J897" s="20" t="s">
        <v>402</v>
      </c>
    </row>
    <row r="898" spans="1:10" x14ac:dyDescent="0.2">
      <c r="A898" s="20" t="s">
        <v>4331</v>
      </c>
      <c r="B898" s="20" t="s">
        <v>992</v>
      </c>
      <c r="C898" s="20" t="s">
        <v>3691</v>
      </c>
      <c r="D898" s="20" t="s">
        <v>571</v>
      </c>
      <c r="E898" s="20" t="s">
        <v>4332</v>
      </c>
      <c r="F898" s="20" t="s">
        <v>2552</v>
      </c>
      <c r="G898" s="20" t="s">
        <v>4333</v>
      </c>
      <c r="H898" s="20" t="s">
        <v>4334</v>
      </c>
      <c r="I898" s="20" t="s">
        <v>401</v>
      </c>
      <c r="J898" s="20" t="s">
        <v>483</v>
      </c>
    </row>
    <row r="899" spans="1:10" x14ac:dyDescent="0.2">
      <c r="A899" s="20" t="s">
        <v>4335</v>
      </c>
      <c r="B899" s="20" t="s">
        <v>992</v>
      </c>
      <c r="C899" s="20" t="s">
        <v>3691</v>
      </c>
      <c r="D899" s="20" t="s">
        <v>391</v>
      </c>
      <c r="E899" s="20" t="s">
        <v>4336</v>
      </c>
      <c r="F899" s="20" t="s">
        <v>4337</v>
      </c>
      <c r="G899" s="20" t="s">
        <v>4338</v>
      </c>
      <c r="H899" s="20" t="s">
        <v>4339</v>
      </c>
      <c r="I899" s="20" t="s">
        <v>401</v>
      </c>
      <c r="J899" s="20" t="s">
        <v>402</v>
      </c>
    </row>
    <row r="900" spans="1:10" x14ac:dyDescent="0.2">
      <c r="A900" s="20" t="s">
        <v>4340</v>
      </c>
      <c r="B900" s="20" t="s">
        <v>992</v>
      </c>
      <c r="C900" s="20" t="s">
        <v>3691</v>
      </c>
      <c r="D900" s="20" t="s">
        <v>445</v>
      </c>
      <c r="E900" s="20" t="s">
        <v>4341</v>
      </c>
      <c r="F900" s="20" t="s">
        <v>693</v>
      </c>
      <c r="G900" s="20" t="s">
        <v>4342</v>
      </c>
      <c r="H900" s="20" t="s">
        <v>4343</v>
      </c>
      <c r="I900" s="20" t="s">
        <v>401</v>
      </c>
      <c r="J900" s="20" t="s">
        <v>883</v>
      </c>
    </row>
    <row r="901" spans="1:10" x14ac:dyDescent="0.2">
      <c r="A901" s="20" t="s">
        <v>4344</v>
      </c>
      <c r="B901" s="20" t="s">
        <v>3564</v>
      </c>
      <c r="C901" s="20" t="s">
        <v>3691</v>
      </c>
      <c r="D901" s="20" t="s">
        <v>375</v>
      </c>
      <c r="E901" s="20" t="s">
        <v>4345</v>
      </c>
      <c r="F901" s="20" t="s">
        <v>367</v>
      </c>
      <c r="G901" s="20" t="s">
        <v>4346</v>
      </c>
      <c r="H901" s="20" t="s">
        <v>4347</v>
      </c>
      <c r="I901" s="20" t="s">
        <v>401</v>
      </c>
      <c r="J901" s="20" t="s">
        <v>483</v>
      </c>
    </row>
    <row r="902" spans="1:10" x14ac:dyDescent="0.2">
      <c r="A902" s="20" t="s">
        <v>4348</v>
      </c>
      <c r="B902" s="20" t="s">
        <v>3564</v>
      </c>
      <c r="C902" s="20" t="s">
        <v>3691</v>
      </c>
      <c r="D902" s="20" t="s">
        <v>430</v>
      </c>
      <c r="E902" s="20" t="s">
        <v>4349</v>
      </c>
      <c r="F902" s="20" t="s">
        <v>4350</v>
      </c>
      <c r="G902" s="20" t="s">
        <v>4351</v>
      </c>
      <c r="H902" s="20" t="s">
        <v>4352</v>
      </c>
      <c r="I902" s="20" t="s">
        <v>401</v>
      </c>
      <c r="J902" s="20" t="s">
        <v>483</v>
      </c>
    </row>
    <row r="903" spans="1:10" x14ac:dyDescent="0.2">
      <c r="A903" s="20" t="s">
        <v>4353</v>
      </c>
      <c r="B903" s="20" t="s">
        <v>992</v>
      </c>
      <c r="C903" s="20" t="s">
        <v>3691</v>
      </c>
      <c r="D903" s="20" t="s">
        <v>430</v>
      </c>
      <c r="E903" s="20" t="s">
        <v>4354</v>
      </c>
      <c r="F903" s="20" t="s">
        <v>4355</v>
      </c>
      <c r="G903" s="20" t="s">
        <v>4356</v>
      </c>
      <c r="H903" s="20" t="s">
        <v>4357</v>
      </c>
      <c r="I903" s="20" t="s">
        <v>401</v>
      </c>
      <c r="J903" s="20" t="s">
        <v>483</v>
      </c>
    </row>
    <row r="904" spans="1:10" x14ac:dyDescent="0.2">
      <c r="A904" s="20" t="s">
        <v>4358</v>
      </c>
      <c r="B904" s="20" t="s">
        <v>3564</v>
      </c>
      <c r="C904" s="20" t="s">
        <v>3691</v>
      </c>
      <c r="D904" s="20" t="s">
        <v>391</v>
      </c>
      <c r="E904" s="20" t="s">
        <v>4359</v>
      </c>
      <c r="F904" s="20" t="s">
        <v>542</v>
      </c>
      <c r="G904" s="20" t="s">
        <v>4360</v>
      </c>
      <c r="H904" s="20" t="s">
        <v>4361</v>
      </c>
      <c r="I904" s="20" t="s">
        <v>352</v>
      </c>
      <c r="J904" s="20"/>
    </row>
    <row r="905" spans="1:10" x14ac:dyDescent="0.2">
      <c r="A905" s="20" t="s">
        <v>4362</v>
      </c>
      <c r="B905" s="20" t="s">
        <v>3564</v>
      </c>
      <c r="C905" s="20" t="s">
        <v>3691</v>
      </c>
      <c r="D905" s="20" t="s">
        <v>419</v>
      </c>
      <c r="E905" s="20" t="s">
        <v>4363</v>
      </c>
      <c r="F905" s="20" t="s">
        <v>1076</v>
      </c>
      <c r="G905" s="20" t="s">
        <v>4364</v>
      </c>
      <c r="H905" s="20" t="s">
        <v>4365</v>
      </c>
      <c r="I905" s="20" t="s">
        <v>352</v>
      </c>
      <c r="J905" s="20"/>
    </row>
    <row r="906" spans="1:10" x14ac:dyDescent="0.2">
      <c r="A906" s="20" t="s">
        <v>4366</v>
      </c>
      <c r="B906" s="20" t="s">
        <v>992</v>
      </c>
      <c r="C906" s="20" t="s">
        <v>3691</v>
      </c>
      <c r="D906" s="20" t="s">
        <v>419</v>
      </c>
      <c r="E906" s="20" t="s">
        <v>4367</v>
      </c>
      <c r="F906" s="20" t="s">
        <v>770</v>
      </c>
      <c r="G906" s="20" t="s">
        <v>4368</v>
      </c>
      <c r="H906" s="20" t="s">
        <v>4369</v>
      </c>
      <c r="I906" s="20" t="s">
        <v>401</v>
      </c>
      <c r="J906" s="20" t="s">
        <v>402</v>
      </c>
    </row>
    <row r="907" spans="1:10" x14ac:dyDescent="0.2">
      <c r="A907" s="20" t="s">
        <v>4370</v>
      </c>
      <c r="B907" s="20" t="s">
        <v>345</v>
      </c>
      <c r="C907" s="20" t="s">
        <v>3691</v>
      </c>
      <c r="D907" s="20" t="s">
        <v>419</v>
      </c>
      <c r="E907" s="20" t="s">
        <v>4371</v>
      </c>
      <c r="F907" s="20" t="s">
        <v>421</v>
      </c>
      <c r="G907" s="20" t="s">
        <v>4372</v>
      </c>
      <c r="H907" s="20" t="s">
        <v>4373</v>
      </c>
      <c r="I907" s="20" t="s">
        <v>352</v>
      </c>
      <c r="J907" s="20"/>
    </row>
    <row r="908" spans="1:10" x14ac:dyDescent="0.2">
      <c r="A908" s="20" t="s">
        <v>4374</v>
      </c>
      <c r="B908" s="20" t="s">
        <v>992</v>
      </c>
      <c r="C908" s="20" t="s">
        <v>3691</v>
      </c>
      <c r="D908" s="20" t="s">
        <v>419</v>
      </c>
      <c r="E908" s="20" t="s">
        <v>4375</v>
      </c>
      <c r="F908" s="20" t="s">
        <v>4376</v>
      </c>
      <c r="G908" s="20" t="s">
        <v>4377</v>
      </c>
      <c r="H908" s="20" t="s">
        <v>4378</v>
      </c>
      <c r="I908" s="20" t="s">
        <v>401</v>
      </c>
      <c r="J908" s="20" t="s">
        <v>402</v>
      </c>
    </row>
    <row r="909" spans="1:10" x14ac:dyDescent="0.2">
      <c r="A909" s="20" t="s">
        <v>4379</v>
      </c>
      <c r="B909" s="20" t="s">
        <v>992</v>
      </c>
      <c r="C909" s="20" t="s">
        <v>3691</v>
      </c>
      <c r="D909" s="20" t="s">
        <v>445</v>
      </c>
      <c r="E909" s="20" t="s">
        <v>4380</v>
      </c>
      <c r="F909" s="20" t="s">
        <v>4381</v>
      </c>
      <c r="G909" s="20" t="s">
        <v>4382</v>
      </c>
      <c r="H909" s="20" t="s">
        <v>4383</v>
      </c>
      <c r="I909" s="20" t="s">
        <v>401</v>
      </c>
      <c r="J909" s="20" t="s">
        <v>402</v>
      </c>
    </row>
    <row r="910" spans="1:10" x14ac:dyDescent="0.2">
      <c r="A910" s="20" t="s">
        <v>4384</v>
      </c>
      <c r="B910" s="20" t="s">
        <v>992</v>
      </c>
      <c r="C910" s="20" t="s">
        <v>3691</v>
      </c>
      <c r="D910" s="20" t="s">
        <v>571</v>
      </c>
      <c r="E910" s="20" t="s">
        <v>4385</v>
      </c>
      <c r="F910" s="20" t="s">
        <v>4386</v>
      </c>
      <c r="G910" s="20"/>
      <c r="H910" s="20" t="s">
        <v>4387</v>
      </c>
      <c r="I910" s="20" t="s">
        <v>389</v>
      </c>
      <c r="J910" s="20"/>
    </row>
    <row r="911" spans="1:10" x14ac:dyDescent="0.2">
      <c r="A911" s="20" t="s">
        <v>4388</v>
      </c>
      <c r="B911" s="20" t="s">
        <v>992</v>
      </c>
      <c r="C911" s="20" t="s">
        <v>3691</v>
      </c>
      <c r="D911" s="20" t="s">
        <v>571</v>
      </c>
      <c r="E911" s="20" t="s">
        <v>4389</v>
      </c>
      <c r="F911" s="20" t="s">
        <v>4390</v>
      </c>
      <c r="G911" s="20" t="s">
        <v>4391</v>
      </c>
      <c r="H911" s="20" t="s">
        <v>4392</v>
      </c>
      <c r="I911" s="20" t="s">
        <v>352</v>
      </c>
      <c r="J911" s="20"/>
    </row>
    <row r="912" spans="1:10" x14ac:dyDescent="0.2">
      <c r="A912" s="20" t="s">
        <v>4393</v>
      </c>
      <c r="B912" s="20" t="s">
        <v>992</v>
      </c>
      <c r="C912" s="20" t="s">
        <v>3691</v>
      </c>
      <c r="D912" s="20" t="s">
        <v>430</v>
      </c>
      <c r="E912" s="20" t="s">
        <v>4394</v>
      </c>
      <c r="F912" s="20" t="s">
        <v>1804</v>
      </c>
      <c r="G912" s="20" t="s">
        <v>4395</v>
      </c>
      <c r="H912" s="20" t="s">
        <v>4396</v>
      </c>
      <c r="I912" s="20" t="s">
        <v>401</v>
      </c>
      <c r="J912" s="20" t="s">
        <v>402</v>
      </c>
    </row>
    <row r="913" spans="1:10" x14ac:dyDescent="0.2">
      <c r="A913" s="20" t="s">
        <v>4397</v>
      </c>
      <c r="B913" s="20" t="s">
        <v>992</v>
      </c>
      <c r="C913" s="20" t="s">
        <v>3691</v>
      </c>
      <c r="D913" s="20" t="s">
        <v>391</v>
      </c>
      <c r="E913" s="20" t="s">
        <v>4398</v>
      </c>
      <c r="F913" s="20" t="s">
        <v>4399</v>
      </c>
      <c r="G913" s="20" t="s">
        <v>4400</v>
      </c>
      <c r="H913" s="20" t="s">
        <v>4401</v>
      </c>
      <c r="I913" s="20" t="s">
        <v>401</v>
      </c>
      <c r="J913" s="20" t="s">
        <v>483</v>
      </c>
    </row>
    <row r="914" spans="1:10" x14ac:dyDescent="0.2">
      <c r="A914" s="20" t="s">
        <v>4402</v>
      </c>
      <c r="B914" s="20" t="s">
        <v>992</v>
      </c>
      <c r="C914" s="20" t="s">
        <v>3691</v>
      </c>
      <c r="D914" s="20" t="s">
        <v>419</v>
      </c>
      <c r="E914" s="20" t="s">
        <v>4403</v>
      </c>
      <c r="F914" s="20" t="s">
        <v>4404</v>
      </c>
      <c r="G914" s="20" t="s">
        <v>4405</v>
      </c>
      <c r="H914" s="20" t="s">
        <v>4406</v>
      </c>
      <c r="I914" s="20" t="s">
        <v>401</v>
      </c>
      <c r="J914" s="20" t="s">
        <v>402</v>
      </c>
    </row>
    <row r="915" spans="1:10" x14ac:dyDescent="0.2">
      <c r="A915" s="20" t="s">
        <v>4407</v>
      </c>
      <c r="B915" s="20" t="s">
        <v>992</v>
      </c>
      <c r="C915" s="20" t="s">
        <v>3691</v>
      </c>
      <c r="D915" s="20" t="s">
        <v>391</v>
      </c>
      <c r="E915" s="20" t="s">
        <v>4408</v>
      </c>
      <c r="F915" s="20" t="s">
        <v>1037</v>
      </c>
      <c r="G915" s="20" t="s">
        <v>4409</v>
      </c>
      <c r="H915" s="20" t="s">
        <v>4410</v>
      </c>
      <c r="I915" s="20" t="s">
        <v>389</v>
      </c>
      <c r="J915" s="20"/>
    </row>
    <row r="916" spans="1:10" x14ac:dyDescent="0.2">
      <c r="A916" s="20" t="s">
        <v>4411</v>
      </c>
      <c r="B916" s="20" t="s">
        <v>3564</v>
      </c>
      <c r="C916" s="20" t="s">
        <v>3691</v>
      </c>
      <c r="D916" s="20" t="s">
        <v>391</v>
      </c>
      <c r="E916" s="20" t="s">
        <v>4412</v>
      </c>
      <c r="F916" s="20" t="s">
        <v>4413</v>
      </c>
      <c r="G916" s="20" t="s">
        <v>4414</v>
      </c>
      <c r="H916" s="20" t="s">
        <v>4415</v>
      </c>
      <c r="I916" s="20" t="s">
        <v>401</v>
      </c>
      <c r="J916" s="20" t="s">
        <v>483</v>
      </c>
    </row>
    <row r="917" spans="1:10" x14ac:dyDescent="0.2">
      <c r="A917" s="20" t="s">
        <v>4416</v>
      </c>
      <c r="B917" s="20" t="s">
        <v>992</v>
      </c>
      <c r="C917" s="20" t="s">
        <v>3691</v>
      </c>
      <c r="D917" s="20" t="s">
        <v>430</v>
      </c>
      <c r="E917" s="20" t="s">
        <v>4417</v>
      </c>
      <c r="F917" s="20" t="s">
        <v>2514</v>
      </c>
      <c r="G917" s="20" t="s">
        <v>4418</v>
      </c>
      <c r="H917" s="20" t="s">
        <v>4419</v>
      </c>
      <c r="I917" s="20" t="s">
        <v>401</v>
      </c>
      <c r="J917" s="20" t="s">
        <v>402</v>
      </c>
    </row>
    <row r="918" spans="1:10" x14ac:dyDescent="0.2">
      <c r="A918" s="20" t="s">
        <v>4420</v>
      </c>
      <c r="B918" s="20" t="s">
        <v>992</v>
      </c>
      <c r="C918" s="20" t="s">
        <v>3691</v>
      </c>
      <c r="D918" s="20" t="s">
        <v>347</v>
      </c>
      <c r="E918" s="20" t="s">
        <v>4421</v>
      </c>
      <c r="F918" s="20" t="s">
        <v>2698</v>
      </c>
      <c r="G918" s="20" t="s">
        <v>4422</v>
      </c>
      <c r="H918" s="20" t="s">
        <v>4423</v>
      </c>
      <c r="I918" s="20" t="s">
        <v>401</v>
      </c>
      <c r="J918" s="20" t="s">
        <v>483</v>
      </c>
    </row>
    <row r="919" spans="1:10" x14ac:dyDescent="0.2">
      <c r="A919" s="20" t="s">
        <v>4424</v>
      </c>
      <c r="B919" s="20" t="s">
        <v>992</v>
      </c>
      <c r="C919" s="20" t="s">
        <v>3691</v>
      </c>
      <c r="D919" s="20" t="s">
        <v>571</v>
      </c>
      <c r="E919" s="20" t="s">
        <v>4425</v>
      </c>
      <c r="F919" s="20" t="s">
        <v>4426</v>
      </c>
      <c r="G919" s="20" t="s">
        <v>4427</v>
      </c>
      <c r="H919" s="20" t="s">
        <v>4428</v>
      </c>
      <c r="I919" s="20" t="s">
        <v>401</v>
      </c>
      <c r="J919" s="20" t="s">
        <v>402</v>
      </c>
    </row>
    <row r="920" spans="1:10" x14ac:dyDescent="0.2">
      <c r="A920" s="20" t="s">
        <v>4429</v>
      </c>
      <c r="B920" s="20" t="s">
        <v>992</v>
      </c>
      <c r="C920" s="20" t="s">
        <v>3691</v>
      </c>
      <c r="D920" s="20" t="s">
        <v>375</v>
      </c>
      <c r="E920" s="20" t="s">
        <v>4430</v>
      </c>
      <c r="F920" s="20" t="s">
        <v>405</v>
      </c>
      <c r="G920" s="20" t="s">
        <v>4431</v>
      </c>
      <c r="H920" s="20" t="s">
        <v>4432</v>
      </c>
      <c r="I920" s="20" t="s">
        <v>401</v>
      </c>
      <c r="J920" s="20" t="s">
        <v>3545</v>
      </c>
    </row>
    <row r="921" spans="1:10" x14ac:dyDescent="0.2">
      <c r="A921" s="20" t="s">
        <v>4433</v>
      </c>
      <c r="B921" s="20" t="s">
        <v>345</v>
      </c>
      <c r="C921" s="20" t="s">
        <v>3691</v>
      </c>
      <c r="D921" s="20" t="s">
        <v>430</v>
      </c>
      <c r="E921" s="20" t="s">
        <v>4434</v>
      </c>
      <c r="F921" s="20" t="s">
        <v>914</v>
      </c>
      <c r="G921" s="20" t="s">
        <v>4435</v>
      </c>
      <c r="H921" s="20" t="s">
        <v>4436</v>
      </c>
      <c r="I921" s="20" t="s">
        <v>401</v>
      </c>
      <c r="J921" s="20" t="s">
        <v>483</v>
      </c>
    </row>
    <row r="922" spans="1:10" x14ac:dyDescent="0.2">
      <c r="A922" s="20" t="s">
        <v>4437</v>
      </c>
      <c r="B922" s="20" t="s">
        <v>992</v>
      </c>
      <c r="C922" s="20" t="s">
        <v>3691</v>
      </c>
      <c r="D922" s="20" t="s">
        <v>419</v>
      </c>
      <c r="E922" s="20" t="s">
        <v>4438</v>
      </c>
      <c r="F922" s="20" t="s">
        <v>4439</v>
      </c>
      <c r="G922" s="20" t="s">
        <v>4440</v>
      </c>
      <c r="H922" s="20" t="s">
        <v>4441</v>
      </c>
      <c r="I922" s="20" t="s">
        <v>401</v>
      </c>
      <c r="J922" s="20" t="s">
        <v>402</v>
      </c>
    </row>
    <row r="923" spans="1:10" x14ac:dyDescent="0.2">
      <c r="A923" s="20" t="s">
        <v>4442</v>
      </c>
      <c r="B923" s="20" t="s">
        <v>992</v>
      </c>
      <c r="C923" s="20" t="s">
        <v>3691</v>
      </c>
      <c r="D923" s="20" t="s">
        <v>571</v>
      </c>
      <c r="E923" s="20" t="s">
        <v>4443</v>
      </c>
      <c r="F923" s="20" t="s">
        <v>905</v>
      </c>
      <c r="G923" s="20" t="s">
        <v>4444</v>
      </c>
      <c r="H923" s="20" t="s">
        <v>4445</v>
      </c>
      <c r="I923" s="20" t="s">
        <v>352</v>
      </c>
      <c r="J923" s="20"/>
    </row>
    <row r="924" spans="1:10" x14ac:dyDescent="0.2">
      <c r="A924" s="20" t="s">
        <v>4446</v>
      </c>
      <c r="B924" s="20" t="s">
        <v>992</v>
      </c>
      <c r="C924" s="20" t="s">
        <v>3691</v>
      </c>
      <c r="D924" s="20" t="s">
        <v>430</v>
      </c>
      <c r="E924" s="20" t="s">
        <v>4447</v>
      </c>
      <c r="F924" s="20" t="s">
        <v>914</v>
      </c>
      <c r="G924" s="20" t="s">
        <v>4448</v>
      </c>
      <c r="H924" s="20" t="s">
        <v>4449</v>
      </c>
      <c r="I924" s="20" t="s">
        <v>401</v>
      </c>
      <c r="J924" s="20" t="s">
        <v>483</v>
      </c>
    </row>
    <row r="925" spans="1:10" x14ac:dyDescent="0.2">
      <c r="A925" s="20" t="s">
        <v>4450</v>
      </c>
      <c r="B925" s="20" t="s">
        <v>992</v>
      </c>
      <c r="C925" s="20" t="s">
        <v>3691</v>
      </c>
      <c r="D925" s="20" t="s">
        <v>375</v>
      </c>
      <c r="E925" s="20" t="s">
        <v>4451</v>
      </c>
      <c r="F925" s="20" t="s">
        <v>4452</v>
      </c>
      <c r="G925" s="20" t="s">
        <v>4453</v>
      </c>
      <c r="H925" s="20" t="s">
        <v>4454</v>
      </c>
      <c r="I925" s="20" t="s">
        <v>401</v>
      </c>
      <c r="J925" s="20" t="s">
        <v>483</v>
      </c>
    </row>
    <row r="926" spans="1:10" x14ac:dyDescent="0.2">
      <c r="A926" s="20" t="s">
        <v>4455</v>
      </c>
      <c r="B926" s="20" t="s">
        <v>992</v>
      </c>
      <c r="C926" s="20" t="s">
        <v>3691</v>
      </c>
      <c r="D926" s="20" t="s">
        <v>430</v>
      </c>
      <c r="E926" s="20" t="s">
        <v>4456</v>
      </c>
      <c r="F926" s="20" t="s">
        <v>2492</v>
      </c>
      <c r="G926" s="20" t="s">
        <v>4457</v>
      </c>
      <c r="H926" s="20" t="s">
        <v>4458</v>
      </c>
      <c r="I926" s="20" t="s">
        <v>352</v>
      </c>
      <c r="J926" s="20"/>
    </row>
    <row r="927" spans="1:10" x14ac:dyDescent="0.2">
      <c r="A927" s="20" t="s">
        <v>4459</v>
      </c>
      <c r="B927" s="20" t="s">
        <v>3564</v>
      </c>
      <c r="C927" s="20" t="s">
        <v>3691</v>
      </c>
      <c r="D927" s="20" t="s">
        <v>419</v>
      </c>
      <c r="E927" s="20" t="s">
        <v>4460</v>
      </c>
      <c r="F927" s="20" t="s">
        <v>4461</v>
      </c>
      <c r="G927" s="20" t="s">
        <v>4462</v>
      </c>
      <c r="H927" s="20" t="s">
        <v>4463</v>
      </c>
      <c r="I927" s="20" t="s">
        <v>401</v>
      </c>
      <c r="J927" s="20" t="s">
        <v>483</v>
      </c>
    </row>
    <row r="928" spans="1:10" x14ac:dyDescent="0.2">
      <c r="A928" s="20" t="s">
        <v>4464</v>
      </c>
      <c r="B928" s="20" t="s">
        <v>992</v>
      </c>
      <c r="C928" s="20" t="s">
        <v>3691</v>
      </c>
      <c r="D928" s="20" t="s">
        <v>419</v>
      </c>
      <c r="E928" s="20" t="s">
        <v>4465</v>
      </c>
      <c r="F928" s="20" t="s">
        <v>410</v>
      </c>
      <c r="G928" s="20" t="s">
        <v>4466</v>
      </c>
      <c r="H928" s="20" t="s">
        <v>4467</v>
      </c>
      <c r="I928" s="20" t="s">
        <v>401</v>
      </c>
      <c r="J928" s="20" t="s">
        <v>483</v>
      </c>
    </row>
    <row r="929" spans="1:10" x14ac:dyDescent="0.2">
      <c r="A929" s="20" t="s">
        <v>4468</v>
      </c>
      <c r="B929" s="20" t="s">
        <v>992</v>
      </c>
      <c r="C929" s="20" t="s">
        <v>3691</v>
      </c>
      <c r="D929" s="20" t="s">
        <v>430</v>
      </c>
      <c r="E929" s="20" t="s">
        <v>4469</v>
      </c>
      <c r="F929" s="20" t="s">
        <v>1891</v>
      </c>
      <c r="G929" s="20" t="s">
        <v>4470</v>
      </c>
      <c r="H929" s="20" t="s">
        <v>4471</v>
      </c>
      <c r="I929" s="20" t="s">
        <v>352</v>
      </c>
      <c r="J929" s="20"/>
    </row>
    <row r="930" spans="1:10" x14ac:dyDescent="0.2">
      <c r="A930" s="20" t="s">
        <v>4472</v>
      </c>
      <c r="B930" s="20" t="s">
        <v>992</v>
      </c>
      <c r="C930" s="20" t="s">
        <v>3691</v>
      </c>
      <c r="D930" s="20" t="s">
        <v>430</v>
      </c>
      <c r="E930" s="20" t="s">
        <v>4473</v>
      </c>
      <c r="F930" s="20" t="s">
        <v>421</v>
      </c>
      <c r="G930" s="20" t="s">
        <v>4474</v>
      </c>
      <c r="H930" s="20" t="s">
        <v>4475</v>
      </c>
      <c r="I930" s="20" t="s">
        <v>389</v>
      </c>
      <c r="J930" s="20"/>
    </row>
    <row r="931" spans="1:10" x14ac:dyDescent="0.2">
      <c r="A931" s="20" t="s">
        <v>4476</v>
      </c>
      <c r="B931" s="20" t="s">
        <v>992</v>
      </c>
      <c r="C931" s="20" t="s">
        <v>3691</v>
      </c>
      <c r="D931" s="20" t="s">
        <v>571</v>
      </c>
      <c r="E931" s="20" t="s">
        <v>4477</v>
      </c>
      <c r="F931" s="20" t="s">
        <v>4478</v>
      </c>
      <c r="G931" s="20" t="s">
        <v>4479</v>
      </c>
      <c r="H931" s="20" t="s">
        <v>4480</v>
      </c>
      <c r="I931" s="20" t="s">
        <v>401</v>
      </c>
      <c r="J931" s="20" t="s">
        <v>402</v>
      </c>
    </row>
    <row r="932" spans="1:10" x14ac:dyDescent="0.2">
      <c r="A932" s="20" t="s">
        <v>4481</v>
      </c>
      <c r="B932" s="20" t="s">
        <v>3564</v>
      </c>
      <c r="C932" s="20" t="s">
        <v>3691</v>
      </c>
      <c r="D932" s="20" t="s">
        <v>375</v>
      </c>
      <c r="E932" s="20" t="s">
        <v>4482</v>
      </c>
      <c r="F932" s="20" t="s">
        <v>386</v>
      </c>
      <c r="G932" s="20" t="s">
        <v>4483</v>
      </c>
      <c r="H932" s="20" t="s">
        <v>4484</v>
      </c>
      <c r="I932" s="20" t="s">
        <v>401</v>
      </c>
      <c r="J932" s="20" t="s">
        <v>483</v>
      </c>
    </row>
    <row r="933" spans="1:10" x14ac:dyDescent="0.2">
      <c r="A933" s="20" t="s">
        <v>4485</v>
      </c>
      <c r="B933" s="20" t="s">
        <v>992</v>
      </c>
      <c r="C933" s="20" t="s">
        <v>3691</v>
      </c>
      <c r="D933" s="20" t="s">
        <v>430</v>
      </c>
      <c r="E933" s="20" t="s">
        <v>4486</v>
      </c>
      <c r="F933" s="20" t="s">
        <v>1037</v>
      </c>
      <c r="G933" s="20" t="s">
        <v>4487</v>
      </c>
      <c r="H933" s="20" t="s">
        <v>4488</v>
      </c>
      <c r="I933" s="20" t="s">
        <v>401</v>
      </c>
      <c r="J933" s="20" t="s">
        <v>483</v>
      </c>
    </row>
    <row r="934" spans="1:10" x14ac:dyDescent="0.2">
      <c r="A934" s="20" t="s">
        <v>4489</v>
      </c>
      <c r="B934" s="20" t="s">
        <v>3564</v>
      </c>
      <c r="C934" s="20" t="s">
        <v>3691</v>
      </c>
      <c r="D934" s="20" t="s">
        <v>430</v>
      </c>
      <c r="E934" s="20" t="s">
        <v>4490</v>
      </c>
      <c r="F934" s="20" t="s">
        <v>4491</v>
      </c>
      <c r="G934" s="20" t="s">
        <v>4492</v>
      </c>
      <c r="H934" s="20" t="s">
        <v>4493</v>
      </c>
      <c r="I934" s="20" t="s">
        <v>401</v>
      </c>
      <c r="J934" s="20" t="s">
        <v>483</v>
      </c>
    </row>
    <row r="935" spans="1:10" x14ac:dyDescent="0.2">
      <c r="A935" s="20" t="s">
        <v>4494</v>
      </c>
      <c r="B935" s="20" t="s">
        <v>345</v>
      </c>
      <c r="C935" s="20" t="s">
        <v>3691</v>
      </c>
      <c r="D935" s="20" t="s">
        <v>419</v>
      </c>
      <c r="E935" s="20" t="s">
        <v>4495</v>
      </c>
      <c r="F935" s="20" t="s">
        <v>4496</v>
      </c>
      <c r="G935" s="20" t="s">
        <v>4497</v>
      </c>
      <c r="H935" s="20" t="s">
        <v>4498</v>
      </c>
      <c r="I935" s="20" t="s">
        <v>401</v>
      </c>
      <c r="J935" s="20" t="s">
        <v>483</v>
      </c>
    </row>
    <row r="936" spans="1:10" x14ac:dyDescent="0.2">
      <c r="A936" s="20" t="s">
        <v>4499</v>
      </c>
      <c r="B936" s="20" t="s">
        <v>992</v>
      </c>
      <c r="C936" s="20" t="s">
        <v>3691</v>
      </c>
      <c r="D936" s="20" t="s">
        <v>445</v>
      </c>
      <c r="E936" s="20" t="s">
        <v>4500</v>
      </c>
      <c r="F936" s="20" t="s">
        <v>480</v>
      </c>
      <c r="G936" s="20" t="s">
        <v>4501</v>
      </c>
      <c r="H936" s="20" t="s">
        <v>4502</v>
      </c>
      <c r="I936" s="20" t="s">
        <v>389</v>
      </c>
      <c r="J936" s="20"/>
    </row>
    <row r="937" spans="1:10" x14ac:dyDescent="0.2">
      <c r="A937" s="20" t="s">
        <v>4503</v>
      </c>
      <c r="B937" s="20" t="s">
        <v>3564</v>
      </c>
      <c r="C937" s="20" t="s">
        <v>3691</v>
      </c>
      <c r="D937" s="20" t="s">
        <v>430</v>
      </c>
      <c r="E937" s="20" t="s">
        <v>4504</v>
      </c>
      <c r="F937" s="20" t="s">
        <v>1620</v>
      </c>
      <c r="G937" s="20" t="s">
        <v>4505</v>
      </c>
      <c r="H937" s="20" t="s">
        <v>4506</v>
      </c>
      <c r="I937" s="20" t="s">
        <v>401</v>
      </c>
      <c r="J937" s="20" t="s">
        <v>483</v>
      </c>
    </row>
    <row r="938" spans="1:10" x14ac:dyDescent="0.2">
      <c r="A938" s="20" t="s">
        <v>4507</v>
      </c>
      <c r="B938" s="20" t="s">
        <v>3564</v>
      </c>
      <c r="C938" s="20" t="s">
        <v>3691</v>
      </c>
      <c r="D938" s="20" t="s">
        <v>430</v>
      </c>
      <c r="E938" s="20" t="s">
        <v>4508</v>
      </c>
      <c r="F938" s="20" t="s">
        <v>4509</v>
      </c>
      <c r="G938" s="20" t="s">
        <v>4510</v>
      </c>
      <c r="H938" s="20" t="s">
        <v>4511</v>
      </c>
      <c r="I938" s="20" t="s">
        <v>401</v>
      </c>
      <c r="J938" s="20" t="s">
        <v>483</v>
      </c>
    </row>
    <row r="939" spans="1:10" x14ac:dyDescent="0.2">
      <c r="A939" s="20" t="s">
        <v>4512</v>
      </c>
      <c r="B939" s="20" t="s">
        <v>992</v>
      </c>
      <c r="C939" s="20" t="s">
        <v>3691</v>
      </c>
      <c r="D939" s="20" t="s">
        <v>419</v>
      </c>
      <c r="E939" s="20" t="s">
        <v>4513</v>
      </c>
      <c r="F939" s="20" t="s">
        <v>4514</v>
      </c>
      <c r="G939" s="20" t="s">
        <v>4515</v>
      </c>
      <c r="H939" s="20" t="s">
        <v>4516</v>
      </c>
      <c r="I939" s="20" t="s">
        <v>401</v>
      </c>
      <c r="J939" s="20" t="s">
        <v>402</v>
      </c>
    </row>
    <row r="940" spans="1:10" x14ac:dyDescent="0.2">
      <c r="A940" s="20" t="s">
        <v>4517</v>
      </c>
      <c r="B940" s="20" t="s">
        <v>992</v>
      </c>
      <c r="C940" s="20" t="s">
        <v>3691</v>
      </c>
      <c r="D940" s="20" t="s">
        <v>430</v>
      </c>
      <c r="E940" s="20" t="s">
        <v>4518</v>
      </c>
      <c r="F940" s="20" t="s">
        <v>826</v>
      </c>
      <c r="G940" s="20" t="s">
        <v>4519</v>
      </c>
      <c r="H940" s="20" t="s">
        <v>4520</v>
      </c>
      <c r="I940" s="20" t="s">
        <v>401</v>
      </c>
      <c r="J940" s="20" t="s">
        <v>402</v>
      </c>
    </row>
    <row r="941" spans="1:10" x14ac:dyDescent="0.2">
      <c r="A941" s="20" t="s">
        <v>4521</v>
      </c>
      <c r="B941" s="20" t="s">
        <v>992</v>
      </c>
      <c r="C941" s="20" t="s">
        <v>3691</v>
      </c>
      <c r="D941" s="20" t="s">
        <v>354</v>
      </c>
      <c r="E941" s="20" t="s">
        <v>4522</v>
      </c>
      <c r="F941" s="20" t="s">
        <v>783</v>
      </c>
      <c r="G941" s="20" t="s">
        <v>4523</v>
      </c>
      <c r="H941" s="20" t="s">
        <v>4524</v>
      </c>
      <c r="I941" s="20" t="s">
        <v>401</v>
      </c>
      <c r="J941" s="20" t="s">
        <v>483</v>
      </c>
    </row>
    <row r="942" spans="1:10" x14ac:dyDescent="0.2">
      <c r="A942" s="20" t="s">
        <v>4525</v>
      </c>
      <c r="B942" s="20" t="s">
        <v>3564</v>
      </c>
      <c r="C942" s="20" t="s">
        <v>3691</v>
      </c>
      <c r="D942" s="20" t="s">
        <v>430</v>
      </c>
      <c r="E942" s="20" t="s">
        <v>4526</v>
      </c>
      <c r="F942" s="20" t="s">
        <v>1071</v>
      </c>
      <c r="G942" s="20" t="s">
        <v>4527</v>
      </c>
      <c r="H942" s="20" t="s">
        <v>4528</v>
      </c>
      <c r="I942" s="20" t="s">
        <v>401</v>
      </c>
      <c r="J942" s="20" t="s">
        <v>483</v>
      </c>
    </row>
    <row r="943" spans="1:10" x14ac:dyDescent="0.2">
      <c r="A943" s="20" t="s">
        <v>4529</v>
      </c>
      <c r="B943" s="20" t="s">
        <v>992</v>
      </c>
      <c r="C943" s="20" t="s">
        <v>3691</v>
      </c>
      <c r="D943" s="20" t="s">
        <v>430</v>
      </c>
      <c r="E943" s="20" t="s">
        <v>4530</v>
      </c>
      <c r="F943" s="20" t="s">
        <v>1660</v>
      </c>
      <c r="G943" s="20" t="s">
        <v>4531</v>
      </c>
      <c r="H943" s="20" t="s">
        <v>4532</v>
      </c>
      <c r="I943" s="20" t="s">
        <v>401</v>
      </c>
      <c r="J943" s="20" t="s">
        <v>483</v>
      </c>
    </row>
    <row r="944" spans="1:10" x14ac:dyDescent="0.2">
      <c r="A944" s="20" t="s">
        <v>4533</v>
      </c>
      <c r="B944" s="20" t="s">
        <v>992</v>
      </c>
      <c r="C944" s="20" t="s">
        <v>3691</v>
      </c>
      <c r="D944" s="20" t="s">
        <v>571</v>
      </c>
      <c r="E944" s="20" t="s">
        <v>4534</v>
      </c>
      <c r="F944" s="20" t="s">
        <v>528</v>
      </c>
      <c r="G944" s="20" t="s">
        <v>4535</v>
      </c>
      <c r="H944" s="20" t="s">
        <v>4536</v>
      </c>
      <c r="I944" s="20" t="s">
        <v>401</v>
      </c>
      <c r="J944" s="20" t="s">
        <v>483</v>
      </c>
    </row>
    <row r="945" spans="1:10" x14ac:dyDescent="0.2">
      <c r="A945" s="20" t="s">
        <v>4537</v>
      </c>
      <c r="B945" s="20" t="s">
        <v>992</v>
      </c>
      <c r="C945" s="20" t="s">
        <v>3691</v>
      </c>
      <c r="D945" s="20" t="s">
        <v>430</v>
      </c>
      <c r="E945" s="20" t="s">
        <v>4538</v>
      </c>
      <c r="F945" s="20" t="s">
        <v>4404</v>
      </c>
      <c r="G945" s="20" t="s">
        <v>4539</v>
      </c>
      <c r="H945" s="20" t="s">
        <v>4540</v>
      </c>
      <c r="I945" s="20" t="s">
        <v>401</v>
      </c>
      <c r="J945" s="20" t="s">
        <v>402</v>
      </c>
    </row>
    <row r="946" spans="1:10" x14ac:dyDescent="0.2">
      <c r="A946" s="20" t="s">
        <v>4541</v>
      </c>
      <c r="B946" s="20" t="s">
        <v>992</v>
      </c>
      <c r="C946" s="20" t="s">
        <v>3691</v>
      </c>
      <c r="D946" s="20" t="s">
        <v>445</v>
      </c>
      <c r="E946" s="20" t="s">
        <v>4542</v>
      </c>
      <c r="F946" s="20" t="s">
        <v>1037</v>
      </c>
      <c r="G946" s="20" t="s">
        <v>4543</v>
      </c>
      <c r="H946" s="20" t="s">
        <v>4544</v>
      </c>
      <c r="I946" s="20" t="s">
        <v>401</v>
      </c>
      <c r="J946" s="20" t="s">
        <v>483</v>
      </c>
    </row>
    <row r="947" spans="1:10" x14ac:dyDescent="0.2">
      <c r="A947" s="20" t="s">
        <v>4545</v>
      </c>
      <c r="B947" s="20" t="s">
        <v>992</v>
      </c>
      <c r="C947" s="20" t="s">
        <v>3691</v>
      </c>
      <c r="D947" s="20" t="s">
        <v>571</v>
      </c>
      <c r="E947" s="20" t="s">
        <v>4546</v>
      </c>
      <c r="F947" s="20" t="s">
        <v>4547</v>
      </c>
      <c r="G947" s="20" t="s">
        <v>4548</v>
      </c>
      <c r="H947" s="20" t="s">
        <v>4549</v>
      </c>
      <c r="I947" s="20" t="s">
        <v>401</v>
      </c>
      <c r="J947" s="20" t="s">
        <v>402</v>
      </c>
    </row>
    <row r="948" spans="1:10" x14ac:dyDescent="0.2">
      <c r="A948" s="20" t="s">
        <v>4550</v>
      </c>
      <c r="B948" s="20" t="s">
        <v>345</v>
      </c>
      <c r="C948" s="20" t="s">
        <v>3691</v>
      </c>
      <c r="D948" s="20" t="s">
        <v>430</v>
      </c>
      <c r="E948" s="20" t="s">
        <v>4551</v>
      </c>
      <c r="F948" s="20" t="s">
        <v>826</v>
      </c>
      <c r="G948" s="20" t="s">
        <v>4552</v>
      </c>
      <c r="H948" s="20" t="s">
        <v>4553</v>
      </c>
      <c r="I948" s="20" t="s">
        <v>352</v>
      </c>
      <c r="J948" s="20"/>
    </row>
    <row r="949" spans="1:10" x14ac:dyDescent="0.2">
      <c r="A949" s="20" t="s">
        <v>4554</v>
      </c>
      <c r="B949" s="20" t="s">
        <v>992</v>
      </c>
      <c r="C949" s="20" t="s">
        <v>3691</v>
      </c>
      <c r="D949" s="20" t="s">
        <v>571</v>
      </c>
      <c r="E949" s="20" t="s">
        <v>4555</v>
      </c>
      <c r="F949" s="20" t="s">
        <v>4556</v>
      </c>
      <c r="G949" s="20" t="s">
        <v>4557</v>
      </c>
      <c r="H949" s="20" t="s">
        <v>4558</v>
      </c>
      <c r="I949" s="20" t="s">
        <v>401</v>
      </c>
      <c r="J949" s="20" t="s">
        <v>402</v>
      </c>
    </row>
    <row r="950" spans="1:10" x14ac:dyDescent="0.2">
      <c r="A950" s="20" t="s">
        <v>4559</v>
      </c>
      <c r="B950" s="20" t="s">
        <v>992</v>
      </c>
      <c r="C950" s="20" t="s">
        <v>3691</v>
      </c>
      <c r="D950" s="20" t="s">
        <v>391</v>
      </c>
      <c r="E950" s="20" t="s">
        <v>4560</v>
      </c>
      <c r="F950" s="20" t="s">
        <v>1383</v>
      </c>
      <c r="G950" s="20" t="s">
        <v>4561</v>
      </c>
      <c r="H950" s="20" t="s">
        <v>4562</v>
      </c>
      <c r="I950" s="20" t="s">
        <v>401</v>
      </c>
      <c r="J950" s="20" t="s">
        <v>483</v>
      </c>
    </row>
    <row r="951" spans="1:10" x14ac:dyDescent="0.2">
      <c r="A951" s="20" t="s">
        <v>4563</v>
      </c>
      <c r="B951" s="20" t="s">
        <v>992</v>
      </c>
      <c r="C951" s="20" t="s">
        <v>3691</v>
      </c>
      <c r="D951" s="20" t="s">
        <v>430</v>
      </c>
      <c r="E951" s="20" t="s">
        <v>4564</v>
      </c>
      <c r="F951" s="20" t="s">
        <v>1905</v>
      </c>
      <c r="G951" s="20" t="s">
        <v>4565</v>
      </c>
      <c r="H951" s="20" t="s">
        <v>4566</v>
      </c>
      <c r="I951" s="20" t="s">
        <v>401</v>
      </c>
      <c r="J951" s="20" t="s">
        <v>483</v>
      </c>
    </row>
    <row r="952" spans="1:10" x14ac:dyDescent="0.2">
      <c r="A952" s="20" t="s">
        <v>4567</v>
      </c>
      <c r="B952" s="20" t="s">
        <v>992</v>
      </c>
      <c r="C952" s="20" t="s">
        <v>3691</v>
      </c>
      <c r="D952" s="20" t="s">
        <v>430</v>
      </c>
      <c r="E952" s="20" t="s">
        <v>4568</v>
      </c>
      <c r="F952" s="20" t="s">
        <v>1017</v>
      </c>
      <c r="G952" s="20" t="s">
        <v>4569</v>
      </c>
      <c r="H952" s="20" t="s">
        <v>4570</v>
      </c>
      <c r="I952" s="20" t="s">
        <v>401</v>
      </c>
      <c r="J952" s="20" t="s">
        <v>483</v>
      </c>
    </row>
    <row r="953" spans="1:10" x14ac:dyDescent="0.2">
      <c r="A953" s="20" t="s">
        <v>4571</v>
      </c>
      <c r="B953" s="20" t="s">
        <v>992</v>
      </c>
      <c r="C953" s="20" t="s">
        <v>3691</v>
      </c>
      <c r="D953" s="20" t="s">
        <v>571</v>
      </c>
      <c r="E953" s="20" t="s">
        <v>4572</v>
      </c>
      <c r="F953" s="20" t="s">
        <v>4573</v>
      </c>
      <c r="G953" s="20" t="s">
        <v>4574</v>
      </c>
      <c r="H953" s="20" t="s">
        <v>4575</v>
      </c>
      <c r="I953" s="20" t="s">
        <v>401</v>
      </c>
      <c r="J953" s="20" t="s">
        <v>483</v>
      </c>
    </row>
    <row r="954" spans="1:10" x14ac:dyDescent="0.2">
      <c r="A954" s="20" t="s">
        <v>4576</v>
      </c>
      <c r="B954" s="20" t="s">
        <v>3564</v>
      </c>
      <c r="C954" s="20" t="s">
        <v>3691</v>
      </c>
      <c r="D954" s="20" t="s">
        <v>571</v>
      </c>
      <c r="E954" s="20" t="s">
        <v>4577</v>
      </c>
      <c r="F954" s="20" t="s">
        <v>528</v>
      </c>
      <c r="G954" s="20" t="s">
        <v>4578</v>
      </c>
      <c r="H954" s="20" t="s">
        <v>4579</v>
      </c>
      <c r="I954" s="20" t="s">
        <v>401</v>
      </c>
      <c r="J954" s="20" t="s">
        <v>483</v>
      </c>
    </row>
    <row r="955" spans="1:10" x14ac:dyDescent="0.2">
      <c r="A955" s="20" t="s">
        <v>4580</v>
      </c>
      <c r="B955" s="20" t="s">
        <v>992</v>
      </c>
      <c r="C955" s="20" t="s">
        <v>3691</v>
      </c>
      <c r="D955" s="20" t="s">
        <v>571</v>
      </c>
      <c r="E955" s="20" t="s">
        <v>4581</v>
      </c>
      <c r="F955" s="20" t="s">
        <v>4582</v>
      </c>
      <c r="G955" s="20" t="s">
        <v>4583</v>
      </c>
      <c r="H955" s="20" t="s">
        <v>4584</v>
      </c>
      <c r="I955" s="20" t="s">
        <v>401</v>
      </c>
      <c r="J955" s="20" t="s">
        <v>483</v>
      </c>
    </row>
    <row r="956" spans="1:10" x14ac:dyDescent="0.2">
      <c r="A956" s="20" t="s">
        <v>4585</v>
      </c>
      <c r="B956" s="20" t="s">
        <v>992</v>
      </c>
      <c r="C956" s="20" t="s">
        <v>3691</v>
      </c>
      <c r="D956" s="20" t="s">
        <v>430</v>
      </c>
      <c r="E956" s="20" t="s">
        <v>4586</v>
      </c>
      <c r="F956" s="20" t="s">
        <v>480</v>
      </c>
      <c r="G956" s="20" t="s">
        <v>4587</v>
      </c>
      <c r="H956" s="20" t="s">
        <v>4588</v>
      </c>
      <c r="I956" s="20" t="s">
        <v>401</v>
      </c>
      <c r="J956" s="20" t="s">
        <v>483</v>
      </c>
    </row>
    <row r="957" spans="1:10" x14ac:dyDescent="0.2">
      <c r="A957" s="20" t="s">
        <v>4589</v>
      </c>
      <c r="B957" s="20" t="s">
        <v>992</v>
      </c>
      <c r="C957" s="20" t="s">
        <v>3691</v>
      </c>
      <c r="D957" s="20" t="s">
        <v>430</v>
      </c>
      <c r="E957" s="20" t="s">
        <v>4590</v>
      </c>
      <c r="F957" s="20" t="s">
        <v>4075</v>
      </c>
      <c r="G957" s="20" t="s">
        <v>4591</v>
      </c>
      <c r="H957" s="20" t="s">
        <v>4592</v>
      </c>
      <c r="I957" s="20" t="s">
        <v>401</v>
      </c>
      <c r="J957" s="20" t="s">
        <v>402</v>
      </c>
    </row>
    <row r="958" spans="1:10" x14ac:dyDescent="0.2">
      <c r="A958" s="20" t="s">
        <v>4593</v>
      </c>
      <c r="B958" s="20" t="s">
        <v>992</v>
      </c>
      <c r="C958" s="20" t="s">
        <v>3691</v>
      </c>
      <c r="D958" s="20" t="s">
        <v>430</v>
      </c>
      <c r="E958" s="20" t="s">
        <v>4594</v>
      </c>
      <c r="F958" s="20" t="s">
        <v>640</v>
      </c>
      <c r="G958" s="20" t="s">
        <v>4595</v>
      </c>
      <c r="H958" s="20" t="s">
        <v>4596</v>
      </c>
      <c r="I958" s="20" t="s">
        <v>401</v>
      </c>
      <c r="J958" s="20" t="s">
        <v>483</v>
      </c>
    </row>
    <row r="959" spans="1:10" x14ac:dyDescent="0.2">
      <c r="A959" s="20" t="s">
        <v>4597</v>
      </c>
      <c r="B959" s="20" t="s">
        <v>3564</v>
      </c>
      <c r="C959" s="20" t="s">
        <v>3691</v>
      </c>
      <c r="D959" s="20" t="s">
        <v>430</v>
      </c>
      <c r="E959" s="20" t="s">
        <v>4598</v>
      </c>
      <c r="F959" s="20" t="s">
        <v>4599</v>
      </c>
      <c r="G959" s="20" t="s">
        <v>4600</v>
      </c>
      <c r="H959" s="20" t="s">
        <v>4601</v>
      </c>
      <c r="I959" s="20" t="s">
        <v>401</v>
      </c>
      <c r="J959" s="20" t="s">
        <v>402</v>
      </c>
    </row>
    <row r="960" spans="1:10" x14ac:dyDescent="0.2">
      <c r="A960" s="20" t="s">
        <v>4602</v>
      </c>
      <c r="B960" s="20" t="s">
        <v>992</v>
      </c>
      <c r="C960" s="20" t="s">
        <v>3691</v>
      </c>
      <c r="D960" s="20" t="s">
        <v>430</v>
      </c>
      <c r="E960" s="20" t="s">
        <v>4603</v>
      </c>
      <c r="F960" s="20" t="s">
        <v>4604</v>
      </c>
      <c r="G960" s="20" t="s">
        <v>4605</v>
      </c>
      <c r="H960" s="20" t="s">
        <v>4606</v>
      </c>
      <c r="I960" s="20" t="s">
        <v>401</v>
      </c>
      <c r="J960" s="20" t="s">
        <v>402</v>
      </c>
    </row>
    <row r="961" spans="1:10" x14ac:dyDescent="0.2">
      <c r="A961" s="20" t="s">
        <v>4607</v>
      </c>
      <c r="B961" s="20" t="s">
        <v>992</v>
      </c>
      <c r="C961" s="20" t="s">
        <v>3691</v>
      </c>
      <c r="D961" s="20" t="s">
        <v>571</v>
      </c>
      <c r="E961" s="20" t="s">
        <v>4608</v>
      </c>
      <c r="F961" s="20" t="s">
        <v>4609</v>
      </c>
      <c r="G961" s="20" t="s">
        <v>4610</v>
      </c>
      <c r="H961" s="20" t="s">
        <v>4611</v>
      </c>
      <c r="I961" s="20" t="s">
        <v>401</v>
      </c>
      <c r="J961" s="20" t="s">
        <v>402</v>
      </c>
    </row>
    <row r="962" spans="1:10" x14ac:dyDescent="0.2">
      <c r="A962" s="20" t="s">
        <v>4612</v>
      </c>
      <c r="B962" s="20" t="s">
        <v>345</v>
      </c>
      <c r="C962" s="20" t="s">
        <v>3691</v>
      </c>
      <c r="D962" s="20" t="s">
        <v>445</v>
      </c>
      <c r="E962" s="20" t="s">
        <v>4613</v>
      </c>
      <c r="F962" s="20" t="s">
        <v>552</v>
      </c>
      <c r="G962" s="20" t="s">
        <v>4614</v>
      </c>
      <c r="H962" s="20" t="s">
        <v>4615</v>
      </c>
      <c r="I962" s="20" t="s">
        <v>352</v>
      </c>
      <c r="J962" s="20"/>
    </row>
    <row r="963" spans="1:10" x14ac:dyDescent="0.2">
      <c r="A963" s="20" t="s">
        <v>4616</v>
      </c>
      <c r="B963" s="20" t="s">
        <v>3681</v>
      </c>
      <c r="C963" s="20" t="s">
        <v>3691</v>
      </c>
      <c r="D963" s="20" t="s">
        <v>391</v>
      </c>
      <c r="E963" s="20" t="s">
        <v>4617</v>
      </c>
      <c r="F963" s="20" t="s">
        <v>4618</v>
      </c>
      <c r="G963" s="20" t="s">
        <v>4619</v>
      </c>
      <c r="H963" s="20" t="s">
        <v>4620</v>
      </c>
      <c r="I963" s="20" t="s">
        <v>401</v>
      </c>
      <c r="J963" s="20" t="s">
        <v>3545</v>
      </c>
    </row>
    <row r="964" spans="1:10" x14ac:dyDescent="0.2">
      <c r="A964" s="20" t="s">
        <v>4621</v>
      </c>
      <c r="B964" s="20" t="s">
        <v>992</v>
      </c>
      <c r="C964" s="20" t="s">
        <v>3691</v>
      </c>
      <c r="D964" s="20" t="s">
        <v>571</v>
      </c>
      <c r="E964" s="20" t="s">
        <v>4622</v>
      </c>
      <c r="F964" s="20" t="s">
        <v>4404</v>
      </c>
      <c r="G964" s="20" t="s">
        <v>4623</v>
      </c>
      <c r="H964" s="20" t="s">
        <v>4624</v>
      </c>
      <c r="I964" s="20" t="s">
        <v>401</v>
      </c>
      <c r="J964" s="20" t="s">
        <v>402</v>
      </c>
    </row>
    <row r="965" spans="1:10" x14ac:dyDescent="0.2">
      <c r="A965" s="20" t="s">
        <v>4625</v>
      </c>
      <c r="B965" s="20" t="s">
        <v>992</v>
      </c>
      <c r="C965" s="20" t="s">
        <v>3691</v>
      </c>
      <c r="D965" s="20" t="s">
        <v>430</v>
      </c>
      <c r="E965" s="20" t="s">
        <v>4626</v>
      </c>
      <c r="F965" s="20" t="s">
        <v>3126</v>
      </c>
      <c r="G965" s="20" t="s">
        <v>4627</v>
      </c>
      <c r="H965" s="20" t="s">
        <v>4628</v>
      </c>
      <c r="I965" s="20" t="s">
        <v>401</v>
      </c>
      <c r="J965" s="20" t="s">
        <v>483</v>
      </c>
    </row>
    <row r="966" spans="1:10" x14ac:dyDescent="0.2">
      <c r="A966" s="20" t="s">
        <v>4629</v>
      </c>
      <c r="B966" s="20" t="s">
        <v>992</v>
      </c>
      <c r="C966" s="20" t="s">
        <v>3691</v>
      </c>
      <c r="D966" s="20" t="s">
        <v>571</v>
      </c>
      <c r="E966" s="20" t="s">
        <v>4630</v>
      </c>
      <c r="F966" s="20" t="s">
        <v>1017</v>
      </c>
      <c r="G966" s="20" t="s">
        <v>4631</v>
      </c>
      <c r="H966" s="20" t="s">
        <v>4632</v>
      </c>
      <c r="I966" s="20" t="s">
        <v>352</v>
      </c>
      <c r="J966" s="20"/>
    </row>
    <row r="967" spans="1:10" x14ac:dyDescent="0.2">
      <c r="A967" s="20" t="s">
        <v>4633</v>
      </c>
      <c r="B967" s="20" t="s">
        <v>3564</v>
      </c>
      <c r="C967" s="20" t="s">
        <v>3691</v>
      </c>
      <c r="D967" s="20" t="s">
        <v>430</v>
      </c>
      <c r="E967" s="20" t="s">
        <v>4634</v>
      </c>
      <c r="F967" s="20" t="s">
        <v>410</v>
      </c>
      <c r="G967" s="20" t="s">
        <v>4635</v>
      </c>
      <c r="H967" s="20" t="s">
        <v>4636</v>
      </c>
      <c r="I967" s="20" t="s">
        <v>401</v>
      </c>
      <c r="J967" s="20" t="s">
        <v>483</v>
      </c>
    </row>
    <row r="968" spans="1:10" x14ac:dyDescent="0.2">
      <c r="A968" s="20" t="s">
        <v>4637</v>
      </c>
      <c r="B968" s="20" t="s">
        <v>3564</v>
      </c>
      <c r="C968" s="20" t="s">
        <v>3691</v>
      </c>
      <c r="D968" s="20" t="s">
        <v>375</v>
      </c>
      <c r="E968" s="20" t="s">
        <v>4638</v>
      </c>
      <c r="F968" s="20" t="s">
        <v>4639</v>
      </c>
      <c r="G968" s="20" t="s">
        <v>4640</v>
      </c>
      <c r="H968" s="20" t="s">
        <v>4641</v>
      </c>
      <c r="I968" s="20" t="s">
        <v>401</v>
      </c>
      <c r="J968" s="20" t="s">
        <v>402</v>
      </c>
    </row>
    <row r="969" spans="1:10" x14ac:dyDescent="0.2">
      <c r="A969" s="20" t="s">
        <v>4642</v>
      </c>
      <c r="B969" s="20" t="s">
        <v>992</v>
      </c>
      <c r="C969" s="20" t="s">
        <v>3691</v>
      </c>
      <c r="D969" s="20" t="s">
        <v>430</v>
      </c>
      <c r="E969" s="20" t="s">
        <v>4643</v>
      </c>
      <c r="F969" s="20" t="s">
        <v>4644</v>
      </c>
      <c r="G969" s="20" t="s">
        <v>4645</v>
      </c>
      <c r="H969" s="20" t="s">
        <v>4646</v>
      </c>
      <c r="I969" s="20" t="s">
        <v>401</v>
      </c>
      <c r="J969" s="20" t="s">
        <v>402</v>
      </c>
    </row>
    <row r="970" spans="1:10" x14ac:dyDescent="0.2">
      <c r="A970" s="20" t="s">
        <v>4647</v>
      </c>
      <c r="B970" s="20" t="s">
        <v>3564</v>
      </c>
      <c r="C970" s="20" t="s">
        <v>3691</v>
      </c>
      <c r="D970" s="20" t="s">
        <v>430</v>
      </c>
      <c r="E970" s="20" t="s">
        <v>4648</v>
      </c>
      <c r="F970" s="20" t="s">
        <v>4649</v>
      </c>
      <c r="G970" s="20" t="s">
        <v>4650</v>
      </c>
      <c r="H970" s="20" t="s">
        <v>4651</v>
      </c>
      <c r="I970" s="20" t="s">
        <v>401</v>
      </c>
      <c r="J970" s="20" t="s">
        <v>402</v>
      </c>
    </row>
    <row r="971" spans="1:10" x14ac:dyDescent="0.2">
      <c r="A971" s="20" t="s">
        <v>4652</v>
      </c>
      <c r="B971" s="20" t="s">
        <v>992</v>
      </c>
      <c r="C971" s="20" t="s">
        <v>3691</v>
      </c>
      <c r="D971" s="20" t="s">
        <v>347</v>
      </c>
      <c r="E971" s="20" t="s">
        <v>4653</v>
      </c>
      <c r="F971" s="20" t="s">
        <v>4654</v>
      </c>
      <c r="G971" s="20" t="s">
        <v>4655</v>
      </c>
      <c r="H971" s="20" t="s">
        <v>4656</v>
      </c>
      <c r="I971" s="20" t="s">
        <v>401</v>
      </c>
      <c r="J971" s="20" t="s">
        <v>402</v>
      </c>
    </row>
    <row r="972" spans="1:10" x14ac:dyDescent="0.2">
      <c r="A972" s="20" t="s">
        <v>4657</v>
      </c>
      <c r="B972" s="20" t="s">
        <v>992</v>
      </c>
      <c r="C972" s="20" t="s">
        <v>3691</v>
      </c>
      <c r="D972" s="20" t="s">
        <v>419</v>
      </c>
      <c r="E972" s="20" t="s">
        <v>4658</v>
      </c>
      <c r="F972" s="20" t="s">
        <v>4659</v>
      </c>
      <c r="G972" s="20" t="s">
        <v>4660</v>
      </c>
      <c r="H972" s="20" t="s">
        <v>4661</v>
      </c>
      <c r="I972" s="20" t="s">
        <v>401</v>
      </c>
      <c r="J972" s="20" t="s">
        <v>402</v>
      </c>
    </row>
    <row r="973" spans="1:10" x14ac:dyDescent="0.2">
      <c r="A973" s="20" t="s">
        <v>4662</v>
      </c>
      <c r="B973" s="20" t="s">
        <v>3564</v>
      </c>
      <c r="C973" s="20" t="s">
        <v>3691</v>
      </c>
      <c r="D973" s="20" t="s">
        <v>430</v>
      </c>
      <c r="E973" s="20" t="s">
        <v>4663</v>
      </c>
      <c r="F973" s="20" t="s">
        <v>1548</v>
      </c>
      <c r="G973" s="20" t="s">
        <v>4664</v>
      </c>
      <c r="H973" s="20" t="s">
        <v>4665</v>
      </c>
      <c r="I973" s="20" t="s">
        <v>401</v>
      </c>
      <c r="J973" s="20" t="s">
        <v>483</v>
      </c>
    </row>
    <row r="974" spans="1:10" x14ac:dyDescent="0.2">
      <c r="A974" s="20" t="s">
        <v>4666</v>
      </c>
      <c r="B974" s="20" t="s">
        <v>3564</v>
      </c>
      <c r="C974" s="20" t="s">
        <v>3691</v>
      </c>
      <c r="D974" s="20" t="s">
        <v>430</v>
      </c>
      <c r="E974" s="20" t="s">
        <v>4667</v>
      </c>
      <c r="F974" s="20" t="s">
        <v>4668</v>
      </c>
      <c r="G974" s="20" t="s">
        <v>4669</v>
      </c>
      <c r="H974" s="20" t="s">
        <v>4670</v>
      </c>
      <c r="I974" s="20" t="s">
        <v>401</v>
      </c>
      <c r="J974" s="20" t="s">
        <v>402</v>
      </c>
    </row>
    <row r="975" spans="1:10" x14ac:dyDescent="0.2">
      <c r="A975" s="20" t="s">
        <v>4671</v>
      </c>
      <c r="B975" s="20" t="s">
        <v>992</v>
      </c>
      <c r="C975" s="20" t="s">
        <v>3691</v>
      </c>
      <c r="D975" s="20" t="s">
        <v>375</v>
      </c>
      <c r="E975" s="20" t="s">
        <v>4672</v>
      </c>
      <c r="F975" s="20" t="s">
        <v>4673</v>
      </c>
      <c r="G975" s="20" t="s">
        <v>4674</v>
      </c>
      <c r="H975" s="20" t="s">
        <v>4675</v>
      </c>
      <c r="I975" s="20" t="s">
        <v>401</v>
      </c>
      <c r="J975" s="20" t="s">
        <v>402</v>
      </c>
    </row>
    <row r="976" spans="1:10" x14ac:dyDescent="0.2">
      <c r="A976" s="20" t="s">
        <v>4676</v>
      </c>
      <c r="B976" s="20" t="s">
        <v>992</v>
      </c>
      <c r="C976" s="20" t="s">
        <v>3691</v>
      </c>
      <c r="D976" s="20" t="s">
        <v>419</v>
      </c>
      <c r="E976" s="20" t="s">
        <v>4677</v>
      </c>
      <c r="F976" s="20" t="s">
        <v>2026</v>
      </c>
      <c r="G976" s="20" t="s">
        <v>4678</v>
      </c>
      <c r="H976" s="20" t="s">
        <v>4679</v>
      </c>
      <c r="I976" s="20" t="s">
        <v>401</v>
      </c>
      <c r="J976" s="20" t="s">
        <v>483</v>
      </c>
    </row>
    <row r="977" spans="1:10" x14ac:dyDescent="0.2">
      <c r="A977" s="20" t="s">
        <v>4680</v>
      </c>
      <c r="B977" s="20" t="s">
        <v>992</v>
      </c>
      <c r="C977" s="20" t="s">
        <v>3691</v>
      </c>
      <c r="D977" s="20" t="s">
        <v>571</v>
      </c>
      <c r="E977" s="20" t="s">
        <v>4681</v>
      </c>
      <c r="F977" s="20" t="s">
        <v>528</v>
      </c>
      <c r="G977" s="20" t="s">
        <v>4682</v>
      </c>
      <c r="H977" s="20" t="s">
        <v>4683</v>
      </c>
      <c r="I977" s="20" t="s">
        <v>389</v>
      </c>
      <c r="J977" s="20"/>
    </row>
    <row r="978" spans="1:10" x14ac:dyDescent="0.2">
      <c r="A978" s="20" t="s">
        <v>4684</v>
      </c>
      <c r="B978" s="20" t="s">
        <v>3564</v>
      </c>
      <c r="C978" s="20" t="s">
        <v>3691</v>
      </c>
      <c r="D978" s="20" t="s">
        <v>445</v>
      </c>
      <c r="E978" s="20" t="s">
        <v>4685</v>
      </c>
      <c r="F978" s="20" t="s">
        <v>2048</v>
      </c>
      <c r="G978" s="20" t="s">
        <v>4686</v>
      </c>
      <c r="H978" s="20" t="s">
        <v>4687</v>
      </c>
      <c r="I978" s="20" t="s">
        <v>401</v>
      </c>
      <c r="J978" s="20" t="s">
        <v>402</v>
      </c>
    </row>
    <row r="979" spans="1:10" x14ac:dyDescent="0.2">
      <c r="A979" s="20" t="s">
        <v>4688</v>
      </c>
      <c r="B979" s="20" t="s">
        <v>992</v>
      </c>
      <c r="C979" s="20" t="s">
        <v>3691</v>
      </c>
      <c r="D979" s="20" t="s">
        <v>571</v>
      </c>
      <c r="E979" s="20" t="s">
        <v>4689</v>
      </c>
      <c r="F979" s="20" t="s">
        <v>4690</v>
      </c>
      <c r="G979" s="20" t="s">
        <v>4691</v>
      </c>
      <c r="H979" s="20" t="s">
        <v>4692</v>
      </c>
      <c r="I979" s="20" t="s">
        <v>401</v>
      </c>
      <c r="J979" s="20" t="s">
        <v>402</v>
      </c>
    </row>
    <row r="980" spans="1:10" x14ac:dyDescent="0.2">
      <c r="A980" s="20" t="s">
        <v>4693</v>
      </c>
      <c r="B980" s="20" t="s">
        <v>345</v>
      </c>
      <c r="C980" s="20" t="s">
        <v>3691</v>
      </c>
      <c r="D980" s="20" t="s">
        <v>419</v>
      </c>
      <c r="E980" s="20" t="s">
        <v>4694</v>
      </c>
      <c r="F980" s="20" t="s">
        <v>557</v>
      </c>
      <c r="G980" s="20" t="s">
        <v>4695</v>
      </c>
      <c r="H980" s="20" t="s">
        <v>4696</v>
      </c>
      <c r="I980" s="20" t="s">
        <v>352</v>
      </c>
      <c r="J980" s="20"/>
    </row>
    <row r="981" spans="1:10" x14ac:dyDescent="0.2">
      <c r="A981" s="20" t="s">
        <v>4697</v>
      </c>
      <c r="B981" s="20" t="s">
        <v>992</v>
      </c>
      <c r="C981" s="20" t="s">
        <v>3691</v>
      </c>
      <c r="D981" s="20" t="s">
        <v>419</v>
      </c>
      <c r="E981" s="20" t="s">
        <v>4698</v>
      </c>
      <c r="F981" s="20" t="s">
        <v>914</v>
      </c>
      <c r="G981" s="20" t="s">
        <v>4699</v>
      </c>
      <c r="H981" s="20" t="s">
        <v>4700</v>
      </c>
      <c r="I981" s="20" t="s">
        <v>352</v>
      </c>
      <c r="J981" s="20"/>
    </row>
    <row r="982" spans="1:10" x14ac:dyDescent="0.2">
      <c r="A982" s="20" t="s">
        <v>4701</v>
      </c>
      <c r="B982" s="20" t="s">
        <v>992</v>
      </c>
      <c r="C982" s="20" t="s">
        <v>3691</v>
      </c>
      <c r="D982" s="20" t="s">
        <v>571</v>
      </c>
      <c r="E982" s="20" t="s">
        <v>4702</v>
      </c>
      <c r="F982" s="20" t="s">
        <v>528</v>
      </c>
      <c r="G982" s="20" t="s">
        <v>4703</v>
      </c>
      <c r="H982" s="20" t="s">
        <v>4704</v>
      </c>
      <c r="I982" s="20" t="s">
        <v>401</v>
      </c>
      <c r="J982" s="20" t="s">
        <v>483</v>
      </c>
    </row>
    <row r="983" spans="1:10" x14ac:dyDescent="0.2">
      <c r="A983" s="20" t="s">
        <v>4705</v>
      </c>
      <c r="B983" s="20" t="s">
        <v>992</v>
      </c>
      <c r="C983" s="20" t="s">
        <v>3691</v>
      </c>
      <c r="D983" s="20" t="s">
        <v>571</v>
      </c>
      <c r="E983" s="20" t="s">
        <v>4706</v>
      </c>
      <c r="F983" s="20" t="s">
        <v>528</v>
      </c>
      <c r="G983" s="20" t="s">
        <v>4707</v>
      </c>
      <c r="H983" s="20" t="s">
        <v>4708</v>
      </c>
      <c r="I983" s="20" t="s">
        <v>401</v>
      </c>
      <c r="J983" s="20" t="s">
        <v>483</v>
      </c>
    </row>
    <row r="984" spans="1:10" x14ac:dyDescent="0.2">
      <c r="A984" s="20" t="s">
        <v>4709</v>
      </c>
      <c r="B984" s="20" t="s">
        <v>992</v>
      </c>
      <c r="C984" s="20" t="s">
        <v>3691</v>
      </c>
      <c r="D984" s="20" t="s">
        <v>419</v>
      </c>
      <c r="E984" s="20" t="s">
        <v>4710</v>
      </c>
      <c r="F984" s="20" t="s">
        <v>4711</v>
      </c>
      <c r="G984" s="20" t="s">
        <v>4712</v>
      </c>
      <c r="H984" s="20" t="s">
        <v>4713</v>
      </c>
      <c r="I984" s="20" t="s">
        <v>401</v>
      </c>
      <c r="J984" s="20" t="s">
        <v>402</v>
      </c>
    </row>
    <row r="985" spans="1:10" x14ac:dyDescent="0.2">
      <c r="A985" s="20" t="s">
        <v>4714</v>
      </c>
      <c r="B985" s="20" t="s">
        <v>3564</v>
      </c>
      <c r="C985" s="20" t="s">
        <v>3691</v>
      </c>
      <c r="D985" s="20" t="s">
        <v>430</v>
      </c>
      <c r="E985" s="20" t="s">
        <v>4715</v>
      </c>
      <c r="F985" s="20" t="s">
        <v>1037</v>
      </c>
      <c r="G985" s="20" t="s">
        <v>4716</v>
      </c>
      <c r="H985" s="20" t="s">
        <v>4717</v>
      </c>
      <c r="I985" s="20" t="s">
        <v>401</v>
      </c>
      <c r="J985" s="20" t="s">
        <v>483</v>
      </c>
    </row>
    <row r="986" spans="1:10" x14ac:dyDescent="0.2">
      <c r="A986" s="20" t="s">
        <v>4718</v>
      </c>
      <c r="B986" s="20" t="s">
        <v>992</v>
      </c>
      <c r="C986" s="20" t="s">
        <v>3691</v>
      </c>
      <c r="D986" s="20" t="s">
        <v>430</v>
      </c>
      <c r="E986" s="20" t="s">
        <v>4719</v>
      </c>
      <c r="F986" s="20" t="s">
        <v>1688</v>
      </c>
      <c r="G986" s="20" t="s">
        <v>4720</v>
      </c>
      <c r="H986" s="20" t="s">
        <v>4721</v>
      </c>
      <c r="I986" s="20" t="s">
        <v>401</v>
      </c>
      <c r="J986" s="20" t="s">
        <v>483</v>
      </c>
    </row>
    <row r="987" spans="1:10" x14ac:dyDescent="0.2">
      <c r="A987" s="20" t="s">
        <v>4722</v>
      </c>
      <c r="B987" s="20" t="s">
        <v>992</v>
      </c>
      <c r="C987" s="20" t="s">
        <v>3691</v>
      </c>
      <c r="D987" s="20" t="s">
        <v>445</v>
      </c>
      <c r="E987" s="20" t="s">
        <v>4723</v>
      </c>
      <c r="F987" s="20" t="s">
        <v>1905</v>
      </c>
      <c r="G987" s="20" t="s">
        <v>4724</v>
      </c>
      <c r="H987" s="20" t="s">
        <v>4725</v>
      </c>
      <c r="I987" s="20" t="s">
        <v>352</v>
      </c>
      <c r="J987" s="20"/>
    </row>
    <row r="988" spans="1:10" x14ac:dyDescent="0.2">
      <c r="A988" s="20" t="s">
        <v>4726</v>
      </c>
      <c r="B988" s="20" t="s">
        <v>992</v>
      </c>
      <c r="C988" s="20" t="s">
        <v>3691</v>
      </c>
      <c r="D988" s="20" t="s">
        <v>419</v>
      </c>
      <c r="E988" s="20" t="s">
        <v>4727</v>
      </c>
      <c r="F988" s="20" t="s">
        <v>4728</v>
      </c>
      <c r="G988" s="20" t="s">
        <v>4729</v>
      </c>
      <c r="H988" s="20" t="s">
        <v>4730</v>
      </c>
      <c r="I988" s="20" t="s">
        <v>389</v>
      </c>
      <c r="J988" s="20"/>
    </row>
    <row r="989" spans="1:10" x14ac:dyDescent="0.2">
      <c r="A989" s="20" t="s">
        <v>4731</v>
      </c>
      <c r="B989" s="20" t="s">
        <v>345</v>
      </c>
      <c r="C989" s="20" t="s">
        <v>3691</v>
      </c>
      <c r="D989" s="20" t="s">
        <v>419</v>
      </c>
      <c r="E989" s="20" t="s">
        <v>4732</v>
      </c>
      <c r="F989" s="20" t="s">
        <v>421</v>
      </c>
      <c r="G989" s="20" t="s">
        <v>4733</v>
      </c>
      <c r="H989" s="20" t="s">
        <v>4734</v>
      </c>
      <c r="I989" s="20" t="s">
        <v>352</v>
      </c>
      <c r="J989" s="20"/>
    </row>
    <row r="990" spans="1:10" x14ac:dyDescent="0.2">
      <c r="A990" s="20" t="s">
        <v>4735</v>
      </c>
      <c r="B990" s="20" t="s">
        <v>992</v>
      </c>
      <c r="C990" s="20" t="s">
        <v>3691</v>
      </c>
      <c r="D990" s="20" t="s">
        <v>430</v>
      </c>
      <c r="E990" s="20" t="s">
        <v>4736</v>
      </c>
      <c r="F990" s="20" t="s">
        <v>542</v>
      </c>
      <c r="G990" s="20" t="s">
        <v>4737</v>
      </c>
      <c r="H990" s="20" t="s">
        <v>4738</v>
      </c>
      <c r="I990" s="20" t="s">
        <v>401</v>
      </c>
      <c r="J990" s="20" t="s">
        <v>483</v>
      </c>
    </row>
    <row r="991" spans="1:10" x14ac:dyDescent="0.2">
      <c r="A991" s="20" t="s">
        <v>4739</v>
      </c>
      <c r="B991" s="20" t="s">
        <v>992</v>
      </c>
      <c r="C991" s="20" t="s">
        <v>3691</v>
      </c>
      <c r="D991" s="20" t="s">
        <v>430</v>
      </c>
      <c r="E991" s="20" t="s">
        <v>4740</v>
      </c>
      <c r="F991" s="20" t="s">
        <v>1378</v>
      </c>
      <c r="G991" s="20" t="s">
        <v>4741</v>
      </c>
      <c r="H991" s="20" t="s">
        <v>4742</v>
      </c>
      <c r="I991" s="20" t="s">
        <v>401</v>
      </c>
      <c r="J991" s="20" t="s">
        <v>483</v>
      </c>
    </row>
    <row r="992" spans="1:10" x14ac:dyDescent="0.2">
      <c r="A992" s="20" t="s">
        <v>4743</v>
      </c>
      <c r="B992" s="20" t="s">
        <v>992</v>
      </c>
      <c r="C992" s="20" t="s">
        <v>3691</v>
      </c>
      <c r="D992" s="20" t="s">
        <v>391</v>
      </c>
      <c r="E992" s="20" t="s">
        <v>4744</v>
      </c>
      <c r="F992" s="20" t="s">
        <v>4745</v>
      </c>
      <c r="G992" s="20" t="s">
        <v>4746</v>
      </c>
      <c r="H992" s="20" t="s">
        <v>4747</v>
      </c>
      <c r="I992" s="20" t="s">
        <v>401</v>
      </c>
      <c r="J992" s="20" t="s">
        <v>402</v>
      </c>
    </row>
    <row r="993" spans="1:10" x14ac:dyDescent="0.2">
      <c r="A993" s="20" t="s">
        <v>4748</v>
      </c>
      <c r="B993" s="20" t="s">
        <v>992</v>
      </c>
      <c r="C993" s="20" t="s">
        <v>3691</v>
      </c>
      <c r="D993" s="20" t="s">
        <v>419</v>
      </c>
      <c r="E993" s="20" t="s">
        <v>4749</v>
      </c>
      <c r="F993" s="20" t="s">
        <v>542</v>
      </c>
      <c r="G993" s="20" t="s">
        <v>4750</v>
      </c>
      <c r="H993" s="20" t="s">
        <v>4751</v>
      </c>
      <c r="I993" s="20" t="s">
        <v>401</v>
      </c>
      <c r="J993" s="20" t="s">
        <v>483</v>
      </c>
    </row>
    <row r="994" spans="1:10" x14ac:dyDescent="0.2">
      <c r="A994" s="20" t="s">
        <v>4752</v>
      </c>
      <c r="B994" s="20" t="s">
        <v>992</v>
      </c>
      <c r="C994" s="20" t="s">
        <v>3691</v>
      </c>
      <c r="D994" s="20" t="s">
        <v>571</v>
      </c>
      <c r="E994" s="20" t="s">
        <v>4753</v>
      </c>
      <c r="F994" s="20" t="s">
        <v>528</v>
      </c>
      <c r="G994" s="20" t="s">
        <v>4754</v>
      </c>
      <c r="H994" s="20" t="s">
        <v>4755</v>
      </c>
      <c r="I994" s="20" t="s">
        <v>401</v>
      </c>
      <c r="J994" s="20" t="s">
        <v>483</v>
      </c>
    </row>
    <row r="995" spans="1:10" x14ac:dyDescent="0.2">
      <c r="A995" s="20" t="s">
        <v>4756</v>
      </c>
      <c r="B995" s="20" t="s">
        <v>992</v>
      </c>
      <c r="C995" s="20" t="s">
        <v>3691</v>
      </c>
      <c r="D995" s="20" t="s">
        <v>571</v>
      </c>
      <c r="E995" s="20" t="s">
        <v>4757</v>
      </c>
      <c r="F995" s="20" t="s">
        <v>4582</v>
      </c>
      <c r="G995" s="20" t="s">
        <v>4758</v>
      </c>
      <c r="H995" s="20" t="s">
        <v>4759</v>
      </c>
      <c r="I995" s="20" t="s">
        <v>401</v>
      </c>
      <c r="J995" s="20" t="s">
        <v>402</v>
      </c>
    </row>
    <row r="996" spans="1:10" x14ac:dyDescent="0.2">
      <c r="A996" s="20" t="s">
        <v>4760</v>
      </c>
      <c r="B996" s="20" t="s">
        <v>992</v>
      </c>
      <c r="C996" s="20" t="s">
        <v>3691</v>
      </c>
      <c r="D996" s="20" t="s">
        <v>354</v>
      </c>
      <c r="E996" s="20" t="s">
        <v>4761</v>
      </c>
      <c r="F996" s="20" t="s">
        <v>4762</v>
      </c>
      <c r="G996" s="20" t="s">
        <v>4763</v>
      </c>
      <c r="H996" s="20" t="s">
        <v>4764</v>
      </c>
      <c r="I996" s="20" t="s">
        <v>352</v>
      </c>
      <c r="J996" s="20"/>
    </row>
    <row r="997" spans="1:10" x14ac:dyDescent="0.2">
      <c r="A997" s="20" t="s">
        <v>4765</v>
      </c>
      <c r="B997" s="20" t="s">
        <v>992</v>
      </c>
      <c r="C997" s="20" t="s">
        <v>3691</v>
      </c>
      <c r="D997" s="20" t="s">
        <v>571</v>
      </c>
      <c r="E997" s="20" t="s">
        <v>4766</v>
      </c>
      <c r="F997" s="20" t="s">
        <v>4767</v>
      </c>
      <c r="G997" s="20" t="s">
        <v>4768</v>
      </c>
      <c r="H997" s="20" t="s">
        <v>4769</v>
      </c>
      <c r="I997" s="20" t="s">
        <v>401</v>
      </c>
      <c r="J997" s="20" t="s">
        <v>483</v>
      </c>
    </row>
    <row r="998" spans="1:10" x14ac:dyDescent="0.2">
      <c r="A998" s="20" t="s">
        <v>4770</v>
      </c>
      <c r="B998" s="20" t="s">
        <v>3564</v>
      </c>
      <c r="C998" s="20" t="s">
        <v>3691</v>
      </c>
      <c r="D998" s="20" t="s">
        <v>375</v>
      </c>
      <c r="E998" s="20" t="s">
        <v>4771</v>
      </c>
      <c r="F998" s="20" t="s">
        <v>1688</v>
      </c>
      <c r="G998" s="20" t="s">
        <v>4772</v>
      </c>
      <c r="H998" s="20" t="s">
        <v>4773</v>
      </c>
      <c r="I998" s="20" t="s">
        <v>352</v>
      </c>
      <c r="J998" s="20"/>
    </row>
    <row r="999" spans="1:10" x14ac:dyDescent="0.2">
      <c r="A999" s="20" t="s">
        <v>4774</v>
      </c>
      <c r="B999" s="20" t="s">
        <v>992</v>
      </c>
      <c r="C999" s="20" t="s">
        <v>3691</v>
      </c>
      <c r="D999" s="20" t="s">
        <v>571</v>
      </c>
      <c r="E999" s="20" t="s">
        <v>4775</v>
      </c>
      <c r="F999" s="20" t="s">
        <v>3373</v>
      </c>
      <c r="G999" s="20" t="s">
        <v>4776</v>
      </c>
      <c r="H999" s="20" t="s">
        <v>4777</v>
      </c>
      <c r="I999" s="20" t="s">
        <v>401</v>
      </c>
      <c r="J999" s="20" t="s">
        <v>402</v>
      </c>
    </row>
    <row r="1000" spans="1:10" x14ac:dyDescent="0.2">
      <c r="A1000" s="20" t="s">
        <v>4778</v>
      </c>
      <c r="B1000" s="20" t="s">
        <v>992</v>
      </c>
      <c r="C1000" s="20" t="s">
        <v>3691</v>
      </c>
      <c r="D1000" s="20" t="s">
        <v>445</v>
      </c>
      <c r="E1000" s="20" t="s">
        <v>4779</v>
      </c>
      <c r="F1000" s="20" t="s">
        <v>1123</v>
      </c>
      <c r="G1000" s="20" t="s">
        <v>4780</v>
      </c>
      <c r="H1000" s="20" t="s">
        <v>4781</v>
      </c>
      <c r="I1000" s="20" t="s">
        <v>389</v>
      </c>
      <c r="J1000" s="20"/>
    </row>
    <row r="1001" spans="1:10" x14ac:dyDescent="0.2">
      <c r="A1001" s="20" t="s">
        <v>4782</v>
      </c>
      <c r="B1001" s="20" t="s">
        <v>992</v>
      </c>
      <c r="C1001" s="20" t="s">
        <v>3691</v>
      </c>
      <c r="D1001" s="20" t="s">
        <v>571</v>
      </c>
      <c r="E1001" s="20" t="s">
        <v>4783</v>
      </c>
      <c r="F1001" s="20" t="s">
        <v>1837</v>
      </c>
      <c r="G1001" s="20" t="s">
        <v>4784</v>
      </c>
      <c r="H1001" s="20" t="s">
        <v>4785</v>
      </c>
      <c r="I1001" s="20" t="s">
        <v>401</v>
      </c>
      <c r="J1001" s="20" t="s">
        <v>483</v>
      </c>
    </row>
    <row r="1002" spans="1:10" x14ac:dyDescent="0.2">
      <c r="A1002" s="20" t="s">
        <v>4786</v>
      </c>
      <c r="B1002" s="20" t="s">
        <v>992</v>
      </c>
      <c r="C1002" s="20" t="s">
        <v>3691</v>
      </c>
      <c r="D1002" s="20" t="s">
        <v>445</v>
      </c>
      <c r="E1002" s="20" t="s">
        <v>4787</v>
      </c>
      <c r="F1002" s="20" t="s">
        <v>4788</v>
      </c>
      <c r="G1002" s="20" t="s">
        <v>4789</v>
      </c>
      <c r="H1002" s="20" t="s">
        <v>4790</v>
      </c>
      <c r="I1002" s="20" t="s">
        <v>352</v>
      </c>
      <c r="J1002" s="20"/>
    </row>
    <row r="1003" spans="1:10" x14ac:dyDescent="0.2">
      <c r="A1003" s="20" t="s">
        <v>4791</v>
      </c>
      <c r="B1003" s="20" t="s">
        <v>992</v>
      </c>
      <c r="C1003" s="20" t="s">
        <v>3691</v>
      </c>
      <c r="D1003" s="20" t="s">
        <v>419</v>
      </c>
      <c r="E1003" s="20" t="s">
        <v>4792</v>
      </c>
      <c r="F1003" s="20" t="s">
        <v>480</v>
      </c>
      <c r="G1003" s="20" t="s">
        <v>4793</v>
      </c>
      <c r="H1003" s="20" t="s">
        <v>4794</v>
      </c>
      <c r="I1003" s="20" t="s">
        <v>401</v>
      </c>
      <c r="J1003" s="20" t="s">
        <v>483</v>
      </c>
    </row>
    <row r="1004" spans="1:10" x14ac:dyDescent="0.2">
      <c r="A1004" s="20" t="s">
        <v>4795</v>
      </c>
      <c r="B1004" s="20" t="s">
        <v>3564</v>
      </c>
      <c r="C1004" s="20" t="s">
        <v>3691</v>
      </c>
      <c r="D1004" s="20" t="s">
        <v>391</v>
      </c>
      <c r="E1004" s="20" t="s">
        <v>4796</v>
      </c>
      <c r="F1004" s="20" t="s">
        <v>4797</v>
      </c>
      <c r="G1004" s="20" t="s">
        <v>4798</v>
      </c>
      <c r="H1004" s="20" t="s">
        <v>4799</v>
      </c>
      <c r="I1004" s="20" t="s">
        <v>401</v>
      </c>
      <c r="J1004" s="20" t="s">
        <v>402</v>
      </c>
    </row>
    <row r="1005" spans="1:10" x14ac:dyDescent="0.2">
      <c r="A1005" s="20" t="s">
        <v>4800</v>
      </c>
      <c r="B1005" s="20" t="s">
        <v>992</v>
      </c>
      <c r="C1005" s="20" t="s">
        <v>3691</v>
      </c>
      <c r="D1005" s="20" t="s">
        <v>445</v>
      </c>
      <c r="E1005" s="20" t="s">
        <v>4801</v>
      </c>
      <c r="F1005" s="20" t="s">
        <v>1388</v>
      </c>
      <c r="G1005" s="20" t="s">
        <v>4802</v>
      </c>
      <c r="H1005" s="20" t="s">
        <v>4803</v>
      </c>
      <c r="I1005" s="20" t="s">
        <v>401</v>
      </c>
      <c r="J1005" s="20" t="s">
        <v>402</v>
      </c>
    </row>
    <row r="1006" spans="1:10" x14ac:dyDescent="0.2">
      <c r="A1006" s="20" t="s">
        <v>4804</v>
      </c>
      <c r="B1006" s="20" t="s">
        <v>3564</v>
      </c>
      <c r="C1006" s="20" t="s">
        <v>3691</v>
      </c>
      <c r="D1006" s="20" t="s">
        <v>375</v>
      </c>
      <c r="E1006" s="20" t="s">
        <v>4805</v>
      </c>
      <c r="F1006" s="20" t="s">
        <v>377</v>
      </c>
      <c r="G1006" s="20" t="s">
        <v>4806</v>
      </c>
      <c r="H1006" s="20" t="s">
        <v>4807</v>
      </c>
      <c r="I1006" s="20" t="s">
        <v>401</v>
      </c>
      <c r="J1006" s="20" t="s">
        <v>483</v>
      </c>
    </row>
    <row r="1007" spans="1:10" x14ac:dyDescent="0.2">
      <c r="A1007" s="20" t="s">
        <v>4808</v>
      </c>
      <c r="B1007" s="20" t="s">
        <v>992</v>
      </c>
      <c r="C1007" s="20" t="s">
        <v>3691</v>
      </c>
      <c r="D1007" s="20" t="s">
        <v>571</v>
      </c>
      <c r="E1007" s="20" t="s">
        <v>4809</v>
      </c>
      <c r="F1007" s="20" t="s">
        <v>4810</v>
      </c>
      <c r="G1007" s="20" t="s">
        <v>4811</v>
      </c>
      <c r="H1007" s="20" t="s">
        <v>4812</v>
      </c>
      <c r="I1007" s="20" t="s">
        <v>401</v>
      </c>
      <c r="J1007" s="20" t="s">
        <v>402</v>
      </c>
    </row>
    <row r="1008" spans="1:10" x14ac:dyDescent="0.2">
      <c r="A1008" s="20" t="s">
        <v>4813</v>
      </c>
      <c r="B1008" s="20" t="s">
        <v>992</v>
      </c>
      <c r="C1008" s="20" t="s">
        <v>3691</v>
      </c>
      <c r="D1008" s="20" t="s">
        <v>430</v>
      </c>
      <c r="E1008" s="20" t="s">
        <v>4814</v>
      </c>
      <c r="F1008" s="20" t="s">
        <v>2492</v>
      </c>
      <c r="G1008" s="20" t="s">
        <v>4815</v>
      </c>
      <c r="H1008" s="20" t="s">
        <v>4816</v>
      </c>
      <c r="I1008" s="20" t="s">
        <v>401</v>
      </c>
      <c r="J1008" s="20" t="s">
        <v>402</v>
      </c>
    </row>
    <row r="1009" spans="1:10" x14ac:dyDescent="0.2">
      <c r="A1009" s="20" t="s">
        <v>4817</v>
      </c>
      <c r="B1009" s="20" t="s">
        <v>992</v>
      </c>
      <c r="C1009" s="20" t="s">
        <v>3691</v>
      </c>
      <c r="D1009" s="20" t="s">
        <v>445</v>
      </c>
      <c r="E1009" s="20" t="s">
        <v>4818</v>
      </c>
      <c r="F1009" s="20" t="s">
        <v>923</v>
      </c>
      <c r="G1009" s="20" t="s">
        <v>4819</v>
      </c>
      <c r="H1009" s="20" t="s">
        <v>4820</v>
      </c>
      <c r="I1009" s="20" t="s">
        <v>401</v>
      </c>
      <c r="J1009" s="20" t="s">
        <v>483</v>
      </c>
    </row>
    <row r="1010" spans="1:10" x14ac:dyDescent="0.2">
      <c r="A1010" s="20" t="s">
        <v>4821</v>
      </c>
      <c r="B1010" s="20" t="s">
        <v>345</v>
      </c>
      <c r="C1010" s="20" t="s">
        <v>3691</v>
      </c>
      <c r="D1010" s="20" t="s">
        <v>391</v>
      </c>
      <c r="E1010" s="20" t="s">
        <v>4822</v>
      </c>
      <c r="F1010" s="20" t="s">
        <v>4823</v>
      </c>
      <c r="G1010" s="20" t="s">
        <v>4824</v>
      </c>
      <c r="H1010" s="20" t="s">
        <v>4825</v>
      </c>
      <c r="I1010" s="20" t="s">
        <v>401</v>
      </c>
      <c r="J1010" s="20" t="s">
        <v>402</v>
      </c>
    </row>
    <row r="1011" spans="1:10" x14ac:dyDescent="0.2">
      <c r="A1011" s="20" t="s">
        <v>4826</v>
      </c>
      <c r="B1011" s="20" t="s">
        <v>345</v>
      </c>
      <c r="C1011" s="20" t="s">
        <v>3691</v>
      </c>
      <c r="D1011" s="20" t="s">
        <v>419</v>
      </c>
      <c r="E1011" s="20" t="s">
        <v>4827</v>
      </c>
      <c r="F1011" s="20" t="s">
        <v>1905</v>
      </c>
      <c r="G1011" s="20" t="s">
        <v>4828</v>
      </c>
      <c r="H1011" s="20" t="s">
        <v>4829</v>
      </c>
      <c r="I1011" s="20" t="s">
        <v>352</v>
      </c>
      <c r="J1011" s="20"/>
    </row>
    <row r="1012" spans="1:10" x14ac:dyDescent="0.2">
      <c r="A1012" s="20" t="s">
        <v>4830</v>
      </c>
      <c r="B1012" s="20" t="s">
        <v>992</v>
      </c>
      <c r="C1012" s="20" t="s">
        <v>3691</v>
      </c>
      <c r="D1012" s="20" t="s">
        <v>375</v>
      </c>
      <c r="E1012" s="20" t="s">
        <v>4831</v>
      </c>
      <c r="F1012" s="20" t="s">
        <v>4832</v>
      </c>
      <c r="G1012" s="20" t="s">
        <v>4833</v>
      </c>
      <c r="H1012" s="20" t="s">
        <v>4834</v>
      </c>
      <c r="I1012" s="20" t="s">
        <v>401</v>
      </c>
      <c r="J1012" s="20" t="s">
        <v>402</v>
      </c>
    </row>
    <row r="1013" spans="1:10" x14ac:dyDescent="0.2">
      <c r="A1013" s="20" t="s">
        <v>4835</v>
      </c>
      <c r="B1013" s="20" t="s">
        <v>3564</v>
      </c>
      <c r="C1013" s="20" t="s">
        <v>3691</v>
      </c>
      <c r="D1013" s="20" t="s">
        <v>419</v>
      </c>
      <c r="E1013" s="20" t="s">
        <v>4836</v>
      </c>
      <c r="F1013" s="20" t="s">
        <v>4837</v>
      </c>
      <c r="G1013" s="20" t="s">
        <v>4838</v>
      </c>
      <c r="H1013" s="20" t="s">
        <v>4839</v>
      </c>
      <c r="I1013" s="20" t="s">
        <v>401</v>
      </c>
      <c r="J1013" s="20" t="s">
        <v>483</v>
      </c>
    </row>
    <row r="1014" spans="1:10" x14ac:dyDescent="0.2">
      <c r="A1014" s="20" t="s">
        <v>4840</v>
      </c>
      <c r="B1014" s="20" t="s">
        <v>345</v>
      </c>
      <c r="C1014" s="20" t="s">
        <v>3691</v>
      </c>
      <c r="D1014" s="20" t="s">
        <v>419</v>
      </c>
      <c r="E1014" s="20" t="s">
        <v>4841</v>
      </c>
      <c r="F1014" s="20" t="s">
        <v>688</v>
      </c>
      <c r="G1014" s="20" t="s">
        <v>4842</v>
      </c>
      <c r="H1014" s="20" t="s">
        <v>4843</v>
      </c>
      <c r="I1014" s="20" t="s">
        <v>352</v>
      </c>
      <c r="J1014" s="20"/>
    </row>
    <row r="1015" spans="1:10" x14ac:dyDescent="0.2">
      <c r="A1015" s="20" t="s">
        <v>4844</v>
      </c>
      <c r="B1015" s="20" t="s">
        <v>3564</v>
      </c>
      <c r="C1015" s="20" t="s">
        <v>3691</v>
      </c>
      <c r="D1015" s="20" t="s">
        <v>419</v>
      </c>
      <c r="E1015" s="20" t="s">
        <v>4845</v>
      </c>
      <c r="F1015" s="20" t="s">
        <v>421</v>
      </c>
      <c r="G1015" s="20" t="s">
        <v>4846</v>
      </c>
      <c r="H1015" s="20" t="s">
        <v>4847</v>
      </c>
      <c r="I1015" s="20" t="s">
        <v>352</v>
      </c>
      <c r="J1015" s="20"/>
    </row>
    <row r="1016" spans="1:10" x14ac:dyDescent="0.2">
      <c r="A1016" s="20" t="s">
        <v>4848</v>
      </c>
      <c r="B1016" s="20" t="s">
        <v>992</v>
      </c>
      <c r="C1016" s="20" t="s">
        <v>3691</v>
      </c>
      <c r="D1016" s="20" t="s">
        <v>419</v>
      </c>
      <c r="E1016" s="20" t="s">
        <v>4849</v>
      </c>
      <c r="F1016" s="20" t="s">
        <v>4850</v>
      </c>
      <c r="G1016" s="20" t="s">
        <v>4851</v>
      </c>
      <c r="H1016" s="20" t="s">
        <v>4852</v>
      </c>
      <c r="I1016" s="20" t="s">
        <v>401</v>
      </c>
      <c r="J1016" s="20" t="s">
        <v>402</v>
      </c>
    </row>
    <row r="1017" spans="1:10" x14ac:dyDescent="0.2">
      <c r="A1017" s="20" t="s">
        <v>4853</v>
      </c>
      <c r="B1017" s="20" t="s">
        <v>345</v>
      </c>
      <c r="C1017" s="20" t="s">
        <v>3691</v>
      </c>
      <c r="D1017" s="20" t="s">
        <v>571</v>
      </c>
      <c r="E1017" s="20" t="s">
        <v>4854</v>
      </c>
      <c r="F1017" s="20" t="s">
        <v>1809</v>
      </c>
      <c r="G1017" s="20" t="s">
        <v>4855</v>
      </c>
      <c r="H1017" s="20" t="s">
        <v>4856</v>
      </c>
      <c r="I1017" s="20" t="s">
        <v>352</v>
      </c>
      <c r="J1017" s="20"/>
    </row>
    <row r="1018" spans="1:10" x14ac:dyDescent="0.2">
      <c r="A1018" s="20" t="s">
        <v>4857</v>
      </c>
      <c r="B1018" s="20" t="s">
        <v>3564</v>
      </c>
      <c r="C1018" s="20" t="s">
        <v>3691</v>
      </c>
      <c r="D1018" s="20" t="s">
        <v>360</v>
      </c>
      <c r="E1018" s="20" t="s">
        <v>4858</v>
      </c>
      <c r="F1018" s="20" t="s">
        <v>1123</v>
      </c>
      <c r="G1018" s="20" t="s">
        <v>4859</v>
      </c>
      <c r="H1018" s="20" t="s">
        <v>4860</v>
      </c>
      <c r="I1018" s="20" t="s">
        <v>352</v>
      </c>
      <c r="J1018" s="20"/>
    </row>
    <row r="1019" spans="1:10" x14ac:dyDescent="0.2">
      <c r="A1019" s="20" t="s">
        <v>4861</v>
      </c>
      <c r="B1019" s="20" t="s">
        <v>992</v>
      </c>
      <c r="C1019" s="20" t="s">
        <v>3691</v>
      </c>
      <c r="D1019" s="20" t="s">
        <v>993</v>
      </c>
      <c r="E1019" s="20" t="s">
        <v>4862</v>
      </c>
      <c r="F1019" s="20" t="s">
        <v>4863</v>
      </c>
      <c r="G1019" s="20" t="s">
        <v>4864</v>
      </c>
      <c r="H1019" s="20" t="s">
        <v>4865</v>
      </c>
      <c r="I1019" s="20" t="s">
        <v>401</v>
      </c>
      <c r="J1019" s="20" t="s">
        <v>402</v>
      </c>
    </row>
    <row r="1020" spans="1:10" x14ac:dyDescent="0.2">
      <c r="A1020" s="20" t="s">
        <v>4866</v>
      </c>
      <c r="B1020" s="20" t="s">
        <v>3564</v>
      </c>
      <c r="C1020" s="20" t="s">
        <v>3691</v>
      </c>
      <c r="D1020" s="20" t="s">
        <v>1021</v>
      </c>
      <c r="E1020" s="20" t="s">
        <v>4867</v>
      </c>
      <c r="F1020" s="20" t="s">
        <v>421</v>
      </c>
      <c r="G1020" s="20" t="s">
        <v>4868</v>
      </c>
      <c r="H1020" s="20" t="s">
        <v>4869</v>
      </c>
      <c r="I1020" s="20" t="s">
        <v>401</v>
      </c>
      <c r="J1020" s="20" t="s">
        <v>483</v>
      </c>
    </row>
    <row r="1021" spans="1:10" x14ac:dyDescent="0.2">
      <c r="A1021" s="20" t="s">
        <v>4870</v>
      </c>
      <c r="B1021" s="20" t="s">
        <v>992</v>
      </c>
      <c r="C1021" s="20" t="s">
        <v>3691</v>
      </c>
      <c r="D1021" s="20" t="s">
        <v>1021</v>
      </c>
      <c r="E1021" s="20" t="s">
        <v>4871</v>
      </c>
      <c r="F1021" s="20" t="s">
        <v>475</v>
      </c>
      <c r="G1021" s="20" t="s">
        <v>4872</v>
      </c>
      <c r="H1021" s="20" t="s">
        <v>4873</v>
      </c>
      <c r="I1021" s="20" t="s">
        <v>401</v>
      </c>
      <c r="J1021" s="20" t="s">
        <v>483</v>
      </c>
    </row>
    <row r="1022" spans="1:10" x14ac:dyDescent="0.2">
      <c r="A1022" s="20" t="s">
        <v>4874</v>
      </c>
      <c r="B1022" s="20" t="s">
        <v>992</v>
      </c>
      <c r="C1022" s="20" t="s">
        <v>3691</v>
      </c>
      <c r="D1022" s="20" t="s">
        <v>4875</v>
      </c>
      <c r="E1022" s="20" t="s">
        <v>4876</v>
      </c>
      <c r="F1022" s="20" t="s">
        <v>4877</v>
      </c>
      <c r="G1022" s="20" t="s">
        <v>4878</v>
      </c>
      <c r="H1022" s="20" t="s">
        <v>4879</v>
      </c>
      <c r="I1022" s="20" t="s">
        <v>401</v>
      </c>
      <c r="J1022" s="20" t="s">
        <v>402</v>
      </c>
    </row>
    <row r="1023" spans="1:10" x14ac:dyDescent="0.2">
      <c r="A1023" s="20" t="s">
        <v>4880</v>
      </c>
      <c r="B1023" s="20" t="s">
        <v>3564</v>
      </c>
      <c r="C1023" s="20" t="s">
        <v>3691</v>
      </c>
      <c r="D1023" s="20" t="s">
        <v>993</v>
      </c>
      <c r="E1023" s="20" t="s">
        <v>4881</v>
      </c>
      <c r="F1023" s="20" t="s">
        <v>4294</v>
      </c>
      <c r="G1023" s="20" t="s">
        <v>4882</v>
      </c>
      <c r="H1023" s="20" t="s">
        <v>4883</v>
      </c>
      <c r="I1023" s="20" t="s">
        <v>401</v>
      </c>
      <c r="J1023" s="20" t="s">
        <v>483</v>
      </c>
    </row>
    <row r="1024" spans="1:10" x14ac:dyDescent="0.2">
      <c r="A1024" s="20" t="s">
        <v>4884</v>
      </c>
      <c r="B1024" s="20" t="s">
        <v>992</v>
      </c>
      <c r="C1024" s="20" t="s">
        <v>3691</v>
      </c>
      <c r="D1024" s="20" t="s">
        <v>4875</v>
      </c>
      <c r="E1024" s="20" t="s">
        <v>4885</v>
      </c>
      <c r="F1024" s="20" t="s">
        <v>4886</v>
      </c>
      <c r="G1024" s="20" t="s">
        <v>4887</v>
      </c>
      <c r="H1024" s="20" t="s">
        <v>4888</v>
      </c>
      <c r="I1024" s="20" t="s">
        <v>401</v>
      </c>
      <c r="J1024" s="20" t="s">
        <v>402</v>
      </c>
    </row>
    <row r="1025" spans="1:10" x14ac:dyDescent="0.2">
      <c r="A1025" s="20" t="s">
        <v>4889</v>
      </c>
      <c r="B1025" s="20" t="s">
        <v>992</v>
      </c>
      <c r="C1025" s="20" t="s">
        <v>3691</v>
      </c>
      <c r="D1025" s="20" t="s">
        <v>354</v>
      </c>
      <c r="E1025" s="20" t="s">
        <v>4890</v>
      </c>
      <c r="F1025" s="20" t="s">
        <v>4891</v>
      </c>
      <c r="G1025" s="20" t="s">
        <v>4892</v>
      </c>
      <c r="H1025" s="20" t="s">
        <v>4893</v>
      </c>
      <c r="I1025" s="20" t="s">
        <v>401</v>
      </c>
      <c r="J1025" s="20" t="s">
        <v>483</v>
      </c>
    </row>
    <row r="1026" spans="1:10" x14ac:dyDescent="0.2">
      <c r="A1026" s="20" t="s">
        <v>4894</v>
      </c>
      <c r="B1026" s="20" t="s">
        <v>992</v>
      </c>
      <c r="C1026" s="20" t="s">
        <v>3691</v>
      </c>
      <c r="D1026" s="20" t="s">
        <v>360</v>
      </c>
      <c r="E1026" s="20" t="s">
        <v>4895</v>
      </c>
      <c r="F1026" s="20" t="s">
        <v>4896</v>
      </c>
      <c r="G1026" s="20" t="s">
        <v>4897</v>
      </c>
      <c r="H1026" s="20" t="s">
        <v>4898</v>
      </c>
      <c r="I1026" s="20" t="s">
        <v>401</v>
      </c>
      <c r="J1026" s="20" t="s">
        <v>483</v>
      </c>
    </row>
    <row r="1027" spans="1:10" x14ac:dyDescent="0.2">
      <c r="A1027" s="20" t="s">
        <v>4899</v>
      </c>
      <c r="B1027" s="20" t="s">
        <v>3564</v>
      </c>
      <c r="C1027" s="20" t="s">
        <v>3691</v>
      </c>
      <c r="D1027" s="20" t="s">
        <v>360</v>
      </c>
      <c r="E1027" s="20" t="s">
        <v>4900</v>
      </c>
      <c r="F1027" s="20" t="s">
        <v>367</v>
      </c>
      <c r="G1027" s="20" t="s">
        <v>4901</v>
      </c>
      <c r="H1027" s="20" t="s">
        <v>4902</v>
      </c>
      <c r="I1027" s="20" t="s">
        <v>401</v>
      </c>
      <c r="J1027" s="20" t="s">
        <v>483</v>
      </c>
    </row>
    <row r="1028" spans="1:10" x14ac:dyDescent="0.2">
      <c r="A1028" s="20" t="s">
        <v>4903</v>
      </c>
      <c r="B1028" s="20" t="s">
        <v>345</v>
      </c>
      <c r="C1028" s="20" t="s">
        <v>3691</v>
      </c>
      <c r="D1028" s="20" t="s">
        <v>1148</v>
      </c>
      <c r="E1028" s="20" t="s">
        <v>4904</v>
      </c>
      <c r="F1028" s="20" t="s">
        <v>1008</v>
      </c>
      <c r="G1028" s="20" t="s">
        <v>4905</v>
      </c>
      <c r="H1028" s="20" t="s">
        <v>4906</v>
      </c>
      <c r="I1028" s="20" t="s">
        <v>352</v>
      </c>
      <c r="J1028" s="20"/>
    </row>
    <row r="1029" spans="1:10" x14ac:dyDescent="0.2">
      <c r="A1029" s="20" t="s">
        <v>4907</v>
      </c>
      <c r="B1029" s="20" t="s">
        <v>4908</v>
      </c>
      <c r="C1029" s="20" t="s">
        <v>4909</v>
      </c>
      <c r="D1029" s="20" t="s">
        <v>571</v>
      </c>
      <c r="E1029" s="20" t="s">
        <v>4910</v>
      </c>
      <c r="F1029" s="20" t="s">
        <v>562</v>
      </c>
      <c r="G1029" s="20" t="s">
        <v>4911</v>
      </c>
      <c r="H1029" s="20" t="s">
        <v>4912</v>
      </c>
      <c r="I1029" s="20" t="s">
        <v>401</v>
      </c>
      <c r="J1029" s="20" t="s">
        <v>402</v>
      </c>
    </row>
    <row r="1030" spans="1:10" x14ac:dyDescent="0.2">
      <c r="A1030" s="20" t="s">
        <v>4913</v>
      </c>
      <c r="B1030" s="20" t="s">
        <v>4908</v>
      </c>
      <c r="C1030" s="20" t="s">
        <v>4909</v>
      </c>
      <c r="D1030" s="20" t="s">
        <v>571</v>
      </c>
      <c r="E1030" s="20" t="s">
        <v>4914</v>
      </c>
      <c r="F1030" s="20" t="s">
        <v>2448</v>
      </c>
      <c r="G1030" s="20" t="s">
        <v>4915</v>
      </c>
      <c r="H1030" s="20" t="s">
        <v>4916</v>
      </c>
      <c r="I1030" s="20" t="s">
        <v>401</v>
      </c>
      <c r="J1030" s="20" t="s">
        <v>483</v>
      </c>
    </row>
    <row r="1031" spans="1:10" x14ac:dyDescent="0.2">
      <c r="A1031" s="20" t="s">
        <v>4917</v>
      </c>
      <c r="B1031" s="20" t="s">
        <v>4918</v>
      </c>
      <c r="C1031" s="20" t="s">
        <v>4909</v>
      </c>
      <c r="D1031" s="20" t="s">
        <v>571</v>
      </c>
      <c r="E1031" s="20" t="s">
        <v>4919</v>
      </c>
      <c r="F1031" s="20" t="s">
        <v>421</v>
      </c>
      <c r="G1031" s="20" t="s">
        <v>4920</v>
      </c>
      <c r="H1031" s="20" t="s">
        <v>4921</v>
      </c>
      <c r="I1031" s="20" t="s">
        <v>401</v>
      </c>
      <c r="J1031" s="20" t="s">
        <v>483</v>
      </c>
    </row>
    <row r="1032" spans="1:10" x14ac:dyDescent="0.2">
      <c r="A1032" s="20" t="s">
        <v>4922</v>
      </c>
      <c r="B1032" s="20" t="s">
        <v>4908</v>
      </c>
      <c r="C1032" s="20" t="s">
        <v>4909</v>
      </c>
      <c r="D1032" s="20" t="s">
        <v>571</v>
      </c>
      <c r="E1032" s="20" t="s">
        <v>4923</v>
      </c>
      <c r="F1032" s="20" t="s">
        <v>2492</v>
      </c>
      <c r="G1032" s="20" t="s">
        <v>4924</v>
      </c>
      <c r="H1032" s="20" t="s">
        <v>4925</v>
      </c>
      <c r="I1032" s="20" t="s">
        <v>401</v>
      </c>
      <c r="J1032" s="20" t="s">
        <v>483</v>
      </c>
    </row>
    <row r="1033" spans="1:10" x14ac:dyDescent="0.2">
      <c r="A1033" s="20" t="s">
        <v>4926</v>
      </c>
      <c r="B1033" s="20" t="s">
        <v>4908</v>
      </c>
      <c r="C1033" s="20" t="s">
        <v>4909</v>
      </c>
      <c r="D1033" s="20" t="s">
        <v>571</v>
      </c>
      <c r="E1033" s="20" t="s">
        <v>4927</v>
      </c>
      <c r="F1033" s="20" t="s">
        <v>826</v>
      </c>
      <c r="G1033" s="20" t="s">
        <v>4928</v>
      </c>
      <c r="H1033" s="20" t="s">
        <v>4929</v>
      </c>
      <c r="I1033" s="20" t="s">
        <v>401</v>
      </c>
      <c r="J1033" s="20" t="s">
        <v>483</v>
      </c>
    </row>
    <row r="1034" spans="1:10" x14ac:dyDescent="0.2">
      <c r="A1034" s="20" t="s">
        <v>4930</v>
      </c>
      <c r="B1034" s="20" t="s">
        <v>4908</v>
      </c>
      <c r="C1034" s="20" t="s">
        <v>4909</v>
      </c>
      <c r="D1034" s="20" t="s">
        <v>571</v>
      </c>
      <c r="E1034" s="20" t="s">
        <v>4931</v>
      </c>
      <c r="F1034" s="20" t="s">
        <v>4932</v>
      </c>
      <c r="G1034" s="20" t="s">
        <v>4933</v>
      </c>
      <c r="H1034" s="20" t="s">
        <v>4934</v>
      </c>
      <c r="I1034" s="20" t="s">
        <v>401</v>
      </c>
      <c r="J1034" s="20" t="s">
        <v>483</v>
      </c>
    </row>
    <row r="1035" spans="1:10" x14ac:dyDescent="0.2">
      <c r="A1035" s="20" t="s">
        <v>4935</v>
      </c>
      <c r="B1035" s="20" t="s">
        <v>4918</v>
      </c>
      <c r="C1035" s="20" t="s">
        <v>4909</v>
      </c>
      <c r="D1035" s="20" t="s">
        <v>571</v>
      </c>
      <c r="E1035" s="20" t="s">
        <v>4936</v>
      </c>
      <c r="F1035" s="20" t="s">
        <v>4937</v>
      </c>
      <c r="G1035" s="20" t="s">
        <v>4938</v>
      </c>
      <c r="H1035" s="20" t="s">
        <v>4939</v>
      </c>
      <c r="I1035" s="20" t="s">
        <v>401</v>
      </c>
      <c r="J1035" s="20" t="s">
        <v>402</v>
      </c>
    </row>
    <row r="1036" spans="1:10" x14ac:dyDescent="0.2">
      <c r="A1036" s="20" t="s">
        <v>4940</v>
      </c>
      <c r="B1036" s="20" t="s">
        <v>4908</v>
      </c>
      <c r="C1036" s="20" t="s">
        <v>4909</v>
      </c>
      <c r="D1036" s="20" t="s">
        <v>571</v>
      </c>
      <c r="E1036" s="20" t="s">
        <v>4941</v>
      </c>
      <c r="F1036" s="20" t="s">
        <v>4942</v>
      </c>
      <c r="G1036" s="20" t="s">
        <v>4943</v>
      </c>
      <c r="H1036" s="20" t="s">
        <v>4944</v>
      </c>
      <c r="I1036" s="20" t="s">
        <v>401</v>
      </c>
      <c r="J1036" s="20" t="s">
        <v>483</v>
      </c>
    </row>
    <row r="1037" spans="1:10" x14ac:dyDescent="0.2">
      <c r="A1037" s="20" t="s">
        <v>4945</v>
      </c>
      <c r="B1037" s="20" t="s">
        <v>4908</v>
      </c>
      <c r="C1037" s="20" t="s">
        <v>4909</v>
      </c>
      <c r="D1037" s="20" t="s">
        <v>571</v>
      </c>
      <c r="E1037" s="20" t="s">
        <v>4946</v>
      </c>
      <c r="F1037" s="20" t="s">
        <v>3378</v>
      </c>
      <c r="G1037" s="20" t="s">
        <v>4947</v>
      </c>
      <c r="H1037" s="20" t="s">
        <v>4948</v>
      </c>
      <c r="I1037" s="20" t="s">
        <v>401</v>
      </c>
      <c r="J1037" s="20" t="s">
        <v>483</v>
      </c>
    </row>
    <row r="1038" spans="1:10" x14ac:dyDescent="0.2">
      <c r="A1038" s="20" t="s">
        <v>4949</v>
      </c>
      <c r="B1038" s="20" t="s">
        <v>4908</v>
      </c>
      <c r="C1038" s="20" t="s">
        <v>4909</v>
      </c>
      <c r="D1038" s="20" t="s">
        <v>571</v>
      </c>
      <c r="E1038" s="20" t="s">
        <v>4950</v>
      </c>
      <c r="F1038" s="20" t="s">
        <v>4951</v>
      </c>
      <c r="G1038" s="20" t="s">
        <v>4952</v>
      </c>
      <c r="H1038" s="20" t="s">
        <v>4953</v>
      </c>
      <c r="I1038" s="20" t="s">
        <v>401</v>
      </c>
      <c r="J1038" s="20" t="s">
        <v>483</v>
      </c>
    </row>
    <row r="1039" spans="1:10" x14ac:dyDescent="0.2">
      <c r="A1039" s="20" t="s">
        <v>4954</v>
      </c>
      <c r="B1039" s="20" t="s">
        <v>4908</v>
      </c>
      <c r="C1039" s="20" t="s">
        <v>4909</v>
      </c>
      <c r="D1039" s="20" t="s">
        <v>571</v>
      </c>
      <c r="E1039" s="20" t="s">
        <v>4955</v>
      </c>
      <c r="F1039" s="20" t="s">
        <v>4956</v>
      </c>
      <c r="G1039" s="20" t="s">
        <v>4957</v>
      </c>
      <c r="H1039" s="20" t="s">
        <v>4958</v>
      </c>
      <c r="I1039" s="20" t="s">
        <v>401</v>
      </c>
      <c r="J1039" s="20" t="s">
        <v>483</v>
      </c>
    </row>
    <row r="1040" spans="1:10" x14ac:dyDescent="0.2">
      <c r="A1040" s="20" t="s">
        <v>4959</v>
      </c>
      <c r="B1040" s="20" t="s">
        <v>4908</v>
      </c>
      <c r="C1040" s="20" t="s">
        <v>4909</v>
      </c>
      <c r="D1040" s="20" t="s">
        <v>571</v>
      </c>
      <c r="E1040" s="20" t="s">
        <v>4960</v>
      </c>
      <c r="F1040" s="20" t="s">
        <v>552</v>
      </c>
      <c r="G1040" s="20" t="s">
        <v>4961</v>
      </c>
      <c r="H1040" s="20" t="s">
        <v>4962</v>
      </c>
      <c r="I1040" s="20" t="s">
        <v>401</v>
      </c>
      <c r="J1040" s="20" t="s">
        <v>483</v>
      </c>
    </row>
    <row r="1041" spans="1:10" x14ac:dyDescent="0.2">
      <c r="A1041" s="20" t="s">
        <v>4963</v>
      </c>
      <c r="B1041" s="20" t="s">
        <v>4918</v>
      </c>
      <c r="C1041" s="20" t="s">
        <v>4909</v>
      </c>
      <c r="D1041" s="20" t="s">
        <v>571</v>
      </c>
      <c r="E1041" s="20" t="s">
        <v>4964</v>
      </c>
      <c r="F1041" s="20" t="s">
        <v>410</v>
      </c>
      <c r="G1041" s="20" t="s">
        <v>4965</v>
      </c>
      <c r="H1041" s="20" t="s">
        <v>4966</v>
      </c>
      <c r="I1041" s="20" t="s">
        <v>401</v>
      </c>
      <c r="J1041" s="20" t="s">
        <v>483</v>
      </c>
    </row>
    <row r="1042" spans="1:10" x14ac:dyDescent="0.2">
      <c r="A1042" s="20" t="s">
        <v>4967</v>
      </c>
      <c r="B1042" s="20" t="s">
        <v>4918</v>
      </c>
      <c r="C1042" s="20" t="s">
        <v>4909</v>
      </c>
      <c r="D1042" s="20" t="s">
        <v>571</v>
      </c>
      <c r="E1042" s="20" t="s">
        <v>4968</v>
      </c>
      <c r="F1042" s="20" t="s">
        <v>4390</v>
      </c>
      <c r="G1042" s="20" t="s">
        <v>4969</v>
      </c>
      <c r="H1042" s="20" t="s">
        <v>4970</v>
      </c>
      <c r="I1042" s="20" t="s">
        <v>401</v>
      </c>
      <c r="J1042" s="20" t="s">
        <v>483</v>
      </c>
    </row>
    <row r="1043" spans="1:10" x14ac:dyDescent="0.2">
      <c r="A1043" s="20" t="s">
        <v>4971</v>
      </c>
      <c r="B1043" s="20" t="s">
        <v>4918</v>
      </c>
      <c r="C1043" s="20" t="s">
        <v>4909</v>
      </c>
      <c r="D1043" s="20" t="s">
        <v>571</v>
      </c>
      <c r="E1043" s="20" t="s">
        <v>4972</v>
      </c>
      <c r="F1043" s="20" t="s">
        <v>1891</v>
      </c>
      <c r="G1043" s="20" t="s">
        <v>4973</v>
      </c>
      <c r="H1043" s="20" t="s">
        <v>4974</v>
      </c>
      <c r="I1043" s="20" t="s">
        <v>389</v>
      </c>
      <c r="J1043" s="20"/>
    </row>
    <row r="1044" spans="1:10" x14ac:dyDescent="0.2">
      <c r="A1044" s="20" t="s">
        <v>4975</v>
      </c>
      <c r="B1044" s="20" t="s">
        <v>4918</v>
      </c>
      <c r="C1044" s="20" t="s">
        <v>4909</v>
      </c>
      <c r="D1044" s="20" t="s">
        <v>571</v>
      </c>
      <c r="E1044" s="20" t="s">
        <v>4976</v>
      </c>
      <c r="F1044" s="20" t="s">
        <v>727</v>
      </c>
      <c r="G1044" s="20" t="s">
        <v>4977</v>
      </c>
      <c r="H1044" s="20" t="s">
        <v>4978</v>
      </c>
      <c r="I1044" s="20" t="s">
        <v>401</v>
      </c>
      <c r="J1044" s="20" t="s">
        <v>483</v>
      </c>
    </row>
    <row r="1045" spans="1:10" x14ac:dyDescent="0.2">
      <c r="A1045" s="20" t="s">
        <v>4979</v>
      </c>
      <c r="B1045" s="20" t="s">
        <v>4918</v>
      </c>
      <c r="C1045" s="20" t="s">
        <v>4909</v>
      </c>
      <c r="D1045" s="20" t="s">
        <v>571</v>
      </c>
      <c r="E1045" s="20" t="s">
        <v>4980</v>
      </c>
      <c r="F1045" s="20" t="s">
        <v>4981</v>
      </c>
      <c r="G1045" s="20" t="s">
        <v>4982</v>
      </c>
      <c r="H1045" s="20" t="s">
        <v>4983</v>
      </c>
      <c r="I1045" s="20" t="s">
        <v>401</v>
      </c>
      <c r="J1045" s="20" t="s">
        <v>402</v>
      </c>
    </row>
    <row r="1046" spans="1:10" x14ac:dyDescent="0.2">
      <c r="A1046" s="20" t="s">
        <v>4984</v>
      </c>
      <c r="B1046" s="20" t="s">
        <v>4918</v>
      </c>
      <c r="C1046" s="20" t="s">
        <v>4909</v>
      </c>
      <c r="D1046" s="20" t="s">
        <v>571</v>
      </c>
      <c r="E1046" s="20" t="s">
        <v>4985</v>
      </c>
      <c r="F1046" s="20" t="s">
        <v>2184</v>
      </c>
      <c r="G1046" s="20" t="s">
        <v>4986</v>
      </c>
      <c r="H1046" s="20" t="s">
        <v>4987</v>
      </c>
      <c r="I1046" s="20" t="s">
        <v>401</v>
      </c>
      <c r="J1046" s="20" t="s">
        <v>483</v>
      </c>
    </row>
    <row r="1047" spans="1:10" x14ac:dyDescent="0.2">
      <c r="A1047" s="20" t="s">
        <v>4988</v>
      </c>
      <c r="B1047" s="20" t="s">
        <v>4918</v>
      </c>
      <c r="C1047" s="20" t="s">
        <v>4909</v>
      </c>
      <c r="D1047" s="20" t="s">
        <v>571</v>
      </c>
      <c r="E1047" s="20" t="s">
        <v>4989</v>
      </c>
      <c r="F1047" s="20" t="s">
        <v>727</v>
      </c>
      <c r="G1047" s="20" t="s">
        <v>4990</v>
      </c>
      <c r="H1047" s="20" t="s">
        <v>4991</v>
      </c>
      <c r="I1047" s="20" t="s">
        <v>401</v>
      </c>
      <c r="J1047" s="20" t="s">
        <v>483</v>
      </c>
    </row>
    <row r="1048" spans="1:10" x14ac:dyDescent="0.2">
      <c r="A1048" s="20" t="s">
        <v>4992</v>
      </c>
      <c r="B1048" s="20" t="s">
        <v>4918</v>
      </c>
      <c r="C1048" s="20" t="s">
        <v>4909</v>
      </c>
      <c r="D1048" s="20" t="s">
        <v>571</v>
      </c>
      <c r="E1048" s="20" t="s">
        <v>4993</v>
      </c>
      <c r="F1048" s="20" t="s">
        <v>1950</v>
      </c>
      <c r="G1048" s="20" t="s">
        <v>4994</v>
      </c>
      <c r="H1048" s="20" t="s">
        <v>4995</v>
      </c>
      <c r="I1048" s="20" t="s">
        <v>389</v>
      </c>
      <c r="J1048" s="20"/>
    </row>
    <row r="1049" spans="1:10" x14ac:dyDescent="0.2">
      <c r="A1049" s="20" t="s">
        <v>4996</v>
      </c>
      <c r="B1049" s="20" t="s">
        <v>4908</v>
      </c>
      <c r="C1049" s="20" t="s">
        <v>4909</v>
      </c>
      <c r="D1049" s="20" t="s">
        <v>571</v>
      </c>
      <c r="E1049" s="20" t="s">
        <v>4997</v>
      </c>
      <c r="F1049" s="20" t="s">
        <v>4932</v>
      </c>
      <c r="G1049" s="20" t="s">
        <v>4998</v>
      </c>
      <c r="H1049" s="20" t="s">
        <v>4999</v>
      </c>
      <c r="I1049" s="20" t="s">
        <v>401</v>
      </c>
      <c r="J1049" s="20" t="s">
        <v>483</v>
      </c>
    </row>
    <row r="1050" spans="1:10" x14ac:dyDescent="0.2">
      <c r="A1050" s="20" t="s">
        <v>5000</v>
      </c>
      <c r="B1050" s="20" t="s">
        <v>4918</v>
      </c>
      <c r="C1050" s="20" t="s">
        <v>4909</v>
      </c>
      <c r="D1050" s="20" t="s">
        <v>571</v>
      </c>
      <c r="E1050" s="20" t="s">
        <v>5001</v>
      </c>
      <c r="F1050" s="20" t="s">
        <v>593</v>
      </c>
      <c r="G1050" s="20" t="s">
        <v>5002</v>
      </c>
      <c r="H1050" s="20" t="s">
        <v>5003</v>
      </c>
      <c r="I1050" s="20" t="s">
        <v>401</v>
      </c>
      <c r="J1050" s="20" t="s">
        <v>402</v>
      </c>
    </row>
    <row r="1051" spans="1:10" x14ac:dyDescent="0.2">
      <c r="A1051" s="20" t="s">
        <v>5004</v>
      </c>
      <c r="B1051" s="20" t="s">
        <v>4908</v>
      </c>
      <c r="C1051" s="20" t="s">
        <v>4909</v>
      </c>
      <c r="D1051" s="20" t="s">
        <v>571</v>
      </c>
      <c r="E1051" s="20" t="s">
        <v>5005</v>
      </c>
      <c r="F1051" s="20" t="s">
        <v>1891</v>
      </c>
      <c r="G1051" s="20" t="s">
        <v>5006</v>
      </c>
      <c r="H1051" s="20" t="s">
        <v>5007</v>
      </c>
      <c r="I1051" s="20" t="s">
        <v>401</v>
      </c>
      <c r="J1051" s="20" t="s">
        <v>483</v>
      </c>
    </row>
    <row r="1052" spans="1:10" x14ac:dyDescent="0.2">
      <c r="A1052" s="20" t="s">
        <v>5008</v>
      </c>
      <c r="B1052" s="20" t="s">
        <v>4918</v>
      </c>
      <c r="C1052" s="20" t="s">
        <v>4909</v>
      </c>
      <c r="D1052" s="20" t="s">
        <v>571</v>
      </c>
      <c r="E1052" s="20" t="s">
        <v>5009</v>
      </c>
      <c r="F1052" s="20" t="s">
        <v>557</v>
      </c>
      <c r="G1052" s="20" t="s">
        <v>5010</v>
      </c>
      <c r="H1052" s="20" t="s">
        <v>5011</v>
      </c>
      <c r="I1052" s="20" t="s">
        <v>401</v>
      </c>
      <c r="J1052" s="20" t="s">
        <v>483</v>
      </c>
    </row>
    <row r="1053" spans="1:10" x14ac:dyDescent="0.2">
      <c r="A1053" s="20" t="s">
        <v>5012</v>
      </c>
      <c r="B1053" s="20" t="s">
        <v>4918</v>
      </c>
      <c r="C1053" s="20" t="s">
        <v>4909</v>
      </c>
      <c r="D1053" s="20" t="s">
        <v>571</v>
      </c>
      <c r="E1053" s="20" t="s">
        <v>5013</v>
      </c>
      <c r="F1053" s="20" t="s">
        <v>3660</v>
      </c>
      <c r="G1053" s="20" t="s">
        <v>5014</v>
      </c>
      <c r="H1053" s="20" t="s">
        <v>5015</v>
      </c>
      <c r="I1053" s="20" t="s">
        <v>401</v>
      </c>
      <c r="J1053" s="20" t="s">
        <v>402</v>
      </c>
    </row>
    <row r="1054" spans="1:10" x14ac:dyDescent="0.2">
      <c r="A1054" s="20" t="s">
        <v>5016</v>
      </c>
      <c r="B1054" s="20" t="s">
        <v>3681</v>
      </c>
      <c r="C1054" s="20" t="s">
        <v>4909</v>
      </c>
      <c r="D1054" s="20" t="s">
        <v>571</v>
      </c>
      <c r="E1054" s="20" t="s">
        <v>5017</v>
      </c>
      <c r="F1054" s="20" t="s">
        <v>1727</v>
      </c>
      <c r="G1054" s="20" t="s">
        <v>5018</v>
      </c>
      <c r="H1054" s="20" t="s">
        <v>5019</v>
      </c>
      <c r="I1054" s="20" t="s">
        <v>401</v>
      </c>
      <c r="J1054" s="20" t="s">
        <v>3545</v>
      </c>
    </row>
    <row r="1055" spans="1:10" x14ac:dyDescent="0.2">
      <c r="A1055" s="20" t="s">
        <v>5020</v>
      </c>
      <c r="B1055" s="20" t="s">
        <v>4908</v>
      </c>
      <c r="C1055" s="20" t="s">
        <v>4909</v>
      </c>
      <c r="D1055" s="20" t="s">
        <v>571</v>
      </c>
      <c r="E1055" s="20" t="s">
        <v>5021</v>
      </c>
      <c r="F1055" s="20" t="s">
        <v>421</v>
      </c>
      <c r="G1055" s="20" t="s">
        <v>5022</v>
      </c>
      <c r="H1055" s="20" t="s">
        <v>5023</v>
      </c>
      <c r="I1055" s="20" t="s">
        <v>401</v>
      </c>
      <c r="J1055" s="20" t="s">
        <v>483</v>
      </c>
    </row>
    <row r="1056" spans="1:10" x14ac:dyDescent="0.2">
      <c r="A1056" s="20" t="s">
        <v>5024</v>
      </c>
      <c r="B1056" s="20" t="s">
        <v>4918</v>
      </c>
      <c r="C1056" s="20" t="s">
        <v>4909</v>
      </c>
      <c r="D1056" s="20" t="s">
        <v>571</v>
      </c>
      <c r="E1056" s="20" t="s">
        <v>5025</v>
      </c>
      <c r="F1056" s="20" t="s">
        <v>593</v>
      </c>
      <c r="G1056" s="20" t="s">
        <v>5026</v>
      </c>
      <c r="H1056" s="20" t="s">
        <v>5027</v>
      </c>
      <c r="I1056" s="20" t="s">
        <v>401</v>
      </c>
      <c r="J1056" s="20" t="s">
        <v>402</v>
      </c>
    </row>
    <row r="1057" spans="1:10" x14ac:dyDescent="0.2">
      <c r="A1057" s="20" t="s">
        <v>5028</v>
      </c>
      <c r="B1057" s="20" t="s">
        <v>4918</v>
      </c>
      <c r="C1057" s="20" t="s">
        <v>4909</v>
      </c>
      <c r="D1057" s="20" t="s">
        <v>571</v>
      </c>
      <c r="E1057" s="20" t="s">
        <v>5029</v>
      </c>
      <c r="F1057" s="20" t="s">
        <v>1037</v>
      </c>
      <c r="G1057" s="20" t="s">
        <v>5030</v>
      </c>
      <c r="H1057" s="20" t="s">
        <v>5031</v>
      </c>
      <c r="I1057" s="20" t="s">
        <v>401</v>
      </c>
      <c r="J1057" s="20" t="s">
        <v>483</v>
      </c>
    </row>
    <row r="1058" spans="1:10" x14ac:dyDescent="0.2">
      <c r="A1058" s="20" t="s">
        <v>5032</v>
      </c>
      <c r="B1058" s="20" t="s">
        <v>4908</v>
      </c>
      <c r="C1058" s="20" t="s">
        <v>4909</v>
      </c>
      <c r="D1058" s="20" t="s">
        <v>571</v>
      </c>
      <c r="E1058" s="20" t="s">
        <v>5033</v>
      </c>
      <c r="F1058" s="20" t="s">
        <v>456</v>
      </c>
      <c r="G1058" s="20" t="s">
        <v>5034</v>
      </c>
      <c r="H1058" s="20" t="s">
        <v>5035</v>
      </c>
      <c r="I1058" s="20" t="s">
        <v>401</v>
      </c>
      <c r="J1058" s="20" t="s">
        <v>483</v>
      </c>
    </row>
    <row r="1059" spans="1:10" x14ac:dyDescent="0.2">
      <c r="A1059" s="20" t="s">
        <v>5036</v>
      </c>
      <c r="B1059" s="20" t="s">
        <v>4918</v>
      </c>
      <c r="C1059" s="20" t="s">
        <v>4909</v>
      </c>
      <c r="D1059" s="20" t="s">
        <v>571</v>
      </c>
      <c r="E1059" s="20" t="s">
        <v>5037</v>
      </c>
      <c r="F1059" s="20" t="s">
        <v>552</v>
      </c>
      <c r="G1059" s="20" t="s">
        <v>5038</v>
      </c>
      <c r="H1059" s="20" t="s">
        <v>5039</v>
      </c>
      <c r="I1059" s="20" t="s">
        <v>401</v>
      </c>
      <c r="J1059" s="20" t="s">
        <v>483</v>
      </c>
    </row>
    <row r="1060" spans="1:10" x14ac:dyDescent="0.2">
      <c r="A1060" s="20" t="s">
        <v>5040</v>
      </c>
      <c r="B1060" s="20" t="s">
        <v>4908</v>
      </c>
      <c r="C1060" s="20" t="s">
        <v>4909</v>
      </c>
      <c r="D1060" s="20" t="s">
        <v>571</v>
      </c>
      <c r="E1060" s="20" t="s">
        <v>5041</v>
      </c>
      <c r="F1060" s="20" t="s">
        <v>640</v>
      </c>
      <c r="G1060" s="20" t="s">
        <v>5042</v>
      </c>
      <c r="H1060" s="20" t="s">
        <v>5043</v>
      </c>
      <c r="I1060" s="20" t="s">
        <v>401</v>
      </c>
      <c r="J1060" s="20" t="s">
        <v>402</v>
      </c>
    </row>
    <row r="1061" spans="1:10" x14ac:dyDescent="0.2">
      <c r="A1061" s="20" t="s">
        <v>5044</v>
      </c>
      <c r="B1061" s="20" t="s">
        <v>4918</v>
      </c>
      <c r="C1061" s="20" t="s">
        <v>4909</v>
      </c>
      <c r="D1061" s="20" t="s">
        <v>571</v>
      </c>
      <c r="E1061" s="20" t="s">
        <v>5045</v>
      </c>
      <c r="F1061" s="20" t="s">
        <v>862</v>
      </c>
      <c r="G1061" s="20" t="s">
        <v>5046</v>
      </c>
      <c r="H1061" s="20" t="s">
        <v>5047</v>
      </c>
      <c r="I1061" s="20" t="s">
        <v>401</v>
      </c>
      <c r="J1061" s="20" t="s">
        <v>483</v>
      </c>
    </row>
    <row r="1062" spans="1:10" x14ac:dyDescent="0.2">
      <c r="A1062" s="20" t="s">
        <v>5048</v>
      </c>
      <c r="B1062" s="20" t="s">
        <v>4918</v>
      </c>
      <c r="C1062" s="20" t="s">
        <v>4909</v>
      </c>
      <c r="D1062" s="20" t="s">
        <v>571</v>
      </c>
      <c r="E1062" s="20" t="s">
        <v>5049</v>
      </c>
      <c r="F1062" s="20" t="s">
        <v>5050</v>
      </c>
      <c r="G1062" s="20" t="s">
        <v>5051</v>
      </c>
      <c r="H1062" s="20" t="s">
        <v>5052</v>
      </c>
      <c r="I1062" s="20" t="s">
        <v>401</v>
      </c>
      <c r="J1062" s="20" t="s">
        <v>483</v>
      </c>
    </row>
    <row r="1063" spans="1:10" x14ac:dyDescent="0.2">
      <c r="A1063" s="20" t="s">
        <v>5053</v>
      </c>
      <c r="B1063" s="20" t="s">
        <v>4908</v>
      </c>
      <c r="C1063" s="20" t="s">
        <v>4909</v>
      </c>
      <c r="D1063" s="20" t="s">
        <v>571</v>
      </c>
      <c r="E1063" s="20" t="s">
        <v>5054</v>
      </c>
      <c r="F1063" s="20" t="s">
        <v>693</v>
      </c>
      <c r="G1063" s="20" t="s">
        <v>5055</v>
      </c>
      <c r="H1063" s="20" t="s">
        <v>5056</v>
      </c>
      <c r="I1063" s="20" t="s">
        <v>401</v>
      </c>
      <c r="J1063" s="20" t="s">
        <v>483</v>
      </c>
    </row>
    <row r="1064" spans="1:10" x14ac:dyDescent="0.2">
      <c r="A1064" s="20" t="s">
        <v>5057</v>
      </c>
      <c r="B1064" s="20" t="s">
        <v>4908</v>
      </c>
      <c r="C1064" s="20" t="s">
        <v>4909</v>
      </c>
      <c r="D1064" s="20" t="s">
        <v>571</v>
      </c>
      <c r="E1064" s="20" t="s">
        <v>5058</v>
      </c>
      <c r="F1064" s="20" t="s">
        <v>421</v>
      </c>
      <c r="G1064" s="20" t="s">
        <v>5059</v>
      </c>
      <c r="H1064" s="20" t="s">
        <v>5060</v>
      </c>
      <c r="I1064" s="20" t="s">
        <v>401</v>
      </c>
      <c r="J1064" s="20" t="s">
        <v>483</v>
      </c>
    </row>
    <row r="1065" spans="1:10" x14ac:dyDescent="0.2">
      <c r="A1065" s="20" t="s">
        <v>5061</v>
      </c>
      <c r="B1065" s="20" t="s">
        <v>4908</v>
      </c>
      <c r="C1065" s="20" t="s">
        <v>4909</v>
      </c>
      <c r="D1065" s="20" t="s">
        <v>571</v>
      </c>
      <c r="E1065" s="20" t="s">
        <v>5062</v>
      </c>
      <c r="F1065" s="20" t="s">
        <v>5063</v>
      </c>
      <c r="G1065" s="20" t="s">
        <v>5064</v>
      </c>
      <c r="H1065" s="20" t="s">
        <v>5065</v>
      </c>
      <c r="I1065" s="20" t="s">
        <v>401</v>
      </c>
      <c r="J1065" s="20" t="s">
        <v>483</v>
      </c>
    </row>
    <row r="1066" spans="1:10" x14ac:dyDescent="0.2">
      <c r="A1066" s="20" t="s">
        <v>5066</v>
      </c>
      <c r="B1066" s="20" t="s">
        <v>4908</v>
      </c>
      <c r="C1066" s="20" t="s">
        <v>4909</v>
      </c>
      <c r="D1066" s="20" t="s">
        <v>571</v>
      </c>
      <c r="E1066" s="20" t="s">
        <v>5067</v>
      </c>
      <c r="F1066" s="20" t="s">
        <v>770</v>
      </c>
      <c r="G1066" s="20" t="s">
        <v>5068</v>
      </c>
      <c r="H1066" s="20" t="s">
        <v>5069</v>
      </c>
      <c r="I1066" s="20" t="s">
        <v>401</v>
      </c>
      <c r="J1066" s="20" t="s">
        <v>483</v>
      </c>
    </row>
    <row r="1067" spans="1:10" x14ac:dyDescent="0.2">
      <c r="A1067" s="20" t="s">
        <v>5070</v>
      </c>
      <c r="B1067" s="20" t="s">
        <v>4908</v>
      </c>
      <c r="C1067" s="20" t="s">
        <v>4909</v>
      </c>
      <c r="D1067" s="20" t="s">
        <v>571</v>
      </c>
      <c r="E1067" s="20" t="s">
        <v>5071</v>
      </c>
      <c r="F1067" s="20" t="s">
        <v>5072</v>
      </c>
      <c r="G1067" s="20" t="s">
        <v>5073</v>
      </c>
      <c r="H1067" s="20" t="s">
        <v>5074</v>
      </c>
      <c r="I1067" s="20" t="s">
        <v>401</v>
      </c>
      <c r="J1067" s="20" t="s">
        <v>402</v>
      </c>
    </row>
    <row r="1068" spans="1:10" x14ac:dyDescent="0.2">
      <c r="A1068" s="20" t="s">
        <v>5075</v>
      </c>
      <c r="B1068" s="20" t="s">
        <v>4918</v>
      </c>
      <c r="C1068" s="20" t="s">
        <v>4909</v>
      </c>
      <c r="D1068" s="20" t="s">
        <v>571</v>
      </c>
      <c r="E1068" s="20" t="s">
        <v>5076</v>
      </c>
      <c r="F1068" s="20" t="s">
        <v>4093</v>
      </c>
      <c r="G1068" s="20" t="s">
        <v>5077</v>
      </c>
      <c r="H1068" s="20" t="s">
        <v>5078</v>
      </c>
      <c r="I1068" s="20" t="s">
        <v>389</v>
      </c>
      <c r="J1068" s="20"/>
    </row>
    <row r="1069" spans="1:10" x14ac:dyDescent="0.2">
      <c r="A1069" s="20" t="s">
        <v>5079</v>
      </c>
      <c r="B1069" s="20" t="s">
        <v>4908</v>
      </c>
      <c r="C1069" s="20" t="s">
        <v>4909</v>
      </c>
      <c r="D1069" s="20" t="s">
        <v>571</v>
      </c>
      <c r="E1069" s="20" t="s">
        <v>5080</v>
      </c>
      <c r="F1069" s="20" t="s">
        <v>562</v>
      </c>
      <c r="G1069" s="20" t="s">
        <v>5081</v>
      </c>
      <c r="H1069" s="20" t="s">
        <v>5082</v>
      </c>
      <c r="I1069" s="20" t="s">
        <v>401</v>
      </c>
      <c r="J1069" s="20" t="s">
        <v>402</v>
      </c>
    </row>
    <row r="1070" spans="1:10" x14ac:dyDescent="0.2">
      <c r="A1070" s="20" t="s">
        <v>5083</v>
      </c>
      <c r="B1070" s="20" t="s">
        <v>4908</v>
      </c>
      <c r="C1070" s="20" t="s">
        <v>4909</v>
      </c>
      <c r="D1070" s="20" t="s">
        <v>571</v>
      </c>
      <c r="E1070" s="20" t="s">
        <v>5084</v>
      </c>
      <c r="F1070" s="20" t="s">
        <v>2157</v>
      </c>
      <c r="G1070" s="20" t="s">
        <v>5085</v>
      </c>
      <c r="H1070" s="20" t="s">
        <v>5086</v>
      </c>
      <c r="I1070" s="20" t="s">
        <v>401</v>
      </c>
      <c r="J1070" s="20" t="s">
        <v>402</v>
      </c>
    </row>
    <row r="1071" spans="1:10" x14ac:dyDescent="0.2">
      <c r="A1071" s="20" t="s">
        <v>5087</v>
      </c>
      <c r="B1071" s="20" t="s">
        <v>4908</v>
      </c>
      <c r="C1071" s="20" t="s">
        <v>4909</v>
      </c>
      <c r="D1071" s="20" t="s">
        <v>571</v>
      </c>
      <c r="E1071" s="20" t="s">
        <v>5088</v>
      </c>
      <c r="F1071" s="20" t="s">
        <v>5089</v>
      </c>
      <c r="G1071" s="20" t="s">
        <v>5090</v>
      </c>
      <c r="H1071" s="20" t="s">
        <v>5091</v>
      </c>
      <c r="I1071" s="20" t="s">
        <v>401</v>
      </c>
      <c r="J1071" s="20" t="s">
        <v>402</v>
      </c>
    </row>
    <row r="1072" spans="1:10" x14ac:dyDescent="0.2">
      <c r="A1072" s="20" t="s">
        <v>5092</v>
      </c>
      <c r="B1072" s="20" t="s">
        <v>4918</v>
      </c>
      <c r="C1072" s="20" t="s">
        <v>4909</v>
      </c>
      <c r="D1072" s="20" t="s">
        <v>571</v>
      </c>
      <c r="E1072" s="20" t="s">
        <v>5093</v>
      </c>
      <c r="F1072" s="20" t="s">
        <v>831</v>
      </c>
      <c r="G1072" s="20" t="s">
        <v>5094</v>
      </c>
      <c r="H1072" s="20" t="s">
        <v>5095</v>
      </c>
      <c r="I1072" s="20" t="s">
        <v>389</v>
      </c>
      <c r="J1072" s="20"/>
    </row>
    <row r="1073" spans="1:10" x14ac:dyDescent="0.2">
      <c r="A1073" s="20" t="s">
        <v>5096</v>
      </c>
      <c r="B1073" s="20" t="s">
        <v>4908</v>
      </c>
      <c r="C1073" s="20" t="s">
        <v>4909</v>
      </c>
      <c r="D1073" s="20" t="s">
        <v>571</v>
      </c>
      <c r="E1073" s="20" t="s">
        <v>5097</v>
      </c>
      <c r="F1073" s="20" t="s">
        <v>914</v>
      </c>
      <c r="G1073" s="20" t="s">
        <v>5098</v>
      </c>
      <c r="H1073" s="20" t="s">
        <v>5099</v>
      </c>
      <c r="I1073" s="20" t="s">
        <v>401</v>
      </c>
      <c r="J1073" s="20" t="s">
        <v>483</v>
      </c>
    </row>
    <row r="1074" spans="1:10" x14ac:dyDescent="0.2">
      <c r="A1074" s="20" t="s">
        <v>5100</v>
      </c>
      <c r="B1074" s="20" t="s">
        <v>4918</v>
      </c>
      <c r="C1074" s="20" t="s">
        <v>4909</v>
      </c>
      <c r="D1074" s="20" t="s">
        <v>571</v>
      </c>
      <c r="E1074" s="20" t="s">
        <v>5101</v>
      </c>
      <c r="F1074" s="20" t="s">
        <v>770</v>
      </c>
      <c r="G1074" s="20" t="s">
        <v>5102</v>
      </c>
      <c r="H1074" s="20" t="s">
        <v>5103</v>
      </c>
      <c r="I1074" s="20" t="s">
        <v>401</v>
      </c>
      <c r="J1074" s="20" t="s">
        <v>402</v>
      </c>
    </row>
    <row r="1075" spans="1:10" x14ac:dyDescent="0.2">
      <c r="A1075" s="20" t="s">
        <v>5104</v>
      </c>
      <c r="B1075" s="20" t="s">
        <v>4908</v>
      </c>
      <c r="C1075" s="20" t="s">
        <v>4909</v>
      </c>
      <c r="D1075" s="20" t="s">
        <v>571</v>
      </c>
      <c r="E1075" s="20" t="s">
        <v>5105</v>
      </c>
      <c r="F1075" s="20" t="s">
        <v>3220</v>
      </c>
      <c r="G1075" s="20" t="s">
        <v>5106</v>
      </c>
      <c r="H1075" s="20" t="s">
        <v>5107</v>
      </c>
      <c r="I1075" s="20" t="s">
        <v>401</v>
      </c>
      <c r="J1075" s="20" t="s">
        <v>402</v>
      </c>
    </row>
    <row r="1076" spans="1:10" x14ac:dyDescent="0.2">
      <c r="A1076" s="20" t="s">
        <v>5108</v>
      </c>
      <c r="B1076" s="20" t="s">
        <v>4918</v>
      </c>
      <c r="C1076" s="20" t="s">
        <v>4909</v>
      </c>
      <c r="D1076" s="20" t="s">
        <v>571</v>
      </c>
      <c r="E1076" s="20" t="s">
        <v>5109</v>
      </c>
      <c r="F1076" s="20" t="s">
        <v>377</v>
      </c>
      <c r="G1076" s="20" t="s">
        <v>5110</v>
      </c>
      <c r="H1076" s="20" t="s">
        <v>5111</v>
      </c>
      <c r="I1076" s="20" t="s">
        <v>401</v>
      </c>
      <c r="J1076" s="20" t="s">
        <v>483</v>
      </c>
    </row>
    <row r="1077" spans="1:10" x14ac:dyDescent="0.2">
      <c r="A1077" s="20" t="s">
        <v>5112</v>
      </c>
      <c r="B1077" s="20" t="s">
        <v>4918</v>
      </c>
      <c r="C1077" s="20" t="s">
        <v>4909</v>
      </c>
      <c r="D1077" s="20" t="s">
        <v>571</v>
      </c>
      <c r="E1077" s="20" t="s">
        <v>5113</v>
      </c>
      <c r="F1077" s="20" t="s">
        <v>5114</v>
      </c>
      <c r="G1077" s="20" t="s">
        <v>5115</v>
      </c>
      <c r="H1077" s="20" t="s">
        <v>5116</v>
      </c>
      <c r="I1077" s="20" t="s">
        <v>401</v>
      </c>
      <c r="J1077" s="20" t="s">
        <v>483</v>
      </c>
    </row>
    <row r="1078" spans="1:10" x14ac:dyDescent="0.2">
      <c r="A1078" s="20" t="s">
        <v>5117</v>
      </c>
      <c r="B1078" s="20" t="s">
        <v>4918</v>
      </c>
      <c r="C1078" s="20" t="s">
        <v>4909</v>
      </c>
      <c r="D1078" s="20" t="s">
        <v>571</v>
      </c>
      <c r="E1078" s="20" t="s">
        <v>5118</v>
      </c>
      <c r="F1078" s="20" t="s">
        <v>475</v>
      </c>
      <c r="G1078" s="20" t="s">
        <v>5119</v>
      </c>
      <c r="H1078" s="20" t="s">
        <v>5120</v>
      </c>
      <c r="I1078" s="20" t="s">
        <v>401</v>
      </c>
      <c r="J1078" s="20" t="s">
        <v>483</v>
      </c>
    </row>
    <row r="1079" spans="1:10" x14ac:dyDescent="0.2">
      <c r="A1079" s="20" t="s">
        <v>5121</v>
      </c>
      <c r="B1079" s="20" t="s">
        <v>4918</v>
      </c>
      <c r="C1079" s="20" t="s">
        <v>4909</v>
      </c>
      <c r="D1079" s="20" t="s">
        <v>571</v>
      </c>
      <c r="E1079" s="20" t="s">
        <v>5122</v>
      </c>
      <c r="F1079" s="20" t="s">
        <v>421</v>
      </c>
      <c r="G1079" s="20" t="s">
        <v>5123</v>
      </c>
      <c r="H1079" s="20" t="s">
        <v>5124</v>
      </c>
      <c r="I1079" s="20" t="s">
        <v>401</v>
      </c>
      <c r="J1079" s="20" t="s">
        <v>483</v>
      </c>
    </row>
    <row r="1080" spans="1:10" x14ac:dyDescent="0.2">
      <c r="A1080" s="20" t="s">
        <v>5125</v>
      </c>
      <c r="B1080" s="20" t="s">
        <v>4918</v>
      </c>
      <c r="C1080" s="20" t="s">
        <v>4909</v>
      </c>
      <c r="D1080" s="20" t="s">
        <v>571</v>
      </c>
      <c r="E1080" s="20" t="s">
        <v>5126</v>
      </c>
      <c r="F1080" s="20" t="s">
        <v>1891</v>
      </c>
      <c r="G1080" s="20" t="s">
        <v>5127</v>
      </c>
      <c r="H1080" s="20" t="s">
        <v>5128</v>
      </c>
      <c r="I1080" s="20" t="s">
        <v>401</v>
      </c>
      <c r="J1080" s="20" t="s">
        <v>402</v>
      </c>
    </row>
    <row r="1081" spans="1:10" x14ac:dyDescent="0.2">
      <c r="A1081" s="20" t="s">
        <v>5129</v>
      </c>
      <c r="B1081" s="20" t="s">
        <v>4918</v>
      </c>
      <c r="C1081" s="20" t="s">
        <v>4909</v>
      </c>
      <c r="D1081" s="20" t="s">
        <v>571</v>
      </c>
      <c r="E1081" s="20" t="s">
        <v>5130</v>
      </c>
      <c r="F1081" s="20" t="s">
        <v>1548</v>
      </c>
      <c r="G1081" s="20" t="s">
        <v>5131</v>
      </c>
      <c r="H1081" s="20" t="s">
        <v>5132</v>
      </c>
      <c r="I1081" s="20" t="s">
        <v>401</v>
      </c>
      <c r="J1081" s="20" t="s">
        <v>483</v>
      </c>
    </row>
    <row r="1082" spans="1:10" x14ac:dyDescent="0.2">
      <c r="A1082" s="20" t="s">
        <v>5133</v>
      </c>
      <c r="B1082" s="20" t="s">
        <v>4918</v>
      </c>
      <c r="C1082" s="20" t="s">
        <v>4909</v>
      </c>
      <c r="D1082" s="20" t="s">
        <v>571</v>
      </c>
      <c r="E1082" s="20" t="s">
        <v>5134</v>
      </c>
      <c r="F1082" s="20" t="s">
        <v>3378</v>
      </c>
      <c r="G1082" s="20" t="s">
        <v>5135</v>
      </c>
      <c r="H1082" s="20" t="s">
        <v>5136</v>
      </c>
      <c r="I1082" s="20" t="s">
        <v>401</v>
      </c>
      <c r="J1082" s="20" t="s">
        <v>483</v>
      </c>
    </row>
    <row r="1083" spans="1:10" x14ac:dyDescent="0.2">
      <c r="A1083" s="20" t="s">
        <v>5137</v>
      </c>
      <c r="B1083" s="20" t="s">
        <v>4908</v>
      </c>
      <c r="C1083" s="20" t="s">
        <v>4909</v>
      </c>
      <c r="D1083" s="20" t="s">
        <v>571</v>
      </c>
      <c r="E1083" s="20" t="s">
        <v>5138</v>
      </c>
      <c r="F1083" s="20" t="s">
        <v>1727</v>
      </c>
      <c r="G1083" s="20" t="s">
        <v>5139</v>
      </c>
      <c r="H1083" s="20" t="s">
        <v>5140</v>
      </c>
      <c r="I1083" s="20" t="s">
        <v>401</v>
      </c>
      <c r="J1083" s="20" t="s">
        <v>483</v>
      </c>
    </row>
    <row r="1084" spans="1:10" x14ac:dyDescent="0.2">
      <c r="A1084" s="20" t="s">
        <v>5141</v>
      </c>
      <c r="B1084" s="20" t="s">
        <v>4918</v>
      </c>
      <c r="C1084" s="20" t="s">
        <v>4909</v>
      </c>
      <c r="D1084" s="20" t="s">
        <v>571</v>
      </c>
      <c r="E1084" s="20" t="s">
        <v>5142</v>
      </c>
      <c r="F1084" s="20" t="s">
        <v>5143</v>
      </c>
      <c r="G1084" s="20" t="s">
        <v>5144</v>
      </c>
      <c r="H1084" s="20" t="s">
        <v>5145</v>
      </c>
      <c r="I1084" s="20" t="s">
        <v>401</v>
      </c>
      <c r="J1084" s="20" t="s">
        <v>402</v>
      </c>
    </row>
    <row r="1085" spans="1:10" x14ac:dyDescent="0.2">
      <c r="A1085" s="20" t="s">
        <v>5146</v>
      </c>
      <c r="B1085" s="20" t="s">
        <v>4908</v>
      </c>
      <c r="C1085" s="20" t="s">
        <v>4909</v>
      </c>
      <c r="D1085" s="20" t="s">
        <v>571</v>
      </c>
      <c r="E1085" s="20" t="s">
        <v>5147</v>
      </c>
      <c r="F1085" s="20" t="s">
        <v>640</v>
      </c>
      <c r="G1085" s="20" t="s">
        <v>5148</v>
      </c>
      <c r="H1085" s="20" t="s">
        <v>5149</v>
      </c>
      <c r="I1085" s="20" t="s">
        <v>401</v>
      </c>
      <c r="J1085" s="20" t="s">
        <v>402</v>
      </c>
    </row>
    <row r="1086" spans="1:10" x14ac:dyDescent="0.2">
      <c r="A1086" s="20" t="s">
        <v>5150</v>
      </c>
      <c r="B1086" s="20" t="s">
        <v>4918</v>
      </c>
      <c r="C1086" s="20" t="s">
        <v>4909</v>
      </c>
      <c r="D1086" s="20" t="s">
        <v>571</v>
      </c>
      <c r="E1086" s="20" t="s">
        <v>5151</v>
      </c>
      <c r="F1086" s="20" t="s">
        <v>1321</v>
      </c>
      <c r="G1086" s="20" t="s">
        <v>5152</v>
      </c>
      <c r="H1086" s="20" t="s">
        <v>5153</v>
      </c>
      <c r="I1086" s="20" t="s">
        <v>401</v>
      </c>
      <c r="J1086" s="20" t="s">
        <v>483</v>
      </c>
    </row>
    <row r="1087" spans="1:10" x14ac:dyDescent="0.2">
      <c r="A1087" s="20" t="s">
        <v>5154</v>
      </c>
      <c r="B1087" s="20" t="s">
        <v>4908</v>
      </c>
      <c r="C1087" s="20" t="s">
        <v>4909</v>
      </c>
      <c r="D1087" s="20" t="s">
        <v>571</v>
      </c>
      <c r="E1087" s="20" t="s">
        <v>5155</v>
      </c>
      <c r="F1087" s="20" t="s">
        <v>5156</v>
      </c>
      <c r="G1087" s="20" t="s">
        <v>5157</v>
      </c>
      <c r="H1087" s="20" t="s">
        <v>5158</v>
      </c>
      <c r="I1087" s="20" t="s">
        <v>401</v>
      </c>
      <c r="J1087" s="20" t="s">
        <v>483</v>
      </c>
    </row>
    <row r="1088" spans="1:10" x14ac:dyDescent="0.2">
      <c r="A1088" s="20" t="s">
        <v>5159</v>
      </c>
      <c r="B1088" s="20" t="s">
        <v>4908</v>
      </c>
      <c r="C1088" s="20" t="s">
        <v>4909</v>
      </c>
      <c r="D1088" s="20" t="s">
        <v>571</v>
      </c>
      <c r="E1088" s="20" t="s">
        <v>5160</v>
      </c>
      <c r="F1088" s="20" t="s">
        <v>5161</v>
      </c>
      <c r="G1088" s="20" t="s">
        <v>5162</v>
      </c>
      <c r="H1088" s="20" t="s">
        <v>5163</v>
      </c>
      <c r="I1088" s="20" t="s">
        <v>401</v>
      </c>
      <c r="J1088" s="20" t="s">
        <v>483</v>
      </c>
    </row>
    <row r="1089" spans="1:10" x14ac:dyDescent="0.2">
      <c r="A1089" s="20" t="s">
        <v>5164</v>
      </c>
      <c r="B1089" s="20" t="s">
        <v>4908</v>
      </c>
      <c r="C1089" s="20" t="s">
        <v>4909</v>
      </c>
      <c r="D1089" s="20" t="s">
        <v>571</v>
      </c>
      <c r="E1089" s="20" t="s">
        <v>5165</v>
      </c>
      <c r="F1089" s="20" t="s">
        <v>562</v>
      </c>
      <c r="G1089" s="20" t="s">
        <v>5166</v>
      </c>
      <c r="H1089" s="20" t="s">
        <v>5167</v>
      </c>
      <c r="I1089" s="20" t="s">
        <v>401</v>
      </c>
      <c r="J1089" s="20" t="s">
        <v>483</v>
      </c>
    </row>
    <row r="1090" spans="1:10" x14ac:dyDescent="0.2">
      <c r="A1090" s="20" t="s">
        <v>5168</v>
      </c>
      <c r="B1090" s="20" t="s">
        <v>4918</v>
      </c>
      <c r="C1090" s="20" t="s">
        <v>4909</v>
      </c>
      <c r="D1090" s="20" t="s">
        <v>571</v>
      </c>
      <c r="E1090" s="20" t="s">
        <v>5169</v>
      </c>
      <c r="F1090" s="20" t="s">
        <v>2973</v>
      </c>
      <c r="G1090" s="20" t="s">
        <v>5170</v>
      </c>
      <c r="H1090" s="20" t="s">
        <v>5171</v>
      </c>
      <c r="I1090" s="20" t="s">
        <v>401</v>
      </c>
      <c r="J1090" s="20" t="s">
        <v>402</v>
      </c>
    </row>
    <row r="1091" spans="1:10" x14ac:dyDescent="0.2">
      <c r="A1091" s="20" t="s">
        <v>5172</v>
      </c>
      <c r="B1091" s="20" t="s">
        <v>4908</v>
      </c>
      <c r="C1091" s="20" t="s">
        <v>4909</v>
      </c>
      <c r="D1091" s="20" t="s">
        <v>571</v>
      </c>
      <c r="E1091" s="20" t="s">
        <v>5173</v>
      </c>
      <c r="F1091" s="20" t="s">
        <v>770</v>
      </c>
      <c r="G1091" s="20" t="s">
        <v>5174</v>
      </c>
      <c r="H1091" s="20" t="s">
        <v>5175</v>
      </c>
      <c r="I1091" s="20" t="s">
        <v>401</v>
      </c>
      <c r="J1091" s="20" t="s">
        <v>483</v>
      </c>
    </row>
    <row r="1092" spans="1:10" x14ac:dyDescent="0.2">
      <c r="A1092" s="20" t="s">
        <v>5176</v>
      </c>
      <c r="B1092" s="20" t="s">
        <v>4908</v>
      </c>
      <c r="C1092" s="20" t="s">
        <v>4909</v>
      </c>
      <c r="D1092" s="20" t="s">
        <v>571</v>
      </c>
      <c r="E1092" s="20" t="s">
        <v>5177</v>
      </c>
      <c r="F1092" s="20" t="s">
        <v>5178</v>
      </c>
      <c r="G1092" s="20" t="s">
        <v>5179</v>
      </c>
      <c r="H1092" s="20" t="s">
        <v>5180</v>
      </c>
      <c r="I1092" s="20" t="s">
        <v>401</v>
      </c>
      <c r="J1092" s="20" t="s">
        <v>402</v>
      </c>
    </row>
    <row r="1093" spans="1:10" x14ac:dyDescent="0.2">
      <c r="A1093" s="20" t="s">
        <v>5181</v>
      </c>
      <c r="B1093" s="20" t="s">
        <v>4908</v>
      </c>
      <c r="C1093" s="20" t="s">
        <v>4909</v>
      </c>
      <c r="D1093" s="20" t="s">
        <v>571</v>
      </c>
      <c r="E1093" s="20" t="s">
        <v>5182</v>
      </c>
      <c r="F1093" s="20" t="s">
        <v>1950</v>
      </c>
      <c r="G1093" s="20" t="s">
        <v>5183</v>
      </c>
      <c r="H1093" s="20" t="s">
        <v>5184</v>
      </c>
      <c r="I1093" s="20" t="s">
        <v>401</v>
      </c>
      <c r="J1093" s="20" t="s">
        <v>483</v>
      </c>
    </row>
    <row r="1094" spans="1:10" x14ac:dyDescent="0.2">
      <c r="A1094" s="20" t="s">
        <v>5185</v>
      </c>
      <c r="B1094" s="20" t="s">
        <v>4908</v>
      </c>
      <c r="C1094" s="20" t="s">
        <v>4909</v>
      </c>
      <c r="D1094" s="20" t="s">
        <v>571</v>
      </c>
      <c r="E1094" s="20" t="s">
        <v>5186</v>
      </c>
      <c r="F1094" s="20" t="s">
        <v>2479</v>
      </c>
      <c r="G1094" s="20" t="s">
        <v>5187</v>
      </c>
      <c r="H1094" s="20" t="s">
        <v>5188</v>
      </c>
      <c r="I1094" s="20" t="s">
        <v>401</v>
      </c>
      <c r="J1094" s="20" t="s">
        <v>483</v>
      </c>
    </row>
    <row r="1095" spans="1:10" x14ac:dyDescent="0.2">
      <c r="A1095" s="20" t="s">
        <v>5189</v>
      </c>
      <c r="B1095" s="20" t="s">
        <v>4918</v>
      </c>
      <c r="C1095" s="20" t="s">
        <v>4909</v>
      </c>
      <c r="D1095" s="20" t="s">
        <v>571</v>
      </c>
      <c r="E1095" s="20" t="s">
        <v>5190</v>
      </c>
      <c r="F1095" s="20" t="s">
        <v>1905</v>
      </c>
      <c r="G1095" s="20" t="s">
        <v>5191</v>
      </c>
      <c r="H1095" s="20" t="s">
        <v>5192</v>
      </c>
      <c r="I1095" s="20" t="s">
        <v>401</v>
      </c>
      <c r="J1095" s="20" t="s">
        <v>483</v>
      </c>
    </row>
    <row r="1096" spans="1:10" x14ac:dyDescent="0.2">
      <c r="A1096" s="20" t="s">
        <v>5193</v>
      </c>
      <c r="B1096" s="20" t="s">
        <v>4908</v>
      </c>
      <c r="C1096" s="20" t="s">
        <v>4909</v>
      </c>
      <c r="D1096" s="20" t="s">
        <v>571</v>
      </c>
      <c r="E1096" s="20" t="s">
        <v>5194</v>
      </c>
      <c r="F1096" s="20" t="s">
        <v>2569</v>
      </c>
      <c r="G1096" s="20" t="s">
        <v>5195</v>
      </c>
      <c r="H1096" s="20" t="s">
        <v>5196</v>
      </c>
      <c r="I1096" s="20" t="s">
        <v>401</v>
      </c>
      <c r="J1096" s="20" t="s">
        <v>483</v>
      </c>
    </row>
    <row r="1097" spans="1:10" x14ac:dyDescent="0.2">
      <c r="A1097" s="20" t="s">
        <v>5197</v>
      </c>
      <c r="B1097" s="20" t="s">
        <v>4908</v>
      </c>
      <c r="C1097" s="20" t="s">
        <v>4909</v>
      </c>
      <c r="D1097" s="20" t="s">
        <v>571</v>
      </c>
      <c r="E1097" s="20" t="s">
        <v>5198</v>
      </c>
      <c r="F1097" s="20" t="s">
        <v>1383</v>
      </c>
      <c r="G1097" s="20" t="s">
        <v>5199</v>
      </c>
      <c r="H1097" s="20" t="s">
        <v>5200</v>
      </c>
      <c r="I1097" s="20" t="s">
        <v>401</v>
      </c>
      <c r="J1097" s="20" t="s">
        <v>483</v>
      </c>
    </row>
    <row r="1098" spans="1:10" x14ac:dyDescent="0.2">
      <c r="A1098" s="20" t="s">
        <v>5201</v>
      </c>
      <c r="B1098" s="20" t="s">
        <v>4918</v>
      </c>
      <c r="C1098" s="20" t="s">
        <v>4909</v>
      </c>
      <c r="D1098" s="20" t="s">
        <v>571</v>
      </c>
      <c r="E1098" s="20" t="s">
        <v>5202</v>
      </c>
      <c r="F1098" s="20" t="s">
        <v>5203</v>
      </c>
      <c r="G1098" s="20" t="s">
        <v>5204</v>
      </c>
      <c r="H1098" s="20" t="s">
        <v>5205</v>
      </c>
      <c r="I1098" s="20" t="s">
        <v>401</v>
      </c>
      <c r="J1098" s="20" t="s">
        <v>483</v>
      </c>
    </row>
    <row r="1099" spans="1:10" x14ac:dyDescent="0.2">
      <c r="A1099" s="20" t="s">
        <v>5206</v>
      </c>
      <c r="B1099" s="20" t="s">
        <v>4918</v>
      </c>
      <c r="C1099" s="20" t="s">
        <v>4909</v>
      </c>
      <c r="D1099" s="20" t="s">
        <v>571</v>
      </c>
      <c r="E1099" s="20" t="s">
        <v>5207</v>
      </c>
      <c r="F1099" s="20" t="s">
        <v>3947</v>
      </c>
      <c r="G1099" s="20" t="s">
        <v>5208</v>
      </c>
      <c r="H1099" s="20" t="s">
        <v>5209</v>
      </c>
      <c r="I1099" s="20" t="s">
        <v>401</v>
      </c>
      <c r="J1099" s="20" t="s">
        <v>402</v>
      </c>
    </row>
    <row r="1100" spans="1:10" x14ac:dyDescent="0.2">
      <c r="A1100" s="20" t="s">
        <v>5210</v>
      </c>
      <c r="B1100" s="20" t="s">
        <v>4908</v>
      </c>
      <c r="C1100" s="20" t="s">
        <v>4909</v>
      </c>
      <c r="D1100" s="20" t="s">
        <v>571</v>
      </c>
      <c r="E1100" s="20" t="s">
        <v>5211</v>
      </c>
      <c r="F1100" s="20" t="s">
        <v>421</v>
      </c>
      <c r="G1100" s="20" t="s">
        <v>5212</v>
      </c>
      <c r="H1100" s="20" t="s">
        <v>5213</v>
      </c>
      <c r="I1100" s="20" t="s">
        <v>401</v>
      </c>
      <c r="J1100" s="20" t="s">
        <v>483</v>
      </c>
    </row>
    <row r="1101" spans="1:10" x14ac:dyDescent="0.2">
      <c r="A1101" s="20" t="s">
        <v>5214</v>
      </c>
      <c r="B1101" s="20" t="s">
        <v>4918</v>
      </c>
      <c r="C1101" s="20" t="s">
        <v>4909</v>
      </c>
      <c r="D1101" s="20" t="s">
        <v>571</v>
      </c>
      <c r="E1101" s="20" t="s">
        <v>5215</v>
      </c>
      <c r="F1101" s="20" t="s">
        <v>557</v>
      </c>
      <c r="G1101" s="20" t="s">
        <v>5216</v>
      </c>
      <c r="H1101" s="20" t="s">
        <v>5217</v>
      </c>
      <c r="I1101" s="20" t="s">
        <v>401</v>
      </c>
      <c r="J1101" s="20" t="s">
        <v>483</v>
      </c>
    </row>
    <row r="1102" spans="1:10" x14ac:dyDescent="0.2">
      <c r="A1102" s="20" t="s">
        <v>5218</v>
      </c>
      <c r="B1102" s="20" t="s">
        <v>4908</v>
      </c>
      <c r="C1102" s="20" t="s">
        <v>4909</v>
      </c>
      <c r="D1102" s="20" t="s">
        <v>571</v>
      </c>
      <c r="E1102" s="20" t="s">
        <v>5219</v>
      </c>
      <c r="F1102" s="20" t="s">
        <v>3947</v>
      </c>
      <c r="G1102" s="20" t="s">
        <v>5220</v>
      </c>
      <c r="H1102" s="20" t="s">
        <v>5221</v>
      </c>
      <c r="I1102" s="20" t="s">
        <v>401</v>
      </c>
      <c r="J1102" s="20" t="s">
        <v>402</v>
      </c>
    </row>
    <row r="1103" spans="1:10" x14ac:dyDescent="0.2">
      <c r="A1103" s="20" t="s">
        <v>5222</v>
      </c>
      <c r="B1103" s="20" t="s">
        <v>4908</v>
      </c>
      <c r="C1103" s="20" t="s">
        <v>4909</v>
      </c>
      <c r="D1103" s="20" t="s">
        <v>571</v>
      </c>
      <c r="E1103" s="20" t="s">
        <v>5223</v>
      </c>
      <c r="F1103" s="20" t="s">
        <v>5224</v>
      </c>
      <c r="G1103" s="20" t="s">
        <v>5225</v>
      </c>
      <c r="H1103" s="20" t="s">
        <v>5226</v>
      </c>
      <c r="I1103" s="20" t="s">
        <v>401</v>
      </c>
      <c r="J1103" s="20" t="s">
        <v>483</v>
      </c>
    </row>
    <row r="1104" spans="1:10" x14ac:dyDescent="0.2">
      <c r="A1104" s="20" t="s">
        <v>5227</v>
      </c>
      <c r="B1104" s="20" t="s">
        <v>4908</v>
      </c>
      <c r="C1104" s="20" t="s">
        <v>4909</v>
      </c>
      <c r="D1104" s="20" t="s">
        <v>571</v>
      </c>
      <c r="E1104" s="20" t="s">
        <v>5228</v>
      </c>
      <c r="F1104" s="20" t="s">
        <v>421</v>
      </c>
      <c r="G1104" s="20" t="s">
        <v>5229</v>
      </c>
      <c r="H1104" s="20" t="s">
        <v>5230</v>
      </c>
      <c r="I1104" s="20" t="s">
        <v>401</v>
      </c>
      <c r="J1104" s="20" t="s">
        <v>483</v>
      </c>
    </row>
    <row r="1105" spans="1:10" x14ac:dyDescent="0.2">
      <c r="A1105" s="20" t="s">
        <v>5231</v>
      </c>
      <c r="B1105" s="20" t="s">
        <v>4918</v>
      </c>
      <c r="C1105" s="20" t="s">
        <v>4909</v>
      </c>
      <c r="D1105" s="20" t="s">
        <v>571</v>
      </c>
      <c r="E1105" s="20" t="s">
        <v>5232</v>
      </c>
      <c r="F1105" s="20" t="s">
        <v>5233</v>
      </c>
      <c r="G1105" s="20" t="s">
        <v>5234</v>
      </c>
      <c r="H1105" s="20" t="s">
        <v>5235</v>
      </c>
      <c r="I1105" s="20" t="s">
        <v>401</v>
      </c>
      <c r="J1105" s="20" t="s">
        <v>483</v>
      </c>
    </row>
    <row r="1106" spans="1:10" x14ac:dyDescent="0.2">
      <c r="A1106" s="20" t="s">
        <v>5236</v>
      </c>
      <c r="B1106" s="20" t="s">
        <v>4908</v>
      </c>
      <c r="C1106" s="20" t="s">
        <v>4909</v>
      </c>
      <c r="D1106" s="20" t="s">
        <v>571</v>
      </c>
      <c r="E1106" s="20" t="s">
        <v>5237</v>
      </c>
      <c r="F1106" s="20" t="s">
        <v>5238</v>
      </c>
      <c r="G1106" s="20" t="s">
        <v>5239</v>
      </c>
      <c r="H1106" s="20" t="s">
        <v>5240</v>
      </c>
      <c r="I1106" s="20" t="s">
        <v>401</v>
      </c>
      <c r="J1106" s="20" t="s">
        <v>402</v>
      </c>
    </row>
    <row r="1107" spans="1:10" x14ac:dyDescent="0.2">
      <c r="A1107" s="20" t="s">
        <v>5241</v>
      </c>
      <c r="B1107" s="20" t="s">
        <v>4918</v>
      </c>
      <c r="C1107" s="20" t="s">
        <v>4909</v>
      </c>
      <c r="D1107" s="20" t="s">
        <v>571</v>
      </c>
      <c r="E1107" s="20" t="s">
        <v>5242</v>
      </c>
      <c r="F1107" s="20" t="s">
        <v>410</v>
      </c>
      <c r="G1107" s="20" t="s">
        <v>5243</v>
      </c>
      <c r="H1107" s="20" t="s">
        <v>5244</v>
      </c>
      <c r="I1107" s="20" t="s">
        <v>401</v>
      </c>
      <c r="J1107" s="20" t="s">
        <v>483</v>
      </c>
    </row>
    <row r="1108" spans="1:10" x14ac:dyDescent="0.2">
      <c r="A1108" s="20" t="s">
        <v>5245</v>
      </c>
      <c r="B1108" s="20" t="s">
        <v>4908</v>
      </c>
      <c r="C1108" s="20" t="s">
        <v>4909</v>
      </c>
      <c r="D1108" s="20" t="s">
        <v>571</v>
      </c>
      <c r="E1108" s="20" t="s">
        <v>5246</v>
      </c>
      <c r="F1108" s="20" t="s">
        <v>727</v>
      </c>
      <c r="G1108" s="20" t="s">
        <v>5247</v>
      </c>
      <c r="H1108" s="20" t="s">
        <v>5248</v>
      </c>
      <c r="I1108" s="20" t="s">
        <v>401</v>
      </c>
      <c r="J1108" s="20" t="s">
        <v>483</v>
      </c>
    </row>
    <row r="1109" spans="1:10" x14ac:dyDescent="0.2">
      <c r="A1109" s="20" t="s">
        <v>5249</v>
      </c>
      <c r="B1109" s="20" t="s">
        <v>4918</v>
      </c>
      <c r="C1109" s="20" t="s">
        <v>4909</v>
      </c>
      <c r="D1109" s="20" t="s">
        <v>571</v>
      </c>
      <c r="E1109" s="20" t="s">
        <v>5250</v>
      </c>
      <c r="F1109" s="20" t="s">
        <v>421</v>
      </c>
      <c r="G1109" s="20" t="s">
        <v>5251</v>
      </c>
      <c r="H1109" s="20" t="s">
        <v>5252</v>
      </c>
      <c r="I1109" s="20" t="s">
        <v>352</v>
      </c>
      <c r="J1109" s="20"/>
    </row>
    <row r="1110" spans="1:10" x14ac:dyDescent="0.2">
      <c r="A1110" s="20" t="s">
        <v>5253</v>
      </c>
      <c r="B1110" s="20" t="s">
        <v>4908</v>
      </c>
      <c r="C1110" s="20" t="s">
        <v>4909</v>
      </c>
      <c r="D1110" s="20" t="s">
        <v>571</v>
      </c>
      <c r="E1110" s="20" t="s">
        <v>5254</v>
      </c>
      <c r="F1110" s="20" t="s">
        <v>5255</v>
      </c>
      <c r="G1110" s="20" t="s">
        <v>5256</v>
      </c>
      <c r="H1110" s="20" t="s">
        <v>5257</v>
      </c>
      <c r="I1110" s="20" t="s">
        <v>401</v>
      </c>
      <c r="J1110" s="20" t="s">
        <v>483</v>
      </c>
    </row>
    <row r="1111" spans="1:10" x14ac:dyDescent="0.2">
      <c r="A1111" s="20" t="s">
        <v>5258</v>
      </c>
      <c r="B1111" s="20" t="s">
        <v>4918</v>
      </c>
      <c r="C1111" s="20" t="s">
        <v>4909</v>
      </c>
      <c r="D1111" s="20" t="s">
        <v>860</v>
      </c>
      <c r="E1111" s="20" t="s">
        <v>5259</v>
      </c>
      <c r="F1111" s="20" t="s">
        <v>862</v>
      </c>
      <c r="G1111" s="20" t="s">
        <v>5260</v>
      </c>
      <c r="H1111" s="20" t="s">
        <v>5261</v>
      </c>
      <c r="I1111" s="20" t="s">
        <v>401</v>
      </c>
      <c r="J1111" s="20" t="s">
        <v>483</v>
      </c>
    </row>
    <row r="1112" spans="1:10" x14ac:dyDescent="0.2">
      <c r="A1112" s="20" t="s">
        <v>5262</v>
      </c>
      <c r="B1112" s="20" t="s">
        <v>4918</v>
      </c>
      <c r="C1112" s="20" t="s">
        <v>4909</v>
      </c>
      <c r="D1112" s="20" t="s">
        <v>571</v>
      </c>
      <c r="E1112" s="20" t="s">
        <v>5263</v>
      </c>
      <c r="F1112" s="20" t="s">
        <v>562</v>
      </c>
      <c r="G1112" s="20" t="s">
        <v>5264</v>
      </c>
      <c r="H1112" s="20" t="s">
        <v>5265</v>
      </c>
      <c r="I1112" s="20" t="s">
        <v>352</v>
      </c>
      <c r="J1112" s="20"/>
    </row>
    <row r="1113" spans="1:10" x14ac:dyDescent="0.2">
      <c r="A1113" s="20" t="s">
        <v>5266</v>
      </c>
      <c r="B1113" s="20" t="s">
        <v>4918</v>
      </c>
      <c r="C1113" s="20" t="s">
        <v>4909</v>
      </c>
      <c r="D1113" s="20" t="s">
        <v>571</v>
      </c>
      <c r="E1113" s="20" t="s">
        <v>5267</v>
      </c>
      <c r="F1113" s="20" t="s">
        <v>362</v>
      </c>
      <c r="G1113" s="20" t="s">
        <v>5268</v>
      </c>
      <c r="H1113" s="20" t="s">
        <v>5269</v>
      </c>
      <c r="I1113" s="20" t="s">
        <v>401</v>
      </c>
      <c r="J1113" s="20" t="s">
        <v>483</v>
      </c>
    </row>
    <row r="1114" spans="1:10" x14ac:dyDescent="0.2">
      <c r="A1114" s="20" t="s">
        <v>5270</v>
      </c>
      <c r="B1114" s="20" t="s">
        <v>4908</v>
      </c>
      <c r="C1114" s="20" t="s">
        <v>4909</v>
      </c>
      <c r="D1114" s="20" t="s">
        <v>571</v>
      </c>
      <c r="E1114" s="20" t="s">
        <v>5271</v>
      </c>
      <c r="F1114" s="20" t="s">
        <v>4981</v>
      </c>
      <c r="G1114" s="20" t="s">
        <v>5272</v>
      </c>
      <c r="H1114" s="20" t="s">
        <v>5273</v>
      </c>
      <c r="I1114" s="20" t="s">
        <v>401</v>
      </c>
      <c r="J1114" s="20" t="s">
        <v>402</v>
      </c>
    </row>
    <row r="1115" spans="1:10" x14ac:dyDescent="0.2">
      <c r="A1115" s="20" t="s">
        <v>5274</v>
      </c>
      <c r="B1115" s="20" t="s">
        <v>4908</v>
      </c>
      <c r="C1115" s="20" t="s">
        <v>4909</v>
      </c>
      <c r="D1115" s="20" t="s">
        <v>571</v>
      </c>
      <c r="E1115" s="20" t="s">
        <v>5275</v>
      </c>
      <c r="F1115" s="20" t="s">
        <v>5276</v>
      </c>
      <c r="G1115" s="20" t="s">
        <v>5277</v>
      </c>
      <c r="H1115" s="20" t="s">
        <v>5278</v>
      </c>
      <c r="I1115" s="20" t="s">
        <v>401</v>
      </c>
      <c r="J1115" s="20" t="s">
        <v>483</v>
      </c>
    </row>
    <row r="1116" spans="1:10" x14ac:dyDescent="0.2">
      <c r="A1116" s="20" t="s">
        <v>5279</v>
      </c>
      <c r="B1116" s="20" t="s">
        <v>4908</v>
      </c>
      <c r="C1116" s="20" t="s">
        <v>4909</v>
      </c>
      <c r="D1116" s="20" t="s">
        <v>571</v>
      </c>
      <c r="E1116" s="20" t="s">
        <v>5280</v>
      </c>
      <c r="F1116" s="20" t="s">
        <v>2007</v>
      </c>
      <c r="G1116" s="20" t="s">
        <v>5281</v>
      </c>
      <c r="H1116" s="20" t="s">
        <v>5282</v>
      </c>
      <c r="I1116" s="20" t="s">
        <v>401</v>
      </c>
      <c r="J1116" s="20" t="s">
        <v>483</v>
      </c>
    </row>
    <row r="1117" spans="1:10" x14ac:dyDescent="0.2">
      <c r="A1117" s="20" t="s">
        <v>5283</v>
      </c>
      <c r="B1117" s="20" t="s">
        <v>4908</v>
      </c>
      <c r="C1117" s="20" t="s">
        <v>4909</v>
      </c>
      <c r="D1117" s="20" t="s">
        <v>571</v>
      </c>
      <c r="E1117" s="20" t="s">
        <v>5284</v>
      </c>
      <c r="F1117" s="20" t="s">
        <v>2819</v>
      </c>
      <c r="G1117" s="20" t="s">
        <v>5285</v>
      </c>
      <c r="H1117" s="20" t="s">
        <v>5286</v>
      </c>
      <c r="I1117" s="20" t="s">
        <v>401</v>
      </c>
      <c r="J1117" s="20" t="s">
        <v>402</v>
      </c>
    </row>
    <row r="1118" spans="1:10" x14ac:dyDescent="0.2">
      <c r="A1118" s="20" t="s">
        <v>5287</v>
      </c>
      <c r="B1118" s="20" t="s">
        <v>4918</v>
      </c>
      <c r="C1118" s="20" t="s">
        <v>4909</v>
      </c>
      <c r="D1118" s="20" t="s">
        <v>571</v>
      </c>
      <c r="E1118" s="20" t="s">
        <v>5288</v>
      </c>
      <c r="F1118" s="20" t="s">
        <v>3904</v>
      </c>
      <c r="G1118" s="20" t="s">
        <v>5289</v>
      </c>
      <c r="H1118" s="20" t="s">
        <v>5290</v>
      </c>
      <c r="I1118" s="20" t="s">
        <v>401</v>
      </c>
      <c r="J1118" s="20" t="s">
        <v>402</v>
      </c>
    </row>
    <row r="1119" spans="1:10" x14ac:dyDescent="0.2">
      <c r="A1119" s="20" t="s">
        <v>5291</v>
      </c>
      <c r="B1119" s="20" t="s">
        <v>4918</v>
      </c>
      <c r="C1119" s="20" t="s">
        <v>4909</v>
      </c>
      <c r="D1119" s="20" t="s">
        <v>571</v>
      </c>
      <c r="E1119" s="20" t="s">
        <v>5292</v>
      </c>
      <c r="F1119" s="20" t="s">
        <v>5293</v>
      </c>
      <c r="G1119" s="20" t="s">
        <v>5294</v>
      </c>
      <c r="H1119" s="20" t="s">
        <v>5295</v>
      </c>
      <c r="I1119" s="20" t="s">
        <v>401</v>
      </c>
      <c r="J1119" s="20" t="s">
        <v>402</v>
      </c>
    </row>
    <row r="1120" spans="1:10" x14ac:dyDescent="0.2">
      <c r="A1120" s="20" t="s">
        <v>5296</v>
      </c>
      <c r="B1120" s="20" t="s">
        <v>4908</v>
      </c>
      <c r="C1120" s="20" t="s">
        <v>4909</v>
      </c>
      <c r="D1120" s="20" t="s">
        <v>571</v>
      </c>
      <c r="E1120" s="20" t="s">
        <v>5297</v>
      </c>
      <c r="F1120" s="20" t="s">
        <v>5298</v>
      </c>
      <c r="G1120" s="20" t="s">
        <v>5299</v>
      </c>
      <c r="H1120" s="20" t="s">
        <v>5300</v>
      </c>
      <c r="I1120" s="20" t="s">
        <v>401</v>
      </c>
      <c r="J1120" s="20" t="s">
        <v>402</v>
      </c>
    </row>
    <row r="1121" spans="1:10" x14ac:dyDescent="0.2">
      <c r="A1121" s="20" t="s">
        <v>5301</v>
      </c>
      <c r="B1121" s="20" t="s">
        <v>4908</v>
      </c>
      <c r="C1121" s="20" t="s">
        <v>4909</v>
      </c>
      <c r="D1121" s="20" t="s">
        <v>571</v>
      </c>
      <c r="E1121" s="20" t="s">
        <v>5302</v>
      </c>
      <c r="F1121" s="20" t="s">
        <v>1206</v>
      </c>
      <c r="G1121" s="20" t="s">
        <v>5303</v>
      </c>
      <c r="H1121" s="20" t="s">
        <v>5304</v>
      </c>
      <c r="I1121" s="20" t="s">
        <v>401</v>
      </c>
      <c r="J1121" s="20" t="s">
        <v>483</v>
      </c>
    </row>
    <row r="1122" spans="1:10" x14ac:dyDescent="0.2">
      <c r="A1122" s="20" t="s">
        <v>5305</v>
      </c>
      <c r="B1122" s="20" t="s">
        <v>4908</v>
      </c>
      <c r="C1122" s="20" t="s">
        <v>4909</v>
      </c>
      <c r="D1122" s="20" t="s">
        <v>571</v>
      </c>
      <c r="E1122" s="20" t="s">
        <v>5306</v>
      </c>
      <c r="F1122" s="20" t="s">
        <v>573</v>
      </c>
      <c r="G1122" s="20" t="s">
        <v>5307</v>
      </c>
      <c r="H1122" s="20" t="s">
        <v>5308</v>
      </c>
      <c r="I1122" s="20" t="s">
        <v>401</v>
      </c>
      <c r="J1122" s="20" t="s">
        <v>483</v>
      </c>
    </row>
    <row r="1123" spans="1:10" x14ac:dyDescent="0.2">
      <c r="A1123" s="20" t="s">
        <v>5309</v>
      </c>
      <c r="B1123" s="20" t="s">
        <v>4918</v>
      </c>
      <c r="C1123" s="20" t="s">
        <v>4909</v>
      </c>
      <c r="D1123" s="20" t="s">
        <v>571</v>
      </c>
      <c r="E1123" s="20" t="s">
        <v>5310</v>
      </c>
      <c r="F1123" s="20" t="s">
        <v>593</v>
      </c>
      <c r="G1123" s="20" t="s">
        <v>5311</v>
      </c>
      <c r="H1123" s="20" t="s">
        <v>5312</v>
      </c>
      <c r="I1123" s="20" t="s">
        <v>401</v>
      </c>
      <c r="J1123" s="20" t="s">
        <v>402</v>
      </c>
    </row>
    <row r="1124" spans="1:10" x14ac:dyDescent="0.2">
      <c r="A1124" s="20" t="s">
        <v>5313</v>
      </c>
      <c r="B1124" s="20" t="s">
        <v>4908</v>
      </c>
      <c r="C1124" s="20" t="s">
        <v>4909</v>
      </c>
      <c r="D1124" s="20" t="s">
        <v>571</v>
      </c>
      <c r="E1124" s="20" t="s">
        <v>5314</v>
      </c>
      <c r="F1124" s="20" t="s">
        <v>1093</v>
      </c>
      <c r="G1124" s="20" t="s">
        <v>5315</v>
      </c>
      <c r="H1124" s="20" t="s">
        <v>5316</v>
      </c>
      <c r="I1124" s="20" t="s">
        <v>401</v>
      </c>
      <c r="J1124" s="20" t="s">
        <v>483</v>
      </c>
    </row>
    <row r="1125" spans="1:10" x14ac:dyDescent="0.2">
      <c r="A1125" s="20" t="s">
        <v>5317</v>
      </c>
      <c r="B1125" s="20" t="s">
        <v>4908</v>
      </c>
      <c r="C1125" s="20" t="s">
        <v>4909</v>
      </c>
      <c r="D1125" s="20" t="s">
        <v>571</v>
      </c>
      <c r="E1125" s="20" t="s">
        <v>5318</v>
      </c>
      <c r="F1125" s="20" t="s">
        <v>5319</v>
      </c>
      <c r="G1125" s="20" t="s">
        <v>5320</v>
      </c>
      <c r="H1125" s="20" t="s">
        <v>5321</v>
      </c>
      <c r="I1125" s="20" t="s">
        <v>401</v>
      </c>
      <c r="J1125" s="20" t="s">
        <v>483</v>
      </c>
    </row>
    <row r="1126" spans="1:10" x14ac:dyDescent="0.2">
      <c r="A1126" s="20" t="s">
        <v>5322</v>
      </c>
      <c r="B1126" s="20" t="s">
        <v>4918</v>
      </c>
      <c r="C1126" s="20" t="s">
        <v>4909</v>
      </c>
      <c r="D1126" s="20" t="s">
        <v>571</v>
      </c>
      <c r="E1126" s="20" t="s">
        <v>5323</v>
      </c>
      <c r="F1126" s="20" t="s">
        <v>1950</v>
      </c>
      <c r="G1126" s="20" t="s">
        <v>5324</v>
      </c>
      <c r="H1126" s="20" t="s">
        <v>5325</v>
      </c>
      <c r="I1126" s="20" t="s">
        <v>401</v>
      </c>
      <c r="J1126" s="20" t="s">
        <v>483</v>
      </c>
    </row>
    <row r="1127" spans="1:10" x14ac:dyDescent="0.2">
      <c r="A1127" s="20" t="s">
        <v>5326</v>
      </c>
      <c r="B1127" s="20" t="s">
        <v>4918</v>
      </c>
      <c r="C1127" s="20" t="s">
        <v>4909</v>
      </c>
      <c r="D1127" s="20" t="s">
        <v>571</v>
      </c>
      <c r="E1127" s="20" t="s">
        <v>5327</v>
      </c>
      <c r="F1127" s="20" t="s">
        <v>640</v>
      </c>
      <c r="G1127" s="20" t="s">
        <v>5328</v>
      </c>
      <c r="H1127" s="20" t="s">
        <v>5329</v>
      </c>
      <c r="I1127" s="20" t="s">
        <v>401</v>
      </c>
      <c r="J1127" s="20" t="s">
        <v>402</v>
      </c>
    </row>
    <row r="1128" spans="1:10" x14ac:dyDescent="0.2">
      <c r="A1128" s="20" t="s">
        <v>5330</v>
      </c>
      <c r="B1128" s="20" t="s">
        <v>4918</v>
      </c>
      <c r="C1128" s="20" t="s">
        <v>4909</v>
      </c>
      <c r="D1128" s="20" t="s">
        <v>571</v>
      </c>
      <c r="E1128" s="20" t="s">
        <v>5331</v>
      </c>
      <c r="F1128" s="20" t="s">
        <v>783</v>
      </c>
      <c r="G1128" s="20" t="s">
        <v>5332</v>
      </c>
      <c r="H1128" s="20" t="s">
        <v>5333</v>
      </c>
      <c r="I1128" s="20" t="s">
        <v>401</v>
      </c>
      <c r="J1128" s="20" t="s">
        <v>483</v>
      </c>
    </row>
    <row r="1129" spans="1:10" x14ac:dyDescent="0.2">
      <c r="A1129" s="20" t="s">
        <v>5334</v>
      </c>
      <c r="B1129" s="20" t="s">
        <v>4908</v>
      </c>
      <c r="C1129" s="20" t="s">
        <v>4909</v>
      </c>
      <c r="D1129" s="20" t="s">
        <v>571</v>
      </c>
      <c r="E1129" s="20" t="s">
        <v>5335</v>
      </c>
      <c r="F1129" s="20" t="s">
        <v>862</v>
      </c>
      <c r="G1129" s="20" t="s">
        <v>5336</v>
      </c>
      <c r="H1129" s="20" t="s">
        <v>5337</v>
      </c>
      <c r="I1129" s="20" t="s">
        <v>401</v>
      </c>
      <c r="J1129" s="20" t="s">
        <v>483</v>
      </c>
    </row>
    <row r="1130" spans="1:10" x14ac:dyDescent="0.2">
      <c r="A1130" s="20" t="s">
        <v>5338</v>
      </c>
      <c r="B1130" s="20" t="s">
        <v>4908</v>
      </c>
      <c r="C1130" s="20" t="s">
        <v>4909</v>
      </c>
      <c r="D1130" s="20" t="s">
        <v>571</v>
      </c>
      <c r="E1130" s="20" t="s">
        <v>5339</v>
      </c>
      <c r="F1130" s="20" t="s">
        <v>5340</v>
      </c>
      <c r="G1130" s="20" t="s">
        <v>5341</v>
      </c>
      <c r="H1130" s="20" t="s">
        <v>5342</v>
      </c>
      <c r="I1130" s="20" t="s">
        <v>401</v>
      </c>
      <c r="J1130" s="20" t="s">
        <v>402</v>
      </c>
    </row>
    <row r="1131" spans="1:10" x14ac:dyDescent="0.2">
      <c r="A1131" s="20" t="s">
        <v>5343</v>
      </c>
      <c r="B1131" s="20" t="s">
        <v>4918</v>
      </c>
      <c r="C1131" s="20" t="s">
        <v>4909</v>
      </c>
      <c r="D1131" s="20" t="s">
        <v>571</v>
      </c>
      <c r="E1131" s="20" t="s">
        <v>5344</v>
      </c>
      <c r="F1131" s="20" t="s">
        <v>640</v>
      </c>
      <c r="G1131" s="20" t="s">
        <v>5345</v>
      </c>
      <c r="H1131" s="20" t="s">
        <v>5346</v>
      </c>
      <c r="I1131" s="20" t="s">
        <v>401</v>
      </c>
      <c r="J1131" s="20" t="s">
        <v>402</v>
      </c>
    </row>
    <row r="1132" spans="1:10" x14ac:dyDescent="0.2">
      <c r="A1132" s="20" t="s">
        <v>5347</v>
      </c>
      <c r="B1132" s="20" t="s">
        <v>4918</v>
      </c>
      <c r="C1132" s="20" t="s">
        <v>4909</v>
      </c>
      <c r="D1132" s="20" t="s">
        <v>571</v>
      </c>
      <c r="E1132" s="20" t="s">
        <v>5348</v>
      </c>
      <c r="F1132" s="20" t="s">
        <v>3220</v>
      </c>
      <c r="G1132" s="20" t="s">
        <v>5349</v>
      </c>
      <c r="H1132" s="20" t="s">
        <v>5350</v>
      </c>
      <c r="I1132" s="20" t="s">
        <v>401</v>
      </c>
      <c r="J1132" s="20" t="s">
        <v>483</v>
      </c>
    </row>
    <row r="1133" spans="1:10" x14ac:dyDescent="0.2">
      <c r="A1133" s="20" t="s">
        <v>5351</v>
      </c>
      <c r="B1133" s="20" t="s">
        <v>4908</v>
      </c>
      <c r="C1133" s="20" t="s">
        <v>4909</v>
      </c>
      <c r="D1133" s="20" t="s">
        <v>571</v>
      </c>
      <c r="E1133" s="20" t="s">
        <v>5352</v>
      </c>
      <c r="F1133" s="20" t="s">
        <v>2725</v>
      </c>
      <c r="G1133" s="20" t="s">
        <v>5353</v>
      </c>
      <c r="H1133" s="20" t="s">
        <v>5354</v>
      </c>
      <c r="I1133" s="20" t="s">
        <v>401</v>
      </c>
      <c r="J1133" s="20" t="s">
        <v>483</v>
      </c>
    </row>
    <row r="1134" spans="1:10" x14ac:dyDescent="0.2">
      <c r="A1134" s="20" t="s">
        <v>5355</v>
      </c>
      <c r="B1134" s="20" t="s">
        <v>4918</v>
      </c>
      <c r="C1134" s="20" t="s">
        <v>4909</v>
      </c>
      <c r="D1134" s="20" t="s">
        <v>571</v>
      </c>
      <c r="E1134" s="20" t="s">
        <v>5356</v>
      </c>
      <c r="F1134" s="20" t="s">
        <v>4452</v>
      </c>
      <c r="G1134" s="20" t="s">
        <v>5357</v>
      </c>
      <c r="H1134" s="20" t="s">
        <v>5358</v>
      </c>
      <c r="I1134" s="20" t="s">
        <v>401</v>
      </c>
      <c r="J1134" s="20" t="s">
        <v>483</v>
      </c>
    </row>
    <row r="1135" spans="1:10" x14ac:dyDescent="0.2">
      <c r="A1135" s="20" t="s">
        <v>5359</v>
      </c>
      <c r="B1135" s="20" t="s">
        <v>4918</v>
      </c>
      <c r="C1135" s="20" t="s">
        <v>4909</v>
      </c>
      <c r="D1135" s="20" t="s">
        <v>571</v>
      </c>
      <c r="E1135" s="20" t="s">
        <v>5360</v>
      </c>
      <c r="F1135" s="20" t="s">
        <v>826</v>
      </c>
      <c r="G1135" s="20" t="s">
        <v>5361</v>
      </c>
      <c r="H1135" s="20" t="s">
        <v>5362</v>
      </c>
      <c r="I1135" s="20" t="s">
        <v>401</v>
      </c>
      <c r="J1135" s="20" t="s">
        <v>402</v>
      </c>
    </row>
    <row r="1136" spans="1:10" x14ac:dyDescent="0.2">
      <c r="A1136" s="20" t="s">
        <v>5363</v>
      </c>
      <c r="B1136" s="20" t="s">
        <v>4918</v>
      </c>
      <c r="C1136" s="20" t="s">
        <v>4909</v>
      </c>
      <c r="D1136" s="20" t="s">
        <v>571</v>
      </c>
      <c r="E1136" s="20" t="s">
        <v>5364</v>
      </c>
      <c r="F1136" s="20" t="s">
        <v>5365</v>
      </c>
      <c r="G1136" s="20" t="s">
        <v>5366</v>
      </c>
      <c r="H1136" s="20" t="s">
        <v>5367</v>
      </c>
      <c r="I1136" s="20" t="s">
        <v>401</v>
      </c>
      <c r="J1136" s="20" t="s">
        <v>402</v>
      </c>
    </row>
    <row r="1137" spans="1:10" x14ac:dyDescent="0.2">
      <c r="A1137" s="20" t="s">
        <v>5368</v>
      </c>
      <c r="B1137" s="20" t="s">
        <v>4918</v>
      </c>
      <c r="C1137" s="20" t="s">
        <v>4909</v>
      </c>
      <c r="D1137" s="20" t="s">
        <v>571</v>
      </c>
      <c r="E1137" s="20" t="s">
        <v>5369</v>
      </c>
      <c r="F1137" s="20" t="s">
        <v>3970</v>
      </c>
      <c r="G1137" s="20" t="s">
        <v>5370</v>
      </c>
      <c r="H1137" s="20" t="s">
        <v>5371</v>
      </c>
      <c r="I1137" s="20" t="s">
        <v>401</v>
      </c>
      <c r="J1137" s="20" t="s">
        <v>402</v>
      </c>
    </row>
    <row r="1138" spans="1:10" x14ac:dyDescent="0.2">
      <c r="A1138" s="20" t="s">
        <v>5372</v>
      </c>
      <c r="B1138" s="20" t="s">
        <v>4918</v>
      </c>
      <c r="C1138" s="20" t="s">
        <v>4909</v>
      </c>
      <c r="D1138" s="20" t="s">
        <v>571</v>
      </c>
      <c r="E1138" s="20" t="s">
        <v>5373</v>
      </c>
      <c r="F1138" s="20" t="s">
        <v>573</v>
      </c>
      <c r="G1138" s="20" t="s">
        <v>5374</v>
      </c>
      <c r="H1138" s="20" t="s">
        <v>5375</v>
      </c>
      <c r="I1138" s="20" t="s">
        <v>401</v>
      </c>
      <c r="J1138" s="20" t="s">
        <v>483</v>
      </c>
    </row>
    <row r="1139" spans="1:10" x14ac:dyDescent="0.2">
      <c r="A1139" s="20" t="s">
        <v>5376</v>
      </c>
      <c r="B1139" s="20" t="s">
        <v>4908</v>
      </c>
      <c r="C1139" s="20" t="s">
        <v>4909</v>
      </c>
      <c r="D1139" s="20" t="s">
        <v>571</v>
      </c>
      <c r="E1139" s="20" t="s">
        <v>5377</v>
      </c>
      <c r="F1139" s="20" t="s">
        <v>962</v>
      </c>
      <c r="G1139" s="20" t="s">
        <v>5378</v>
      </c>
      <c r="H1139" s="20" t="s">
        <v>5379</v>
      </c>
      <c r="I1139" s="20" t="s">
        <v>401</v>
      </c>
      <c r="J1139" s="20" t="s">
        <v>483</v>
      </c>
    </row>
    <row r="1140" spans="1:10" x14ac:dyDescent="0.2">
      <c r="A1140" s="20" t="s">
        <v>5380</v>
      </c>
      <c r="B1140" s="20" t="s">
        <v>4918</v>
      </c>
      <c r="C1140" s="20" t="s">
        <v>4909</v>
      </c>
      <c r="D1140" s="20" t="s">
        <v>571</v>
      </c>
      <c r="E1140" s="20" t="s">
        <v>5381</v>
      </c>
      <c r="F1140" s="20" t="s">
        <v>4010</v>
      </c>
      <c r="G1140" s="20" t="s">
        <v>5382</v>
      </c>
      <c r="H1140" s="20" t="s">
        <v>5383</v>
      </c>
      <c r="I1140" s="20" t="s">
        <v>401</v>
      </c>
      <c r="J1140" s="20" t="s">
        <v>402</v>
      </c>
    </row>
    <row r="1141" spans="1:10" x14ac:dyDescent="0.2">
      <c r="A1141" s="20" t="s">
        <v>5384</v>
      </c>
      <c r="B1141" s="20" t="s">
        <v>4918</v>
      </c>
      <c r="C1141" s="20" t="s">
        <v>4909</v>
      </c>
      <c r="D1141" s="20" t="s">
        <v>571</v>
      </c>
      <c r="E1141" s="20" t="s">
        <v>5385</v>
      </c>
      <c r="F1141" s="20" t="s">
        <v>5386</v>
      </c>
      <c r="G1141" s="20" t="s">
        <v>5387</v>
      </c>
      <c r="H1141" s="20" t="s">
        <v>5388</v>
      </c>
      <c r="I1141" s="20" t="s">
        <v>401</v>
      </c>
      <c r="J1141" s="20" t="s">
        <v>3545</v>
      </c>
    </row>
    <row r="1142" spans="1:10" x14ac:dyDescent="0.2">
      <c r="A1142" s="20" t="s">
        <v>5389</v>
      </c>
      <c r="B1142" s="20" t="s">
        <v>4908</v>
      </c>
      <c r="C1142" s="20" t="s">
        <v>4909</v>
      </c>
      <c r="D1142" s="20" t="s">
        <v>571</v>
      </c>
      <c r="E1142" s="20" t="s">
        <v>5390</v>
      </c>
      <c r="F1142" s="20" t="s">
        <v>2157</v>
      </c>
      <c r="G1142" s="20" t="s">
        <v>5391</v>
      </c>
      <c r="H1142" s="20" t="s">
        <v>5392</v>
      </c>
      <c r="I1142" s="20" t="s">
        <v>401</v>
      </c>
      <c r="J1142" s="20" t="s">
        <v>483</v>
      </c>
    </row>
    <row r="1143" spans="1:10" x14ac:dyDescent="0.2">
      <c r="A1143" s="20" t="s">
        <v>5393</v>
      </c>
      <c r="B1143" s="20" t="s">
        <v>4918</v>
      </c>
      <c r="C1143" s="20" t="s">
        <v>4909</v>
      </c>
      <c r="D1143" s="20" t="s">
        <v>571</v>
      </c>
      <c r="E1143" s="20" t="s">
        <v>5394</v>
      </c>
      <c r="F1143" s="20" t="s">
        <v>421</v>
      </c>
      <c r="G1143" s="20" t="s">
        <v>5395</v>
      </c>
      <c r="H1143" s="20" t="s">
        <v>5396</v>
      </c>
      <c r="I1143" s="20" t="s">
        <v>401</v>
      </c>
      <c r="J1143" s="20" t="s">
        <v>483</v>
      </c>
    </row>
    <row r="1144" spans="1:10" x14ac:dyDescent="0.2">
      <c r="A1144" s="20" t="s">
        <v>5397</v>
      </c>
      <c r="B1144" s="20" t="s">
        <v>4908</v>
      </c>
      <c r="C1144" s="20" t="s">
        <v>4909</v>
      </c>
      <c r="D1144" s="20" t="s">
        <v>571</v>
      </c>
      <c r="E1144" s="20" t="s">
        <v>5398</v>
      </c>
      <c r="F1144" s="20" t="s">
        <v>410</v>
      </c>
      <c r="G1144" s="20" t="s">
        <v>5399</v>
      </c>
      <c r="H1144" s="20" t="s">
        <v>5400</v>
      </c>
      <c r="I1144" s="20" t="s">
        <v>401</v>
      </c>
      <c r="J1144" s="20" t="s">
        <v>483</v>
      </c>
    </row>
    <row r="1145" spans="1:10" x14ac:dyDescent="0.2">
      <c r="A1145" s="20" t="s">
        <v>5401</v>
      </c>
      <c r="B1145" s="20" t="s">
        <v>4908</v>
      </c>
      <c r="C1145" s="20" t="s">
        <v>4909</v>
      </c>
      <c r="D1145" s="20" t="s">
        <v>571</v>
      </c>
      <c r="E1145" s="20" t="s">
        <v>5402</v>
      </c>
      <c r="F1145" s="20" t="s">
        <v>410</v>
      </c>
      <c r="G1145" s="20" t="s">
        <v>5403</v>
      </c>
      <c r="H1145" s="20" t="s">
        <v>5404</v>
      </c>
      <c r="I1145" s="20" t="s">
        <v>401</v>
      </c>
      <c r="J1145" s="20" t="s">
        <v>402</v>
      </c>
    </row>
    <row r="1146" spans="1:10" x14ac:dyDescent="0.2">
      <c r="A1146" s="20" t="s">
        <v>5405</v>
      </c>
      <c r="B1146" s="20" t="s">
        <v>4918</v>
      </c>
      <c r="C1146" s="20" t="s">
        <v>4909</v>
      </c>
      <c r="D1146" s="20" t="s">
        <v>571</v>
      </c>
      <c r="E1146" s="20" t="s">
        <v>5406</v>
      </c>
      <c r="F1146" s="20" t="s">
        <v>5407</v>
      </c>
      <c r="G1146" s="20" t="s">
        <v>5408</v>
      </c>
      <c r="H1146" s="20" t="s">
        <v>5409</v>
      </c>
      <c r="I1146" s="20" t="s">
        <v>401</v>
      </c>
      <c r="J1146" s="20" t="s">
        <v>402</v>
      </c>
    </row>
    <row r="1147" spans="1:10" x14ac:dyDescent="0.2">
      <c r="A1147" s="20" t="s">
        <v>5410</v>
      </c>
      <c r="B1147" s="20" t="s">
        <v>4908</v>
      </c>
      <c r="C1147" s="20" t="s">
        <v>4909</v>
      </c>
      <c r="D1147" s="20" t="s">
        <v>571</v>
      </c>
      <c r="E1147" s="20" t="s">
        <v>5411</v>
      </c>
      <c r="F1147" s="20" t="s">
        <v>2074</v>
      </c>
      <c r="G1147" s="20" t="s">
        <v>5412</v>
      </c>
      <c r="H1147" s="20" t="s">
        <v>5413</v>
      </c>
      <c r="I1147" s="20" t="s">
        <v>401</v>
      </c>
      <c r="J1147" s="20" t="s">
        <v>483</v>
      </c>
    </row>
    <row r="1148" spans="1:10" x14ac:dyDescent="0.2">
      <c r="A1148" s="20" t="s">
        <v>5414</v>
      </c>
      <c r="B1148" s="20" t="s">
        <v>4908</v>
      </c>
      <c r="C1148" s="20" t="s">
        <v>4909</v>
      </c>
      <c r="D1148" s="20" t="s">
        <v>571</v>
      </c>
      <c r="E1148" s="20" t="s">
        <v>5415</v>
      </c>
      <c r="F1148" s="20" t="s">
        <v>1950</v>
      </c>
      <c r="G1148" s="20" t="s">
        <v>5416</v>
      </c>
      <c r="H1148" s="20" t="s">
        <v>5417</v>
      </c>
      <c r="I1148" s="20" t="s">
        <v>401</v>
      </c>
      <c r="J1148" s="20" t="s">
        <v>483</v>
      </c>
    </row>
    <row r="1149" spans="1:10" x14ac:dyDescent="0.2">
      <c r="A1149" s="20" t="s">
        <v>5418</v>
      </c>
      <c r="B1149" s="20" t="s">
        <v>4918</v>
      </c>
      <c r="C1149" s="20" t="s">
        <v>4909</v>
      </c>
      <c r="D1149" s="20" t="s">
        <v>571</v>
      </c>
      <c r="E1149" s="20" t="s">
        <v>5419</v>
      </c>
      <c r="F1149" s="20" t="s">
        <v>5420</v>
      </c>
      <c r="G1149" s="20" t="s">
        <v>5421</v>
      </c>
      <c r="H1149" s="20" t="s">
        <v>5422</v>
      </c>
      <c r="I1149" s="20" t="s">
        <v>401</v>
      </c>
      <c r="J1149" s="20" t="s">
        <v>402</v>
      </c>
    </row>
    <row r="1150" spans="1:10" x14ac:dyDescent="0.2">
      <c r="A1150" s="20" t="s">
        <v>5423</v>
      </c>
      <c r="B1150" s="20" t="s">
        <v>4918</v>
      </c>
      <c r="C1150" s="20" t="s">
        <v>4909</v>
      </c>
      <c r="D1150" s="20" t="s">
        <v>571</v>
      </c>
      <c r="E1150" s="20" t="s">
        <v>5424</v>
      </c>
      <c r="F1150" s="20" t="s">
        <v>5425</v>
      </c>
      <c r="G1150" s="20" t="s">
        <v>5426</v>
      </c>
      <c r="H1150" s="20" t="s">
        <v>5427</v>
      </c>
      <c r="I1150" s="20" t="s">
        <v>401</v>
      </c>
      <c r="J1150" s="20" t="s">
        <v>402</v>
      </c>
    </row>
    <row r="1151" spans="1:10" x14ac:dyDescent="0.2">
      <c r="A1151" s="20" t="s">
        <v>5428</v>
      </c>
      <c r="B1151" s="20" t="s">
        <v>4908</v>
      </c>
      <c r="C1151" s="20" t="s">
        <v>4909</v>
      </c>
      <c r="D1151" s="20" t="s">
        <v>571</v>
      </c>
      <c r="E1151" s="20" t="s">
        <v>5429</v>
      </c>
      <c r="F1151" s="20" t="s">
        <v>552</v>
      </c>
      <c r="G1151" s="20" t="s">
        <v>5430</v>
      </c>
      <c r="H1151" s="20" t="s">
        <v>5431</v>
      </c>
      <c r="I1151" s="20" t="s">
        <v>401</v>
      </c>
      <c r="J1151" s="20" t="s">
        <v>483</v>
      </c>
    </row>
    <row r="1152" spans="1:10" x14ac:dyDescent="0.2">
      <c r="A1152" s="20" t="s">
        <v>5432</v>
      </c>
      <c r="B1152" s="20" t="s">
        <v>4918</v>
      </c>
      <c r="C1152" s="20" t="s">
        <v>4909</v>
      </c>
      <c r="D1152" s="20" t="s">
        <v>571</v>
      </c>
      <c r="E1152" s="20" t="s">
        <v>5433</v>
      </c>
      <c r="F1152" s="20" t="s">
        <v>1832</v>
      </c>
      <c r="G1152" s="20" t="s">
        <v>5434</v>
      </c>
      <c r="H1152" s="20" t="s">
        <v>5435</v>
      </c>
      <c r="I1152" s="20" t="s">
        <v>389</v>
      </c>
      <c r="J1152" s="20"/>
    </row>
    <row r="1153" spans="1:10" x14ac:dyDescent="0.2">
      <c r="A1153" s="20" t="s">
        <v>5436</v>
      </c>
      <c r="B1153" s="20" t="s">
        <v>4908</v>
      </c>
      <c r="C1153" s="20" t="s">
        <v>4909</v>
      </c>
      <c r="D1153" s="20" t="s">
        <v>571</v>
      </c>
      <c r="E1153" s="20" t="s">
        <v>5437</v>
      </c>
      <c r="F1153" s="20" t="s">
        <v>1338</v>
      </c>
      <c r="G1153" s="20" t="s">
        <v>5438</v>
      </c>
      <c r="H1153" s="20" t="s">
        <v>5439</v>
      </c>
      <c r="I1153" s="20" t="s">
        <v>401</v>
      </c>
      <c r="J1153" s="20" t="s">
        <v>483</v>
      </c>
    </row>
    <row r="1154" spans="1:10" x14ac:dyDescent="0.2">
      <c r="A1154" s="20" t="s">
        <v>5440</v>
      </c>
      <c r="B1154" s="20" t="s">
        <v>4918</v>
      </c>
      <c r="C1154" s="20" t="s">
        <v>4909</v>
      </c>
      <c r="D1154" s="20" t="s">
        <v>860</v>
      </c>
      <c r="E1154" s="20" t="s">
        <v>5441</v>
      </c>
      <c r="F1154" s="20" t="s">
        <v>5442</v>
      </c>
      <c r="G1154" s="20" t="s">
        <v>5443</v>
      </c>
      <c r="H1154" s="20" t="s">
        <v>5444</v>
      </c>
      <c r="I1154" s="20" t="s">
        <v>401</v>
      </c>
      <c r="J1154" s="20" t="s">
        <v>402</v>
      </c>
    </row>
    <row r="1155" spans="1:10" x14ac:dyDescent="0.2">
      <c r="A1155" s="20" t="s">
        <v>5445</v>
      </c>
      <c r="B1155" s="20" t="s">
        <v>4908</v>
      </c>
      <c r="C1155" s="20" t="s">
        <v>4909</v>
      </c>
      <c r="D1155" s="20" t="s">
        <v>571</v>
      </c>
      <c r="E1155" s="20" t="s">
        <v>5446</v>
      </c>
      <c r="F1155" s="20" t="s">
        <v>1076</v>
      </c>
      <c r="G1155" s="20" t="s">
        <v>5447</v>
      </c>
      <c r="H1155" s="20" t="s">
        <v>5448</v>
      </c>
      <c r="I1155" s="20" t="s">
        <v>401</v>
      </c>
      <c r="J1155" s="20" t="s">
        <v>483</v>
      </c>
    </row>
    <row r="1156" spans="1:10" x14ac:dyDescent="0.2">
      <c r="A1156" s="20" t="s">
        <v>5449</v>
      </c>
      <c r="B1156" s="20" t="s">
        <v>4908</v>
      </c>
      <c r="C1156" s="20" t="s">
        <v>4909</v>
      </c>
      <c r="D1156" s="20" t="s">
        <v>860</v>
      </c>
      <c r="E1156" s="20" t="s">
        <v>5450</v>
      </c>
      <c r="F1156" s="20" t="s">
        <v>3225</v>
      </c>
      <c r="G1156" s="20" t="s">
        <v>5451</v>
      </c>
      <c r="H1156" s="20" t="s">
        <v>5452</v>
      </c>
      <c r="I1156" s="20" t="s">
        <v>401</v>
      </c>
      <c r="J1156" s="20" t="s">
        <v>483</v>
      </c>
    </row>
    <row r="1157" spans="1:10" x14ac:dyDescent="0.2">
      <c r="A1157" s="20" t="s">
        <v>5453</v>
      </c>
      <c r="B1157" s="20" t="s">
        <v>4918</v>
      </c>
      <c r="C1157" s="20" t="s">
        <v>4909</v>
      </c>
      <c r="D1157" s="20" t="s">
        <v>571</v>
      </c>
      <c r="E1157" s="20" t="s">
        <v>5454</v>
      </c>
      <c r="F1157" s="20" t="s">
        <v>5455</v>
      </c>
      <c r="G1157" s="20" t="s">
        <v>5456</v>
      </c>
      <c r="H1157" s="20" t="s">
        <v>5457</v>
      </c>
      <c r="I1157" s="20" t="s">
        <v>401</v>
      </c>
      <c r="J1157" s="20" t="s">
        <v>483</v>
      </c>
    </row>
    <row r="1158" spans="1:10" x14ac:dyDescent="0.2">
      <c r="A1158" s="20" t="s">
        <v>5458</v>
      </c>
      <c r="B1158" s="20" t="s">
        <v>4908</v>
      </c>
      <c r="C1158" s="20" t="s">
        <v>4909</v>
      </c>
      <c r="D1158" s="20" t="s">
        <v>571</v>
      </c>
      <c r="E1158" s="20" t="s">
        <v>5459</v>
      </c>
      <c r="F1158" s="20" t="s">
        <v>640</v>
      </c>
      <c r="G1158" s="20" t="s">
        <v>5460</v>
      </c>
      <c r="H1158" s="20" t="s">
        <v>5461</v>
      </c>
      <c r="I1158" s="20" t="s">
        <v>401</v>
      </c>
      <c r="J1158" s="20" t="s">
        <v>483</v>
      </c>
    </row>
    <row r="1159" spans="1:10" x14ac:dyDescent="0.2">
      <c r="A1159" s="20" t="s">
        <v>5462</v>
      </c>
      <c r="B1159" s="20" t="s">
        <v>4918</v>
      </c>
      <c r="C1159" s="20" t="s">
        <v>4909</v>
      </c>
      <c r="D1159" s="20" t="s">
        <v>571</v>
      </c>
      <c r="E1159" s="20" t="s">
        <v>5463</v>
      </c>
      <c r="F1159" s="20" t="s">
        <v>5464</v>
      </c>
      <c r="G1159" s="20" t="s">
        <v>5465</v>
      </c>
      <c r="H1159" s="20" t="s">
        <v>5466</v>
      </c>
      <c r="I1159" s="20" t="s">
        <v>401</v>
      </c>
      <c r="J1159" s="20" t="s">
        <v>483</v>
      </c>
    </row>
    <row r="1160" spans="1:10" x14ac:dyDescent="0.2">
      <c r="A1160" s="20" t="s">
        <v>5467</v>
      </c>
      <c r="B1160" s="20" t="s">
        <v>4918</v>
      </c>
      <c r="C1160" s="20" t="s">
        <v>4909</v>
      </c>
      <c r="D1160" s="20" t="s">
        <v>571</v>
      </c>
      <c r="E1160" s="20" t="s">
        <v>5468</v>
      </c>
      <c r="F1160" s="20" t="s">
        <v>421</v>
      </c>
      <c r="G1160" s="20" t="s">
        <v>5469</v>
      </c>
      <c r="H1160" s="20" t="s">
        <v>5470</v>
      </c>
      <c r="I1160" s="20" t="s">
        <v>401</v>
      </c>
      <c r="J1160" s="20" t="s">
        <v>483</v>
      </c>
    </row>
    <row r="1161" spans="1:10" x14ac:dyDescent="0.2">
      <c r="A1161" s="20" t="s">
        <v>5471</v>
      </c>
      <c r="B1161" s="20" t="s">
        <v>4908</v>
      </c>
      <c r="C1161" s="20" t="s">
        <v>4909</v>
      </c>
      <c r="D1161" s="20" t="s">
        <v>571</v>
      </c>
      <c r="E1161" s="20" t="s">
        <v>5472</v>
      </c>
      <c r="F1161" s="20" t="s">
        <v>693</v>
      </c>
      <c r="G1161" s="20" t="s">
        <v>5473</v>
      </c>
      <c r="H1161" s="20" t="s">
        <v>5474</v>
      </c>
      <c r="I1161" s="20" t="s">
        <v>401</v>
      </c>
      <c r="J1161" s="20" t="s">
        <v>883</v>
      </c>
    </row>
    <row r="1162" spans="1:10" x14ac:dyDescent="0.2">
      <c r="A1162" s="20" t="s">
        <v>5475</v>
      </c>
      <c r="B1162" s="20" t="s">
        <v>4918</v>
      </c>
      <c r="C1162" s="20" t="s">
        <v>4909</v>
      </c>
      <c r="D1162" s="20" t="s">
        <v>571</v>
      </c>
      <c r="E1162" s="20" t="s">
        <v>5476</v>
      </c>
      <c r="F1162" s="20" t="s">
        <v>4156</v>
      </c>
      <c r="G1162" s="20" t="s">
        <v>5477</v>
      </c>
      <c r="H1162" s="20" t="s">
        <v>5478</v>
      </c>
      <c r="I1162" s="20" t="s">
        <v>401</v>
      </c>
      <c r="J1162" s="20" t="s">
        <v>402</v>
      </c>
    </row>
    <row r="1163" spans="1:10" x14ac:dyDescent="0.2">
      <c r="A1163" s="20" t="s">
        <v>5479</v>
      </c>
      <c r="B1163" s="20" t="s">
        <v>4918</v>
      </c>
      <c r="C1163" s="20" t="s">
        <v>4909</v>
      </c>
      <c r="D1163" s="20" t="s">
        <v>571</v>
      </c>
      <c r="E1163" s="20" t="s">
        <v>5480</v>
      </c>
      <c r="F1163" s="20" t="s">
        <v>1037</v>
      </c>
      <c r="G1163" s="20" t="s">
        <v>5481</v>
      </c>
      <c r="H1163" s="20" t="s">
        <v>5482</v>
      </c>
      <c r="I1163" s="20" t="s">
        <v>401</v>
      </c>
      <c r="J1163" s="20" t="s">
        <v>483</v>
      </c>
    </row>
    <row r="1164" spans="1:10" x14ac:dyDescent="0.2">
      <c r="A1164" s="20" t="s">
        <v>5483</v>
      </c>
      <c r="B1164" s="20" t="s">
        <v>4908</v>
      </c>
      <c r="C1164" s="20" t="s">
        <v>4909</v>
      </c>
      <c r="D1164" s="20" t="s">
        <v>571</v>
      </c>
      <c r="E1164" s="20" t="s">
        <v>5484</v>
      </c>
      <c r="F1164" s="20" t="s">
        <v>1727</v>
      </c>
      <c r="G1164" s="20" t="s">
        <v>5485</v>
      </c>
      <c r="H1164" s="20" t="s">
        <v>5486</v>
      </c>
      <c r="I1164" s="20" t="s">
        <v>401</v>
      </c>
      <c r="J1164" s="20" t="s">
        <v>402</v>
      </c>
    </row>
    <row r="1165" spans="1:10" x14ac:dyDescent="0.2">
      <c r="A1165" s="20" t="s">
        <v>5487</v>
      </c>
      <c r="B1165" s="20" t="s">
        <v>4908</v>
      </c>
      <c r="C1165" s="20" t="s">
        <v>4909</v>
      </c>
      <c r="D1165" s="20" t="s">
        <v>571</v>
      </c>
      <c r="E1165" s="20" t="s">
        <v>5488</v>
      </c>
      <c r="F1165" s="20" t="s">
        <v>640</v>
      </c>
      <c r="G1165" s="20" t="s">
        <v>5489</v>
      </c>
      <c r="H1165" s="20" t="s">
        <v>5490</v>
      </c>
      <c r="I1165" s="20" t="s">
        <v>401</v>
      </c>
      <c r="J1165" s="20" t="s">
        <v>483</v>
      </c>
    </row>
    <row r="1166" spans="1:10" x14ac:dyDescent="0.2">
      <c r="A1166" s="20" t="s">
        <v>5491</v>
      </c>
      <c r="B1166" s="20" t="s">
        <v>4908</v>
      </c>
      <c r="C1166" s="20" t="s">
        <v>4909</v>
      </c>
      <c r="D1166" s="20" t="s">
        <v>571</v>
      </c>
      <c r="E1166" s="20" t="s">
        <v>5492</v>
      </c>
      <c r="F1166" s="20" t="s">
        <v>5493</v>
      </c>
      <c r="G1166" s="20" t="s">
        <v>5494</v>
      </c>
      <c r="H1166" s="20" t="s">
        <v>5495</v>
      </c>
      <c r="I1166" s="20" t="s">
        <v>401</v>
      </c>
      <c r="J1166" s="20" t="s">
        <v>483</v>
      </c>
    </row>
    <row r="1167" spans="1:10" x14ac:dyDescent="0.2">
      <c r="A1167" s="20" t="s">
        <v>5496</v>
      </c>
      <c r="B1167" s="20" t="s">
        <v>4908</v>
      </c>
      <c r="C1167" s="20" t="s">
        <v>4909</v>
      </c>
      <c r="D1167" s="20" t="s">
        <v>571</v>
      </c>
      <c r="E1167" s="20" t="s">
        <v>5497</v>
      </c>
      <c r="F1167" s="20" t="s">
        <v>831</v>
      </c>
      <c r="G1167" s="20" t="s">
        <v>5498</v>
      </c>
      <c r="H1167" s="20" t="s">
        <v>5499</v>
      </c>
      <c r="I1167" s="20" t="s">
        <v>401</v>
      </c>
      <c r="J1167" s="20" t="s">
        <v>402</v>
      </c>
    </row>
    <row r="1168" spans="1:10" x14ac:dyDescent="0.2">
      <c r="A1168" s="20" t="s">
        <v>5500</v>
      </c>
      <c r="B1168" s="20" t="s">
        <v>4918</v>
      </c>
      <c r="C1168" s="20" t="s">
        <v>4909</v>
      </c>
      <c r="D1168" s="20" t="s">
        <v>571</v>
      </c>
      <c r="E1168" s="20" t="s">
        <v>5501</v>
      </c>
      <c r="F1168" s="20" t="s">
        <v>640</v>
      </c>
      <c r="G1168" s="20" t="s">
        <v>5502</v>
      </c>
      <c r="H1168" s="20" t="s">
        <v>5503</v>
      </c>
      <c r="I1168" s="20" t="s">
        <v>401</v>
      </c>
      <c r="J1168" s="20" t="s">
        <v>483</v>
      </c>
    </row>
    <row r="1169" spans="1:10" x14ac:dyDescent="0.2">
      <c r="A1169" s="20" t="s">
        <v>5504</v>
      </c>
      <c r="B1169" s="20" t="s">
        <v>4908</v>
      </c>
      <c r="C1169" s="20" t="s">
        <v>4909</v>
      </c>
      <c r="D1169" s="20" t="s">
        <v>571</v>
      </c>
      <c r="E1169" s="20" t="s">
        <v>5505</v>
      </c>
      <c r="F1169" s="20" t="s">
        <v>588</v>
      </c>
      <c r="G1169" s="20" t="s">
        <v>5506</v>
      </c>
      <c r="H1169" s="20" t="s">
        <v>5507</v>
      </c>
      <c r="I1169" s="20" t="s">
        <v>401</v>
      </c>
      <c r="J1169" s="20" t="s">
        <v>483</v>
      </c>
    </row>
    <row r="1170" spans="1:10" x14ac:dyDescent="0.2">
      <c r="A1170" s="20" t="s">
        <v>5508</v>
      </c>
      <c r="B1170" s="20" t="s">
        <v>4918</v>
      </c>
      <c r="C1170" s="20" t="s">
        <v>4909</v>
      </c>
      <c r="D1170" s="20" t="s">
        <v>571</v>
      </c>
      <c r="E1170" s="20" t="s">
        <v>5509</v>
      </c>
      <c r="F1170" s="20" t="s">
        <v>475</v>
      </c>
      <c r="G1170" s="20" t="s">
        <v>5510</v>
      </c>
      <c r="H1170" s="20" t="s">
        <v>5511</v>
      </c>
      <c r="I1170" s="20" t="s">
        <v>401</v>
      </c>
      <c r="J1170" s="20" t="s">
        <v>483</v>
      </c>
    </row>
    <row r="1171" spans="1:10" x14ac:dyDescent="0.2">
      <c r="A1171" s="20" t="s">
        <v>5512</v>
      </c>
      <c r="B1171" s="20" t="s">
        <v>4918</v>
      </c>
      <c r="C1171" s="20" t="s">
        <v>4909</v>
      </c>
      <c r="D1171" s="20" t="s">
        <v>571</v>
      </c>
      <c r="E1171" s="20" t="s">
        <v>5513</v>
      </c>
      <c r="F1171" s="20" t="s">
        <v>640</v>
      </c>
      <c r="G1171" s="20" t="s">
        <v>5514</v>
      </c>
      <c r="H1171" s="20" t="s">
        <v>5515</v>
      </c>
      <c r="I1171" s="20" t="s">
        <v>352</v>
      </c>
      <c r="J1171" s="20"/>
    </row>
    <row r="1172" spans="1:10" x14ac:dyDescent="0.2">
      <c r="A1172" s="20" t="s">
        <v>5516</v>
      </c>
      <c r="B1172" s="20" t="s">
        <v>4918</v>
      </c>
      <c r="C1172" s="20" t="s">
        <v>4909</v>
      </c>
      <c r="D1172" s="20" t="s">
        <v>571</v>
      </c>
      <c r="E1172" s="20" t="s">
        <v>5517</v>
      </c>
      <c r="F1172" s="20" t="s">
        <v>640</v>
      </c>
      <c r="G1172" s="20" t="s">
        <v>5518</v>
      </c>
      <c r="H1172" s="20" t="s">
        <v>5519</v>
      </c>
      <c r="I1172" s="20" t="s">
        <v>401</v>
      </c>
      <c r="J1172" s="20" t="s">
        <v>402</v>
      </c>
    </row>
    <row r="1173" spans="1:10" x14ac:dyDescent="0.2">
      <c r="A1173" s="20" t="s">
        <v>5520</v>
      </c>
      <c r="B1173" s="20" t="s">
        <v>4918</v>
      </c>
      <c r="C1173" s="20" t="s">
        <v>4909</v>
      </c>
      <c r="D1173" s="20" t="s">
        <v>571</v>
      </c>
      <c r="E1173" s="20" t="s">
        <v>5521</v>
      </c>
      <c r="F1173" s="20" t="s">
        <v>2474</v>
      </c>
      <c r="G1173" s="20" t="s">
        <v>5522</v>
      </c>
      <c r="H1173" s="20" t="s">
        <v>5523</v>
      </c>
      <c r="I1173" s="20" t="s">
        <v>401</v>
      </c>
      <c r="J1173" s="20" t="s">
        <v>402</v>
      </c>
    </row>
    <row r="1174" spans="1:10" x14ac:dyDescent="0.2">
      <c r="A1174" s="20" t="s">
        <v>5524</v>
      </c>
      <c r="B1174" s="20" t="s">
        <v>4908</v>
      </c>
      <c r="C1174" s="20" t="s">
        <v>4909</v>
      </c>
      <c r="D1174" s="20" t="s">
        <v>571</v>
      </c>
      <c r="E1174" s="20" t="s">
        <v>5525</v>
      </c>
      <c r="F1174" s="20" t="s">
        <v>891</v>
      </c>
      <c r="G1174" s="20" t="s">
        <v>5526</v>
      </c>
      <c r="H1174" s="20" t="s">
        <v>5527</v>
      </c>
      <c r="I1174" s="20" t="s">
        <v>401</v>
      </c>
      <c r="J1174" s="20" t="s">
        <v>402</v>
      </c>
    </row>
    <row r="1175" spans="1:10" x14ac:dyDescent="0.2">
      <c r="A1175" s="20" t="s">
        <v>5528</v>
      </c>
      <c r="B1175" s="20" t="s">
        <v>4908</v>
      </c>
      <c r="C1175" s="20" t="s">
        <v>4909</v>
      </c>
      <c r="D1175" s="20" t="s">
        <v>571</v>
      </c>
      <c r="E1175" s="20" t="s">
        <v>5529</v>
      </c>
      <c r="F1175" s="20" t="s">
        <v>5530</v>
      </c>
      <c r="G1175" s="20" t="s">
        <v>5531</v>
      </c>
      <c r="H1175" s="20" t="s">
        <v>5532</v>
      </c>
      <c r="I1175" s="20" t="s">
        <v>401</v>
      </c>
      <c r="J1175" s="20" t="s">
        <v>483</v>
      </c>
    </row>
    <row r="1176" spans="1:10" x14ac:dyDescent="0.2">
      <c r="A1176" s="20" t="s">
        <v>5533</v>
      </c>
      <c r="B1176" s="20" t="s">
        <v>4908</v>
      </c>
      <c r="C1176" s="20" t="s">
        <v>4909</v>
      </c>
      <c r="D1176" s="20" t="s">
        <v>571</v>
      </c>
      <c r="E1176" s="20" t="s">
        <v>5534</v>
      </c>
      <c r="F1176" s="20" t="s">
        <v>5535</v>
      </c>
      <c r="G1176" s="20" t="s">
        <v>5536</v>
      </c>
      <c r="H1176" s="20" t="s">
        <v>5537</v>
      </c>
      <c r="I1176" s="20" t="s">
        <v>401</v>
      </c>
      <c r="J1176" s="20" t="s">
        <v>483</v>
      </c>
    </row>
    <row r="1177" spans="1:10" x14ac:dyDescent="0.2">
      <c r="A1177" s="20" t="s">
        <v>5538</v>
      </c>
      <c r="B1177" s="20" t="s">
        <v>4918</v>
      </c>
      <c r="C1177" s="20" t="s">
        <v>4909</v>
      </c>
      <c r="D1177" s="20" t="s">
        <v>571</v>
      </c>
      <c r="E1177" s="20" t="s">
        <v>5539</v>
      </c>
      <c r="F1177" s="20" t="s">
        <v>456</v>
      </c>
      <c r="G1177" s="20" t="s">
        <v>5540</v>
      </c>
      <c r="H1177" s="20" t="s">
        <v>5541</v>
      </c>
      <c r="I1177" s="20" t="s">
        <v>389</v>
      </c>
      <c r="J1177" s="20"/>
    </row>
    <row r="1178" spans="1:10" x14ac:dyDescent="0.2">
      <c r="A1178" s="20" t="s">
        <v>5542</v>
      </c>
      <c r="B1178" s="20" t="s">
        <v>4908</v>
      </c>
      <c r="C1178" s="20" t="s">
        <v>4909</v>
      </c>
      <c r="D1178" s="20" t="s">
        <v>571</v>
      </c>
      <c r="E1178" s="20" t="s">
        <v>5543</v>
      </c>
      <c r="F1178" s="20" t="s">
        <v>5544</v>
      </c>
      <c r="G1178" s="20" t="s">
        <v>5545</v>
      </c>
      <c r="H1178" s="20" t="s">
        <v>5546</v>
      </c>
      <c r="I1178" s="20" t="s">
        <v>401</v>
      </c>
      <c r="J1178" s="20" t="s">
        <v>483</v>
      </c>
    </row>
    <row r="1179" spans="1:10" x14ac:dyDescent="0.2">
      <c r="A1179" s="20" t="s">
        <v>5547</v>
      </c>
      <c r="B1179" s="20" t="s">
        <v>4918</v>
      </c>
      <c r="C1179" s="20" t="s">
        <v>4909</v>
      </c>
      <c r="D1179" s="20" t="s">
        <v>571</v>
      </c>
      <c r="E1179" s="20" t="s">
        <v>5548</v>
      </c>
      <c r="F1179" s="20" t="s">
        <v>995</v>
      </c>
      <c r="G1179" s="20" t="s">
        <v>5549</v>
      </c>
      <c r="H1179" s="20" t="s">
        <v>5550</v>
      </c>
      <c r="I1179" s="20" t="s">
        <v>401</v>
      </c>
      <c r="J1179" s="20" t="s">
        <v>483</v>
      </c>
    </row>
    <row r="1180" spans="1:10" x14ac:dyDescent="0.2">
      <c r="A1180" s="20" t="s">
        <v>5551</v>
      </c>
      <c r="B1180" s="20" t="s">
        <v>4918</v>
      </c>
      <c r="C1180" s="20" t="s">
        <v>4909</v>
      </c>
      <c r="D1180" s="20" t="s">
        <v>571</v>
      </c>
      <c r="E1180" s="20" t="s">
        <v>5552</v>
      </c>
      <c r="F1180" s="20" t="s">
        <v>5553</v>
      </c>
      <c r="G1180" s="20" t="s">
        <v>5554</v>
      </c>
      <c r="H1180" s="20" t="s">
        <v>5555</v>
      </c>
      <c r="I1180" s="20" t="s">
        <v>401</v>
      </c>
      <c r="J1180" s="20" t="s">
        <v>402</v>
      </c>
    </row>
    <row r="1181" spans="1:10" x14ac:dyDescent="0.2">
      <c r="A1181" s="20" t="s">
        <v>5556</v>
      </c>
      <c r="B1181" s="20" t="s">
        <v>4918</v>
      </c>
      <c r="C1181" s="20" t="s">
        <v>4909</v>
      </c>
      <c r="D1181" s="20" t="s">
        <v>571</v>
      </c>
      <c r="E1181" s="20" t="s">
        <v>5557</v>
      </c>
      <c r="F1181" s="20" t="s">
        <v>562</v>
      </c>
      <c r="G1181" s="20" t="s">
        <v>5558</v>
      </c>
      <c r="H1181" s="20" t="s">
        <v>5559</v>
      </c>
      <c r="I1181" s="20" t="s">
        <v>401</v>
      </c>
      <c r="J1181" s="20" t="s">
        <v>483</v>
      </c>
    </row>
    <row r="1182" spans="1:10" x14ac:dyDescent="0.2">
      <c r="A1182" s="20" t="s">
        <v>5560</v>
      </c>
      <c r="B1182" s="20" t="s">
        <v>4918</v>
      </c>
      <c r="C1182" s="20" t="s">
        <v>4909</v>
      </c>
      <c r="D1182" s="20" t="s">
        <v>571</v>
      </c>
      <c r="E1182" s="20" t="s">
        <v>5561</v>
      </c>
      <c r="F1182" s="20" t="s">
        <v>1228</v>
      </c>
      <c r="G1182" s="20" t="s">
        <v>5562</v>
      </c>
      <c r="H1182" s="20" t="s">
        <v>5563</v>
      </c>
      <c r="I1182" s="20" t="s">
        <v>352</v>
      </c>
      <c r="J1182" s="20"/>
    </row>
    <row r="1183" spans="1:10" x14ac:dyDescent="0.2">
      <c r="A1183" s="20" t="s">
        <v>5564</v>
      </c>
      <c r="B1183" s="20" t="s">
        <v>4918</v>
      </c>
      <c r="C1183" s="20" t="s">
        <v>4909</v>
      </c>
      <c r="D1183" s="20" t="s">
        <v>571</v>
      </c>
      <c r="E1183" s="20" t="s">
        <v>5565</v>
      </c>
      <c r="F1183" s="20" t="s">
        <v>1832</v>
      </c>
      <c r="G1183" s="20" t="s">
        <v>5566</v>
      </c>
      <c r="H1183" s="20" t="s">
        <v>5567</v>
      </c>
      <c r="I1183" s="20" t="s">
        <v>352</v>
      </c>
      <c r="J1183" s="20"/>
    </row>
    <row r="1184" spans="1:10" x14ac:dyDescent="0.2">
      <c r="A1184" s="20" t="s">
        <v>5568</v>
      </c>
      <c r="B1184" s="20" t="s">
        <v>4908</v>
      </c>
      <c r="C1184" s="20" t="s">
        <v>4909</v>
      </c>
      <c r="D1184" s="20" t="s">
        <v>571</v>
      </c>
      <c r="E1184" s="20" t="s">
        <v>5569</v>
      </c>
      <c r="F1184" s="20" t="s">
        <v>770</v>
      </c>
      <c r="G1184" s="20" t="s">
        <v>5570</v>
      </c>
      <c r="H1184" s="20" t="s">
        <v>5571</v>
      </c>
      <c r="I1184" s="20" t="s">
        <v>401</v>
      </c>
      <c r="J1184" s="20" t="s">
        <v>483</v>
      </c>
    </row>
    <row r="1185" spans="1:10" x14ac:dyDescent="0.2">
      <c r="A1185" s="20" t="s">
        <v>5572</v>
      </c>
      <c r="B1185" s="20" t="s">
        <v>4908</v>
      </c>
      <c r="C1185" s="20" t="s">
        <v>4909</v>
      </c>
      <c r="D1185" s="20" t="s">
        <v>571</v>
      </c>
      <c r="E1185" s="20" t="s">
        <v>5573</v>
      </c>
      <c r="F1185" s="20" t="s">
        <v>1071</v>
      </c>
      <c r="G1185" s="20" t="s">
        <v>5574</v>
      </c>
      <c r="H1185" s="20" t="s">
        <v>5575</v>
      </c>
      <c r="I1185" s="20" t="s">
        <v>401</v>
      </c>
      <c r="J1185" s="20" t="s">
        <v>483</v>
      </c>
    </row>
    <row r="1186" spans="1:10" x14ac:dyDescent="0.2">
      <c r="A1186" s="20" t="s">
        <v>5576</v>
      </c>
      <c r="B1186" s="20" t="s">
        <v>4918</v>
      </c>
      <c r="C1186" s="20" t="s">
        <v>4909</v>
      </c>
      <c r="D1186" s="20" t="s">
        <v>571</v>
      </c>
      <c r="E1186" s="20" t="s">
        <v>5577</v>
      </c>
      <c r="F1186" s="20" t="s">
        <v>3904</v>
      </c>
      <c r="G1186" s="20" t="s">
        <v>5578</v>
      </c>
      <c r="H1186" s="20" t="s">
        <v>5579</v>
      </c>
      <c r="I1186" s="20" t="s">
        <v>401</v>
      </c>
      <c r="J1186" s="20" t="s">
        <v>402</v>
      </c>
    </row>
    <row r="1187" spans="1:10" x14ac:dyDescent="0.2">
      <c r="A1187" s="20" t="s">
        <v>5580</v>
      </c>
      <c r="B1187" s="20" t="s">
        <v>4908</v>
      </c>
      <c r="C1187" s="20" t="s">
        <v>4909</v>
      </c>
      <c r="D1187" s="20" t="s">
        <v>571</v>
      </c>
      <c r="E1187" s="20" t="s">
        <v>5581</v>
      </c>
      <c r="F1187" s="20" t="s">
        <v>5582</v>
      </c>
      <c r="G1187" s="20" t="s">
        <v>5583</v>
      </c>
      <c r="H1187" s="20" t="s">
        <v>5584</v>
      </c>
      <c r="I1187" s="20" t="s">
        <v>401</v>
      </c>
      <c r="J1187" s="20" t="s">
        <v>483</v>
      </c>
    </row>
    <row r="1188" spans="1:10" x14ac:dyDescent="0.2">
      <c r="A1188" s="20" t="s">
        <v>5585</v>
      </c>
      <c r="B1188" s="20" t="s">
        <v>4908</v>
      </c>
      <c r="C1188" s="20" t="s">
        <v>4909</v>
      </c>
      <c r="D1188" s="20" t="s">
        <v>571</v>
      </c>
      <c r="E1188" s="20" t="s">
        <v>5586</v>
      </c>
      <c r="F1188" s="20" t="s">
        <v>693</v>
      </c>
      <c r="G1188" s="20" t="s">
        <v>5587</v>
      </c>
      <c r="H1188" s="20" t="s">
        <v>5588</v>
      </c>
      <c r="I1188" s="20" t="s">
        <v>401</v>
      </c>
      <c r="J1188" s="20" t="s">
        <v>483</v>
      </c>
    </row>
    <row r="1189" spans="1:10" x14ac:dyDescent="0.2">
      <c r="A1189" s="20" t="s">
        <v>5589</v>
      </c>
      <c r="B1189" s="20" t="s">
        <v>4908</v>
      </c>
      <c r="C1189" s="20" t="s">
        <v>4909</v>
      </c>
      <c r="D1189" s="20" t="s">
        <v>571</v>
      </c>
      <c r="E1189" s="20" t="s">
        <v>5590</v>
      </c>
      <c r="F1189" s="20" t="s">
        <v>5591</v>
      </c>
      <c r="G1189" s="20" t="s">
        <v>5592</v>
      </c>
      <c r="H1189" s="20" t="s">
        <v>5593</v>
      </c>
      <c r="I1189" s="20" t="s">
        <v>401</v>
      </c>
      <c r="J1189" s="20" t="s">
        <v>402</v>
      </c>
    </row>
    <row r="1190" spans="1:10" x14ac:dyDescent="0.2">
      <c r="A1190" s="20" t="s">
        <v>5594</v>
      </c>
      <c r="B1190" s="20" t="s">
        <v>4918</v>
      </c>
      <c r="C1190" s="20" t="s">
        <v>4909</v>
      </c>
      <c r="D1190" s="20" t="s">
        <v>571</v>
      </c>
      <c r="E1190" s="20" t="s">
        <v>5595</v>
      </c>
      <c r="F1190" s="20" t="s">
        <v>3076</v>
      </c>
      <c r="G1190" s="20" t="s">
        <v>5596</v>
      </c>
      <c r="H1190" s="20" t="s">
        <v>5597</v>
      </c>
      <c r="I1190" s="20" t="s">
        <v>401</v>
      </c>
      <c r="J1190" s="20" t="s">
        <v>402</v>
      </c>
    </row>
    <row r="1191" spans="1:10" x14ac:dyDescent="0.2">
      <c r="A1191" s="20" t="s">
        <v>5598</v>
      </c>
      <c r="B1191" s="20" t="s">
        <v>4908</v>
      </c>
      <c r="C1191" s="20" t="s">
        <v>4909</v>
      </c>
      <c r="D1191" s="20" t="s">
        <v>571</v>
      </c>
      <c r="E1191" s="20" t="s">
        <v>5599</v>
      </c>
      <c r="F1191" s="20" t="s">
        <v>593</v>
      </c>
      <c r="G1191" s="20" t="s">
        <v>5600</v>
      </c>
      <c r="H1191" s="20" t="s">
        <v>5601</v>
      </c>
      <c r="I1191" s="20" t="s">
        <v>401</v>
      </c>
      <c r="J1191" s="20" t="s">
        <v>483</v>
      </c>
    </row>
    <row r="1192" spans="1:10" x14ac:dyDescent="0.2">
      <c r="A1192" s="20" t="s">
        <v>5602</v>
      </c>
      <c r="B1192" s="20" t="s">
        <v>992</v>
      </c>
      <c r="C1192" s="20" t="s">
        <v>4909</v>
      </c>
      <c r="D1192" s="20" t="s">
        <v>571</v>
      </c>
      <c r="E1192" s="20" t="s">
        <v>5603</v>
      </c>
      <c r="F1192" s="20" t="s">
        <v>770</v>
      </c>
      <c r="G1192" s="20" t="s">
        <v>5604</v>
      </c>
      <c r="H1192" s="20" t="s">
        <v>5605</v>
      </c>
      <c r="I1192" s="20" t="s">
        <v>401</v>
      </c>
      <c r="J1192" s="20" t="s">
        <v>483</v>
      </c>
    </row>
    <row r="1193" spans="1:10" x14ac:dyDescent="0.2">
      <c r="A1193" s="20" t="s">
        <v>5606</v>
      </c>
      <c r="B1193" s="20" t="s">
        <v>4908</v>
      </c>
      <c r="C1193" s="20" t="s">
        <v>4909</v>
      </c>
      <c r="D1193" s="20" t="s">
        <v>571</v>
      </c>
      <c r="E1193" s="20" t="s">
        <v>5607</v>
      </c>
      <c r="F1193" s="20" t="s">
        <v>5608</v>
      </c>
      <c r="G1193" s="20" t="s">
        <v>5609</v>
      </c>
      <c r="H1193" s="20" t="s">
        <v>5610</v>
      </c>
      <c r="I1193" s="20" t="s">
        <v>401</v>
      </c>
      <c r="J1193" s="20" t="s">
        <v>402</v>
      </c>
    </row>
    <row r="1194" spans="1:10" x14ac:dyDescent="0.2">
      <c r="A1194" s="20" t="s">
        <v>5611</v>
      </c>
      <c r="B1194" s="20" t="s">
        <v>4918</v>
      </c>
      <c r="C1194" s="20" t="s">
        <v>4909</v>
      </c>
      <c r="D1194" s="20" t="s">
        <v>571</v>
      </c>
      <c r="E1194" s="20" t="s">
        <v>5612</v>
      </c>
      <c r="F1194" s="20" t="s">
        <v>693</v>
      </c>
      <c r="G1194" s="20" t="s">
        <v>5613</v>
      </c>
      <c r="H1194" s="20" t="s">
        <v>5614</v>
      </c>
      <c r="I1194" s="20" t="s">
        <v>401</v>
      </c>
      <c r="J1194" s="20" t="s">
        <v>483</v>
      </c>
    </row>
    <row r="1195" spans="1:10" x14ac:dyDescent="0.2">
      <c r="A1195" s="20" t="s">
        <v>5615</v>
      </c>
      <c r="B1195" s="20" t="s">
        <v>4908</v>
      </c>
      <c r="C1195" s="20" t="s">
        <v>4909</v>
      </c>
      <c r="D1195" s="20" t="s">
        <v>571</v>
      </c>
      <c r="E1195" s="20" t="s">
        <v>5616</v>
      </c>
      <c r="F1195" s="20" t="s">
        <v>1383</v>
      </c>
      <c r="G1195" s="20" t="s">
        <v>5617</v>
      </c>
      <c r="H1195" s="20" t="s">
        <v>5618</v>
      </c>
      <c r="I1195" s="20" t="s">
        <v>401</v>
      </c>
      <c r="J1195" s="20" t="s">
        <v>402</v>
      </c>
    </row>
    <row r="1196" spans="1:10" x14ac:dyDescent="0.2">
      <c r="A1196" s="20" t="s">
        <v>5619</v>
      </c>
      <c r="B1196" s="20" t="s">
        <v>4908</v>
      </c>
      <c r="C1196" s="20" t="s">
        <v>4909</v>
      </c>
      <c r="D1196" s="20" t="s">
        <v>571</v>
      </c>
      <c r="E1196" s="20" t="s">
        <v>5620</v>
      </c>
      <c r="F1196" s="20" t="s">
        <v>852</v>
      </c>
      <c r="G1196" s="20" t="s">
        <v>5621</v>
      </c>
      <c r="H1196" s="20" t="s">
        <v>5622</v>
      </c>
      <c r="I1196" s="20" t="s">
        <v>401</v>
      </c>
      <c r="J1196" s="20" t="s">
        <v>402</v>
      </c>
    </row>
    <row r="1197" spans="1:10" x14ac:dyDescent="0.2">
      <c r="A1197" s="20" t="s">
        <v>5623</v>
      </c>
      <c r="B1197" s="20" t="s">
        <v>4918</v>
      </c>
      <c r="C1197" s="20" t="s">
        <v>4909</v>
      </c>
      <c r="D1197" s="20" t="s">
        <v>571</v>
      </c>
      <c r="E1197" s="20" t="s">
        <v>5624</v>
      </c>
      <c r="F1197" s="20" t="s">
        <v>962</v>
      </c>
      <c r="G1197" s="20" t="s">
        <v>5625</v>
      </c>
      <c r="H1197" s="20" t="s">
        <v>5626</v>
      </c>
      <c r="I1197" s="20" t="s">
        <v>401</v>
      </c>
      <c r="J1197" s="20" t="s">
        <v>483</v>
      </c>
    </row>
    <row r="1198" spans="1:10" x14ac:dyDescent="0.2">
      <c r="A1198" s="20" t="s">
        <v>5627</v>
      </c>
      <c r="B1198" s="20" t="s">
        <v>4918</v>
      </c>
      <c r="C1198" s="20" t="s">
        <v>4909</v>
      </c>
      <c r="D1198" s="20" t="s">
        <v>571</v>
      </c>
      <c r="E1198" s="20" t="s">
        <v>5628</v>
      </c>
      <c r="F1198" s="20" t="s">
        <v>1891</v>
      </c>
      <c r="G1198" s="20" t="s">
        <v>5629</v>
      </c>
      <c r="H1198" s="20" t="s">
        <v>5630</v>
      </c>
      <c r="I1198" s="20" t="s">
        <v>401</v>
      </c>
      <c r="J1198" s="20" t="s">
        <v>483</v>
      </c>
    </row>
    <row r="1199" spans="1:10" x14ac:dyDescent="0.2">
      <c r="A1199" s="20" t="s">
        <v>5631</v>
      </c>
      <c r="B1199" s="20" t="s">
        <v>4918</v>
      </c>
      <c r="C1199" s="20" t="s">
        <v>4909</v>
      </c>
      <c r="D1199" s="20" t="s">
        <v>571</v>
      </c>
      <c r="E1199" s="20" t="s">
        <v>5632</v>
      </c>
      <c r="F1199" s="20" t="s">
        <v>5420</v>
      </c>
      <c r="G1199" s="20" t="s">
        <v>5633</v>
      </c>
      <c r="H1199" s="20" t="s">
        <v>5634</v>
      </c>
      <c r="I1199" s="20" t="s">
        <v>401</v>
      </c>
      <c r="J1199" s="20" t="s">
        <v>402</v>
      </c>
    </row>
    <row r="1200" spans="1:10" x14ac:dyDescent="0.2">
      <c r="A1200" s="20" t="s">
        <v>5635</v>
      </c>
      <c r="B1200" s="20" t="s">
        <v>4908</v>
      </c>
      <c r="C1200" s="20" t="s">
        <v>4909</v>
      </c>
      <c r="D1200" s="20" t="s">
        <v>571</v>
      </c>
      <c r="E1200" s="20" t="s">
        <v>5636</v>
      </c>
      <c r="F1200" s="20" t="s">
        <v>421</v>
      </c>
      <c r="G1200" s="20" t="s">
        <v>5637</v>
      </c>
      <c r="H1200" s="20" t="s">
        <v>5638</v>
      </c>
      <c r="I1200" s="20" t="s">
        <v>401</v>
      </c>
      <c r="J1200" s="20" t="s">
        <v>483</v>
      </c>
    </row>
    <row r="1201" spans="1:10" x14ac:dyDescent="0.2">
      <c r="A1201" s="20" t="s">
        <v>5639</v>
      </c>
      <c r="B1201" s="20" t="s">
        <v>4908</v>
      </c>
      <c r="C1201" s="20" t="s">
        <v>4909</v>
      </c>
      <c r="D1201" s="20" t="s">
        <v>571</v>
      </c>
      <c r="E1201" s="20" t="s">
        <v>5640</v>
      </c>
      <c r="F1201" s="20" t="s">
        <v>5641</v>
      </c>
      <c r="G1201" s="20" t="s">
        <v>5642</v>
      </c>
      <c r="H1201" s="20" t="s">
        <v>5643</v>
      </c>
      <c r="I1201" s="20" t="s">
        <v>401</v>
      </c>
      <c r="J1201" s="20" t="s">
        <v>483</v>
      </c>
    </row>
    <row r="1202" spans="1:10" x14ac:dyDescent="0.2">
      <c r="A1202" s="20" t="s">
        <v>5644</v>
      </c>
      <c r="B1202" s="20" t="s">
        <v>992</v>
      </c>
      <c r="C1202" s="20" t="s">
        <v>4909</v>
      </c>
      <c r="D1202" s="20" t="s">
        <v>571</v>
      </c>
      <c r="E1202" s="20" t="s">
        <v>5645</v>
      </c>
      <c r="F1202" s="20" t="s">
        <v>1378</v>
      </c>
      <c r="G1202" s="20" t="s">
        <v>5646</v>
      </c>
      <c r="H1202" s="20" t="s">
        <v>5647</v>
      </c>
      <c r="I1202" s="20" t="s">
        <v>401</v>
      </c>
      <c r="J1202" s="20" t="s">
        <v>483</v>
      </c>
    </row>
    <row r="1203" spans="1:10" x14ac:dyDescent="0.2">
      <c r="A1203" s="20" t="s">
        <v>5648</v>
      </c>
      <c r="B1203" s="20" t="s">
        <v>4908</v>
      </c>
      <c r="C1203" s="20" t="s">
        <v>4909</v>
      </c>
      <c r="D1203" s="20" t="s">
        <v>571</v>
      </c>
      <c r="E1203" s="20" t="s">
        <v>5649</v>
      </c>
      <c r="F1203" s="20" t="s">
        <v>1727</v>
      </c>
      <c r="G1203" s="20" t="s">
        <v>5650</v>
      </c>
      <c r="H1203" s="20" t="s">
        <v>5651</v>
      </c>
      <c r="I1203" s="20" t="s">
        <v>401</v>
      </c>
      <c r="J1203" s="20" t="s">
        <v>483</v>
      </c>
    </row>
    <row r="1204" spans="1:10" x14ac:dyDescent="0.2">
      <c r="A1204" s="20" t="s">
        <v>5652</v>
      </c>
      <c r="B1204" s="20" t="s">
        <v>4918</v>
      </c>
      <c r="C1204" s="20" t="s">
        <v>4909</v>
      </c>
      <c r="D1204" s="20" t="s">
        <v>571</v>
      </c>
      <c r="E1204" s="20" t="s">
        <v>5653</v>
      </c>
      <c r="F1204" s="20" t="s">
        <v>356</v>
      </c>
      <c r="G1204" s="20" t="s">
        <v>5654</v>
      </c>
      <c r="H1204" s="20" t="s">
        <v>5655</v>
      </c>
      <c r="I1204" s="20" t="s">
        <v>401</v>
      </c>
      <c r="J1204" s="20" t="s">
        <v>483</v>
      </c>
    </row>
    <row r="1205" spans="1:10" x14ac:dyDescent="0.2">
      <c r="A1205" s="20" t="s">
        <v>5656</v>
      </c>
      <c r="B1205" s="20" t="s">
        <v>4908</v>
      </c>
      <c r="C1205" s="20" t="s">
        <v>4909</v>
      </c>
      <c r="D1205" s="20" t="s">
        <v>571</v>
      </c>
      <c r="E1205" s="20" t="s">
        <v>5657</v>
      </c>
      <c r="F1205" s="20" t="s">
        <v>2474</v>
      </c>
      <c r="G1205" s="20" t="s">
        <v>5658</v>
      </c>
      <c r="H1205" s="20" t="s">
        <v>5659</v>
      </c>
      <c r="I1205" s="20" t="s">
        <v>401</v>
      </c>
      <c r="J1205" s="20" t="s">
        <v>402</v>
      </c>
    </row>
    <row r="1206" spans="1:10" x14ac:dyDescent="0.2">
      <c r="A1206" s="20" t="s">
        <v>5660</v>
      </c>
      <c r="B1206" s="20" t="s">
        <v>4908</v>
      </c>
      <c r="C1206" s="20" t="s">
        <v>4909</v>
      </c>
      <c r="D1206" s="20" t="s">
        <v>571</v>
      </c>
      <c r="E1206" s="20" t="s">
        <v>5661</v>
      </c>
      <c r="F1206" s="20" t="s">
        <v>557</v>
      </c>
      <c r="G1206" s="20" t="s">
        <v>5662</v>
      </c>
      <c r="H1206" s="20" t="s">
        <v>5663</v>
      </c>
      <c r="I1206" s="20" t="s">
        <v>401</v>
      </c>
      <c r="J1206" s="20" t="s">
        <v>483</v>
      </c>
    </row>
    <row r="1207" spans="1:10" x14ac:dyDescent="0.2">
      <c r="A1207" s="20" t="s">
        <v>5664</v>
      </c>
      <c r="B1207" s="20" t="s">
        <v>4918</v>
      </c>
      <c r="C1207" s="20" t="s">
        <v>4909</v>
      </c>
      <c r="D1207" s="20" t="s">
        <v>571</v>
      </c>
      <c r="E1207" s="20" t="s">
        <v>5665</v>
      </c>
      <c r="F1207" s="20" t="s">
        <v>5666</v>
      </c>
      <c r="G1207" s="20" t="s">
        <v>5667</v>
      </c>
      <c r="H1207" s="20" t="s">
        <v>5668</v>
      </c>
      <c r="I1207" s="20" t="s">
        <v>352</v>
      </c>
      <c r="J1207" s="20"/>
    </row>
    <row r="1208" spans="1:10" x14ac:dyDescent="0.2">
      <c r="A1208" s="20" t="s">
        <v>5669</v>
      </c>
      <c r="B1208" s="20" t="s">
        <v>4908</v>
      </c>
      <c r="C1208" s="20" t="s">
        <v>4909</v>
      </c>
      <c r="D1208" s="20" t="s">
        <v>571</v>
      </c>
      <c r="E1208" s="20" t="s">
        <v>5670</v>
      </c>
      <c r="F1208" s="20" t="s">
        <v>783</v>
      </c>
      <c r="G1208" s="20" t="s">
        <v>5671</v>
      </c>
      <c r="H1208" s="20" t="s">
        <v>5672</v>
      </c>
      <c r="I1208" s="20" t="s">
        <v>401</v>
      </c>
      <c r="J1208" s="20" t="s">
        <v>483</v>
      </c>
    </row>
    <row r="1209" spans="1:10" x14ac:dyDescent="0.2">
      <c r="A1209" s="20" t="s">
        <v>5673</v>
      </c>
      <c r="B1209" s="20" t="s">
        <v>4908</v>
      </c>
      <c r="C1209" s="20" t="s">
        <v>4909</v>
      </c>
      <c r="D1209" s="20" t="s">
        <v>571</v>
      </c>
      <c r="E1209" s="20" t="s">
        <v>5674</v>
      </c>
      <c r="F1209" s="20" t="s">
        <v>1427</v>
      </c>
      <c r="G1209" s="20" t="s">
        <v>5675</v>
      </c>
      <c r="H1209" s="20" t="s">
        <v>5676</v>
      </c>
      <c r="I1209" s="20" t="s">
        <v>401</v>
      </c>
      <c r="J1209" s="20" t="s">
        <v>483</v>
      </c>
    </row>
    <row r="1210" spans="1:10" x14ac:dyDescent="0.2">
      <c r="A1210" s="20" t="s">
        <v>5677</v>
      </c>
      <c r="B1210" s="20" t="s">
        <v>4918</v>
      </c>
      <c r="C1210" s="20" t="s">
        <v>4909</v>
      </c>
      <c r="D1210" s="20" t="s">
        <v>860</v>
      </c>
      <c r="E1210" s="20" t="s">
        <v>5678</v>
      </c>
      <c r="F1210" s="20" t="s">
        <v>862</v>
      </c>
      <c r="G1210" s="20" t="s">
        <v>5679</v>
      </c>
      <c r="H1210" s="20" t="s">
        <v>5680</v>
      </c>
      <c r="I1210" s="20" t="s">
        <v>401</v>
      </c>
      <c r="J1210" s="20" t="s">
        <v>883</v>
      </c>
    </row>
    <row r="1211" spans="1:10" x14ac:dyDescent="0.2">
      <c r="A1211" s="20" t="s">
        <v>5681</v>
      </c>
      <c r="B1211" s="20" t="s">
        <v>4918</v>
      </c>
      <c r="C1211" s="20" t="s">
        <v>4909</v>
      </c>
      <c r="D1211" s="20" t="s">
        <v>860</v>
      </c>
      <c r="E1211" s="20" t="s">
        <v>5682</v>
      </c>
      <c r="F1211" s="20" t="s">
        <v>5683</v>
      </c>
      <c r="G1211" s="20" t="s">
        <v>5684</v>
      </c>
      <c r="H1211" s="20" t="s">
        <v>5685</v>
      </c>
      <c r="I1211" s="20" t="s">
        <v>401</v>
      </c>
      <c r="J1211" s="20" t="s">
        <v>402</v>
      </c>
    </row>
    <row r="1212" spans="1:10" x14ac:dyDescent="0.2">
      <c r="A1212" s="20" t="s">
        <v>5686</v>
      </c>
      <c r="B1212" s="20" t="s">
        <v>4908</v>
      </c>
      <c r="C1212" s="20" t="s">
        <v>4909</v>
      </c>
      <c r="D1212" s="20" t="s">
        <v>571</v>
      </c>
      <c r="E1212" s="20" t="s">
        <v>5687</v>
      </c>
      <c r="F1212" s="20" t="s">
        <v>742</v>
      </c>
      <c r="G1212" s="20" t="s">
        <v>5688</v>
      </c>
      <c r="H1212" s="20" t="s">
        <v>5689</v>
      </c>
      <c r="I1212" s="20" t="s">
        <v>401</v>
      </c>
      <c r="J1212" s="20" t="s">
        <v>483</v>
      </c>
    </row>
    <row r="1213" spans="1:10" x14ac:dyDescent="0.2">
      <c r="A1213" s="20" t="s">
        <v>5690</v>
      </c>
      <c r="B1213" s="20" t="s">
        <v>4908</v>
      </c>
      <c r="C1213" s="20" t="s">
        <v>4909</v>
      </c>
      <c r="D1213" s="20" t="s">
        <v>571</v>
      </c>
      <c r="E1213" s="20" t="s">
        <v>5691</v>
      </c>
      <c r="F1213" s="20" t="s">
        <v>640</v>
      </c>
      <c r="G1213" s="20" t="s">
        <v>5692</v>
      </c>
      <c r="H1213" s="20" t="s">
        <v>5693</v>
      </c>
      <c r="I1213" s="20" t="s">
        <v>401</v>
      </c>
      <c r="J1213" s="20" t="s">
        <v>402</v>
      </c>
    </row>
    <row r="1214" spans="1:10" x14ac:dyDescent="0.2">
      <c r="A1214" s="20" t="s">
        <v>5694</v>
      </c>
      <c r="B1214" s="20" t="s">
        <v>4918</v>
      </c>
      <c r="C1214" s="20" t="s">
        <v>4909</v>
      </c>
      <c r="D1214" s="20" t="s">
        <v>571</v>
      </c>
      <c r="E1214" s="20" t="s">
        <v>5695</v>
      </c>
      <c r="F1214" s="20" t="s">
        <v>5696</v>
      </c>
      <c r="G1214" s="20" t="s">
        <v>5697</v>
      </c>
      <c r="H1214" s="20" t="s">
        <v>5698</v>
      </c>
      <c r="I1214" s="20" t="s">
        <v>401</v>
      </c>
      <c r="J1214" s="20" t="s">
        <v>402</v>
      </c>
    </row>
    <row r="1215" spans="1:10" x14ac:dyDescent="0.2">
      <c r="A1215" s="20" t="s">
        <v>5699</v>
      </c>
      <c r="B1215" s="20" t="s">
        <v>4908</v>
      </c>
      <c r="C1215" s="20" t="s">
        <v>4909</v>
      </c>
      <c r="D1215" s="20" t="s">
        <v>571</v>
      </c>
      <c r="E1215" s="20" t="s">
        <v>5700</v>
      </c>
      <c r="F1215" s="20" t="s">
        <v>5701</v>
      </c>
      <c r="G1215" s="20" t="s">
        <v>5702</v>
      </c>
      <c r="H1215" s="20" t="s">
        <v>5703</v>
      </c>
      <c r="I1215" s="20" t="s">
        <v>401</v>
      </c>
      <c r="J1215" s="20" t="s">
        <v>483</v>
      </c>
    </row>
    <row r="1216" spans="1:10" x14ac:dyDescent="0.2">
      <c r="A1216" s="20" t="s">
        <v>5704</v>
      </c>
      <c r="B1216" s="20" t="s">
        <v>4908</v>
      </c>
      <c r="C1216" s="20" t="s">
        <v>4909</v>
      </c>
      <c r="D1216" s="20" t="s">
        <v>571</v>
      </c>
      <c r="E1216" s="20" t="s">
        <v>5705</v>
      </c>
      <c r="F1216" s="20" t="s">
        <v>1388</v>
      </c>
      <c r="G1216" s="20" t="s">
        <v>5706</v>
      </c>
      <c r="H1216" s="20" t="s">
        <v>5707</v>
      </c>
      <c r="I1216" s="20" t="s">
        <v>401</v>
      </c>
      <c r="J1216" s="20" t="s">
        <v>402</v>
      </c>
    </row>
    <row r="1217" spans="1:10" x14ac:dyDescent="0.2">
      <c r="A1217" s="20" t="s">
        <v>5708</v>
      </c>
      <c r="B1217" s="20" t="s">
        <v>4918</v>
      </c>
      <c r="C1217" s="20" t="s">
        <v>4909</v>
      </c>
      <c r="D1217" s="20" t="s">
        <v>571</v>
      </c>
      <c r="E1217" s="20" t="s">
        <v>5709</v>
      </c>
      <c r="F1217" s="20" t="s">
        <v>3754</v>
      </c>
      <c r="G1217" s="20" t="s">
        <v>5710</v>
      </c>
      <c r="H1217" s="20" t="s">
        <v>5711</v>
      </c>
      <c r="I1217" s="20" t="s">
        <v>401</v>
      </c>
      <c r="J1217" s="20" t="s">
        <v>402</v>
      </c>
    </row>
    <row r="1218" spans="1:10" x14ac:dyDescent="0.2">
      <c r="A1218" s="20" t="s">
        <v>5712</v>
      </c>
      <c r="B1218" s="20" t="s">
        <v>4908</v>
      </c>
      <c r="C1218" s="20" t="s">
        <v>4909</v>
      </c>
      <c r="D1218" s="20" t="s">
        <v>571</v>
      </c>
      <c r="E1218" s="20" t="s">
        <v>5713</v>
      </c>
      <c r="F1218" s="20" t="s">
        <v>923</v>
      </c>
      <c r="G1218" s="20" t="s">
        <v>5714</v>
      </c>
      <c r="H1218" s="20" t="s">
        <v>5715</v>
      </c>
      <c r="I1218" s="20" t="s">
        <v>401</v>
      </c>
      <c r="J1218" s="20" t="s">
        <v>483</v>
      </c>
    </row>
    <row r="1219" spans="1:10" x14ac:dyDescent="0.2">
      <c r="A1219" s="20" t="s">
        <v>5716</v>
      </c>
      <c r="B1219" s="20" t="s">
        <v>4908</v>
      </c>
      <c r="C1219" s="20" t="s">
        <v>4909</v>
      </c>
      <c r="D1219" s="20" t="s">
        <v>571</v>
      </c>
      <c r="E1219" s="20" t="s">
        <v>5717</v>
      </c>
      <c r="F1219" s="20" t="s">
        <v>5718</v>
      </c>
      <c r="G1219" s="20" t="s">
        <v>5719</v>
      </c>
      <c r="H1219" s="20" t="s">
        <v>5720</v>
      </c>
      <c r="I1219" s="20" t="s">
        <v>401</v>
      </c>
      <c r="J1219" s="20" t="s">
        <v>483</v>
      </c>
    </row>
    <row r="1220" spans="1:10" x14ac:dyDescent="0.2">
      <c r="A1220" s="20" t="s">
        <v>5721</v>
      </c>
      <c r="B1220" s="20" t="s">
        <v>4918</v>
      </c>
      <c r="C1220" s="20" t="s">
        <v>4909</v>
      </c>
      <c r="D1220" s="20" t="s">
        <v>571</v>
      </c>
      <c r="E1220" s="20" t="s">
        <v>5722</v>
      </c>
      <c r="F1220" s="20" t="s">
        <v>5723</v>
      </c>
      <c r="G1220" s="20" t="s">
        <v>5724</v>
      </c>
      <c r="H1220" s="20" t="s">
        <v>5725</v>
      </c>
      <c r="I1220" s="20" t="s">
        <v>352</v>
      </c>
      <c r="J1220" s="20"/>
    </row>
    <row r="1221" spans="1:10" x14ac:dyDescent="0.2">
      <c r="A1221" s="20" t="s">
        <v>5726</v>
      </c>
      <c r="B1221" s="20" t="s">
        <v>4908</v>
      </c>
      <c r="C1221" s="20" t="s">
        <v>4909</v>
      </c>
      <c r="D1221" s="20" t="s">
        <v>571</v>
      </c>
      <c r="E1221" s="20" t="s">
        <v>5727</v>
      </c>
      <c r="F1221" s="20" t="s">
        <v>421</v>
      </c>
      <c r="G1221" s="20" t="s">
        <v>5728</v>
      </c>
      <c r="H1221" s="20" t="s">
        <v>5729</v>
      </c>
      <c r="I1221" s="20" t="s">
        <v>401</v>
      </c>
      <c r="J1221" s="20" t="s">
        <v>483</v>
      </c>
    </row>
    <row r="1222" spans="1:10" x14ac:dyDescent="0.2">
      <c r="A1222" s="20" t="s">
        <v>5730</v>
      </c>
      <c r="B1222" s="20" t="s">
        <v>4908</v>
      </c>
      <c r="C1222" s="20" t="s">
        <v>4909</v>
      </c>
      <c r="D1222" s="20" t="s">
        <v>571</v>
      </c>
      <c r="E1222" s="20" t="s">
        <v>5731</v>
      </c>
      <c r="F1222" s="20" t="s">
        <v>562</v>
      </c>
      <c r="G1222" s="20" t="s">
        <v>5732</v>
      </c>
      <c r="H1222" s="20" t="s">
        <v>5733</v>
      </c>
      <c r="I1222" s="20" t="s">
        <v>401</v>
      </c>
      <c r="J1222" s="20" t="s">
        <v>402</v>
      </c>
    </row>
    <row r="1223" spans="1:10" x14ac:dyDescent="0.2">
      <c r="A1223" s="20" t="s">
        <v>5734</v>
      </c>
      <c r="B1223" s="20" t="s">
        <v>4908</v>
      </c>
      <c r="C1223" s="20" t="s">
        <v>4909</v>
      </c>
      <c r="D1223" s="20" t="s">
        <v>571</v>
      </c>
      <c r="E1223" s="20" t="s">
        <v>5735</v>
      </c>
      <c r="F1223" s="20" t="s">
        <v>2434</v>
      </c>
      <c r="G1223" s="20" t="s">
        <v>5736</v>
      </c>
      <c r="H1223" s="20" t="s">
        <v>5737</v>
      </c>
      <c r="I1223" s="20" t="s">
        <v>401</v>
      </c>
      <c r="J1223" s="20" t="s">
        <v>402</v>
      </c>
    </row>
    <row r="1224" spans="1:10" x14ac:dyDescent="0.2">
      <c r="A1224" s="20" t="s">
        <v>5738</v>
      </c>
      <c r="B1224" s="20" t="s">
        <v>4908</v>
      </c>
      <c r="C1224" s="20" t="s">
        <v>4909</v>
      </c>
      <c r="D1224" s="20" t="s">
        <v>571</v>
      </c>
      <c r="E1224" s="20" t="s">
        <v>5739</v>
      </c>
      <c r="F1224" s="20" t="s">
        <v>1383</v>
      </c>
      <c r="G1224" s="20" t="s">
        <v>5740</v>
      </c>
      <c r="H1224" s="20" t="s">
        <v>5741</v>
      </c>
      <c r="I1224" s="20" t="s">
        <v>401</v>
      </c>
      <c r="J1224" s="20" t="s">
        <v>483</v>
      </c>
    </row>
    <row r="1225" spans="1:10" x14ac:dyDescent="0.2">
      <c r="A1225" s="20" t="s">
        <v>5742</v>
      </c>
      <c r="B1225" s="20" t="s">
        <v>4908</v>
      </c>
      <c r="C1225" s="20" t="s">
        <v>4909</v>
      </c>
      <c r="D1225" s="20" t="s">
        <v>571</v>
      </c>
      <c r="E1225" s="20" t="s">
        <v>5743</v>
      </c>
      <c r="F1225" s="20" t="s">
        <v>5744</v>
      </c>
      <c r="G1225" s="20" t="s">
        <v>5745</v>
      </c>
      <c r="H1225" s="20" t="s">
        <v>5746</v>
      </c>
      <c r="I1225" s="20" t="s">
        <v>401</v>
      </c>
      <c r="J1225" s="20" t="s">
        <v>483</v>
      </c>
    </row>
    <row r="1226" spans="1:10" x14ac:dyDescent="0.2">
      <c r="A1226" s="20" t="s">
        <v>5747</v>
      </c>
      <c r="B1226" s="20" t="s">
        <v>4908</v>
      </c>
      <c r="C1226" s="20" t="s">
        <v>4909</v>
      </c>
      <c r="D1226" s="20" t="s">
        <v>571</v>
      </c>
      <c r="E1226" s="20" t="s">
        <v>5748</v>
      </c>
      <c r="F1226" s="20" t="s">
        <v>542</v>
      </c>
      <c r="G1226" s="20" t="s">
        <v>5749</v>
      </c>
      <c r="H1226" s="20" t="s">
        <v>5750</v>
      </c>
      <c r="I1226" s="20" t="s">
        <v>401</v>
      </c>
      <c r="J1226" s="20" t="s">
        <v>483</v>
      </c>
    </row>
    <row r="1227" spans="1:10" x14ac:dyDescent="0.2">
      <c r="A1227" s="20" t="s">
        <v>5751</v>
      </c>
      <c r="B1227" s="20" t="s">
        <v>4908</v>
      </c>
      <c r="C1227" s="20" t="s">
        <v>4909</v>
      </c>
      <c r="D1227" s="20" t="s">
        <v>571</v>
      </c>
      <c r="E1227" s="20" t="s">
        <v>5752</v>
      </c>
      <c r="F1227" s="20" t="s">
        <v>5753</v>
      </c>
      <c r="G1227" s="20" t="s">
        <v>5754</v>
      </c>
      <c r="H1227" s="20" t="s">
        <v>5755</v>
      </c>
      <c r="I1227" s="20" t="s">
        <v>401</v>
      </c>
      <c r="J1227" s="20" t="s">
        <v>483</v>
      </c>
    </row>
    <row r="1228" spans="1:10" x14ac:dyDescent="0.2">
      <c r="A1228" s="20" t="s">
        <v>5756</v>
      </c>
      <c r="B1228" s="20" t="s">
        <v>4908</v>
      </c>
      <c r="C1228" s="20" t="s">
        <v>4909</v>
      </c>
      <c r="D1228" s="20" t="s">
        <v>571</v>
      </c>
      <c r="E1228" s="20" t="s">
        <v>5757</v>
      </c>
      <c r="F1228" s="20" t="s">
        <v>826</v>
      </c>
      <c r="G1228" s="20" t="s">
        <v>5758</v>
      </c>
      <c r="H1228" s="20" t="s">
        <v>5759</v>
      </c>
      <c r="I1228" s="20" t="s">
        <v>401</v>
      </c>
      <c r="J1228" s="20" t="s">
        <v>483</v>
      </c>
    </row>
    <row r="1229" spans="1:10" x14ac:dyDescent="0.2">
      <c r="A1229" s="20" t="s">
        <v>5760</v>
      </c>
      <c r="B1229" s="20" t="s">
        <v>4918</v>
      </c>
      <c r="C1229" s="20" t="s">
        <v>4909</v>
      </c>
      <c r="D1229" s="20" t="s">
        <v>571</v>
      </c>
      <c r="E1229" s="20" t="s">
        <v>5761</v>
      </c>
      <c r="F1229" s="20" t="s">
        <v>4010</v>
      </c>
      <c r="G1229" s="20" t="s">
        <v>5762</v>
      </c>
      <c r="H1229" s="20" t="s">
        <v>5763</v>
      </c>
      <c r="I1229" s="20" t="s">
        <v>401</v>
      </c>
      <c r="J1229" s="20" t="s">
        <v>483</v>
      </c>
    </row>
    <row r="1230" spans="1:10" x14ac:dyDescent="0.2">
      <c r="A1230" s="20" t="s">
        <v>5764</v>
      </c>
      <c r="B1230" s="20" t="s">
        <v>4908</v>
      </c>
      <c r="C1230" s="20" t="s">
        <v>4909</v>
      </c>
      <c r="D1230" s="20" t="s">
        <v>571</v>
      </c>
      <c r="E1230" s="20" t="s">
        <v>5765</v>
      </c>
      <c r="F1230" s="20" t="s">
        <v>640</v>
      </c>
      <c r="G1230" s="20" t="s">
        <v>5766</v>
      </c>
      <c r="H1230" s="20" t="s">
        <v>5767</v>
      </c>
      <c r="I1230" s="20" t="s">
        <v>401</v>
      </c>
      <c r="J1230" s="20" t="s">
        <v>483</v>
      </c>
    </row>
    <row r="1231" spans="1:10" x14ac:dyDescent="0.2">
      <c r="A1231" s="20" t="s">
        <v>5768</v>
      </c>
      <c r="B1231" s="20" t="s">
        <v>4908</v>
      </c>
      <c r="C1231" s="20" t="s">
        <v>4909</v>
      </c>
      <c r="D1231" s="20" t="s">
        <v>571</v>
      </c>
      <c r="E1231" s="20" t="s">
        <v>5769</v>
      </c>
      <c r="F1231" s="20" t="s">
        <v>1950</v>
      </c>
      <c r="G1231" s="20" t="s">
        <v>5770</v>
      </c>
      <c r="H1231" s="20" t="s">
        <v>5771</v>
      </c>
      <c r="I1231" s="20" t="s">
        <v>401</v>
      </c>
      <c r="J1231" s="20" t="s">
        <v>483</v>
      </c>
    </row>
    <row r="1232" spans="1:10" x14ac:dyDescent="0.2">
      <c r="A1232" s="20" t="s">
        <v>5772</v>
      </c>
      <c r="B1232" s="20" t="s">
        <v>4918</v>
      </c>
      <c r="C1232" s="20" t="s">
        <v>4909</v>
      </c>
      <c r="D1232" s="20" t="s">
        <v>860</v>
      </c>
      <c r="E1232" s="20" t="s">
        <v>5773</v>
      </c>
      <c r="F1232" s="20" t="s">
        <v>5774</v>
      </c>
      <c r="G1232" s="20" t="s">
        <v>5775</v>
      </c>
      <c r="H1232" s="20" t="s">
        <v>5776</v>
      </c>
      <c r="I1232" s="20" t="s">
        <v>401</v>
      </c>
      <c r="J1232" s="20" t="s">
        <v>483</v>
      </c>
    </row>
    <row r="1233" spans="1:10" x14ac:dyDescent="0.2">
      <c r="A1233" s="20" t="s">
        <v>5777</v>
      </c>
      <c r="B1233" s="20" t="s">
        <v>4918</v>
      </c>
      <c r="C1233" s="20" t="s">
        <v>4909</v>
      </c>
      <c r="D1233" s="20" t="s">
        <v>571</v>
      </c>
      <c r="E1233" s="20" t="s">
        <v>5778</v>
      </c>
      <c r="F1233" s="20" t="s">
        <v>1891</v>
      </c>
      <c r="G1233" s="20" t="s">
        <v>5779</v>
      </c>
      <c r="H1233" s="20" t="s">
        <v>5780</v>
      </c>
      <c r="I1233" s="20" t="s">
        <v>401</v>
      </c>
      <c r="J1233" s="20" t="s">
        <v>402</v>
      </c>
    </row>
    <row r="1234" spans="1:10" x14ac:dyDescent="0.2">
      <c r="A1234" s="20" t="s">
        <v>5781</v>
      </c>
      <c r="B1234" s="20" t="s">
        <v>4918</v>
      </c>
      <c r="C1234" s="20" t="s">
        <v>4909</v>
      </c>
      <c r="D1234" s="20" t="s">
        <v>571</v>
      </c>
      <c r="E1234" s="20" t="s">
        <v>5782</v>
      </c>
      <c r="F1234" s="20" t="s">
        <v>1228</v>
      </c>
      <c r="G1234" s="20" t="s">
        <v>5783</v>
      </c>
      <c r="H1234" s="20" t="s">
        <v>5784</v>
      </c>
      <c r="I1234" s="20" t="s">
        <v>401</v>
      </c>
      <c r="J1234" s="20" t="s">
        <v>483</v>
      </c>
    </row>
    <row r="1235" spans="1:10" x14ac:dyDescent="0.2">
      <c r="A1235" s="20" t="s">
        <v>5785</v>
      </c>
      <c r="B1235" s="20" t="s">
        <v>4918</v>
      </c>
      <c r="C1235" s="20" t="s">
        <v>4909</v>
      </c>
      <c r="D1235" s="20" t="s">
        <v>571</v>
      </c>
      <c r="E1235" s="20" t="s">
        <v>5786</v>
      </c>
      <c r="F1235" s="20" t="s">
        <v>5787</v>
      </c>
      <c r="G1235" s="20" t="s">
        <v>5788</v>
      </c>
      <c r="H1235" s="20" t="s">
        <v>5789</v>
      </c>
      <c r="I1235" s="20" t="s">
        <v>401</v>
      </c>
      <c r="J1235" s="20" t="s">
        <v>402</v>
      </c>
    </row>
    <row r="1236" spans="1:10" x14ac:dyDescent="0.2">
      <c r="A1236" s="20" t="s">
        <v>5790</v>
      </c>
      <c r="B1236" s="20" t="s">
        <v>4908</v>
      </c>
      <c r="C1236" s="20" t="s">
        <v>4909</v>
      </c>
      <c r="D1236" s="20" t="s">
        <v>571</v>
      </c>
      <c r="E1236" s="20" t="s">
        <v>5791</v>
      </c>
      <c r="F1236" s="20" t="s">
        <v>770</v>
      </c>
      <c r="G1236" s="20" t="s">
        <v>5792</v>
      </c>
      <c r="H1236" s="20" t="s">
        <v>5793</v>
      </c>
      <c r="I1236" s="20" t="s">
        <v>401</v>
      </c>
      <c r="J1236" s="20" t="s">
        <v>402</v>
      </c>
    </row>
    <row r="1237" spans="1:10" x14ac:dyDescent="0.2">
      <c r="A1237" s="20" t="s">
        <v>5794</v>
      </c>
      <c r="B1237" s="20" t="s">
        <v>4908</v>
      </c>
      <c r="C1237" s="20" t="s">
        <v>4909</v>
      </c>
      <c r="D1237" s="20" t="s">
        <v>571</v>
      </c>
      <c r="E1237" s="20" t="s">
        <v>5795</v>
      </c>
      <c r="F1237" s="20" t="s">
        <v>3220</v>
      </c>
      <c r="G1237" s="20" t="s">
        <v>5796</v>
      </c>
      <c r="H1237" s="20" t="s">
        <v>5797</v>
      </c>
      <c r="I1237" s="20" t="s">
        <v>401</v>
      </c>
      <c r="J1237" s="20" t="s">
        <v>402</v>
      </c>
    </row>
    <row r="1238" spans="1:10" x14ac:dyDescent="0.2">
      <c r="A1238" s="20" t="s">
        <v>5798</v>
      </c>
      <c r="B1238" s="20" t="s">
        <v>4908</v>
      </c>
      <c r="C1238" s="20" t="s">
        <v>4909</v>
      </c>
      <c r="D1238" s="20" t="s">
        <v>571</v>
      </c>
      <c r="E1238" s="20" t="s">
        <v>5799</v>
      </c>
      <c r="F1238" s="20" t="s">
        <v>5800</v>
      </c>
      <c r="G1238" s="20" t="s">
        <v>5801</v>
      </c>
      <c r="H1238" s="20" t="s">
        <v>5802</v>
      </c>
      <c r="I1238" s="20" t="s">
        <v>401</v>
      </c>
      <c r="J1238" s="20" t="s">
        <v>483</v>
      </c>
    </row>
    <row r="1239" spans="1:10" x14ac:dyDescent="0.2">
      <c r="A1239" s="20" t="s">
        <v>5803</v>
      </c>
      <c r="B1239" s="20" t="s">
        <v>4918</v>
      </c>
      <c r="C1239" s="20" t="s">
        <v>4909</v>
      </c>
      <c r="D1239" s="20" t="s">
        <v>571</v>
      </c>
      <c r="E1239" s="20" t="s">
        <v>5804</v>
      </c>
      <c r="F1239" s="20" t="s">
        <v>5805</v>
      </c>
      <c r="G1239" s="20" t="s">
        <v>5806</v>
      </c>
      <c r="H1239" s="20" t="s">
        <v>5807</v>
      </c>
      <c r="I1239" s="20" t="s">
        <v>401</v>
      </c>
      <c r="J1239" s="20" t="s">
        <v>402</v>
      </c>
    </row>
    <row r="1240" spans="1:10" x14ac:dyDescent="0.2">
      <c r="A1240" s="20" t="s">
        <v>5808</v>
      </c>
      <c r="B1240" s="20" t="s">
        <v>4918</v>
      </c>
      <c r="C1240" s="20" t="s">
        <v>4909</v>
      </c>
      <c r="D1240" s="20" t="s">
        <v>571</v>
      </c>
      <c r="E1240" s="20" t="s">
        <v>5809</v>
      </c>
      <c r="F1240" s="20" t="s">
        <v>552</v>
      </c>
      <c r="G1240" s="20" t="s">
        <v>5810</v>
      </c>
      <c r="H1240" s="20" t="s">
        <v>5811</v>
      </c>
      <c r="I1240" s="20" t="s">
        <v>401</v>
      </c>
      <c r="J1240" s="20" t="s">
        <v>483</v>
      </c>
    </row>
    <row r="1241" spans="1:10" x14ac:dyDescent="0.2">
      <c r="A1241" s="20" t="s">
        <v>5812</v>
      </c>
      <c r="B1241" s="20" t="s">
        <v>4918</v>
      </c>
      <c r="C1241" s="20" t="s">
        <v>4909</v>
      </c>
      <c r="D1241" s="20" t="s">
        <v>571</v>
      </c>
      <c r="E1241" s="20" t="s">
        <v>5813</v>
      </c>
      <c r="F1241" s="20" t="s">
        <v>1950</v>
      </c>
      <c r="G1241" s="20" t="s">
        <v>5814</v>
      </c>
      <c r="H1241" s="20" t="s">
        <v>5815</v>
      </c>
      <c r="I1241" s="20" t="s">
        <v>401</v>
      </c>
      <c r="J1241" s="20" t="s">
        <v>483</v>
      </c>
    </row>
    <row r="1242" spans="1:10" x14ac:dyDescent="0.2">
      <c r="A1242" s="20" t="s">
        <v>5816</v>
      </c>
      <c r="B1242" s="20" t="s">
        <v>4908</v>
      </c>
      <c r="C1242" s="20" t="s">
        <v>4909</v>
      </c>
      <c r="D1242" s="20" t="s">
        <v>571</v>
      </c>
      <c r="E1242" s="20" t="s">
        <v>5817</v>
      </c>
      <c r="F1242" s="20" t="s">
        <v>356</v>
      </c>
      <c r="G1242" s="20" t="s">
        <v>5818</v>
      </c>
      <c r="H1242" s="20" t="s">
        <v>5819</v>
      </c>
      <c r="I1242" s="20" t="s">
        <v>401</v>
      </c>
      <c r="J1242" s="20" t="s">
        <v>483</v>
      </c>
    </row>
    <row r="1243" spans="1:10" x14ac:dyDescent="0.2">
      <c r="A1243" s="20" t="s">
        <v>5820</v>
      </c>
      <c r="B1243" s="20" t="s">
        <v>4918</v>
      </c>
      <c r="C1243" s="20" t="s">
        <v>4909</v>
      </c>
      <c r="D1243" s="20" t="s">
        <v>571</v>
      </c>
      <c r="E1243" s="20" t="s">
        <v>5821</v>
      </c>
      <c r="F1243" s="20" t="s">
        <v>421</v>
      </c>
      <c r="G1243" s="20" t="s">
        <v>5822</v>
      </c>
      <c r="H1243" s="20" t="s">
        <v>5823</v>
      </c>
      <c r="I1243" s="20" t="s">
        <v>401</v>
      </c>
      <c r="J1243" s="20" t="s">
        <v>483</v>
      </c>
    </row>
    <row r="1244" spans="1:10" x14ac:dyDescent="0.2">
      <c r="A1244" s="20" t="s">
        <v>5824</v>
      </c>
      <c r="B1244" s="20" t="s">
        <v>4918</v>
      </c>
      <c r="C1244" s="20" t="s">
        <v>4909</v>
      </c>
      <c r="D1244" s="20" t="s">
        <v>571</v>
      </c>
      <c r="E1244" s="20" t="s">
        <v>5825</v>
      </c>
      <c r="F1244" s="20" t="s">
        <v>2434</v>
      </c>
      <c r="G1244" s="20" t="s">
        <v>5826</v>
      </c>
      <c r="H1244" s="20" t="s">
        <v>5827</v>
      </c>
      <c r="I1244" s="20" t="s">
        <v>401</v>
      </c>
      <c r="J1244" s="20" t="s">
        <v>402</v>
      </c>
    </row>
    <row r="1245" spans="1:10" x14ac:dyDescent="0.2">
      <c r="A1245" s="20" t="s">
        <v>5828</v>
      </c>
      <c r="B1245" s="20" t="s">
        <v>4918</v>
      </c>
      <c r="C1245" s="20" t="s">
        <v>4909</v>
      </c>
      <c r="D1245" s="20" t="s">
        <v>571</v>
      </c>
      <c r="E1245" s="20" t="s">
        <v>5829</v>
      </c>
      <c r="F1245" s="20" t="s">
        <v>5830</v>
      </c>
      <c r="G1245" s="20" t="s">
        <v>5831</v>
      </c>
      <c r="H1245" s="20" t="s">
        <v>5832</v>
      </c>
      <c r="I1245" s="20" t="s">
        <v>389</v>
      </c>
      <c r="J1245" s="20"/>
    </row>
    <row r="1246" spans="1:10" x14ac:dyDescent="0.2">
      <c r="A1246" s="20" t="s">
        <v>5833</v>
      </c>
      <c r="B1246" s="20" t="s">
        <v>4908</v>
      </c>
      <c r="C1246" s="20" t="s">
        <v>4909</v>
      </c>
      <c r="D1246" s="20" t="s">
        <v>571</v>
      </c>
      <c r="E1246" s="20" t="s">
        <v>5834</v>
      </c>
      <c r="F1246" s="20" t="s">
        <v>1891</v>
      </c>
      <c r="G1246" s="20" t="s">
        <v>5835</v>
      </c>
      <c r="H1246" s="20" t="s">
        <v>5836</v>
      </c>
      <c r="I1246" s="20" t="s">
        <v>401</v>
      </c>
      <c r="J1246" s="20" t="s">
        <v>483</v>
      </c>
    </row>
    <row r="1247" spans="1:10" x14ac:dyDescent="0.2">
      <c r="A1247" s="20" t="s">
        <v>5837</v>
      </c>
      <c r="B1247" s="20" t="s">
        <v>4918</v>
      </c>
      <c r="C1247" s="20" t="s">
        <v>4909</v>
      </c>
      <c r="D1247" s="20" t="s">
        <v>571</v>
      </c>
      <c r="E1247" s="20" t="s">
        <v>5838</v>
      </c>
      <c r="F1247" s="20" t="s">
        <v>356</v>
      </c>
      <c r="G1247" s="20" t="s">
        <v>5839</v>
      </c>
      <c r="H1247" s="20" t="s">
        <v>5840</v>
      </c>
      <c r="I1247" s="20" t="s">
        <v>401</v>
      </c>
      <c r="J1247" s="20" t="s">
        <v>483</v>
      </c>
    </row>
    <row r="1248" spans="1:10" x14ac:dyDescent="0.2">
      <c r="A1248" s="20" t="s">
        <v>5841</v>
      </c>
      <c r="B1248" s="20" t="s">
        <v>4908</v>
      </c>
      <c r="C1248" s="20" t="s">
        <v>4909</v>
      </c>
      <c r="D1248" s="20" t="s">
        <v>571</v>
      </c>
      <c r="E1248" s="20" t="s">
        <v>5842</v>
      </c>
      <c r="F1248" s="20" t="s">
        <v>5843</v>
      </c>
      <c r="G1248" s="20" t="s">
        <v>5844</v>
      </c>
      <c r="H1248" s="20" t="s">
        <v>5845</v>
      </c>
      <c r="I1248" s="20" t="s">
        <v>401</v>
      </c>
      <c r="J1248" s="20" t="s">
        <v>483</v>
      </c>
    </row>
    <row r="1249" spans="1:10" x14ac:dyDescent="0.2">
      <c r="A1249" s="20" t="s">
        <v>5846</v>
      </c>
      <c r="B1249" s="20" t="s">
        <v>4908</v>
      </c>
      <c r="C1249" s="20" t="s">
        <v>4909</v>
      </c>
      <c r="D1249" s="20" t="s">
        <v>571</v>
      </c>
      <c r="E1249" s="20" t="s">
        <v>5847</v>
      </c>
      <c r="F1249" s="20" t="s">
        <v>826</v>
      </c>
      <c r="G1249" s="20" t="s">
        <v>5848</v>
      </c>
      <c r="H1249" s="20" t="s">
        <v>5849</v>
      </c>
      <c r="I1249" s="20" t="s">
        <v>401</v>
      </c>
      <c r="J1249" s="20" t="s">
        <v>483</v>
      </c>
    </row>
    <row r="1250" spans="1:10" x14ac:dyDescent="0.2">
      <c r="A1250" s="20" t="s">
        <v>5850</v>
      </c>
      <c r="B1250" s="20" t="s">
        <v>4908</v>
      </c>
      <c r="C1250" s="20" t="s">
        <v>4909</v>
      </c>
      <c r="D1250" s="20" t="s">
        <v>571</v>
      </c>
      <c r="E1250" s="20" t="s">
        <v>5851</v>
      </c>
      <c r="F1250" s="20" t="s">
        <v>4413</v>
      </c>
      <c r="G1250" s="20" t="s">
        <v>5852</v>
      </c>
      <c r="H1250" s="20" t="s">
        <v>5853</v>
      </c>
      <c r="I1250" s="20" t="s">
        <v>401</v>
      </c>
      <c r="J1250" s="20" t="s">
        <v>483</v>
      </c>
    </row>
    <row r="1251" spans="1:10" x14ac:dyDescent="0.2">
      <c r="A1251" s="20" t="s">
        <v>5854</v>
      </c>
      <c r="B1251" s="20" t="s">
        <v>4908</v>
      </c>
      <c r="C1251" s="20" t="s">
        <v>4909</v>
      </c>
      <c r="D1251" s="20" t="s">
        <v>571</v>
      </c>
      <c r="E1251" s="20" t="s">
        <v>5855</v>
      </c>
      <c r="F1251" s="20" t="s">
        <v>2465</v>
      </c>
      <c r="G1251" s="20" t="s">
        <v>5856</v>
      </c>
      <c r="H1251" s="20" t="s">
        <v>5857</v>
      </c>
      <c r="I1251" s="20" t="s">
        <v>401</v>
      </c>
      <c r="J1251" s="20" t="s">
        <v>483</v>
      </c>
    </row>
    <row r="1252" spans="1:10" x14ac:dyDescent="0.2">
      <c r="A1252" s="20" t="s">
        <v>5858</v>
      </c>
      <c r="B1252" s="20" t="s">
        <v>4918</v>
      </c>
      <c r="C1252" s="20" t="s">
        <v>4909</v>
      </c>
      <c r="D1252" s="20" t="s">
        <v>571</v>
      </c>
      <c r="E1252" s="20" t="s">
        <v>5859</v>
      </c>
      <c r="F1252" s="20" t="s">
        <v>1950</v>
      </c>
      <c r="G1252" s="20" t="s">
        <v>5860</v>
      </c>
      <c r="H1252" s="20" t="s">
        <v>5861</v>
      </c>
      <c r="I1252" s="20" t="s">
        <v>401</v>
      </c>
      <c r="J1252" s="20" t="s">
        <v>483</v>
      </c>
    </row>
    <row r="1253" spans="1:10" x14ac:dyDescent="0.2">
      <c r="A1253" s="20" t="s">
        <v>5862</v>
      </c>
      <c r="B1253" s="20" t="s">
        <v>4908</v>
      </c>
      <c r="C1253" s="20" t="s">
        <v>4909</v>
      </c>
      <c r="D1253" s="20" t="s">
        <v>571</v>
      </c>
      <c r="E1253" s="20" t="s">
        <v>5863</v>
      </c>
      <c r="F1253" s="20" t="s">
        <v>831</v>
      </c>
      <c r="G1253" s="20" t="s">
        <v>5864</v>
      </c>
      <c r="H1253" s="20" t="s">
        <v>5865</v>
      </c>
      <c r="I1253" s="20" t="s">
        <v>401</v>
      </c>
      <c r="J1253" s="20" t="s">
        <v>402</v>
      </c>
    </row>
    <row r="1254" spans="1:10" x14ac:dyDescent="0.2">
      <c r="A1254" s="20" t="s">
        <v>5866</v>
      </c>
      <c r="B1254" s="20" t="s">
        <v>4918</v>
      </c>
      <c r="C1254" s="20" t="s">
        <v>4909</v>
      </c>
      <c r="D1254" s="20" t="s">
        <v>571</v>
      </c>
      <c r="E1254" s="20" t="s">
        <v>5867</v>
      </c>
      <c r="F1254" s="20" t="s">
        <v>5868</v>
      </c>
      <c r="G1254" s="20" t="s">
        <v>5869</v>
      </c>
      <c r="H1254" s="20" t="s">
        <v>5870</v>
      </c>
      <c r="I1254" s="20" t="s">
        <v>401</v>
      </c>
      <c r="J1254" s="20" t="s">
        <v>483</v>
      </c>
    </row>
    <row r="1255" spans="1:10" x14ac:dyDescent="0.2">
      <c r="A1255" s="20" t="s">
        <v>5871</v>
      </c>
      <c r="B1255" s="20" t="s">
        <v>4918</v>
      </c>
      <c r="C1255" s="20" t="s">
        <v>4909</v>
      </c>
      <c r="D1255" s="20" t="s">
        <v>571</v>
      </c>
      <c r="E1255" s="20" t="s">
        <v>5872</v>
      </c>
      <c r="F1255" s="20" t="s">
        <v>770</v>
      </c>
      <c r="G1255" s="20" t="s">
        <v>5873</v>
      </c>
      <c r="H1255" s="20" t="s">
        <v>5874</v>
      </c>
      <c r="I1255" s="20" t="s">
        <v>401</v>
      </c>
      <c r="J1255" s="20" t="s">
        <v>483</v>
      </c>
    </row>
    <row r="1256" spans="1:10" x14ac:dyDescent="0.2">
      <c r="A1256" s="20" t="s">
        <v>5875</v>
      </c>
      <c r="B1256" s="20" t="s">
        <v>4908</v>
      </c>
      <c r="C1256" s="20" t="s">
        <v>4909</v>
      </c>
      <c r="D1256" s="20" t="s">
        <v>571</v>
      </c>
      <c r="E1256" s="20" t="s">
        <v>5876</v>
      </c>
      <c r="F1256" s="20" t="s">
        <v>2492</v>
      </c>
      <c r="G1256" s="20" t="s">
        <v>5877</v>
      </c>
      <c r="H1256" s="20" t="s">
        <v>5878</v>
      </c>
      <c r="I1256" s="20" t="s">
        <v>401</v>
      </c>
      <c r="J1256" s="20" t="s">
        <v>483</v>
      </c>
    </row>
    <row r="1257" spans="1:10" x14ac:dyDescent="0.2">
      <c r="A1257" s="20" t="s">
        <v>5879</v>
      </c>
      <c r="B1257" s="20" t="s">
        <v>4918</v>
      </c>
      <c r="C1257" s="20" t="s">
        <v>4909</v>
      </c>
      <c r="D1257" s="20" t="s">
        <v>571</v>
      </c>
      <c r="E1257" s="20" t="s">
        <v>5880</v>
      </c>
      <c r="F1257" s="20" t="s">
        <v>2780</v>
      </c>
      <c r="G1257" s="20" t="s">
        <v>5881</v>
      </c>
      <c r="H1257" s="20" t="s">
        <v>5882</v>
      </c>
      <c r="I1257" s="20" t="s">
        <v>401</v>
      </c>
      <c r="J1257" s="20" t="s">
        <v>402</v>
      </c>
    </row>
    <row r="1258" spans="1:10" x14ac:dyDescent="0.2">
      <c r="A1258" s="20" t="s">
        <v>5883</v>
      </c>
      <c r="B1258" s="20" t="s">
        <v>4908</v>
      </c>
      <c r="C1258" s="20" t="s">
        <v>4909</v>
      </c>
      <c r="D1258" s="20" t="s">
        <v>571</v>
      </c>
      <c r="E1258" s="20" t="s">
        <v>5884</v>
      </c>
      <c r="F1258" s="20" t="s">
        <v>491</v>
      </c>
      <c r="G1258" s="20" t="s">
        <v>5885</v>
      </c>
      <c r="H1258" s="20" t="s">
        <v>5886</v>
      </c>
      <c r="I1258" s="20" t="s">
        <v>401</v>
      </c>
      <c r="J1258" s="20" t="s">
        <v>483</v>
      </c>
    </row>
    <row r="1259" spans="1:10" x14ac:dyDescent="0.2">
      <c r="A1259" s="20" t="s">
        <v>5887</v>
      </c>
      <c r="B1259" s="20" t="s">
        <v>4918</v>
      </c>
      <c r="C1259" s="20" t="s">
        <v>4909</v>
      </c>
      <c r="D1259" s="20" t="s">
        <v>571</v>
      </c>
      <c r="E1259" s="20" t="s">
        <v>5888</v>
      </c>
      <c r="F1259" s="20" t="s">
        <v>542</v>
      </c>
      <c r="G1259" s="20" t="s">
        <v>5889</v>
      </c>
      <c r="H1259" s="20" t="s">
        <v>5890</v>
      </c>
      <c r="I1259" s="20" t="s">
        <v>401</v>
      </c>
      <c r="J1259" s="20" t="s">
        <v>483</v>
      </c>
    </row>
    <row r="1260" spans="1:10" x14ac:dyDescent="0.2">
      <c r="A1260" s="20" t="s">
        <v>5891</v>
      </c>
      <c r="B1260" s="20" t="s">
        <v>4918</v>
      </c>
      <c r="C1260" s="20" t="s">
        <v>4909</v>
      </c>
      <c r="D1260" s="20" t="s">
        <v>571</v>
      </c>
      <c r="E1260" s="20" t="s">
        <v>5892</v>
      </c>
      <c r="F1260" s="20" t="s">
        <v>5893</v>
      </c>
      <c r="G1260" s="20" t="s">
        <v>5894</v>
      </c>
      <c r="H1260" s="20" t="s">
        <v>5895</v>
      </c>
      <c r="I1260" s="20" t="s">
        <v>401</v>
      </c>
      <c r="J1260" s="20" t="s">
        <v>483</v>
      </c>
    </row>
    <row r="1261" spans="1:10" x14ac:dyDescent="0.2">
      <c r="A1261" s="20" t="s">
        <v>5896</v>
      </c>
      <c r="B1261" s="20" t="s">
        <v>4918</v>
      </c>
      <c r="C1261" s="20" t="s">
        <v>4909</v>
      </c>
      <c r="D1261" s="20" t="s">
        <v>571</v>
      </c>
      <c r="E1261" s="20" t="s">
        <v>5897</v>
      </c>
      <c r="F1261" s="20" t="s">
        <v>552</v>
      </c>
      <c r="G1261" s="20" t="s">
        <v>5898</v>
      </c>
      <c r="H1261" s="20" t="s">
        <v>5899</v>
      </c>
      <c r="I1261" s="20" t="s">
        <v>401</v>
      </c>
      <c r="J1261" s="20" t="s">
        <v>483</v>
      </c>
    </row>
    <row r="1262" spans="1:10" x14ac:dyDescent="0.2">
      <c r="A1262" s="20" t="s">
        <v>5900</v>
      </c>
      <c r="B1262" s="20" t="s">
        <v>4908</v>
      </c>
      <c r="C1262" s="20" t="s">
        <v>4909</v>
      </c>
      <c r="D1262" s="20" t="s">
        <v>571</v>
      </c>
      <c r="E1262" s="20" t="s">
        <v>5901</v>
      </c>
      <c r="F1262" s="20" t="s">
        <v>5455</v>
      </c>
      <c r="G1262" s="20" t="s">
        <v>5902</v>
      </c>
      <c r="H1262" s="20" t="s">
        <v>5903</v>
      </c>
      <c r="I1262" s="20" t="s">
        <v>401</v>
      </c>
      <c r="J1262" s="20" t="s">
        <v>402</v>
      </c>
    </row>
    <row r="1263" spans="1:10" x14ac:dyDescent="0.2">
      <c r="A1263" s="20" t="s">
        <v>5904</v>
      </c>
      <c r="B1263" s="20" t="s">
        <v>4908</v>
      </c>
      <c r="C1263" s="20" t="s">
        <v>4909</v>
      </c>
      <c r="D1263" s="20" t="s">
        <v>571</v>
      </c>
      <c r="E1263" s="20" t="s">
        <v>5905</v>
      </c>
      <c r="F1263" s="20" t="s">
        <v>552</v>
      </c>
      <c r="G1263" s="20" t="s">
        <v>5906</v>
      </c>
      <c r="H1263" s="20" t="s">
        <v>5907</v>
      </c>
      <c r="I1263" s="20" t="s">
        <v>401</v>
      </c>
      <c r="J1263" s="20" t="s">
        <v>483</v>
      </c>
    </row>
    <row r="1264" spans="1:10" x14ac:dyDescent="0.2">
      <c r="A1264" s="20" t="s">
        <v>5908</v>
      </c>
      <c r="B1264" s="20" t="s">
        <v>4918</v>
      </c>
      <c r="C1264" s="20" t="s">
        <v>4909</v>
      </c>
      <c r="D1264" s="20" t="s">
        <v>571</v>
      </c>
      <c r="E1264" s="20" t="s">
        <v>5909</v>
      </c>
      <c r="F1264" s="20" t="s">
        <v>547</v>
      </c>
      <c r="G1264" s="20" t="s">
        <v>5910</v>
      </c>
      <c r="H1264" s="20" t="s">
        <v>5911</v>
      </c>
      <c r="I1264" s="20" t="s">
        <v>401</v>
      </c>
      <c r="J1264" s="20" t="s">
        <v>402</v>
      </c>
    </row>
    <row r="1265" spans="1:10" x14ac:dyDescent="0.2">
      <c r="A1265" s="20" t="s">
        <v>5912</v>
      </c>
      <c r="B1265" s="20" t="s">
        <v>4918</v>
      </c>
      <c r="C1265" s="20" t="s">
        <v>4909</v>
      </c>
      <c r="D1265" s="20" t="s">
        <v>571</v>
      </c>
      <c r="E1265" s="20" t="s">
        <v>5913</v>
      </c>
      <c r="F1265" s="20" t="s">
        <v>491</v>
      </c>
      <c r="G1265" s="20" t="s">
        <v>5914</v>
      </c>
      <c r="H1265" s="20" t="s">
        <v>5915</v>
      </c>
      <c r="I1265" s="20" t="s">
        <v>401</v>
      </c>
      <c r="J1265" s="20" t="s">
        <v>483</v>
      </c>
    </row>
    <row r="1266" spans="1:10" x14ac:dyDescent="0.2">
      <c r="A1266" s="20" t="s">
        <v>5916</v>
      </c>
      <c r="B1266" s="20" t="s">
        <v>4918</v>
      </c>
      <c r="C1266" s="20" t="s">
        <v>4909</v>
      </c>
      <c r="D1266" s="20" t="s">
        <v>571</v>
      </c>
      <c r="E1266" s="20" t="s">
        <v>5917</v>
      </c>
      <c r="F1266" s="20" t="s">
        <v>5918</v>
      </c>
      <c r="G1266" s="20" t="s">
        <v>5919</v>
      </c>
      <c r="H1266" s="20" t="s">
        <v>5920</v>
      </c>
      <c r="I1266" s="20" t="s">
        <v>389</v>
      </c>
      <c r="J1266" s="20"/>
    </row>
    <row r="1267" spans="1:10" x14ac:dyDescent="0.2">
      <c r="A1267" s="20" t="s">
        <v>5921</v>
      </c>
      <c r="B1267" s="20" t="s">
        <v>4918</v>
      </c>
      <c r="C1267" s="20" t="s">
        <v>4909</v>
      </c>
      <c r="D1267" s="20" t="s">
        <v>571</v>
      </c>
      <c r="E1267" s="20" t="s">
        <v>5922</v>
      </c>
      <c r="F1267" s="20" t="s">
        <v>1093</v>
      </c>
      <c r="G1267" s="20" t="s">
        <v>5923</v>
      </c>
      <c r="H1267" s="20" t="s">
        <v>5924</v>
      </c>
      <c r="I1267" s="20" t="s">
        <v>401</v>
      </c>
      <c r="J1267" s="20" t="s">
        <v>483</v>
      </c>
    </row>
    <row r="1268" spans="1:10" x14ac:dyDescent="0.2">
      <c r="A1268" s="20" t="s">
        <v>5925</v>
      </c>
      <c r="B1268" s="20" t="s">
        <v>4908</v>
      </c>
      <c r="C1268" s="20" t="s">
        <v>4909</v>
      </c>
      <c r="D1268" s="20" t="s">
        <v>571</v>
      </c>
      <c r="E1268" s="20" t="s">
        <v>5926</v>
      </c>
      <c r="F1268" s="20" t="s">
        <v>693</v>
      </c>
      <c r="G1268" s="20" t="s">
        <v>5927</v>
      </c>
      <c r="H1268" s="20" t="s">
        <v>5928</v>
      </c>
      <c r="I1268" s="20" t="s">
        <v>389</v>
      </c>
      <c r="J1268" s="20"/>
    </row>
    <row r="1269" spans="1:10" x14ac:dyDescent="0.2">
      <c r="A1269" s="20" t="s">
        <v>5929</v>
      </c>
      <c r="B1269" s="20" t="s">
        <v>4908</v>
      </c>
      <c r="C1269" s="20" t="s">
        <v>4909</v>
      </c>
      <c r="D1269" s="20" t="s">
        <v>571</v>
      </c>
      <c r="E1269" s="20" t="s">
        <v>5930</v>
      </c>
      <c r="F1269" s="20" t="s">
        <v>1891</v>
      </c>
      <c r="G1269" s="20" t="s">
        <v>5931</v>
      </c>
      <c r="H1269" s="20" t="s">
        <v>5932</v>
      </c>
      <c r="I1269" s="20" t="s">
        <v>401</v>
      </c>
      <c r="J1269" s="20" t="s">
        <v>483</v>
      </c>
    </row>
    <row r="1270" spans="1:10" x14ac:dyDescent="0.2">
      <c r="A1270" s="20" t="s">
        <v>5933</v>
      </c>
      <c r="B1270" s="20" t="s">
        <v>4918</v>
      </c>
      <c r="C1270" s="20" t="s">
        <v>4909</v>
      </c>
      <c r="D1270" s="20" t="s">
        <v>571</v>
      </c>
      <c r="E1270" s="20" t="s">
        <v>5934</v>
      </c>
      <c r="F1270" s="20" t="s">
        <v>356</v>
      </c>
      <c r="G1270" s="20" t="s">
        <v>5935</v>
      </c>
      <c r="H1270" s="20" t="s">
        <v>5936</v>
      </c>
      <c r="I1270" s="20" t="s">
        <v>401</v>
      </c>
      <c r="J1270" s="20" t="s">
        <v>483</v>
      </c>
    </row>
    <row r="1271" spans="1:10" x14ac:dyDescent="0.2">
      <c r="A1271" s="20" t="s">
        <v>5937</v>
      </c>
      <c r="B1271" s="20" t="s">
        <v>4908</v>
      </c>
      <c r="C1271" s="20" t="s">
        <v>4909</v>
      </c>
      <c r="D1271" s="20" t="s">
        <v>571</v>
      </c>
      <c r="E1271" s="20" t="s">
        <v>5938</v>
      </c>
      <c r="F1271" s="20" t="s">
        <v>5939</v>
      </c>
      <c r="G1271" s="20" t="s">
        <v>5940</v>
      </c>
      <c r="H1271" s="20" t="s">
        <v>5941</v>
      </c>
      <c r="I1271" s="20" t="s">
        <v>401</v>
      </c>
      <c r="J1271" s="20" t="s">
        <v>483</v>
      </c>
    </row>
    <row r="1272" spans="1:10" x14ac:dyDescent="0.2">
      <c r="A1272" s="20" t="s">
        <v>5942</v>
      </c>
      <c r="B1272" s="20" t="s">
        <v>4918</v>
      </c>
      <c r="C1272" s="20" t="s">
        <v>4909</v>
      </c>
      <c r="D1272" s="20" t="s">
        <v>571</v>
      </c>
      <c r="E1272" s="20" t="s">
        <v>5943</v>
      </c>
      <c r="F1272" s="20" t="s">
        <v>5944</v>
      </c>
      <c r="G1272" s="20" t="s">
        <v>5945</v>
      </c>
      <c r="H1272" s="20" t="s">
        <v>5946</v>
      </c>
      <c r="I1272" s="20" t="s">
        <v>401</v>
      </c>
      <c r="J1272" s="20" t="s">
        <v>402</v>
      </c>
    </row>
    <row r="1273" spans="1:10" x14ac:dyDescent="0.2">
      <c r="A1273" s="20" t="s">
        <v>5947</v>
      </c>
      <c r="B1273" s="20" t="s">
        <v>4908</v>
      </c>
      <c r="C1273" s="20" t="s">
        <v>4909</v>
      </c>
      <c r="D1273" s="20" t="s">
        <v>571</v>
      </c>
      <c r="E1273" s="20" t="s">
        <v>5948</v>
      </c>
      <c r="F1273" s="20" t="s">
        <v>5949</v>
      </c>
      <c r="G1273" s="20" t="s">
        <v>5950</v>
      </c>
      <c r="H1273" s="20" t="s">
        <v>5951</v>
      </c>
      <c r="I1273" s="20" t="s">
        <v>401</v>
      </c>
      <c r="J1273" s="20" t="s">
        <v>483</v>
      </c>
    </row>
    <row r="1274" spans="1:10" x14ac:dyDescent="0.2">
      <c r="A1274" s="20" t="s">
        <v>5952</v>
      </c>
      <c r="B1274" s="20" t="s">
        <v>4918</v>
      </c>
      <c r="C1274" s="20" t="s">
        <v>4909</v>
      </c>
      <c r="D1274" s="20" t="s">
        <v>571</v>
      </c>
      <c r="E1274" s="20" t="s">
        <v>5953</v>
      </c>
      <c r="F1274" s="20" t="s">
        <v>421</v>
      </c>
      <c r="G1274" s="20" t="s">
        <v>5954</v>
      </c>
      <c r="H1274" s="20" t="s">
        <v>5955</v>
      </c>
      <c r="I1274" s="20" t="s">
        <v>401</v>
      </c>
      <c r="J1274" s="20" t="s">
        <v>483</v>
      </c>
    </row>
    <row r="1275" spans="1:10" x14ac:dyDescent="0.2">
      <c r="A1275" s="20" t="s">
        <v>5956</v>
      </c>
      <c r="B1275" s="20" t="s">
        <v>992</v>
      </c>
      <c r="C1275" s="20" t="s">
        <v>4909</v>
      </c>
      <c r="D1275" s="20" t="s">
        <v>571</v>
      </c>
      <c r="E1275" s="20" t="s">
        <v>5957</v>
      </c>
      <c r="F1275" s="20" t="s">
        <v>1037</v>
      </c>
      <c r="G1275" s="20" t="s">
        <v>5958</v>
      </c>
      <c r="H1275" s="20" t="s">
        <v>5959</v>
      </c>
      <c r="I1275" s="20" t="s">
        <v>401</v>
      </c>
      <c r="J1275" s="20" t="s">
        <v>483</v>
      </c>
    </row>
    <row r="1276" spans="1:10" x14ac:dyDescent="0.2">
      <c r="A1276" s="20" t="s">
        <v>5960</v>
      </c>
      <c r="B1276" s="20" t="s">
        <v>4918</v>
      </c>
      <c r="C1276" s="20" t="s">
        <v>4909</v>
      </c>
      <c r="D1276" s="20" t="s">
        <v>571</v>
      </c>
      <c r="E1276" s="20" t="s">
        <v>5961</v>
      </c>
      <c r="F1276" s="20" t="s">
        <v>4010</v>
      </c>
      <c r="G1276" s="20" t="s">
        <v>5962</v>
      </c>
      <c r="H1276" s="20" t="s">
        <v>5963</v>
      </c>
      <c r="I1276" s="20" t="s">
        <v>401</v>
      </c>
      <c r="J1276" s="20" t="s">
        <v>402</v>
      </c>
    </row>
    <row r="1277" spans="1:10" x14ac:dyDescent="0.2">
      <c r="A1277" s="20" t="s">
        <v>5964</v>
      </c>
      <c r="B1277" s="20" t="s">
        <v>4918</v>
      </c>
      <c r="C1277" s="20" t="s">
        <v>4909</v>
      </c>
      <c r="D1277" s="20" t="s">
        <v>571</v>
      </c>
      <c r="E1277" s="20" t="s">
        <v>5965</v>
      </c>
      <c r="F1277" s="20" t="s">
        <v>2420</v>
      </c>
      <c r="G1277" s="20" t="s">
        <v>5966</v>
      </c>
      <c r="H1277" s="20" t="s">
        <v>5967</v>
      </c>
      <c r="I1277" s="20" t="s">
        <v>401</v>
      </c>
      <c r="J1277" s="20" t="s">
        <v>402</v>
      </c>
    </row>
    <row r="1278" spans="1:10" x14ac:dyDescent="0.2">
      <c r="A1278" s="20" t="s">
        <v>5968</v>
      </c>
      <c r="B1278" s="20" t="s">
        <v>4908</v>
      </c>
      <c r="C1278" s="20" t="s">
        <v>4909</v>
      </c>
      <c r="D1278" s="20" t="s">
        <v>571</v>
      </c>
      <c r="E1278" s="20" t="s">
        <v>5969</v>
      </c>
      <c r="F1278" s="20" t="s">
        <v>5970</v>
      </c>
      <c r="G1278" s="20" t="s">
        <v>5971</v>
      </c>
      <c r="H1278" s="20" t="s">
        <v>5972</v>
      </c>
      <c r="I1278" s="20" t="s">
        <v>401</v>
      </c>
      <c r="J1278" s="20" t="s">
        <v>483</v>
      </c>
    </row>
    <row r="1279" spans="1:10" x14ac:dyDescent="0.2">
      <c r="A1279" s="20" t="s">
        <v>5973</v>
      </c>
      <c r="B1279" s="20" t="s">
        <v>4908</v>
      </c>
      <c r="C1279" s="20" t="s">
        <v>4909</v>
      </c>
      <c r="D1279" s="20" t="s">
        <v>571</v>
      </c>
      <c r="E1279" s="20" t="s">
        <v>5974</v>
      </c>
      <c r="F1279" s="20" t="s">
        <v>5975</v>
      </c>
      <c r="G1279" s="20" t="s">
        <v>5976</v>
      </c>
      <c r="H1279" s="20" t="s">
        <v>5977</v>
      </c>
      <c r="I1279" s="20" t="s">
        <v>401</v>
      </c>
      <c r="J1279" s="20" t="s">
        <v>402</v>
      </c>
    </row>
    <row r="1280" spans="1:10" x14ac:dyDescent="0.2">
      <c r="A1280" s="20" t="s">
        <v>5978</v>
      </c>
      <c r="B1280" s="20" t="s">
        <v>4918</v>
      </c>
      <c r="C1280" s="20" t="s">
        <v>4909</v>
      </c>
      <c r="D1280" s="20" t="s">
        <v>571</v>
      </c>
      <c r="E1280" s="20" t="s">
        <v>5979</v>
      </c>
      <c r="F1280" s="20" t="s">
        <v>547</v>
      </c>
      <c r="G1280" s="20" t="s">
        <v>5980</v>
      </c>
      <c r="H1280" s="20" t="s">
        <v>5981</v>
      </c>
      <c r="I1280" s="20" t="s">
        <v>401</v>
      </c>
      <c r="J1280" s="20" t="s">
        <v>402</v>
      </c>
    </row>
    <row r="1281" spans="1:10" x14ac:dyDescent="0.2">
      <c r="A1281" s="20" t="s">
        <v>5982</v>
      </c>
      <c r="B1281" s="20" t="s">
        <v>4918</v>
      </c>
      <c r="C1281" s="20" t="s">
        <v>4909</v>
      </c>
      <c r="D1281" s="20" t="s">
        <v>571</v>
      </c>
      <c r="E1281" s="20" t="s">
        <v>5983</v>
      </c>
      <c r="F1281" s="20" t="s">
        <v>617</v>
      </c>
      <c r="G1281" s="20" t="s">
        <v>5984</v>
      </c>
      <c r="H1281" s="20" t="s">
        <v>5985</v>
      </c>
      <c r="I1281" s="20" t="s">
        <v>401</v>
      </c>
      <c r="J1281" s="20" t="s">
        <v>483</v>
      </c>
    </row>
    <row r="1282" spans="1:10" x14ac:dyDescent="0.2">
      <c r="A1282" s="20" t="s">
        <v>5986</v>
      </c>
      <c r="B1282" s="20" t="s">
        <v>4918</v>
      </c>
      <c r="C1282" s="20" t="s">
        <v>4909</v>
      </c>
      <c r="D1282" s="20" t="s">
        <v>571</v>
      </c>
      <c r="E1282" s="20" t="s">
        <v>5987</v>
      </c>
      <c r="F1282" s="20" t="s">
        <v>1562</v>
      </c>
      <c r="G1282" s="20" t="s">
        <v>5988</v>
      </c>
      <c r="H1282" s="20" t="s">
        <v>5989</v>
      </c>
      <c r="I1282" s="20" t="s">
        <v>401</v>
      </c>
      <c r="J1282" s="20" t="s">
        <v>483</v>
      </c>
    </row>
    <row r="1283" spans="1:10" x14ac:dyDescent="0.2">
      <c r="A1283" s="20" t="s">
        <v>5990</v>
      </c>
      <c r="B1283" s="20" t="s">
        <v>4918</v>
      </c>
      <c r="C1283" s="20" t="s">
        <v>4909</v>
      </c>
      <c r="D1283" s="20" t="s">
        <v>571</v>
      </c>
      <c r="E1283" s="20" t="s">
        <v>5991</v>
      </c>
      <c r="F1283" s="20" t="s">
        <v>5455</v>
      </c>
      <c r="G1283" s="20" t="s">
        <v>5992</v>
      </c>
      <c r="H1283" s="20" t="s">
        <v>5993</v>
      </c>
      <c r="I1283" s="20" t="s">
        <v>401</v>
      </c>
      <c r="J1283" s="20" t="s">
        <v>883</v>
      </c>
    </row>
    <row r="1284" spans="1:10" x14ac:dyDescent="0.2">
      <c r="A1284" s="20" t="s">
        <v>5994</v>
      </c>
      <c r="B1284" s="20" t="s">
        <v>4908</v>
      </c>
      <c r="C1284" s="20" t="s">
        <v>4909</v>
      </c>
      <c r="D1284" s="20" t="s">
        <v>571</v>
      </c>
      <c r="E1284" s="20" t="s">
        <v>5995</v>
      </c>
      <c r="F1284" s="20" t="s">
        <v>693</v>
      </c>
      <c r="G1284" s="20" t="s">
        <v>5996</v>
      </c>
      <c r="H1284" s="20" t="s">
        <v>5997</v>
      </c>
      <c r="I1284" s="20" t="s">
        <v>401</v>
      </c>
      <c r="J1284" s="20" t="s">
        <v>483</v>
      </c>
    </row>
    <row r="1285" spans="1:10" x14ac:dyDescent="0.2">
      <c r="A1285" s="20" t="s">
        <v>5998</v>
      </c>
      <c r="B1285" s="20" t="s">
        <v>4908</v>
      </c>
      <c r="C1285" s="20" t="s">
        <v>4909</v>
      </c>
      <c r="D1285" s="20" t="s">
        <v>571</v>
      </c>
      <c r="E1285" s="20" t="s">
        <v>5999</v>
      </c>
      <c r="F1285" s="20" t="s">
        <v>2670</v>
      </c>
      <c r="G1285" s="20" t="s">
        <v>6000</v>
      </c>
      <c r="H1285" s="20" t="s">
        <v>6001</v>
      </c>
      <c r="I1285" s="20" t="s">
        <v>401</v>
      </c>
      <c r="J1285" s="20" t="s">
        <v>483</v>
      </c>
    </row>
    <row r="1286" spans="1:10" x14ac:dyDescent="0.2">
      <c r="A1286" s="20" t="s">
        <v>6002</v>
      </c>
      <c r="B1286" s="20" t="s">
        <v>4918</v>
      </c>
      <c r="C1286" s="20" t="s">
        <v>4909</v>
      </c>
      <c r="D1286" s="20" t="s">
        <v>571</v>
      </c>
      <c r="E1286" s="20" t="s">
        <v>6003</v>
      </c>
      <c r="F1286" s="20" t="s">
        <v>1620</v>
      </c>
      <c r="G1286" s="20" t="s">
        <v>6004</v>
      </c>
      <c r="H1286" s="20" t="s">
        <v>6005</v>
      </c>
      <c r="I1286" s="20" t="s">
        <v>401</v>
      </c>
      <c r="J1286" s="20" t="s">
        <v>483</v>
      </c>
    </row>
    <row r="1287" spans="1:10" x14ac:dyDescent="0.2">
      <c r="A1287" s="20" t="s">
        <v>6006</v>
      </c>
      <c r="B1287" s="20" t="s">
        <v>4918</v>
      </c>
      <c r="C1287" s="20" t="s">
        <v>4909</v>
      </c>
      <c r="D1287" s="20" t="s">
        <v>571</v>
      </c>
      <c r="E1287" s="20" t="s">
        <v>6007</v>
      </c>
      <c r="F1287" s="20" t="s">
        <v>6008</v>
      </c>
      <c r="G1287" s="20" t="s">
        <v>6009</v>
      </c>
      <c r="H1287" s="20" t="s">
        <v>6010</v>
      </c>
      <c r="I1287" s="20" t="s">
        <v>401</v>
      </c>
      <c r="J1287" s="20" t="s">
        <v>402</v>
      </c>
    </row>
    <row r="1288" spans="1:10" x14ac:dyDescent="0.2">
      <c r="A1288" s="20" t="s">
        <v>6011</v>
      </c>
      <c r="B1288" s="20" t="s">
        <v>4908</v>
      </c>
      <c r="C1288" s="20" t="s">
        <v>4909</v>
      </c>
      <c r="D1288" s="20" t="s">
        <v>571</v>
      </c>
      <c r="E1288" s="20" t="s">
        <v>6012</v>
      </c>
      <c r="F1288" s="20" t="s">
        <v>1179</v>
      </c>
      <c r="G1288" s="20" t="s">
        <v>6013</v>
      </c>
      <c r="H1288" s="20" t="s">
        <v>6014</v>
      </c>
      <c r="I1288" s="20" t="s">
        <v>401</v>
      </c>
      <c r="J1288" s="20" t="s">
        <v>483</v>
      </c>
    </row>
    <row r="1289" spans="1:10" x14ac:dyDescent="0.2">
      <c r="A1289" s="20" t="s">
        <v>6015</v>
      </c>
      <c r="B1289" s="20" t="s">
        <v>4918</v>
      </c>
      <c r="C1289" s="20" t="s">
        <v>4909</v>
      </c>
      <c r="D1289" s="20" t="s">
        <v>571</v>
      </c>
      <c r="E1289" s="20" t="s">
        <v>6016</v>
      </c>
      <c r="F1289" s="20" t="s">
        <v>693</v>
      </c>
      <c r="G1289" s="20" t="s">
        <v>6017</v>
      </c>
      <c r="H1289" s="20" t="s">
        <v>6018</v>
      </c>
      <c r="I1289" s="20" t="s">
        <v>401</v>
      </c>
      <c r="J1289" s="20" t="s">
        <v>483</v>
      </c>
    </row>
    <row r="1290" spans="1:10" x14ac:dyDescent="0.2">
      <c r="A1290" s="20" t="s">
        <v>6019</v>
      </c>
      <c r="B1290" s="20" t="s">
        <v>4918</v>
      </c>
      <c r="C1290" s="20" t="s">
        <v>4909</v>
      </c>
      <c r="D1290" s="20" t="s">
        <v>571</v>
      </c>
      <c r="E1290" s="20" t="s">
        <v>6020</v>
      </c>
      <c r="F1290" s="20" t="s">
        <v>1882</v>
      </c>
      <c r="G1290" s="20" t="s">
        <v>6021</v>
      </c>
      <c r="H1290" s="20" t="s">
        <v>6022</v>
      </c>
      <c r="I1290" s="20" t="s">
        <v>401</v>
      </c>
      <c r="J1290" s="20" t="s">
        <v>483</v>
      </c>
    </row>
    <row r="1291" spans="1:10" x14ac:dyDescent="0.2">
      <c r="A1291" s="20" t="s">
        <v>6023</v>
      </c>
      <c r="B1291" s="20" t="s">
        <v>4908</v>
      </c>
      <c r="C1291" s="20" t="s">
        <v>4909</v>
      </c>
      <c r="D1291" s="20" t="s">
        <v>571</v>
      </c>
      <c r="E1291" s="20" t="s">
        <v>6024</v>
      </c>
      <c r="F1291" s="20" t="s">
        <v>5744</v>
      </c>
      <c r="G1291" s="20" t="s">
        <v>6025</v>
      </c>
      <c r="H1291" s="20" t="s">
        <v>6026</v>
      </c>
      <c r="I1291" s="20" t="s">
        <v>401</v>
      </c>
      <c r="J1291" s="20" t="s">
        <v>483</v>
      </c>
    </row>
    <row r="1292" spans="1:10" x14ac:dyDescent="0.2">
      <c r="A1292" s="20" t="s">
        <v>6027</v>
      </c>
      <c r="B1292" s="20" t="s">
        <v>4918</v>
      </c>
      <c r="C1292" s="20" t="s">
        <v>4909</v>
      </c>
      <c r="D1292" s="20" t="s">
        <v>571</v>
      </c>
      <c r="E1292" s="20" t="s">
        <v>6028</v>
      </c>
      <c r="F1292" s="20" t="s">
        <v>783</v>
      </c>
      <c r="G1292" s="20" t="s">
        <v>6029</v>
      </c>
      <c r="H1292" s="20" t="s">
        <v>6030</v>
      </c>
      <c r="I1292" s="20" t="s">
        <v>401</v>
      </c>
      <c r="J1292" s="20" t="s">
        <v>483</v>
      </c>
    </row>
    <row r="1293" spans="1:10" x14ac:dyDescent="0.2">
      <c r="A1293" s="20" t="s">
        <v>6031</v>
      </c>
      <c r="B1293" s="20" t="s">
        <v>4918</v>
      </c>
      <c r="C1293" s="20" t="s">
        <v>4909</v>
      </c>
      <c r="D1293" s="20" t="s">
        <v>571</v>
      </c>
      <c r="E1293" s="20" t="s">
        <v>6032</v>
      </c>
      <c r="F1293" s="20" t="s">
        <v>6033</v>
      </c>
      <c r="G1293" s="20" t="s">
        <v>6034</v>
      </c>
      <c r="H1293" s="20" t="s">
        <v>6035</v>
      </c>
      <c r="I1293" s="20" t="s">
        <v>401</v>
      </c>
      <c r="J1293" s="20" t="s">
        <v>483</v>
      </c>
    </row>
    <row r="1294" spans="1:10" x14ac:dyDescent="0.2">
      <c r="A1294" s="20" t="s">
        <v>6036</v>
      </c>
      <c r="B1294" s="20" t="s">
        <v>4908</v>
      </c>
      <c r="C1294" s="20" t="s">
        <v>4909</v>
      </c>
      <c r="D1294" s="20" t="s">
        <v>571</v>
      </c>
      <c r="E1294" s="20" t="s">
        <v>6037</v>
      </c>
      <c r="F1294" s="20" t="s">
        <v>1383</v>
      </c>
      <c r="G1294" s="20" t="s">
        <v>6038</v>
      </c>
      <c r="H1294" s="20" t="s">
        <v>6039</v>
      </c>
      <c r="I1294" s="20" t="s">
        <v>401</v>
      </c>
      <c r="J1294" s="20" t="s">
        <v>483</v>
      </c>
    </row>
    <row r="1295" spans="1:10" x14ac:dyDescent="0.2">
      <c r="A1295" s="20" t="s">
        <v>6040</v>
      </c>
      <c r="B1295" s="20" t="s">
        <v>4908</v>
      </c>
      <c r="C1295" s="20" t="s">
        <v>4909</v>
      </c>
      <c r="D1295" s="20" t="s">
        <v>571</v>
      </c>
      <c r="E1295" s="20" t="s">
        <v>6041</v>
      </c>
      <c r="F1295" s="20" t="s">
        <v>475</v>
      </c>
      <c r="G1295" s="20" t="s">
        <v>6042</v>
      </c>
      <c r="H1295" s="20" t="s">
        <v>6043</v>
      </c>
      <c r="I1295" s="20" t="s">
        <v>401</v>
      </c>
      <c r="J1295" s="20" t="s">
        <v>483</v>
      </c>
    </row>
    <row r="1296" spans="1:10" x14ac:dyDescent="0.2">
      <c r="A1296" s="20" t="s">
        <v>6044</v>
      </c>
      <c r="B1296" s="20" t="s">
        <v>4908</v>
      </c>
      <c r="C1296" s="20" t="s">
        <v>4909</v>
      </c>
      <c r="D1296" s="20" t="s">
        <v>571</v>
      </c>
      <c r="E1296" s="20" t="s">
        <v>6045</v>
      </c>
      <c r="F1296" s="20" t="s">
        <v>1891</v>
      </c>
      <c r="G1296" s="20" t="s">
        <v>6046</v>
      </c>
      <c r="H1296" s="20" t="s">
        <v>6047</v>
      </c>
      <c r="I1296" s="20" t="s">
        <v>401</v>
      </c>
      <c r="J1296" s="20" t="s">
        <v>483</v>
      </c>
    </row>
    <row r="1297" spans="1:10" x14ac:dyDescent="0.2">
      <c r="A1297" s="20" t="s">
        <v>6048</v>
      </c>
      <c r="B1297" s="20" t="s">
        <v>4918</v>
      </c>
      <c r="C1297" s="20" t="s">
        <v>4909</v>
      </c>
      <c r="D1297" s="20" t="s">
        <v>571</v>
      </c>
      <c r="E1297" s="20" t="s">
        <v>6049</v>
      </c>
      <c r="F1297" s="20" t="s">
        <v>4556</v>
      </c>
      <c r="G1297" s="20" t="s">
        <v>6050</v>
      </c>
      <c r="H1297" s="20" t="s">
        <v>6051</v>
      </c>
      <c r="I1297" s="20" t="s">
        <v>401</v>
      </c>
      <c r="J1297" s="20" t="s">
        <v>402</v>
      </c>
    </row>
    <row r="1298" spans="1:10" x14ac:dyDescent="0.2">
      <c r="A1298" s="20" t="s">
        <v>6052</v>
      </c>
      <c r="B1298" s="20" t="s">
        <v>4918</v>
      </c>
      <c r="C1298" s="20" t="s">
        <v>4909</v>
      </c>
      <c r="D1298" s="20" t="s">
        <v>571</v>
      </c>
      <c r="E1298" s="20" t="s">
        <v>6053</v>
      </c>
      <c r="F1298" s="20" t="s">
        <v>410</v>
      </c>
      <c r="G1298" s="20" t="s">
        <v>6054</v>
      </c>
      <c r="H1298" s="20" t="s">
        <v>6055</v>
      </c>
      <c r="I1298" s="20" t="s">
        <v>401</v>
      </c>
      <c r="J1298" s="20" t="s">
        <v>483</v>
      </c>
    </row>
    <row r="1299" spans="1:10" x14ac:dyDescent="0.2">
      <c r="A1299" s="20" t="s">
        <v>6056</v>
      </c>
      <c r="B1299" s="20" t="s">
        <v>4918</v>
      </c>
      <c r="C1299" s="20" t="s">
        <v>4909</v>
      </c>
      <c r="D1299" s="20" t="s">
        <v>571</v>
      </c>
      <c r="E1299" s="20" t="s">
        <v>6057</v>
      </c>
      <c r="F1299" s="20" t="s">
        <v>562</v>
      </c>
      <c r="G1299" s="20" t="s">
        <v>6058</v>
      </c>
      <c r="H1299" s="20" t="s">
        <v>6059</v>
      </c>
      <c r="I1299" s="20" t="s">
        <v>401</v>
      </c>
      <c r="J1299" s="20" t="s">
        <v>402</v>
      </c>
    </row>
    <row r="1300" spans="1:10" x14ac:dyDescent="0.2">
      <c r="A1300" s="20" t="s">
        <v>6060</v>
      </c>
      <c r="B1300" s="20" t="s">
        <v>4918</v>
      </c>
      <c r="C1300" s="20" t="s">
        <v>4909</v>
      </c>
      <c r="D1300" s="20" t="s">
        <v>571</v>
      </c>
      <c r="E1300" s="20" t="s">
        <v>6061</v>
      </c>
      <c r="F1300" s="20" t="s">
        <v>6062</v>
      </c>
      <c r="G1300" s="20" t="s">
        <v>6063</v>
      </c>
      <c r="H1300" s="20" t="s">
        <v>6064</v>
      </c>
      <c r="I1300" s="20" t="s">
        <v>401</v>
      </c>
      <c r="J1300" s="20" t="s">
        <v>402</v>
      </c>
    </row>
    <row r="1301" spans="1:10" x14ac:dyDescent="0.2">
      <c r="A1301" s="20" t="s">
        <v>6065</v>
      </c>
      <c r="B1301" s="20" t="s">
        <v>4918</v>
      </c>
      <c r="C1301" s="20" t="s">
        <v>4909</v>
      </c>
      <c r="D1301" s="20" t="s">
        <v>571</v>
      </c>
      <c r="E1301" s="20" t="s">
        <v>6066</v>
      </c>
      <c r="F1301" s="20" t="s">
        <v>421</v>
      </c>
      <c r="G1301" s="20" t="s">
        <v>6067</v>
      </c>
      <c r="H1301" s="20" t="s">
        <v>6068</v>
      </c>
      <c r="I1301" s="20" t="s">
        <v>401</v>
      </c>
      <c r="J1301" s="20" t="s">
        <v>402</v>
      </c>
    </row>
    <row r="1302" spans="1:10" x14ac:dyDescent="0.2">
      <c r="A1302" s="20" t="s">
        <v>6069</v>
      </c>
      <c r="B1302" s="20" t="s">
        <v>4918</v>
      </c>
      <c r="C1302" s="20" t="s">
        <v>4909</v>
      </c>
      <c r="D1302" s="20" t="s">
        <v>571</v>
      </c>
      <c r="E1302" s="20" t="s">
        <v>6070</v>
      </c>
      <c r="F1302" s="20" t="s">
        <v>1891</v>
      </c>
      <c r="G1302" s="20" t="s">
        <v>6071</v>
      </c>
      <c r="H1302" s="20" t="s">
        <v>6072</v>
      </c>
      <c r="I1302" s="20" t="s">
        <v>401</v>
      </c>
      <c r="J1302" s="20" t="s">
        <v>402</v>
      </c>
    </row>
    <row r="1303" spans="1:10" x14ac:dyDescent="0.2">
      <c r="A1303" s="20" t="s">
        <v>6073</v>
      </c>
      <c r="B1303" s="20" t="s">
        <v>4918</v>
      </c>
      <c r="C1303" s="20" t="s">
        <v>4909</v>
      </c>
      <c r="D1303" s="20" t="s">
        <v>571</v>
      </c>
      <c r="E1303" s="20" t="s">
        <v>6074</v>
      </c>
      <c r="F1303" s="20" t="s">
        <v>421</v>
      </c>
      <c r="G1303" s="20" t="s">
        <v>6075</v>
      </c>
      <c r="H1303" s="20" t="s">
        <v>6076</v>
      </c>
      <c r="I1303" s="20" t="s">
        <v>401</v>
      </c>
      <c r="J1303" s="20" t="s">
        <v>483</v>
      </c>
    </row>
    <row r="1304" spans="1:10" x14ac:dyDescent="0.2">
      <c r="A1304" s="20" t="s">
        <v>6077</v>
      </c>
      <c r="B1304" s="20" t="s">
        <v>4908</v>
      </c>
      <c r="C1304" s="20" t="s">
        <v>4909</v>
      </c>
      <c r="D1304" s="20" t="s">
        <v>571</v>
      </c>
      <c r="E1304" s="20" t="s">
        <v>6078</v>
      </c>
      <c r="F1304" s="20" t="s">
        <v>6079</v>
      </c>
      <c r="G1304" s="20" t="s">
        <v>6080</v>
      </c>
      <c r="H1304" s="20" t="s">
        <v>6081</v>
      </c>
      <c r="I1304" s="20" t="s">
        <v>401</v>
      </c>
      <c r="J1304" s="20" t="s">
        <v>483</v>
      </c>
    </row>
    <row r="1305" spans="1:10" x14ac:dyDescent="0.2">
      <c r="A1305" s="20" t="s">
        <v>6082</v>
      </c>
      <c r="B1305" s="20" t="s">
        <v>4908</v>
      </c>
      <c r="C1305" s="20" t="s">
        <v>4909</v>
      </c>
      <c r="D1305" s="20" t="s">
        <v>571</v>
      </c>
      <c r="E1305" s="20" t="s">
        <v>6083</v>
      </c>
      <c r="F1305" s="20" t="s">
        <v>640</v>
      </c>
      <c r="G1305" s="20" t="s">
        <v>6084</v>
      </c>
      <c r="H1305" s="20" t="s">
        <v>6085</v>
      </c>
      <c r="I1305" s="20" t="s">
        <v>401</v>
      </c>
      <c r="J1305" s="20" t="s">
        <v>483</v>
      </c>
    </row>
    <row r="1306" spans="1:10" x14ac:dyDescent="0.2">
      <c r="A1306" s="20" t="s">
        <v>6086</v>
      </c>
      <c r="B1306" s="20" t="s">
        <v>4918</v>
      </c>
      <c r="C1306" s="20" t="s">
        <v>4909</v>
      </c>
      <c r="D1306" s="20" t="s">
        <v>571</v>
      </c>
      <c r="E1306" s="20" t="s">
        <v>6087</v>
      </c>
      <c r="F1306" s="20" t="s">
        <v>475</v>
      </c>
      <c r="G1306" s="20" t="s">
        <v>6088</v>
      </c>
      <c r="H1306" s="20" t="s">
        <v>6089</v>
      </c>
      <c r="I1306" s="20" t="s">
        <v>401</v>
      </c>
      <c r="J1306" s="20" t="s">
        <v>483</v>
      </c>
    </row>
    <row r="1307" spans="1:10" x14ac:dyDescent="0.2">
      <c r="A1307" s="20" t="s">
        <v>6090</v>
      </c>
      <c r="B1307" s="20" t="s">
        <v>4908</v>
      </c>
      <c r="C1307" s="20" t="s">
        <v>4909</v>
      </c>
      <c r="D1307" s="20" t="s">
        <v>571</v>
      </c>
      <c r="E1307" s="20" t="s">
        <v>6091</v>
      </c>
      <c r="F1307" s="20" t="s">
        <v>475</v>
      </c>
      <c r="G1307" s="20" t="s">
        <v>6092</v>
      </c>
      <c r="H1307" s="20" t="s">
        <v>6093</v>
      </c>
      <c r="I1307" s="20" t="s">
        <v>401</v>
      </c>
      <c r="J1307" s="20" t="s">
        <v>402</v>
      </c>
    </row>
    <row r="1308" spans="1:10" x14ac:dyDescent="0.2">
      <c r="A1308" s="20" t="s">
        <v>6094</v>
      </c>
      <c r="B1308" s="20" t="s">
        <v>4908</v>
      </c>
      <c r="C1308" s="20" t="s">
        <v>4909</v>
      </c>
      <c r="D1308" s="20" t="s">
        <v>571</v>
      </c>
      <c r="E1308" s="20" t="s">
        <v>6095</v>
      </c>
      <c r="F1308" s="20" t="s">
        <v>693</v>
      </c>
      <c r="G1308" s="20" t="s">
        <v>6096</v>
      </c>
      <c r="H1308" s="20" t="s">
        <v>6097</v>
      </c>
      <c r="I1308" s="20" t="s">
        <v>401</v>
      </c>
      <c r="J1308" s="20" t="s">
        <v>483</v>
      </c>
    </row>
    <row r="1309" spans="1:10" x14ac:dyDescent="0.2">
      <c r="A1309" s="20" t="s">
        <v>6098</v>
      </c>
      <c r="B1309" s="20" t="s">
        <v>4918</v>
      </c>
      <c r="C1309" s="20" t="s">
        <v>4909</v>
      </c>
      <c r="D1309" s="20" t="s">
        <v>571</v>
      </c>
      <c r="E1309" s="20" t="s">
        <v>6099</v>
      </c>
      <c r="F1309" s="20" t="s">
        <v>593</v>
      </c>
      <c r="G1309" s="20" t="s">
        <v>6100</v>
      </c>
      <c r="H1309" s="20" t="s">
        <v>6101</v>
      </c>
      <c r="I1309" s="20" t="s">
        <v>401</v>
      </c>
      <c r="J1309" s="20" t="s">
        <v>402</v>
      </c>
    </row>
    <row r="1310" spans="1:10" x14ac:dyDescent="0.2">
      <c r="A1310" s="20" t="s">
        <v>6102</v>
      </c>
      <c r="B1310" s="20" t="s">
        <v>4908</v>
      </c>
      <c r="C1310" s="20" t="s">
        <v>4909</v>
      </c>
      <c r="D1310" s="20" t="s">
        <v>571</v>
      </c>
      <c r="E1310" s="20" t="s">
        <v>6103</v>
      </c>
      <c r="F1310" s="20" t="s">
        <v>6104</v>
      </c>
      <c r="G1310" s="20" t="s">
        <v>6105</v>
      </c>
      <c r="H1310" s="20" t="s">
        <v>6106</v>
      </c>
      <c r="I1310" s="20" t="s">
        <v>401</v>
      </c>
      <c r="J1310" s="20" t="s">
        <v>483</v>
      </c>
    </row>
    <row r="1311" spans="1:10" x14ac:dyDescent="0.2">
      <c r="A1311" s="20" t="s">
        <v>6107</v>
      </c>
      <c r="B1311" s="20" t="s">
        <v>4918</v>
      </c>
      <c r="C1311" s="20" t="s">
        <v>4909</v>
      </c>
      <c r="D1311" s="20" t="s">
        <v>571</v>
      </c>
      <c r="E1311" s="20" t="s">
        <v>6108</v>
      </c>
      <c r="F1311" s="20" t="s">
        <v>880</v>
      </c>
      <c r="G1311" s="20" t="s">
        <v>6109</v>
      </c>
      <c r="H1311" s="20" t="s">
        <v>6110</v>
      </c>
      <c r="I1311" s="20" t="s">
        <v>401</v>
      </c>
      <c r="J1311" s="20" t="s">
        <v>483</v>
      </c>
    </row>
    <row r="1312" spans="1:10" x14ac:dyDescent="0.2">
      <c r="A1312" s="20" t="s">
        <v>6111</v>
      </c>
      <c r="B1312" s="20" t="s">
        <v>992</v>
      </c>
      <c r="C1312" s="20" t="s">
        <v>4909</v>
      </c>
      <c r="D1312" s="20" t="s">
        <v>571</v>
      </c>
      <c r="E1312" s="20" t="s">
        <v>6112</v>
      </c>
      <c r="F1312" s="20" t="s">
        <v>6113</v>
      </c>
      <c r="G1312" s="20" t="s">
        <v>6114</v>
      </c>
      <c r="H1312" s="20" t="s">
        <v>6115</v>
      </c>
      <c r="I1312" s="20" t="s">
        <v>401</v>
      </c>
      <c r="J1312" s="20" t="s">
        <v>483</v>
      </c>
    </row>
    <row r="1313" spans="1:10" x14ac:dyDescent="0.2">
      <c r="A1313" s="20" t="s">
        <v>6116</v>
      </c>
      <c r="B1313" s="20" t="s">
        <v>4908</v>
      </c>
      <c r="C1313" s="20" t="s">
        <v>4909</v>
      </c>
      <c r="D1313" s="20" t="s">
        <v>571</v>
      </c>
      <c r="E1313" s="20" t="s">
        <v>6117</v>
      </c>
      <c r="F1313" s="20" t="s">
        <v>962</v>
      </c>
      <c r="G1313" s="20" t="s">
        <v>6118</v>
      </c>
      <c r="H1313" s="20" t="s">
        <v>6119</v>
      </c>
      <c r="I1313" s="20" t="s">
        <v>401</v>
      </c>
      <c r="J1313" s="20" t="s">
        <v>483</v>
      </c>
    </row>
    <row r="1314" spans="1:10" x14ac:dyDescent="0.2">
      <c r="A1314" s="20" t="s">
        <v>6120</v>
      </c>
      <c r="B1314" s="20" t="s">
        <v>4908</v>
      </c>
      <c r="C1314" s="20" t="s">
        <v>4909</v>
      </c>
      <c r="D1314" s="20" t="s">
        <v>571</v>
      </c>
      <c r="E1314" s="20" t="s">
        <v>6121</v>
      </c>
      <c r="F1314" s="20" t="s">
        <v>6122</v>
      </c>
      <c r="G1314" s="20" t="s">
        <v>6123</v>
      </c>
      <c r="H1314" s="20" t="s">
        <v>6124</v>
      </c>
      <c r="I1314" s="20" t="s">
        <v>401</v>
      </c>
      <c r="J1314" s="20" t="s">
        <v>483</v>
      </c>
    </row>
    <row r="1315" spans="1:10" x14ac:dyDescent="0.2">
      <c r="A1315" s="20" t="s">
        <v>6125</v>
      </c>
      <c r="B1315" s="20" t="s">
        <v>4908</v>
      </c>
      <c r="C1315" s="20" t="s">
        <v>4909</v>
      </c>
      <c r="D1315" s="20" t="s">
        <v>571</v>
      </c>
      <c r="E1315" s="20" t="s">
        <v>6126</v>
      </c>
      <c r="F1315" s="20" t="s">
        <v>3261</v>
      </c>
      <c r="G1315" s="20" t="s">
        <v>6127</v>
      </c>
      <c r="H1315" s="20" t="s">
        <v>6128</v>
      </c>
      <c r="I1315" s="20" t="s">
        <v>401</v>
      </c>
      <c r="J1315" s="20" t="s">
        <v>483</v>
      </c>
    </row>
    <row r="1316" spans="1:10" x14ac:dyDescent="0.2">
      <c r="A1316" s="20" t="s">
        <v>6129</v>
      </c>
      <c r="B1316" s="20" t="s">
        <v>4908</v>
      </c>
      <c r="C1316" s="20" t="s">
        <v>4909</v>
      </c>
      <c r="D1316" s="20" t="s">
        <v>571</v>
      </c>
      <c r="E1316" s="20" t="s">
        <v>6130</v>
      </c>
      <c r="F1316" s="20" t="s">
        <v>770</v>
      </c>
      <c r="G1316" s="20" t="s">
        <v>6131</v>
      </c>
      <c r="H1316" s="20" t="s">
        <v>6132</v>
      </c>
      <c r="I1316" s="20" t="s">
        <v>401</v>
      </c>
      <c r="J1316" s="20" t="s">
        <v>483</v>
      </c>
    </row>
    <row r="1317" spans="1:10" x14ac:dyDescent="0.2">
      <c r="A1317" s="20" t="s">
        <v>6133</v>
      </c>
      <c r="B1317" s="20" t="s">
        <v>4908</v>
      </c>
      <c r="C1317" s="20" t="s">
        <v>4909</v>
      </c>
      <c r="D1317" s="20" t="s">
        <v>571</v>
      </c>
      <c r="E1317" s="20" t="s">
        <v>6134</v>
      </c>
      <c r="F1317" s="20" t="s">
        <v>421</v>
      </c>
      <c r="G1317" s="20" t="s">
        <v>6135</v>
      </c>
      <c r="H1317" s="20" t="s">
        <v>6136</v>
      </c>
      <c r="I1317" s="20" t="s">
        <v>401</v>
      </c>
      <c r="J1317" s="20" t="s">
        <v>483</v>
      </c>
    </row>
    <row r="1318" spans="1:10" x14ac:dyDescent="0.2">
      <c r="A1318" s="20" t="s">
        <v>6137</v>
      </c>
      <c r="B1318" s="20" t="s">
        <v>4908</v>
      </c>
      <c r="C1318" s="20" t="s">
        <v>4909</v>
      </c>
      <c r="D1318" s="20" t="s">
        <v>571</v>
      </c>
      <c r="E1318" s="20" t="s">
        <v>6138</v>
      </c>
      <c r="F1318" s="20" t="s">
        <v>6139</v>
      </c>
      <c r="G1318" s="20" t="s">
        <v>6140</v>
      </c>
      <c r="H1318" s="20" t="s">
        <v>6141</v>
      </c>
      <c r="I1318" s="20" t="s">
        <v>401</v>
      </c>
      <c r="J1318" s="20" t="s">
        <v>402</v>
      </c>
    </row>
    <row r="1319" spans="1:10" x14ac:dyDescent="0.2">
      <c r="A1319" s="20" t="s">
        <v>6142</v>
      </c>
      <c r="B1319" s="20" t="s">
        <v>4908</v>
      </c>
      <c r="C1319" s="20" t="s">
        <v>4909</v>
      </c>
      <c r="D1319" s="20" t="s">
        <v>571</v>
      </c>
      <c r="E1319" s="20" t="s">
        <v>6143</v>
      </c>
      <c r="F1319" s="20" t="s">
        <v>640</v>
      </c>
      <c r="G1319" s="20" t="s">
        <v>6144</v>
      </c>
      <c r="H1319" s="20" t="s">
        <v>6145</v>
      </c>
      <c r="I1319" s="20" t="s">
        <v>401</v>
      </c>
      <c r="J1319" s="20" t="s">
        <v>483</v>
      </c>
    </row>
    <row r="1320" spans="1:10" x14ac:dyDescent="0.2">
      <c r="A1320" s="20" t="s">
        <v>6146</v>
      </c>
      <c r="B1320" s="20" t="s">
        <v>4918</v>
      </c>
      <c r="C1320" s="20" t="s">
        <v>4909</v>
      </c>
      <c r="D1320" s="20" t="s">
        <v>571</v>
      </c>
      <c r="E1320" s="20" t="s">
        <v>6147</v>
      </c>
      <c r="F1320" s="20" t="s">
        <v>962</v>
      </c>
      <c r="G1320" s="20" t="s">
        <v>6148</v>
      </c>
      <c r="H1320" s="20" t="s">
        <v>6149</v>
      </c>
      <c r="I1320" s="20" t="s">
        <v>401</v>
      </c>
      <c r="J1320" s="20" t="s">
        <v>483</v>
      </c>
    </row>
    <row r="1321" spans="1:10" x14ac:dyDescent="0.2">
      <c r="A1321" s="20" t="s">
        <v>6150</v>
      </c>
      <c r="B1321" s="20" t="s">
        <v>4918</v>
      </c>
      <c r="C1321" s="20" t="s">
        <v>4909</v>
      </c>
      <c r="D1321" s="20" t="s">
        <v>571</v>
      </c>
      <c r="E1321" s="20" t="s">
        <v>6151</v>
      </c>
      <c r="F1321" s="20" t="s">
        <v>1136</v>
      </c>
      <c r="G1321" s="20" t="s">
        <v>6152</v>
      </c>
      <c r="H1321" s="20" t="s">
        <v>6153</v>
      </c>
      <c r="I1321" s="20" t="s">
        <v>401</v>
      </c>
      <c r="J1321" s="20" t="s">
        <v>402</v>
      </c>
    </row>
    <row r="1322" spans="1:10" x14ac:dyDescent="0.2">
      <c r="A1322" s="20" t="s">
        <v>6154</v>
      </c>
      <c r="B1322" s="20" t="s">
        <v>4908</v>
      </c>
      <c r="C1322" s="20" t="s">
        <v>4909</v>
      </c>
      <c r="D1322" s="20" t="s">
        <v>571</v>
      </c>
      <c r="E1322" s="20" t="s">
        <v>6155</v>
      </c>
      <c r="F1322" s="20" t="s">
        <v>6156</v>
      </c>
      <c r="G1322" s="20" t="s">
        <v>6157</v>
      </c>
      <c r="H1322" s="20" t="s">
        <v>6158</v>
      </c>
      <c r="I1322" s="20" t="s">
        <v>401</v>
      </c>
      <c r="J1322" s="20" t="s">
        <v>483</v>
      </c>
    </row>
    <row r="1323" spans="1:10" x14ac:dyDescent="0.2">
      <c r="A1323" s="20" t="s">
        <v>6159</v>
      </c>
      <c r="B1323" s="20" t="s">
        <v>4918</v>
      </c>
      <c r="C1323" s="20" t="s">
        <v>4909</v>
      </c>
      <c r="D1323" s="20" t="s">
        <v>571</v>
      </c>
      <c r="E1323" s="20" t="s">
        <v>6160</v>
      </c>
      <c r="F1323" s="20" t="s">
        <v>410</v>
      </c>
      <c r="G1323" s="20" t="s">
        <v>6161</v>
      </c>
      <c r="H1323" s="20" t="s">
        <v>6162</v>
      </c>
      <c r="I1323" s="20" t="s">
        <v>401</v>
      </c>
      <c r="J1323" s="20" t="s">
        <v>483</v>
      </c>
    </row>
    <row r="1324" spans="1:10" x14ac:dyDescent="0.2">
      <c r="A1324" s="20" t="s">
        <v>6163</v>
      </c>
      <c r="B1324" s="20" t="s">
        <v>4918</v>
      </c>
      <c r="C1324" s="20" t="s">
        <v>4909</v>
      </c>
      <c r="D1324" s="20" t="s">
        <v>571</v>
      </c>
      <c r="E1324" s="20" t="s">
        <v>6164</v>
      </c>
      <c r="F1324" s="20" t="s">
        <v>6165</v>
      </c>
      <c r="G1324" s="20" t="s">
        <v>6166</v>
      </c>
      <c r="H1324" s="20" t="s">
        <v>6167</v>
      </c>
      <c r="I1324" s="20" t="s">
        <v>401</v>
      </c>
      <c r="J1324" s="20" t="s">
        <v>402</v>
      </c>
    </row>
    <row r="1325" spans="1:10" x14ac:dyDescent="0.2">
      <c r="A1325" s="20" t="s">
        <v>6168</v>
      </c>
      <c r="B1325" s="20" t="s">
        <v>4918</v>
      </c>
      <c r="C1325" s="20" t="s">
        <v>4909</v>
      </c>
      <c r="D1325" s="20" t="s">
        <v>571</v>
      </c>
      <c r="E1325" s="20" t="s">
        <v>6169</v>
      </c>
      <c r="F1325" s="20" t="s">
        <v>1228</v>
      </c>
      <c r="G1325" s="20" t="s">
        <v>6170</v>
      </c>
      <c r="H1325" s="20" t="s">
        <v>6171</v>
      </c>
      <c r="I1325" s="20" t="s">
        <v>401</v>
      </c>
      <c r="J1325" s="20" t="s">
        <v>483</v>
      </c>
    </row>
    <row r="1326" spans="1:10" x14ac:dyDescent="0.2">
      <c r="A1326" s="20" t="s">
        <v>6172</v>
      </c>
      <c r="B1326" s="20" t="s">
        <v>4908</v>
      </c>
      <c r="C1326" s="20" t="s">
        <v>4909</v>
      </c>
      <c r="D1326" s="20" t="s">
        <v>571</v>
      </c>
      <c r="E1326" s="20" t="s">
        <v>6173</v>
      </c>
      <c r="F1326" s="20" t="s">
        <v>1321</v>
      </c>
      <c r="G1326" s="20" t="s">
        <v>6174</v>
      </c>
      <c r="H1326" s="20" t="s">
        <v>6175</v>
      </c>
      <c r="I1326" s="20" t="s">
        <v>401</v>
      </c>
      <c r="J1326" s="20" t="s">
        <v>483</v>
      </c>
    </row>
    <row r="1327" spans="1:10" x14ac:dyDescent="0.2">
      <c r="A1327" s="20" t="s">
        <v>6176</v>
      </c>
      <c r="B1327" s="20" t="s">
        <v>4918</v>
      </c>
      <c r="C1327" s="20" t="s">
        <v>4909</v>
      </c>
      <c r="D1327" s="20" t="s">
        <v>571</v>
      </c>
      <c r="E1327" s="20" t="s">
        <v>6177</v>
      </c>
      <c r="F1327" s="20" t="s">
        <v>770</v>
      </c>
      <c r="G1327" s="20" t="s">
        <v>6178</v>
      </c>
      <c r="H1327" s="20" t="s">
        <v>6179</v>
      </c>
      <c r="I1327" s="20" t="s">
        <v>401</v>
      </c>
      <c r="J1327" s="20" t="s">
        <v>402</v>
      </c>
    </row>
    <row r="1328" spans="1:10" x14ac:dyDescent="0.2">
      <c r="A1328" s="20" t="s">
        <v>6180</v>
      </c>
      <c r="B1328" s="20" t="s">
        <v>4918</v>
      </c>
      <c r="C1328" s="20" t="s">
        <v>4909</v>
      </c>
      <c r="D1328" s="20" t="s">
        <v>571</v>
      </c>
      <c r="E1328" s="20" t="s">
        <v>6181</v>
      </c>
      <c r="F1328" s="20" t="s">
        <v>1192</v>
      </c>
      <c r="G1328" s="20" t="s">
        <v>6182</v>
      </c>
      <c r="H1328" s="20" t="s">
        <v>6183</v>
      </c>
      <c r="I1328" s="20" t="s">
        <v>401</v>
      </c>
      <c r="J1328" s="20" t="s">
        <v>402</v>
      </c>
    </row>
    <row r="1329" spans="1:10" x14ac:dyDescent="0.2">
      <c r="A1329" s="20" t="s">
        <v>6184</v>
      </c>
      <c r="B1329" s="20" t="s">
        <v>4918</v>
      </c>
      <c r="C1329" s="20" t="s">
        <v>4909</v>
      </c>
      <c r="D1329" s="20" t="s">
        <v>571</v>
      </c>
      <c r="E1329" s="20" t="s">
        <v>6185</v>
      </c>
      <c r="F1329" s="20" t="s">
        <v>1378</v>
      </c>
      <c r="G1329" s="20" t="s">
        <v>6186</v>
      </c>
      <c r="H1329" s="20" t="s">
        <v>6187</v>
      </c>
      <c r="I1329" s="20" t="s">
        <v>401</v>
      </c>
      <c r="J1329" s="20" t="s">
        <v>483</v>
      </c>
    </row>
    <row r="1330" spans="1:10" x14ac:dyDescent="0.2">
      <c r="A1330" s="20" t="s">
        <v>6188</v>
      </c>
      <c r="B1330" s="20" t="s">
        <v>4908</v>
      </c>
      <c r="C1330" s="20" t="s">
        <v>4909</v>
      </c>
      <c r="D1330" s="20" t="s">
        <v>571</v>
      </c>
      <c r="E1330" s="20" t="s">
        <v>6189</v>
      </c>
      <c r="F1330" s="20" t="s">
        <v>6190</v>
      </c>
      <c r="G1330" s="20" t="s">
        <v>6191</v>
      </c>
      <c r="H1330" s="20" t="s">
        <v>6192</v>
      </c>
      <c r="I1330" s="20" t="s">
        <v>401</v>
      </c>
      <c r="J1330" s="20" t="s">
        <v>402</v>
      </c>
    </row>
    <row r="1331" spans="1:10" x14ac:dyDescent="0.2">
      <c r="A1331" s="20" t="s">
        <v>6193</v>
      </c>
      <c r="B1331" s="20" t="s">
        <v>4908</v>
      </c>
      <c r="C1331" s="20" t="s">
        <v>4909</v>
      </c>
      <c r="D1331" s="20" t="s">
        <v>571</v>
      </c>
      <c r="E1331" s="20" t="s">
        <v>6194</v>
      </c>
      <c r="F1331" s="20" t="s">
        <v>640</v>
      </c>
      <c r="G1331" s="20" t="s">
        <v>6195</v>
      </c>
      <c r="H1331" s="20" t="s">
        <v>6196</v>
      </c>
      <c r="I1331" s="20" t="s">
        <v>401</v>
      </c>
      <c r="J1331" s="20" t="s">
        <v>402</v>
      </c>
    </row>
    <row r="1332" spans="1:10" x14ac:dyDescent="0.2">
      <c r="A1332" s="20" t="s">
        <v>6197</v>
      </c>
      <c r="B1332" s="20" t="s">
        <v>4918</v>
      </c>
      <c r="C1332" s="20" t="s">
        <v>4909</v>
      </c>
      <c r="D1332" s="20" t="s">
        <v>571</v>
      </c>
      <c r="E1332" s="20" t="s">
        <v>6198</v>
      </c>
      <c r="F1332" s="20" t="s">
        <v>1882</v>
      </c>
      <c r="G1332" s="20" t="s">
        <v>6199</v>
      </c>
      <c r="H1332" s="20" t="s">
        <v>6200</v>
      </c>
      <c r="I1332" s="20" t="s">
        <v>401</v>
      </c>
      <c r="J1332" s="20" t="s">
        <v>483</v>
      </c>
    </row>
    <row r="1333" spans="1:10" x14ac:dyDescent="0.2">
      <c r="A1333" s="20" t="s">
        <v>6201</v>
      </c>
      <c r="B1333" s="20" t="s">
        <v>4918</v>
      </c>
      <c r="C1333" s="20" t="s">
        <v>4909</v>
      </c>
      <c r="D1333" s="20" t="s">
        <v>571</v>
      </c>
      <c r="E1333" s="20" t="s">
        <v>6202</v>
      </c>
      <c r="F1333" s="20" t="s">
        <v>640</v>
      </c>
      <c r="G1333" s="20" t="s">
        <v>6203</v>
      </c>
      <c r="H1333" s="20" t="s">
        <v>6204</v>
      </c>
      <c r="I1333" s="20" t="s">
        <v>401</v>
      </c>
      <c r="J1333" s="20" t="s">
        <v>483</v>
      </c>
    </row>
    <row r="1334" spans="1:10" x14ac:dyDescent="0.2">
      <c r="A1334" s="20" t="s">
        <v>6205</v>
      </c>
      <c r="B1334" s="20" t="s">
        <v>4918</v>
      </c>
      <c r="C1334" s="20" t="s">
        <v>4909</v>
      </c>
      <c r="D1334" s="20" t="s">
        <v>571</v>
      </c>
      <c r="E1334" s="20" t="s">
        <v>6206</v>
      </c>
      <c r="F1334" s="20" t="s">
        <v>4390</v>
      </c>
      <c r="G1334" s="20" t="s">
        <v>6207</v>
      </c>
      <c r="H1334" s="20" t="s">
        <v>6208</v>
      </c>
      <c r="I1334" s="20" t="s">
        <v>389</v>
      </c>
      <c r="J1334" s="20"/>
    </row>
    <row r="1335" spans="1:10" x14ac:dyDescent="0.2">
      <c r="A1335" s="20" t="s">
        <v>6209</v>
      </c>
      <c r="B1335" s="20" t="s">
        <v>4918</v>
      </c>
      <c r="C1335" s="20" t="s">
        <v>4909</v>
      </c>
      <c r="D1335" s="20" t="s">
        <v>571</v>
      </c>
      <c r="E1335" s="20" t="s">
        <v>6210</v>
      </c>
      <c r="F1335" s="20" t="s">
        <v>6211</v>
      </c>
      <c r="G1335" s="20" t="s">
        <v>6212</v>
      </c>
      <c r="H1335" s="20" t="s">
        <v>6213</v>
      </c>
      <c r="I1335" s="20" t="s">
        <v>401</v>
      </c>
      <c r="J1335" s="20" t="s">
        <v>483</v>
      </c>
    </row>
    <row r="1336" spans="1:10" x14ac:dyDescent="0.2">
      <c r="A1336" s="20" t="s">
        <v>6214</v>
      </c>
      <c r="B1336" s="20" t="s">
        <v>4918</v>
      </c>
      <c r="C1336" s="20" t="s">
        <v>4909</v>
      </c>
      <c r="D1336" s="20" t="s">
        <v>571</v>
      </c>
      <c r="E1336" s="20" t="s">
        <v>6215</v>
      </c>
      <c r="F1336" s="20" t="s">
        <v>475</v>
      </c>
      <c r="G1336" s="20" t="s">
        <v>6216</v>
      </c>
      <c r="H1336" s="20" t="s">
        <v>6217</v>
      </c>
      <c r="I1336" s="20" t="s">
        <v>401</v>
      </c>
      <c r="J1336" s="20" t="s">
        <v>483</v>
      </c>
    </row>
    <row r="1337" spans="1:10" x14ac:dyDescent="0.2">
      <c r="A1337" s="20" t="s">
        <v>6218</v>
      </c>
      <c r="B1337" s="20" t="s">
        <v>4908</v>
      </c>
      <c r="C1337" s="20" t="s">
        <v>4909</v>
      </c>
      <c r="D1337" s="20" t="s">
        <v>571</v>
      </c>
      <c r="E1337" s="20" t="s">
        <v>6219</v>
      </c>
      <c r="F1337" s="20" t="s">
        <v>421</v>
      </c>
      <c r="G1337" s="20" t="s">
        <v>6220</v>
      </c>
      <c r="H1337" s="20" t="s">
        <v>6221</v>
      </c>
      <c r="I1337" s="20" t="s">
        <v>401</v>
      </c>
      <c r="J1337" s="20" t="s">
        <v>402</v>
      </c>
    </row>
    <row r="1338" spans="1:10" x14ac:dyDescent="0.2">
      <c r="A1338" s="20" t="s">
        <v>6222</v>
      </c>
      <c r="B1338" s="20" t="s">
        <v>4918</v>
      </c>
      <c r="C1338" s="20" t="s">
        <v>4909</v>
      </c>
      <c r="D1338" s="20" t="s">
        <v>571</v>
      </c>
      <c r="E1338" s="20" t="s">
        <v>6223</v>
      </c>
      <c r="F1338" s="20" t="s">
        <v>6224</v>
      </c>
      <c r="G1338" s="20" t="s">
        <v>6225</v>
      </c>
      <c r="H1338" s="20" t="s">
        <v>6226</v>
      </c>
      <c r="I1338" s="20" t="s">
        <v>401</v>
      </c>
      <c r="J1338" s="20" t="s">
        <v>483</v>
      </c>
    </row>
    <row r="1339" spans="1:10" x14ac:dyDescent="0.2">
      <c r="A1339" s="20" t="s">
        <v>6227</v>
      </c>
      <c r="B1339" s="20" t="s">
        <v>4918</v>
      </c>
      <c r="C1339" s="20" t="s">
        <v>4909</v>
      </c>
      <c r="D1339" s="20" t="s">
        <v>571</v>
      </c>
      <c r="E1339" s="20" t="s">
        <v>6228</v>
      </c>
      <c r="F1339" s="20" t="s">
        <v>1457</v>
      </c>
      <c r="G1339" s="20" t="s">
        <v>6229</v>
      </c>
      <c r="H1339" s="20" t="s">
        <v>6230</v>
      </c>
      <c r="I1339" s="20" t="s">
        <v>401</v>
      </c>
      <c r="J1339" s="20" t="s">
        <v>483</v>
      </c>
    </row>
    <row r="1340" spans="1:10" x14ac:dyDescent="0.2">
      <c r="A1340" s="20" t="s">
        <v>6231</v>
      </c>
      <c r="B1340" s="20" t="s">
        <v>4908</v>
      </c>
      <c r="C1340" s="20" t="s">
        <v>4909</v>
      </c>
      <c r="D1340" s="20" t="s">
        <v>860</v>
      </c>
      <c r="E1340" s="20" t="s">
        <v>6232</v>
      </c>
      <c r="F1340" s="20" t="s">
        <v>862</v>
      </c>
      <c r="G1340" s="20" t="s">
        <v>6233</v>
      </c>
      <c r="H1340" s="20" t="s">
        <v>6234</v>
      </c>
      <c r="I1340" s="20" t="s">
        <v>401</v>
      </c>
      <c r="J1340" s="20" t="s">
        <v>402</v>
      </c>
    </row>
    <row r="1341" spans="1:10" x14ac:dyDescent="0.2">
      <c r="A1341" s="20" t="s">
        <v>6235</v>
      </c>
      <c r="B1341" s="20" t="s">
        <v>4918</v>
      </c>
      <c r="C1341" s="20" t="s">
        <v>4909</v>
      </c>
      <c r="D1341" s="20" t="s">
        <v>571</v>
      </c>
      <c r="E1341" s="20" t="s">
        <v>6236</v>
      </c>
      <c r="F1341" s="20" t="s">
        <v>6237</v>
      </c>
      <c r="G1341" s="20" t="s">
        <v>6238</v>
      </c>
      <c r="H1341" s="20" t="s">
        <v>6239</v>
      </c>
      <c r="I1341" s="20" t="s">
        <v>401</v>
      </c>
      <c r="J1341" s="20" t="s">
        <v>483</v>
      </c>
    </row>
    <row r="1342" spans="1:10" x14ac:dyDescent="0.2">
      <c r="A1342" s="20" t="s">
        <v>6240</v>
      </c>
      <c r="B1342" s="20" t="s">
        <v>4918</v>
      </c>
      <c r="C1342" s="20" t="s">
        <v>4909</v>
      </c>
      <c r="D1342" s="20" t="s">
        <v>571</v>
      </c>
      <c r="E1342" s="20" t="s">
        <v>6241</v>
      </c>
      <c r="F1342" s="20" t="s">
        <v>6242</v>
      </c>
      <c r="G1342" s="20" t="s">
        <v>6243</v>
      </c>
      <c r="H1342" s="20" t="s">
        <v>6244</v>
      </c>
      <c r="I1342" s="20" t="s">
        <v>401</v>
      </c>
      <c r="J1342" s="20" t="s">
        <v>483</v>
      </c>
    </row>
    <row r="1343" spans="1:10" x14ac:dyDescent="0.2">
      <c r="A1343" s="20" t="s">
        <v>6245</v>
      </c>
      <c r="B1343" s="20" t="s">
        <v>4908</v>
      </c>
      <c r="C1343" s="20" t="s">
        <v>4909</v>
      </c>
      <c r="D1343" s="20" t="s">
        <v>571</v>
      </c>
      <c r="E1343" s="20" t="s">
        <v>6246</v>
      </c>
      <c r="F1343" s="20" t="s">
        <v>1383</v>
      </c>
      <c r="G1343" s="20" t="s">
        <v>6247</v>
      </c>
      <c r="H1343" s="20" t="s">
        <v>6248</v>
      </c>
      <c r="I1343" s="20" t="s">
        <v>401</v>
      </c>
      <c r="J1343" s="20" t="s">
        <v>483</v>
      </c>
    </row>
    <row r="1344" spans="1:10" x14ac:dyDescent="0.2">
      <c r="A1344" s="20" t="s">
        <v>6249</v>
      </c>
      <c r="B1344" s="20" t="s">
        <v>4908</v>
      </c>
      <c r="C1344" s="20" t="s">
        <v>4909</v>
      </c>
      <c r="D1344" s="20" t="s">
        <v>571</v>
      </c>
      <c r="E1344" s="20" t="s">
        <v>6250</v>
      </c>
      <c r="F1344" s="20" t="s">
        <v>6251</v>
      </c>
      <c r="G1344" s="20" t="s">
        <v>6252</v>
      </c>
      <c r="H1344" s="20" t="s">
        <v>6253</v>
      </c>
      <c r="I1344" s="20" t="s">
        <v>401</v>
      </c>
      <c r="J1344" s="20" t="s">
        <v>483</v>
      </c>
    </row>
    <row r="1345" spans="1:10" x14ac:dyDescent="0.2">
      <c r="A1345" s="20" t="s">
        <v>6254</v>
      </c>
      <c r="B1345" s="20" t="s">
        <v>4908</v>
      </c>
      <c r="C1345" s="20" t="s">
        <v>4909</v>
      </c>
      <c r="D1345" s="20" t="s">
        <v>571</v>
      </c>
      <c r="E1345" s="20" t="s">
        <v>6255</v>
      </c>
      <c r="F1345" s="20" t="s">
        <v>421</v>
      </c>
      <c r="G1345" s="20" t="s">
        <v>6256</v>
      </c>
      <c r="H1345" s="20" t="s">
        <v>6257</v>
      </c>
      <c r="I1345" s="20" t="s">
        <v>401</v>
      </c>
      <c r="J1345" s="20" t="s">
        <v>483</v>
      </c>
    </row>
    <row r="1346" spans="1:10" x14ac:dyDescent="0.2">
      <c r="A1346" s="20" t="s">
        <v>6258</v>
      </c>
      <c r="B1346" s="20" t="s">
        <v>4908</v>
      </c>
      <c r="C1346" s="20" t="s">
        <v>4909</v>
      </c>
      <c r="D1346" s="20" t="s">
        <v>571</v>
      </c>
      <c r="E1346" s="20" t="s">
        <v>6259</v>
      </c>
      <c r="F1346" s="20" t="s">
        <v>421</v>
      </c>
      <c r="G1346" s="20" t="s">
        <v>6260</v>
      </c>
      <c r="H1346" s="20" t="s">
        <v>6261</v>
      </c>
      <c r="I1346" s="20" t="s">
        <v>401</v>
      </c>
      <c r="J1346" s="20" t="s">
        <v>483</v>
      </c>
    </row>
    <row r="1347" spans="1:10" x14ac:dyDescent="0.2">
      <c r="A1347" s="20" t="s">
        <v>6262</v>
      </c>
      <c r="B1347" s="20" t="s">
        <v>4918</v>
      </c>
      <c r="C1347" s="20" t="s">
        <v>4909</v>
      </c>
      <c r="D1347" s="20" t="s">
        <v>571</v>
      </c>
      <c r="E1347" s="20" t="s">
        <v>6263</v>
      </c>
      <c r="F1347" s="20" t="s">
        <v>1891</v>
      </c>
      <c r="G1347" s="20" t="s">
        <v>6264</v>
      </c>
      <c r="H1347" s="20" t="s">
        <v>6265</v>
      </c>
      <c r="I1347" s="20" t="s">
        <v>401</v>
      </c>
      <c r="J1347" s="20" t="s">
        <v>483</v>
      </c>
    </row>
    <row r="1348" spans="1:10" x14ac:dyDescent="0.2">
      <c r="A1348" s="20" t="s">
        <v>6266</v>
      </c>
      <c r="B1348" s="20" t="s">
        <v>4918</v>
      </c>
      <c r="C1348" s="20" t="s">
        <v>4909</v>
      </c>
      <c r="D1348" s="20" t="s">
        <v>571</v>
      </c>
      <c r="E1348" s="20" t="s">
        <v>6267</v>
      </c>
      <c r="F1348" s="20" t="s">
        <v>6268</v>
      </c>
      <c r="G1348" s="20" t="s">
        <v>6269</v>
      </c>
      <c r="H1348" s="20" t="s">
        <v>6270</v>
      </c>
      <c r="I1348" s="20" t="s">
        <v>401</v>
      </c>
      <c r="J1348" s="20" t="s">
        <v>483</v>
      </c>
    </row>
    <row r="1349" spans="1:10" x14ac:dyDescent="0.2">
      <c r="A1349" s="20" t="s">
        <v>6271</v>
      </c>
      <c r="B1349" s="20" t="s">
        <v>4918</v>
      </c>
      <c r="C1349" s="20" t="s">
        <v>4909</v>
      </c>
      <c r="D1349" s="20" t="s">
        <v>860</v>
      </c>
      <c r="E1349" s="20" t="s">
        <v>6272</v>
      </c>
      <c r="F1349" s="20" t="s">
        <v>6273</v>
      </c>
      <c r="G1349" s="20" t="s">
        <v>6274</v>
      </c>
      <c r="H1349" s="20" t="s">
        <v>6275</v>
      </c>
      <c r="I1349" s="20" t="s">
        <v>401</v>
      </c>
      <c r="J1349" s="20" t="s">
        <v>402</v>
      </c>
    </row>
    <row r="1350" spans="1:10" x14ac:dyDescent="0.2">
      <c r="A1350" s="20" t="s">
        <v>6276</v>
      </c>
      <c r="B1350" s="20" t="s">
        <v>4918</v>
      </c>
      <c r="C1350" s="20" t="s">
        <v>4909</v>
      </c>
      <c r="D1350" s="20" t="s">
        <v>571</v>
      </c>
      <c r="E1350" s="20" t="s">
        <v>6277</v>
      </c>
      <c r="F1350" s="20" t="s">
        <v>1383</v>
      </c>
      <c r="G1350" s="20" t="s">
        <v>6278</v>
      </c>
      <c r="H1350" s="20" t="s">
        <v>6279</v>
      </c>
      <c r="I1350" s="20" t="s">
        <v>389</v>
      </c>
      <c r="J1350" s="20"/>
    </row>
    <row r="1351" spans="1:10" x14ac:dyDescent="0.2">
      <c r="A1351" s="20" t="s">
        <v>6280</v>
      </c>
      <c r="B1351" s="20" t="s">
        <v>4908</v>
      </c>
      <c r="C1351" s="20" t="s">
        <v>4909</v>
      </c>
      <c r="D1351" s="20" t="s">
        <v>571</v>
      </c>
      <c r="E1351" s="20" t="s">
        <v>6281</v>
      </c>
      <c r="F1351" s="20" t="s">
        <v>6282</v>
      </c>
      <c r="G1351" s="20" t="s">
        <v>6283</v>
      </c>
      <c r="H1351" s="20" t="s">
        <v>6284</v>
      </c>
      <c r="I1351" s="20" t="s">
        <v>401</v>
      </c>
      <c r="J1351" s="20" t="s">
        <v>483</v>
      </c>
    </row>
    <row r="1352" spans="1:10" x14ac:dyDescent="0.2">
      <c r="A1352" s="20" t="s">
        <v>6285</v>
      </c>
      <c r="B1352" s="20" t="s">
        <v>4908</v>
      </c>
      <c r="C1352" s="20" t="s">
        <v>4909</v>
      </c>
      <c r="D1352" s="20" t="s">
        <v>571</v>
      </c>
      <c r="E1352" s="20" t="s">
        <v>6286</v>
      </c>
      <c r="F1352" s="20" t="s">
        <v>640</v>
      </c>
      <c r="G1352" s="20" t="s">
        <v>6287</v>
      </c>
      <c r="H1352" s="20" t="s">
        <v>6288</v>
      </c>
      <c r="I1352" s="20" t="s">
        <v>401</v>
      </c>
      <c r="J1352" s="20" t="s">
        <v>402</v>
      </c>
    </row>
    <row r="1353" spans="1:10" x14ac:dyDescent="0.2">
      <c r="A1353" s="20" t="s">
        <v>6289</v>
      </c>
      <c r="B1353" s="20" t="s">
        <v>4908</v>
      </c>
      <c r="C1353" s="20" t="s">
        <v>4909</v>
      </c>
      <c r="D1353" s="20" t="s">
        <v>571</v>
      </c>
      <c r="E1353" s="20" t="s">
        <v>6290</v>
      </c>
      <c r="F1353" s="20" t="s">
        <v>5666</v>
      </c>
      <c r="G1353" s="20" t="s">
        <v>6291</v>
      </c>
      <c r="H1353" s="20" t="s">
        <v>6292</v>
      </c>
      <c r="I1353" s="20" t="s">
        <v>401</v>
      </c>
      <c r="J1353" s="20" t="s">
        <v>483</v>
      </c>
    </row>
    <row r="1354" spans="1:10" x14ac:dyDescent="0.2">
      <c r="A1354" s="20" t="s">
        <v>6293</v>
      </c>
      <c r="B1354" s="20" t="s">
        <v>4908</v>
      </c>
      <c r="C1354" s="20" t="s">
        <v>4909</v>
      </c>
      <c r="D1354" s="20" t="s">
        <v>571</v>
      </c>
      <c r="E1354" s="20" t="s">
        <v>6294</v>
      </c>
      <c r="F1354" s="20" t="s">
        <v>770</v>
      </c>
      <c r="G1354" s="20" t="s">
        <v>6295</v>
      </c>
      <c r="H1354" s="20" t="s">
        <v>6296</v>
      </c>
      <c r="I1354" s="20" t="s">
        <v>401</v>
      </c>
      <c r="J1354" s="20" t="s">
        <v>402</v>
      </c>
    </row>
    <row r="1355" spans="1:10" x14ac:dyDescent="0.2">
      <c r="A1355" s="20" t="s">
        <v>6297</v>
      </c>
      <c r="B1355" s="20" t="s">
        <v>4908</v>
      </c>
      <c r="C1355" s="20" t="s">
        <v>4909</v>
      </c>
      <c r="D1355" s="20" t="s">
        <v>571</v>
      </c>
      <c r="E1355" s="20" t="s">
        <v>6298</v>
      </c>
      <c r="F1355" s="20" t="s">
        <v>914</v>
      </c>
      <c r="G1355" s="20" t="s">
        <v>6299</v>
      </c>
      <c r="H1355" s="20" t="s">
        <v>6300</v>
      </c>
      <c r="I1355" s="20" t="s">
        <v>401</v>
      </c>
      <c r="J1355" s="20" t="s">
        <v>483</v>
      </c>
    </row>
    <row r="1356" spans="1:10" x14ac:dyDescent="0.2">
      <c r="A1356" s="20" t="s">
        <v>6301</v>
      </c>
      <c r="B1356" s="20" t="s">
        <v>4908</v>
      </c>
      <c r="C1356" s="20" t="s">
        <v>4909</v>
      </c>
      <c r="D1356" s="20" t="s">
        <v>571</v>
      </c>
      <c r="E1356" s="20" t="s">
        <v>6302</v>
      </c>
      <c r="F1356" s="20" t="s">
        <v>562</v>
      </c>
      <c r="G1356" s="20" t="s">
        <v>6303</v>
      </c>
      <c r="H1356" s="20" t="s">
        <v>6304</v>
      </c>
      <c r="I1356" s="20" t="s">
        <v>401</v>
      </c>
      <c r="J1356" s="20" t="s">
        <v>402</v>
      </c>
    </row>
    <row r="1357" spans="1:10" x14ac:dyDescent="0.2">
      <c r="A1357" s="20" t="s">
        <v>6305</v>
      </c>
      <c r="B1357" s="20" t="s">
        <v>4908</v>
      </c>
      <c r="C1357" s="20" t="s">
        <v>4909</v>
      </c>
      <c r="D1357" s="20" t="s">
        <v>571</v>
      </c>
      <c r="E1357" s="20" t="s">
        <v>6306</v>
      </c>
      <c r="F1357" s="20" t="s">
        <v>480</v>
      </c>
      <c r="G1357" s="20" t="s">
        <v>6307</v>
      </c>
      <c r="H1357" s="20" t="s">
        <v>6308</v>
      </c>
      <c r="I1357" s="20" t="s">
        <v>401</v>
      </c>
      <c r="J1357" s="20" t="s">
        <v>483</v>
      </c>
    </row>
    <row r="1358" spans="1:10" x14ac:dyDescent="0.2">
      <c r="A1358" s="20" t="s">
        <v>6309</v>
      </c>
      <c r="B1358" s="20" t="s">
        <v>4908</v>
      </c>
      <c r="C1358" s="20" t="s">
        <v>4909</v>
      </c>
      <c r="D1358" s="20" t="s">
        <v>571</v>
      </c>
      <c r="E1358" s="20" t="s">
        <v>6310</v>
      </c>
      <c r="F1358" s="20" t="s">
        <v>456</v>
      </c>
      <c r="G1358" s="20" t="s">
        <v>6311</v>
      </c>
      <c r="H1358" s="20" t="s">
        <v>6312</v>
      </c>
      <c r="I1358" s="20" t="s">
        <v>401</v>
      </c>
      <c r="J1358" s="20" t="s">
        <v>483</v>
      </c>
    </row>
    <row r="1359" spans="1:10" x14ac:dyDescent="0.2">
      <c r="A1359" s="20" t="s">
        <v>6313</v>
      </c>
      <c r="B1359" s="20" t="s">
        <v>4918</v>
      </c>
      <c r="C1359" s="20" t="s">
        <v>4909</v>
      </c>
      <c r="D1359" s="20" t="s">
        <v>860</v>
      </c>
      <c r="E1359" s="20" t="s">
        <v>6314</v>
      </c>
      <c r="F1359" s="20" t="s">
        <v>6315</v>
      </c>
      <c r="G1359" s="20" t="s">
        <v>6316</v>
      </c>
      <c r="H1359" s="20" t="s">
        <v>6317</v>
      </c>
      <c r="I1359" s="20" t="s">
        <v>401</v>
      </c>
      <c r="J1359" s="20" t="s">
        <v>483</v>
      </c>
    </row>
    <row r="1360" spans="1:10" x14ac:dyDescent="0.2">
      <c r="A1360" s="20" t="s">
        <v>6318</v>
      </c>
      <c r="B1360" s="20" t="s">
        <v>4918</v>
      </c>
      <c r="C1360" s="20" t="s">
        <v>4909</v>
      </c>
      <c r="D1360" s="20" t="s">
        <v>571</v>
      </c>
      <c r="E1360" s="20" t="s">
        <v>6319</v>
      </c>
      <c r="F1360" s="20" t="s">
        <v>6320</v>
      </c>
      <c r="G1360" s="20" t="s">
        <v>6321</v>
      </c>
      <c r="H1360" s="20" t="s">
        <v>6322</v>
      </c>
      <c r="I1360" s="20" t="s">
        <v>401</v>
      </c>
      <c r="J1360" s="20" t="s">
        <v>402</v>
      </c>
    </row>
    <row r="1361" spans="1:10" x14ac:dyDescent="0.2">
      <c r="A1361" s="20" t="s">
        <v>6323</v>
      </c>
      <c r="B1361" s="20" t="s">
        <v>4918</v>
      </c>
      <c r="C1361" s="20" t="s">
        <v>4909</v>
      </c>
      <c r="D1361" s="20" t="s">
        <v>571</v>
      </c>
      <c r="E1361" s="20" t="s">
        <v>6324</v>
      </c>
      <c r="F1361" s="20" t="s">
        <v>5843</v>
      </c>
      <c r="G1361" s="20" t="s">
        <v>6325</v>
      </c>
      <c r="H1361" s="20" t="s">
        <v>6326</v>
      </c>
      <c r="I1361" s="20" t="s">
        <v>401</v>
      </c>
      <c r="J1361" s="20" t="s">
        <v>402</v>
      </c>
    </row>
    <row r="1362" spans="1:10" x14ac:dyDescent="0.2">
      <c r="A1362" s="20" t="s">
        <v>6327</v>
      </c>
      <c r="B1362" s="20" t="s">
        <v>4918</v>
      </c>
      <c r="C1362" s="20" t="s">
        <v>4909</v>
      </c>
      <c r="D1362" s="20" t="s">
        <v>571</v>
      </c>
      <c r="E1362" s="20" t="s">
        <v>6328</v>
      </c>
      <c r="F1362" s="20" t="s">
        <v>6329</v>
      </c>
      <c r="G1362" s="20" t="s">
        <v>6330</v>
      </c>
      <c r="H1362" s="20" t="s">
        <v>6331</v>
      </c>
      <c r="I1362" s="20" t="s">
        <v>401</v>
      </c>
      <c r="J1362" s="20" t="s">
        <v>402</v>
      </c>
    </row>
    <row r="1363" spans="1:10" x14ac:dyDescent="0.2">
      <c r="A1363" s="20" t="s">
        <v>6332</v>
      </c>
      <c r="B1363" s="20" t="s">
        <v>4918</v>
      </c>
      <c r="C1363" s="20" t="s">
        <v>4909</v>
      </c>
      <c r="D1363" s="20" t="s">
        <v>571</v>
      </c>
      <c r="E1363" s="20" t="s">
        <v>6333</v>
      </c>
      <c r="F1363" s="20" t="s">
        <v>640</v>
      </c>
      <c r="G1363" s="20" t="s">
        <v>6334</v>
      </c>
      <c r="H1363" s="20" t="s">
        <v>6335</v>
      </c>
      <c r="I1363" s="20" t="s">
        <v>401</v>
      </c>
      <c r="J1363" s="20" t="s">
        <v>483</v>
      </c>
    </row>
    <row r="1364" spans="1:10" x14ac:dyDescent="0.2">
      <c r="A1364" s="20" t="s">
        <v>6336</v>
      </c>
      <c r="B1364" s="20" t="s">
        <v>4908</v>
      </c>
      <c r="C1364" s="20" t="s">
        <v>4909</v>
      </c>
      <c r="D1364" s="20" t="s">
        <v>571</v>
      </c>
      <c r="E1364" s="20" t="s">
        <v>6337</v>
      </c>
      <c r="F1364" s="20" t="s">
        <v>557</v>
      </c>
      <c r="G1364" s="20" t="s">
        <v>6338</v>
      </c>
      <c r="H1364" s="20" t="s">
        <v>6339</v>
      </c>
      <c r="I1364" s="20" t="s">
        <v>401</v>
      </c>
      <c r="J1364" s="20" t="s">
        <v>483</v>
      </c>
    </row>
    <row r="1365" spans="1:10" x14ac:dyDescent="0.2">
      <c r="A1365" s="20" t="s">
        <v>6340</v>
      </c>
      <c r="B1365" s="20" t="s">
        <v>4918</v>
      </c>
      <c r="C1365" s="20" t="s">
        <v>4909</v>
      </c>
      <c r="D1365" s="20" t="s">
        <v>571</v>
      </c>
      <c r="E1365" s="20" t="s">
        <v>6341</v>
      </c>
      <c r="F1365" s="20" t="s">
        <v>6342</v>
      </c>
      <c r="G1365" s="20" t="s">
        <v>6343</v>
      </c>
      <c r="H1365" s="20" t="s">
        <v>6344</v>
      </c>
      <c r="I1365" s="20" t="s">
        <v>401</v>
      </c>
      <c r="J1365" s="20" t="s">
        <v>402</v>
      </c>
    </row>
    <row r="1366" spans="1:10" x14ac:dyDescent="0.2">
      <c r="A1366" s="20" t="s">
        <v>6345</v>
      </c>
      <c r="B1366" s="20" t="s">
        <v>4918</v>
      </c>
      <c r="C1366" s="20" t="s">
        <v>4909</v>
      </c>
      <c r="D1366" s="20" t="s">
        <v>571</v>
      </c>
      <c r="E1366" s="20" t="s">
        <v>6346</v>
      </c>
      <c r="F1366" s="20" t="s">
        <v>665</v>
      </c>
      <c r="G1366" s="20" t="s">
        <v>6347</v>
      </c>
      <c r="H1366" s="20" t="s">
        <v>6348</v>
      </c>
      <c r="I1366" s="20" t="s">
        <v>401</v>
      </c>
      <c r="J1366" s="20" t="s">
        <v>402</v>
      </c>
    </row>
    <row r="1367" spans="1:10" x14ac:dyDescent="0.2">
      <c r="A1367" s="20" t="s">
        <v>6349</v>
      </c>
      <c r="B1367" s="20" t="s">
        <v>4908</v>
      </c>
      <c r="C1367" s="20" t="s">
        <v>4909</v>
      </c>
      <c r="D1367" s="20" t="s">
        <v>571</v>
      </c>
      <c r="E1367" s="20" t="s">
        <v>6350</v>
      </c>
      <c r="F1367" s="20" t="s">
        <v>405</v>
      </c>
      <c r="G1367" s="20" t="s">
        <v>6351</v>
      </c>
      <c r="H1367" s="20" t="s">
        <v>6352</v>
      </c>
      <c r="I1367" s="20" t="s">
        <v>401</v>
      </c>
      <c r="J1367" s="20" t="s">
        <v>483</v>
      </c>
    </row>
    <row r="1368" spans="1:10" x14ac:dyDescent="0.2">
      <c r="A1368" s="20" t="s">
        <v>6353</v>
      </c>
      <c r="B1368" s="20" t="s">
        <v>4908</v>
      </c>
      <c r="C1368" s="20" t="s">
        <v>4909</v>
      </c>
      <c r="D1368" s="20" t="s">
        <v>571</v>
      </c>
      <c r="E1368" s="20" t="s">
        <v>6354</v>
      </c>
      <c r="F1368" s="20" t="s">
        <v>765</v>
      </c>
      <c r="G1368" s="20" t="s">
        <v>6355</v>
      </c>
      <c r="H1368" s="20" t="s">
        <v>6356</v>
      </c>
      <c r="I1368" s="20" t="s">
        <v>401</v>
      </c>
      <c r="J1368" s="20" t="s">
        <v>483</v>
      </c>
    </row>
    <row r="1369" spans="1:10" x14ac:dyDescent="0.2">
      <c r="A1369" s="20" t="s">
        <v>6357</v>
      </c>
      <c r="B1369" s="20" t="s">
        <v>4918</v>
      </c>
      <c r="C1369" s="20" t="s">
        <v>4909</v>
      </c>
      <c r="D1369" s="20" t="s">
        <v>571</v>
      </c>
      <c r="E1369" s="20" t="s">
        <v>6358</v>
      </c>
      <c r="F1369" s="20" t="s">
        <v>5753</v>
      </c>
      <c r="G1369" s="20" t="s">
        <v>6359</v>
      </c>
      <c r="H1369" s="20" t="s">
        <v>6360</v>
      </c>
      <c r="I1369" s="20" t="s">
        <v>401</v>
      </c>
      <c r="J1369" s="20" t="s">
        <v>402</v>
      </c>
    </row>
    <row r="1370" spans="1:10" x14ac:dyDescent="0.2">
      <c r="A1370" s="20" t="s">
        <v>6361</v>
      </c>
      <c r="B1370" s="20" t="s">
        <v>4918</v>
      </c>
      <c r="C1370" s="20" t="s">
        <v>4909</v>
      </c>
      <c r="D1370" s="20" t="s">
        <v>571</v>
      </c>
      <c r="E1370" s="20" t="s">
        <v>6362</v>
      </c>
      <c r="F1370" s="20" t="s">
        <v>891</v>
      </c>
      <c r="G1370" s="20" t="s">
        <v>6363</v>
      </c>
      <c r="H1370" s="20" t="s">
        <v>6364</v>
      </c>
      <c r="I1370" s="20" t="s">
        <v>389</v>
      </c>
      <c r="J1370" s="20"/>
    </row>
    <row r="1371" spans="1:10" x14ac:dyDescent="0.2">
      <c r="A1371" s="20" t="s">
        <v>6365</v>
      </c>
      <c r="B1371" s="20" t="s">
        <v>4908</v>
      </c>
      <c r="C1371" s="20" t="s">
        <v>4909</v>
      </c>
      <c r="D1371" s="20" t="s">
        <v>571</v>
      </c>
      <c r="E1371" s="20" t="s">
        <v>6366</v>
      </c>
      <c r="F1371" s="20" t="s">
        <v>1727</v>
      </c>
      <c r="G1371" s="20" t="s">
        <v>6367</v>
      </c>
      <c r="H1371" s="20" t="s">
        <v>6368</v>
      </c>
      <c r="I1371" s="20" t="s">
        <v>401</v>
      </c>
      <c r="J1371" s="20" t="s">
        <v>483</v>
      </c>
    </row>
    <row r="1372" spans="1:10" x14ac:dyDescent="0.2">
      <c r="A1372" s="20" t="s">
        <v>6369</v>
      </c>
      <c r="B1372" s="20" t="s">
        <v>4908</v>
      </c>
      <c r="C1372" s="20" t="s">
        <v>4909</v>
      </c>
      <c r="D1372" s="20" t="s">
        <v>571</v>
      </c>
      <c r="E1372" s="20" t="s">
        <v>6370</v>
      </c>
      <c r="F1372" s="20" t="s">
        <v>891</v>
      </c>
      <c r="G1372" s="20" t="s">
        <v>6371</v>
      </c>
      <c r="H1372" s="20" t="s">
        <v>6372</v>
      </c>
      <c r="I1372" s="20" t="s">
        <v>401</v>
      </c>
      <c r="J1372" s="20" t="s">
        <v>402</v>
      </c>
    </row>
    <row r="1373" spans="1:10" x14ac:dyDescent="0.2">
      <c r="A1373" s="20" t="s">
        <v>6373</v>
      </c>
      <c r="B1373" s="20" t="s">
        <v>4908</v>
      </c>
      <c r="C1373" s="20" t="s">
        <v>4909</v>
      </c>
      <c r="D1373" s="20" t="s">
        <v>571</v>
      </c>
      <c r="E1373" s="20" t="s">
        <v>6374</v>
      </c>
      <c r="F1373" s="20" t="s">
        <v>1383</v>
      </c>
      <c r="G1373" s="20" t="s">
        <v>6375</v>
      </c>
      <c r="H1373" s="20" t="s">
        <v>6376</v>
      </c>
      <c r="I1373" s="20" t="s">
        <v>401</v>
      </c>
      <c r="J1373" s="20" t="s">
        <v>483</v>
      </c>
    </row>
    <row r="1374" spans="1:10" x14ac:dyDescent="0.2">
      <c r="A1374" s="20" t="s">
        <v>6377</v>
      </c>
      <c r="B1374" s="20" t="s">
        <v>4908</v>
      </c>
      <c r="C1374" s="20" t="s">
        <v>4909</v>
      </c>
      <c r="D1374" s="20" t="s">
        <v>571</v>
      </c>
      <c r="E1374" s="20" t="s">
        <v>6378</v>
      </c>
      <c r="F1374" s="20" t="s">
        <v>421</v>
      </c>
      <c r="G1374" s="20" t="s">
        <v>6379</v>
      </c>
      <c r="H1374" s="20" t="s">
        <v>6380</v>
      </c>
      <c r="I1374" s="20" t="s">
        <v>401</v>
      </c>
      <c r="J1374" s="20" t="s">
        <v>483</v>
      </c>
    </row>
    <row r="1375" spans="1:10" x14ac:dyDescent="0.2">
      <c r="A1375" s="20" t="s">
        <v>6381</v>
      </c>
      <c r="B1375" s="20" t="s">
        <v>4918</v>
      </c>
      <c r="C1375" s="20" t="s">
        <v>4909</v>
      </c>
      <c r="D1375" s="20" t="s">
        <v>571</v>
      </c>
      <c r="E1375" s="20" t="s">
        <v>6382</v>
      </c>
      <c r="F1375" s="20" t="s">
        <v>593</v>
      </c>
      <c r="G1375" s="20" t="s">
        <v>6383</v>
      </c>
      <c r="H1375" s="20" t="s">
        <v>6384</v>
      </c>
      <c r="I1375" s="20" t="s">
        <v>401</v>
      </c>
      <c r="J1375" s="20" t="s">
        <v>402</v>
      </c>
    </row>
    <row r="1376" spans="1:10" x14ac:dyDescent="0.2">
      <c r="A1376" s="20" t="s">
        <v>6385</v>
      </c>
      <c r="B1376" s="20" t="s">
        <v>4918</v>
      </c>
      <c r="C1376" s="20" t="s">
        <v>4909</v>
      </c>
      <c r="D1376" s="20" t="s">
        <v>571</v>
      </c>
      <c r="E1376" s="20" t="s">
        <v>6386</v>
      </c>
      <c r="F1376" s="20" t="s">
        <v>6224</v>
      </c>
      <c r="G1376" s="20" t="s">
        <v>6387</v>
      </c>
      <c r="H1376" s="20" t="s">
        <v>6388</v>
      </c>
      <c r="I1376" s="20" t="s">
        <v>401</v>
      </c>
      <c r="J1376" s="20" t="s">
        <v>483</v>
      </c>
    </row>
    <row r="1377" spans="1:10" x14ac:dyDescent="0.2">
      <c r="A1377" s="20" t="s">
        <v>6389</v>
      </c>
      <c r="B1377" s="20" t="s">
        <v>4918</v>
      </c>
      <c r="C1377" s="20" t="s">
        <v>4909</v>
      </c>
      <c r="D1377" s="20" t="s">
        <v>571</v>
      </c>
      <c r="E1377" s="20" t="s">
        <v>6390</v>
      </c>
      <c r="F1377" s="20" t="s">
        <v>953</v>
      </c>
      <c r="G1377" s="20" t="s">
        <v>6391</v>
      </c>
      <c r="H1377" s="20" t="s">
        <v>6392</v>
      </c>
      <c r="I1377" s="20" t="s">
        <v>401</v>
      </c>
      <c r="J1377" s="20" t="s">
        <v>483</v>
      </c>
    </row>
    <row r="1378" spans="1:10" x14ac:dyDescent="0.2">
      <c r="A1378" s="20" t="s">
        <v>6393</v>
      </c>
      <c r="B1378" s="20" t="s">
        <v>4918</v>
      </c>
      <c r="C1378" s="20" t="s">
        <v>4909</v>
      </c>
      <c r="D1378" s="20" t="s">
        <v>571</v>
      </c>
      <c r="E1378" s="20" t="s">
        <v>6394</v>
      </c>
      <c r="F1378" s="20" t="s">
        <v>6395</v>
      </c>
      <c r="G1378" s="20" t="s">
        <v>6396</v>
      </c>
      <c r="H1378" s="20" t="s">
        <v>6397</v>
      </c>
      <c r="I1378" s="20" t="s">
        <v>401</v>
      </c>
      <c r="J1378" s="20" t="s">
        <v>402</v>
      </c>
    </row>
    <row r="1379" spans="1:10" x14ac:dyDescent="0.2">
      <c r="A1379" s="20" t="s">
        <v>6398</v>
      </c>
      <c r="B1379" s="20" t="s">
        <v>4918</v>
      </c>
      <c r="C1379" s="20" t="s">
        <v>4909</v>
      </c>
      <c r="D1379" s="20" t="s">
        <v>571</v>
      </c>
      <c r="E1379" s="20" t="s">
        <v>6399</v>
      </c>
      <c r="F1379" s="20" t="s">
        <v>410</v>
      </c>
      <c r="G1379" s="20" t="s">
        <v>6400</v>
      </c>
      <c r="H1379" s="20" t="s">
        <v>6401</v>
      </c>
      <c r="I1379" s="20" t="s">
        <v>352</v>
      </c>
      <c r="J1379" s="20"/>
    </row>
    <row r="1380" spans="1:10" x14ac:dyDescent="0.2">
      <c r="A1380" s="20" t="s">
        <v>6402</v>
      </c>
      <c r="B1380" s="20" t="s">
        <v>4918</v>
      </c>
      <c r="C1380" s="20" t="s">
        <v>4909</v>
      </c>
      <c r="D1380" s="20" t="s">
        <v>571</v>
      </c>
      <c r="E1380" s="20" t="s">
        <v>6403</v>
      </c>
      <c r="F1380" s="20" t="s">
        <v>2809</v>
      </c>
      <c r="G1380" s="20" t="s">
        <v>6404</v>
      </c>
      <c r="H1380" s="20" t="s">
        <v>6405</v>
      </c>
      <c r="I1380" s="20" t="s">
        <v>401</v>
      </c>
      <c r="J1380" s="20" t="s">
        <v>402</v>
      </c>
    </row>
    <row r="1381" spans="1:10" x14ac:dyDescent="0.2">
      <c r="A1381" s="20" t="s">
        <v>6406</v>
      </c>
      <c r="B1381" s="20" t="s">
        <v>4908</v>
      </c>
      <c r="C1381" s="20" t="s">
        <v>4909</v>
      </c>
      <c r="D1381" s="20" t="s">
        <v>571</v>
      </c>
      <c r="E1381" s="20" t="s">
        <v>6407</v>
      </c>
      <c r="F1381" s="20" t="s">
        <v>6408</v>
      </c>
      <c r="G1381" s="20" t="s">
        <v>6409</v>
      </c>
      <c r="H1381" s="20" t="s">
        <v>6410</v>
      </c>
      <c r="I1381" s="20" t="s">
        <v>401</v>
      </c>
      <c r="J1381" s="20" t="s">
        <v>483</v>
      </c>
    </row>
    <row r="1382" spans="1:10" x14ac:dyDescent="0.2">
      <c r="A1382" s="20" t="s">
        <v>6411</v>
      </c>
      <c r="B1382" s="20" t="s">
        <v>4908</v>
      </c>
      <c r="C1382" s="20" t="s">
        <v>4909</v>
      </c>
      <c r="D1382" s="20" t="s">
        <v>571</v>
      </c>
      <c r="E1382" s="20" t="s">
        <v>6412</v>
      </c>
      <c r="F1382" s="20" t="s">
        <v>6413</v>
      </c>
      <c r="G1382" s="20" t="s">
        <v>6414</v>
      </c>
      <c r="H1382" s="20" t="s">
        <v>6415</v>
      </c>
      <c r="I1382" s="20" t="s">
        <v>401</v>
      </c>
      <c r="J1382" s="20" t="s">
        <v>483</v>
      </c>
    </row>
    <row r="1383" spans="1:10" x14ac:dyDescent="0.2">
      <c r="A1383" s="20" t="s">
        <v>6416</v>
      </c>
      <c r="B1383" s="20" t="s">
        <v>4908</v>
      </c>
      <c r="C1383" s="20" t="s">
        <v>4909</v>
      </c>
      <c r="D1383" s="20" t="s">
        <v>571</v>
      </c>
      <c r="E1383" s="20" t="s">
        <v>6417</v>
      </c>
      <c r="F1383" s="20" t="s">
        <v>1891</v>
      </c>
      <c r="G1383" s="20" t="s">
        <v>6418</v>
      </c>
      <c r="H1383" s="20" t="s">
        <v>6419</v>
      </c>
      <c r="I1383" s="20" t="s">
        <v>401</v>
      </c>
      <c r="J1383" s="20" t="s">
        <v>483</v>
      </c>
    </row>
    <row r="1384" spans="1:10" x14ac:dyDescent="0.2">
      <c r="A1384" s="20" t="s">
        <v>6420</v>
      </c>
      <c r="B1384" s="20" t="s">
        <v>4908</v>
      </c>
      <c r="C1384" s="20" t="s">
        <v>4909</v>
      </c>
      <c r="D1384" s="20" t="s">
        <v>860</v>
      </c>
      <c r="E1384" s="20" t="s">
        <v>6421</v>
      </c>
      <c r="F1384" s="20" t="s">
        <v>4196</v>
      </c>
      <c r="G1384" s="20" t="s">
        <v>6422</v>
      </c>
      <c r="H1384" s="20" t="s">
        <v>6423</v>
      </c>
      <c r="I1384" s="20" t="s">
        <v>401</v>
      </c>
      <c r="J1384" s="20" t="s">
        <v>483</v>
      </c>
    </row>
    <row r="1385" spans="1:10" x14ac:dyDescent="0.2">
      <c r="A1385" s="20" t="s">
        <v>6424</v>
      </c>
      <c r="B1385" s="20" t="s">
        <v>4908</v>
      </c>
      <c r="C1385" s="20" t="s">
        <v>4909</v>
      </c>
      <c r="D1385" s="20" t="s">
        <v>571</v>
      </c>
      <c r="E1385" s="20" t="s">
        <v>6425</v>
      </c>
      <c r="F1385" s="20" t="s">
        <v>770</v>
      </c>
      <c r="G1385" s="20" t="s">
        <v>6426</v>
      </c>
      <c r="H1385" s="20" t="s">
        <v>6427</v>
      </c>
      <c r="I1385" s="20" t="s">
        <v>401</v>
      </c>
      <c r="J1385" s="20" t="s">
        <v>483</v>
      </c>
    </row>
    <row r="1386" spans="1:10" x14ac:dyDescent="0.2">
      <c r="A1386" s="20" t="s">
        <v>6428</v>
      </c>
      <c r="B1386" s="20" t="s">
        <v>4908</v>
      </c>
      <c r="C1386" s="20" t="s">
        <v>4909</v>
      </c>
      <c r="D1386" s="20" t="s">
        <v>571</v>
      </c>
      <c r="E1386" s="20" t="s">
        <v>6429</v>
      </c>
      <c r="F1386" s="20" t="s">
        <v>1093</v>
      </c>
      <c r="G1386" s="20" t="s">
        <v>6430</v>
      </c>
      <c r="H1386" s="20" t="s">
        <v>6431</v>
      </c>
      <c r="I1386" s="20" t="s">
        <v>401</v>
      </c>
      <c r="J1386" s="20" t="s">
        <v>883</v>
      </c>
    </row>
    <row r="1387" spans="1:10" x14ac:dyDescent="0.2">
      <c r="A1387" s="20" t="s">
        <v>6432</v>
      </c>
      <c r="B1387" s="20" t="s">
        <v>4908</v>
      </c>
      <c r="C1387" s="20" t="s">
        <v>4909</v>
      </c>
      <c r="D1387" s="20" t="s">
        <v>571</v>
      </c>
      <c r="E1387" s="20" t="s">
        <v>6433</v>
      </c>
      <c r="F1387" s="20" t="s">
        <v>410</v>
      </c>
      <c r="G1387" s="20" t="s">
        <v>6434</v>
      </c>
      <c r="H1387" s="20" t="s">
        <v>6435</v>
      </c>
      <c r="I1387" s="20" t="s">
        <v>401</v>
      </c>
      <c r="J1387" s="20" t="s">
        <v>483</v>
      </c>
    </row>
    <row r="1388" spans="1:10" x14ac:dyDescent="0.2">
      <c r="A1388" s="20" t="s">
        <v>6436</v>
      </c>
      <c r="B1388" s="20" t="s">
        <v>4918</v>
      </c>
      <c r="C1388" s="20" t="s">
        <v>4909</v>
      </c>
      <c r="D1388" s="20" t="s">
        <v>571</v>
      </c>
      <c r="E1388" s="20" t="s">
        <v>6437</v>
      </c>
      <c r="F1388" s="20" t="s">
        <v>1891</v>
      </c>
      <c r="G1388" s="20" t="s">
        <v>6438</v>
      </c>
      <c r="H1388" s="20" t="s">
        <v>6439</v>
      </c>
      <c r="I1388" s="20" t="s">
        <v>401</v>
      </c>
      <c r="J1388" s="20" t="s">
        <v>3545</v>
      </c>
    </row>
    <row r="1389" spans="1:10" x14ac:dyDescent="0.2">
      <c r="A1389" s="20" t="s">
        <v>6440</v>
      </c>
      <c r="B1389" s="20" t="s">
        <v>4918</v>
      </c>
      <c r="C1389" s="20" t="s">
        <v>4909</v>
      </c>
      <c r="D1389" s="20" t="s">
        <v>571</v>
      </c>
      <c r="E1389" s="20" t="s">
        <v>6441</v>
      </c>
      <c r="F1389" s="20" t="s">
        <v>826</v>
      </c>
      <c r="G1389" s="20" t="s">
        <v>6442</v>
      </c>
      <c r="H1389" s="20" t="s">
        <v>6443</v>
      </c>
      <c r="I1389" s="20" t="s">
        <v>401</v>
      </c>
      <c r="J1389" s="20" t="s">
        <v>483</v>
      </c>
    </row>
    <row r="1390" spans="1:10" x14ac:dyDescent="0.2">
      <c r="A1390" s="20" t="s">
        <v>6444</v>
      </c>
      <c r="B1390" s="20" t="s">
        <v>4908</v>
      </c>
      <c r="C1390" s="20" t="s">
        <v>4909</v>
      </c>
      <c r="D1390" s="20" t="s">
        <v>571</v>
      </c>
      <c r="E1390" s="20" t="s">
        <v>6445</v>
      </c>
      <c r="F1390" s="20" t="s">
        <v>6446</v>
      </c>
      <c r="G1390" s="20" t="s">
        <v>6447</v>
      </c>
      <c r="H1390" s="20" t="s">
        <v>6448</v>
      </c>
      <c r="I1390" s="20" t="s">
        <v>401</v>
      </c>
      <c r="J1390" s="20" t="s">
        <v>402</v>
      </c>
    </row>
    <row r="1391" spans="1:10" x14ac:dyDescent="0.2">
      <c r="A1391" s="20" t="s">
        <v>6449</v>
      </c>
      <c r="B1391" s="20" t="s">
        <v>4908</v>
      </c>
      <c r="C1391" s="20" t="s">
        <v>4909</v>
      </c>
      <c r="D1391" s="20" t="s">
        <v>571</v>
      </c>
      <c r="E1391" s="20" t="s">
        <v>6450</v>
      </c>
      <c r="F1391" s="20" t="s">
        <v>1950</v>
      </c>
      <c r="G1391" s="20" t="s">
        <v>6451</v>
      </c>
      <c r="H1391" s="20" t="s">
        <v>6452</v>
      </c>
      <c r="I1391" s="20" t="s">
        <v>401</v>
      </c>
      <c r="J1391" s="20" t="s">
        <v>483</v>
      </c>
    </row>
    <row r="1392" spans="1:10" x14ac:dyDescent="0.2">
      <c r="A1392" s="20" t="s">
        <v>6453</v>
      </c>
      <c r="B1392" s="20" t="s">
        <v>4908</v>
      </c>
      <c r="C1392" s="20" t="s">
        <v>4909</v>
      </c>
      <c r="D1392" s="20" t="s">
        <v>571</v>
      </c>
      <c r="E1392" s="20" t="s">
        <v>6454</v>
      </c>
      <c r="F1392" s="20" t="s">
        <v>5455</v>
      </c>
      <c r="G1392" s="20" t="s">
        <v>6455</v>
      </c>
      <c r="H1392" s="20" t="s">
        <v>6456</v>
      </c>
      <c r="I1392" s="20" t="s">
        <v>401</v>
      </c>
      <c r="J1392" s="20" t="s">
        <v>483</v>
      </c>
    </row>
    <row r="1393" spans="1:10" x14ac:dyDescent="0.2">
      <c r="A1393" s="20" t="s">
        <v>6457</v>
      </c>
      <c r="B1393" s="20" t="s">
        <v>4918</v>
      </c>
      <c r="C1393" s="20" t="s">
        <v>4909</v>
      </c>
      <c r="D1393" s="20" t="s">
        <v>571</v>
      </c>
      <c r="E1393" s="20" t="s">
        <v>6458</v>
      </c>
      <c r="F1393" s="20" t="s">
        <v>475</v>
      </c>
      <c r="G1393" s="20" t="s">
        <v>6459</v>
      </c>
      <c r="H1393" s="20" t="s">
        <v>6460</v>
      </c>
      <c r="I1393" s="20" t="s">
        <v>401</v>
      </c>
      <c r="J1393" s="20" t="s">
        <v>402</v>
      </c>
    </row>
    <row r="1394" spans="1:10" x14ac:dyDescent="0.2">
      <c r="A1394" s="20" t="s">
        <v>6461</v>
      </c>
      <c r="B1394" s="20" t="s">
        <v>4908</v>
      </c>
      <c r="C1394" s="20" t="s">
        <v>4909</v>
      </c>
      <c r="D1394" s="20" t="s">
        <v>571</v>
      </c>
      <c r="E1394" s="20" t="s">
        <v>6462</v>
      </c>
      <c r="F1394" s="20" t="s">
        <v>617</v>
      </c>
      <c r="G1394" s="20" t="s">
        <v>6463</v>
      </c>
      <c r="H1394" s="20" t="s">
        <v>6464</v>
      </c>
      <c r="I1394" s="20" t="s">
        <v>401</v>
      </c>
      <c r="J1394" s="20" t="s">
        <v>483</v>
      </c>
    </row>
    <row r="1395" spans="1:10" x14ac:dyDescent="0.2">
      <c r="A1395" s="20" t="s">
        <v>6465</v>
      </c>
      <c r="B1395" s="20" t="s">
        <v>4918</v>
      </c>
      <c r="C1395" s="20" t="s">
        <v>4909</v>
      </c>
      <c r="D1395" s="20" t="s">
        <v>571</v>
      </c>
      <c r="E1395" s="20" t="s">
        <v>6466</v>
      </c>
      <c r="F1395" s="20" t="s">
        <v>2693</v>
      </c>
      <c r="G1395" s="20" t="s">
        <v>6467</v>
      </c>
      <c r="H1395" s="20" t="s">
        <v>6468</v>
      </c>
      <c r="I1395" s="20" t="s">
        <v>401</v>
      </c>
      <c r="J1395" s="20" t="s">
        <v>483</v>
      </c>
    </row>
    <row r="1396" spans="1:10" x14ac:dyDescent="0.2">
      <c r="A1396" s="20" t="s">
        <v>6469</v>
      </c>
      <c r="B1396" s="20" t="s">
        <v>4908</v>
      </c>
      <c r="C1396" s="20" t="s">
        <v>4909</v>
      </c>
      <c r="D1396" s="20" t="s">
        <v>571</v>
      </c>
      <c r="E1396" s="20" t="s">
        <v>6470</v>
      </c>
      <c r="F1396" s="20" t="s">
        <v>914</v>
      </c>
      <c r="G1396" s="20" t="s">
        <v>6471</v>
      </c>
      <c r="H1396" s="20" t="s">
        <v>6472</v>
      </c>
      <c r="I1396" s="20" t="s">
        <v>401</v>
      </c>
      <c r="J1396" s="20" t="s">
        <v>483</v>
      </c>
    </row>
    <row r="1397" spans="1:10" x14ac:dyDescent="0.2">
      <c r="A1397" s="20" t="s">
        <v>6473</v>
      </c>
      <c r="B1397" s="20" t="s">
        <v>4918</v>
      </c>
      <c r="C1397" s="20" t="s">
        <v>4909</v>
      </c>
      <c r="D1397" s="20" t="s">
        <v>571</v>
      </c>
      <c r="E1397" s="20" t="s">
        <v>6474</v>
      </c>
      <c r="F1397" s="20" t="s">
        <v>6475</v>
      </c>
      <c r="G1397" s="20" t="s">
        <v>6476</v>
      </c>
      <c r="H1397" s="20" t="s">
        <v>6477</v>
      </c>
      <c r="I1397" s="20" t="s">
        <v>401</v>
      </c>
      <c r="J1397" s="20" t="s">
        <v>483</v>
      </c>
    </row>
    <row r="1398" spans="1:10" x14ac:dyDescent="0.2">
      <c r="A1398" s="20" t="s">
        <v>6478</v>
      </c>
      <c r="B1398" s="20" t="s">
        <v>4918</v>
      </c>
      <c r="C1398" s="20" t="s">
        <v>4909</v>
      </c>
      <c r="D1398" s="20" t="s">
        <v>571</v>
      </c>
      <c r="E1398" s="20" t="s">
        <v>6479</v>
      </c>
      <c r="F1398" s="20" t="s">
        <v>2202</v>
      </c>
      <c r="G1398" s="20" t="s">
        <v>6480</v>
      </c>
      <c r="H1398" s="20" t="s">
        <v>6481</v>
      </c>
      <c r="I1398" s="20" t="s">
        <v>401</v>
      </c>
      <c r="J1398" s="20" t="s">
        <v>483</v>
      </c>
    </row>
    <row r="1399" spans="1:10" x14ac:dyDescent="0.2">
      <c r="A1399" s="20" t="s">
        <v>6482</v>
      </c>
      <c r="B1399" s="20" t="s">
        <v>4908</v>
      </c>
      <c r="C1399" s="20" t="s">
        <v>4909</v>
      </c>
      <c r="D1399" s="20" t="s">
        <v>571</v>
      </c>
      <c r="E1399" s="20" t="s">
        <v>6483</v>
      </c>
      <c r="F1399" s="20" t="s">
        <v>6242</v>
      </c>
      <c r="G1399" s="20" t="s">
        <v>6484</v>
      </c>
      <c r="H1399" s="20" t="s">
        <v>6485</v>
      </c>
      <c r="I1399" s="20" t="s">
        <v>401</v>
      </c>
      <c r="J1399" s="20" t="s">
        <v>483</v>
      </c>
    </row>
    <row r="1400" spans="1:10" x14ac:dyDescent="0.2">
      <c r="A1400" s="20" t="s">
        <v>6486</v>
      </c>
      <c r="B1400" s="20" t="s">
        <v>4908</v>
      </c>
      <c r="C1400" s="20" t="s">
        <v>4909</v>
      </c>
      <c r="D1400" s="20" t="s">
        <v>571</v>
      </c>
      <c r="E1400" s="20" t="s">
        <v>6487</v>
      </c>
      <c r="F1400" s="20" t="s">
        <v>475</v>
      </c>
      <c r="G1400" s="20" t="s">
        <v>6488</v>
      </c>
      <c r="H1400" s="20" t="s">
        <v>6489</v>
      </c>
      <c r="I1400" s="20" t="s">
        <v>401</v>
      </c>
      <c r="J1400" s="20" t="s">
        <v>483</v>
      </c>
    </row>
    <row r="1401" spans="1:10" x14ac:dyDescent="0.2">
      <c r="A1401" s="20" t="s">
        <v>6490</v>
      </c>
      <c r="B1401" s="20" t="s">
        <v>4908</v>
      </c>
      <c r="C1401" s="20" t="s">
        <v>4909</v>
      </c>
      <c r="D1401" s="20" t="s">
        <v>571</v>
      </c>
      <c r="E1401" s="20" t="s">
        <v>6491</v>
      </c>
      <c r="F1401" s="20" t="s">
        <v>891</v>
      </c>
      <c r="G1401" s="20" t="s">
        <v>6492</v>
      </c>
      <c r="H1401" s="20" t="s">
        <v>6493</v>
      </c>
      <c r="I1401" s="20" t="s">
        <v>401</v>
      </c>
      <c r="J1401" s="20" t="s">
        <v>483</v>
      </c>
    </row>
    <row r="1402" spans="1:10" x14ac:dyDescent="0.2">
      <c r="A1402" s="20" t="s">
        <v>6494</v>
      </c>
      <c r="B1402" s="20" t="s">
        <v>4918</v>
      </c>
      <c r="C1402" s="20" t="s">
        <v>4909</v>
      </c>
      <c r="D1402" s="20" t="s">
        <v>571</v>
      </c>
      <c r="E1402" s="20" t="s">
        <v>6495</v>
      </c>
      <c r="F1402" s="20" t="s">
        <v>6496</v>
      </c>
      <c r="G1402" s="20" t="s">
        <v>6497</v>
      </c>
      <c r="H1402" s="20" t="s">
        <v>6498</v>
      </c>
      <c r="I1402" s="20" t="s">
        <v>401</v>
      </c>
      <c r="J1402" s="20" t="s">
        <v>402</v>
      </c>
    </row>
    <row r="1403" spans="1:10" x14ac:dyDescent="0.2">
      <c r="A1403" s="20" t="s">
        <v>6499</v>
      </c>
      <c r="B1403" s="20" t="s">
        <v>4908</v>
      </c>
      <c r="C1403" s="20" t="s">
        <v>4909</v>
      </c>
      <c r="D1403" s="20" t="s">
        <v>571</v>
      </c>
      <c r="E1403" s="20" t="s">
        <v>6500</v>
      </c>
      <c r="F1403" s="20" t="s">
        <v>6501</v>
      </c>
      <c r="G1403" s="20" t="s">
        <v>6502</v>
      </c>
      <c r="H1403" s="20" t="s">
        <v>6503</v>
      </c>
      <c r="I1403" s="20" t="s">
        <v>401</v>
      </c>
      <c r="J1403" s="20" t="s">
        <v>483</v>
      </c>
    </row>
    <row r="1404" spans="1:10" x14ac:dyDescent="0.2">
      <c r="A1404" s="20" t="s">
        <v>6504</v>
      </c>
      <c r="B1404" s="20" t="s">
        <v>4908</v>
      </c>
      <c r="C1404" s="20" t="s">
        <v>4909</v>
      </c>
      <c r="D1404" s="20" t="s">
        <v>571</v>
      </c>
      <c r="E1404" s="20" t="s">
        <v>6505</v>
      </c>
      <c r="F1404" s="20" t="s">
        <v>826</v>
      </c>
      <c r="G1404" s="20" t="s">
        <v>6506</v>
      </c>
      <c r="H1404" s="20" t="s">
        <v>6507</v>
      </c>
      <c r="I1404" s="20" t="s">
        <v>401</v>
      </c>
      <c r="J1404" s="20" t="s">
        <v>402</v>
      </c>
    </row>
    <row r="1405" spans="1:10" x14ac:dyDescent="0.2">
      <c r="A1405" s="20" t="s">
        <v>6508</v>
      </c>
      <c r="B1405" s="20" t="s">
        <v>4908</v>
      </c>
      <c r="C1405" s="20" t="s">
        <v>4909</v>
      </c>
      <c r="D1405" s="20" t="s">
        <v>571</v>
      </c>
      <c r="E1405" s="20" t="s">
        <v>6509</v>
      </c>
      <c r="F1405" s="20" t="s">
        <v>742</v>
      </c>
      <c r="G1405" s="20" t="s">
        <v>6510</v>
      </c>
      <c r="H1405" s="20" t="s">
        <v>6511</v>
      </c>
      <c r="I1405" s="20" t="s">
        <v>401</v>
      </c>
      <c r="J1405" s="20" t="s">
        <v>483</v>
      </c>
    </row>
    <row r="1406" spans="1:10" x14ac:dyDescent="0.2">
      <c r="A1406" s="20" t="s">
        <v>6512</v>
      </c>
      <c r="B1406" s="20" t="s">
        <v>4918</v>
      </c>
      <c r="C1406" s="20" t="s">
        <v>4909</v>
      </c>
      <c r="D1406" s="20" t="s">
        <v>571</v>
      </c>
      <c r="E1406" s="20" t="s">
        <v>6513</v>
      </c>
      <c r="F1406" s="20" t="s">
        <v>2973</v>
      </c>
      <c r="G1406" s="20" t="s">
        <v>6514</v>
      </c>
      <c r="H1406" s="20" t="s">
        <v>6515</v>
      </c>
      <c r="I1406" s="20" t="s">
        <v>401</v>
      </c>
      <c r="J1406" s="20" t="s">
        <v>402</v>
      </c>
    </row>
    <row r="1407" spans="1:10" x14ac:dyDescent="0.2">
      <c r="A1407" s="20" t="s">
        <v>6516</v>
      </c>
      <c r="B1407" s="20" t="s">
        <v>4918</v>
      </c>
      <c r="C1407" s="20" t="s">
        <v>4909</v>
      </c>
      <c r="D1407" s="20" t="s">
        <v>571</v>
      </c>
      <c r="E1407" s="20" t="s">
        <v>6517</v>
      </c>
      <c r="F1407" s="20" t="s">
        <v>1905</v>
      </c>
      <c r="G1407" s="20" t="s">
        <v>6518</v>
      </c>
      <c r="H1407" s="20" t="s">
        <v>6519</v>
      </c>
      <c r="I1407" s="20" t="s">
        <v>401</v>
      </c>
      <c r="J1407" s="20" t="s">
        <v>483</v>
      </c>
    </row>
    <row r="1408" spans="1:10" x14ac:dyDescent="0.2">
      <c r="A1408" s="20" t="s">
        <v>6520</v>
      </c>
      <c r="B1408" s="20" t="s">
        <v>4918</v>
      </c>
      <c r="C1408" s="20" t="s">
        <v>4909</v>
      </c>
      <c r="D1408" s="20" t="s">
        <v>571</v>
      </c>
      <c r="E1408" s="20" t="s">
        <v>6521</v>
      </c>
      <c r="F1408" s="20" t="s">
        <v>6522</v>
      </c>
      <c r="G1408" s="20" t="s">
        <v>6523</v>
      </c>
      <c r="H1408" s="20" t="s">
        <v>6524</v>
      </c>
      <c r="I1408" s="20" t="s">
        <v>401</v>
      </c>
      <c r="J1408" s="20" t="s">
        <v>883</v>
      </c>
    </row>
    <row r="1409" spans="1:10" x14ac:dyDescent="0.2">
      <c r="A1409" s="20" t="s">
        <v>6525</v>
      </c>
      <c r="B1409" s="20" t="s">
        <v>4918</v>
      </c>
      <c r="C1409" s="20" t="s">
        <v>4909</v>
      </c>
      <c r="D1409" s="20" t="s">
        <v>571</v>
      </c>
      <c r="E1409" s="20" t="s">
        <v>6526</v>
      </c>
      <c r="F1409" s="20" t="s">
        <v>421</v>
      </c>
      <c r="G1409" s="20" t="s">
        <v>6527</v>
      </c>
      <c r="H1409" s="20" t="s">
        <v>6528</v>
      </c>
      <c r="I1409" s="20" t="s">
        <v>401</v>
      </c>
      <c r="J1409" s="20" t="s">
        <v>483</v>
      </c>
    </row>
    <row r="1410" spans="1:10" x14ac:dyDescent="0.2">
      <c r="A1410" s="20" t="s">
        <v>6529</v>
      </c>
      <c r="B1410" s="20" t="s">
        <v>4918</v>
      </c>
      <c r="C1410" s="20" t="s">
        <v>4909</v>
      </c>
      <c r="D1410" s="20" t="s">
        <v>571</v>
      </c>
      <c r="E1410" s="20" t="s">
        <v>6530</v>
      </c>
      <c r="F1410" s="20" t="s">
        <v>770</v>
      </c>
      <c r="G1410" s="20" t="s">
        <v>6531</v>
      </c>
      <c r="H1410" s="20" t="s">
        <v>6532</v>
      </c>
      <c r="I1410" s="20" t="s">
        <v>401</v>
      </c>
      <c r="J1410" s="20" t="s">
        <v>483</v>
      </c>
    </row>
    <row r="1411" spans="1:10" x14ac:dyDescent="0.2">
      <c r="A1411" s="20" t="s">
        <v>6533</v>
      </c>
      <c r="B1411" s="20" t="s">
        <v>4908</v>
      </c>
      <c r="C1411" s="20" t="s">
        <v>4909</v>
      </c>
      <c r="D1411" s="20" t="s">
        <v>571</v>
      </c>
      <c r="E1411" s="20" t="s">
        <v>6534</v>
      </c>
      <c r="F1411" s="20" t="s">
        <v>1179</v>
      </c>
      <c r="G1411" s="20" t="s">
        <v>6535</v>
      </c>
      <c r="H1411" s="20" t="s">
        <v>6536</v>
      </c>
      <c r="I1411" s="20" t="s">
        <v>401</v>
      </c>
      <c r="J1411" s="20" t="s">
        <v>483</v>
      </c>
    </row>
    <row r="1412" spans="1:10" x14ac:dyDescent="0.2">
      <c r="A1412" s="20" t="s">
        <v>6537</v>
      </c>
      <c r="B1412" s="20" t="s">
        <v>4908</v>
      </c>
      <c r="C1412" s="20" t="s">
        <v>4909</v>
      </c>
      <c r="D1412" s="20" t="s">
        <v>571</v>
      </c>
      <c r="E1412" s="20" t="s">
        <v>6538</v>
      </c>
      <c r="F1412" s="20" t="s">
        <v>2305</v>
      </c>
      <c r="G1412" s="20" t="s">
        <v>6539</v>
      </c>
      <c r="H1412" s="20" t="s">
        <v>6540</v>
      </c>
      <c r="I1412" s="20" t="s">
        <v>401</v>
      </c>
      <c r="J1412" s="20" t="s">
        <v>483</v>
      </c>
    </row>
    <row r="1413" spans="1:10" x14ac:dyDescent="0.2">
      <c r="A1413" s="20" t="s">
        <v>6541</v>
      </c>
      <c r="B1413" s="20" t="s">
        <v>4908</v>
      </c>
      <c r="C1413" s="20" t="s">
        <v>4909</v>
      </c>
      <c r="D1413" s="20" t="s">
        <v>571</v>
      </c>
      <c r="E1413" s="20" t="s">
        <v>6542</v>
      </c>
      <c r="F1413" s="20" t="s">
        <v>3225</v>
      </c>
      <c r="G1413" s="20" t="s">
        <v>6543</v>
      </c>
      <c r="H1413" s="20" t="s">
        <v>6544</v>
      </c>
      <c r="I1413" s="20" t="s">
        <v>401</v>
      </c>
      <c r="J1413" s="20" t="s">
        <v>483</v>
      </c>
    </row>
    <row r="1414" spans="1:10" x14ac:dyDescent="0.2">
      <c r="A1414" s="20" t="s">
        <v>6545</v>
      </c>
      <c r="B1414" s="20" t="s">
        <v>4908</v>
      </c>
      <c r="C1414" s="20" t="s">
        <v>4909</v>
      </c>
      <c r="D1414" s="20" t="s">
        <v>571</v>
      </c>
      <c r="E1414" s="20" t="s">
        <v>6546</v>
      </c>
      <c r="F1414" s="20" t="s">
        <v>4102</v>
      </c>
      <c r="G1414" s="20" t="s">
        <v>6547</v>
      </c>
      <c r="H1414" s="20" t="s">
        <v>6548</v>
      </c>
      <c r="I1414" s="20" t="s">
        <v>401</v>
      </c>
      <c r="J1414" s="20" t="s">
        <v>483</v>
      </c>
    </row>
    <row r="1415" spans="1:10" x14ac:dyDescent="0.2">
      <c r="A1415" s="20" t="s">
        <v>6549</v>
      </c>
      <c r="B1415" s="20" t="s">
        <v>4918</v>
      </c>
      <c r="C1415" s="20" t="s">
        <v>4909</v>
      </c>
      <c r="D1415" s="20" t="s">
        <v>571</v>
      </c>
      <c r="E1415" s="20" t="s">
        <v>6550</v>
      </c>
      <c r="F1415" s="20" t="s">
        <v>1422</v>
      </c>
      <c r="G1415" s="20" t="s">
        <v>6551</v>
      </c>
      <c r="H1415" s="20" t="s">
        <v>6552</v>
      </c>
      <c r="I1415" s="20" t="s">
        <v>401</v>
      </c>
      <c r="J1415" s="20" t="s">
        <v>483</v>
      </c>
    </row>
    <row r="1416" spans="1:10" x14ac:dyDescent="0.2">
      <c r="A1416" s="20" t="s">
        <v>6553</v>
      </c>
      <c r="B1416" s="20" t="s">
        <v>4918</v>
      </c>
      <c r="C1416" s="20" t="s">
        <v>4909</v>
      </c>
      <c r="D1416" s="20" t="s">
        <v>571</v>
      </c>
      <c r="E1416" s="20" t="s">
        <v>6554</v>
      </c>
      <c r="F1416" s="20" t="s">
        <v>1388</v>
      </c>
      <c r="G1416" s="20" t="s">
        <v>6555</v>
      </c>
      <c r="H1416" s="20" t="s">
        <v>6556</v>
      </c>
      <c r="I1416" s="20" t="s">
        <v>401</v>
      </c>
      <c r="J1416" s="20" t="s">
        <v>483</v>
      </c>
    </row>
    <row r="1417" spans="1:10" x14ac:dyDescent="0.2">
      <c r="A1417" s="20" t="s">
        <v>6557</v>
      </c>
      <c r="B1417" s="20" t="s">
        <v>4918</v>
      </c>
      <c r="C1417" s="20" t="s">
        <v>4909</v>
      </c>
      <c r="D1417" s="20" t="s">
        <v>571</v>
      </c>
      <c r="E1417" s="20" t="s">
        <v>6558</v>
      </c>
      <c r="F1417" s="20" t="s">
        <v>4010</v>
      </c>
      <c r="G1417" s="20" t="s">
        <v>6559</v>
      </c>
      <c r="H1417" s="20" t="s">
        <v>6560</v>
      </c>
      <c r="I1417" s="20" t="s">
        <v>401</v>
      </c>
      <c r="J1417" s="20" t="s">
        <v>483</v>
      </c>
    </row>
    <row r="1418" spans="1:10" x14ac:dyDescent="0.2">
      <c r="A1418" s="20" t="s">
        <v>6561</v>
      </c>
      <c r="B1418" s="20" t="s">
        <v>4918</v>
      </c>
      <c r="C1418" s="20" t="s">
        <v>4909</v>
      </c>
      <c r="D1418" s="20" t="s">
        <v>571</v>
      </c>
      <c r="E1418" s="20" t="s">
        <v>6562</v>
      </c>
      <c r="F1418" s="20" t="s">
        <v>811</v>
      </c>
      <c r="G1418" s="20" t="s">
        <v>6563</v>
      </c>
      <c r="H1418" s="20" t="s">
        <v>6564</v>
      </c>
      <c r="I1418" s="20" t="s">
        <v>401</v>
      </c>
      <c r="J1418" s="20" t="s">
        <v>483</v>
      </c>
    </row>
    <row r="1419" spans="1:10" x14ac:dyDescent="0.2">
      <c r="A1419" s="20" t="s">
        <v>6565</v>
      </c>
      <c r="B1419" s="20" t="s">
        <v>4908</v>
      </c>
      <c r="C1419" s="20" t="s">
        <v>4909</v>
      </c>
      <c r="D1419" s="20" t="s">
        <v>571</v>
      </c>
      <c r="E1419" s="20" t="s">
        <v>6566</v>
      </c>
      <c r="F1419" s="20" t="s">
        <v>1950</v>
      </c>
      <c r="G1419" s="20" t="s">
        <v>6567</v>
      </c>
      <c r="H1419" s="20" t="s">
        <v>6568</v>
      </c>
      <c r="I1419" s="20" t="s">
        <v>401</v>
      </c>
      <c r="J1419" s="20" t="s">
        <v>483</v>
      </c>
    </row>
    <row r="1420" spans="1:10" x14ac:dyDescent="0.2">
      <c r="A1420" s="20" t="s">
        <v>6569</v>
      </c>
      <c r="B1420" s="20" t="s">
        <v>4908</v>
      </c>
      <c r="C1420" s="20" t="s">
        <v>4909</v>
      </c>
      <c r="D1420" s="20" t="s">
        <v>571</v>
      </c>
      <c r="E1420" s="20" t="s">
        <v>6570</v>
      </c>
      <c r="F1420" s="20" t="s">
        <v>6571</v>
      </c>
      <c r="G1420" s="20" t="s">
        <v>6572</v>
      </c>
      <c r="H1420" s="20" t="s">
        <v>6573</v>
      </c>
      <c r="I1420" s="20" t="s">
        <v>401</v>
      </c>
      <c r="J1420" s="20" t="s">
        <v>483</v>
      </c>
    </row>
    <row r="1421" spans="1:10" x14ac:dyDescent="0.2">
      <c r="A1421" s="20" t="s">
        <v>6574</v>
      </c>
      <c r="B1421" s="20" t="s">
        <v>4918</v>
      </c>
      <c r="C1421" s="20" t="s">
        <v>4909</v>
      </c>
      <c r="D1421" s="20" t="s">
        <v>571</v>
      </c>
      <c r="E1421" s="20" t="s">
        <v>6575</v>
      </c>
      <c r="F1421" s="20" t="s">
        <v>421</v>
      </c>
      <c r="G1421" s="20" t="s">
        <v>6576</v>
      </c>
      <c r="H1421" s="20" t="s">
        <v>6577</v>
      </c>
      <c r="I1421" s="20" t="s">
        <v>401</v>
      </c>
      <c r="J1421" s="20" t="s">
        <v>483</v>
      </c>
    </row>
    <row r="1422" spans="1:10" x14ac:dyDescent="0.2">
      <c r="A1422" s="20" t="s">
        <v>6578</v>
      </c>
      <c r="B1422" s="20" t="s">
        <v>4908</v>
      </c>
      <c r="C1422" s="20" t="s">
        <v>4909</v>
      </c>
      <c r="D1422" s="20" t="s">
        <v>571</v>
      </c>
      <c r="E1422" s="20" t="s">
        <v>6579</v>
      </c>
      <c r="F1422" s="20" t="s">
        <v>421</v>
      </c>
      <c r="G1422" s="20" t="s">
        <v>6580</v>
      </c>
      <c r="H1422" s="20" t="s">
        <v>6581</v>
      </c>
      <c r="I1422" s="20" t="s">
        <v>401</v>
      </c>
      <c r="J1422" s="20" t="s">
        <v>483</v>
      </c>
    </row>
    <row r="1423" spans="1:10" x14ac:dyDescent="0.2">
      <c r="A1423" s="20" t="s">
        <v>6582</v>
      </c>
      <c r="B1423" s="20" t="s">
        <v>4918</v>
      </c>
      <c r="C1423" s="20" t="s">
        <v>4909</v>
      </c>
      <c r="D1423" s="20" t="s">
        <v>571</v>
      </c>
      <c r="E1423" s="20" t="s">
        <v>6583</v>
      </c>
      <c r="F1423" s="20" t="s">
        <v>1809</v>
      </c>
      <c r="G1423" s="20" t="s">
        <v>6584</v>
      </c>
      <c r="H1423" s="20" t="s">
        <v>6585</v>
      </c>
      <c r="I1423" s="20" t="s">
        <v>401</v>
      </c>
      <c r="J1423" s="20" t="s">
        <v>402</v>
      </c>
    </row>
    <row r="1424" spans="1:10" x14ac:dyDescent="0.2">
      <c r="A1424" s="20" t="s">
        <v>6586</v>
      </c>
      <c r="B1424" s="20" t="s">
        <v>4908</v>
      </c>
      <c r="C1424" s="20" t="s">
        <v>4909</v>
      </c>
      <c r="D1424" s="20" t="s">
        <v>571</v>
      </c>
      <c r="E1424" s="20" t="s">
        <v>6587</v>
      </c>
      <c r="F1424" s="20" t="s">
        <v>3426</v>
      </c>
      <c r="G1424" s="20" t="s">
        <v>6588</v>
      </c>
      <c r="H1424" s="20" t="s">
        <v>6589</v>
      </c>
      <c r="I1424" s="20" t="s">
        <v>401</v>
      </c>
      <c r="J1424" s="20" t="s">
        <v>402</v>
      </c>
    </row>
    <row r="1425" spans="1:10" x14ac:dyDescent="0.2">
      <c r="A1425" s="20" t="s">
        <v>6590</v>
      </c>
      <c r="B1425" s="20" t="s">
        <v>4918</v>
      </c>
      <c r="C1425" s="20" t="s">
        <v>4909</v>
      </c>
      <c r="D1425" s="20" t="s">
        <v>571</v>
      </c>
      <c r="E1425" s="20" t="s">
        <v>6591</v>
      </c>
      <c r="F1425" s="20" t="s">
        <v>6592</v>
      </c>
      <c r="G1425" s="20" t="s">
        <v>6593</v>
      </c>
      <c r="H1425" s="20" t="s">
        <v>6594</v>
      </c>
      <c r="I1425" s="20" t="s">
        <v>401</v>
      </c>
      <c r="J1425" s="20" t="s">
        <v>483</v>
      </c>
    </row>
    <row r="1426" spans="1:10" x14ac:dyDescent="0.2">
      <c r="A1426" s="20" t="s">
        <v>6595</v>
      </c>
      <c r="B1426" s="20" t="s">
        <v>4908</v>
      </c>
      <c r="C1426" s="20" t="s">
        <v>4909</v>
      </c>
      <c r="D1426" s="20" t="s">
        <v>571</v>
      </c>
      <c r="E1426" s="20" t="s">
        <v>6596</v>
      </c>
      <c r="F1426" s="20" t="s">
        <v>905</v>
      </c>
      <c r="G1426" s="20" t="s">
        <v>6597</v>
      </c>
      <c r="H1426" s="20" t="s">
        <v>6598</v>
      </c>
      <c r="I1426" s="20" t="s">
        <v>401</v>
      </c>
      <c r="J1426" s="20" t="s">
        <v>402</v>
      </c>
    </row>
    <row r="1427" spans="1:10" x14ac:dyDescent="0.2">
      <c r="A1427" s="20" t="s">
        <v>6599</v>
      </c>
      <c r="B1427" s="20" t="s">
        <v>4908</v>
      </c>
      <c r="C1427" s="20" t="s">
        <v>4909</v>
      </c>
      <c r="D1427" s="20" t="s">
        <v>571</v>
      </c>
      <c r="E1427" s="20" t="s">
        <v>6600</v>
      </c>
      <c r="F1427" s="20" t="s">
        <v>377</v>
      </c>
      <c r="G1427" s="20" t="s">
        <v>6601</v>
      </c>
      <c r="H1427" s="20" t="s">
        <v>6602</v>
      </c>
      <c r="I1427" s="20" t="s">
        <v>401</v>
      </c>
      <c r="J1427" s="20" t="s">
        <v>483</v>
      </c>
    </row>
    <row r="1428" spans="1:10" x14ac:dyDescent="0.2">
      <c r="A1428" s="20" t="s">
        <v>6603</v>
      </c>
      <c r="B1428" s="20" t="s">
        <v>4908</v>
      </c>
      <c r="C1428" s="20" t="s">
        <v>4909</v>
      </c>
      <c r="D1428" s="20" t="s">
        <v>571</v>
      </c>
      <c r="E1428" s="20" t="s">
        <v>6604</v>
      </c>
      <c r="F1428" s="20" t="s">
        <v>1278</v>
      </c>
      <c r="G1428" s="20" t="s">
        <v>6605</v>
      </c>
      <c r="H1428" s="20" t="s">
        <v>6606</v>
      </c>
      <c r="I1428" s="20" t="s">
        <v>401</v>
      </c>
      <c r="J1428" s="20" t="s">
        <v>483</v>
      </c>
    </row>
    <row r="1429" spans="1:10" x14ac:dyDescent="0.2">
      <c r="A1429" s="20" t="s">
        <v>6607</v>
      </c>
      <c r="B1429" s="20" t="s">
        <v>4908</v>
      </c>
      <c r="C1429" s="20" t="s">
        <v>4909</v>
      </c>
      <c r="D1429" s="20" t="s">
        <v>571</v>
      </c>
      <c r="E1429" s="20" t="s">
        <v>6608</v>
      </c>
      <c r="F1429" s="20" t="s">
        <v>1727</v>
      </c>
      <c r="G1429" s="20" t="s">
        <v>6609</v>
      </c>
      <c r="H1429" s="20" t="s">
        <v>6610</v>
      </c>
      <c r="I1429" s="20" t="s">
        <v>401</v>
      </c>
      <c r="J1429" s="20" t="s">
        <v>483</v>
      </c>
    </row>
    <row r="1430" spans="1:10" x14ac:dyDescent="0.2">
      <c r="A1430" s="20" t="s">
        <v>6611</v>
      </c>
      <c r="B1430" s="20" t="s">
        <v>4918</v>
      </c>
      <c r="C1430" s="20" t="s">
        <v>4909</v>
      </c>
      <c r="D1430" s="20" t="s">
        <v>571</v>
      </c>
      <c r="E1430" s="20" t="s">
        <v>6612</v>
      </c>
      <c r="F1430" s="20" t="s">
        <v>6613</v>
      </c>
      <c r="G1430" s="20" t="s">
        <v>6614</v>
      </c>
      <c r="H1430" s="20" t="s">
        <v>6615</v>
      </c>
      <c r="I1430" s="20" t="s">
        <v>401</v>
      </c>
      <c r="J1430" s="20" t="s">
        <v>402</v>
      </c>
    </row>
    <row r="1431" spans="1:10" x14ac:dyDescent="0.2">
      <c r="A1431" s="20" t="s">
        <v>6616</v>
      </c>
      <c r="B1431" s="20" t="s">
        <v>4918</v>
      </c>
      <c r="C1431" s="20" t="s">
        <v>4909</v>
      </c>
      <c r="D1431" s="20" t="s">
        <v>571</v>
      </c>
      <c r="E1431" s="20" t="s">
        <v>6617</v>
      </c>
      <c r="F1431" s="20" t="s">
        <v>528</v>
      </c>
      <c r="G1431" s="20" t="s">
        <v>6618</v>
      </c>
      <c r="H1431" s="20" t="s">
        <v>6619</v>
      </c>
      <c r="I1431" s="20" t="s">
        <v>389</v>
      </c>
      <c r="J1431" s="20"/>
    </row>
    <row r="1432" spans="1:10" x14ac:dyDescent="0.2">
      <c r="A1432" s="20" t="s">
        <v>6620</v>
      </c>
      <c r="B1432" s="20" t="s">
        <v>4908</v>
      </c>
      <c r="C1432" s="20" t="s">
        <v>4909</v>
      </c>
      <c r="D1432" s="20" t="s">
        <v>571</v>
      </c>
      <c r="E1432" s="20" t="s">
        <v>6621</v>
      </c>
      <c r="F1432" s="20" t="s">
        <v>4496</v>
      </c>
      <c r="G1432" s="20" t="s">
        <v>6622</v>
      </c>
      <c r="H1432" s="20" t="s">
        <v>6623</v>
      </c>
      <c r="I1432" s="20" t="s">
        <v>401</v>
      </c>
      <c r="J1432" s="20" t="s">
        <v>483</v>
      </c>
    </row>
    <row r="1433" spans="1:10" x14ac:dyDescent="0.2">
      <c r="A1433" s="20" t="s">
        <v>6624</v>
      </c>
      <c r="B1433" s="20" t="s">
        <v>4908</v>
      </c>
      <c r="C1433" s="20" t="s">
        <v>4909</v>
      </c>
      <c r="D1433" s="20" t="s">
        <v>571</v>
      </c>
      <c r="E1433" s="20" t="s">
        <v>6625</v>
      </c>
      <c r="F1433" s="20" t="s">
        <v>5723</v>
      </c>
      <c r="G1433" s="20" t="s">
        <v>6626</v>
      </c>
      <c r="H1433" s="20" t="s">
        <v>6627</v>
      </c>
      <c r="I1433" s="20" t="s">
        <v>401</v>
      </c>
      <c r="J1433" s="20" t="s">
        <v>483</v>
      </c>
    </row>
    <row r="1434" spans="1:10" x14ac:dyDescent="0.2">
      <c r="A1434" s="20" t="s">
        <v>6628</v>
      </c>
      <c r="B1434" s="20" t="s">
        <v>4908</v>
      </c>
      <c r="C1434" s="20" t="s">
        <v>4909</v>
      </c>
      <c r="D1434" s="20" t="s">
        <v>571</v>
      </c>
      <c r="E1434" s="20" t="s">
        <v>6629</v>
      </c>
      <c r="F1434" s="20" t="s">
        <v>6501</v>
      </c>
      <c r="G1434" s="20" t="s">
        <v>6630</v>
      </c>
      <c r="H1434" s="20" t="s">
        <v>6631</v>
      </c>
      <c r="I1434" s="20" t="s">
        <v>401</v>
      </c>
      <c r="J1434" s="20" t="s">
        <v>483</v>
      </c>
    </row>
    <row r="1435" spans="1:10" x14ac:dyDescent="0.2">
      <c r="A1435" s="20" t="s">
        <v>6632</v>
      </c>
      <c r="B1435" s="20" t="s">
        <v>4908</v>
      </c>
      <c r="C1435" s="20" t="s">
        <v>4909</v>
      </c>
      <c r="D1435" s="20" t="s">
        <v>571</v>
      </c>
      <c r="E1435" s="20" t="s">
        <v>6633</v>
      </c>
      <c r="F1435" s="20" t="s">
        <v>6634</v>
      </c>
      <c r="G1435" s="20" t="s">
        <v>6635</v>
      </c>
      <c r="H1435" s="20" t="s">
        <v>6636</v>
      </c>
      <c r="I1435" s="20" t="s">
        <v>401</v>
      </c>
      <c r="J1435" s="20" t="s">
        <v>483</v>
      </c>
    </row>
    <row r="1436" spans="1:10" x14ac:dyDescent="0.2">
      <c r="A1436" s="20" t="s">
        <v>6637</v>
      </c>
      <c r="B1436" s="20" t="s">
        <v>4908</v>
      </c>
      <c r="C1436" s="20" t="s">
        <v>4909</v>
      </c>
      <c r="D1436" s="20" t="s">
        <v>571</v>
      </c>
      <c r="E1436" s="20" t="s">
        <v>6638</v>
      </c>
      <c r="F1436" s="20" t="s">
        <v>6639</v>
      </c>
      <c r="G1436" s="20" t="s">
        <v>6640</v>
      </c>
      <c r="H1436" s="20" t="s">
        <v>6641</v>
      </c>
      <c r="I1436" s="20" t="s">
        <v>401</v>
      </c>
      <c r="J1436" s="20" t="s">
        <v>483</v>
      </c>
    </row>
    <row r="1437" spans="1:10" x14ac:dyDescent="0.2">
      <c r="A1437" s="20" t="s">
        <v>6642</v>
      </c>
      <c r="B1437" s="20" t="s">
        <v>4908</v>
      </c>
      <c r="C1437" s="20" t="s">
        <v>4909</v>
      </c>
      <c r="D1437" s="20" t="s">
        <v>571</v>
      </c>
      <c r="E1437" s="20" t="s">
        <v>6643</v>
      </c>
      <c r="F1437" s="20" t="s">
        <v>693</v>
      </c>
      <c r="G1437" s="20" t="s">
        <v>6644</v>
      </c>
      <c r="H1437" s="20" t="s">
        <v>6645</v>
      </c>
      <c r="I1437" s="20" t="s">
        <v>401</v>
      </c>
      <c r="J1437" s="20" t="s">
        <v>483</v>
      </c>
    </row>
    <row r="1438" spans="1:10" x14ac:dyDescent="0.2">
      <c r="A1438" s="20" t="s">
        <v>6646</v>
      </c>
      <c r="B1438" s="20" t="s">
        <v>4918</v>
      </c>
      <c r="C1438" s="20" t="s">
        <v>4909</v>
      </c>
      <c r="D1438" s="20" t="s">
        <v>571</v>
      </c>
      <c r="E1438" s="20" t="s">
        <v>6647</v>
      </c>
      <c r="F1438" s="20" t="s">
        <v>1905</v>
      </c>
      <c r="G1438" s="20" t="s">
        <v>6648</v>
      </c>
      <c r="H1438" s="20" t="s">
        <v>6649</v>
      </c>
      <c r="I1438" s="20" t="s">
        <v>401</v>
      </c>
      <c r="J1438" s="20" t="s">
        <v>483</v>
      </c>
    </row>
    <row r="1439" spans="1:10" x14ac:dyDescent="0.2">
      <c r="A1439" s="20" t="s">
        <v>6650</v>
      </c>
      <c r="B1439" s="20" t="s">
        <v>4918</v>
      </c>
      <c r="C1439" s="20" t="s">
        <v>4909</v>
      </c>
      <c r="D1439" s="20" t="s">
        <v>571</v>
      </c>
      <c r="E1439" s="20" t="s">
        <v>6651</v>
      </c>
      <c r="F1439" s="20" t="s">
        <v>862</v>
      </c>
      <c r="G1439" s="20" t="s">
        <v>6652</v>
      </c>
      <c r="H1439" s="20" t="s">
        <v>6653</v>
      </c>
      <c r="I1439" s="20" t="s">
        <v>401</v>
      </c>
      <c r="J1439" s="20" t="s">
        <v>483</v>
      </c>
    </row>
    <row r="1440" spans="1:10" x14ac:dyDescent="0.2">
      <c r="A1440" s="20" t="s">
        <v>6654</v>
      </c>
      <c r="B1440" s="20" t="s">
        <v>4908</v>
      </c>
      <c r="C1440" s="20" t="s">
        <v>4909</v>
      </c>
      <c r="D1440" s="20" t="s">
        <v>571</v>
      </c>
      <c r="E1440" s="20" t="s">
        <v>6655</v>
      </c>
      <c r="F1440" s="20" t="s">
        <v>6656</v>
      </c>
      <c r="G1440" s="20" t="s">
        <v>6657</v>
      </c>
      <c r="H1440" s="20" t="s">
        <v>6658</v>
      </c>
      <c r="I1440" s="20" t="s">
        <v>401</v>
      </c>
      <c r="J1440" s="20" t="s">
        <v>483</v>
      </c>
    </row>
    <row r="1441" spans="1:10" x14ac:dyDescent="0.2">
      <c r="A1441" s="20" t="s">
        <v>6659</v>
      </c>
      <c r="B1441" s="20" t="s">
        <v>4918</v>
      </c>
      <c r="C1441" s="20" t="s">
        <v>4909</v>
      </c>
      <c r="D1441" s="20" t="s">
        <v>571</v>
      </c>
      <c r="E1441" s="20" t="s">
        <v>6660</v>
      </c>
      <c r="F1441" s="20" t="s">
        <v>1278</v>
      </c>
      <c r="G1441" s="20" t="s">
        <v>6661</v>
      </c>
      <c r="H1441" s="20" t="s">
        <v>6662</v>
      </c>
      <c r="I1441" s="20" t="s">
        <v>352</v>
      </c>
      <c r="J1441" s="20"/>
    </row>
    <row r="1442" spans="1:10" x14ac:dyDescent="0.2">
      <c r="A1442" s="20" t="s">
        <v>6663</v>
      </c>
      <c r="B1442" s="20" t="s">
        <v>4908</v>
      </c>
      <c r="C1442" s="20" t="s">
        <v>4909</v>
      </c>
      <c r="D1442" s="20" t="s">
        <v>571</v>
      </c>
      <c r="E1442" s="20" t="s">
        <v>6664</v>
      </c>
      <c r="F1442" s="20" t="s">
        <v>421</v>
      </c>
      <c r="G1442" s="20" t="s">
        <v>6665</v>
      </c>
      <c r="H1442" s="20" t="s">
        <v>6666</v>
      </c>
      <c r="I1442" s="20" t="s">
        <v>401</v>
      </c>
      <c r="J1442" s="20" t="s">
        <v>483</v>
      </c>
    </row>
    <row r="1443" spans="1:10" x14ac:dyDescent="0.2">
      <c r="A1443" s="20" t="s">
        <v>6667</v>
      </c>
      <c r="B1443" s="20" t="s">
        <v>4908</v>
      </c>
      <c r="C1443" s="20" t="s">
        <v>4909</v>
      </c>
      <c r="D1443" s="20" t="s">
        <v>571</v>
      </c>
      <c r="E1443" s="20" t="s">
        <v>6668</v>
      </c>
      <c r="F1443" s="20" t="s">
        <v>2552</v>
      </c>
      <c r="G1443" s="20" t="s">
        <v>6669</v>
      </c>
      <c r="H1443" s="20" t="s">
        <v>6670</v>
      </c>
      <c r="I1443" s="20" t="s">
        <v>401</v>
      </c>
      <c r="J1443" s="20" t="s">
        <v>402</v>
      </c>
    </row>
    <row r="1444" spans="1:10" x14ac:dyDescent="0.2">
      <c r="A1444" s="20" t="s">
        <v>6671</v>
      </c>
      <c r="B1444" s="20" t="s">
        <v>4908</v>
      </c>
      <c r="C1444" s="20" t="s">
        <v>4909</v>
      </c>
      <c r="D1444" s="20" t="s">
        <v>571</v>
      </c>
      <c r="E1444" s="20" t="s">
        <v>6672</v>
      </c>
      <c r="F1444" s="20" t="s">
        <v>923</v>
      </c>
      <c r="G1444" s="20" t="s">
        <v>6673</v>
      </c>
      <c r="H1444" s="20" t="s">
        <v>6674</v>
      </c>
      <c r="I1444" s="20" t="s">
        <v>401</v>
      </c>
      <c r="J1444" s="20" t="s">
        <v>483</v>
      </c>
    </row>
    <row r="1445" spans="1:10" x14ac:dyDescent="0.2">
      <c r="A1445" s="20" t="s">
        <v>6675</v>
      </c>
      <c r="B1445" s="20" t="s">
        <v>4908</v>
      </c>
      <c r="C1445" s="20" t="s">
        <v>4909</v>
      </c>
      <c r="D1445" s="20" t="s">
        <v>571</v>
      </c>
      <c r="E1445" s="20" t="s">
        <v>6676</v>
      </c>
      <c r="F1445" s="20" t="s">
        <v>984</v>
      </c>
      <c r="G1445" s="20" t="s">
        <v>6677</v>
      </c>
      <c r="H1445" s="20" t="s">
        <v>6678</v>
      </c>
      <c r="I1445" s="20" t="s">
        <v>401</v>
      </c>
      <c r="J1445" s="20" t="s">
        <v>483</v>
      </c>
    </row>
    <row r="1446" spans="1:10" x14ac:dyDescent="0.2">
      <c r="A1446" s="20" t="s">
        <v>6679</v>
      </c>
      <c r="B1446" s="20" t="s">
        <v>4908</v>
      </c>
      <c r="C1446" s="20" t="s">
        <v>4909</v>
      </c>
      <c r="D1446" s="20" t="s">
        <v>571</v>
      </c>
      <c r="E1446" s="20" t="s">
        <v>6680</v>
      </c>
      <c r="F1446" s="20" t="s">
        <v>6681</v>
      </c>
      <c r="G1446" s="20" t="s">
        <v>6682</v>
      </c>
      <c r="H1446" s="20" t="s">
        <v>6683</v>
      </c>
      <c r="I1446" s="20" t="s">
        <v>401</v>
      </c>
      <c r="J1446" s="20" t="s">
        <v>402</v>
      </c>
    </row>
    <row r="1447" spans="1:10" x14ac:dyDescent="0.2">
      <c r="A1447" s="20" t="s">
        <v>6684</v>
      </c>
      <c r="B1447" s="20" t="s">
        <v>4908</v>
      </c>
      <c r="C1447" s="20" t="s">
        <v>4909</v>
      </c>
      <c r="D1447" s="20" t="s">
        <v>571</v>
      </c>
      <c r="E1447" s="20" t="s">
        <v>6685</v>
      </c>
      <c r="F1447" s="20" t="s">
        <v>475</v>
      </c>
      <c r="G1447" s="20" t="s">
        <v>6686</v>
      </c>
      <c r="H1447" s="20" t="s">
        <v>6687</v>
      </c>
      <c r="I1447" s="20" t="s">
        <v>401</v>
      </c>
      <c r="J1447" s="20" t="s">
        <v>483</v>
      </c>
    </row>
    <row r="1448" spans="1:10" x14ac:dyDescent="0.2">
      <c r="A1448" s="20" t="s">
        <v>6688</v>
      </c>
      <c r="B1448" s="20" t="s">
        <v>4918</v>
      </c>
      <c r="C1448" s="20" t="s">
        <v>4909</v>
      </c>
      <c r="D1448" s="20" t="s">
        <v>571</v>
      </c>
      <c r="E1448" s="20" t="s">
        <v>6689</v>
      </c>
      <c r="F1448" s="20" t="s">
        <v>436</v>
      </c>
      <c r="G1448" s="20" t="s">
        <v>6690</v>
      </c>
      <c r="H1448" s="20" t="s">
        <v>6691</v>
      </c>
      <c r="I1448" s="20" t="s">
        <v>401</v>
      </c>
      <c r="J1448" s="20" t="s">
        <v>402</v>
      </c>
    </row>
    <row r="1449" spans="1:10" x14ac:dyDescent="0.2">
      <c r="A1449" s="20" t="s">
        <v>6692</v>
      </c>
      <c r="B1449" s="20" t="s">
        <v>4908</v>
      </c>
      <c r="C1449" s="20" t="s">
        <v>4909</v>
      </c>
      <c r="D1449" s="20" t="s">
        <v>571</v>
      </c>
      <c r="E1449" s="20" t="s">
        <v>6693</v>
      </c>
      <c r="F1449" s="20" t="s">
        <v>4102</v>
      </c>
      <c r="G1449" s="20" t="s">
        <v>6694</v>
      </c>
      <c r="H1449" s="20" t="s">
        <v>6695</v>
      </c>
      <c r="I1449" s="20" t="s">
        <v>401</v>
      </c>
      <c r="J1449" s="20" t="s">
        <v>483</v>
      </c>
    </row>
    <row r="1450" spans="1:10" x14ac:dyDescent="0.2">
      <c r="A1450" s="20" t="s">
        <v>6696</v>
      </c>
      <c r="B1450" s="20" t="s">
        <v>4918</v>
      </c>
      <c r="C1450" s="20" t="s">
        <v>4909</v>
      </c>
      <c r="D1450" s="20" t="s">
        <v>571</v>
      </c>
      <c r="E1450" s="20" t="s">
        <v>6697</v>
      </c>
      <c r="F1450" s="20" t="s">
        <v>5970</v>
      </c>
      <c r="G1450" s="20" t="s">
        <v>6698</v>
      </c>
      <c r="H1450" s="20" t="s">
        <v>6699</v>
      </c>
      <c r="I1450" s="20" t="s">
        <v>401</v>
      </c>
      <c r="J1450" s="20" t="s">
        <v>402</v>
      </c>
    </row>
    <row r="1451" spans="1:10" x14ac:dyDescent="0.2">
      <c r="A1451" s="20" t="s">
        <v>6700</v>
      </c>
      <c r="B1451" s="20" t="s">
        <v>4908</v>
      </c>
      <c r="C1451" s="20" t="s">
        <v>4909</v>
      </c>
      <c r="D1451" s="20" t="s">
        <v>571</v>
      </c>
      <c r="E1451" s="20" t="s">
        <v>6701</v>
      </c>
      <c r="F1451" s="20" t="s">
        <v>6702</v>
      </c>
      <c r="G1451" s="20" t="s">
        <v>6703</v>
      </c>
      <c r="H1451" s="20" t="s">
        <v>6704</v>
      </c>
      <c r="I1451" s="20" t="s">
        <v>401</v>
      </c>
      <c r="J1451" s="20" t="s">
        <v>402</v>
      </c>
    </row>
    <row r="1452" spans="1:10" x14ac:dyDescent="0.2">
      <c r="A1452" s="20" t="s">
        <v>6705</v>
      </c>
      <c r="B1452" s="20" t="s">
        <v>992</v>
      </c>
      <c r="C1452" s="20" t="s">
        <v>4909</v>
      </c>
      <c r="D1452" s="20" t="s">
        <v>571</v>
      </c>
      <c r="E1452" s="20" t="s">
        <v>6706</v>
      </c>
      <c r="F1452" s="20" t="s">
        <v>1037</v>
      </c>
      <c r="G1452" s="20" t="s">
        <v>6707</v>
      </c>
      <c r="H1452" s="20" t="s">
        <v>6708</v>
      </c>
      <c r="I1452" s="20" t="s">
        <v>401</v>
      </c>
      <c r="J1452" s="20" t="s">
        <v>483</v>
      </c>
    </row>
    <row r="1453" spans="1:10" x14ac:dyDescent="0.2">
      <c r="A1453" s="20" t="s">
        <v>6709</v>
      </c>
      <c r="B1453" s="20" t="s">
        <v>4908</v>
      </c>
      <c r="C1453" s="20" t="s">
        <v>4909</v>
      </c>
      <c r="D1453" s="20" t="s">
        <v>571</v>
      </c>
      <c r="E1453" s="20" t="s">
        <v>6710</v>
      </c>
      <c r="F1453" s="20" t="s">
        <v>421</v>
      </c>
      <c r="G1453" s="20" t="s">
        <v>6711</v>
      </c>
      <c r="H1453" s="20" t="s">
        <v>6712</v>
      </c>
      <c r="I1453" s="20" t="s">
        <v>401</v>
      </c>
      <c r="J1453" s="20" t="s">
        <v>483</v>
      </c>
    </row>
    <row r="1454" spans="1:10" x14ac:dyDescent="0.2">
      <c r="A1454" s="20" t="s">
        <v>6713</v>
      </c>
      <c r="B1454" s="20" t="s">
        <v>4918</v>
      </c>
      <c r="C1454" s="20" t="s">
        <v>4909</v>
      </c>
      <c r="D1454" s="20" t="s">
        <v>571</v>
      </c>
      <c r="E1454" s="20" t="s">
        <v>6714</v>
      </c>
      <c r="F1454" s="20" t="s">
        <v>6715</v>
      </c>
      <c r="G1454" s="20" t="s">
        <v>6716</v>
      </c>
      <c r="H1454" s="20" t="s">
        <v>6717</v>
      </c>
      <c r="I1454" s="20" t="s">
        <v>401</v>
      </c>
      <c r="J1454" s="20" t="s">
        <v>402</v>
      </c>
    </row>
    <row r="1455" spans="1:10" x14ac:dyDescent="0.2">
      <c r="A1455" s="20" t="s">
        <v>6718</v>
      </c>
      <c r="B1455" s="20" t="s">
        <v>4918</v>
      </c>
      <c r="C1455" s="20" t="s">
        <v>4909</v>
      </c>
      <c r="D1455" s="20" t="s">
        <v>571</v>
      </c>
      <c r="E1455" s="20" t="s">
        <v>6719</v>
      </c>
      <c r="F1455" s="20" t="s">
        <v>783</v>
      </c>
      <c r="G1455" s="20" t="s">
        <v>6720</v>
      </c>
      <c r="H1455" s="20" t="s">
        <v>6721</v>
      </c>
      <c r="I1455" s="20" t="s">
        <v>401</v>
      </c>
      <c r="J1455" s="20" t="s">
        <v>483</v>
      </c>
    </row>
    <row r="1456" spans="1:10" x14ac:dyDescent="0.2">
      <c r="A1456" s="20" t="s">
        <v>6722</v>
      </c>
      <c r="B1456" s="20" t="s">
        <v>4918</v>
      </c>
      <c r="C1456" s="20" t="s">
        <v>4909</v>
      </c>
      <c r="D1456" s="20" t="s">
        <v>571</v>
      </c>
      <c r="E1456" s="20" t="s">
        <v>6723</v>
      </c>
      <c r="F1456" s="20" t="s">
        <v>1882</v>
      </c>
      <c r="G1456" s="20" t="s">
        <v>6724</v>
      </c>
      <c r="H1456" s="20" t="s">
        <v>6725</v>
      </c>
      <c r="I1456" s="20" t="s">
        <v>401</v>
      </c>
      <c r="J1456" s="20" t="s">
        <v>483</v>
      </c>
    </row>
    <row r="1457" spans="1:10" x14ac:dyDescent="0.2">
      <c r="A1457" s="20" t="s">
        <v>6726</v>
      </c>
      <c r="B1457" s="20" t="s">
        <v>4918</v>
      </c>
      <c r="C1457" s="20" t="s">
        <v>4909</v>
      </c>
      <c r="D1457" s="20" t="s">
        <v>571</v>
      </c>
      <c r="E1457" s="20" t="s">
        <v>6727</v>
      </c>
      <c r="F1457" s="20" t="s">
        <v>4107</v>
      </c>
      <c r="G1457" s="20" t="s">
        <v>6728</v>
      </c>
      <c r="H1457" s="20" t="s">
        <v>6729</v>
      </c>
      <c r="I1457" s="20" t="s">
        <v>401</v>
      </c>
      <c r="J1457" s="20" t="s">
        <v>483</v>
      </c>
    </row>
    <row r="1458" spans="1:10" x14ac:dyDescent="0.2">
      <c r="A1458" s="20" t="s">
        <v>6730</v>
      </c>
      <c r="B1458" s="20" t="s">
        <v>4908</v>
      </c>
      <c r="C1458" s="20" t="s">
        <v>4909</v>
      </c>
      <c r="D1458" s="20" t="s">
        <v>571</v>
      </c>
      <c r="E1458" s="20" t="s">
        <v>6731</v>
      </c>
      <c r="F1458" s="20" t="s">
        <v>4439</v>
      </c>
      <c r="G1458" s="20" t="s">
        <v>6732</v>
      </c>
      <c r="H1458" s="20" t="s">
        <v>6733</v>
      </c>
      <c r="I1458" s="20" t="s">
        <v>401</v>
      </c>
      <c r="J1458" s="20" t="s">
        <v>402</v>
      </c>
    </row>
    <row r="1459" spans="1:10" x14ac:dyDescent="0.2">
      <c r="A1459" s="20" t="s">
        <v>6734</v>
      </c>
      <c r="B1459" s="20" t="s">
        <v>4908</v>
      </c>
      <c r="C1459" s="20" t="s">
        <v>4909</v>
      </c>
      <c r="D1459" s="20" t="s">
        <v>571</v>
      </c>
      <c r="E1459" s="20" t="s">
        <v>6735</v>
      </c>
      <c r="F1459" s="20" t="s">
        <v>742</v>
      </c>
      <c r="G1459" s="20" t="s">
        <v>6736</v>
      </c>
      <c r="H1459" s="20" t="s">
        <v>6737</v>
      </c>
      <c r="I1459" s="20" t="s">
        <v>401</v>
      </c>
      <c r="J1459" s="20" t="s">
        <v>483</v>
      </c>
    </row>
    <row r="1460" spans="1:10" x14ac:dyDescent="0.2">
      <c r="A1460" s="20" t="s">
        <v>6738</v>
      </c>
      <c r="B1460" s="20" t="s">
        <v>4908</v>
      </c>
      <c r="C1460" s="20" t="s">
        <v>4909</v>
      </c>
      <c r="D1460" s="20" t="s">
        <v>571</v>
      </c>
      <c r="E1460" s="20" t="s">
        <v>6739</v>
      </c>
      <c r="F1460" s="20" t="s">
        <v>421</v>
      </c>
      <c r="G1460" s="20" t="s">
        <v>6740</v>
      </c>
      <c r="H1460" s="20" t="s">
        <v>6741</v>
      </c>
      <c r="I1460" s="20" t="s">
        <v>401</v>
      </c>
      <c r="J1460" s="20" t="s">
        <v>402</v>
      </c>
    </row>
    <row r="1461" spans="1:10" x14ac:dyDescent="0.2">
      <c r="A1461" s="20" t="s">
        <v>6742</v>
      </c>
      <c r="B1461" s="20" t="s">
        <v>4918</v>
      </c>
      <c r="C1461" s="20" t="s">
        <v>4909</v>
      </c>
      <c r="D1461" s="20" t="s">
        <v>571</v>
      </c>
      <c r="E1461" s="20" t="s">
        <v>6743</v>
      </c>
      <c r="F1461" s="20" t="s">
        <v>6744</v>
      </c>
      <c r="G1461" s="20" t="s">
        <v>6745</v>
      </c>
      <c r="H1461" s="20" t="s">
        <v>6746</v>
      </c>
      <c r="I1461" s="20" t="s">
        <v>401</v>
      </c>
      <c r="J1461" s="20" t="s">
        <v>402</v>
      </c>
    </row>
    <row r="1462" spans="1:10" x14ac:dyDescent="0.2">
      <c r="A1462" s="20" t="s">
        <v>6747</v>
      </c>
      <c r="B1462" s="20" t="s">
        <v>4908</v>
      </c>
      <c r="C1462" s="20" t="s">
        <v>4909</v>
      </c>
      <c r="D1462" s="20" t="s">
        <v>571</v>
      </c>
      <c r="E1462" s="20" t="s">
        <v>6748</v>
      </c>
      <c r="F1462" s="20" t="s">
        <v>1929</v>
      </c>
      <c r="G1462" s="20" t="s">
        <v>6749</v>
      </c>
      <c r="H1462" s="20" t="s">
        <v>6750</v>
      </c>
      <c r="I1462" s="20" t="s">
        <v>401</v>
      </c>
      <c r="J1462" s="20" t="s">
        <v>483</v>
      </c>
    </row>
    <row r="1463" spans="1:10" x14ac:dyDescent="0.2">
      <c r="A1463" s="20" t="s">
        <v>6751</v>
      </c>
      <c r="B1463" s="20" t="s">
        <v>4908</v>
      </c>
      <c r="C1463" s="20" t="s">
        <v>4909</v>
      </c>
      <c r="D1463" s="20" t="s">
        <v>571</v>
      </c>
      <c r="E1463" s="20" t="s">
        <v>6752</v>
      </c>
      <c r="F1463" s="20" t="s">
        <v>6753</v>
      </c>
      <c r="G1463" s="20" t="s">
        <v>6754</v>
      </c>
      <c r="H1463" s="20" t="s">
        <v>6755</v>
      </c>
      <c r="I1463" s="20" t="s">
        <v>401</v>
      </c>
      <c r="J1463" s="20" t="s">
        <v>483</v>
      </c>
    </row>
    <row r="1464" spans="1:10" x14ac:dyDescent="0.2">
      <c r="A1464" s="20" t="s">
        <v>6756</v>
      </c>
      <c r="B1464" s="20" t="s">
        <v>4918</v>
      </c>
      <c r="C1464" s="20" t="s">
        <v>4909</v>
      </c>
      <c r="D1464" s="20" t="s">
        <v>571</v>
      </c>
      <c r="E1464" s="20" t="s">
        <v>6757</v>
      </c>
      <c r="F1464" s="20" t="s">
        <v>421</v>
      </c>
      <c r="G1464" s="20" t="s">
        <v>6758</v>
      </c>
      <c r="H1464" s="20" t="s">
        <v>6759</v>
      </c>
      <c r="I1464" s="20" t="s">
        <v>401</v>
      </c>
      <c r="J1464" s="20" t="s">
        <v>483</v>
      </c>
    </row>
    <row r="1465" spans="1:10" x14ac:dyDescent="0.2">
      <c r="A1465" s="20" t="s">
        <v>6760</v>
      </c>
      <c r="B1465" s="20" t="s">
        <v>4918</v>
      </c>
      <c r="C1465" s="20" t="s">
        <v>4909</v>
      </c>
      <c r="D1465" s="20" t="s">
        <v>571</v>
      </c>
      <c r="E1465" s="20" t="s">
        <v>6761</v>
      </c>
      <c r="F1465" s="20" t="s">
        <v>598</v>
      </c>
      <c r="G1465" s="20" t="s">
        <v>6762</v>
      </c>
      <c r="H1465" s="20" t="s">
        <v>6763</v>
      </c>
      <c r="I1465" s="20" t="s">
        <v>401</v>
      </c>
      <c r="J1465" s="20" t="s">
        <v>3545</v>
      </c>
    </row>
    <row r="1466" spans="1:10" x14ac:dyDescent="0.2">
      <c r="A1466" s="20" t="s">
        <v>6764</v>
      </c>
      <c r="B1466" s="20" t="s">
        <v>4908</v>
      </c>
      <c r="C1466" s="20" t="s">
        <v>4909</v>
      </c>
      <c r="D1466" s="20" t="s">
        <v>571</v>
      </c>
      <c r="E1466" s="20" t="s">
        <v>6765</v>
      </c>
      <c r="F1466" s="20" t="s">
        <v>914</v>
      </c>
      <c r="G1466" s="20" t="s">
        <v>6766</v>
      </c>
      <c r="H1466" s="20" t="s">
        <v>6767</v>
      </c>
      <c r="I1466" s="20" t="s">
        <v>401</v>
      </c>
      <c r="J1466" s="20" t="s">
        <v>483</v>
      </c>
    </row>
    <row r="1467" spans="1:10" x14ac:dyDescent="0.2">
      <c r="A1467" s="20" t="s">
        <v>6768</v>
      </c>
      <c r="B1467" s="20" t="s">
        <v>4908</v>
      </c>
      <c r="C1467" s="20" t="s">
        <v>4909</v>
      </c>
      <c r="D1467" s="20" t="s">
        <v>571</v>
      </c>
      <c r="E1467" s="20" t="s">
        <v>6769</v>
      </c>
      <c r="F1467" s="20" t="s">
        <v>742</v>
      </c>
      <c r="G1467" s="20" t="s">
        <v>6770</v>
      </c>
      <c r="H1467" s="20" t="s">
        <v>6771</v>
      </c>
      <c r="I1467" s="20" t="s">
        <v>389</v>
      </c>
      <c r="J1467" s="20"/>
    </row>
    <row r="1468" spans="1:10" x14ac:dyDescent="0.2">
      <c r="A1468" s="20" t="s">
        <v>6772</v>
      </c>
      <c r="B1468" s="20" t="s">
        <v>4918</v>
      </c>
      <c r="C1468" s="20" t="s">
        <v>4909</v>
      </c>
      <c r="D1468" s="20" t="s">
        <v>571</v>
      </c>
      <c r="E1468" s="20" t="s">
        <v>6773</v>
      </c>
      <c r="F1468" s="20" t="s">
        <v>573</v>
      </c>
      <c r="G1468" s="20" t="s">
        <v>6774</v>
      </c>
      <c r="H1468" s="20" t="s">
        <v>6775</v>
      </c>
      <c r="I1468" s="20" t="s">
        <v>401</v>
      </c>
      <c r="J1468" s="20" t="s">
        <v>483</v>
      </c>
    </row>
    <row r="1469" spans="1:10" x14ac:dyDescent="0.2">
      <c r="A1469" s="20" t="s">
        <v>6776</v>
      </c>
      <c r="B1469" s="20" t="s">
        <v>992</v>
      </c>
      <c r="C1469" s="20" t="s">
        <v>4909</v>
      </c>
      <c r="D1469" s="20" t="s">
        <v>571</v>
      </c>
      <c r="E1469" s="20" t="s">
        <v>6777</v>
      </c>
      <c r="F1469" s="20" t="s">
        <v>6778</v>
      </c>
      <c r="G1469" s="20" t="s">
        <v>6779</v>
      </c>
      <c r="H1469" s="20" t="s">
        <v>6780</v>
      </c>
      <c r="I1469" s="20" t="s">
        <v>401</v>
      </c>
      <c r="J1469" s="20" t="s">
        <v>483</v>
      </c>
    </row>
    <row r="1470" spans="1:10" x14ac:dyDescent="0.2">
      <c r="A1470" s="20" t="s">
        <v>6781</v>
      </c>
      <c r="B1470" s="20" t="s">
        <v>4918</v>
      </c>
      <c r="C1470" s="20" t="s">
        <v>4909</v>
      </c>
      <c r="D1470" s="20" t="s">
        <v>571</v>
      </c>
      <c r="E1470" s="20" t="s">
        <v>6782</v>
      </c>
      <c r="F1470" s="20" t="s">
        <v>6783</v>
      </c>
      <c r="G1470" s="20" t="s">
        <v>6784</v>
      </c>
      <c r="H1470" s="20" t="s">
        <v>6785</v>
      </c>
      <c r="I1470" s="20" t="s">
        <v>401</v>
      </c>
      <c r="J1470" s="20" t="s">
        <v>483</v>
      </c>
    </row>
    <row r="1471" spans="1:10" x14ac:dyDescent="0.2">
      <c r="A1471" s="20" t="s">
        <v>6786</v>
      </c>
      <c r="B1471" s="20" t="s">
        <v>4908</v>
      </c>
      <c r="C1471" s="20" t="s">
        <v>4909</v>
      </c>
      <c r="D1471" s="20" t="s">
        <v>571</v>
      </c>
      <c r="E1471" s="20" t="s">
        <v>6787</v>
      </c>
      <c r="F1471" s="20" t="s">
        <v>421</v>
      </c>
      <c r="G1471" s="20" t="s">
        <v>6788</v>
      </c>
      <c r="H1471" s="20" t="s">
        <v>6789</v>
      </c>
      <c r="I1471" s="20" t="s">
        <v>401</v>
      </c>
      <c r="J1471" s="20" t="s">
        <v>483</v>
      </c>
    </row>
    <row r="1472" spans="1:10" x14ac:dyDescent="0.2">
      <c r="A1472" s="20" t="s">
        <v>6790</v>
      </c>
      <c r="B1472" s="20" t="s">
        <v>4908</v>
      </c>
      <c r="C1472" s="20" t="s">
        <v>4909</v>
      </c>
      <c r="D1472" s="20" t="s">
        <v>571</v>
      </c>
      <c r="E1472" s="20" t="s">
        <v>6791</v>
      </c>
      <c r="F1472" s="20" t="s">
        <v>410</v>
      </c>
      <c r="G1472" s="20" t="s">
        <v>6792</v>
      </c>
      <c r="H1472" s="20" t="s">
        <v>6793</v>
      </c>
      <c r="I1472" s="20" t="s">
        <v>401</v>
      </c>
      <c r="J1472" s="20" t="s">
        <v>483</v>
      </c>
    </row>
    <row r="1473" spans="1:10" x14ac:dyDescent="0.2">
      <c r="A1473" s="20" t="s">
        <v>6794</v>
      </c>
      <c r="B1473" s="20" t="s">
        <v>4908</v>
      </c>
      <c r="C1473" s="20" t="s">
        <v>4909</v>
      </c>
      <c r="D1473" s="20" t="s">
        <v>571</v>
      </c>
      <c r="E1473" s="20" t="s">
        <v>6795</v>
      </c>
      <c r="F1473" s="20" t="s">
        <v>693</v>
      </c>
      <c r="G1473" s="20" t="s">
        <v>6796</v>
      </c>
      <c r="H1473" s="20" t="s">
        <v>6797</v>
      </c>
      <c r="I1473" s="20" t="s">
        <v>401</v>
      </c>
      <c r="J1473" s="20" t="s">
        <v>483</v>
      </c>
    </row>
    <row r="1474" spans="1:10" x14ac:dyDescent="0.2">
      <c r="A1474" s="20" t="s">
        <v>6798</v>
      </c>
      <c r="B1474" s="20" t="s">
        <v>4908</v>
      </c>
      <c r="C1474" s="20" t="s">
        <v>4909</v>
      </c>
      <c r="D1474" s="20" t="s">
        <v>571</v>
      </c>
      <c r="E1474" s="20" t="s">
        <v>6799</v>
      </c>
      <c r="F1474" s="20" t="s">
        <v>6800</v>
      </c>
      <c r="G1474" s="20" t="s">
        <v>6801</v>
      </c>
      <c r="H1474" s="20" t="s">
        <v>6802</v>
      </c>
      <c r="I1474" s="20" t="s">
        <v>401</v>
      </c>
      <c r="J1474" s="20" t="s">
        <v>402</v>
      </c>
    </row>
    <row r="1475" spans="1:10" x14ac:dyDescent="0.2">
      <c r="A1475" s="20" t="s">
        <v>6803</v>
      </c>
      <c r="B1475" s="20" t="s">
        <v>4918</v>
      </c>
      <c r="C1475" s="20" t="s">
        <v>4909</v>
      </c>
      <c r="D1475" s="20" t="s">
        <v>571</v>
      </c>
      <c r="E1475" s="20" t="s">
        <v>6804</v>
      </c>
      <c r="F1475" s="20" t="s">
        <v>783</v>
      </c>
      <c r="G1475" s="20" t="s">
        <v>6805</v>
      </c>
      <c r="H1475" s="20" t="s">
        <v>6806</v>
      </c>
      <c r="I1475" s="20" t="s">
        <v>401</v>
      </c>
      <c r="J1475" s="20" t="s">
        <v>483</v>
      </c>
    </row>
    <row r="1476" spans="1:10" x14ac:dyDescent="0.2">
      <c r="A1476" s="20" t="s">
        <v>6807</v>
      </c>
      <c r="B1476" s="20" t="s">
        <v>4918</v>
      </c>
      <c r="C1476" s="20" t="s">
        <v>4909</v>
      </c>
      <c r="D1476" s="20" t="s">
        <v>571</v>
      </c>
      <c r="E1476" s="20" t="s">
        <v>6808</v>
      </c>
      <c r="F1476" s="20" t="s">
        <v>5420</v>
      </c>
      <c r="G1476" s="20" t="s">
        <v>6809</v>
      </c>
      <c r="H1476" s="20" t="s">
        <v>6810</v>
      </c>
      <c r="I1476" s="20" t="s">
        <v>401</v>
      </c>
      <c r="J1476" s="20" t="s">
        <v>402</v>
      </c>
    </row>
    <row r="1477" spans="1:10" x14ac:dyDescent="0.2">
      <c r="A1477" s="20" t="s">
        <v>6811</v>
      </c>
      <c r="B1477" s="20" t="s">
        <v>4908</v>
      </c>
      <c r="C1477" s="20" t="s">
        <v>4909</v>
      </c>
      <c r="D1477" s="20" t="s">
        <v>571</v>
      </c>
      <c r="E1477" s="20" t="s">
        <v>6812</v>
      </c>
      <c r="F1477" s="20" t="s">
        <v>6813</v>
      </c>
      <c r="G1477" s="20" t="s">
        <v>6814</v>
      </c>
      <c r="H1477" s="20" t="s">
        <v>6815</v>
      </c>
      <c r="I1477" s="20" t="s">
        <v>401</v>
      </c>
      <c r="J1477" s="20" t="s">
        <v>402</v>
      </c>
    </row>
    <row r="1478" spans="1:10" x14ac:dyDescent="0.2">
      <c r="A1478" s="20" t="s">
        <v>6816</v>
      </c>
      <c r="B1478" s="20" t="s">
        <v>4908</v>
      </c>
      <c r="C1478" s="20" t="s">
        <v>4909</v>
      </c>
      <c r="D1478" s="20" t="s">
        <v>571</v>
      </c>
      <c r="E1478" s="20" t="s">
        <v>6817</v>
      </c>
      <c r="F1478" s="20" t="s">
        <v>456</v>
      </c>
      <c r="G1478" s="20" t="s">
        <v>6818</v>
      </c>
      <c r="H1478" s="20" t="s">
        <v>6819</v>
      </c>
      <c r="I1478" s="20" t="s">
        <v>401</v>
      </c>
      <c r="J1478" s="20" t="s">
        <v>483</v>
      </c>
    </row>
    <row r="1479" spans="1:10" x14ac:dyDescent="0.2">
      <c r="A1479" s="20" t="s">
        <v>6820</v>
      </c>
      <c r="B1479" s="20" t="s">
        <v>4918</v>
      </c>
      <c r="C1479" s="20" t="s">
        <v>4909</v>
      </c>
      <c r="D1479" s="20" t="s">
        <v>571</v>
      </c>
      <c r="E1479" s="20" t="s">
        <v>6821</v>
      </c>
      <c r="F1479" s="20" t="s">
        <v>2670</v>
      </c>
      <c r="G1479" s="20" t="s">
        <v>6822</v>
      </c>
      <c r="H1479" s="20" t="s">
        <v>6823</v>
      </c>
      <c r="I1479" s="20" t="s">
        <v>401</v>
      </c>
      <c r="J1479" s="20" t="s">
        <v>483</v>
      </c>
    </row>
    <row r="1480" spans="1:10" x14ac:dyDescent="0.2">
      <c r="A1480" s="20" t="s">
        <v>6824</v>
      </c>
      <c r="B1480" s="20" t="s">
        <v>4908</v>
      </c>
      <c r="C1480" s="20" t="s">
        <v>4909</v>
      </c>
      <c r="D1480" s="20" t="s">
        <v>571</v>
      </c>
      <c r="E1480" s="20" t="s">
        <v>6825</v>
      </c>
      <c r="F1480" s="20" t="s">
        <v>1383</v>
      </c>
      <c r="G1480" s="20" t="s">
        <v>6826</v>
      </c>
      <c r="H1480" s="20" t="s">
        <v>6827</v>
      </c>
      <c r="I1480" s="20" t="s">
        <v>401</v>
      </c>
      <c r="J1480" s="20" t="s">
        <v>483</v>
      </c>
    </row>
    <row r="1481" spans="1:10" x14ac:dyDescent="0.2">
      <c r="A1481" s="20" t="s">
        <v>6828</v>
      </c>
      <c r="B1481" s="20" t="s">
        <v>4918</v>
      </c>
      <c r="C1481" s="20" t="s">
        <v>4909</v>
      </c>
      <c r="D1481" s="20" t="s">
        <v>571</v>
      </c>
      <c r="E1481" s="20" t="s">
        <v>6829</v>
      </c>
      <c r="F1481" s="20" t="s">
        <v>6830</v>
      </c>
      <c r="G1481" s="20" t="s">
        <v>6831</v>
      </c>
      <c r="H1481" s="20" t="s">
        <v>6832</v>
      </c>
      <c r="I1481" s="20" t="s">
        <v>401</v>
      </c>
      <c r="J1481" s="20" t="s">
        <v>483</v>
      </c>
    </row>
    <row r="1482" spans="1:10" x14ac:dyDescent="0.2">
      <c r="A1482" s="20" t="s">
        <v>6833</v>
      </c>
      <c r="B1482" s="20" t="s">
        <v>4908</v>
      </c>
      <c r="C1482" s="20" t="s">
        <v>4909</v>
      </c>
      <c r="D1482" s="20" t="s">
        <v>571</v>
      </c>
      <c r="E1482" s="20" t="s">
        <v>6834</v>
      </c>
      <c r="F1482" s="20" t="s">
        <v>6835</v>
      </c>
      <c r="G1482" s="20" t="s">
        <v>6836</v>
      </c>
      <c r="H1482" s="20" t="s">
        <v>6837</v>
      </c>
      <c r="I1482" s="20" t="s">
        <v>401</v>
      </c>
      <c r="J1482" s="20" t="s">
        <v>402</v>
      </c>
    </row>
    <row r="1483" spans="1:10" x14ac:dyDescent="0.2">
      <c r="A1483" s="20" t="s">
        <v>6838</v>
      </c>
      <c r="B1483" s="20" t="s">
        <v>4908</v>
      </c>
      <c r="C1483" s="20" t="s">
        <v>4909</v>
      </c>
      <c r="D1483" s="20" t="s">
        <v>571</v>
      </c>
      <c r="E1483" s="20" t="s">
        <v>6839</v>
      </c>
      <c r="F1483" s="20" t="s">
        <v>770</v>
      </c>
      <c r="G1483" s="20" t="s">
        <v>6840</v>
      </c>
      <c r="H1483" s="20" t="s">
        <v>6841</v>
      </c>
      <c r="I1483" s="20" t="s">
        <v>401</v>
      </c>
      <c r="J1483" s="20" t="s">
        <v>402</v>
      </c>
    </row>
    <row r="1484" spans="1:10" x14ac:dyDescent="0.2">
      <c r="A1484" s="20" t="s">
        <v>6842</v>
      </c>
      <c r="B1484" s="20" t="s">
        <v>4908</v>
      </c>
      <c r="C1484" s="20" t="s">
        <v>4909</v>
      </c>
      <c r="D1484" s="20" t="s">
        <v>571</v>
      </c>
      <c r="E1484" s="20" t="s">
        <v>6843</v>
      </c>
      <c r="F1484" s="20" t="s">
        <v>4439</v>
      </c>
      <c r="G1484" s="20" t="s">
        <v>6844</v>
      </c>
      <c r="H1484" s="20" t="s">
        <v>6845</v>
      </c>
      <c r="I1484" s="20" t="s">
        <v>401</v>
      </c>
      <c r="J1484" s="20" t="s">
        <v>402</v>
      </c>
    </row>
    <row r="1485" spans="1:10" x14ac:dyDescent="0.2">
      <c r="A1485" s="20" t="s">
        <v>6846</v>
      </c>
      <c r="B1485" s="20" t="s">
        <v>4918</v>
      </c>
      <c r="C1485" s="20" t="s">
        <v>4909</v>
      </c>
      <c r="D1485" s="20" t="s">
        <v>571</v>
      </c>
      <c r="E1485" s="20" t="s">
        <v>6847</v>
      </c>
      <c r="F1485" s="20" t="s">
        <v>421</v>
      </c>
      <c r="G1485" s="20" t="s">
        <v>6848</v>
      </c>
      <c r="H1485" s="20" t="s">
        <v>6849</v>
      </c>
      <c r="I1485" s="20" t="s">
        <v>401</v>
      </c>
      <c r="J1485" s="20" t="s">
        <v>483</v>
      </c>
    </row>
    <row r="1486" spans="1:10" x14ac:dyDescent="0.2">
      <c r="A1486" s="20" t="s">
        <v>6850</v>
      </c>
      <c r="B1486" s="20" t="s">
        <v>4918</v>
      </c>
      <c r="C1486" s="20" t="s">
        <v>4909</v>
      </c>
      <c r="D1486" s="20" t="s">
        <v>571</v>
      </c>
      <c r="E1486" s="20" t="s">
        <v>6851</v>
      </c>
      <c r="F1486" s="20" t="s">
        <v>923</v>
      </c>
      <c r="G1486" s="20" t="s">
        <v>6852</v>
      </c>
      <c r="H1486" s="20" t="s">
        <v>6853</v>
      </c>
      <c r="I1486" s="20" t="s">
        <v>401</v>
      </c>
      <c r="J1486" s="20" t="s">
        <v>483</v>
      </c>
    </row>
    <row r="1487" spans="1:10" x14ac:dyDescent="0.2">
      <c r="A1487" s="20" t="s">
        <v>6854</v>
      </c>
      <c r="B1487" s="20" t="s">
        <v>4918</v>
      </c>
      <c r="C1487" s="20" t="s">
        <v>4909</v>
      </c>
      <c r="D1487" s="20" t="s">
        <v>571</v>
      </c>
      <c r="E1487" s="20" t="s">
        <v>6855</v>
      </c>
      <c r="F1487" s="20" t="s">
        <v>367</v>
      </c>
      <c r="G1487" s="20" t="s">
        <v>6856</v>
      </c>
      <c r="H1487" s="20" t="s">
        <v>6857</v>
      </c>
      <c r="I1487" s="20" t="s">
        <v>401</v>
      </c>
      <c r="J1487" s="20" t="s">
        <v>483</v>
      </c>
    </row>
    <row r="1488" spans="1:10" x14ac:dyDescent="0.2">
      <c r="A1488" s="20" t="s">
        <v>6858</v>
      </c>
      <c r="B1488" s="20" t="s">
        <v>4908</v>
      </c>
      <c r="C1488" s="20" t="s">
        <v>4909</v>
      </c>
      <c r="D1488" s="20" t="s">
        <v>571</v>
      </c>
      <c r="E1488" s="20" t="s">
        <v>6859</v>
      </c>
      <c r="F1488" s="20" t="s">
        <v>811</v>
      </c>
      <c r="G1488" s="20" t="s">
        <v>6860</v>
      </c>
      <c r="H1488" s="20" t="s">
        <v>6861</v>
      </c>
      <c r="I1488" s="20" t="s">
        <v>401</v>
      </c>
      <c r="J1488" s="20" t="s">
        <v>483</v>
      </c>
    </row>
    <row r="1489" spans="1:10" x14ac:dyDescent="0.2">
      <c r="A1489" s="20" t="s">
        <v>6862</v>
      </c>
      <c r="B1489" s="20" t="s">
        <v>4918</v>
      </c>
      <c r="C1489" s="20" t="s">
        <v>4909</v>
      </c>
      <c r="D1489" s="20" t="s">
        <v>571</v>
      </c>
      <c r="E1489" s="20" t="s">
        <v>6863</v>
      </c>
      <c r="F1489" s="20" t="s">
        <v>2688</v>
      </c>
      <c r="G1489" s="20" t="s">
        <v>6864</v>
      </c>
      <c r="H1489" s="20" t="s">
        <v>6865</v>
      </c>
      <c r="I1489" s="20" t="s">
        <v>401</v>
      </c>
      <c r="J1489" s="20" t="s">
        <v>483</v>
      </c>
    </row>
    <row r="1490" spans="1:10" x14ac:dyDescent="0.2">
      <c r="A1490" s="20" t="s">
        <v>6866</v>
      </c>
      <c r="B1490" s="20" t="s">
        <v>4918</v>
      </c>
      <c r="C1490" s="20" t="s">
        <v>4909</v>
      </c>
      <c r="D1490" s="20" t="s">
        <v>571</v>
      </c>
      <c r="E1490" s="20" t="s">
        <v>6867</v>
      </c>
      <c r="F1490" s="20" t="s">
        <v>2048</v>
      </c>
      <c r="G1490" s="20" t="s">
        <v>6868</v>
      </c>
      <c r="H1490" s="20" t="s">
        <v>6869</v>
      </c>
      <c r="I1490" s="20" t="s">
        <v>352</v>
      </c>
      <c r="J1490" s="20"/>
    </row>
    <row r="1491" spans="1:10" x14ac:dyDescent="0.2">
      <c r="A1491" s="20" t="s">
        <v>6870</v>
      </c>
      <c r="B1491" s="20" t="s">
        <v>4908</v>
      </c>
      <c r="C1491" s="20" t="s">
        <v>4909</v>
      </c>
      <c r="D1491" s="20" t="s">
        <v>571</v>
      </c>
      <c r="E1491" s="20" t="s">
        <v>6871</v>
      </c>
      <c r="F1491" s="20" t="s">
        <v>880</v>
      </c>
      <c r="G1491" s="20" t="s">
        <v>6872</v>
      </c>
      <c r="H1491" s="20" t="s">
        <v>6873</v>
      </c>
      <c r="I1491" s="20" t="s">
        <v>401</v>
      </c>
      <c r="J1491" s="20" t="s">
        <v>483</v>
      </c>
    </row>
    <row r="1492" spans="1:10" x14ac:dyDescent="0.2">
      <c r="A1492" s="20" t="s">
        <v>6874</v>
      </c>
      <c r="B1492" s="20" t="s">
        <v>4908</v>
      </c>
      <c r="C1492" s="20" t="s">
        <v>4909</v>
      </c>
      <c r="D1492" s="20" t="s">
        <v>571</v>
      </c>
      <c r="E1492" s="20" t="s">
        <v>6875</v>
      </c>
      <c r="F1492" s="20" t="s">
        <v>1427</v>
      </c>
      <c r="G1492" s="20" t="s">
        <v>6876</v>
      </c>
      <c r="H1492" s="20" t="s">
        <v>6877</v>
      </c>
      <c r="I1492" s="20" t="s">
        <v>401</v>
      </c>
      <c r="J1492" s="20" t="s">
        <v>483</v>
      </c>
    </row>
    <row r="1493" spans="1:10" x14ac:dyDescent="0.2">
      <c r="A1493" s="20" t="s">
        <v>6878</v>
      </c>
      <c r="B1493" s="20" t="s">
        <v>4918</v>
      </c>
      <c r="C1493" s="20" t="s">
        <v>4909</v>
      </c>
      <c r="D1493" s="20" t="s">
        <v>571</v>
      </c>
      <c r="E1493" s="20" t="s">
        <v>6879</v>
      </c>
      <c r="F1493" s="20" t="s">
        <v>1383</v>
      </c>
      <c r="G1493" s="20" t="s">
        <v>6880</v>
      </c>
      <c r="H1493" s="20" t="s">
        <v>6881</v>
      </c>
      <c r="I1493" s="20" t="s">
        <v>401</v>
      </c>
      <c r="J1493" s="20" t="s">
        <v>483</v>
      </c>
    </row>
    <row r="1494" spans="1:10" x14ac:dyDescent="0.2">
      <c r="A1494" s="20" t="s">
        <v>6882</v>
      </c>
      <c r="B1494" s="20" t="s">
        <v>4918</v>
      </c>
      <c r="C1494" s="20" t="s">
        <v>4909</v>
      </c>
      <c r="D1494" s="20" t="s">
        <v>571</v>
      </c>
      <c r="E1494" s="20" t="s">
        <v>6883</v>
      </c>
      <c r="F1494" s="20" t="s">
        <v>528</v>
      </c>
      <c r="G1494" s="20" t="s">
        <v>6884</v>
      </c>
      <c r="H1494" s="20" t="s">
        <v>6885</v>
      </c>
      <c r="I1494" s="20" t="s">
        <v>389</v>
      </c>
      <c r="J1494" s="20"/>
    </row>
    <row r="1495" spans="1:10" x14ac:dyDescent="0.2">
      <c r="A1495" s="20" t="s">
        <v>6886</v>
      </c>
      <c r="B1495" s="20" t="s">
        <v>4908</v>
      </c>
      <c r="C1495" s="20" t="s">
        <v>4909</v>
      </c>
      <c r="D1495" s="20" t="s">
        <v>571</v>
      </c>
      <c r="E1495" s="20" t="s">
        <v>6887</v>
      </c>
      <c r="F1495" s="20" t="s">
        <v>1278</v>
      </c>
      <c r="G1495" s="20" t="s">
        <v>6888</v>
      </c>
      <c r="H1495" s="20" t="s">
        <v>6889</v>
      </c>
      <c r="I1495" s="20" t="s">
        <v>401</v>
      </c>
      <c r="J1495" s="20" t="s">
        <v>483</v>
      </c>
    </row>
    <row r="1496" spans="1:10" x14ac:dyDescent="0.2">
      <c r="A1496" s="20" t="s">
        <v>6890</v>
      </c>
      <c r="B1496" s="20" t="s">
        <v>4918</v>
      </c>
      <c r="C1496" s="20" t="s">
        <v>4909</v>
      </c>
      <c r="D1496" s="20" t="s">
        <v>571</v>
      </c>
      <c r="E1496" s="20" t="s">
        <v>6891</v>
      </c>
      <c r="F1496" s="20" t="s">
        <v>6892</v>
      </c>
      <c r="G1496" s="20" t="s">
        <v>6893</v>
      </c>
      <c r="H1496" s="20" t="s">
        <v>6894</v>
      </c>
      <c r="I1496" s="20" t="s">
        <v>401</v>
      </c>
      <c r="J1496" s="20" t="s">
        <v>483</v>
      </c>
    </row>
    <row r="1497" spans="1:10" x14ac:dyDescent="0.2">
      <c r="A1497" s="20" t="s">
        <v>6895</v>
      </c>
      <c r="B1497" s="20" t="s">
        <v>4908</v>
      </c>
      <c r="C1497" s="20" t="s">
        <v>4909</v>
      </c>
      <c r="D1497" s="20" t="s">
        <v>571</v>
      </c>
      <c r="E1497" s="20" t="s">
        <v>6896</v>
      </c>
      <c r="F1497" s="20" t="s">
        <v>6446</v>
      </c>
      <c r="G1497" s="20" t="s">
        <v>6897</v>
      </c>
      <c r="H1497" s="20" t="s">
        <v>6898</v>
      </c>
      <c r="I1497" s="20" t="s">
        <v>401</v>
      </c>
      <c r="J1497" s="20" t="s">
        <v>402</v>
      </c>
    </row>
    <row r="1498" spans="1:10" x14ac:dyDescent="0.2">
      <c r="A1498" s="20" t="s">
        <v>6899</v>
      </c>
      <c r="B1498" s="20" t="s">
        <v>4908</v>
      </c>
      <c r="C1498" s="20" t="s">
        <v>4909</v>
      </c>
      <c r="D1498" s="20" t="s">
        <v>571</v>
      </c>
      <c r="E1498" s="20" t="s">
        <v>6900</v>
      </c>
      <c r="F1498" s="20" t="s">
        <v>6901</v>
      </c>
      <c r="G1498" s="20" t="s">
        <v>6902</v>
      </c>
      <c r="H1498" s="20" t="s">
        <v>6903</v>
      </c>
      <c r="I1498" s="20" t="s">
        <v>401</v>
      </c>
      <c r="J1498" s="20" t="s">
        <v>402</v>
      </c>
    </row>
    <row r="1499" spans="1:10" x14ac:dyDescent="0.2">
      <c r="A1499" s="20" t="s">
        <v>6904</v>
      </c>
      <c r="B1499" s="20" t="s">
        <v>4908</v>
      </c>
      <c r="C1499" s="20" t="s">
        <v>4909</v>
      </c>
      <c r="D1499" s="20" t="s">
        <v>571</v>
      </c>
      <c r="E1499" s="20" t="s">
        <v>6905</v>
      </c>
      <c r="F1499" s="20" t="s">
        <v>5535</v>
      </c>
      <c r="G1499" s="20" t="s">
        <v>6906</v>
      </c>
      <c r="H1499" s="20" t="s">
        <v>6907</v>
      </c>
      <c r="I1499" s="20" t="s">
        <v>401</v>
      </c>
      <c r="J1499" s="20" t="s">
        <v>483</v>
      </c>
    </row>
    <row r="1500" spans="1:10" x14ac:dyDescent="0.2">
      <c r="A1500" s="20" t="s">
        <v>6908</v>
      </c>
      <c r="B1500" s="20" t="s">
        <v>4918</v>
      </c>
      <c r="C1500" s="20" t="s">
        <v>4909</v>
      </c>
      <c r="D1500" s="20" t="s">
        <v>571</v>
      </c>
      <c r="E1500" s="20" t="s">
        <v>6909</v>
      </c>
      <c r="F1500" s="20" t="s">
        <v>6910</v>
      </c>
      <c r="G1500" s="20" t="s">
        <v>6911</v>
      </c>
      <c r="H1500" s="20" t="s">
        <v>6912</v>
      </c>
      <c r="I1500" s="20" t="s">
        <v>401</v>
      </c>
      <c r="J1500" s="20" t="s">
        <v>402</v>
      </c>
    </row>
    <row r="1501" spans="1:10" x14ac:dyDescent="0.2">
      <c r="A1501" s="20" t="s">
        <v>6913</v>
      </c>
      <c r="B1501" s="20" t="s">
        <v>4918</v>
      </c>
      <c r="C1501" s="20" t="s">
        <v>4909</v>
      </c>
      <c r="D1501" s="20" t="s">
        <v>571</v>
      </c>
      <c r="E1501" s="20" t="s">
        <v>6914</v>
      </c>
      <c r="F1501" s="20" t="s">
        <v>475</v>
      </c>
      <c r="G1501" s="20" t="s">
        <v>6915</v>
      </c>
      <c r="H1501" s="20" t="s">
        <v>6916</v>
      </c>
      <c r="I1501" s="20" t="s">
        <v>401</v>
      </c>
      <c r="J1501" s="20" t="s">
        <v>483</v>
      </c>
    </row>
    <row r="1502" spans="1:10" x14ac:dyDescent="0.2">
      <c r="A1502" s="20" t="s">
        <v>6917</v>
      </c>
      <c r="B1502" s="20" t="s">
        <v>4918</v>
      </c>
      <c r="C1502" s="20" t="s">
        <v>4909</v>
      </c>
      <c r="D1502" s="20" t="s">
        <v>571</v>
      </c>
      <c r="E1502" s="20" t="s">
        <v>6918</v>
      </c>
      <c r="F1502" s="20" t="s">
        <v>1383</v>
      </c>
      <c r="G1502" s="20" t="s">
        <v>6919</v>
      </c>
      <c r="H1502" s="20" t="s">
        <v>6920</v>
      </c>
      <c r="I1502" s="20" t="s">
        <v>401</v>
      </c>
      <c r="J1502" s="20" t="s">
        <v>483</v>
      </c>
    </row>
    <row r="1503" spans="1:10" x14ac:dyDescent="0.2">
      <c r="A1503" s="20" t="s">
        <v>6921</v>
      </c>
      <c r="B1503" s="20" t="s">
        <v>4918</v>
      </c>
      <c r="C1503" s="20" t="s">
        <v>4909</v>
      </c>
      <c r="D1503" s="20" t="s">
        <v>571</v>
      </c>
      <c r="E1503" s="20" t="s">
        <v>6922</v>
      </c>
      <c r="F1503" s="20" t="s">
        <v>722</v>
      </c>
      <c r="G1503" s="20" t="s">
        <v>6923</v>
      </c>
      <c r="H1503" s="20" t="s">
        <v>6924</v>
      </c>
      <c r="I1503" s="20" t="s">
        <v>401</v>
      </c>
      <c r="J1503" s="20" t="s">
        <v>483</v>
      </c>
    </row>
    <row r="1504" spans="1:10" x14ac:dyDescent="0.2">
      <c r="A1504" s="20" t="s">
        <v>6925</v>
      </c>
      <c r="B1504" s="20" t="s">
        <v>4918</v>
      </c>
      <c r="C1504" s="20" t="s">
        <v>4909</v>
      </c>
      <c r="D1504" s="20" t="s">
        <v>571</v>
      </c>
      <c r="E1504" s="20" t="s">
        <v>6926</v>
      </c>
      <c r="F1504" s="20" t="s">
        <v>6927</v>
      </c>
      <c r="G1504" s="20" t="s">
        <v>6928</v>
      </c>
      <c r="H1504" s="20" t="s">
        <v>6929</v>
      </c>
      <c r="I1504" s="20" t="s">
        <v>401</v>
      </c>
      <c r="J1504" s="20" t="s">
        <v>483</v>
      </c>
    </row>
    <row r="1505" spans="1:10" x14ac:dyDescent="0.2">
      <c r="A1505" s="20" t="s">
        <v>6930</v>
      </c>
      <c r="B1505" s="20" t="s">
        <v>4918</v>
      </c>
      <c r="C1505" s="20" t="s">
        <v>4909</v>
      </c>
      <c r="D1505" s="20" t="s">
        <v>571</v>
      </c>
      <c r="E1505" s="20" t="s">
        <v>6931</v>
      </c>
      <c r="F1505" s="20" t="s">
        <v>552</v>
      </c>
      <c r="G1505" s="20" t="s">
        <v>6932</v>
      </c>
      <c r="H1505" s="20" t="s">
        <v>6933</v>
      </c>
      <c r="I1505" s="20" t="s">
        <v>389</v>
      </c>
      <c r="J1505" s="20"/>
    </row>
    <row r="1506" spans="1:10" x14ac:dyDescent="0.2">
      <c r="A1506" s="20" t="s">
        <v>6934</v>
      </c>
      <c r="B1506" s="20" t="s">
        <v>4918</v>
      </c>
      <c r="C1506" s="20" t="s">
        <v>4909</v>
      </c>
      <c r="D1506" s="20" t="s">
        <v>571</v>
      </c>
      <c r="E1506" s="20" t="s">
        <v>6935</v>
      </c>
      <c r="F1506" s="20" t="s">
        <v>765</v>
      </c>
      <c r="G1506" s="20" t="s">
        <v>6936</v>
      </c>
      <c r="H1506" s="20" t="s">
        <v>6937</v>
      </c>
      <c r="I1506" s="20" t="s">
        <v>401</v>
      </c>
      <c r="J1506" s="20" t="s">
        <v>483</v>
      </c>
    </row>
    <row r="1507" spans="1:10" x14ac:dyDescent="0.2">
      <c r="A1507" s="20" t="s">
        <v>6938</v>
      </c>
      <c r="B1507" s="20" t="s">
        <v>4918</v>
      </c>
      <c r="C1507" s="20" t="s">
        <v>4909</v>
      </c>
      <c r="D1507" s="20" t="s">
        <v>571</v>
      </c>
      <c r="E1507" s="20" t="s">
        <v>6939</v>
      </c>
      <c r="F1507" s="20" t="s">
        <v>528</v>
      </c>
      <c r="G1507" s="20" t="s">
        <v>6940</v>
      </c>
      <c r="H1507" s="20" t="s">
        <v>6941</v>
      </c>
      <c r="I1507" s="20" t="s">
        <v>401</v>
      </c>
      <c r="J1507" s="20" t="s">
        <v>402</v>
      </c>
    </row>
    <row r="1508" spans="1:10" x14ac:dyDescent="0.2">
      <c r="A1508" s="20" t="s">
        <v>6942</v>
      </c>
      <c r="B1508" s="20" t="s">
        <v>4918</v>
      </c>
      <c r="C1508" s="20" t="s">
        <v>4909</v>
      </c>
      <c r="D1508" s="20" t="s">
        <v>571</v>
      </c>
      <c r="E1508" s="20" t="s">
        <v>6943</v>
      </c>
      <c r="F1508" s="20" t="s">
        <v>1093</v>
      </c>
      <c r="G1508" s="20" t="s">
        <v>6944</v>
      </c>
      <c r="H1508" s="20" t="s">
        <v>6945</v>
      </c>
      <c r="I1508" s="20" t="s">
        <v>401</v>
      </c>
      <c r="J1508" s="20" t="s">
        <v>483</v>
      </c>
    </row>
    <row r="1509" spans="1:10" x14ac:dyDescent="0.2">
      <c r="A1509" s="20" t="s">
        <v>6946</v>
      </c>
      <c r="B1509" s="20" t="s">
        <v>4918</v>
      </c>
      <c r="C1509" s="20" t="s">
        <v>4909</v>
      </c>
      <c r="D1509" s="20" t="s">
        <v>571</v>
      </c>
      <c r="E1509" s="20" t="s">
        <v>6947</v>
      </c>
      <c r="F1509" s="20" t="s">
        <v>1837</v>
      </c>
      <c r="G1509" s="20" t="s">
        <v>6948</v>
      </c>
      <c r="H1509" s="20" t="s">
        <v>6949</v>
      </c>
      <c r="I1509" s="20" t="s">
        <v>389</v>
      </c>
      <c r="J1509" s="20"/>
    </row>
    <row r="1510" spans="1:10" x14ac:dyDescent="0.2">
      <c r="A1510" s="20" t="s">
        <v>6950</v>
      </c>
      <c r="B1510" s="20" t="s">
        <v>3681</v>
      </c>
      <c r="C1510" s="20" t="s">
        <v>4909</v>
      </c>
      <c r="D1510" s="20" t="s">
        <v>571</v>
      </c>
      <c r="E1510" s="20" t="s">
        <v>6951</v>
      </c>
      <c r="F1510" s="20" t="s">
        <v>2552</v>
      </c>
      <c r="G1510" s="20" t="s">
        <v>6952</v>
      </c>
      <c r="H1510" s="20" t="s">
        <v>6953</v>
      </c>
      <c r="I1510" s="20" t="s">
        <v>401</v>
      </c>
      <c r="J1510" s="20" t="s">
        <v>3545</v>
      </c>
    </row>
    <row r="1511" spans="1:10" x14ac:dyDescent="0.2">
      <c r="A1511" s="20" t="s">
        <v>6954</v>
      </c>
      <c r="B1511" s="20" t="s">
        <v>4918</v>
      </c>
      <c r="C1511" s="20" t="s">
        <v>4909</v>
      </c>
      <c r="D1511" s="20" t="s">
        <v>571</v>
      </c>
      <c r="E1511" s="20" t="s">
        <v>6955</v>
      </c>
      <c r="F1511" s="20" t="s">
        <v>1037</v>
      </c>
      <c r="G1511" s="20" t="s">
        <v>6956</v>
      </c>
      <c r="H1511" s="20" t="s">
        <v>6957</v>
      </c>
      <c r="I1511" s="20" t="s">
        <v>401</v>
      </c>
      <c r="J1511" s="20" t="s">
        <v>483</v>
      </c>
    </row>
    <row r="1512" spans="1:10" x14ac:dyDescent="0.2">
      <c r="A1512" s="20" t="s">
        <v>6958</v>
      </c>
      <c r="B1512" s="20" t="s">
        <v>4908</v>
      </c>
      <c r="C1512" s="20" t="s">
        <v>4909</v>
      </c>
      <c r="D1512" s="20" t="s">
        <v>571</v>
      </c>
      <c r="E1512" s="20" t="s">
        <v>6959</v>
      </c>
      <c r="F1512" s="20" t="s">
        <v>6960</v>
      </c>
      <c r="G1512" s="20" t="s">
        <v>6961</v>
      </c>
      <c r="H1512" s="20" t="s">
        <v>6962</v>
      </c>
      <c r="I1512" s="20" t="s">
        <v>401</v>
      </c>
      <c r="J1512" s="20" t="s">
        <v>483</v>
      </c>
    </row>
    <row r="1513" spans="1:10" x14ac:dyDescent="0.2">
      <c r="A1513" s="20" t="s">
        <v>6963</v>
      </c>
      <c r="B1513" s="20" t="s">
        <v>4908</v>
      </c>
      <c r="C1513" s="20" t="s">
        <v>4909</v>
      </c>
      <c r="D1513" s="20" t="s">
        <v>571</v>
      </c>
      <c r="E1513" s="20" t="s">
        <v>6964</v>
      </c>
      <c r="F1513" s="20" t="s">
        <v>6965</v>
      </c>
      <c r="G1513" s="20" t="s">
        <v>6966</v>
      </c>
      <c r="H1513" s="20" t="s">
        <v>6967</v>
      </c>
      <c r="I1513" s="20" t="s">
        <v>401</v>
      </c>
      <c r="J1513" s="20" t="s">
        <v>483</v>
      </c>
    </row>
    <row r="1514" spans="1:10" x14ac:dyDescent="0.2">
      <c r="A1514" s="20" t="s">
        <v>6968</v>
      </c>
      <c r="B1514" s="20" t="s">
        <v>4908</v>
      </c>
      <c r="C1514" s="20" t="s">
        <v>4909</v>
      </c>
      <c r="D1514" s="20" t="s">
        <v>571</v>
      </c>
      <c r="E1514" s="20" t="s">
        <v>6969</v>
      </c>
      <c r="F1514" s="20" t="s">
        <v>410</v>
      </c>
      <c r="G1514" s="20" t="s">
        <v>6970</v>
      </c>
      <c r="H1514" s="20" t="s">
        <v>6971</v>
      </c>
      <c r="I1514" s="20" t="s">
        <v>401</v>
      </c>
      <c r="J1514" s="20" t="s">
        <v>483</v>
      </c>
    </row>
    <row r="1515" spans="1:10" x14ac:dyDescent="0.2">
      <c r="A1515" s="20" t="s">
        <v>6972</v>
      </c>
      <c r="B1515" s="20" t="s">
        <v>4908</v>
      </c>
      <c r="C1515" s="20" t="s">
        <v>4909</v>
      </c>
      <c r="D1515" s="20" t="s">
        <v>571</v>
      </c>
      <c r="E1515" s="20" t="s">
        <v>6973</v>
      </c>
      <c r="F1515" s="20" t="s">
        <v>6974</v>
      </c>
      <c r="G1515" s="20" t="s">
        <v>6975</v>
      </c>
      <c r="H1515" s="20" t="s">
        <v>6976</v>
      </c>
      <c r="I1515" s="20" t="s">
        <v>401</v>
      </c>
      <c r="J1515" s="20" t="s">
        <v>483</v>
      </c>
    </row>
    <row r="1516" spans="1:10" x14ac:dyDescent="0.2">
      <c r="A1516" s="20" t="s">
        <v>6977</v>
      </c>
      <c r="B1516" s="20" t="s">
        <v>4908</v>
      </c>
      <c r="C1516" s="20" t="s">
        <v>4909</v>
      </c>
      <c r="D1516" s="20" t="s">
        <v>571</v>
      </c>
      <c r="E1516" s="20" t="s">
        <v>6978</v>
      </c>
      <c r="F1516" s="20" t="s">
        <v>362</v>
      </c>
      <c r="G1516" s="20" t="s">
        <v>6979</v>
      </c>
      <c r="H1516" s="20" t="s">
        <v>6980</v>
      </c>
      <c r="I1516" s="20" t="s">
        <v>401</v>
      </c>
      <c r="J1516" s="20" t="s">
        <v>483</v>
      </c>
    </row>
    <row r="1517" spans="1:10" x14ac:dyDescent="0.2">
      <c r="A1517" s="20" t="s">
        <v>6981</v>
      </c>
      <c r="B1517" s="20" t="s">
        <v>4908</v>
      </c>
      <c r="C1517" s="20" t="s">
        <v>4909</v>
      </c>
      <c r="D1517" s="20" t="s">
        <v>571</v>
      </c>
      <c r="E1517" s="20" t="s">
        <v>6982</v>
      </c>
      <c r="F1517" s="20" t="s">
        <v>4102</v>
      </c>
      <c r="G1517" s="20" t="s">
        <v>6983</v>
      </c>
      <c r="H1517" s="20" t="s">
        <v>6984</v>
      </c>
      <c r="I1517" s="20" t="s">
        <v>401</v>
      </c>
      <c r="J1517" s="20" t="s">
        <v>483</v>
      </c>
    </row>
    <row r="1518" spans="1:10" x14ac:dyDescent="0.2">
      <c r="A1518" s="20" t="s">
        <v>6985</v>
      </c>
      <c r="B1518" s="20" t="s">
        <v>4908</v>
      </c>
      <c r="C1518" s="20" t="s">
        <v>4909</v>
      </c>
      <c r="D1518" s="20" t="s">
        <v>571</v>
      </c>
      <c r="E1518" s="20" t="s">
        <v>6986</v>
      </c>
      <c r="F1518" s="20" t="s">
        <v>421</v>
      </c>
      <c r="G1518" s="20" t="s">
        <v>6987</v>
      </c>
      <c r="H1518" s="20" t="s">
        <v>6988</v>
      </c>
      <c r="I1518" s="20" t="s">
        <v>401</v>
      </c>
      <c r="J1518" s="20" t="s">
        <v>483</v>
      </c>
    </row>
    <row r="1519" spans="1:10" x14ac:dyDescent="0.2">
      <c r="A1519" s="20" t="s">
        <v>6989</v>
      </c>
      <c r="B1519" s="20" t="s">
        <v>4908</v>
      </c>
      <c r="C1519" s="20" t="s">
        <v>4909</v>
      </c>
      <c r="D1519" s="20" t="s">
        <v>571</v>
      </c>
      <c r="E1519" s="20" t="s">
        <v>6990</v>
      </c>
      <c r="F1519" s="20" t="s">
        <v>4390</v>
      </c>
      <c r="G1519" s="20" t="s">
        <v>6991</v>
      </c>
      <c r="H1519" s="20" t="s">
        <v>6992</v>
      </c>
      <c r="I1519" s="20" t="s">
        <v>401</v>
      </c>
      <c r="J1519" s="20" t="s">
        <v>483</v>
      </c>
    </row>
    <row r="1520" spans="1:10" x14ac:dyDescent="0.2">
      <c r="A1520" s="20" t="s">
        <v>6993</v>
      </c>
      <c r="B1520" s="20" t="s">
        <v>4908</v>
      </c>
      <c r="C1520" s="20" t="s">
        <v>4909</v>
      </c>
      <c r="D1520" s="20" t="s">
        <v>571</v>
      </c>
      <c r="E1520" s="20" t="s">
        <v>6994</v>
      </c>
      <c r="F1520" s="20" t="s">
        <v>557</v>
      </c>
      <c r="G1520" s="20" t="s">
        <v>6995</v>
      </c>
      <c r="H1520" s="20" t="s">
        <v>6996</v>
      </c>
      <c r="I1520" s="20" t="s">
        <v>401</v>
      </c>
      <c r="J1520" s="20" t="s">
        <v>483</v>
      </c>
    </row>
    <row r="1521" spans="1:10" x14ac:dyDescent="0.2">
      <c r="A1521" s="20" t="s">
        <v>6997</v>
      </c>
      <c r="B1521" s="20" t="s">
        <v>4908</v>
      </c>
      <c r="C1521" s="20" t="s">
        <v>4909</v>
      </c>
      <c r="D1521" s="20" t="s">
        <v>571</v>
      </c>
      <c r="E1521" s="20" t="s">
        <v>6998</v>
      </c>
      <c r="F1521" s="20" t="s">
        <v>6999</v>
      </c>
      <c r="G1521" s="20" t="s">
        <v>7000</v>
      </c>
      <c r="H1521" s="20" t="s">
        <v>7001</v>
      </c>
      <c r="I1521" s="20" t="s">
        <v>401</v>
      </c>
      <c r="J1521" s="20" t="s">
        <v>483</v>
      </c>
    </row>
    <row r="1522" spans="1:10" x14ac:dyDescent="0.2">
      <c r="A1522" s="20" t="s">
        <v>7002</v>
      </c>
      <c r="B1522" s="20" t="s">
        <v>4918</v>
      </c>
      <c r="C1522" s="20" t="s">
        <v>4909</v>
      </c>
      <c r="D1522" s="20" t="s">
        <v>571</v>
      </c>
      <c r="E1522" s="20" t="s">
        <v>7003</v>
      </c>
      <c r="F1522" s="20" t="s">
        <v>7004</v>
      </c>
      <c r="G1522" s="20" t="s">
        <v>7005</v>
      </c>
      <c r="H1522" s="20" t="s">
        <v>7006</v>
      </c>
      <c r="I1522" s="20" t="s">
        <v>401</v>
      </c>
      <c r="J1522" s="20" t="s">
        <v>402</v>
      </c>
    </row>
    <row r="1523" spans="1:10" x14ac:dyDescent="0.2">
      <c r="A1523" s="20" t="s">
        <v>7007</v>
      </c>
      <c r="B1523" s="20" t="s">
        <v>4908</v>
      </c>
      <c r="C1523" s="20" t="s">
        <v>4909</v>
      </c>
      <c r="D1523" s="20" t="s">
        <v>571</v>
      </c>
      <c r="E1523" s="20" t="s">
        <v>7008</v>
      </c>
      <c r="F1523" s="20" t="s">
        <v>7009</v>
      </c>
      <c r="G1523" s="20" t="s">
        <v>7010</v>
      </c>
      <c r="H1523" s="20" t="s">
        <v>7011</v>
      </c>
      <c r="I1523" s="20" t="s">
        <v>401</v>
      </c>
      <c r="J1523" s="20" t="s">
        <v>483</v>
      </c>
    </row>
    <row r="1524" spans="1:10" x14ac:dyDescent="0.2">
      <c r="A1524" s="20" t="s">
        <v>7012</v>
      </c>
      <c r="B1524" s="20" t="s">
        <v>4918</v>
      </c>
      <c r="C1524" s="20" t="s">
        <v>4909</v>
      </c>
      <c r="D1524" s="20" t="s">
        <v>571</v>
      </c>
      <c r="E1524" s="20" t="s">
        <v>7013</v>
      </c>
      <c r="F1524" s="20" t="s">
        <v>1832</v>
      </c>
      <c r="G1524" s="20" t="s">
        <v>7014</v>
      </c>
      <c r="H1524" s="20" t="s">
        <v>7015</v>
      </c>
      <c r="I1524" s="20" t="s">
        <v>401</v>
      </c>
      <c r="J1524" s="20" t="s">
        <v>402</v>
      </c>
    </row>
    <row r="1525" spans="1:10" x14ac:dyDescent="0.2">
      <c r="A1525" s="20" t="s">
        <v>7016</v>
      </c>
      <c r="B1525" s="20" t="s">
        <v>4918</v>
      </c>
      <c r="C1525" s="20" t="s">
        <v>4909</v>
      </c>
      <c r="D1525" s="20" t="s">
        <v>571</v>
      </c>
      <c r="E1525" s="20" t="s">
        <v>7017</v>
      </c>
      <c r="F1525" s="20" t="s">
        <v>5276</v>
      </c>
      <c r="G1525" s="20" t="s">
        <v>7018</v>
      </c>
      <c r="H1525" s="20" t="s">
        <v>7019</v>
      </c>
      <c r="I1525" s="20" t="s">
        <v>401</v>
      </c>
      <c r="J1525" s="20" t="s">
        <v>483</v>
      </c>
    </row>
    <row r="1526" spans="1:10" x14ac:dyDescent="0.2">
      <c r="A1526" s="20" t="s">
        <v>7020</v>
      </c>
      <c r="B1526" s="20" t="s">
        <v>4908</v>
      </c>
      <c r="C1526" s="20" t="s">
        <v>4909</v>
      </c>
      <c r="D1526" s="20" t="s">
        <v>571</v>
      </c>
      <c r="E1526" s="20" t="s">
        <v>7021</v>
      </c>
      <c r="F1526" s="20" t="s">
        <v>2845</v>
      </c>
      <c r="G1526" s="20" t="s">
        <v>7022</v>
      </c>
      <c r="H1526" s="20" t="s">
        <v>7023</v>
      </c>
      <c r="I1526" s="20" t="s">
        <v>401</v>
      </c>
      <c r="J1526" s="20" t="s">
        <v>483</v>
      </c>
    </row>
    <row r="1527" spans="1:10" x14ac:dyDescent="0.2">
      <c r="A1527" s="20" t="s">
        <v>7024</v>
      </c>
      <c r="B1527" s="20" t="s">
        <v>4908</v>
      </c>
      <c r="C1527" s="20" t="s">
        <v>4909</v>
      </c>
      <c r="D1527" s="20" t="s">
        <v>571</v>
      </c>
      <c r="E1527" s="20" t="s">
        <v>7025</v>
      </c>
      <c r="F1527" s="20" t="s">
        <v>7026</v>
      </c>
      <c r="G1527" s="20" t="s">
        <v>7027</v>
      </c>
      <c r="H1527" s="20" t="s">
        <v>7028</v>
      </c>
      <c r="I1527" s="20" t="s">
        <v>401</v>
      </c>
      <c r="J1527" s="20" t="s">
        <v>402</v>
      </c>
    </row>
    <row r="1528" spans="1:10" x14ac:dyDescent="0.2">
      <c r="A1528" s="20" t="s">
        <v>7029</v>
      </c>
      <c r="B1528" s="20" t="s">
        <v>4908</v>
      </c>
      <c r="C1528" s="20" t="s">
        <v>4909</v>
      </c>
      <c r="D1528" s="20" t="s">
        <v>571</v>
      </c>
      <c r="E1528" s="20" t="s">
        <v>7030</v>
      </c>
      <c r="F1528" s="20" t="s">
        <v>1950</v>
      </c>
      <c r="G1528" s="20" t="s">
        <v>7031</v>
      </c>
      <c r="H1528" s="20" t="s">
        <v>7032</v>
      </c>
      <c r="I1528" s="20" t="s">
        <v>401</v>
      </c>
      <c r="J1528" s="20" t="s">
        <v>483</v>
      </c>
    </row>
    <row r="1529" spans="1:10" x14ac:dyDescent="0.2">
      <c r="A1529" s="20" t="s">
        <v>7033</v>
      </c>
      <c r="B1529" s="20" t="s">
        <v>4908</v>
      </c>
      <c r="C1529" s="20" t="s">
        <v>4909</v>
      </c>
      <c r="D1529" s="20" t="s">
        <v>571</v>
      </c>
      <c r="E1529" s="20" t="s">
        <v>7034</v>
      </c>
      <c r="F1529" s="20" t="s">
        <v>2349</v>
      </c>
      <c r="G1529" s="20" t="s">
        <v>7035</v>
      </c>
      <c r="H1529" s="20" t="s">
        <v>7036</v>
      </c>
      <c r="I1529" s="20" t="s">
        <v>401</v>
      </c>
      <c r="J1529" s="20" t="s">
        <v>483</v>
      </c>
    </row>
    <row r="1530" spans="1:10" x14ac:dyDescent="0.2">
      <c r="A1530" s="20" t="s">
        <v>7037</v>
      </c>
      <c r="B1530" s="20" t="s">
        <v>4918</v>
      </c>
      <c r="C1530" s="20" t="s">
        <v>4909</v>
      </c>
      <c r="D1530" s="20" t="s">
        <v>571</v>
      </c>
      <c r="E1530" s="20" t="s">
        <v>7038</v>
      </c>
      <c r="F1530" s="20" t="s">
        <v>7039</v>
      </c>
      <c r="G1530" s="20" t="s">
        <v>7040</v>
      </c>
      <c r="H1530" s="20" t="s">
        <v>7041</v>
      </c>
      <c r="I1530" s="20" t="s">
        <v>401</v>
      </c>
      <c r="J1530" s="20" t="s">
        <v>483</v>
      </c>
    </row>
    <row r="1531" spans="1:10" x14ac:dyDescent="0.2">
      <c r="A1531" s="20" t="s">
        <v>7042</v>
      </c>
      <c r="B1531" s="20" t="s">
        <v>4918</v>
      </c>
      <c r="C1531" s="20" t="s">
        <v>4909</v>
      </c>
      <c r="D1531" s="20" t="s">
        <v>571</v>
      </c>
      <c r="E1531" s="20" t="s">
        <v>7043</v>
      </c>
      <c r="F1531" s="20" t="s">
        <v>617</v>
      </c>
      <c r="G1531" s="20" t="s">
        <v>7044</v>
      </c>
      <c r="H1531" s="20" t="s">
        <v>7045</v>
      </c>
      <c r="I1531" s="20" t="s">
        <v>401</v>
      </c>
      <c r="J1531" s="20" t="s">
        <v>483</v>
      </c>
    </row>
    <row r="1532" spans="1:10" x14ac:dyDescent="0.2">
      <c r="A1532" s="20" t="s">
        <v>7046</v>
      </c>
      <c r="B1532" s="20" t="s">
        <v>4908</v>
      </c>
      <c r="C1532" s="20" t="s">
        <v>4909</v>
      </c>
      <c r="D1532" s="20" t="s">
        <v>571</v>
      </c>
      <c r="E1532" s="20" t="s">
        <v>7047</v>
      </c>
      <c r="F1532" s="20" t="s">
        <v>557</v>
      </c>
      <c r="G1532" s="20" t="s">
        <v>7048</v>
      </c>
      <c r="H1532" s="20" t="s">
        <v>7049</v>
      </c>
      <c r="I1532" s="20" t="s">
        <v>401</v>
      </c>
      <c r="J1532" s="20" t="s">
        <v>483</v>
      </c>
    </row>
    <row r="1533" spans="1:10" x14ac:dyDescent="0.2">
      <c r="A1533" s="20" t="s">
        <v>7050</v>
      </c>
      <c r="B1533" s="20" t="s">
        <v>4908</v>
      </c>
      <c r="C1533" s="20" t="s">
        <v>4909</v>
      </c>
      <c r="D1533" s="20" t="s">
        <v>571</v>
      </c>
      <c r="E1533" s="20" t="s">
        <v>7051</v>
      </c>
      <c r="F1533" s="20" t="s">
        <v>1905</v>
      </c>
      <c r="G1533" s="20" t="s">
        <v>7052</v>
      </c>
      <c r="H1533" s="20" t="s">
        <v>7053</v>
      </c>
      <c r="I1533" s="20" t="s">
        <v>401</v>
      </c>
      <c r="J1533" s="20" t="s">
        <v>483</v>
      </c>
    </row>
    <row r="1534" spans="1:10" x14ac:dyDescent="0.2">
      <c r="A1534" s="20" t="s">
        <v>7054</v>
      </c>
      <c r="B1534" s="20" t="s">
        <v>4908</v>
      </c>
      <c r="C1534" s="20" t="s">
        <v>4909</v>
      </c>
      <c r="D1534" s="20" t="s">
        <v>571</v>
      </c>
      <c r="E1534" s="20" t="s">
        <v>7055</v>
      </c>
      <c r="F1534" s="20" t="s">
        <v>2725</v>
      </c>
      <c r="G1534" s="20" t="s">
        <v>7056</v>
      </c>
      <c r="H1534" s="20" t="s">
        <v>7057</v>
      </c>
      <c r="I1534" s="20" t="s">
        <v>401</v>
      </c>
      <c r="J1534" s="20" t="s">
        <v>483</v>
      </c>
    </row>
    <row r="1535" spans="1:10" x14ac:dyDescent="0.2">
      <c r="A1535" s="20" t="s">
        <v>7058</v>
      </c>
      <c r="B1535" s="20" t="s">
        <v>4908</v>
      </c>
      <c r="C1535" s="20" t="s">
        <v>4909</v>
      </c>
      <c r="D1535" s="20" t="s">
        <v>571</v>
      </c>
      <c r="E1535" s="20" t="s">
        <v>7059</v>
      </c>
      <c r="F1535" s="20" t="s">
        <v>421</v>
      </c>
      <c r="G1535" s="20" t="s">
        <v>7060</v>
      </c>
      <c r="H1535" s="20" t="s">
        <v>7061</v>
      </c>
      <c r="I1535" s="20" t="s">
        <v>401</v>
      </c>
      <c r="J1535" s="20" t="s">
        <v>483</v>
      </c>
    </row>
    <row r="1536" spans="1:10" x14ac:dyDescent="0.2">
      <c r="A1536" s="20" t="s">
        <v>7062</v>
      </c>
      <c r="B1536" s="20" t="s">
        <v>4908</v>
      </c>
      <c r="C1536" s="20" t="s">
        <v>4909</v>
      </c>
      <c r="D1536" s="20" t="s">
        <v>571</v>
      </c>
      <c r="E1536" s="20" t="s">
        <v>7063</v>
      </c>
      <c r="F1536" s="20" t="s">
        <v>542</v>
      </c>
      <c r="G1536" s="20" t="s">
        <v>7064</v>
      </c>
      <c r="H1536" s="20" t="s">
        <v>7065</v>
      </c>
      <c r="I1536" s="20" t="s">
        <v>401</v>
      </c>
      <c r="J1536" s="20" t="s">
        <v>483</v>
      </c>
    </row>
    <row r="1537" spans="1:10" x14ac:dyDescent="0.2">
      <c r="A1537" s="20" t="s">
        <v>7066</v>
      </c>
      <c r="B1537" s="20" t="s">
        <v>4908</v>
      </c>
      <c r="C1537" s="20" t="s">
        <v>4909</v>
      </c>
      <c r="D1537" s="20" t="s">
        <v>571</v>
      </c>
      <c r="E1537" s="20" t="s">
        <v>7067</v>
      </c>
      <c r="F1537" s="20" t="s">
        <v>456</v>
      </c>
      <c r="G1537" s="20" t="s">
        <v>7068</v>
      </c>
      <c r="H1537" s="20" t="s">
        <v>7069</v>
      </c>
      <c r="I1537" s="20" t="s">
        <v>401</v>
      </c>
      <c r="J1537" s="20" t="s">
        <v>483</v>
      </c>
    </row>
    <row r="1538" spans="1:10" x14ac:dyDescent="0.2">
      <c r="A1538" s="20" t="s">
        <v>7070</v>
      </c>
      <c r="B1538" s="20" t="s">
        <v>4918</v>
      </c>
      <c r="C1538" s="20" t="s">
        <v>4909</v>
      </c>
      <c r="D1538" s="20" t="s">
        <v>571</v>
      </c>
      <c r="E1538" s="20" t="s">
        <v>7071</v>
      </c>
      <c r="F1538" s="20" t="s">
        <v>4390</v>
      </c>
      <c r="G1538" s="20" t="s">
        <v>7072</v>
      </c>
      <c r="H1538" s="20" t="s">
        <v>7073</v>
      </c>
      <c r="I1538" s="20" t="s">
        <v>401</v>
      </c>
      <c r="J1538" s="20" t="s">
        <v>483</v>
      </c>
    </row>
    <row r="1539" spans="1:10" x14ac:dyDescent="0.2">
      <c r="A1539" s="20" t="s">
        <v>7074</v>
      </c>
      <c r="B1539" s="20" t="s">
        <v>4908</v>
      </c>
      <c r="C1539" s="20" t="s">
        <v>4909</v>
      </c>
      <c r="D1539" s="20" t="s">
        <v>571</v>
      </c>
      <c r="E1539" s="20" t="s">
        <v>7075</v>
      </c>
      <c r="F1539" s="20" t="s">
        <v>410</v>
      </c>
      <c r="G1539" s="20" t="s">
        <v>7076</v>
      </c>
      <c r="H1539" s="20" t="s">
        <v>7077</v>
      </c>
      <c r="I1539" s="20" t="s">
        <v>401</v>
      </c>
      <c r="J1539" s="20" t="s">
        <v>483</v>
      </c>
    </row>
    <row r="1540" spans="1:10" x14ac:dyDescent="0.2">
      <c r="A1540" s="20" t="s">
        <v>7078</v>
      </c>
      <c r="B1540" s="20" t="s">
        <v>4918</v>
      </c>
      <c r="C1540" s="20" t="s">
        <v>4909</v>
      </c>
      <c r="D1540" s="20" t="s">
        <v>571</v>
      </c>
      <c r="E1540" s="20" t="s">
        <v>7079</v>
      </c>
      <c r="F1540" s="20" t="s">
        <v>421</v>
      </c>
      <c r="G1540" s="20" t="s">
        <v>7080</v>
      </c>
      <c r="H1540" s="20" t="s">
        <v>7081</v>
      </c>
      <c r="I1540" s="20" t="s">
        <v>401</v>
      </c>
      <c r="J1540" s="20" t="s">
        <v>483</v>
      </c>
    </row>
    <row r="1541" spans="1:10" x14ac:dyDescent="0.2">
      <c r="A1541" s="20" t="s">
        <v>7082</v>
      </c>
      <c r="B1541" s="20" t="s">
        <v>4908</v>
      </c>
      <c r="C1541" s="20" t="s">
        <v>4909</v>
      </c>
      <c r="D1541" s="20" t="s">
        <v>571</v>
      </c>
      <c r="E1541" s="20" t="s">
        <v>7083</v>
      </c>
      <c r="F1541" s="20" t="s">
        <v>2479</v>
      </c>
      <c r="G1541" s="20" t="s">
        <v>7084</v>
      </c>
      <c r="H1541" s="20" t="s">
        <v>7085</v>
      </c>
      <c r="I1541" s="20" t="s">
        <v>401</v>
      </c>
      <c r="J1541" s="20" t="s">
        <v>402</v>
      </c>
    </row>
    <row r="1542" spans="1:10" x14ac:dyDescent="0.2">
      <c r="A1542" s="20" t="s">
        <v>7086</v>
      </c>
      <c r="B1542" s="20" t="s">
        <v>4918</v>
      </c>
      <c r="C1542" s="20" t="s">
        <v>4909</v>
      </c>
      <c r="D1542" s="20" t="s">
        <v>571</v>
      </c>
      <c r="E1542" s="20" t="s">
        <v>7087</v>
      </c>
      <c r="F1542" s="20" t="s">
        <v>923</v>
      </c>
      <c r="G1542" s="20" t="s">
        <v>7088</v>
      </c>
      <c r="H1542" s="20" t="s">
        <v>7089</v>
      </c>
      <c r="I1542" s="20" t="s">
        <v>401</v>
      </c>
      <c r="J1542" s="20" t="s">
        <v>402</v>
      </c>
    </row>
    <row r="1543" spans="1:10" x14ac:dyDescent="0.2">
      <c r="A1543" s="20" t="s">
        <v>7090</v>
      </c>
      <c r="B1543" s="20" t="s">
        <v>4918</v>
      </c>
      <c r="C1543" s="20" t="s">
        <v>4909</v>
      </c>
      <c r="D1543" s="20" t="s">
        <v>571</v>
      </c>
      <c r="E1543" s="20" t="s">
        <v>7091</v>
      </c>
      <c r="F1543" s="20" t="s">
        <v>732</v>
      </c>
      <c r="G1543" s="20" t="s">
        <v>7092</v>
      </c>
      <c r="H1543" s="20" t="s">
        <v>7093</v>
      </c>
      <c r="I1543" s="20" t="s">
        <v>401</v>
      </c>
      <c r="J1543" s="20" t="s">
        <v>402</v>
      </c>
    </row>
    <row r="1544" spans="1:10" x14ac:dyDescent="0.2">
      <c r="A1544" s="20" t="s">
        <v>7094</v>
      </c>
      <c r="B1544" s="20" t="s">
        <v>4918</v>
      </c>
      <c r="C1544" s="20" t="s">
        <v>4909</v>
      </c>
      <c r="D1544" s="20" t="s">
        <v>571</v>
      </c>
      <c r="E1544" s="20" t="s">
        <v>7095</v>
      </c>
      <c r="F1544" s="20" t="s">
        <v>7096</v>
      </c>
      <c r="G1544" s="20" t="s">
        <v>7097</v>
      </c>
      <c r="H1544" s="20" t="s">
        <v>7098</v>
      </c>
      <c r="I1544" s="20" t="s">
        <v>401</v>
      </c>
      <c r="J1544" s="20" t="s">
        <v>402</v>
      </c>
    </row>
    <row r="1545" spans="1:10" x14ac:dyDescent="0.2">
      <c r="A1545" s="20" t="s">
        <v>7099</v>
      </c>
      <c r="B1545" s="20" t="s">
        <v>4908</v>
      </c>
      <c r="C1545" s="20" t="s">
        <v>4909</v>
      </c>
      <c r="D1545" s="20" t="s">
        <v>571</v>
      </c>
      <c r="E1545" s="20" t="s">
        <v>7100</v>
      </c>
      <c r="F1545" s="20" t="s">
        <v>7101</v>
      </c>
      <c r="G1545" s="20" t="s">
        <v>7102</v>
      </c>
      <c r="H1545" s="20" t="s">
        <v>7103</v>
      </c>
      <c r="I1545" s="20" t="s">
        <v>401</v>
      </c>
      <c r="J1545" s="20" t="s">
        <v>402</v>
      </c>
    </row>
    <row r="1546" spans="1:10" x14ac:dyDescent="0.2">
      <c r="A1546" s="20" t="s">
        <v>7104</v>
      </c>
      <c r="B1546" s="20" t="s">
        <v>4908</v>
      </c>
      <c r="C1546" s="20" t="s">
        <v>4909</v>
      </c>
      <c r="D1546" s="20" t="s">
        <v>571</v>
      </c>
      <c r="E1546" s="20" t="s">
        <v>7105</v>
      </c>
      <c r="F1546" s="20" t="s">
        <v>1422</v>
      </c>
      <c r="G1546" s="20" t="s">
        <v>7106</v>
      </c>
      <c r="H1546" s="20" t="s">
        <v>7107</v>
      </c>
      <c r="I1546" s="20" t="s">
        <v>401</v>
      </c>
      <c r="J1546" s="20" t="s">
        <v>402</v>
      </c>
    </row>
    <row r="1547" spans="1:10" x14ac:dyDescent="0.2">
      <c r="A1547" s="20" t="s">
        <v>7108</v>
      </c>
      <c r="B1547" s="20" t="s">
        <v>4908</v>
      </c>
      <c r="C1547" s="20" t="s">
        <v>4909</v>
      </c>
      <c r="D1547" s="20" t="s">
        <v>571</v>
      </c>
      <c r="E1547" s="20" t="s">
        <v>7109</v>
      </c>
      <c r="F1547" s="20" t="s">
        <v>7110</v>
      </c>
      <c r="G1547" s="20" t="s">
        <v>7111</v>
      </c>
      <c r="H1547" s="20" t="s">
        <v>7112</v>
      </c>
      <c r="I1547" s="20" t="s">
        <v>401</v>
      </c>
      <c r="J1547" s="20" t="s">
        <v>402</v>
      </c>
    </row>
    <row r="1548" spans="1:10" x14ac:dyDescent="0.2">
      <c r="A1548" s="20" t="s">
        <v>7113</v>
      </c>
      <c r="B1548" s="20" t="s">
        <v>4908</v>
      </c>
      <c r="C1548" s="20" t="s">
        <v>4909</v>
      </c>
      <c r="D1548" s="20" t="s">
        <v>571</v>
      </c>
      <c r="E1548" s="20" t="s">
        <v>7114</v>
      </c>
      <c r="F1548" s="20" t="s">
        <v>2845</v>
      </c>
      <c r="G1548" s="20" t="s">
        <v>7115</v>
      </c>
      <c r="H1548" s="20" t="s">
        <v>7116</v>
      </c>
      <c r="I1548" s="20" t="s">
        <v>401</v>
      </c>
      <c r="J1548" s="20" t="s">
        <v>483</v>
      </c>
    </row>
    <row r="1549" spans="1:10" x14ac:dyDescent="0.2">
      <c r="A1549" s="20" t="s">
        <v>7117</v>
      </c>
      <c r="B1549" s="20" t="s">
        <v>4908</v>
      </c>
      <c r="C1549" s="20" t="s">
        <v>4909</v>
      </c>
      <c r="D1549" s="20" t="s">
        <v>571</v>
      </c>
      <c r="E1549" s="20" t="s">
        <v>7118</v>
      </c>
      <c r="F1549" s="20" t="s">
        <v>7119</v>
      </c>
      <c r="G1549" s="20" t="s">
        <v>7120</v>
      </c>
      <c r="H1549" s="20" t="s">
        <v>7121</v>
      </c>
      <c r="I1549" s="20" t="s">
        <v>401</v>
      </c>
      <c r="J1549" s="20" t="s">
        <v>483</v>
      </c>
    </row>
    <row r="1550" spans="1:10" x14ac:dyDescent="0.2">
      <c r="A1550" s="20" t="s">
        <v>7122</v>
      </c>
      <c r="B1550" s="20" t="s">
        <v>4918</v>
      </c>
      <c r="C1550" s="20" t="s">
        <v>4909</v>
      </c>
      <c r="D1550" s="20" t="s">
        <v>571</v>
      </c>
      <c r="E1550" s="20" t="s">
        <v>7123</v>
      </c>
      <c r="F1550" s="20" t="s">
        <v>770</v>
      </c>
      <c r="G1550" s="20" t="s">
        <v>7124</v>
      </c>
      <c r="H1550" s="20" t="s">
        <v>7125</v>
      </c>
      <c r="I1550" s="20" t="s">
        <v>401</v>
      </c>
      <c r="J1550" s="20" t="s">
        <v>402</v>
      </c>
    </row>
    <row r="1551" spans="1:10" x14ac:dyDescent="0.2">
      <c r="A1551" s="20" t="s">
        <v>7126</v>
      </c>
      <c r="B1551" s="20" t="s">
        <v>4918</v>
      </c>
      <c r="C1551" s="20" t="s">
        <v>4909</v>
      </c>
      <c r="D1551" s="20" t="s">
        <v>571</v>
      </c>
      <c r="E1551" s="20" t="s">
        <v>7127</v>
      </c>
      <c r="F1551" s="20" t="s">
        <v>7128</v>
      </c>
      <c r="G1551" s="20" t="s">
        <v>7129</v>
      </c>
      <c r="H1551" s="20" t="s">
        <v>7130</v>
      </c>
      <c r="I1551" s="20" t="s">
        <v>389</v>
      </c>
      <c r="J1551" s="20"/>
    </row>
    <row r="1552" spans="1:10" x14ac:dyDescent="0.2">
      <c r="A1552" s="20" t="s">
        <v>7131</v>
      </c>
      <c r="B1552" s="20" t="s">
        <v>4908</v>
      </c>
      <c r="C1552" s="20" t="s">
        <v>4909</v>
      </c>
      <c r="D1552" s="20" t="s">
        <v>571</v>
      </c>
      <c r="E1552" s="20" t="s">
        <v>7132</v>
      </c>
      <c r="F1552" s="20" t="s">
        <v>3071</v>
      </c>
      <c r="G1552" s="20" t="s">
        <v>7133</v>
      </c>
      <c r="H1552" s="20" t="s">
        <v>7134</v>
      </c>
      <c r="I1552" s="20" t="s">
        <v>401</v>
      </c>
      <c r="J1552" s="20" t="s">
        <v>483</v>
      </c>
    </row>
    <row r="1553" spans="1:10" x14ac:dyDescent="0.2">
      <c r="A1553" s="20" t="s">
        <v>7135</v>
      </c>
      <c r="B1553" s="20" t="s">
        <v>4918</v>
      </c>
      <c r="C1553" s="20" t="s">
        <v>4909</v>
      </c>
      <c r="D1553" s="20" t="s">
        <v>571</v>
      </c>
      <c r="E1553" s="20" t="s">
        <v>7136</v>
      </c>
      <c r="F1553" s="20" t="s">
        <v>5753</v>
      </c>
      <c r="G1553" s="20" t="s">
        <v>7137</v>
      </c>
      <c r="H1553" s="20" t="s">
        <v>7138</v>
      </c>
      <c r="I1553" s="20" t="s">
        <v>401</v>
      </c>
      <c r="J1553" s="20" t="s">
        <v>483</v>
      </c>
    </row>
    <row r="1554" spans="1:10" x14ac:dyDescent="0.2">
      <c r="A1554" s="20" t="s">
        <v>7139</v>
      </c>
      <c r="B1554" s="20" t="s">
        <v>4908</v>
      </c>
      <c r="C1554" s="20" t="s">
        <v>4909</v>
      </c>
      <c r="D1554" s="20" t="s">
        <v>571</v>
      </c>
      <c r="E1554" s="20" t="s">
        <v>7140</v>
      </c>
      <c r="F1554" s="20" t="s">
        <v>1228</v>
      </c>
      <c r="G1554" s="20" t="s">
        <v>7141</v>
      </c>
      <c r="H1554" s="20" t="s">
        <v>7142</v>
      </c>
      <c r="I1554" s="20" t="s">
        <v>401</v>
      </c>
      <c r="J1554" s="20" t="s">
        <v>483</v>
      </c>
    </row>
    <row r="1555" spans="1:10" x14ac:dyDescent="0.2">
      <c r="A1555" s="20" t="s">
        <v>7143</v>
      </c>
      <c r="B1555" s="20" t="s">
        <v>4918</v>
      </c>
      <c r="C1555" s="20" t="s">
        <v>4909</v>
      </c>
      <c r="D1555" s="20" t="s">
        <v>571</v>
      </c>
      <c r="E1555" s="20" t="s">
        <v>7144</v>
      </c>
      <c r="F1555" s="20" t="s">
        <v>2415</v>
      </c>
      <c r="G1555" s="20" t="s">
        <v>7145</v>
      </c>
      <c r="H1555" s="20" t="s">
        <v>7146</v>
      </c>
      <c r="I1555" s="20" t="s">
        <v>401</v>
      </c>
      <c r="J1555" s="20" t="s">
        <v>402</v>
      </c>
    </row>
    <row r="1556" spans="1:10" x14ac:dyDescent="0.2">
      <c r="A1556" s="20" t="s">
        <v>7147</v>
      </c>
      <c r="B1556" s="20" t="s">
        <v>4918</v>
      </c>
      <c r="C1556" s="20" t="s">
        <v>4909</v>
      </c>
      <c r="D1556" s="20" t="s">
        <v>571</v>
      </c>
      <c r="E1556" s="20" t="s">
        <v>7148</v>
      </c>
      <c r="F1556" s="20" t="s">
        <v>1950</v>
      </c>
      <c r="G1556" s="20" t="s">
        <v>7149</v>
      </c>
      <c r="H1556" s="20" t="s">
        <v>7150</v>
      </c>
      <c r="I1556" s="20" t="s">
        <v>401</v>
      </c>
      <c r="J1556" s="20" t="s">
        <v>483</v>
      </c>
    </row>
    <row r="1557" spans="1:10" x14ac:dyDescent="0.2">
      <c r="A1557" s="20" t="s">
        <v>7151</v>
      </c>
      <c r="B1557" s="20" t="s">
        <v>4918</v>
      </c>
      <c r="C1557" s="20" t="s">
        <v>4909</v>
      </c>
      <c r="D1557" s="20" t="s">
        <v>571</v>
      </c>
      <c r="E1557" s="20" t="s">
        <v>7152</v>
      </c>
      <c r="F1557" s="20" t="s">
        <v>528</v>
      </c>
      <c r="G1557" s="20" t="s">
        <v>7153</v>
      </c>
      <c r="H1557" s="20" t="s">
        <v>7154</v>
      </c>
      <c r="I1557" s="20" t="s">
        <v>401</v>
      </c>
      <c r="J1557" s="20" t="s">
        <v>483</v>
      </c>
    </row>
    <row r="1558" spans="1:10" x14ac:dyDescent="0.2">
      <c r="A1558" s="20" t="s">
        <v>7155</v>
      </c>
      <c r="B1558" s="20" t="s">
        <v>4918</v>
      </c>
      <c r="C1558" s="20" t="s">
        <v>4909</v>
      </c>
      <c r="D1558" s="20" t="s">
        <v>571</v>
      </c>
      <c r="E1558" s="20" t="s">
        <v>7156</v>
      </c>
      <c r="F1558" s="20" t="s">
        <v>7157</v>
      </c>
      <c r="G1558" s="20" t="s">
        <v>7158</v>
      </c>
      <c r="H1558" s="20" t="s">
        <v>7159</v>
      </c>
      <c r="I1558" s="20" t="s">
        <v>401</v>
      </c>
      <c r="J1558" s="20" t="s">
        <v>483</v>
      </c>
    </row>
    <row r="1559" spans="1:10" x14ac:dyDescent="0.2">
      <c r="A1559" s="20" t="s">
        <v>7160</v>
      </c>
      <c r="B1559" s="20" t="s">
        <v>4918</v>
      </c>
      <c r="C1559" s="20" t="s">
        <v>4909</v>
      </c>
      <c r="D1559" s="20" t="s">
        <v>571</v>
      </c>
      <c r="E1559" s="20" t="s">
        <v>7161</v>
      </c>
      <c r="F1559" s="20" t="s">
        <v>7162</v>
      </c>
      <c r="G1559" s="20" t="s">
        <v>7163</v>
      </c>
      <c r="H1559" s="20" t="s">
        <v>7164</v>
      </c>
      <c r="I1559" s="20" t="s">
        <v>401</v>
      </c>
      <c r="J1559" s="20" t="s">
        <v>402</v>
      </c>
    </row>
    <row r="1560" spans="1:10" x14ac:dyDescent="0.2">
      <c r="A1560" s="20" t="s">
        <v>7165</v>
      </c>
      <c r="B1560" s="20" t="s">
        <v>4908</v>
      </c>
      <c r="C1560" s="20" t="s">
        <v>4909</v>
      </c>
      <c r="D1560" s="20" t="s">
        <v>571</v>
      </c>
      <c r="E1560" s="20" t="s">
        <v>7166</v>
      </c>
      <c r="F1560" s="20" t="s">
        <v>727</v>
      </c>
      <c r="G1560" s="20" t="s">
        <v>7167</v>
      </c>
      <c r="H1560" s="20" t="s">
        <v>7168</v>
      </c>
      <c r="I1560" s="20" t="s">
        <v>401</v>
      </c>
      <c r="J1560" s="20" t="s">
        <v>483</v>
      </c>
    </row>
    <row r="1561" spans="1:10" x14ac:dyDescent="0.2">
      <c r="A1561" s="20" t="s">
        <v>7169</v>
      </c>
      <c r="B1561" s="20" t="s">
        <v>4918</v>
      </c>
      <c r="C1561" s="20" t="s">
        <v>4909</v>
      </c>
      <c r="D1561" s="20" t="s">
        <v>571</v>
      </c>
      <c r="E1561" s="20" t="s">
        <v>7170</v>
      </c>
      <c r="F1561" s="20" t="s">
        <v>5701</v>
      </c>
      <c r="G1561" s="20" t="s">
        <v>7171</v>
      </c>
      <c r="H1561" s="20" t="s">
        <v>7172</v>
      </c>
      <c r="I1561" s="20" t="s">
        <v>401</v>
      </c>
      <c r="J1561" s="20" t="s">
        <v>483</v>
      </c>
    </row>
    <row r="1562" spans="1:10" x14ac:dyDescent="0.2">
      <c r="A1562" s="20" t="s">
        <v>7173</v>
      </c>
      <c r="B1562" s="20" t="s">
        <v>4908</v>
      </c>
      <c r="C1562" s="20" t="s">
        <v>4909</v>
      </c>
      <c r="D1562" s="20" t="s">
        <v>571</v>
      </c>
      <c r="E1562" s="20" t="s">
        <v>7174</v>
      </c>
      <c r="F1562" s="20" t="s">
        <v>660</v>
      </c>
      <c r="G1562" s="20" t="s">
        <v>7175</v>
      </c>
      <c r="H1562" s="20" t="s">
        <v>7176</v>
      </c>
      <c r="I1562" s="20" t="s">
        <v>401</v>
      </c>
      <c r="J1562" s="20" t="s">
        <v>402</v>
      </c>
    </row>
    <row r="1563" spans="1:10" x14ac:dyDescent="0.2">
      <c r="A1563" s="20" t="s">
        <v>7177</v>
      </c>
      <c r="B1563" s="20" t="s">
        <v>4908</v>
      </c>
      <c r="C1563" s="20" t="s">
        <v>4909</v>
      </c>
      <c r="D1563" s="20" t="s">
        <v>571</v>
      </c>
      <c r="E1563" s="20" t="s">
        <v>7178</v>
      </c>
      <c r="F1563" s="20" t="s">
        <v>2109</v>
      </c>
      <c r="G1563" s="20" t="s">
        <v>7179</v>
      </c>
      <c r="H1563" s="20" t="s">
        <v>7180</v>
      </c>
      <c r="I1563" s="20" t="s">
        <v>401</v>
      </c>
      <c r="J1563" s="20" t="s">
        <v>483</v>
      </c>
    </row>
    <row r="1564" spans="1:10" x14ac:dyDescent="0.2">
      <c r="A1564" s="20" t="s">
        <v>7181</v>
      </c>
      <c r="B1564" s="20" t="s">
        <v>4908</v>
      </c>
      <c r="C1564" s="20" t="s">
        <v>4909</v>
      </c>
      <c r="D1564" s="20" t="s">
        <v>571</v>
      </c>
      <c r="E1564" s="20" t="s">
        <v>7182</v>
      </c>
      <c r="F1564" s="20" t="s">
        <v>7183</v>
      </c>
      <c r="G1564" s="20" t="s">
        <v>7184</v>
      </c>
      <c r="H1564" s="20" t="s">
        <v>7185</v>
      </c>
      <c r="I1564" s="20" t="s">
        <v>401</v>
      </c>
      <c r="J1564" s="20" t="s">
        <v>402</v>
      </c>
    </row>
    <row r="1565" spans="1:10" x14ac:dyDescent="0.2">
      <c r="A1565" s="20" t="s">
        <v>7186</v>
      </c>
      <c r="B1565" s="20" t="s">
        <v>4918</v>
      </c>
      <c r="C1565" s="20" t="s">
        <v>4909</v>
      </c>
      <c r="D1565" s="20" t="s">
        <v>571</v>
      </c>
      <c r="E1565" s="20" t="s">
        <v>7187</v>
      </c>
      <c r="F1565" s="20" t="s">
        <v>451</v>
      </c>
      <c r="G1565" s="20" t="s">
        <v>7188</v>
      </c>
      <c r="H1565" s="20" t="s">
        <v>7189</v>
      </c>
      <c r="I1565" s="20" t="s">
        <v>401</v>
      </c>
      <c r="J1565" s="20" t="s">
        <v>402</v>
      </c>
    </row>
    <row r="1566" spans="1:10" x14ac:dyDescent="0.2">
      <c r="A1566" s="20" t="s">
        <v>7190</v>
      </c>
      <c r="B1566" s="20" t="s">
        <v>4918</v>
      </c>
      <c r="C1566" s="20" t="s">
        <v>4909</v>
      </c>
      <c r="D1566" s="20" t="s">
        <v>571</v>
      </c>
      <c r="E1566" s="20" t="s">
        <v>7191</v>
      </c>
      <c r="F1566" s="20" t="s">
        <v>1383</v>
      </c>
      <c r="G1566" s="20" t="s">
        <v>7192</v>
      </c>
      <c r="H1566" s="20" t="s">
        <v>7193</v>
      </c>
      <c r="I1566" s="20" t="s">
        <v>401</v>
      </c>
      <c r="J1566" s="20" t="s">
        <v>483</v>
      </c>
    </row>
    <row r="1567" spans="1:10" x14ac:dyDescent="0.2">
      <c r="A1567" s="20" t="s">
        <v>7194</v>
      </c>
      <c r="B1567" s="20" t="s">
        <v>4908</v>
      </c>
      <c r="C1567" s="20" t="s">
        <v>4909</v>
      </c>
      <c r="D1567" s="20" t="s">
        <v>571</v>
      </c>
      <c r="E1567" s="20" t="s">
        <v>7195</v>
      </c>
      <c r="F1567" s="20" t="s">
        <v>7196</v>
      </c>
      <c r="G1567" s="20" t="s">
        <v>7197</v>
      </c>
      <c r="H1567" s="20" t="s">
        <v>7198</v>
      </c>
      <c r="I1567" s="20" t="s">
        <v>401</v>
      </c>
      <c r="J1567" s="20" t="s">
        <v>483</v>
      </c>
    </row>
    <row r="1568" spans="1:10" x14ac:dyDescent="0.2">
      <c r="A1568" s="20" t="s">
        <v>7199</v>
      </c>
      <c r="B1568" s="20" t="s">
        <v>4908</v>
      </c>
      <c r="C1568" s="20" t="s">
        <v>4909</v>
      </c>
      <c r="D1568" s="20" t="s">
        <v>571</v>
      </c>
      <c r="E1568" s="20" t="s">
        <v>7200</v>
      </c>
      <c r="F1568" s="20" t="s">
        <v>5701</v>
      </c>
      <c r="G1568" s="20" t="s">
        <v>7201</v>
      </c>
      <c r="H1568" s="20" t="s">
        <v>7202</v>
      </c>
      <c r="I1568" s="20" t="s">
        <v>401</v>
      </c>
      <c r="J1568" s="20" t="s">
        <v>483</v>
      </c>
    </row>
    <row r="1569" spans="1:10" x14ac:dyDescent="0.2">
      <c r="A1569" s="20" t="s">
        <v>7203</v>
      </c>
      <c r="B1569" s="20" t="s">
        <v>4918</v>
      </c>
      <c r="C1569" s="20" t="s">
        <v>4909</v>
      </c>
      <c r="D1569" s="20" t="s">
        <v>571</v>
      </c>
      <c r="E1569" s="20" t="s">
        <v>7204</v>
      </c>
      <c r="F1569" s="20" t="s">
        <v>421</v>
      </c>
      <c r="G1569" s="20" t="s">
        <v>7205</v>
      </c>
      <c r="H1569" s="20" t="s">
        <v>7206</v>
      </c>
      <c r="I1569" s="20" t="s">
        <v>401</v>
      </c>
      <c r="J1569" s="20" t="s">
        <v>483</v>
      </c>
    </row>
    <row r="1570" spans="1:10" x14ac:dyDescent="0.2">
      <c r="A1570" s="20" t="s">
        <v>7207</v>
      </c>
      <c r="B1570" s="20" t="s">
        <v>4908</v>
      </c>
      <c r="C1570" s="20" t="s">
        <v>4909</v>
      </c>
      <c r="D1570" s="20" t="s">
        <v>571</v>
      </c>
      <c r="E1570" s="20" t="s">
        <v>7208</v>
      </c>
      <c r="F1570" s="20" t="s">
        <v>7209</v>
      </c>
      <c r="G1570" s="20" t="s">
        <v>7210</v>
      </c>
      <c r="H1570" s="20" t="s">
        <v>7211</v>
      </c>
      <c r="I1570" s="20" t="s">
        <v>401</v>
      </c>
      <c r="J1570" s="20" t="s">
        <v>483</v>
      </c>
    </row>
    <row r="1571" spans="1:10" x14ac:dyDescent="0.2">
      <c r="A1571" s="20" t="s">
        <v>7212</v>
      </c>
      <c r="B1571" s="20" t="s">
        <v>4908</v>
      </c>
      <c r="C1571" s="20" t="s">
        <v>4909</v>
      </c>
      <c r="D1571" s="20" t="s">
        <v>571</v>
      </c>
      <c r="E1571" s="20" t="s">
        <v>7213</v>
      </c>
      <c r="F1571" s="20" t="s">
        <v>2406</v>
      </c>
      <c r="G1571" s="20" t="s">
        <v>7214</v>
      </c>
      <c r="H1571" s="20" t="s">
        <v>7215</v>
      </c>
      <c r="I1571" s="20" t="s">
        <v>401</v>
      </c>
      <c r="J1571" s="20" t="s">
        <v>483</v>
      </c>
    </row>
    <row r="1572" spans="1:10" x14ac:dyDescent="0.2">
      <c r="A1572" s="20" t="s">
        <v>7216</v>
      </c>
      <c r="B1572" s="20" t="s">
        <v>4908</v>
      </c>
      <c r="C1572" s="20" t="s">
        <v>4909</v>
      </c>
      <c r="D1572" s="20" t="s">
        <v>571</v>
      </c>
      <c r="E1572" s="20" t="s">
        <v>7217</v>
      </c>
      <c r="F1572" s="20" t="s">
        <v>788</v>
      </c>
      <c r="G1572" s="20" t="s">
        <v>7218</v>
      </c>
      <c r="H1572" s="20" t="s">
        <v>7219</v>
      </c>
      <c r="I1572" s="20" t="s">
        <v>401</v>
      </c>
      <c r="J1572" s="20" t="s">
        <v>483</v>
      </c>
    </row>
    <row r="1573" spans="1:10" x14ac:dyDescent="0.2">
      <c r="A1573" s="20" t="s">
        <v>7220</v>
      </c>
      <c r="B1573" s="20" t="s">
        <v>4918</v>
      </c>
      <c r="C1573" s="20" t="s">
        <v>4909</v>
      </c>
      <c r="D1573" s="20" t="s">
        <v>571</v>
      </c>
      <c r="E1573" s="20" t="s">
        <v>7221</v>
      </c>
      <c r="F1573" s="20" t="s">
        <v>421</v>
      </c>
      <c r="G1573" s="20" t="s">
        <v>7222</v>
      </c>
      <c r="H1573" s="20" t="s">
        <v>7223</v>
      </c>
      <c r="I1573" s="20" t="s">
        <v>401</v>
      </c>
      <c r="J1573" s="20" t="s">
        <v>483</v>
      </c>
    </row>
    <row r="1574" spans="1:10" x14ac:dyDescent="0.2">
      <c r="A1574" s="20" t="s">
        <v>7224</v>
      </c>
      <c r="B1574" s="20" t="s">
        <v>4908</v>
      </c>
      <c r="C1574" s="20" t="s">
        <v>4909</v>
      </c>
      <c r="D1574" s="20" t="s">
        <v>571</v>
      </c>
      <c r="E1574" s="20" t="s">
        <v>7225</v>
      </c>
      <c r="F1574" s="20" t="s">
        <v>905</v>
      </c>
      <c r="G1574" s="20" t="s">
        <v>7226</v>
      </c>
      <c r="H1574" s="20" t="s">
        <v>7227</v>
      </c>
      <c r="I1574" s="20" t="s">
        <v>401</v>
      </c>
      <c r="J1574" s="20" t="s">
        <v>483</v>
      </c>
    </row>
    <row r="1575" spans="1:10" x14ac:dyDescent="0.2">
      <c r="A1575" s="20" t="s">
        <v>7228</v>
      </c>
      <c r="B1575" s="20" t="s">
        <v>4908</v>
      </c>
      <c r="C1575" s="20" t="s">
        <v>4909</v>
      </c>
      <c r="D1575" s="20" t="s">
        <v>571</v>
      </c>
      <c r="E1575" s="20" t="s">
        <v>7229</v>
      </c>
      <c r="F1575" s="20" t="s">
        <v>421</v>
      </c>
      <c r="G1575" s="20" t="s">
        <v>7230</v>
      </c>
      <c r="H1575" s="20" t="s">
        <v>7231</v>
      </c>
      <c r="I1575" s="20" t="s">
        <v>389</v>
      </c>
      <c r="J1575" s="20"/>
    </row>
    <row r="1576" spans="1:10" x14ac:dyDescent="0.2">
      <c r="A1576" s="20" t="s">
        <v>7232</v>
      </c>
      <c r="B1576" s="20" t="s">
        <v>4908</v>
      </c>
      <c r="C1576" s="20" t="s">
        <v>4909</v>
      </c>
      <c r="D1576" s="20" t="s">
        <v>571</v>
      </c>
      <c r="E1576" s="20" t="s">
        <v>7233</v>
      </c>
      <c r="F1576" s="20" t="s">
        <v>962</v>
      </c>
      <c r="G1576" s="20" t="s">
        <v>7234</v>
      </c>
      <c r="H1576" s="20" t="s">
        <v>7235</v>
      </c>
      <c r="I1576" s="20" t="s">
        <v>401</v>
      </c>
      <c r="J1576" s="20" t="s">
        <v>483</v>
      </c>
    </row>
    <row r="1577" spans="1:10" x14ac:dyDescent="0.2">
      <c r="A1577" s="20" t="s">
        <v>7236</v>
      </c>
      <c r="B1577" s="20" t="s">
        <v>4918</v>
      </c>
      <c r="C1577" s="20" t="s">
        <v>4909</v>
      </c>
      <c r="D1577" s="20" t="s">
        <v>571</v>
      </c>
      <c r="E1577" s="20" t="s">
        <v>7237</v>
      </c>
      <c r="F1577" s="20" t="s">
        <v>2048</v>
      </c>
      <c r="G1577" s="20" t="s">
        <v>7238</v>
      </c>
      <c r="H1577" s="20" t="s">
        <v>7239</v>
      </c>
      <c r="I1577" s="20" t="s">
        <v>401</v>
      </c>
      <c r="J1577" s="20" t="s">
        <v>483</v>
      </c>
    </row>
    <row r="1578" spans="1:10" x14ac:dyDescent="0.2">
      <c r="A1578" s="20" t="s">
        <v>7240</v>
      </c>
      <c r="B1578" s="20" t="s">
        <v>4908</v>
      </c>
      <c r="C1578" s="20" t="s">
        <v>4909</v>
      </c>
      <c r="D1578" s="20" t="s">
        <v>571</v>
      </c>
      <c r="E1578" s="20" t="s">
        <v>7241</v>
      </c>
      <c r="F1578" s="20" t="s">
        <v>727</v>
      </c>
      <c r="G1578" s="20" t="s">
        <v>7242</v>
      </c>
      <c r="H1578" s="20" t="s">
        <v>7243</v>
      </c>
      <c r="I1578" s="20" t="s">
        <v>401</v>
      </c>
      <c r="J1578" s="20" t="s">
        <v>483</v>
      </c>
    </row>
    <row r="1579" spans="1:10" x14ac:dyDescent="0.2">
      <c r="A1579" s="20" t="s">
        <v>7244</v>
      </c>
      <c r="B1579" s="20" t="s">
        <v>4908</v>
      </c>
      <c r="C1579" s="20" t="s">
        <v>4909</v>
      </c>
      <c r="D1579" s="20" t="s">
        <v>571</v>
      </c>
      <c r="E1579" s="20" t="s">
        <v>7245</v>
      </c>
      <c r="F1579" s="20" t="s">
        <v>501</v>
      </c>
      <c r="G1579" s="20" t="s">
        <v>7246</v>
      </c>
      <c r="H1579" s="20" t="s">
        <v>7247</v>
      </c>
      <c r="I1579" s="20" t="s">
        <v>401</v>
      </c>
      <c r="J1579" s="20" t="s">
        <v>483</v>
      </c>
    </row>
    <row r="1580" spans="1:10" x14ac:dyDescent="0.2">
      <c r="A1580" s="20" t="s">
        <v>7248</v>
      </c>
      <c r="B1580" s="20" t="s">
        <v>4908</v>
      </c>
      <c r="C1580" s="20" t="s">
        <v>4909</v>
      </c>
      <c r="D1580" s="20" t="s">
        <v>571</v>
      </c>
      <c r="E1580" s="20" t="s">
        <v>7249</v>
      </c>
      <c r="F1580" s="20" t="s">
        <v>693</v>
      </c>
      <c r="G1580" s="20" t="s">
        <v>7250</v>
      </c>
      <c r="H1580" s="20" t="s">
        <v>7251</v>
      </c>
      <c r="I1580" s="20" t="s">
        <v>401</v>
      </c>
      <c r="J1580" s="20" t="s">
        <v>483</v>
      </c>
    </row>
    <row r="1581" spans="1:10" x14ac:dyDescent="0.2">
      <c r="A1581" s="20" t="s">
        <v>7252</v>
      </c>
      <c r="B1581" s="20" t="s">
        <v>4908</v>
      </c>
      <c r="C1581" s="20" t="s">
        <v>4909</v>
      </c>
      <c r="D1581" s="20" t="s">
        <v>571</v>
      </c>
      <c r="E1581" s="20" t="s">
        <v>7253</v>
      </c>
      <c r="F1581" s="20" t="s">
        <v>6268</v>
      </c>
      <c r="G1581" s="20" t="s">
        <v>7254</v>
      </c>
      <c r="H1581" s="20" t="s">
        <v>7255</v>
      </c>
      <c r="I1581" s="20" t="s">
        <v>401</v>
      </c>
      <c r="J1581" s="20" t="s">
        <v>483</v>
      </c>
    </row>
    <row r="1582" spans="1:10" x14ac:dyDescent="0.2">
      <c r="A1582" s="20" t="s">
        <v>7256</v>
      </c>
      <c r="B1582" s="20" t="s">
        <v>4908</v>
      </c>
      <c r="C1582" s="20" t="s">
        <v>4909</v>
      </c>
      <c r="D1582" s="20" t="s">
        <v>571</v>
      </c>
      <c r="E1582" s="20" t="s">
        <v>7257</v>
      </c>
      <c r="F1582" s="20" t="s">
        <v>6592</v>
      </c>
      <c r="G1582" s="20" t="s">
        <v>7258</v>
      </c>
      <c r="H1582" s="20" t="s">
        <v>7259</v>
      </c>
      <c r="I1582" s="20" t="s">
        <v>401</v>
      </c>
      <c r="J1582" s="20" t="s">
        <v>402</v>
      </c>
    </row>
    <row r="1583" spans="1:10" x14ac:dyDescent="0.2">
      <c r="A1583" s="20" t="s">
        <v>7260</v>
      </c>
      <c r="B1583" s="20" t="s">
        <v>4908</v>
      </c>
      <c r="C1583" s="20" t="s">
        <v>4909</v>
      </c>
      <c r="D1583" s="20" t="s">
        <v>571</v>
      </c>
      <c r="E1583" s="20" t="s">
        <v>7261</v>
      </c>
      <c r="F1583" s="20" t="s">
        <v>7262</v>
      </c>
      <c r="G1583" s="20" t="s">
        <v>7263</v>
      </c>
      <c r="H1583" s="20" t="s">
        <v>7264</v>
      </c>
      <c r="I1583" s="20" t="s">
        <v>401</v>
      </c>
      <c r="J1583" s="20" t="s">
        <v>483</v>
      </c>
    </row>
    <row r="1584" spans="1:10" x14ac:dyDescent="0.2">
      <c r="A1584" s="20" t="s">
        <v>7265</v>
      </c>
      <c r="B1584" s="20" t="s">
        <v>4918</v>
      </c>
      <c r="C1584" s="20" t="s">
        <v>4909</v>
      </c>
      <c r="D1584" s="20" t="s">
        <v>571</v>
      </c>
      <c r="E1584" s="20" t="s">
        <v>7266</v>
      </c>
      <c r="F1584" s="20" t="s">
        <v>1388</v>
      </c>
      <c r="G1584" s="20" t="s">
        <v>7267</v>
      </c>
      <c r="H1584" s="20" t="s">
        <v>7268</v>
      </c>
      <c r="I1584" s="20" t="s">
        <v>401</v>
      </c>
      <c r="J1584" s="20" t="s">
        <v>402</v>
      </c>
    </row>
    <row r="1585" spans="1:10" x14ac:dyDescent="0.2">
      <c r="A1585" s="20" t="s">
        <v>7269</v>
      </c>
      <c r="B1585" s="20" t="s">
        <v>4918</v>
      </c>
      <c r="C1585" s="20" t="s">
        <v>4909</v>
      </c>
      <c r="D1585" s="20" t="s">
        <v>571</v>
      </c>
      <c r="E1585" s="20" t="s">
        <v>7270</v>
      </c>
      <c r="F1585" s="20" t="s">
        <v>2492</v>
      </c>
      <c r="G1585" s="20" t="s">
        <v>7271</v>
      </c>
      <c r="H1585" s="20" t="s">
        <v>7272</v>
      </c>
      <c r="I1585" s="20" t="s">
        <v>401</v>
      </c>
      <c r="J1585" s="20" t="s">
        <v>483</v>
      </c>
    </row>
    <row r="1586" spans="1:10" x14ac:dyDescent="0.2">
      <c r="A1586" s="20" t="s">
        <v>7273</v>
      </c>
      <c r="B1586" s="20" t="s">
        <v>4908</v>
      </c>
      <c r="C1586" s="20" t="s">
        <v>4909</v>
      </c>
      <c r="D1586" s="20" t="s">
        <v>571</v>
      </c>
      <c r="E1586" s="20" t="s">
        <v>7274</v>
      </c>
      <c r="F1586" s="20" t="s">
        <v>410</v>
      </c>
      <c r="G1586" s="20" t="s">
        <v>7275</v>
      </c>
      <c r="H1586" s="20" t="s">
        <v>7276</v>
      </c>
      <c r="I1586" s="20" t="s">
        <v>401</v>
      </c>
      <c r="J1586" s="20" t="s">
        <v>402</v>
      </c>
    </row>
    <row r="1587" spans="1:10" x14ac:dyDescent="0.2">
      <c r="A1587" s="20" t="s">
        <v>7277</v>
      </c>
      <c r="B1587" s="20" t="s">
        <v>4918</v>
      </c>
      <c r="C1587" s="20" t="s">
        <v>4909</v>
      </c>
      <c r="D1587" s="20" t="s">
        <v>571</v>
      </c>
      <c r="E1587" s="20" t="s">
        <v>7278</v>
      </c>
      <c r="F1587" s="20" t="s">
        <v>4010</v>
      </c>
      <c r="G1587" s="20" t="s">
        <v>7279</v>
      </c>
      <c r="H1587" s="20" t="s">
        <v>7280</v>
      </c>
      <c r="I1587" s="20" t="s">
        <v>401</v>
      </c>
      <c r="J1587" s="20" t="s">
        <v>483</v>
      </c>
    </row>
    <row r="1588" spans="1:10" x14ac:dyDescent="0.2">
      <c r="A1588" s="20" t="s">
        <v>7281</v>
      </c>
      <c r="B1588" s="20" t="s">
        <v>4918</v>
      </c>
      <c r="C1588" s="20" t="s">
        <v>4909</v>
      </c>
      <c r="D1588" s="20" t="s">
        <v>571</v>
      </c>
      <c r="E1588" s="20" t="s">
        <v>7282</v>
      </c>
      <c r="F1588" s="20" t="s">
        <v>7283</v>
      </c>
      <c r="G1588" s="20" t="s">
        <v>7284</v>
      </c>
      <c r="H1588" s="20" t="s">
        <v>7285</v>
      </c>
      <c r="I1588" s="20" t="s">
        <v>401</v>
      </c>
      <c r="J1588" s="20" t="s">
        <v>483</v>
      </c>
    </row>
    <row r="1589" spans="1:10" x14ac:dyDescent="0.2">
      <c r="A1589" s="20" t="s">
        <v>7286</v>
      </c>
      <c r="B1589" s="20" t="s">
        <v>4908</v>
      </c>
      <c r="C1589" s="20" t="s">
        <v>4909</v>
      </c>
      <c r="D1589" s="20" t="s">
        <v>571</v>
      </c>
      <c r="E1589" s="20" t="s">
        <v>7287</v>
      </c>
      <c r="F1589" s="20" t="s">
        <v>4088</v>
      </c>
      <c r="G1589" s="20" t="s">
        <v>7288</v>
      </c>
      <c r="H1589" s="20" t="s">
        <v>7289</v>
      </c>
      <c r="I1589" s="20" t="s">
        <v>401</v>
      </c>
      <c r="J1589" s="20" t="s">
        <v>483</v>
      </c>
    </row>
    <row r="1590" spans="1:10" x14ac:dyDescent="0.2">
      <c r="A1590" s="20" t="s">
        <v>7290</v>
      </c>
      <c r="B1590" s="20" t="s">
        <v>4908</v>
      </c>
      <c r="C1590" s="20" t="s">
        <v>4909</v>
      </c>
      <c r="D1590" s="20" t="s">
        <v>571</v>
      </c>
      <c r="E1590" s="20" t="s">
        <v>7291</v>
      </c>
      <c r="F1590" s="20" t="s">
        <v>7292</v>
      </c>
      <c r="G1590" s="20" t="s">
        <v>7293</v>
      </c>
      <c r="H1590" s="20" t="s">
        <v>7294</v>
      </c>
      <c r="I1590" s="20" t="s">
        <v>401</v>
      </c>
      <c r="J1590" s="20" t="s">
        <v>483</v>
      </c>
    </row>
    <row r="1591" spans="1:10" x14ac:dyDescent="0.2">
      <c r="A1591" s="20" t="s">
        <v>7295</v>
      </c>
      <c r="B1591" s="20" t="s">
        <v>4918</v>
      </c>
      <c r="C1591" s="20" t="s">
        <v>4909</v>
      </c>
      <c r="D1591" s="20" t="s">
        <v>571</v>
      </c>
      <c r="E1591" s="20" t="s">
        <v>7296</v>
      </c>
      <c r="F1591" s="20" t="s">
        <v>3961</v>
      </c>
      <c r="G1591" s="20" t="s">
        <v>7297</v>
      </c>
      <c r="H1591" s="20" t="s">
        <v>7298</v>
      </c>
      <c r="I1591" s="20" t="s">
        <v>401</v>
      </c>
      <c r="J1591" s="20" t="s">
        <v>483</v>
      </c>
    </row>
    <row r="1592" spans="1:10" x14ac:dyDescent="0.2">
      <c r="A1592" s="20" t="s">
        <v>7299</v>
      </c>
      <c r="B1592" s="20" t="s">
        <v>4918</v>
      </c>
      <c r="C1592" s="20" t="s">
        <v>4909</v>
      </c>
      <c r="D1592" s="20" t="s">
        <v>571</v>
      </c>
      <c r="E1592" s="20" t="s">
        <v>7300</v>
      </c>
      <c r="F1592" s="20" t="s">
        <v>1882</v>
      </c>
      <c r="G1592" s="20" t="s">
        <v>7301</v>
      </c>
      <c r="H1592" s="20" t="s">
        <v>7302</v>
      </c>
      <c r="I1592" s="20" t="s">
        <v>401</v>
      </c>
      <c r="J1592" s="20" t="s">
        <v>483</v>
      </c>
    </row>
    <row r="1593" spans="1:10" x14ac:dyDescent="0.2">
      <c r="A1593" s="20" t="s">
        <v>7303</v>
      </c>
      <c r="B1593" s="20" t="s">
        <v>4918</v>
      </c>
      <c r="C1593" s="20" t="s">
        <v>4909</v>
      </c>
      <c r="D1593" s="20" t="s">
        <v>571</v>
      </c>
      <c r="E1593" s="20" t="s">
        <v>7304</v>
      </c>
      <c r="F1593" s="20" t="s">
        <v>1900</v>
      </c>
      <c r="G1593" s="20" t="s">
        <v>7305</v>
      </c>
      <c r="H1593" s="20" t="s">
        <v>7306</v>
      </c>
      <c r="I1593" s="20" t="s">
        <v>352</v>
      </c>
      <c r="J1593" s="20"/>
    </row>
    <row r="1594" spans="1:10" x14ac:dyDescent="0.2">
      <c r="A1594" s="20" t="s">
        <v>7307</v>
      </c>
      <c r="B1594" s="20" t="s">
        <v>4918</v>
      </c>
      <c r="C1594" s="20" t="s">
        <v>4909</v>
      </c>
      <c r="D1594" s="20" t="s">
        <v>571</v>
      </c>
      <c r="E1594" s="20" t="s">
        <v>7308</v>
      </c>
      <c r="F1594" s="20" t="s">
        <v>421</v>
      </c>
      <c r="G1594" s="20" t="s">
        <v>7309</v>
      </c>
      <c r="H1594" s="20" t="s">
        <v>7310</v>
      </c>
      <c r="I1594" s="20" t="s">
        <v>401</v>
      </c>
      <c r="J1594" s="20" t="s">
        <v>483</v>
      </c>
    </row>
    <row r="1595" spans="1:10" x14ac:dyDescent="0.2">
      <c r="A1595" s="20" t="s">
        <v>7311</v>
      </c>
      <c r="B1595" s="20" t="s">
        <v>4908</v>
      </c>
      <c r="C1595" s="20" t="s">
        <v>4909</v>
      </c>
      <c r="D1595" s="20" t="s">
        <v>571</v>
      </c>
      <c r="E1595" s="20" t="s">
        <v>7312</v>
      </c>
      <c r="F1595" s="20" t="s">
        <v>2007</v>
      </c>
      <c r="G1595" s="20" t="s">
        <v>7313</v>
      </c>
      <c r="H1595" s="20" t="s">
        <v>7314</v>
      </c>
      <c r="I1595" s="20" t="s">
        <v>401</v>
      </c>
      <c r="J1595" s="20" t="s">
        <v>402</v>
      </c>
    </row>
    <row r="1596" spans="1:10" x14ac:dyDescent="0.2">
      <c r="A1596" s="20" t="s">
        <v>7315</v>
      </c>
      <c r="B1596" s="20" t="s">
        <v>4908</v>
      </c>
      <c r="C1596" s="20" t="s">
        <v>4909</v>
      </c>
      <c r="D1596" s="20" t="s">
        <v>571</v>
      </c>
      <c r="E1596" s="20" t="s">
        <v>7316</v>
      </c>
      <c r="F1596" s="20" t="s">
        <v>7317</v>
      </c>
      <c r="G1596" s="20" t="s">
        <v>7318</v>
      </c>
      <c r="H1596" s="20" t="s">
        <v>7319</v>
      </c>
      <c r="I1596" s="20" t="s">
        <v>401</v>
      </c>
      <c r="J1596" s="20" t="s">
        <v>483</v>
      </c>
    </row>
    <row r="1597" spans="1:10" x14ac:dyDescent="0.2">
      <c r="A1597" s="20" t="s">
        <v>7320</v>
      </c>
      <c r="B1597" s="20" t="s">
        <v>4918</v>
      </c>
      <c r="C1597" s="20" t="s">
        <v>4909</v>
      </c>
      <c r="D1597" s="20" t="s">
        <v>571</v>
      </c>
      <c r="E1597" s="20" t="s">
        <v>7321</v>
      </c>
      <c r="F1597" s="20" t="s">
        <v>410</v>
      </c>
      <c r="G1597" s="20" t="s">
        <v>7322</v>
      </c>
      <c r="H1597" s="20" t="s">
        <v>7323</v>
      </c>
      <c r="I1597" s="20" t="s">
        <v>401</v>
      </c>
      <c r="J1597" s="20" t="s">
        <v>483</v>
      </c>
    </row>
    <row r="1598" spans="1:10" x14ac:dyDescent="0.2">
      <c r="A1598" s="20" t="s">
        <v>7324</v>
      </c>
      <c r="B1598" s="20" t="s">
        <v>4908</v>
      </c>
      <c r="C1598" s="20" t="s">
        <v>4909</v>
      </c>
      <c r="D1598" s="20" t="s">
        <v>571</v>
      </c>
      <c r="E1598" s="20" t="s">
        <v>7325</v>
      </c>
      <c r="F1598" s="20" t="s">
        <v>7326</v>
      </c>
      <c r="G1598" s="20" t="s">
        <v>7327</v>
      </c>
      <c r="H1598" s="20" t="s">
        <v>7328</v>
      </c>
      <c r="I1598" s="20" t="s">
        <v>401</v>
      </c>
      <c r="J1598" s="20" t="s">
        <v>402</v>
      </c>
    </row>
    <row r="1599" spans="1:10" x14ac:dyDescent="0.2">
      <c r="A1599" s="20" t="s">
        <v>7329</v>
      </c>
      <c r="B1599" s="20" t="s">
        <v>4908</v>
      </c>
      <c r="C1599" s="20" t="s">
        <v>4909</v>
      </c>
      <c r="D1599" s="20" t="s">
        <v>571</v>
      </c>
      <c r="E1599" s="20" t="s">
        <v>7330</v>
      </c>
      <c r="F1599" s="20" t="s">
        <v>491</v>
      </c>
      <c r="G1599" s="20" t="s">
        <v>7331</v>
      </c>
      <c r="H1599" s="20" t="s">
        <v>7332</v>
      </c>
      <c r="I1599" s="20" t="s">
        <v>401</v>
      </c>
      <c r="J1599" s="20" t="s">
        <v>483</v>
      </c>
    </row>
    <row r="1600" spans="1:10" x14ac:dyDescent="0.2">
      <c r="A1600" s="20" t="s">
        <v>7333</v>
      </c>
      <c r="B1600" s="20" t="s">
        <v>4918</v>
      </c>
      <c r="C1600" s="20" t="s">
        <v>4909</v>
      </c>
      <c r="D1600" s="20" t="s">
        <v>571</v>
      </c>
      <c r="E1600" s="20" t="s">
        <v>7334</v>
      </c>
      <c r="F1600" s="20" t="s">
        <v>727</v>
      </c>
      <c r="G1600" s="20" t="s">
        <v>7335</v>
      </c>
      <c r="H1600" s="20" t="s">
        <v>7336</v>
      </c>
      <c r="I1600" s="20" t="s">
        <v>401</v>
      </c>
      <c r="J1600" s="20" t="s">
        <v>483</v>
      </c>
    </row>
    <row r="1601" spans="1:10" x14ac:dyDescent="0.2">
      <c r="A1601" s="20" t="s">
        <v>7337</v>
      </c>
      <c r="B1601" s="20" t="s">
        <v>4908</v>
      </c>
      <c r="C1601" s="20" t="s">
        <v>4909</v>
      </c>
      <c r="D1601" s="20" t="s">
        <v>571</v>
      </c>
      <c r="E1601" s="20" t="s">
        <v>7338</v>
      </c>
      <c r="F1601" s="20" t="s">
        <v>1809</v>
      </c>
      <c r="G1601" s="20" t="s">
        <v>7339</v>
      </c>
      <c r="H1601" s="20" t="s">
        <v>7340</v>
      </c>
      <c r="I1601" s="20" t="s">
        <v>401</v>
      </c>
      <c r="J1601" s="20" t="s">
        <v>483</v>
      </c>
    </row>
    <row r="1602" spans="1:10" x14ac:dyDescent="0.2">
      <c r="A1602" s="20" t="s">
        <v>7341</v>
      </c>
      <c r="B1602" s="20" t="s">
        <v>4908</v>
      </c>
      <c r="C1602" s="20" t="s">
        <v>4909</v>
      </c>
      <c r="D1602" s="20" t="s">
        <v>571</v>
      </c>
      <c r="E1602" s="20" t="s">
        <v>7342</v>
      </c>
      <c r="F1602" s="20" t="s">
        <v>7343</v>
      </c>
      <c r="G1602" s="20" t="s">
        <v>7344</v>
      </c>
      <c r="H1602" s="20" t="s">
        <v>7345</v>
      </c>
      <c r="I1602" s="20" t="s">
        <v>401</v>
      </c>
      <c r="J1602" s="20" t="s">
        <v>483</v>
      </c>
    </row>
    <row r="1603" spans="1:10" x14ac:dyDescent="0.2">
      <c r="A1603" s="20" t="s">
        <v>7346</v>
      </c>
      <c r="B1603" s="20" t="s">
        <v>4908</v>
      </c>
      <c r="C1603" s="20" t="s">
        <v>4909</v>
      </c>
      <c r="D1603" s="20" t="s">
        <v>571</v>
      </c>
      <c r="E1603" s="20" t="s">
        <v>7347</v>
      </c>
      <c r="F1603" s="20" t="s">
        <v>410</v>
      </c>
      <c r="G1603" s="20" t="s">
        <v>7348</v>
      </c>
      <c r="H1603" s="20" t="s">
        <v>7349</v>
      </c>
      <c r="I1603" s="20" t="s">
        <v>401</v>
      </c>
      <c r="J1603" s="20" t="s">
        <v>483</v>
      </c>
    </row>
    <row r="1604" spans="1:10" x14ac:dyDescent="0.2">
      <c r="A1604" s="20" t="s">
        <v>7350</v>
      </c>
      <c r="B1604" s="20" t="s">
        <v>4918</v>
      </c>
      <c r="C1604" s="20" t="s">
        <v>4909</v>
      </c>
      <c r="D1604" s="20" t="s">
        <v>571</v>
      </c>
      <c r="E1604" s="20" t="s">
        <v>7351</v>
      </c>
      <c r="F1604" s="20" t="s">
        <v>1688</v>
      </c>
      <c r="G1604" s="20" t="s">
        <v>7352</v>
      </c>
      <c r="H1604" s="20" t="s">
        <v>7353</v>
      </c>
      <c r="I1604" s="20" t="s">
        <v>401</v>
      </c>
      <c r="J1604" s="20" t="s">
        <v>483</v>
      </c>
    </row>
    <row r="1605" spans="1:10" x14ac:dyDescent="0.2">
      <c r="A1605" s="20" t="s">
        <v>7354</v>
      </c>
      <c r="B1605" s="20" t="s">
        <v>4908</v>
      </c>
      <c r="C1605" s="20" t="s">
        <v>4909</v>
      </c>
      <c r="D1605" s="20" t="s">
        <v>571</v>
      </c>
      <c r="E1605" s="20" t="s">
        <v>7355</v>
      </c>
      <c r="F1605" s="20" t="s">
        <v>7356</v>
      </c>
      <c r="G1605" s="20" t="s">
        <v>7357</v>
      </c>
      <c r="H1605" s="20" t="s">
        <v>7358</v>
      </c>
      <c r="I1605" s="20" t="s">
        <v>401</v>
      </c>
      <c r="J1605" s="20" t="s">
        <v>402</v>
      </c>
    </row>
    <row r="1606" spans="1:10" x14ac:dyDescent="0.2">
      <c r="A1606" s="20" t="s">
        <v>7359</v>
      </c>
      <c r="B1606" s="20" t="s">
        <v>4908</v>
      </c>
      <c r="C1606" s="20" t="s">
        <v>4909</v>
      </c>
      <c r="D1606" s="20" t="s">
        <v>571</v>
      </c>
      <c r="E1606" s="20" t="s">
        <v>7360</v>
      </c>
      <c r="F1606" s="20" t="s">
        <v>923</v>
      </c>
      <c r="G1606" s="20" t="s">
        <v>7361</v>
      </c>
      <c r="H1606" s="20" t="s">
        <v>7362</v>
      </c>
      <c r="I1606" s="20" t="s">
        <v>401</v>
      </c>
      <c r="J1606" s="20" t="s">
        <v>483</v>
      </c>
    </row>
    <row r="1607" spans="1:10" x14ac:dyDescent="0.2">
      <c r="A1607" s="20" t="s">
        <v>7363</v>
      </c>
      <c r="B1607" s="20" t="s">
        <v>4908</v>
      </c>
      <c r="C1607" s="20" t="s">
        <v>4909</v>
      </c>
      <c r="D1607" s="20" t="s">
        <v>571</v>
      </c>
      <c r="E1607" s="20" t="s">
        <v>7364</v>
      </c>
      <c r="F1607" s="20" t="s">
        <v>2743</v>
      </c>
      <c r="G1607" s="20" t="s">
        <v>7365</v>
      </c>
      <c r="H1607" s="20" t="s">
        <v>7366</v>
      </c>
      <c r="I1607" s="20" t="s">
        <v>401</v>
      </c>
      <c r="J1607" s="20" t="s">
        <v>483</v>
      </c>
    </row>
    <row r="1608" spans="1:10" x14ac:dyDescent="0.2">
      <c r="A1608" s="20" t="s">
        <v>7367</v>
      </c>
      <c r="B1608" s="20" t="s">
        <v>4918</v>
      </c>
      <c r="C1608" s="20" t="s">
        <v>4909</v>
      </c>
      <c r="D1608" s="20" t="s">
        <v>571</v>
      </c>
      <c r="E1608" s="20" t="s">
        <v>7368</v>
      </c>
      <c r="F1608" s="20" t="s">
        <v>552</v>
      </c>
      <c r="G1608" s="20" t="s">
        <v>7369</v>
      </c>
      <c r="H1608" s="20" t="s">
        <v>7370</v>
      </c>
      <c r="I1608" s="20" t="s">
        <v>401</v>
      </c>
      <c r="J1608" s="20" t="s">
        <v>402</v>
      </c>
    </row>
    <row r="1609" spans="1:10" x14ac:dyDescent="0.2">
      <c r="A1609" s="20" t="s">
        <v>7371</v>
      </c>
      <c r="B1609" s="20" t="s">
        <v>4908</v>
      </c>
      <c r="C1609" s="20" t="s">
        <v>4909</v>
      </c>
      <c r="D1609" s="20" t="s">
        <v>571</v>
      </c>
      <c r="E1609" s="20" t="s">
        <v>7372</v>
      </c>
      <c r="F1609" s="20" t="s">
        <v>5893</v>
      </c>
      <c r="G1609" s="20" t="s">
        <v>7373</v>
      </c>
      <c r="H1609" s="20" t="s">
        <v>7374</v>
      </c>
      <c r="I1609" s="20" t="s">
        <v>401</v>
      </c>
      <c r="J1609" s="20" t="s">
        <v>483</v>
      </c>
    </row>
    <row r="1610" spans="1:10" x14ac:dyDescent="0.2">
      <c r="A1610" s="20" t="s">
        <v>7375</v>
      </c>
      <c r="B1610" s="20" t="s">
        <v>4918</v>
      </c>
      <c r="C1610" s="20" t="s">
        <v>4909</v>
      </c>
      <c r="D1610" s="20" t="s">
        <v>571</v>
      </c>
      <c r="E1610" s="20" t="s">
        <v>7376</v>
      </c>
      <c r="F1610" s="20" t="s">
        <v>2109</v>
      </c>
      <c r="G1610" s="20" t="s">
        <v>7377</v>
      </c>
      <c r="H1610" s="20" t="s">
        <v>7378</v>
      </c>
      <c r="I1610" s="20" t="s">
        <v>352</v>
      </c>
      <c r="J1610" s="20"/>
    </row>
    <row r="1611" spans="1:10" x14ac:dyDescent="0.2">
      <c r="A1611" s="20" t="s">
        <v>7379</v>
      </c>
      <c r="B1611" s="20" t="s">
        <v>4908</v>
      </c>
      <c r="C1611" s="20" t="s">
        <v>4909</v>
      </c>
      <c r="D1611" s="20" t="s">
        <v>571</v>
      </c>
      <c r="E1611" s="20" t="s">
        <v>7380</v>
      </c>
      <c r="F1611" s="20" t="s">
        <v>880</v>
      </c>
      <c r="G1611" s="20" t="s">
        <v>7381</v>
      </c>
      <c r="H1611" s="20" t="s">
        <v>7382</v>
      </c>
      <c r="I1611" s="20" t="s">
        <v>401</v>
      </c>
      <c r="J1611" s="20" t="s">
        <v>483</v>
      </c>
    </row>
    <row r="1612" spans="1:10" x14ac:dyDescent="0.2">
      <c r="A1612" s="20" t="s">
        <v>7383</v>
      </c>
      <c r="B1612" s="20" t="s">
        <v>4908</v>
      </c>
      <c r="C1612" s="20" t="s">
        <v>4909</v>
      </c>
      <c r="D1612" s="20" t="s">
        <v>571</v>
      </c>
      <c r="E1612" s="20" t="s">
        <v>7384</v>
      </c>
      <c r="F1612" s="20" t="s">
        <v>7385</v>
      </c>
      <c r="G1612" s="20" t="s">
        <v>7386</v>
      </c>
      <c r="H1612" s="20" t="s">
        <v>7387</v>
      </c>
      <c r="I1612" s="20" t="s">
        <v>401</v>
      </c>
      <c r="J1612" s="20" t="s">
        <v>402</v>
      </c>
    </row>
    <row r="1613" spans="1:10" x14ac:dyDescent="0.2">
      <c r="A1613" s="20" t="s">
        <v>7388</v>
      </c>
      <c r="B1613" s="20" t="s">
        <v>4918</v>
      </c>
      <c r="C1613" s="20" t="s">
        <v>4909</v>
      </c>
      <c r="D1613" s="20" t="s">
        <v>571</v>
      </c>
      <c r="E1613" s="20" t="s">
        <v>7389</v>
      </c>
      <c r="F1613" s="20" t="s">
        <v>528</v>
      </c>
      <c r="G1613" s="20" t="s">
        <v>7390</v>
      </c>
      <c r="H1613" s="20" t="s">
        <v>7391</v>
      </c>
      <c r="I1613" s="20" t="s">
        <v>401</v>
      </c>
      <c r="J1613" s="20" t="s">
        <v>483</v>
      </c>
    </row>
    <row r="1614" spans="1:10" x14ac:dyDescent="0.2">
      <c r="A1614" s="20" t="s">
        <v>7392</v>
      </c>
      <c r="B1614" s="20" t="s">
        <v>4918</v>
      </c>
      <c r="C1614" s="20" t="s">
        <v>4909</v>
      </c>
      <c r="D1614" s="20" t="s">
        <v>571</v>
      </c>
      <c r="E1614" s="20" t="s">
        <v>7393</v>
      </c>
      <c r="F1614" s="20" t="s">
        <v>593</v>
      </c>
      <c r="G1614" s="20" t="s">
        <v>7394</v>
      </c>
      <c r="H1614" s="20" t="s">
        <v>7395</v>
      </c>
      <c r="I1614" s="20" t="s">
        <v>352</v>
      </c>
      <c r="J1614" s="20"/>
    </row>
    <row r="1615" spans="1:10" x14ac:dyDescent="0.2">
      <c r="A1615" s="20" t="s">
        <v>7396</v>
      </c>
      <c r="B1615" s="20" t="s">
        <v>4918</v>
      </c>
      <c r="C1615" s="20" t="s">
        <v>4909</v>
      </c>
      <c r="D1615" s="20" t="s">
        <v>571</v>
      </c>
      <c r="E1615" s="20" t="s">
        <v>7397</v>
      </c>
      <c r="F1615" s="20" t="s">
        <v>7398</v>
      </c>
      <c r="G1615" s="20" t="s">
        <v>7399</v>
      </c>
      <c r="H1615" s="20" t="s">
        <v>7400</v>
      </c>
      <c r="I1615" s="20" t="s">
        <v>401</v>
      </c>
      <c r="J1615" s="20" t="s">
        <v>402</v>
      </c>
    </row>
    <row r="1616" spans="1:10" x14ac:dyDescent="0.2">
      <c r="A1616" s="20" t="s">
        <v>7401</v>
      </c>
      <c r="B1616" s="20" t="s">
        <v>4908</v>
      </c>
      <c r="C1616" s="20" t="s">
        <v>4909</v>
      </c>
      <c r="D1616" s="20" t="s">
        <v>571</v>
      </c>
      <c r="E1616" s="20" t="s">
        <v>7402</v>
      </c>
      <c r="F1616" s="20" t="s">
        <v>7403</v>
      </c>
      <c r="G1616" s="20" t="s">
        <v>7404</v>
      </c>
      <c r="H1616" s="20" t="s">
        <v>7405</v>
      </c>
      <c r="I1616" s="20" t="s">
        <v>401</v>
      </c>
      <c r="J1616" s="20" t="s">
        <v>483</v>
      </c>
    </row>
    <row r="1617" spans="1:10" x14ac:dyDescent="0.2">
      <c r="A1617" s="20" t="s">
        <v>7406</v>
      </c>
      <c r="B1617" s="20" t="s">
        <v>4908</v>
      </c>
      <c r="C1617" s="20" t="s">
        <v>4909</v>
      </c>
      <c r="D1617" s="20" t="s">
        <v>571</v>
      </c>
      <c r="E1617" s="20" t="s">
        <v>7407</v>
      </c>
      <c r="F1617" s="20" t="s">
        <v>557</v>
      </c>
      <c r="G1617" s="20" t="s">
        <v>7408</v>
      </c>
      <c r="H1617" s="20" t="s">
        <v>7409</v>
      </c>
      <c r="I1617" s="20" t="s">
        <v>401</v>
      </c>
      <c r="J1617" s="20" t="s">
        <v>483</v>
      </c>
    </row>
    <row r="1618" spans="1:10" x14ac:dyDescent="0.2">
      <c r="A1618" s="20" t="s">
        <v>7410</v>
      </c>
      <c r="B1618" s="20" t="s">
        <v>4918</v>
      </c>
      <c r="C1618" s="20" t="s">
        <v>4909</v>
      </c>
      <c r="D1618" s="20" t="s">
        <v>571</v>
      </c>
      <c r="E1618" s="20" t="s">
        <v>7411</v>
      </c>
      <c r="F1618" s="20" t="s">
        <v>727</v>
      </c>
      <c r="G1618" s="20" t="s">
        <v>7412</v>
      </c>
      <c r="H1618" s="20" t="s">
        <v>7413</v>
      </c>
      <c r="I1618" s="20" t="s">
        <v>352</v>
      </c>
      <c r="J1618" s="20"/>
    </row>
    <row r="1619" spans="1:10" x14ac:dyDescent="0.2">
      <c r="A1619" s="20" t="s">
        <v>7414</v>
      </c>
      <c r="B1619" s="20" t="s">
        <v>4908</v>
      </c>
      <c r="C1619" s="20" t="s">
        <v>4909</v>
      </c>
      <c r="D1619" s="20" t="s">
        <v>571</v>
      </c>
      <c r="E1619" s="20" t="s">
        <v>7415</v>
      </c>
      <c r="F1619" s="20" t="s">
        <v>770</v>
      </c>
      <c r="G1619" s="20" t="s">
        <v>7416</v>
      </c>
      <c r="H1619" s="20" t="s">
        <v>7417</v>
      </c>
      <c r="I1619" s="20" t="s">
        <v>401</v>
      </c>
      <c r="J1619" s="20" t="s">
        <v>402</v>
      </c>
    </row>
    <row r="1620" spans="1:10" x14ac:dyDescent="0.2">
      <c r="A1620" s="20" t="s">
        <v>7418</v>
      </c>
      <c r="B1620" s="20" t="s">
        <v>4908</v>
      </c>
      <c r="C1620" s="20" t="s">
        <v>4909</v>
      </c>
      <c r="D1620" s="20" t="s">
        <v>571</v>
      </c>
      <c r="E1620" s="20" t="s">
        <v>7419</v>
      </c>
      <c r="F1620" s="20" t="s">
        <v>1037</v>
      </c>
      <c r="G1620" s="20" t="s">
        <v>7420</v>
      </c>
      <c r="H1620" s="20" t="s">
        <v>7421</v>
      </c>
      <c r="I1620" s="20" t="s">
        <v>401</v>
      </c>
      <c r="J1620" s="20" t="s">
        <v>483</v>
      </c>
    </row>
    <row r="1621" spans="1:10" x14ac:dyDescent="0.2">
      <c r="A1621" s="20" t="s">
        <v>7422</v>
      </c>
      <c r="B1621" s="20" t="s">
        <v>4908</v>
      </c>
      <c r="C1621" s="20" t="s">
        <v>4909</v>
      </c>
      <c r="D1621" s="20" t="s">
        <v>571</v>
      </c>
      <c r="E1621" s="20" t="s">
        <v>7423</v>
      </c>
      <c r="F1621" s="20" t="s">
        <v>6778</v>
      </c>
      <c r="G1621" s="20" t="s">
        <v>7424</v>
      </c>
      <c r="H1621" s="20" t="s">
        <v>7425</v>
      </c>
      <c r="I1621" s="20" t="s">
        <v>401</v>
      </c>
      <c r="J1621" s="20" t="s">
        <v>483</v>
      </c>
    </row>
    <row r="1622" spans="1:10" x14ac:dyDescent="0.2">
      <c r="A1622" s="20" t="s">
        <v>7426</v>
      </c>
      <c r="B1622" s="20" t="s">
        <v>4918</v>
      </c>
      <c r="C1622" s="20" t="s">
        <v>4909</v>
      </c>
      <c r="D1622" s="20" t="s">
        <v>571</v>
      </c>
      <c r="E1622" s="20" t="s">
        <v>7427</v>
      </c>
      <c r="F1622" s="20" t="s">
        <v>1378</v>
      </c>
      <c r="G1622" s="20" t="s">
        <v>7428</v>
      </c>
      <c r="H1622" s="20" t="s">
        <v>7429</v>
      </c>
      <c r="I1622" s="20" t="s">
        <v>389</v>
      </c>
      <c r="J1622" s="20"/>
    </row>
    <row r="1623" spans="1:10" x14ac:dyDescent="0.2">
      <c r="A1623" s="20" t="s">
        <v>7430</v>
      </c>
      <c r="B1623" s="20" t="s">
        <v>4908</v>
      </c>
      <c r="C1623" s="20" t="s">
        <v>4909</v>
      </c>
      <c r="D1623" s="20" t="s">
        <v>571</v>
      </c>
      <c r="E1623" s="20" t="s">
        <v>7431</v>
      </c>
      <c r="F1623" s="20" t="s">
        <v>7432</v>
      </c>
      <c r="G1623" s="20" t="s">
        <v>7433</v>
      </c>
      <c r="H1623" s="20" t="s">
        <v>7434</v>
      </c>
      <c r="I1623" s="20" t="s">
        <v>401</v>
      </c>
      <c r="J1623" s="20" t="s">
        <v>402</v>
      </c>
    </row>
    <row r="1624" spans="1:10" x14ac:dyDescent="0.2">
      <c r="A1624" s="20" t="s">
        <v>7435</v>
      </c>
      <c r="B1624" s="20" t="s">
        <v>4918</v>
      </c>
      <c r="C1624" s="20" t="s">
        <v>4909</v>
      </c>
      <c r="D1624" s="20" t="s">
        <v>571</v>
      </c>
      <c r="E1624" s="20" t="s">
        <v>7436</v>
      </c>
      <c r="F1624" s="20" t="s">
        <v>7437</v>
      </c>
      <c r="G1624" s="20" t="s">
        <v>7438</v>
      </c>
      <c r="H1624" s="20" t="s">
        <v>7439</v>
      </c>
      <c r="I1624" s="20" t="s">
        <v>389</v>
      </c>
      <c r="J1624" s="20"/>
    </row>
    <row r="1625" spans="1:10" x14ac:dyDescent="0.2">
      <c r="A1625" s="20" t="s">
        <v>7440</v>
      </c>
      <c r="B1625" s="20" t="s">
        <v>4908</v>
      </c>
      <c r="C1625" s="20" t="s">
        <v>4909</v>
      </c>
      <c r="D1625" s="20" t="s">
        <v>571</v>
      </c>
      <c r="E1625" s="20" t="s">
        <v>7441</v>
      </c>
      <c r="F1625" s="20" t="s">
        <v>501</v>
      </c>
      <c r="G1625" s="20" t="s">
        <v>7442</v>
      </c>
      <c r="H1625" s="20" t="s">
        <v>7443</v>
      </c>
      <c r="I1625" s="20" t="s">
        <v>401</v>
      </c>
      <c r="J1625" s="20" t="s">
        <v>483</v>
      </c>
    </row>
    <row r="1626" spans="1:10" x14ac:dyDescent="0.2">
      <c r="A1626" s="20" t="s">
        <v>7444</v>
      </c>
      <c r="B1626" s="20" t="s">
        <v>4908</v>
      </c>
      <c r="C1626" s="20" t="s">
        <v>4909</v>
      </c>
      <c r="D1626" s="20" t="s">
        <v>571</v>
      </c>
      <c r="E1626" s="20" t="s">
        <v>7445</v>
      </c>
      <c r="F1626" s="20" t="s">
        <v>4728</v>
      </c>
      <c r="G1626" s="20" t="s">
        <v>7446</v>
      </c>
      <c r="H1626" s="20" t="s">
        <v>7447</v>
      </c>
      <c r="I1626" s="20" t="s">
        <v>401</v>
      </c>
      <c r="J1626" s="20" t="s">
        <v>483</v>
      </c>
    </row>
    <row r="1627" spans="1:10" x14ac:dyDescent="0.2">
      <c r="A1627" s="20" t="s">
        <v>7448</v>
      </c>
      <c r="B1627" s="20" t="s">
        <v>4908</v>
      </c>
      <c r="C1627" s="20" t="s">
        <v>4909</v>
      </c>
      <c r="D1627" s="20" t="s">
        <v>571</v>
      </c>
      <c r="E1627" s="20" t="s">
        <v>7449</v>
      </c>
      <c r="F1627" s="20" t="s">
        <v>552</v>
      </c>
      <c r="G1627" s="20" t="s">
        <v>7450</v>
      </c>
      <c r="H1627" s="20" t="s">
        <v>7451</v>
      </c>
      <c r="I1627" s="20" t="s">
        <v>401</v>
      </c>
      <c r="J1627" s="20" t="s">
        <v>402</v>
      </c>
    </row>
    <row r="1628" spans="1:10" x14ac:dyDescent="0.2">
      <c r="A1628" s="20" t="s">
        <v>7452</v>
      </c>
      <c r="B1628" s="20" t="s">
        <v>4918</v>
      </c>
      <c r="C1628" s="20" t="s">
        <v>4909</v>
      </c>
      <c r="D1628" s="20" t="s">
        <v>571</v>
      </c>
      <c r="E1628" s="20" t="s">
        <v>7453</v>
      </c>
      <c r="F1628" s="20" t="s">
        <v>811</v>
      </c>
      <c r="G1628" s="20" t="s">
        <v>7454</v>
      </c>
      <c r="H1628" s="20" t="s">
        <v>7455</v>
      </c>
      <c r="I1628" s="20" t="s">
        <v>401</v>
      </c>
      <c r="J1628" s="20" t="s">
        <v>483</v>
      </c>
    </row>
    <row r="1629" spans="1:10" x14ac:dyDescent="0.2">
      <c r="A1629" s="20" t="s">
        <v>7456</v>
      </c>
      <c r="B1629" s="20" t="s">
        <v>4918</v>
      </c>
      <c r="C1629" s="20" t="s">
        <v>4909</v>
      </c>
      <c r="D1629" s="20" t="s">
        <v>571</v>
      </c>
      <c r="E1629" s="20" t="s">
        <v>7457</v>
      </c>
      <c r="F1629" s="20" t="s">
        <v>7458</v>
      </c>
      <c r="G1629" s="20" t="s">
        <v>7459</v>
      </c>
      <c r="H1629" s="20" t="s">
        <v>7460</v>
      </c>
      <c r="I1629" s="20" t="s">
        <v>401</v>
      </c>
      <c r="J1629" s="20" t="s">
        <v>3545</v>
      </c>
    </row>
    <row r="1630" spans="1:10" x14ac:dyDescent="0.2">
      <c r="A1630" s="20" t="s">
        <v>7461</v>
      </c>
      <c r="B1630" s="20" t="s">
        <v>4908</v>
      </c>
      <c r="C1630" s="20" t="s">
        <v>4909</v>
      </c>
      <c r="D1630" s="20" t="s">
        <v>571</v>
      </c>
      <c r="E1630" s="20" t="s">
        <v>7462</v>
      </c>
      <c r="F1630" s="20" t="s">
        <v>1598</v>
      </c>
      <c r="G1630" s="20" t="s">
        <v>7463</v>
      </c>
      <c r="H1630" s="20" t="s">
        <v>7464</v>
      </c>
      <c r="I1630" s="20" t="s">
        <v>401</v>
      </c>
      <c r="J1630" s="20" t="s">
        <v>402</v>
      </c>
    </row>
    <row r="1631" spans="1:10" x14ac:dyDescent="0.2">
      <c r="A1631" s="20" t="s">
        <v>7465</v>
      </c>
      <c r="B1631" s="20" t="s">
        <v>4918</v>
      </c>
      <c r="C1631" s="20" t="s">
        <v>4909</v>
      </c>
      <c r="D1631" s="20" t="s">
        <v>571</v>
      </c>
      <c r="E1631" s="20" t="s">
        <v>7466</v>
      </c>
      <c r="F1631" s="20" t="s">
        <v>2310</v>
      </c>
      <c r="G1631" s="20" t="s">
        <v>7467</v>
      </c>
      <c r="H1631" s="20" t="s">
        <v>7468</v>
      </c>
      <c r="I1631" s="20" t="s">
        <v>401</v>
      </c>
      <c r="J1631" s="20" t="s">
        <v>402</v>
      </c>
    </row>
    <row r="1632" spans="1:10" x14ac:dyDescent="0.2">
      <c r="A1632" s="20" t="s">
        <v>7469</v>
      </c>
      <c r="B1632" s="20" t="s">
        <v>4918</v>
      </c>
      <c r="C1632" s="20" t="s">
        <v>4909</v>
      </c>
      <c r="D1632" s="20" t="s">
        <v>571</v>
      </c>
      <c r="E1632" s="20" t="s">
        <v>7470</v>
      </c>
      <c r="F1632" s="20" t="s">
        <v>914</v>
      </c>
      <c r="G1632" s="20" t="s">
        <v>7471</v>
      </c>
      <c r="H1632" s="20" t="s">
        <v>7472</v>
      </c>
      <c r="I1632" s="20" t="s">
        <v>401</v>
      </c>
      <c r="J1632" s="20" t="s">
        <v>483</v>
      </c>
    </row>
    <row r="1633" spans="1:10" x14ac:dyDescent="0.2">
      <c r="A1633" s="20" t="s">
        <v>7473</v>
      </c>
      <c r="B1633" s="20" t="s">
        <v>4908</v>
      </c>
      <c r="C1633" s="20" t="s">
        <v>4909</v>
      </c>
      <c r="D1633" s="20" t="s">
        <v>571</v>
      </c>
      <c r="E1633" s="20" t="s">
        <v>7474</v>
      </c>
      <c r="F1633" s="20" t="s">
        <v>557</v>
      </c>
      <c r="G1633" s="20" t="s">
        <v>7475</v>
      </c>
      <c r="H1633" s="20" t="s">
        <v>7476</v>
      </c>
      <c r="I1633" s="20" t="s">
        <v>401</v>
      </c>
      <c r="J1633" s="20" t="s">
        <v>483</v>
      </c>
    </row>
    <row r="1634" spans="1:10" x14ac:dyDescent="0.2">
      <c r="A1634" s="20" t="s">
        <v>7477</v>
      </c>
      <c r="B1634" s="20" t="s">
        <v>4918</v>
      </c>
      <c r="C1634" s="20" t="s">
        <v>4909</v>
      </c>
      <c r="D1634" s="20" t="s">
        <v>571</v>
      </c>
      <c r="E1634" s="20" t="s">
        <v>7478</v>
      </c>
      <c r="F1634" s="20" t="s">
        <v>1037</v>
      </c>
      <c r="G1634" s="20" t="s">
        <v>7479</v>
      </c>
      <c r="H1634" s="20" t="s">
        <v>7480</v>
      </c>
      <c r="I1634" s="20" t="s">
        <v>389</v>
      </c>
      <c r="J1634" s="20"/>
    </row>
    <row r="1635" spans="1:10" x14ac:dyDescent="0.2">
      <c r="A1635" s="20" t="s">
        <v>7481</v>
      </c>
      <c r="B1635" s="20" t="s">
        <v>4908</v>
      </c>
      <c r="C1635" s="20" t="s">
        <v>4909</v>
      </c>
      <c r="D1635" s="20" t="s">
        <v>571</v>
      </c>
      <c r="E1635" s="20" t="s">
        <v>7482</v>
      </c>
      <c r="F1635" s="20" t="s">
        <v>1343</v>
      </c>
      <c r="G1635" s="20" t="s">
        <v>7483</v>
      </c>
      <c r="H1635" s="20" t="s">
        <v>7484</v>
      </c>
      <c r="I1635" s="20" t="s">
        <v>401</v>
      </c>
      <c r="J1635" s="20" t="s">
        <v>483</v>
      </c>
    </row>
    <row r="1636" spans="1:10" x14ac:dyDescent="0.2">
      <c r="A1636" s="20" t="s">
        <v>7485</v>
      </c>
      <c r="B1636" s="20" t="s">
        <v>4908</v>
      </c>
      <c r="C1636" s="20" t="s">
        <v>4909</v>
      </c>
      <c r="D1636" s="20" t="s">
        <v>571</v>
      </c>
      <c r="E1636" s="20" t="s">
        <v>7486</v>
      </c>
      <c r="F1636" s="20" t="s">
        <v>1929</v>
      </c>
      <c r="G1636" s="20" t="s">
        <v>7487</v>
      </c>
      <c r="H1636" s="20" t="s">
        <v>7488</v>
      </c>
      <c r="I1636" s="20" t="s">
        <v>401</v>
      </c>
      <c r="J1636" s="20" t="s">
        <v>483</v>
      </c>
    </row>
    <row r="1637" spans="1:10" x14ac:dyDescent="0.2">
      <c r="A1637" s="20" t="s">
        <v>7489</v>
      </c>
      <c r="B1637" s="20" t="s">
        <v>4918</v>
      </c>
      <c r="C1637" s="20" t="s">
        <v>4909</v>
      </c>
      <c r="D1637" s="20" t="s">
        <v>571</v>
      </c>
      <c r="E1637" s="20" t="s">
        <v>7490</v>
      </c>
      <c r="F1637" s="20" t="s">
        <v>588</v>
      </c>
      <c r="G1637" s="20" t="s">
        <v>7491</v>
      </c>
      <c r="H1637" s="20" t="s">
        <v>7492</v>
      </c>
      <c r="I1637" s="20" t="s">
        <v>401</v>
      </c>
      <c r="J1637" s="20" t="s">
        <v>483</v>
      </c>
    </row>
    <row r="1638" spans="1:10" x14ac:dyDescent="0.2">
      <c r="A1638" s="20" t="s">
        <v>7493</v>
      </c>
      <c r="B1638" s="20" t="s">
        <v>992</v>
      </c>
      <c r="C1638" s="20" t="s">
        <v>4909</v>
      </c>
      <c r="D1638" s="20" t="s">
        <v>571</v>
      </c>
      <c r="E1638" s="20" t="s">
        <v>7494</v>
      </c>
      <c r="F1638" s="20" t="s">
        <v>1308</v>
      </c>
      <c r="G1638" s="20" t="s">
        <v>7495</v>
      </c>
      <c r="H1638" s="20" t="s">
        <v>7496</v>
      </c>
      <c r="I1638" s="20" t="s">
        <v>401</v>
      </c>
      <c r="J1638" s="20" t="s">
        <v>483</v>
      </c>
    </row>
    <row r="1639" spans="1:10" x14ac:dyDescent="0.2">
      <c r="A1639" s="20" t="s">
        <v>7497</v>
      </c>
      <c r="B1639" s="20" t="s">
        <v>4918</v>
      </c>
      <c r="C1639" s="20" t="s">
        <v>4909</v>
      </c>
      <c r="D1639" s="20" t="s">
        <v>571</v>
      </c>
      <c r="E1639" s="20" t="s">
        <v>7498</v>
      </c>
      <c r="F1639" s="20" t="s">
        <v>405</v>
      </c>
      <c r="G1639" s="20" t="s">
        <v>7499</v>
      </c>
      <c r="H1639" s="20" t="s">
        <v>7500</v>
      </c>
      <c r="I1639" s="20" t="s">
        <v>401</v>
      </c>
      <c r="J1639" s="20" t="s">
        <v>483</v>
      </c>
    </row>
    <row r="1640" spans="1:10" x14ac:dyDescent="0.2">
      <c r="A1640" s="20" t="s">
        <v>7501</v>
      </c>
      <c r="B1640" s="20" t="s">
        <v>4908</v>
      </c>
      <c r="C1640" s="20" t="s">
        <v>4909</v>
      </c>
      <c r="D1640" s="20" t="s">
        <v>571</v>
      </c>
      <c r="E1640" s="20" t="s">
        <v>7502</v>
      </c>
      <c r="F1640" s="20" t="s">
        <v>466</v>
      </c>
      <c r="G1640" s="20" t="s">
        <v>7503</v>
      </c>
      <c r="H1640" s="20" t="s">
        <v>7504</v>
      </c>
      <c r="I1640" s="20" t="s">
        <v>401</v>
      </c>
      <c r="J1640" s="20" t="s">
        <v>483</v>
      </c>
    </row>
    <row r="1641" spans="1:10" x14ac:dyDescent="0.2">
      <c r="A1641" s="20" t="s">
        <v>7505</v>
      </c>
      <c r="B1641" s="20" t="s">
        <v>4918</v>
      </c>
      <c r="C1641" s="20" t="s">
        <v>4909</v>
      </c>
      <c r="D1641" s="20" t="s">
        <v>571</v>
      </c>
      <c r="E1641" s="20" t="s">
        <v>7506</v>
      </c>
      <c r="F1641" s="20" t="s">
        <v>7507</v>
      </c>
      <c r="G1641" s="20" t="s">
        <v>7508</v>
      </c>
      <c r="H1641" s="20" t="s">
        <v>7509</v>
      </c>
      <c r="I1641" s="20" t="s">
        <v>401</v>
      </c>
      <c r="J1641" s="20" t="s">
        <v>483</v>
      </c>
    </row>
    <row r="1642" spans="1:10" x14ac:dyDescent="0.2">
      <c r="A1642" s="20" t="s">
        <v>7510</v>
      </c>
      <c r="B1642" s="20" t="s">
        <v>4908</v>
      </c>
      <c r="C1642" s="20" t="s">
        <v>4909</v>
      </c>
      <c r="D1642" s="20" t="s">
        <v>571</v>
      </c>
      <c r="E1642" s="20" t="s">
        <v>7511</v>
      </c>
      <c r="F1642" s="20" t="s">
        <v>1037</v>
      </c>
      <c r="G1642" s="20" t="s">
        <v>7512</v>
      </c>
      <c r="H1642" s="20" t="s">
        <v>7513</v>
      </c>
      <c r="I1642" s="20" t="s">
        <v>401</v>
      </c>
      <c r="J1642" s="20" t="s">
        <v>483</v>
      </c>
    </row>
    <row r="1643" spans="1:10" x14ac:dyDescent="0.2">
      <c r="A1643" s="20" t="s">
        <v>7514</v>
      </c>
      <c r="B1643" s="20" t="s">
        <v>4918</v>
      </c>
      <c r="C1643" s="20" t="s">
        <v>4909</v>
      </c>
      <c r="D1643" s="20" t="s">
        <v>571</v>
      </c>
      <c r="E1643" s="20" t="s">
        <v>7515</v>
      </c>
      <c r="F1643" s="20" t="s">
        <v>6242</v>
      </c>
      <c r="G1643" s="20" t="s">
        <v>7516</v>
      </c>
      <c r="H1643" s="20" t="s">
        <v>7517</v>
      </c>
      <c r="I1643" s="20" t="s">
        <v>401</v>
      </c>
      <c r="J1643" s="20" t="s">
        <v>483</v>
      </c>
    </row>
    <row r="1644" spans="1:10" x14ac:dyDescent="0.2">
      <c r="A1644" s="20" t="s">
        <v>7518</v>
      </c>
      <c r="B1644" s="20" t="s">
        <v>4918</v>
      </c>
      <c r="C1644" s="20" t="s">
        <v>4909</v>
      </c>
      <c r="D1644" s="20" t="s">
        <v>571</v>
      </c>
      <c r="E1644" s="20" t="s">
        <v>7519</v>
      </c>
      <c r="F1644" s="20" t="s">
        <v>573</v>
      </c>
      <c r="G1644" s="20" t="s">
        <v>7520</v>
      </c>
      <c r="H1644" s="20" t="s">
        <v>7521</v>
      </c>
      <c r="I1644" s="20" t="s">
        <v>401</v>
      </c>
      <c r="J1644" s="20" t="s">
        <v>483</v>
      </c>
    </row>
    <row r="1645" spans="1:10" x14ac:dyDescent="0.2">
      <c r="A1645" s="20" t="s">
        <v>7522</v>
      </c>
      <c r="B1645" s="20" t="s">
        <v>4908</v>
      </c>
      <c r="C1645" s="20" t="s">
        <v>4909</v>
      </c>
      <c r="D1645" s="20" t="s">
        <v>571</v>
      </c>
      <c r="E1645" s="20" t="s">
        <v>7523</v>
      </c>
      <c r="F1645" s="20" t="s">
        <v>607</v>
      </c>
      <c r="G1645" s="20" t="s">
        <v>7524</v>
      </c>
      <c r="H1645" s="20" t="s">
        <v>7525</v>
      </c>
      <c r="I1645" s="20" t="s">
        <v>401</v>
      </c>
      <c r="J1645" s="20" t="s">
        <v>483</v>
      </c>
    </row>
    <row r="1646" spans="1:10" x14ac:dyDescent="0.2">
      <c r="A1646" s="20" t="s">
        <v>7526</v>
      </c>
      <c r="B1646" s="20" t="s">
        <v>4908</v>
      </c>
      <c r="C1646" s="20" t="s">
        <v>4909</v>
      </c>
      <c r="D1646" s="20" t="s">
        <v>571</v>
      </c>
      <c r="E1646" s="20" t="s">
        <v>7527</v>
      </c>
      <c r="F1646" s="20" t="s">
        <v>7528</v>
      </c>
      <c r="G1646" s="20" t="s">
        <v>7529</v>
      </c>
      <c r="H1646" s="20" t="s">
        <v>7530</v>
      </c>
      <c r="I1646" s="20" t="s">
        <v>401</v>
      </c>
      <c r="J1646" s="20" t="s">
        <v>402</v>
      </c>
    </row>
    <row r="1647" spans="1:10" x14ac:dyDescent="0.2">
      <c r="A1647" s="20" t="s">
        <v>7531</v>
      </c>
      <c r="B1647" s="20" t="s">
        <v>4908</v>
      </c>
      <c r="C1647" s="20" t="s">
        <v>4909</v>
      </c>
      <c r="D1647" s="20" t="s">
        <v>571</v>
      </c>
      <c r="E1647" s="20" t="s">
        <v>7532</v>
      </c>
      <c r="F1647" s="20" t="s">
        <v>7533</v>
      </c>
      <c r="G1647" s="20" t="s">
        <v>7534</v>
      </c>
      <c r="H1647" s="20" t="s">
        <v>7535</v>
      </c>
      <c r="I1647" s="20" t="s">
        <v>401</v>
      </c>
      <c r="J1647" s="20" t="s">
        <v>883</v>
      </c>
    </row>
    <row r="1648" spans="1:10" x14ac:dyDescent="0.2">
      <c r="A1648" s="20" t="s">
        <v>7536</v>
      </c>
      <c r="B1648" s="20" t="s">
        <v>4918</v>
      </c>
      <c r="C1648" s="20" t="s">
        <v>4909</v>
      </c>
      <c r="D1648" s="20" t="s">
        <v>571</v>
      </c>
      <c r="E1648" s="20" t="s">
        <v>7537</v>
      </c>
      <c r="F1648" s="20" t="s">
        <v>7538</v>
      </c>
      <c r="G1648" s="20" t="s">
        <v>7539</v>
      </c>
      <c r="H1648" s="20" t="s">
        <v>7540</v>
      </c>
      <c r="I1648" s="20" t="s">
        <v>401</v>
      </c>
      <c r="J1648" s="20" t="s">
        <v>483</v>
      </c>
    </row>
    <row r="1649" spans="1:10" x14ac:dyDescent="0.2">
      <c r="A1649" s="20" t="s">
        <v>7541</v>
      </c>
      <c r="B1649" s="20" t="s">
        <v>4908</v>
      </c>
      <c r="C1649" s="20" t="s">
        <v>4909</v>
      </c>
      <c r="D1649" s="20" t="s">
        <v>571</v>
      </c>
      <c r="E1649" s="20" t="s">
        <v>7542</v>
      </c>
      <c r="F1649" s="20" t="s">
        <v>405</v>
      </c>
      <c r="G1649" s="20" t="s">
        <v>7543</v>
      </c>
      <c r="H1649" s="20" t="s">
        <v>7544</v>
      </c>
      <c r="I1649" s="20" t="s">
        <v>401</v>
      </c>
      <c r="J1649" s="20" t="s">
        <v>483</v>
      </c>
    </row>
    <row r="1650" spans="1:10" x14ac:dyDescent="0.2">
      <c r="A1650" s="20" t="s">
        <v>7545</v>
      </c>
      <c r="B1650" s="20" t="s">
        <v>4908</v>
      </c>
      <c r="C1650" s="20" t="s">
        <v>4909</v>
      </c>
      <c r="D1650" s="20" t="s">
        <v>571</v>
      </c>
      <c r="E1650" s="20" t="s">
        <v>7546</v>
      </c>
      <c r="F1650" s="20" t="s">
        <v>410</v>
      </c>
      <c r="G1650" s="20" t="s">
        <v>7547</v>
      </c>
      <c r="H1650" s="20" t="s">
        <v>7548</v>
      </c>
      <c r="I1650" s="20" t="s">
        <v>401</v>
      </c>
      <c r="J1650" s="20" t="s">
        <v>483</v>
      </c>
    </row>
    <row r="1651" spans="1:10" x14ac:dyDescent="0.2">
      <c r="A1651" s="20" t="s">
        <v>7549</v>
      </c>
      <c r="B1651" s="20" t="s">
        <v>4908</v>
      </c>
      <c r="C1651" s="20" t="s">
        <v>4909</v>
      </c>
      <c r="D1651" s="20" t="s">
        <v>571</v>
      </c>
      <c r="E1651" s="20" t="s">
        <v>7550</v>
      </c>
      <c r="F1651" s="20" t="s">
        <v>1093</v>
      </c>
      <c r="G1651" s="20" t="s">
        <v>7551</v>
      </c>
      <c r="H1651" s="20" t="s">
        <v>7552</v>
      </c>
      <c r="I1651" s="20" t="s">
        <v>401</v>
      </c>
      <c r="J1651" s="20" t="s">
        <v>483</v>
      </c>
    </row>
    <row r="1652" spans="1:10" x14ac:dyDescent="0.2">
      <c r="A1652" s="20" t="s">
        <v>7553</v>
      </c>
      <c r="B1652" s="20" t="s">
        <v>4918</v>
      </c>
      <c r="C1652" s="20" t="s">
        <v>4909</v>
      </c>
      <c r="D1652" s="20" t="s">
        <v>571</v>
      </c>
      <c r="E1652" s="20" t="s">
        <v>7554</v>
      </c>
      <c r="F1652" s="20" t="s">
        <v>3517</v>
      </c>
      <c r="G1652" s="20" t="s">
        <v>7555</v>
      </c>
      <c r="H1652" s="20" t="s">
        <v>7556</v>
      </c>
      <c r="I1652" s="20" t="s">
        <v>401</v>
      </c>
      <c r="J1652" s="20" t="s">
        <v>483</v>
      </c>
    </row>
    <row r="1653" spans="1:10" x14ac:dyDescent="0.2">
      <c r="A1653" s="20" t="s">
        <v>7557</v>
      </c>
      <c r="B1653" s="20" t="s">
        <v>4908</v>
      </c>
      <c r="C1653" s="20" t="s">
        <v>4909</v>
      </c>
      <c r="D1653" s="20" t="s">
        <v>571</v>
      </c>
      <c r="E1653" s="20" t="s">
        <v>7558</v>
      </c>
      <c r="F1653" s="20" t="s">
        <v>2845</v>
      </c>
      <c r="G1653" s="20" t="s">
        <v>7559</v>
      </c>
      <c r="H1653" s="20" t="s">
        <v>7560</v>
      </c>
      <c r="I1653" s="20" t="s">
        <v>401</v>
      </c>
      <c r="J1653" s="20" t="s">
        <v>483</v>
      </c>
    </row>
    <row r="1654" spans="1:10" x14ac:dyDescent="0.2">
      <c r="A1654" s="20" t="s">
        <v>7561</v>
      </c>
      <c r="B1654" s="20" t="s">
        <v>4908</v>
      </c>
      <c r="C1654" s="20" t="s">
        <v>4909</v>
      </c>
      <c r="D1654" s="20" t="s">
        <v>571</v>
      </c>
      <c r="E1654" s="20" t="s">
        <v>7562</v>
      </c>
      <c r="F1654" s="20" t="s">
        <v>528</v>
      </c>
      <c r="G1654" s="20" t="s">
        <v>7563</v>
      </c>
      <c r="H1654" s="20" t="s">
        <v>7564</v>
      </c>
      <c r="I1654" s="20" t="s">
        <v>401</v>
      </c>
      <c r="J1654" s="20" t="s">
        <v>483</v>
      </c>
    </row>
    <row r="1655" spans="1:10" x14ac:dyDescent="0.2">
      <c r="A1655" s="20" t="s">
        <v>7565</v>
      </c>
      <c r="B1655" s="20" t="s">
        <v>4908</v>
      </c>
      <c r="C1655" s="20" t="s">
        <v>4909</v>
      </c>
      <c r="D1655" s="20" t="s">
        <v>571</v>
      </c>
      <c r="E1655" s="20" t="s">
        <v>7566</v>
      </c>
      <c r="F1655" s="20" t="s">
        <v>7567</v>
      </c>
      <c r="G1655" s="20" t="s">
        <v>7568</v>
      </c>
      <c r="H1655" s="20" t="s">
        <v>7569</v>
      </c>
      <c r="I1655" s="20" t="s">
        <v>401</v>
      </c>
      <c r="J1655" s="20" t="s">
        <v>483</v>
      </c>
    </row>
    <row r="1656" spans="1:10" x14ac:dyDescent="0.2">
      <c r="A1656" s="20" t="s">
        <v>7570</v>
      </c>
      <c r="B1656" s="20" t="s">
        <v>4908</v>
      </c>
      <c r="C1656" s="20" t="s">
        <v>4909</v>
      </c>
      <c r="D1656" s="20" t="s">
        <v>571</v>
      </c>
      <c r="E1656" s="20" t="s">
        <v>7571</v>
      </c>
      <c r="F1656" s="20" t="s">
        <v>4102</v>
      </c>
      <c r="G1656" s="20" t="s">
        <v>7572</v>
      </c>
      <c r="H1656" s="20" t="s">
        <v>7573</v>
      </c>
      <c r="I1656" s="20" t="s">
        <v>401</v>
      </c>
      <c r="J1656" s="20" t="s">
        <v>483</v>
      </c>
    </row>
    <row r="1657" spans="1:10" x14ac:dyDescent="0.2">
      <c r="A1657" s="20" t="s">
        <v>7574</v>
      </c>
      <c r="B1657" s="20" t="s">
        <v>4908</v>
      </c>
      <c r="C1657" s="20" t="s">
        <v>4909</v>
      </c>
      <c r="D1657" s="20" t="s">
        <v>571</v>
      </c>
      <c r="E1657" s="20" t="s">
        <v>7575</v>
      </c>
      <c r="F1657" s="20" t="s">
        <v>2021</v>
      </c>
      <c r="G1657" s="20" t="s">
        <v>7576</v>
      </c>
      <c r="H1657" s="20" t="s">
        <v>7577</v>
      </c>
      <c r="I1657" s="20" t="s">
        <v>401</v>
      </c>
      <c r="J1657" s="20" t="s">
        <v>483</v>
      </c>
    </row>
    <row r="1658" spans="1:10" x14ac:dyDescent="0.2">
      <c r="A1658" s="20" t="s">
        <v>7578</v>
      </c>
      <c r="B1658" s="20" t="s">
        <v>4908</v>
      </c>
      <c r="C1658" s="20" t="s">
        <v>4909</v>
      </c>
      <c r="D1658" s="20" t="s">
        <v>571</v>
      </c>
      <c r="E1658" s="20" t="s">
        <v>7579</v>
      </c>
      <c r="F1658" s="20" t="s">
        <v>1920</v>
      </c>
      <c r="G1658" s="20" t="s">
        <v>7580</v>
      </c>
      <c r="H1658" s="20" t="s">
        <v>7581</v>
      </c>
      <c r="I1658" s="20" t="s">
        <v>401</v>
      </c>
      <c r="J1658" s="20" t="s">
        <v>483</v>
      </c>
    </row>
    <row r="1659" spans="1:10" x14ac:dyDescent="0.2">
      <c r="A1659" s="20" t="s">
        <v>7582</v>
      </c>
      <c r="B1659" s="20" t="s">
        <v>4918</v>
      </c>
      <c r="C1659" s="20" t="s">
        <v>4909</v>
      </c>
      <c r="D1659" s="20" t="s">
        <v>571</v>
      </c>
      <c r="E1659" s="20" t="s">
        <v>7583</v>
      </c>
      <c r="F1659" s="20" t="s">
        <v>2809</v>
      </c>
      <c r="G1659" s="20" t="s">
        <v>7584</v>
      </c>
      <c r="H1659" s="20" t="s">
        <v>7585</v>
      </c>
      <c r="I1659" s="20" t="s">
        <v>389</v>
      </c>
      <c r="J1659" s="20"/>
    </row>
    <row r="1660" spans="1:10" x14ac:dyDescent="0.2">
      <c r="A1660" s="20" t="s">
        <v>7586</v>
      </c>
      <c r="B1660" s="20" t="s">
        <v>992</v>
      </c>
      <c r="C1660" s="20" t="s">
        <v>4909</v>
      </c>
      <c r="D1660" s="20" t="s">
        <v>571</v>
      </c>
      <c r="E1660" s="20" t="s">
        <v>7587</v>
      </c>
      <c r="F1660" s="20" t="s">
        <v>410</v>
      </c>
      <c r="G1660" s="20" t="s">
        <v>7588</v>
      </c>
      <c r="H1660" s="20" t="s">
        <v>7589</v>
      </c>
      <c r="I1660" s="20" t="s">
        <v>401</v>
      </c>
      <c r="J1660" s="20" t="s">
        <v>483</v>
      </c>
    </row>
    <row r="1661" spans="1:10" x14ac:dyDescent="0.2">
      <c r="A1661" s="20" t="s">
        <v>7590</v>
      </c>
      <c r="B1661" s="20" t="s">
        <v>4908</v>
      </c>
      <c r="C1661" s="20" t="s">
        <v>4909</v>
      </c>
      <c r="D1661" s="20" t="s">
        <v>571</v>
      </c>
      <c r="E1661" s="20" t="s">
        <v>7591</v>
      </c>
      <c r="F1661" s="20" t="s">
        <v>421</v>
      </c>
      <c r="G1661" s="20" t="s">
        <v>7592</v>
      </c>
      <c r="H1661" s="20" t="s">
        <v>7593</v>
      </c>
      <c r="I1661" s="20" t="s">
        <v>401</v>
      </c>
      <c r="J1661" s="20" t="s">
        <v>483</v>
      </c>
    </row>
    <row r="1662" spans="1:10" x14ac:dyDescent="0.2">
      <c r="A1662" s="20" t="s">
        <v>7594</v>
      </c>
      <c r="B1662" s="20" t="s">
        <v>4908</v>
      </c>
      <c r="C1662" s="20" t="s">
        <v>4909</v>
      </c>
      <c r="D1662" s="20" t="s">
        <v>571</v>
      </c>
      <c r="E1662" s="20" t="s">
        <v>7595</v>
      </c>
      <c r="F1662" s="20" t="s">
        <v>7596</v>
      </c>
      <c r="G1662" s="20" t="s">
        <v>7597</v>
      </c>
      <c r="H1662" s="20" t="s">
        <v>7598</v>
      </c>
      <c r="I1662" s="20" t="s">
        <v>401</v>
      </c>
      <c r="J1662" s="20" t="s">
        <v>483</v>
      </c>
    </row>
    <row r="1663" spans="1:10" x14ac:dyDescent="0.2">
      <c r="A1663" s="20" t="s">
        <v>7599</v>
      </c>
      <c r="B1663" s="20" t="s">
        <v>4908</v>
      </c>
      <c r="C1663" s="20" t="s">
        <v>4909</v>
      </c>
      <c r="D1663" s="20" t="s">
        <v>571</v>
      </c>
      <c r="E1663" s="20" t="s">
        <v>7600</v>
      </c>
      <c r="F1663" s="20" t="s">
        <v>1123</v>
      </c>
      <c r="G1663" s="20" t="s">
        <v>7601</v>
      </c>
      <c r="H1663" s="20" t="s">
        <v>7602</v>
      </c>
      <c r="I1663" s="20" t="s">
        <v>389</v>
      </c>
      <c r="J1663" s="20"/>
    </row>
    <row r="1664" spans="1:10" x14ac:dyDescent="0.2">
      <c r="A1664" s="20" t="s">
        <v>7603</v>
      </c>
      <c r="B1664" s="20" t="s">
        <v>4918</v>
      </c>
      <c r="C1664" s="20" t="s">
        <v>4909</v>
      </c>
      <c r="D1664" s="20" t="s">
        <v>571</v>
      </c>
      <c r="E1664" s="20" t="s">
        <v>7604</v>
      </c>
      <c r="F1664" s="20" t="s">
        <v>562</v>
      </c>
      <c r="G1664" s="20" t="s">
        <v>7605</v>
      </c>
      <c r="H1664" s="20" t="s">
        <v>7606</v>
      </c>
      <c r="I1664" s="20" t="s">
        <v>401</v>
      </c>
      <c r="J1664" s="20" t="s">
        <v>402</v>
      </c>
    </row>
    <row r="1665" spans="1:10" x14ac:dyDescent="0.2">
      <c r="A1665" s="20" t="s">
        <v>7607</v>
      </c>
      <c r="B1665" s="20" t="s">
        <v>4908</v>
      </c>
      <c r="C1665" s="20" t="s">
        <v>4909</v>
      </c>
      <c r="D1665" s="20" t="s">
        <v>571</v>
      </c>
      <c r="E1665" s="20" t="s">
        <v>7608</v>
      </c>
      <c r="F1665" s="20" t="s">
        <v>552</v>
      </c>
      <c r="G1665" s="20" t="s">
        <v>7609</v>
      </c>
      <c r="H1665" s="20" t="s">
        <v>7610</v>
      </c>
      <c r="I1665" s="20" t="s">
        <v>401</v>
      </c>
      <c r="J1665" s="20" t="s">
        <v>402</v>
      </c>
    </row>
    <row r="1666" spans="1:10" x14ac:dyDescent="0.2">
      <c r="A1666" s="20" t="s">
        <v>7611</v>
      </c>
      <c r="B1666" s="20" t="s">
        <v>4908</v>
      </c>
      <c r="C1666" s="20" t="s">
        <v>4909</v>
      </c>
      <c r="D1666" s="20" t="s">
        <v>571</v>
      </c>
      <c r="E1666" s="20" t="s">
        <v>7612</v>
      </c>
      <c r="F1666" s="20" t="s">
        <v>2147</v>
      </c>
      <c r="G1666" s="20" t="s">
        <v>7613</v>
      </c>
      <c r="H1666" s="20" t="s">
        <v>7614</v>
      </c>
      <c r="I1666" s="20" t="s">
        <v>401</v>
      </c>
      <c r="J1666" s="20" t="s">
        <v>483</v>
      </c>
    </row>
    <row r="1667" spans="1:10" x14ac:dyDescent="0.2">
      <c r="A1667" s="20" t="s">
        <v>7615</v>
      </c>
      <c r="B1667" s="20" t="s">
        <v>4918</v>
      </c>
      <c r="C1667" s="20" t="s">
        <v>4909</v>
      </c>
      <c r="D1667" s="20" t="s">
        <v>571</v>
      </c>
      <c r="E1667" s="20" t="s">
        <v>7616</v>
      </c>
      <c r="F1667" s="20" t="s">
        <v>2439</v>
      </c>
      <c r="G1667" s="20" t="s">
        <v>7617</v>
      </c>
      <c r="H1667" s="20" t="s">
        <v>7618</v>
      </c>
      <c r="I1667" s="20" t="s">
        <v>389</v>
      </c>
      <c r="J1667" s="20"/>
    </row>
    <row r="1668" spans="1:10" x14ac:dyDescent="0.2">
      <c r="A1668" s="20" t="s">
        <v>7619</v>
      </c>
      <c r="B1668" s="20" t="s">
        <v>4918</v>
      </c>
      <c r="C1668" s="20" t="s">
        <v>4909</v>
      </c>
      <c r="D1668" s="20" t="s">
        <v>571</v>
      </c>
      <c r="E1668" s="20" t="s">
        <v>7620</v>
      </c>
      <c r="F1668" s="20" t="s">
        <v>466</v>
      </c>
      <c r="G1668" s="20" t="s">
        <v>7621</v>
      </c>
      <c r="H1668" s="20" t="s">
        <v>7622</v>
      </c>
      <c r="I1668" s="20" t="s">
        <v>401</v>
      </c>
      <c r="J1668" s="20" t="s">
        <v>483</v>
      </c>
    </row>
    <row r="1669" spans="1:10" x14ac:dyDescent="0.2">
      <c r="A1669" s="20" t="s">
        <v>7623</v>
      </c>
      <c r="B1669" s="20" t="s">
        <v>4908</v>
      </c>
      <c r="C1669" s="20" t="s">
        <v>4909</v>
      </c>
      <c r="D1669" s="20" t="s">
        <v>571</v>
      </c>
      <c r="E1669" s="20" t="s">
        <v>7624</v>
      </c>
      <c r="F1669" s="20" t="s">
        <v>2569</v>
      </c>
      <c r="G1669" s="20" t="s">
        <v>7625</v>
      </c>
      <c r="H1669" s="20" t="s">
        <v>7626</v>
      </c>
      <c r="I1669" s="20" t="s">
        <v>401</v>
      </c>
      <c r="J1669" s="20" t="s">
        <v>483</v>
      </c>
    </row>
    <row r="1670" spans="1:10" x14ac:dyDescent="0.2">
      <c r="A1670" s="20" t="s">
        <v>7627</v>
      </c>
      <c r="B1670" s="20" t="s">
        <v>4908</v>
      </c>
      <c r="C1670" s="20" t="s">
        <v>4909</v>
      </c>
      <c r="D1670" s="20" t="s">
        <v>571</v>
      </c>
      <c r="E1670" s="20" t="s">
        <v>7628</v>
      </c>
      <c r="F1670" s="20" t="s">
        <v>1457</v>
      </c>
      <c r="G1670" s="20" t="s">
        <v>7629</v>
      </c>
      <c r="H1670" s="20" t="s">
        <v>7630</v>
      </c>
      <c r="I1670" s="20" t="s">
        <v>401</v>
      </c>
      <c r="J1670" s="20" t="s">
        <v>483</v>
      </c>
    </row>
    <row r="1671" spans="1:10" x14ac:dyDescent="0.2">
      <c r="A1671" s="20" t="s">
        <v>7631</v>
      </c>
      <c r="B1671" s="20" t="s">
        <v>4918</v>
      </c>
      <c r="C1671" s="20" t="s">
        <v>4909</v>
      </c>
      <c r="D1671" s="20" t="s">
        <v>571</v>
      </c>
      <c r="E1671" s="20" t="s">
        <v>7632</v>
      </c>
      <c r="F1671" s="20" t="s">
        <v>7633</v>
      </c>
      <c r="G1671" s="20" t="s">
        <v>7634</v>
      </c>
      <c r="H1671" s="20" t="s">
        <v>7635</v>
      </c>
      <c r="I1671" s="20" t="s">
        <v>401</v>
      </c>
      <c r="J1671" s="20" t="s">
        <v>402</v>
      </c>
    </row>
    <row r="1672" spans="1:10" x14ac:dyDescent="0.2">
      <c r="A1672" s="20" t="s">
        <v>7636</v>
      </c>
      <c r="B1672" s="20" t="s">
        <v>4918</v>
      </c>
      <c r="C1672" s="20" t="s">
        <v>4909</v>
      </c>
      <c r="D1672" s="20" t="s">
        <v>571</v>
      </c>
      <c r="E1672" s="20" t="s">
        <v>7637</v>
      </c>
      <c r="F1672" s="20" t="s">
        <v>7638</v>
      </c>
      <c r="G1672" s="20" t="s">
        <v>7639</v>
      </c>
      <c r="H1672" s="20" t="s">
        <v>7640</v>
      </c>
      <c r="I1672" s="20" t="s">
        <v>401</v>
      </c>
      <c r="J1672" s="20" t="s">
        <v>483</v>
      </c>
    </row>
    <row r="1673" spans="1:10" x14ac:dyDescent="0.2">
      <c r="A1673" s="20" t="s">
        <v>7641</v>
      </c>
      <c r="B1673" s="20" t="s">
        <v>4918</v>
      </c>
      <c r="C1673" s="20" t="s">
        <v>4909</v>
      </c>
      <c r="D1673" s="20" t="s">
        <v>571</v>
      </c>
      <c r="E1673" s="20" t="s">
        <v>7642</v>
      </c>
      <c r="F1673" s="20" t="s">
        <v>421</v>
      </c>
      <c r="G1673" s="20" t="s">
        <v>7643</v>
      </c>
      <c r="H1673" s="20" t="s">
        <v>7644</v>
      </c>
      <c r="I1673" s="20" t="s">
        <v>401</v>
      </c>
      <c r="J1673" s="20" t="s">
        <v>483</v>
      </c>
    </row>
    <row r="1674" spans="1:10" x14ac:dyDescent="0.2">
      <c r="A1674" s="20" t="s">
        <v>7645</v>
      </c>
      <c r="B1674" s="20" t="s">
        <v>4908</v>
      </c>
      <c r="C1674" s="20" t="s">
        <v>4909</v>
      </c>
      <c r="D1674" s="20" t="s">
        <v>571</v>
      </c>
      <c r="E1674" s="20" t="s">
        <v>7646</v>
      </c>
      <c r="F1674" s="20" t="s">
        <v>617</v>
      </c>
      <c r="G1674" s="20" t="s">
        <v>7647</v>
      </c>
      <c r="H1674" s="20" t="s">
        <v>7648</v>
      </c>
      <c r="I1674" s="20" t="s">
        <v>401</v>
      </c>
      <c r="J1674" s="20" t="s">
        <v>483</v>
      </c>
    </row>
    <row r="1675" spans="1:10" x14ac:dyDescent="0.2">
      <c r="A1675" s="20" t="s">
        <v>7649</v>
      </c>
      <c r="B1675" s="20" t="s">
        <v>4908</v>
      </c>
      <c r="C1675" s="20" t="s">
        <v>4909</v>
      </c>
      <c r="D1675" s="20" t="s">
        <v>571</v>
      </c>
      <c r="E1675" s="20" t="s">
        <v>7650</v>
      </c>
      <c r="F1675" s="20" t="s">
        <v>7651</v>
      </c>
      <c r="G1675" s="20" t="s">
        <v>7652</v>
      </c>
      <c r="H1675" s="20" t="s">
        <v>7653</v>
      </c>
      <c r="I1675" s="20" t="s">
        <v>401</v>
      </c>
      <c r="J1675" s="20" t="s">
        <v>483</v>
      </c>
    </row>
    <row r="1676" spans="1:10" x14ac:dyDescent="0.2">
      <c r="A1676" s="20" t="s">
        <v>7654</v>
      </c>
      <c r="B1676" s="20" t="s">
        <v>4908</v>
      </c>
      <c r="C1676" s="20" t="s">
        <v>4909</v>
      </c>
      <c r="D1676" s="20" t="s">
        <v>571</v>
      </c>
      <c r="E1676" s="20" t="s">
        <v>7655</v>
      </c>
      <c r="F1676" s="20" t="s">
        <v>528</v>
      </c>
      <c r="G1676" s="20" t="s">
        <v>7656</v>
      </c>
      <c r="H1676" s="20" t="s">
        <v>7657</v>
      </c>
      <c r="I1676" s="20" t="s">
        <v>401</v>
      </c>
      <c r="J1676" s="20" t="s">
        <v>483</v>
      </c>
    </row>
    <row r="1677" spans="1:10" x14ac:dyDescent="0.2">
      <c r="A1677" s="20" t="s">
        <v>7658</v>
      </c>
      <c r="B1677" s="20" t="s">
        <v>4908</v>
      </c>
      <c r="C1677" s="20" t="s">
        <v>4909</v>
      </c>
      <c r="D1677" s="20" t="s">
        <v>571</v>
      </c>
      <c r="E1677" s="20" t="s">
        <v>7659</v>
      </c>
      <c r="F1677" s="20" t="s">
        <v>466</v>
      </c>
      <c r="G1677" s="20" t="s">
        <v>7660</v>
      </c>
      <c r="H1677" s="20" t="s">
        <v>7661</v>
      </c>
      <c r="I1677" s="20" t="s">
        <v>401</v>
      </c>
      <c r="J1677" s="20" t="s">
        <v>483</v>
      </c>
    </row>
    <row r="1678" spans="1:10" x14ac:dyDescent="0.2">
      <c r="A1678" s="20" t="s">
        <v>7662</v>
      </c>
      <c r="B1678" s="20" t="s">
        <v>4918</v>
      </c>
      <c r="C1678" s="20" t="s">
        <v>4909</v>
      </c>
      <c r="D1678" s="20" t="s">
        <v>571</v>
      </c>
      <c r="E1678" s="20" t="s">
        <v>7663</v>
      </c>
      <c r="F1678" s="20" t="s">
        <v>7664</v>
      </c>
      <c r="G1678" s="20" t="s">
        <v>7665</v>
      </c>
      <c r="H1678" s="20" t="s">
        <v>7666</v>
      </c>
      <c r="I1678" s="20" t="s">
        <v>401</v>
      </c>
      <c r="J1678" s="20" t="s">
        <v>402</v>
      </c>
    </row>
    <row r="1679" spans="1:10" x14ac:dyDescent="0.2">
      <c r="A1679" s="20" t="s">
        <v>7667</v>
      </c>
      <c r="B1679" s="20" t="s">
        <v>4908</v>
      </c>
      <c r="C1679" s="20" t="s">
        <v>4909</v>
      </c>
      <c r="D1679" s="20" t="s">
        <v>571</v>
      </c>
      <c r="E1679" s="20" t="s">
        <v>7668</v>
      </c>
      <c r="F1679" s="20" t="s">
        <v>6571</v>
      </c>
      <c r="G1679" s="20" t="s">
        <v>7669</v>
      </c>
      <c r="H1679" s="20" t="s">
        <v>7670</v>
      </c>
      <c r="I1679" s="20" t="s">
        <v>401</v>
      </c>
      <c r="J1679" s="20" t="s">
        <v>483</v>
      </c>
    </row>
    <row r="1680" spans="1:10" x14ac:dyDescent="0.2">
      <c r="A1680" s="20" t="s">
        <v>7671</v>
      </c>
      <c r="B1680" s="20" t="s">
        <v>4908</v>
      </c>
      <c r="C1680" s="20" t="s">
        <v>4909</v>
      </c>
      <c r="D1680" s="20" t="s">
        <v>571</v>
      </c>
      <c r="E1680" s="20" t="s">
        <v>7672</v>
      </c>
      <c r="F1680" s="20" t="s">
        <v>1950</v>
      </c>
      <c r="G1680" s="20" t="s">
        <v>7673</v>
      </c>
      <c r="H1680" s="20" t="s">
        <v>7674</v>
      </c>
      <c r="I1680" s="20" t="s">
        <v>401</v>
      </c>
      <c r="J1680" s="20" t="s">
        <v>483</v>
      </c>
    </row>
    <row r="1681" spans="1:10" x14ac:dyDescent="0.2">
      <c r="A1681" s="20" t="s">
        <v>7675</v>
      </c>
      <c r="B1681" s="20" t="s">
        <v>4908</v>
      </c>
      <c r="C1681" s="20" t="s">
        <v>4909</v>
      </c>
      <c r="D1681" s="20" t="s">
        <v>571</v>
      </c>
      <c r="E1681" s="20" t="s">
        <v>7676</v>
      </c>
      <c r="F1681" s="20" t="s">
        <v>421</v>
      </c>
      <c r="G1681" s="20" t="s">
        <v>7677</v>
      </c>
      <c r="H1681" s="20" t="s">
        <v>7678</v>
      </c>
      <c r="I1681" s="20" t="s">
        <v>401</v>
      </c>
      <c r="J1681" s="20" t="s">
        <v>483</v>
      </c>
    </row>
    <row r="1682" spans="1:10" x14ac:dyDescent="0.2">
      <c r="A1682" s="20" t="s">
        <v>7679</v>
      </c>
      <c r="B1682" s="20" t="s">
        <v>4918</v>
      </c>
      <c r="C1682" s="20" t="s">
        <v>4909</v>
      </c>
      <c r="D1682" s="20" t="s">
        <v>571</v>
      </c>
      <c r="E1682" s="20" t="s">
        <v>7680</v>
      </c>
      <c r="F1682" s="20" t="s">
        <v>722</v>
      </c>
      <c r="G1682" s="20" t="s">
        <v>7681</v>
      </c>
      <c r="H1682" s="20" t="s">
        <v>7682</v>
      </c>
      <c r="I1682" s="20" t="s">
        <v>401</v>
      </c>
      <c r="J1682" s="20" t="s">
        <v>483</v>
      </c>
    </row>
    <row r="1683" spans="1:10" x14ac:dyDescent="0.2">
      <c r="A1683" s="20" t="s">
        <v>7683</v>
      </c>
      <c r="B1683" s="20" t="s">
        <v>4908</v>
      </c>
      <c r="C1683" s="20" t="s">
        <v>4909</v>
      </c>
      <c r="D1683" s="20" t="s">
        <v>571</v>
      </c>
      <c r="E1683" s="20" t="s">
        <v>7684</v>
      </c>
      <c r="F1683" s="20" t="s">
        <v>421</v>
      </c>
      <c r="G1683" s="20" t="s">
        <v>7685</v>
      </c>
      <c r="H1683" s="20" t="s">
        <v>7686</v>
      </c>
      <c r="I1683" s="20" t="s">
        <v>401</v>
      </c>
      <c r="J1683" s="20" t="s">
        <v>483</v>
      </c>
    </row>
    <row r="1684" spans="1:10" x14ac:dyDescent="0.2">
      <c r="A1684" s="20" t="s">
        <v>7687</v>
      </c>
      <c r="B1684" s="20" t="s">
        <v>4918</v>
      </c>
      <c r="C1684" s="20" t="s">
        <v>4909</v>
      </c>
      <c r="D1684" s="20" t="s">
        <v>571</v>
      </c>
      <c r="E1684" s="20" t="s">
        <v>7688</v>
      </c>
      <c r="F1684" s="20" t="s">
        <v>2253</v>
      </c>
      <c r="G1684" s="20" t="s">
        <v>7689</v>
      </c>
      <c r="H1684" s="20" t="s">
        <v>7690</v>
      </c>
      <c r="I1684" s="20" t="s">
        <v>401</v>
      </c>
      <c r="J1684" s="20" t="s">
        <v>483</v>
      </c>
    </row>
    <row r="1685" spans="1:10" x14ac:dyDescent="0.2">
      <c r="A1685" s="20" t="s">
        <v>7691</v>
      </c>
      <c r="B1685" s="20" t="s">
        <v>4908</v>
      </c>
      <c r="C1685" s="20" t="s">
        <v>4909</v>
      </c>
      <c r="D1685" s="20" t="s">
        <v>571</v>
      </c>
      <c r="E1685" s="20" t="s">
        <v>7692</v>
      </c>
      <c r="F1685" s="20" t="s">
        <v>688</v>
      </c>
      <c r="G1685" s="20" t="s">
        <v>7693</v>
      </c>
      <c r="H1685" s="20" t="s">
        <v>7694</v>
      </c>
      <c r="I1685" s="20" t="s">
        <v>401</v>
      </c>
      <c r="J1685" s="20" t="s">
        <v>483</v>
      </c>
    </row>
    <row r="1686" spans="1:10" x14ac:dyDescent="0.2">
      <c r="A1686" s="20" t="s">
        <v>7695</v>
      </c>
      <c r="B1686" s="20" t="s">
        <v>4908</v>
      </c>
      <c r="C1686" s="20" t="s">
        <v>4909</v>
      </c>
      <c r="D1686" s="20" t="s">
        <v>571</v>
      </c>
      <c r="E1686" s="20" t="s">
        <v>7696</v>
      </c>
      <c r="F1686" s="20" t="s">
        <v>5830</v>
      </c>
      <c r="G1686" s="20" t="s">
        <v>7697</v>
      </c>
      <c r="H1686" s="20" t="s">
        <v>7698</v>
      </c>
      <c r="I1686" s="20" t="s">
        <v>401</v>
      </c>
      <c r="J1686" s="20" t="s">
        <v>483</v>
      </c>
    </row>
    <row r="1687" spans="1:10" x14ac:dyDescent="0.2">
      <c r="A1687" s="20" t="s">
        <v>7699</v>
      </c>
      <c r="B1687" s="20" t="s">
        <v>4918</v>
      </c>
      <c r="C1687" s="20" t="s">
        <v>4909</v>
      </c>
      <c r="D1687" s="20" t="s">
        <v>571</v>
      </c>
      <c r="E1687" s="20" t="s">
        <v>7700</v>
      </c>
      <c r="F1687" s="20" t="s">
        <v>6395</v>
      </c>
      <c r="G1687" s="20" t="s">
        <v>7701</v>
      </c>
      <c r="H1687" s="20" t="s">
        <v>7702</v>
      </c>
      <c r="I1687" s="20" t="s">
        <v>401</v>
      </c>
      <c r="J1687" s="20" t="s">
        <v>402</v>
      </c>
    </row>
    <row r="1688" spans="1:10" x14ac:dyDescent="0.2">
      <c r="A1688" s="20" t="s">
        <v>7703</v>
      </c>
      <c r="B1688" s="20" t="s">
        <v>4918</v>
      </c>
      <c r="C1688" s="20" t="s">
        <v>4909</v>
      </c>
      <c r="D1688" s="20" t="s">
        <v>571</v>
      </c>
      <c r="E1688" s="20" t="s">
        <v>7704</v>
      </c>
      <c r="F1688" s="20" t="s">
        <v>421</v>
      </c>
      <c r="G1688" s="20" t="s">
        <v>7705</v>
      </c>
      <c r="H1688" s="20" t="s">
        <v>7706</v>
      </c>
      <c r="I1688" s="20" t="s">
        <v>389</v>
      </c>
      <c r="J1688" s="20"/>
    </row>
    <row r="1689" spans="1:10" x14ac:dyDescent="0.2">
      <c r="A1689" s="20" t="s">
        <v>7707</v>
      </c>
      <c r="B1689" s="20" t="s">
        <v>4908</v>
      </c>
      <c r="C1689" s="20" t="s">
        <v>4909</v>
      </c>
      <c r="D1689" s="20" t="s">
        <v>571</v>
      </c>
      <c r="E1689" s="20" t="s">
        <v>7708</v>
      </c>
      <c r="F1689" s="20" t="s">
        <v>7709</v>
      </c>
      <c r="G1689" s="20" t="s">
        <v>7710</v>
      </c>
      <c r="H1689" s="20" t="s">
        <v>7711</v>
      </c>
      <c r="I1689" s="20" t="s">
        <v>401</v>
      </c>
      <c r="J1689" s="20" t="s">
        <v>883</v>
      </c>
    </row>
    <row r="1690" spans="1:10" x14ac:dyDescent="0.2">
      <c r="A1690" s="20" t="s">
        <v>7712</v>
      </c>
      <c r="B1690" s="20" t="s">
        <v>4908</v>
      </c>
      <c r="C1690" s="20" t="s">
        <v>4909</v>
      </c>
      <c r="D1690" s="20" t="s">
        <v>571</v>
      </c>
      <c r="E1690" s="20" t="s">
        <v>7713</v>
      </c>
      <c r="F1690" s="20" t="s">
        <v>466</v>
      </c>
      <c r="G1690" s="20" t="s">
        <v>7714</v>
      </c>
      <c r="H1690" s="20" t="s">
        <v>7715</v>
      </c>
      <c r="I1690" s="20" t="s">
        <v>401</v>
      </c>
      <c r="J1690" s="20" t="s">
        <v>483</v>
      </c>
    </row>
    <row r="1691" spans="1:10" x14ac:dyDescent="0.2">
      <c r="A1691" s="20" t="s">
        <v>7716</v>
      </c>
      <c r="B1691" s="20" t="s">
        <v>4908</v>
      </c>
      <c r="C1691" s="20" t="s">
        <v>4909</v>
      </c>
      <c r="D1691" s="20" t="s">
        <v>571</v>
      </c>
      <c r="E1691" s="20" t="s">
        <v>7717</v>
      </c>
      <c r="F1691" s="20" t="s">
        <v>441</v>
      </c>
      <c r="G1691" s="20" t="s">
        <v>7718</v>
      </c>
      <c r="H1691" s="20" t="s">
        <v>7719</v>
      </c>
      <c r="I1691" s="20" t="s">
        <v>401</v>
      </c>
      <c r="J1691" s="20" t="s">
        <v>483</v>
      </c>
    </row>
    <row r="1692" spans="1:10" x14ac:dyDescent="0.2">
      <c r="A1692" s="20" t="s">
        <v>7720</v>
      </c>
      <c r="B1692" s="20" t="s">
        <v>4908</v>
      </c>
      <c r="C1692" s="20" t="s">
        <v>4909</v>
      </c>
      <c r="D1692" s="20" t="s">
        <v>571</v>
      </c>
      <c r="E1692" s="20" t="s">
        <v>7721</v>
      </c>
      <c r="F1692" s="20" t="s">
        <v>5843</v>
      </c>
      <c r="G1692" s="20" t="s">
        <v>7722</v>
      </c>
      <c r="H1692" s="20" t="s">
        <v>7723</v>
      </c>
      <c r="I1692" s="20" t="s">
        <v>401</v>
      </c>
      <c r="J1692" s="20" t="s">
        <v>483</v>
      </c>
    </row>
    <row r="1693" spans="1:10" x14ac:dyDescent="0.2">
      <c r="A1693" s="20" t="s">
        <v>7724</v>
      </c>
      <c r="B1693" s="20" t="s">
        <v>4918</v>
      </c>
      <c r="C1693" s="20" t="s">
        <v>4909</v>
      </c>
      <c r="D1693" s="20" t="s">
        <v>571</v>
      </c>
      <c r="E1693" s="20" t="s">
        <v>7725</v>
      </c>
      <c r="F1693" s="20" t="s">
        <v>593</v>
      </c>
      <c r="G1693" s="20" t="s">
        <v>7726</v>
      </c>
      <c r="H1693" s="20" t="s">
        <v>7727</v>
      </c>
      <c r="I1693" s="20" t="s">
        <v>401</v>
      </c>
      <c r="J1693" s="20" t="s">
        <v>402</v>
      </c>
    </row>
    <row r="1694" spans="1:10" x14ac:dyDescent="0.2">
      <c r="A1694" s="20" t="s">
        <v>7728</v>
      </c>
      <c r="B1694" s="20" t="s">
        <v>4908</v>
      </c>
      <c r="C1694" s="20" t="s">
        <v>4909</v>
      </c>
      <c r="D1694" s="20" t="s">
        <v>571</v>
      </c>
      <c r="E1694" s="20" t="s">
        <v>7729</v>
      </c>
      <c r="F1694" s="20" t="s">
        <v>1929</v>
      </c>
      <c r="G1694" s="20" t="s">
        <v>7730</v>
      </c>
      <c r="H1694" s="20" t="s">
        <v>7731</v>
      </c>
      <c r="I1694" s="20" t="s">
        <v>401</v>
      </c>
      <c r="J1694" s="20" t="s">
        <v>483</v>
      </c>
    </row>
    <row r="1695" spans="1:10" x14ac:dyDescent="0.2">
      <c r="A1695" s="20" t="s">
        <v>7732</v>
      </c>
      <c r="B1695" s="20" t="s">
        <v>4918</v>
      </c>
      <c r="C1695" s="20" t="s">
        <v>4909</v>
      </c>
      <c r="D1695" s="20" t="s">
        <v>571</v>
      </c>
      <c r="E1695" s="20" t="s">
        <v>7733</v>
      </c>
      <c r="F1695" s="20" t="s">
        <v>410</v>
      </c>
      <c r="G1695" s="20" t="s">
        <v>7734</v>
      </c>
      <c r="H1695" s="20" t="s">
        <v>7735</v>
      </c>
      <c r="I1695" s="20" t="s">
        <v>389</v>
      </c>
      <c r="J1695" s="20"/>
    </row>
    <row r="1696" spans="1:10" x14ac:dyDescent="0.2">
      <c r="A1696" s="20" t="s">
        <v>7736</v>
      </c>
      <c r="B1696" s="20" t="s">
        <v>4918</v>
      </c>
      <c r="C1696" s="20" t="s">
        <v>4909</v>
      </c>
      <c r="D1696" s="20" t="s">
        <v>571</v>
      </c>
      <c r="E1696" s="20" t="s">
        <v>7737</v>
      </c>
      <c r="F1696" s="20" t="s">
        <v>727</v>
      </c>
      <c r="G1696" s="20" t="s">
        <v>7738</v>
      </c>
      <c r="H1696" s="20" t="s">
        <v>7739</v>
      </c>
      <c r="I1696" s="20" t="s">
        <v>401</v>
      </c>
      <c r="J1696" s="20" t="s">
        <v>483</v>
      </c>
    </row>
    <row r="1697" spans="1:10" x14ac:dyDescent="0.2">
      <c r="A1697" s="20" t="s">
        <v>7740</v>
      </c>
      <c r="B1697" s="20" t="s">
        <v>4918</v>
      </c>
      <c r="C1697" s="20" t="s">
        <v>4909</v>
      </c>
      <c r="D1697" s="20" t="s">
        <v>571</v>
      </c>
      <c r="E1697" s="20" t="s">
        <v>7741</v>
      </c>
      <c r="F1697" s="20" t="s">
        <v>557</v>
      </c>
      <c r="G1697" s="20" t="s">
        <v>7742</v>
      </c>
      <c r="H1697" s="20" t="s">
        <v>7743</v>
      </c>
      <c r="I1697" s="20" t="s">
        <v>401</v>
      </c>
      <c r="J1697" s="20" t="s">
        <v>483</v>
      </c>
    </row>
    <row r="1698" spans="1:10" x14ac:dyDescent="0.2">
      <c r="A1698" s="20" t="s">
        <v>7744</v>
      </c>
      <c r="B1698" s="20" t="s">
        <v>4918</v>
      </c>
      <c r="C1698" s="20" t="s">
        <v>4909</v>
      </c>
      <c r="D1698" s="20" t="s">
        <v>571</v>
      </c>
      <c r="E1698" s="20" t="s">
        <v>7745</v>
      </c>
      <c r="F1698" s="20" t="s">
        <v>770</v>
      </c>
      <c r="G1698" s="20" t="s">
        <v>7746</v>
      </c>
      <c r="H1698" s="20" t="s">
        <v>7747</v>
      </c>
      <c r="I1698" s="20" t="s">
        <v>401</v>
      </c>
      <c r="J1698" s="20" t="s">
        <v>402</v>
      </c>
    </row>
    <row r="1699" spans="1:10" x14ac:dyDescent="0.2">
      <c r="A1699" s="20" t="s">
        <v>7748</v>
      </c>
      <c r="B1699" s="20" t="s">
        <v>4918</v>
      </c>
      <c r="C1699" s="20" t="s">
        <v>4909</v>
      </c>
      <c r="D1699" s="20" t="s">
        <v>571</v>
      </c>
      <c r="E1699" s="20" t="s">
        <v>7749</v>
      </c>
      <c r="F1699" s="20" t="s">
        <v>891</v>
      </c>
      <c r="G1699" s="20" t="s">
        <v>7750</v>
      </c>
      <c r="H1699" s="20" t="s">
        <v>7751</v>
      </c>
      <c r="I1699" s="20" t="s">
        <v>352</v>
      </c>
      <c r="J1699" s="20"/>
    </row>
    <row r="1700" spans="1:10" x14ac:dyDescent="0.2">
      <c r="A1700" s="20" t="s">
        <v>7752</v>
      </c>
      <c r="B1700" s="20" t="s">
        <v>4908</v>
      </c>
      <c r="C1700" s="20" t="s">
        <v>4909</v>
      </c>
      <c r="D1700" s="20" t="s">
        <v>571</v>
      </c>
      <c r="E1700" s="20" t="s">
        <v>7753</v>
      </c>
      <c r="F1700" s="20" t="s">
        <v>486</v>
      </c>
      <c r="G1700" s="20" t="s">
        <v>7754</v>
      </c>
      <c r="H1700" s="20" t="s">
        <v>7755</v>
      </c>
      <c r="I1700" s="20" t="s">
        <v>401</v>
      </c>
      <c r="J1700" s="20" t="s">
        <v>483</v>
      </c>
    </row>
    <row r="1701" spans="1:10" x14ac:dyDescent="0.2">
      <c r="A1701" s="20" t="s">
        <v>7756</v>
      </c>
      <c r="B1701" s="20" t="s">
        <v>4918</v>
      </c>
      <c r="C1701" s="20" t="s">
        <v>4909</v>
      </c>
      <c r="D1701" s="20" t="s">
        <v>571</v>
      </c>
      <c r="E1701" s="20" t="s">
        <v>7757</v>
      </c>
      <c r="F1701" s="20" t="s">
        <v>770</v>
      </c>
      <c r="G1701" s="20" t="s">
        <v>7758</v>
      </c>
      <c r="H1701" s="20" t="s">
        <v>7759</v>
      </c>
      <c r="I1701" s="20" t="s">
        <v>401</v>
      </c>
      <c r="J1701" s="20" t="s">
        <v>483</v>
      </c>
    </row>
    <row r="1702" spans="1:10" x14ac:dyDescent="0.2">
      <c r="A1702" s="20" t="s">
        <v>7760</v>
      </c>
      <c r="B1702" s="20" t="s">
        <v>4918</v>
      </c>
      <c r="C1702" s="20" t="s">
        <v>4909</v>
      </c>
      <c r="D1702" s="20" t="s">
        <v>571</v>
      </c>
      <c r="E1702" s="20" t="s">
        <v>7761</v>
      </c>
      <c r="F1702" s="20" t="s">
        <v>557</v>
      </c>
      <c r="G1702" s="20" t="s">
        <v>7762</v>
      </c>
      <c r="H1702" s="20" t="s">
        <v>7763</v>
      </c>
      <c r="I1702" s="20" t="s">
        <v>401</v>
      </c>
      <c r="J1702" s="20" t="s">
        <v>483</v>
      </c>
    </row>
    <row r="1703" spans="1:10" x14ac:dyDescent="0.2">
      <c r="A1703" s="20" t="s">
        <v>7764</v>
      </c>
      <c r="B1703" s="20" t="s">
        <v>4918</v>
      </c>
      <c r="C1703" s="20" t="s">
        <v>4909</v>
      </c>
      <c r="D1703" s="20" t="s">
        <v>571</v>
      </c>
      <c r="E1703" s="20" t="s">
        <v>7765</v>
      </c>
      <c r="F1703" s="20" t="s">
        <v>7766</v>
      </c>
      <c r="G1703" s="20" t="s">
        <v>7767</v>
      </c>
      <c r="H1703" s="20" t="s">
        <v>7768</v>
      </c>
      <c r="I1703" s="20" t="s">
        <v>401</v>
      </c>
      <c r="J1703" s="20" t="s">
        <v>402</v>
      </c>
    </row>
    <row r="1704" spans="1:10" x14ac:dyDescent="0.2">
      <c r="A1704" s="20" t="s">
        <v>7769</v>
      </c>
      <c r="B1704" s="20" t="s">
        <v>4908</v>
      </c>
      <c r="C1704" s="20" t="s">
        <v>4909</v>
      </c>
      <c r="D1704" s="20" t="s">
        <v>571</v>
      </c>
      <c r="E1704" s="20" t="s">
        <v>7770</v>
      </c>
      <c r="F1704" s="20" t="s">
        <v>3816</v>
      </c>
      <c r="G1704" s="20" t="s">
        <v>7771</v>
      </c>
      <c r="H1704" s="20" t="s">
        <v>7772</v>
      </c>
      <c r="I1704" s="20" t="s">
        <v>401</v>
      </c>
      <c r="J1704" s="20" t="s">
        <v>402</v>
      </c>
    </row>
    <row r="1705" spans="1:10" x14ac:dyDescent="0.2">
      <c r="A1705" s="20" t="s">
        <v>7773</v>
      </c>
      <c r="B1705" s="20" t="s">
        <v>4908</v>
      </c>
      <c r="C1705" s="20" t="s">
        <v>4909</v>
      </c>
      <c r="D1705" s="20" t="s">
        <v>571</v>
      </c>
      <c r="E1705" s="20" t="s">
        <v>7774</v>
      </c>
      <c r="F1705" s="20" t="s">
        <v>7775</v>
      </c>
      <c r="G1705" s="20" t="s">
        <v>7776</v>
      </c>
      <c r="H1705" s="20" t="s">
        <v>7777</v>
      </c>
      <c r="I1705" s="20" t="s">
        <v>401</v>
      </c>
      <c r="J1705" s="20" t="s">
        <v>483</v>
      </c>
    </row>
    <row r="1706" spans="1:10" x14ac:dyDescent="0.2">
      <c r="A1706" s="20" t="s">
        <v>7778</v>
      </c>
      <c r="B1706" s="20" t="s">
        <v>4918</v>
      </c>
      <c r="C1706" s="20" t="s">
        <v>4909</v>
      </c>
      <c r="D1706" s="20" t="s">
        <v>571</v>
      </c>
      <c r="E1706" s="20" t="s">
        <v>7779</v>
      </c>
      <c r="F1706" s="20" t="s">
        <v>1037</v>
      </c>
      <c r="G1706" s="20" t="s">
        <v>7780</v>
      </c>
      <c r="H1706" s="20" t="s">
        <v>7781</v>
      </c>
      <c r="I1706" s="20" t="s">
        <v>401</v>
      </c>
      <c r="J1706" s="20" t="s">
        <v>483</v>
      </c>
    </row>
    <row r="1707" spans="1:10" x14ac:dyDescent="0.2">
      <c r="A1707" s="20" t="s">
        <v>7782</v>
      </c>
      <c r="B1707" s="20" t="s">
        <v>4908</v>
      </c>
      <c r="C1707" s="20" t="s">
        <v>4909</v>
      </c>
      <c r="D1707" s="20" t="s">
        <v>571</v>
      </c>
      <c r="E1707" s="20" t="s">
        <v>7783</v>
      </c>
      <c r="F1707" s="20" t="s">
        <v>2552</v>
      </c>
      <c r="G1707" s="20" t="s">
        <v>7784</v>
      </c>
      <c r="H1707" s="20" t="s">
        <v>7785</v>
      </c>
      <c r="I1707" s="20" t="s">
        <v>401</v>
      </c>
      <c r="J1707" s="20" t="s">
        <v>483</v>
      </c>
    </row>
    <row r="1708" spans="1:10" x14ac:dyDescent="0.2">
      <c r="A1708" s="20" t="s">
        <v>7786</v>
      </c>
      <c r="B1708" s="20" t="s">
        <v>4918</v>
      </c>
      <c r="C1708" s="20" t="s">
        <v>4909</v>
      </c>
      <c r="D1708" s="20" t="s">
        <v>571</v>
      </c>
      <c r="E1708" s="20" t="s">
        <v>7787</v>
      </c>
      <c r="F1708" s="20" t="s">
        <v>2253</v>
      </c>
      <c r="G1708" s="20" t="s">
        <v>7788</v>
      </c>
      <c r="H1708" s="20" t="s">
        <v>7789</v>
      </c>
      <c r="I1708" s="20" t="s">
        <v>401</v>
      </c>
      <c r="J1708" s="20" t="s">
        <v>483</v>
      </c>
    </row>
    <row r="1709" spans="1:10" x14ac:dyDescent="0.2">
      <c r="A1709" s="20" t="s">
        <v>7790</v>
      </c>
      <c r="B1709" s="20" t="s">
        <v>4918</v>
      </c>
      <c r="C1709" s="20" t="s">
        <v>4909</v>
      </c>
      <c r="D1709" s="20" t="s">
        <v>571</v>
      </c>
      <c r="E1709" s="20" t="s">
        <v>7791</v>
      </c>
      <c r="F1709" s="20" t="s">
        <v>1457</v>
      </c>
      <c r="G1709" s="20" t="s">
        <v>7792</v>
      </c>
      <c r="H1709" s="20" t="s">
        <v>7793</v>
      </c>
      <c r="I1709" s="20" t="s">
        <v>401</v>
      </c>
      <c r="J1709" s="20" t="s">
        <v>483</v>
      </c>
    </row>
    <row r="1710" spans="1:10" x14ac:dyDescent="0.2">
      <c r="A1710" s="20" t="s">
        <v>7794</v>
      </c>
      <c r="B1710" s="20" t="s">
        <v>4918</v>
      </c>
      <c r="C1710" s="20" t="s">
        <v>4909</v>
      </c>
      <c r="D1710" s="20" t="s">
        <v>571</v>
      </c>
      <c r="E1710" s="20" t="s">
        <v>7795</v>
      </c>
      <c r="F1710" s="20" t="s">
        <v>421</v>
      </c>
      <c r="G1710" s="20" t="s">
        <v>7796</v>
      </c>
      <c r="H1710" s="20" t="s">
        <v>7797</v>
      </c>
      <c r="I1710" s="20" t="s">
        <v>389</v>
      </c>
      <c r="J1710" s="20"/>
    </row>
    <row r="1711" spans="1:10" x14ac:dyDescent="0.2">
      <c r="A1711" s="20" t="s">
        <v>7798</v>
      </c>
      <c r="B1711" s="20" t="s">
        <v>4918</v>
      </c>
      <c r="C1711" s="20" t="s">
        <v>4909</v>
      </c>
      <c r="D1711" s="20" t="s">
        <v>571</v>
      </c>
      <c r="E1711" s="20" t="s">
        <v>7799</v>
      </c>
      <c r="F1711" s="20" t="s">
        <v>1929</v>
      </c>
      <c r="G1711" s="20" t="s">
        <v>7800</v>
      </c>
      <c r="H1711" s="20" t="s">
        <v>7801</v>
      </c>
      <c r="I1711" s="20" t="s">
        <v>401</v>
      </c>
      <c r="J1711" s="20" t="s">
        <v>483</v>
      </c>
    </row>
    <row r="1712" spans="1:10" x14ac:dyDescent="0.2">
      <c r="A1712" s="20" t="s">
        <v>7802</v>
      </c>
      <c r="B1712" s="20" t="s">
        <v>4918</v>
      </c>
      <c r="C1712" s="20" t="s">
        <v>4909</v>
      </c>
      <c r="D1712" s="20" t="s">
        <v>571</v>
      </c>
      <c r="E1712" s="20" t="s">
        <v>7803</v>
      </c>
      <c r="F1712" s="20" t="s">
        <v>421</v>
      </c>
      <c r="G1712" s="20" t="s">
        <v>7804</v>
      </c>
      <c r="H1712" s="20" t="s">
        <v>7805</v>
      </c>
      <c r="I1712" s="20" t="s">
        <v>401</v>
      </c>
      <c r="J1712" s="20" t="s">
        <v>483</v>
      </c>
    </row>
    <row r="1713" spans="1:10" x14ac:dyDescent="0.2">
      <c r="A1713" s="20" t="s">
        <v>7806</v>
      </c>
      <c r="B1713" s="20" t="s">
        <v>4918</v>
      </c>
      <c r="C1713" s="20" t="s">
        <v>4909</v>
      </c>
      <c r="D1713" s="20" t="s">
        <v>571</v>
      </c>
      <c r="E1713" s="20" t="s">
        <v>7807</v>
      </c>
      <c r="F1713" s="20" t="s">
        <v>7808</v>
      </c>
      <c r="G1713" s="20" t="s">
        <v>7809</v>
      </c>
      <c r="H1713" s="20" t="s">
        <v>7810</v>
      </c>
      <c r="I1713" s="20" t="s">
        <v>401</v>
      </c>
      <c r="J1713" s="20" t="s">
        <v>402</v>
      </c>
    </row>
    <row r="1714" spans="1:10" x14ac:dyDescent="0.2">
      <c r="A1714" s="20" t="s">
        <v>7811</v>
      </c>
      <c r="B1714" s="20" t="s">
        <v>4918</v>
      </c>
      <c r="C1714" s="20" t="s">
        <v>4909</v>
      </c>
      <c r="D1714" s="20" t="s">
        <v>571</v>
      </c>
      <c r="E1714" s="20" t="s">
        <v>7812</v>
      </c>
      <c r="F1714" s="20" t="s">
        <v>7813</v>
      </c>
      <c r="G1714" s="20" t="s">
        <v>7814</v>
      </c>
      <c r="H1714" s="20" t="s">
        <v>7815</v>
      </c>
      <c r="I1714" s="20" t="s">
        <v>401</v>
      </c>
      <c r="J1714" s="20" t="s">
        <v>402</v>
      </c>
    </row>
    <row r="1715" spans="1:10" x14ac:dyDescent="0.2">
      <c r="A1715" s="20" t="s">
        <v>7816</v>
      </c>
      <c r="B1715" s="20" t="s">
        <v>4908</v>
      </c>
      <c r="C1715" s="20" t="s">
        <v>4909</v>
      </c>
      <c r="D1715" s="20" t="s">
        <v>571</v>
      </c>
      <c r="E1715" s="20" t="s">
        <v>7817</v>
      </c>
      <c r="F1715" s="20" t="s">
        <v>1660</v>
      </c>
      <c r="G1715" s="20" t="s">
        <v>7818</v>
      </c>
      <c r="H1715" s="20" t="s">
        <v>7819</v>
      </c>
      <c r="I1715" s="20" t="s">
        <v>401</v>
      </c>
      <c r="J1715" s="20" t="s">
        <v>483</v>
      </c>
    </row>
    <row r="1716" spans="1:10" x14ac:dyDescent="0.2">
      <c r="A1716" s="20" t="s">
        <v>7820</v>
      </c>
      <c r="B1716" s="20" t="s">
        <v>4918</v>
      </c>
      <c r="C1716" s="20" t="s">
        <v>4909</v>
      </c>
      <c r="D1716" s="20" t="s">
        <v>571</v>
      </c>
      <c r="E1716" s="20" t="s">
        <v>7821</v>
      </c>
      <c r="F1716" s="20" t="s">
        <v>3457</v>
      </c>
      <c r="G1716" s="20" t="s">
        <v>7822</v>
      </c>
      <c r="H1716" s="20" t="s">
        <v>7823</v>
      </c>
      <c r="I1716" s="20" t="s">
        <v>401</v>
      </c>
      <c r="J1716" s="20" t="s">
        <v>483</v>
      </c>
    </row>
    <row r="1717" spans="1:10" x14ac:dyDescent="0.2">
      <c r="A1717" s="20" t="s">
        <v>7824</v>
      </c>
      <c r="B1717" s="20" t="s">
        <v>4908</v>
      </c>
      <c r="C1717" s="20" t="s">
        <v>4909</v>
      </c>
      <c r="D1717" s="20" t="s">
        <v>571</v>
      </c>
      <c r="E1717" s="20" t="s">
        <v>7825</v>
      </c>
      <c r="F1717" s="20" t="s">
        <v>727</v>
      </c>
      <c r="G1717" s="20" t="s">
        <v>7826</v>
      </c>
      <c r="H1717" s="20" t="s">
        <v>7827</v>
      </c>
      <c r="I1717" s="20" t="s">
        <v>401</v>
      </c>
      <c r="J1717" s="20" t="s">
        <v>483</v>
      </c>
    </row>
    <row r="1718" spans="1:10" x14ac:dyDescent="0.2">
      <c r="A1718" s="20" t="s">
        <v>7828</v>
      </c>
      <c r="B1718" s="20" t="s">
        <v>4908</v>
      </c>
      <c r="C1718" s="20" t="s">
        <v>4909</v>
      </c>
      <c r="D1718" s="20" t="s">
        <v>571</v>
      </c>
      <c r="E1718" s="20" t="s">
        <v>7829</v>
      </c>
      <c r="F1718" s="20" t="s">
        <v>557</v>
      </c>
      <c r="G1718" s="20" t="s">
        <v>7830</v>
      </c>
      <c r="H1718" s="20" t="s">
        <v>7831</v>
      </c>
      <c r="I1718" s="20" t="s">
        <v>401</v>
      </c>
      <c r="J1718" s="20" t="s">
        <v>483</v>
      </c>
    </row>
    <row r="1719" spans="1:10" x14ac:dyDescent="0.2">
      <c r="A1719" s="20" t="s">
        <v>7832</v>
      </c>
      <c r="B1719" s="20" t="s">
        <v>4908</v>
      </c>
      <c r="C1719" s="20" t="s">
        <v>4909</v>
      </c>
      <c r="D1719" s="20" t="s">
        <v>571</v>
      </c>
      <c r="E1719" s="20" t="s">
        <v>7833</v>
      </c>
      <c r="F1719" s="20" t="s">
        <v>547</v>
      </c>
      <c r="G1719" s="20" t="s">
        <v>7834</v>
      </c>
      <c r="H1719" s="20" t="s">
        <v>7835</v>
      </c>
      <c r="I1719" s="20" t="s">
        <v>401</v>
      </c>
      <c r="J1719" s="20" t="s">
        <v>883</v>
      </c>
    </row>
    <row r="1720" spans="1:10" x14ac:dyDescent="0.2">
      <c r="A1720" s="20" t="s">
        <v>7836</v>
      </c>
      <c r="B1720" s="20" t="s">
        <v>4908</v>
      </c>
      <c r="C1720" s="20" t="s">
        <v>4909</v>
      </c>
      <c r="D1720" s="20" t="s">
        <v>571</v>
      </c>
      <c r="E1720" s="20" t="s">
        <v>7837</v>
      </c>
      <c r="F1720" s="20" t="s">
        <v>1071</v>
      </c>
      <c r="G1720" s="20" t="s">
        <v>7838</v>
      </c>
      <c r="H1720" s="20" t="s">
        <v>7839</v>
      </c>
      <c r="I1720" s="20" t="s">
        <v>401</v>
      </c>
      <c r="J1720" s="20" t="s">
        <v>483</v>
      </c>
    </row>
    <row r="1721" spans="1:10" x14ac:dyDescent="0.2">
      <c r="A1721" s="20" t="s">
        <v>7840</v>
      </c>
      <c r="B1721" s="20" t="s">
        <v>4908</v>
      </c>
      <c r="C1721" s="20" t="s">
        <v>4909</v>
      </c>
      <c r="D1721" s="20" t="s">
        <v>571</v>
      </c>
      <c r="E1721" s="20" t="s">
        <v>7841</v>
      </c>
      <c r="F1721" s="20" t="s">
        <v>7842</v>
      </c>
      <c r="G1721" s="20" t="s">
        <v>7843</v>
      </c>
      <c r="H1721" s="20" t="s">
        <v>7844</v>
      </c>
      <c r="I1721" s="20" t="s">
        <v>401</v>
      </c>
      <c r="J1721" s="20" t="s">
        <v>402</v>
      </c>
    </row>
    <row r="1722" spans="1:10" x14ac:dyDescent="0.2">
      <c r="A1722" s="20" t="s">
        <v>7845</v>
      </c>
      <c r="B1722" s="20" t="s">
        <v>4908</v>
      </c>
      <c r="C1722" s="20" t="s">
        <v>4909</v>
      </c>
      <c r="D1722" s="20" t="s">
        <v>571</v>
      </c>
      <c r="E1722" s="20" t="s">
        <v>7846</v>
      </c>
      <c r="F1722" s="20" t="s">
        <v>7847</v>
      </c>
      <c r="G1722" s="20" t="s">
        <v>7848</v>
      </c>
      <c r="H1722" s="20" t="s">
        <v>7849</v>
      </c>
      <c r="I1722" s="20" t="s">
        <v>401</v>
      </c>
      <c r="J1722" s="20" t="s">
        <v>483</v>
      </c>
    </row>
    <row r="1723" spans="1:10" x14ac:dyDescent="0.2">
      <c r="A1723" s="20" t="s">
        <v>7850</v>
      </c>
      <c r="B1723" s="20" t="s">
        <v>4908</v>
      </c>
      <c r="C1723" s="20" t="s">
        <v>4909</v>
      </c>
      <c r="D1723" s="20" t="s">
        <v>571</v>
      </c>
      <c r="E1723" s="20" t="s">
        <v>7851</v>
      </c>
      <c r="F1723" s="20" t="s">
        <v>3947</v>
      </c>
      <c r="G1723" s="20" t="s">
        <v>7852</v>
      </c>
      <c r="H1723" s="20" t="s">
        <v>7853</v>
      </c>
      <c r="I1723" s="20" t="s">
        <v>401</v>
      </c>
      <c r="J1723" s="20" t="s">
        <v>483</v>
      </c>
    </row>
    <row r="1724" spans="1:10" x14ac:dyDescent="0.2">
      <c r="A1724" s="20" t="s">
        <v>7854</v>
      </c>
      <c r="B1724" s="20" t="s">
        <v>4918</v>
      </c>
      <c r="C1724" s="20" t="s">
        <v>4909</v>
      </c>
      <c r="D1724" s="20" t="s">
        <v>571</v>
      </c>
      <c r="E1724" s="20" t="s">
        <v>7855</v>
      </c>
      <c r="F1724" s="20" t="s">
        <v>7856</v>
      </c>
      <c r="G1724" s="20" t="s">
        <v>7857</v>
      </c>
      <c r="H1724" s="20" t="s">
        <v>7858</v>
      </c>
      <c r="I1724" s="20" t="s">
        <v>401</v>
      </c>
      <c r="J1724" s="20" t="s">
        <v>483</v>
      </c>
    </row>
    <row r="1725" spans="1:10" x14ac:dyDescent="0.2">
      <c r="A1725" s="20" t="s">
        <v>7859</v>
      </c>
      <c r="B1725" s="20" t="s">
        <v>4918</v>
      </c>
      <c r="C1725" s="20" t="s">
        <v>4909</v>
      </c>
      <c r="D1725" s="20" t="s">
        <v>571</v>
      </c>
      <c r="E1725" s="20" t="s">
        <v>7860</v>
      </c>
      <c r="F1725" s="20" t="s">
        <v>7861</v>
      </c>
      <c r="G1725" s="20" t="s">
        <v>7862</v>
      </c>
      <c r="H1725" s="20" t="s">
        <v>7863</v>
      </c>
      <c r="I1725" s="20" t="s">
        <v>401</v>
      </c>
      <c r="J1725" s="20" t="s">
        <v>483</v>
      </c>
    </row>
    <row r="1726" spans="1:10" x14ac:dyDescent="0.2">
      <c r="A1726" s="20" t="s">
        <v>7864</v>
      </c>
      <c r="B1726" s="20" t="s">
        <v>4918</v>
      </c>
      <c r="C1726" s="20" t="s">
        <v>4909</v>
      </c>
      <c r="D1726" s="20" t="s">
        <v>571</v>
      </c>
      <c r="E1726" s="20" t="s">
        <v>7865</v>
      </c>
      <c r="F1726" s="20" t="s">
        <v>7866</v>
      </c>
      <c r="G1726" s="20" t="s">
        <v>7867</v>
      </c>
      <c r="H1726" s="20" t="s">
        <v>7868</v>
      </c>
      <c r="I1726" s="20" t="s">
        <v>401</v>
      </c>
      <c r="J1726" s="20" t="s">
        <v>483</v>
      </c>
    </row>
    <row r="1727" spans="1:10" x14ac:dyDescent="0.2">
      <c r="A1727" s="20" t="s">
        <v>7869</v>
      </c>
      <c r="B1727" s="20" t="s">
        <v>4918</v>
      </c>
      <c r="C1727" s="20" t="s">
        <v>4909</v>
      </c>
      <c r="D1727" s="20" t="s">
        <v>571</v>
      </c>
      <c r="E1727" s="20" t="s">
        <v>7870</v>
      </c>
      <c r="F1727" s="20" t="s">
        <v>7871</v>
      </c>
      <c r="G1727" s="20" t="s">
        <v>7872</v>
      </c>
      <c r="H1727" s="20" t="s">
        <v>7873</v>
      </c>
      <c r="I1727" s="20" t="s">
        <v>401</v>
      </c>
      <c r="J1727" s="20" t="s">
        <v>483</v>
      </c>
    </row>
    <row r="1728" spans="1:10" x14ac:dyDescent="0.2">
      <c r="A1728" s="20" t="s">
        <v>7874</v>
      </c>
      <c r="B1728" s="20" t="s">
        <v>4908</v>
      </c>
      <c r="C1728" s="20" t="s">
        <v>4909</v>
      </c>
      <c r="D1728" s="20" t="s">
        <v>571</v>
      </c>
      <c r="E1728" s="20" t="s">
        <v>7875</v>
      </c>
      <c r="F1728" s="20" t="s">
        <v>7876</v>
      </c>
      <c r="G1728" s="20" t="s">
        <v>7877</v>
      </c>
      <c r="H1728" s="20" t="s">
        <v>7878</v>
      </c>
      <c r="I1728" s="20" t="s">
        <v>401</v>
      </c>
      <c r="J1728" s="20" t="s">
        <v>402</v>
      </c>
    </row>
    <row r="1729" spans="1:10" x14ac:dyDescent="0.2">
      <c r="A1729" s="20" t="s">
        <v>7879</v>
      </c>
      <c r="B1729" s="20" t="s">
        <v>4908</v>
      </c>
      <c r="C1729" s="20" t="s">
        <v>4909</v>
      </c>
      <c r="D1729" s="20" t="s">
        <v>571</v>
      </c>
      <c r="E1729" s="20" t="s">
        <v>7880</v>
      </c>
      <c r="F1729" s="20" t="s">
        <v>3225</v>
      </c>
      <c r="G1729" s="20" t="s">
        <v>7881</v>
      </c>
      <c r="H1729" s="20" t="s">
        <v>7882</v>
      </c>
      <c r="I1729" s="20" t="s">
        <v>401</v>
      </c>
      <c r="J1729" s="20" t="s">
        <v>483</v>
      </c>
    </row>
    <row r="1730" spans="1:10" x14ac:dyDescent="0.2">
      <c r="A1730" s="20" t="s">
        <v>7883</v>
      </c>
      <c r="B1730" s="20" t="s">
        <v>4908</v>
      </c>
      <c r="C1730" s="20" t="s">
        <v>4909</v>
      </c>
      <c r="D1730" s="20" t="s">
        <v>571</v>
      </c>
      <c r="E1730" s="20" t="s">
        <v>7884</v>
      </c>
      <c r="F1730" s="20" t="s">
        <v>6242</v>
      </c>
      <c r="G1730" s="20" t="s">
        <v>7885</v>
      </c>
      <c r="H1730" s="20" t="s">
        <v>7886</v>
      </c>
      <c r="I1730" s="20" t="s">
        <v>401</v>
      </c>
      <c r="J1730" s="20" t="s">
        <v>402</v>
      </c>
    </row>
    <row r="1731" spans="1:10" x14ac:dyDescent="0.2">
      <c r="A1731" s="20" t="s">
        <v>7887</v>
      </c>
      <c r="B1731" s="20" t="s">
        <v>4918</v>
      </c>
      <c r="C1731" s="20" t="s">
        <v>4909</v>
      </c>
      <c r="D1731" s="20" t="s">
        <v>571</v>
      </c>
      <c r="E1731" s="20" t="s">
        <v>7888</v>
      </c>
      <c r="F1731" s="20" t="s">
        <v>7889</v>
      </c>
      <c r="G1731" s="20" t="s">
        <v>7890</v>
      </c>
      <c r="H1731" s="20" t="s">
        <v>7891</v>
      </c>
      <c r="I1731" s="20" t="s">
        <v>401</v>
      </c>
      <c r="J1731" s="20" t="s">
        <v>402</v>
      </c>
    </row>
    <row r="1732" spans="1:10" x14ac:dyDescent="0.2">
      <c r="A1732" s="20" t="s">
        <v>7892</v>
      </c>
      <c r="B1732" s="20" t="s">
        <v>4918</v>
      </c>
      <c r="C1732" s="20" t="s">
        <v>4909</v>
      </c>
      <c r="D1732" s="20" t="s">
        <v>571</v>
      </c>
      <c r="E1732" s="20" t="s">
        <v>7893</v>
      </c>
      <c r="F1732" s="20" t="s">
        <v>1688</v>
      </c>
      <c r="G1732" s="20" t="s">
        <v>7894</v>
      </c>
      <c r="H1732" s="20" t="s">
        <v>7895</v>
      </c>
      <c r="I1732" s="20" t="s">
        <v>401</v>
      </c>
      <c r="J1732" s="20" t="s">
        <v>483</v>
      </c>
    </row>
    <row r="1733" spans="1:10" x14ac:dyDescent="0.2">
      <c r="A1733" s="20" t="s">
        <v>7896</v>
      </c>
      <c r="B1733" s="20" t="s">
        <v>4918</v>
      </c>
      <c r="C1733" s="20" t="s">
        <v>4909</v>
      </c>
      <c r="D1733" s="20" t="s">
        <v>571</v>
      </c>
      <c r="E1733" s="20" t="s">
        <v>7897</v>
      </c>
      <c r="F1733" s="20" t="s">
        <v>6778</v>
      </c>
      <c r="G1733" s="20" t="s">
        <v>7898</v>
      </c>
      <c r="H1733" s="20" t="s">
        <v>7899</v>
      </c>
      <c r="I1733" s="20" t="s">
        <v>401</v>
      </c>
      <c r="J1733" s="20" t="s">
        <v>483</v>
      </c>
    </row>
    <row r="1734" spans="1:10" x14ac:dyDescent="0.2">
      <c r="A1734" s="20" t="s">
        <v>7900</v>
      </c>
      <c r="B1734" s="20" t="s">
        <v>4918</v>
      </c>
      <c r="C1734" s="20" t="s">
        <v>4909</v>
      </c>
      <c r="D1734" s="20" t="s">
        <v>571</v>
      </c>
      <c r="E1734" s="20" t="s">
        <v>7901</v>
      </c>
      <c r="F1734" s="20" t="s">
        <v>1929</v>
      </c>
      <c r="G1734" s="20" t="s">
        <v>7902</v>
      </c>
      <c r="H1734" s="20" t="s">
        <v>7903</v>
      </c>
      <c r="I1734" s="20" t="s">
        <v>401</v>
      </c>
      <c r="J1734" s="20" t="s">
        <v>883</v>
      </c>
    </row>
    <row r="1735" spans="1:10" x14ac:dyDescent="0.2">
      <c r="A1735" s="20" t="s">
        <v>7904</v>
      </c>
      <c r="B1735" s="20" t="s">
        <v>4918</v>
      </c>
      <c r="C1735" s="20" t="s">
        <v>4909</v>
      </c>
      <c r="D1735" s="20" t="s">
        <v>571</v>
      </c>
      <c r="E1735" s="20" t="s">
        <v>7905</v>
      </c>
      <c r="F1735" s="20" t="s">
        <v>6592</v>
      </c>
      <c r="G1735" s="20" t="s">
        <v>7906</v>
      </c>
      <c r="H1735" s="20" t="s">
        <v>7907</v>
      </c>
      <c r="I1735" s="20" t="s">
        <v>401</v>
      </c>
      <c r="J1735" s="20" t="s">
        <v>483</v>
      </c>
    </row>
    <row r="1736" spans="1:10" x14ac:dyDescent="0.2">
      <c r="A1736" s="20" t="s">
        <v>7908</v>
      </c>
      <c r="B1736" s="20" t="s">
        <v>4918</v>
      </c>
      <c r="C1736" s="20" t="s">
        <v>4909</v>
      </c>
      <c r="D1736" s="20" t="s">
        <v>571</v>
      </c>
      <c r="E1736" s="20" t="s">
        <v>7909</v>
      </c>
      <c r="F1736" s="20" t="s">
        <v>900</v>
      </c>
      <c r="G1736" s="20" t="s">
        <v>7910</v>
      </c>
      <c r="H1736" s="20" t="s">
        <v>7911</v>
      </c>
      <c r="I1736" s="20" t="s">
        <v>401</v>
      </c>
      <c r="J1736" s="20" t="s">
        <v>483</v>
      </c>
    </row>
    <row r="1737" spans="1:10" x14ac:dyDescent="0.2">
      <c r="A1737" s="20" t="s">
        <v>7912</v>
      </c>
      <c r="B1737" s="20" t="s">
        <v>4908</v>
      </c>
      <c r="C1737" s="20" t="s">
        <v>4909</v>
      </c>
      <c r="D1737" s="20" t="s">
        <v>571</v>
      </c>
      <c r="E1737" s="20" t="s">
        <v>7913</v>
      </c>
      <c r="F1737" s="20" t="s">
        <v>770</v>
      </c>
      <c r="G1737" s="20" t="s">
        <v>7914</v>
      </c>
      <c r="H1737" s="20" t="s">
        <v>7915</v>
      </c>
      <c r="I1737" s="20" t="s">
        <v>401</v>
      </c>
      <c r="J1737" s="20" t="s">
        <v>402</v>
      </c>
    </row>
    <row r="1738" spans="1:10" x14ac:dyDescent="0.2">
      <c r="A1738" s="20" t="s">
        <v>7916</v>
      </c>
      <c r="B1738" s="20" t="s">
        <v>4918</v>
      </c>
      <c r="C1738" s="20" t="s">
        <v>4909</v>
      </c>
      <c r="D1738" s="20" t="s">
        <v>571</v>
      </c>
      <c r="E1738" s="20" t="s">
        <v>7917</v>
      </c>
      <c r="F1738" s="20" t="s">
        <v>421</v>
      </c>
      <c r="G1738" s="20" t="s">
        <v>7918</v>
      </c>
      <c r="H1738" s="20" t="s">
        <v>7919</v>
      </c>
      <c r="I1738" s="20" t="s">
        <v>401</v>
      </c>
      <c r="J1738" s="20" t="s">
        <v>483</v>
      </c>
    </row>
    <row r="1739" spans="1:10" x14ac:dyDescent="0.2">
      <c r="A1739" s="20" t="s">
        <v>7920</v>
      </c>
      <c r="B1739" s="20" t="s">
        <v>4918</v>
      </c>
      <c r="C1739" s="20" t="s">
        <v>4909</v>
      </c>
      <c r="D1739" s="20" t="s">
        <v>571</v>
      </c>
      <c r="E1739" s="20" t="s">
        <v>7921</v>
      </c>
      <c r="F1739" s="20" t="s">
        <v>7922</v>
      </c>
      <c r="G1739" s="20" t="s">
        <v>7923</v>
      </c>
      <c r="H1739" s="20" t="s">
        <v>7924</v>
      </c>
      <c r="I1739" s="20" t="s">
        <v>401</v>
      </c>
      <c r="J1739" s="20" t="s">
        <v>483</v>
      </c>
    </row>
    <row r="1740" spans="1:10" x14ac:dyDescent="0.2">
      <c r="A1740" s="20" t="s">
        <v>7925</v>
      </c>
      <c r="B1740" s="20" t="s">
        <v>4918</v>
      </c>
      <c r="C1740" s="20" t="s">
        <v>4909</v>
      </c>
      <c r="D1740" s="20" t="s">
        <v>571</v>
      </c>
      <c r="E1740" s="20" t="s">
        <v>7926</v>
      </c>
      <c r="F1740" s="20" t="s">
        <v>441</v>
      </c>
      <c r="G1740" s="20" t="s">
        <v>7927</v>
      </c>
      <c r="H1740" s="20" t="s">
        <v>7928</v>
      </c>
      <c r="I1740" s="20" t="s">
        <v>401</v>
      </c>
      <c r="J1740" s="20" t="s">
        <v>483</v>
      </c>
    </row>
    <row r="1741" spans="1:10" x14ac:dyDescent="0.2">
      <c r="A1741" s="20" t="s">
        <v>7929</v>
      </c>
      <c r="B1741" s="20" t="s">
        <v>4908</v>
      </c>
      <c r="C1741" s="20" t="s">
        <v>4909</v>
      </c>
      <c r="D1741" s="20" t="s">
        <v>571</v>
      </c>
      <c r="E1741" s="20" t="s">
        <v>7930</v>
      </c>
      <c r="F1741" s="20" t="s">
        <v>1736</v>
      </c>
      <c r="G1741" s="20" t="s">
        <v>7931</v>
      </c>
      <c r="H1741" s="20" t="s">
        <v>7932</v>
      </c>
      <c r="I1741" s="20" t="s">
        <v>401</v>
      </c>
      <c r="J1741" s="20" t="s">
        <v>402</v>
      </c>
    </row>
    <row r="1742" spans="1:10" x14ac:dyDescent="0.2">
      <c r="A1742" s="20" t="s">
        <v>7933</v>
      </c>
      <c r="B1742" s="20" t="s">
        <v>4908</v>
      </c>
      <c r="C1742" s="20" t="s">
        <v>4909</v>
      </c>
      <c r="D1742" s="20" t="s">
        <v>571</v>
      </c>
      <c r="E1742" s="20" t="s">
        <v>7934</v>
      </c>
      <c r="F1742" s="20" t="s">
        <v>7935</v>
      </c>
      <c r="G1742" s="20" t="s">
        <v>7936</v>
      </c>
      <c r="H1742" s="20" t="s">
        <v>7937</v>
      </c>
      <c r="I1742" s="20" t="s">
        <v>401</v>
      </c>
      <c r="J1742" s="20" t="s">
        <v>483</v>
      </c>
    </row>
    <row r="1743" spans="1:10" x14ac:dyDescent="0.2">
      <c r="A1743" s="20" t="s">
        <v>7938</v>
      </c>
      <c r="B1743" s="20" t="s">
        <v>4918</v>
      </c>
      <c r="C1743" s="20" t="s">
        <v>4909</v>
      </c>
      <c r="D1743" s="20" t="s">
        <v>571</v>
      </c>
      <c r="E1743" s="20" t="s">
        <v>7939</v>
      </c>
      <c r="F1743" s="20" t="s">
        <v>1093</v>
      </c>
      <c r="G1743" s="20" t="s">
        <v>7940</v>
      </c>
      <c r="H1743" s="20" t="s">
        <v>7941</v>
      </c>
      <c r="I1743" s="20" t="s">
        <v>401</v>
      </c>
      <c r="J1743" s="20" t="s">
        <v>483</v>
      </c>
    </row>
    <row r="1744" spans="1:10" x14ac:dyDescent="0.2">
      <c r="A1744" s="20" t="s">
        <v>7942</v>
      </c>
      <c r="B1744" s="20" t="s">
        <v>4918</v>
      </c>
      <c r="C1744" s="20" t="s">
        <v>4909</v>
      </c>
      <c r="D1744" s="20" t="s">
        <v>571</v>
      </c>
      <c r="E1744" s="20" t="s">
        <v>7943</v>
      </c>
      <c r="F1744" s="20" t="s">
        <v>421</v>
      </c>
      <c r="G1744" s="20" t="s">
        <v>7944</v>
      </c>
      <c r="H1744" s="20" t="s">
        <v>7945</v>
      </c>
      <c r="I1744" s="20" t="s">
        <v>401</v>
      </c>
      <c r="J1744" s="20" t="s">
        <v>483</v>
      </c>
    </row>
    <row r="1745" spans="1:10" x14ac:dyDescent="0.2">
      <c r="A1745" s="20" t="s">
        <v>7946</v>
      </c>
      <c r="B1745" s="20" t="s">
        <v>3681</v>
      </c>
      <c r="C1745" s="20" t="s">
        <v>4909</v>
      </c>
      <c r="D1745" s="20" t="s">
        <v>571</v>
      </c>
      <c r="E1745" s="20" t="s">
        <v>7947</v>
      </c>
      <c r="F1745" s="20" t="s">
        <v>1179</v>
      </c>
      <c r="G1745" s="20" t="s">
        <v>7948</v>
      </c>
      <c r="H1745" s="20" t="s">
        <v>7949</v>
      </c>
      <c r="I1745" s="20" t="s">
        <v>401</v>
      </c>
      <c r="J1745" s="20" t="s">
        <v>3545</v>
      </c>
    </row>
    <row r="1746" spans="1:10" x14ac:dyDescent="0.2">
      <c r="A1746" s="20" t="s">
        <v>7950</v>
      </c>
      <c r="B1746" s="20" t="s">
        <v>4908</v>
      </c>
      <c r="C1746" s="20" t="s">
        <v>4909</v>
      </c>
      <c r="D1746" s="20" t="s">
        <v>571</v>
      </c>
      <c r="E1746" s="20" t="s">
        <v>7951</v>
      </c>
      <c r="F1746" s="20" t="s">
        <v>7538</v>
      </c>
      <c r="G1746" s="20" t="s">
        <v>7952</v>
      </c>
      <c r="H1746" s="20" t="s">
        <v>7953</v>
      </c>
      <c r="I1746" s="20" t="s">
        <v>401</v>
      </c>
      <c r="J1746" s="20" t="s">
        <v>483</v>
      </c>
    </row>
    <row r="1747" spans="1:10" x14ac:dyDescent="0.2">
      <c r="A1747" s="20" t="s">
        <v>7954</v>
      </c>
      <c r="B1747" s="20" t="s">
        <v>4908</v>
      </c>
      <c r="C1747" s="20" t="s">
        <v>4909</v>
      </c>
      <c r="D1747" s="20" t="s">
        <v>571</v>
      </c>
      <c r="E1747" s="20" t="s">
        <v>7955</v>
      </c>
      <c r="F1747" s="20" t="s">
        <v>665</v>
      </c>
      <c r="G1747" s="20" t="s">
        <v>7956</v>
      </c>
      <c r="H1747" s="20" t="s">
        <v>7957</v>
      </c>
      <c r="I1747" s="20" t="s">
        <v>401</v>
      </c>
      <c r="J1747" s="20" t="s">
        <v>402</v>
      </c>
    </row>
    <row r="1748" spans="1:10" x14ac:dyDescent="0.2">
      <c r="A1748" s="20" t="s">
        <v>7958</v>
      </c>
      <c r="B1748" s="20" t="s">
        <v>4908</v>
      </c>
      <c r="C1748" s="20" t="s">
        <v>4909</v>
      </c>
      <c r="D1748" s="20" t="s">
        <v>571</v>
      </c>
      <c r="E1748" s="20" t="s">
        <v>7959</v>
      </c>
      <c r="F1748" s="20" t="s">
        <v>528</v>
      </c>
      <c r="G1748" s="20" t="s">
        <v>7960</v>
      </c>
      <c r="H1748" s="20" t="s">
        <v>7961</v>
      </c>
      <c r="I1748" s="20" t="s">
        <v>401</v>
      </c>
      <c r="J1748" s="20" t="s">
        <v>483</v>
      </c>
    </row>
    <row r="1749" spans="1:10" x14ac:dyDescent="0.2">
      <c r="A1749" s="20" t="s">
        <v>7962</v>
      </c>
      <c r="B1749" s="20" t="s">
        <v>4918</v>
      </c>
      <c r="C1749" s="20" t="s">
        <v>4909</v>
      </c>
      <c r="D1749" s="20" t="s">
        <v>571</v>
      </c>
      <c r="E1749" s="20" t="s">
        <v>7963</v>
      </c>
      <c r="F1749" s="20" t="s">
        <v>693</v>
      </c>
      <c r="G1749" s="20" t="s">
        <v>7964</v>
      </c>
      <c r="H1749" s="20" t="s">
        <v>7965</v>
      </c>
      <c r="I1749" s="20" t="s">
        <v>401</v>
      </c>
      <c r="J1749" s="20" t="s">
        <v>483</v>
      </c>
    </row>
    <row r="1750" spans="1:10" x14ac:dyDescent="0.2">
      <c r="A1750" s="20" t="s">
        <v>7966</v>
      </c>
      <c r="B1750" s="20" t="s">
        <v>4918</v>
      </c>
      <c r="C1750" s="20" t="s">
        <v>4909</v>
      </c>
      <c r="D1750" s="20" t="s">
        <v>571</v>
      </c>
      <c r="E1750" s="20" t="s">
        <v>7967</v>
      </c>
      <c r="F1750" s="20" t="s">
        <v>7968</v>
      </c>
      <c r="G1750" s="20" t="s">
        <v>7969</v>
      </c>
      <c r="H1750" s="20" t="s">
        <v>7970</v>
      </c>
      <c r="I1750" s="20" t="s">
        <v>401</v>
      </c>
      <c r="J1750" s="20" t="s">
        <v>3545</v>
      </c>
    </row>
    <row r="1751" spans="1:10" x14ac:dyDescent="0.2">
      <c r="A1751" s="20" t="s">
        <v>7971</v>
      </c>
      <c r="B1751" s="20" t="s">
        <v>4918</v>
      </c>
      <c r="C1751" s="20" t="s">
        <v>4909</v>
      </c>
      <c r="D1751" s="20" t="s">
        <v>571</v>
      </c>
      <c r="E1751" s="20" t="s">
        <v>7972</v>
      </c>
      <c r="F1751" s="20" t="s">
        <v>421</v>
      </c>
      <c r="G1751" s="20" t="s">
        <v>7973</v>
      </c>
      <c r="H1751" s="20" t="s">
        <v>7974</v>
      </c>
      <c r="I1751" s="20" t="s">
        <v>401</v>
      </c>
      <c r="J1751" s="20" t="s">
        <v>483</v>
      </c>
    </row>
    <row r="1752" spans="1:10" x14ac:dyDescent="0.2">
      <c r="A1752" s="20" t="s">
        <v>7975</v>
      </c>
      <c r="B1752" s="20" t="s">
        <v>4908</v>
      </c>
      <c r="C1752" s="20" t="s">
        <v>4909</v>
      </c>
      <c r="D1752" s="20" t="s">
        <v>571</v>
      </c>
      <c r="E1752" s="20" t="s">
        <v>7976</v>
      </c>
      <c r="F1752" s="20" t="s">
        <v>4556</v>
      </c>
      <c r="G1752" s="20" t="s">
        <v>7977</v>
      </c>
      <c r="H1752" s="20" t="s">
        <v>7978</v>
      </c>
      <c r="I1752" s="20" t="s">
        <v>401</v>
      </c>
      <c r="J1752" s="20" t="s">
        <v>483</v>
      </c>
    </row>
    <row r="1753" spans="1:10" x14ac:dyDescent="0.2">
      <c r="A1753" s="20" t="s">
        <v>7979</v>
      </c>
      <c r="B1753" s="20" t="s">
        <v>4908</v>
      </c>
      <c r="C1753" s="20" t="s">
        <v>4909</v>
      </c>
      <c r="D1753" s="20" t="s">
        <v>571</v>
      </c>
      <c r="E1753" s="20" t="s">
        <v>7980</v>
      </c>
      <c r="F1753" s="20" t="s">
        <v>962</v>
      </c>
      <c r="G1753" s="20" t="s">
        <v>7981</v>
      </c>
      <c r="H1753" s="20" t="s">
        <v>7982</v>
      </c>
      <c r="I1753" s="20" t="s">
        <v>401</v>
      </c>
      <c r="J1753" s="20" t="s">
        <v>483</v>
      </c>
    </row>
    <row r="1754" spans="1:10" x14ac:dyDescent="0.2">
      <c r="A1754" s="20" t="s">
        <v>7983</v>
      </c>
      <c r="B1754" s="20" t="s">
        <v>4918</v>
      </c>
      <c r="C1754" s="20" t="s">
        <v>4909</v>
      </c>
      <c r="D1754" s="20" t="s">
        <v>571</v>
      </c>
      <c r="E1754" s="20" t="s">
        <v>7984</v>
      </c>
      <c r="F1754" s="20" t="s">
        <v>7985</v>
      </c>
      <c r="G1754" s="20" t="s">
        <v>7986</v>
      </c>
      <c r="H1754" s="20" t="s">
        <v>7987</v>
      </c>
      <c r="I1754" s="20" t="s">
        <v>401</v>
      </c>
      <c r="J1754" s="20" t="s">
        <v>483</v>
      </c>
    </row>
    <row r="1755" spans="1:10" x14ac:dyDescent="0.2">
      <c r="A1755" s="20" t="s">
        <v>7988</v>
      </c>
      <c r="B1755" s="20" t="s">
        <v>4918</v>
      </c>
      <c r="C1755" s="20" t="s">
        <v>4909</v>
      </c>
      <c r="D1755" s="20" t="s">
        <v>571</v>
      </c>
      <c r="E1755" s="20" t="s">
        <v>7989</v>
      </c>
      <c r="F1755" s="20" t="s">
        <v>905</v>
      </c>
      <c r="G1755" s="20" t="s">
        <v>7990</v>
      </c>
      <c r="H1755" s="20" t="s">
        <v>7991</v>
      </c>
      <c r="I1755" s="20" t="s">
        <v>401</v>
      </c>
      <c r="J1755" s="20" t="s">
        <v>483</v>
      </c>
    </row>
    <row r="1756" spans="1:10" x14ac:dyDescent="0.2">
      <c r="A1756" s="20" t="s">
        <v>7992</v>
      </c>
      <c r="B1756" s="20" t="s">
        <v>4918</v>
      </c>
      <c r="C1756" s="20" t="s">
        <v>4909</v>
      </c>
      <c r="D1756" s="20" t="s">
        <v>571</v>
      </c>
      <c r="E1756" s="20" t="s">
        <v>7993</v>
      </c>
      <c r="F1756" s="20" t="s">
        <v>7847</v>
      </c>
      <c r="G1756" s="20" t="s">
        <v>7994</v>
      </c>
      <c r="H1756" s="20" t="s">
        <v>7995</v>
      </c>
      <c r="I1756" s="20" t="s">
        <v>401</v>
      </c>
      <c r="J1756" s="20" t="s">
        <v>402</v>
      </c>
    </row>
    <row r="1757" spans="1:10" x14ac:dyDescent="0.2">
      <c r="A1757" s="20" t="s">
        <v>7996</v>
      </c>
      <c r="B1757" s="20" t="s">
        <v>4918</v>
      </c>
      <c r="C1757" s="20" t="s">
        <v>4909</v>
      </c>
      <c r="D1757" s="20" t="s">
        <v>571</v>
      </c>
      <c r="E1757" s="20" t="s">
        <v>7997</v>
      </c>
      <c r="F1757" s="20" t="s">
        <v>2509</v>
      </c>
      <c r="G1757" s="20" t="s">
        <v>7998</v>
      </c>
      <c r="H1757" s="20" t="s">
        <v>7999</v>
      </c>
      <c r="I1757" s="20" t="s">
        <v>401</v>
      </c>
      <c r="J1757" s="20" t="s">
        <v>483</v>
      </c>
    </row>
    <row r="1758" spans="1:10" x14ac:dyDescent="0.2">
      <c r="A1758" s="20" t="s">
        <v>8000</v>
      </c>
      <c r="B1758" s="20" t="s">
        <v>4918</v>
      </c>
      <c r="C1758" s="20" t="s">
        <v>4909</v>
      </c>
      <c r="D1758" s="20" t="s">
        <v>571</v>
      </c>
      <c r="E1758" s="20" t="s">
        <v>8001</v>
      </c>
      <c r="F1758" s="20" t="s">
        <v>410</v>
      </c>
      <c r="G1758" s="20" t="s">
        <v>8002</v>
      </c>
      <c r="H1758" s="20" t="s">
        <v>8003</v>
      </c>
      <c r="I1758" s="20" t="s">
        <v>401</v>
      </c>
      <c r="J1758" s="20" t="s">
        <v>483</v>
      </c>
    </row>
    <row r="1759" spans="1:10" x14ac:dyDescent="0.2">
      <c r="A1759" s="20" t="s">
        <v>8004</v>
      </c>
      <c r="B1759" s="20" t="s">
        <v>4908</v>
      </c>
      <c r="C1759" s="20" t="s">
        <v>4909</v>
      </c>
      <c r="D1759" s="20" t="s">
        <v>571</v>
      </c>
      <c r="E1759" s="20" t="s">
        <v>8005</v>
      </c>
      <c r="F1759" s="20" t="s">
        <v>1950</v>
      </c>
      <c r="G1759" s="20" t="s">
        <v>8006</v>
      </c>
      <c r="H1759" s="20" t="s">
        <v>8007</v>
      </c>
      <c r="I1759" s="20" t="s">
        <v>401</v>
      </c>
      <c r="J1759" s="20" t="s">
        <v>402</v>
      </c>
    </row>
    <row r="1760" spans="1:10" x14ac:dyDescent="0.2">
      <c r="A1760" s="20" t="s">
        <v>8008</v>
      </c>
      <c r="B1760" s="20" t="s">
        <v>4918</v>
      </c>
      <c r="C1760" s="20" t="s">
        <v>4909</v>
      </c>
      <c r="D1760" s="20" t="s">
        <v>571</v>
      </c>
      <c r="E1760" s="20" t="s">
        <v>8009</v>
      </c>
      <c r="F1760" s="20" t="s">
        <v>2048</v>
      </c>
      <c r="G1760" s="20" t="s">
        <v>8010</v>
      </c>
      <c r="H1760" s="20" t="s">
        <v>8011</v>
      </c>
      <c r="I1760" s="20" t="s">
        <v>401</v>
      </c>
      <c r="J1760" s="20" t="s">
        <v>483</v>
      </c>
    </row>
    <row r="1761" spans="1:10" x14ac:dyDescent="0.2">
      <c r="A1761" s="20" t="s">
        <v>8012</v>
      </c>
      <c r="B1761" s="20" t="s">
        <v>4908</v>
      </c>
      <c r="C1761" s="20" t="s">
        <v>4909</v>
      </c>
      <c r="D1761" s="20" t="s">
        <v>571</v>
      </c>
      <c r="E1761" s="20" t="s">
        <v>8013</v>
      </c>
      <c r="F1761" s="20" t="s">
        <v>727</v>
      </c>
      <c r="G1761" s="20" t="s">
        <v>8014</v>
      </c>
      <c r="H1761" s="20" t="s">
        <v>8015</v>
      </c>
      <c r="I1761" s="20" t="s">
        <v>401</v>
      </c>
      <c r="J1761" s="20" t="s">
        <v>483</v>
      </c>
    </row>
    <row r="1762" spans="1:10" x14ac:dyDescent="0.2">
      <c r="A1762" s="20" t="s">
        <v>8016</v>
      </c>
      <c r="B1762" s="20" t="s">
        <v>4908</v>
      </c>
      <c r="C1762" s="20" t="s">
        <v>4909</v>
      </c>
      <c r="D1762" s="20" t="s">
        <v>571</v>
      </c>
      <c r="E1762" s="20" t="s">
        <v>8017</v>
      </c>
      <c r="F1762" s="20" t="s">
        <v>732</v>
      </c>
      <c r="G1762" s="20" t="s">
        <v>8018</v>
      </c>
      <c r="H1762" s="20" t="s">
        <v>8019</v>
      </c>
      <c r="I1762" s="20" t="s">
        <v>401</v>
      </c>
      <c r="J1762" s="20" t="s">
        <v>402</v>
      </c>
    </row>
    <row r="1763" spans="1:10" x14ac:dyDescent="0.2">
      <c r="A1763" s="20" t="s">
        <v>8020</v>
      </c>
      <c r="B1763" s="20" t="s">
        <v>4918</v>
      </c>
      <c r="C1763" s="20" t="s">
        <v>4909</v>
      </c>
      <c r="D1763" s="20" t="s">
        <v>571</v>
      </c>
      <c r="E1763" s="20" t="s">
        <v>8021</v>
      </c>
      <c r="F1763" s="20" t="s">
        <v>4088</v>
      </c>
      <c r="G1763" s="20" t="s">
        <v>8022</v>
      </c>
      <c r="H1763" s="20" t="s">
        <v>8023</v>
      </c>
      <c r="I1763" s="20" t="s">
        <v>401</v>
      </c>
      <c r="J1763" s="20" t="s">
        <v>483</v>
      </c>
    </row>
    <row r="1764" spans="1:10" x14ac:dyDescent="0.2">
      <c r="A1764" s="20" t="s">
        <v>8024</v>
      </c>
      <c r="B1764" s="20" t="s">
        <v>4908</v>
      </c>
      <c r="C1764" s="20" t="s">
        <v>4909</v>
      </c>
      <c r="D1764" s="20" t="s">
        <v>571</v>
      </c>
      <c r="E1764" s="20" t="s">
        <v>8025</v>
      </c>
      <c r="F1764" s="20" t="s">
        <v>1950</v>
      </c>
      <c r="G1764" s="20" t="s">
        <v>8026</v>
      </c>
      <c r="H1764" s="20" t="s">
        <v>8027</v>
      </c>
      <c r="I1764" s="20" t="s">
        <v>401</v>
      </c>
      <c r="J1764" s="20" t="s">
        <v>402</v>
      </c>
    </row>
    <row r="1765" spans="1:10" x14ac:dyDescent="0.2">
      <c r="A1765" s="20" t="s">
        <v>8028</v>
      </c>
      <c r="B1765" s="20" t="s">
        <v>4908</v>
      </c>
      <c r="C1765" s="20" t="s">
        <v>4909</v>
      </c>
      <c r="D1765" s="20" t="s">
        <v>571</v>
      </c>
      <c r="E1765" s="20" t="s">
        <v>8029</v>
      </c>
      <c r="F1765" s="20" t="s">
        <v>1920</v>
      </c>
      <c r="G1765" s="20" t="s">
        <v>8030</v>
      </c>
      <c r="H1765" s="20" t="s">
        <v>8031</v>
      </c>
      <c r="I1765" s="20" t="s">
        <v>401</v>
      </c>
      <c r="J1765" s="20" t="s">
        <v>483</v>
      </c>
    </row>
    <row r="1766" spans="1:10" x14ac:dyDescent="0.2">
      <c r="A1766" s="20" t="s">
        <v>8032</v>
      </c>
      <c r="B1766" s="20" t="s">
        <v>4908</v>
      </c>
      <c r="C1766" s="20" t="s">
        <v>4909</v>
      </c>
      <c r="D1766" s="20" t="s">
        <v>571</v>
      </c>
      <c r="E1766" s="20" t="s">
        <v>8033</v>
      </c>
      <c r="F1766" s="20" t="s">
        <v>6753</v>
      </c>
      <c r="G1766" s="20" t="s">
        <v>8034</v>
      </c>
      <c r="H1766" s="20" t="s">
        <v>8035</v>
      </c>
      <c r="I1766" s="20" t="s">
        <v>401</v>
      </c>
      <c r="J1766" s="20" t="s">
        <v>402</v>
      </c>
    </row>
    <row r="1767" spans="1:10" x14ac:dyDescent="0.2">
      <c r="A1767" s="20" t="s">
        <v>8036</v>
      </c>
      <c r="B1767" s="20" t="s">
        <v>4908</v>
      </c>
      <c r="C1767" s="20" t="s">
        <v>4909</v>
      </c>
      <c r="D1767" s="20" t="s">
        <v>571</v>
      </c>
      <c r="E1767" s="20" t="s">
        <v>8037</v>
      </c>
      <c r="F1767" s="20" t="s">
        <v>8038</v>
      </c>
      <c r="G1767" s="20" t="s">
        <v>8039</v>
      </c>
      <c r="H1767" s="20" t="s">
        <v>8040</v>
      </c>
      <c r="I1767" s="20" t="s">
        <v>401</v>
      </c>
      <c r="J1767" s="20" t="s">
        <v>402</v>
      </c>
    </row>
    <row r="1768" spans="1:10" x14ac:dyDescent="0.2">
      <c r="A1768" s="20" t="s">
        <v>8041</v>
      </c>
      <c r="B1768" s="20" t="s">
        <v>4918</v>
      </c>
      <c r="C1768" s="20" t="s">
        <v>4909</v>
      </c>
      <c r="D1768" s="20" t="s">
        <v>571</v>
      </c>
      <c r="E1768" s="20" t="s">
        <v>8042</v>
      </c>
      <c r="F1768" s="20" t="s">
        <v>2627</v>
      </c>
      <c r="G1768" s="20" t="s">
        <v>8043</v>
      </c>
      <c r="H1768" s="20" t="s">
        <v>8044</v>
      </c>
      <c r="I1768" s="20" t="s">
        <v>401</v>
      </c>
      <c r="J1768" s="20" t="s">
        <v>483</v>
      </c>
    </row>
    <row r="1769" spans="1:10" x14ac:dyDescent="0.2">
      <c r="A1769" s="20" t="s">
        <v>8045</v>
      </c>
      <c r="B1769" s="20" t="s">
        <v>4908</v>
      </c>
      <c r="C1769" s="20" t="s">
        <v>4909</v>
      </c>
      <c r="D1769" s="20" t="s">
        <v>571</v>
      </c>
      <c r="E1769" s="20" t="s">
        <v>8046</v>
      </c>
      <c r="F1769" s="20" t="s">
        <v>826</v>
      </c>
      <c r="G1769" s="20" t="s">
        <v>8047</v>
      </c>
      <c r="H1769" s="20" t="s">
        <v>8048</v>
      </c>
      <c r="I1769" s="20" t="s">
        <v>401</v>
      </c>
      <c r="J1769" s="20" t="s">
        <v>483</v>
      </c>
    </row>
    <row r="1770" spans="1:10" x14ac:dyDescent="0.2">
      <c r="A1770" s="20" t="s">
        <v>8049</v>
      </c>
      <c r="B1770" s="20" t="s">
        <v>4908</v>
      </c>
      <c r="C1770" s="20" t="s">
        <v>4909</v>
      </c>
      <c r="D1770" s="20" t="s">
        <v>571</v>
      </c>
      <c r="E1770" s="20" t="s">
        <v>8050</v>
      </c>
      <c r="F1770" s="20" t="s">
        <v>475</v>
      </c>
      <c r="G1770" s="20" t="s">
        <v>8051</v>
      </c>
      <c r="H1770" s="20" t="s">
        <v>8052</v>
      </c>
      <c r="I1770" s="20" t="s">
        <v>401</v>
      </c>
      <c r="J1770" s="20" t="s">
        <v>483</v>
      </c>
    </row>
    <row r="1771" spans="1:10" x14ac:dyDescent="0.2">
      <c r="A1771" s="20" t="s">
        <v>8053</v>
      </c>
      <c r="B1771" s="20" t="s">
        <v>4908</v>
      </c>
      <c r="C1771" s="20" t="s">
        <v>4909</v>
      </c>
      <c r="D1771" s="20" t="s">
        <v>571</v>
      </c>
      <c r="E1771" s="20" t="s">
        <v>8054</v>
      </c>
      <c r="F1771" s="20" t="s">
        <v>557</v>
      </c>
      <c r="G1771" s="20" t="s">
        <v>8055</v>
      </c>
      <c r="H1771" s="20" t="s">
        <v>8056</v>
      </c>
      <c r="I1771" s="20" t="s">
        <v>401</v>
      </c>
      <c r="J1771" s="20" t="s">
        <v>483</v>
      </c>
    </row>
    <row r="1772" spans="1:10" x14ac:dyDescent="0.2">
      <c r="A1772" s="20" t="s">
        <v>8057</v>
      </c>
      <c r="B1772" s="20" t="s">
        <v>4918</v>
      </c>
      <c r="C1772" s="20" t="s">
        <v>4909</v>
      </c>
      <c r="D1772" s="20" t="s">
        <v>571</v>
      </c>
      <c r="E1772" s="20" t="s">
        <v>8058</v>
      </c>
      <c r="F1772" s="20" t="s">
        <v>8059</v>
      </c>
      <c r="G1772" s="20" t="s">
        <v>8060</v>
      </c>
      <c r="H1772" s="20" t="s">
        <v>8061</v>
      </c>
      <c r="I1772" s="20" t="s">
        <v>401</v>
      </c>
      <c r="J1772" s="20" t="s">
        <v>483</v>
      </c>
    </row>
    <row r="1773" spans="1:10" x14ac:dyDescent="0.2">
      <c r="A1773" s="20" t="s">
        <v>8062</v>
      </c>
      <c r="B1773" s="20" t="s">
        <v>4908</v>
      </c>
      <c r="C1773" s="20" t="s">
        <v>4909</v>
      </c>
      <c r="D1773" s="20" t="s">
        <v>571</v>
      </c>
      <c r="E1773" s="20" t="s">
        <v>8063</v>
      </c>
      <c r="F1773" s="20" t="s">
        <v>421</v>
      </c>
      <c r="G1773" s="20" t="s">
        <v>8064</v>
      </c>
      <c r="H1773" s="20" t="s">
        <v>8065</v>
      </c>
      <c r="I1773" s="20" t="s">
        <v>401</v>
      </c>
      <c r="J1773" s="20" t="s">
        <v>483</v>
      </c>
    </row>
    <row r="1774" spans="1:10" x14ac:dyDescent="0.2">
      <c r="A1774" s="20" t="s">
        <v>8066</v>
      </c>
      <c r="B1774" s="20" t="s">
        <v>4908</v>
      </c>
      <c r="C1774" s="20" t="s">
        <v>4909</v>
      </c>
      <c r="D1774" s="20" t="s">
        <v>571</v>
      </c>
      <c r="E1774" s="20" t="s">
        <v>8067</v>
      </c>
      <c r="F1774" s="20" t="s">
        <v>1620</v>
      </c>
      <c r="G1774" s="20" t="s">
        <v>8068</v>
      </c>
      <c r="H1774" s="20" t="s">
        <v>8069</v>
      </c>
      <c r="I1774" s="20" t="s">
        <v>401</v>
      </c>
      <c r="J1774" s="20" t="s">
        <v>483</v>
      </c>
    </row>
    <row r="1775" spans="1:10" x14ac:dyDescent="0.2">
      <c r="A1775" s="20" t="s">
        <v>8070</v>
      </c>
      <c r="B1775" s="20" t="s">
        <v>4908</v>
      </c>
      <c r="C1775" s="20" t="s">
        <v>4909</v>
      </c>
      <c r="D1775" s="20" t="s">
        <v>571</v>
      </c>
      <c r="E1775" s="20" t="s">
        <v>8071</v>
      </c>
      <c r="F1775" s="20" t="s">
        <v>421</v>
      </c>
      <c r="G1775" s="20" t="s">
        <v>8072</v>
      </c>
      <c r="H1775" s="20" t="s">
        <v>8073</v>
      </c>
      <c r="I1775" s="20" t="s">
        <v>352</v>
      </c>
      <c r="J1775" s="20"/>
    </row>
    <row r="1776" spans="1:10" x14ac:dyDescent="0.2">
      <c r="A1776" s="20" t="s">
        <v>8074</v>
      </c>
      <c r="B1776" s="20" t="s">
        <v>4918</v>
      </c>
      <c r="C1776" s="20" t="s">
        <v>4909</v>
      </c>
      <c r="D1776" s="20" t="s">
        <v>571</v>
      </c>
      <c r="E1776" s="20" t="s">
        <v>8075</v>
      </c>
      <c r="F1776" s="20" t="s">
        <v>1136</v>
      </c>
      <c r="G1776" s="20" t="s">
        <v>8076</v>
      </c>
      <c r="H1776" s="20" t="s">
        <v>8077</v>
      </c>
      <c r="I1776" s="20" t="s">
        <v>401</v>
      </c>
      <c r="J1776" s="20" t="s">
        <v>402</v>
      </c>
    </row>
    <row r="1777" spans="1:10" x14ac:dyDescent="0.2">
      <c r="A1777" s="20" t="s">
        <v>8078</v>
      </c>
      <c r="B1777" s="20" t="s">
        <v>4918</v>
      </c>
      <c r="C1777" s="20" t="s">
        <v>4909</v>
      </c>
      <c r="D1777" s="20" t="s">
        <v>571</v>
      </c>
      <c r="E1777" s="20" t="s">
        <v>8079</v>
      </c>
      <c r="F1777" s="20" t="s">
        <v>8080</v>
      </c>
      <c r="G1777" s="20" t="s">
        <v>8081</v>
      </c>
      <c r="H1777" s="20" t="s">
        <v>8082</v>
      </c>
      <c r="I1777" s="20" t="s">
        <v>401</v>
      </c>
      <c r="J1777" s="20" t="s">
        <v>402</v>
      </c>
    </row>
    <row r="1778" spans="1:10" x14ac:dyDescent="0.2">
      <c r="A1778" s="20" t="s">
        <v>8083</v>
      </c>
      <c r="B1778" s="20" t="s">
        <v>4908</v>
      </c>
      <c r="C1778" s="20" t="s">
        <v>4909</v>
      </c>
      <c r="D1778" s="20" t="s">
        <v>571</v>
      </c>
      <c r="E1778" s="20" t="s">
        <v>8084</v>
      </c>
      <c r="F1778" s="20" t="s">
        <v>1388</v>
      </c>
      <c r="G1778" s="20" t="s">
        <v>8085</v>
      </c>
      <c r="H1778" s="20" t="s">
        <v>8086</v>
      </c>
      <c r="I1778" s="20" t="s">
        <v>401</v>
      </c>
      <c r="J1778" s="20" t="s">
        <v>483</v>
      </c>
    </row>
    <row r="1779" spans="1:10" x14ac:dyDescent="0.2">
      <c r="A1779" s="20" t="s">
        <v>8087</v>
      </c>
      <c r="B1779" s="20" t="s">
        <v>4918</v>
      </c>
      <c r="C1779" s="20" t="s">
        <v>4909</v>
      </c>
      <c r="D1779" s="20" t="s">
        <v>571</v>
      </c>
      <c r="E1779" s="20" t="s">
        <v>8088</v>
      </c>
      <c r="F1779" s="20" t="s">
        <v>367</v>
      </c>
      <c r="G1779" s="20" t="s">
        <v>8089</v>
      </c>
      <c r="H1779" s="20" t="s">
        <v>8090</v>
      </c>
      <c r="I1779" s="20" t="s">
        <v>401</v>
      </c>
      <c r="J1779" s="20" t="s">
        <v>483</v>
      </c>
    </row>
    <row r="1780" spans="1:10" x14ac:dyDescent="0.2">
      <c r="A1780" s="20" t="s">
        <v>8091</v>
      </c>
      <c r="B1780" s="20" t="s">
        <v>4908</v>
      </c>
      <c r="C1780" s="20" t="s">
        <v>4909</v>
      </c>
      <c r="D1780" s="20" t="s">
        <v>571</v>
      </c>
      <c r="E1780" s="20" t="s">
        <v>8092</v>
      </c>
      <c r="F1780" s="20" t="s">
        <v>2048</v>
      </c>
      <c r="G1780" s="20" t="s">
        <v>8093</v>
      </c>
      <c r="H1780" s="20" t="s">
        <v>8094</v>
      </c>
      <c r="I1780" s="20" t="s">
        <v>401</v>
      </c>
      <c r="J1780" s="20" t="s">
        <v>402</v>
      </c>
    </row>
    <row r="1781" spans="1:10" x14ac:dyDescent="0.2">
      <c r="A1781" s="20" t="s">
        <v>8095</v>
      </c>
      <c r="B1781" s="20" t="s">
        <v>4908</v>
      </c>
      <c r="C1781" s="20" t="s">
        <v>4909</v>
      </c>
      <c r="D1781" s="20" t="s">
        <v>571</v>
      </c>
      <c r="E1781" s="20" t="s">
        <v>8096</v>
      </c>
      <c r="F1781" s="20" t="s">
        <v>1338</v>
      </c>
      <c r="G1781" s="20" t="s">
        <v>8097</v>
      </c>
      <c r="H1781" s="20" t="s">
        <v>8098</v>
      </c>
      <c r="I1781" s="20" t="s">
        <v>401</v>
      </c>
      <c r="J1781" s="20" t="s">
        <v>483</v>
      </c>
    </row>
    <row r="1782" spans="1:10" x14ac:dyDescent="0.2">
      <c r="A1782" s="20" t="s">
        <v>8099</v>
      </c>
      <c r="B1782" s="20" t="s">
        <v>4918</v>
      </c>
      <c r="C1782" s="20" t="s">
        <v>4909</v>
      </c>
      <c r="D1782" s="20" t="s">
        <v>571</v>
      </c>
      <c r="E1782" s="20" t="s">
        <v>8100</v>
      </c>
      <c r="F1782" s="20" t="s">
        <v>8101</v>
      </c>
      <c r="G1782" s="20" t="s">
        <v>8102</v>
      </c>
      <c r="H1782" s="20" t="s">
        <v>8103</v>
      </c>
      <c r="I1782" s="20" t="s">
        <v>401</v>
      </c>
      <c r="J1782" s="20" t="s">
        <v>483</v>
      </c>
    </row>
    <row r="1783" spans="1:10" x14ac:dyDescent="0.2">
      <c r="A1783" s="20" t="s">
        <v>8104</v>
      </c>
      <c r="B1783" s="20" t="s">
        <v>4918</v>
      </c>
      <c r="C1783" s="20" t="s">
        <v>4909</v>
      </c>
      <c r="D1783" s="20" t="s">
        <v>571</v>
      </c>
      <c r="E1783" s="20" t="s">
        <v>8105</v>
      </c>
      <c r="F1783" s="20" t="s">
        <v>1900</v>
      </c>
      <c r="G1783" s="20" t="s">
        <v>8106</v>
      </c>
      <c r="H1783" s="20" t="s">
        <v>8107</v>
      </c>
      <c r="I1783" s="20" t="s">
        <v>401</v>
      </c>
      <c r="J1783" s="20" t="s">
        <v>483</v>
      </c>
    </row>
    <row r="1784" spans="1:10" x14ac:dyDescent="0.2">
      <c r="A1784" s="20" t="s">
        <v>8108</v>
      </c>
      <c r="B1784" s="20" t="s">
        <v>4918</v>
      </c>
      <c r="C1784" s="20" t="s">
        <v>4909</v>
      </c>
      <c r="D1784" s="20" t="s">
        <v>571</v>
      </c>
      <c r="E1784" s="20" t="s">
        <v>8109</v>
      </c>
      <c r="F1784" s="20" t="s">
        <v>1228</v>
      </c>
      <c r="G1784" s="20" t="s">
        <v>8110</v>
      </c>
      <c r="H1784" s="20" t="s">
        <v>8111</v>
      </c>
      <c r="I1784" s="20" t="s">
        <v>401</v>
      </c>
      <c r="J1784" s="20" t="s">
        <v>483</v>
      </c>
    </row>
    <row r="1785" spans="1:10" x14ac:dyDescent="0.2">
      <c r="A1785" s="20" t="s">
        <v>8112</v>
      </c>
      <c r="B1785" s="20" t="s">
        <v>4918</v>
      </c>
      <c r="C1785" s="20" t="s">
        <v>4909</v>
      </c>
      <c r="D1785" s="20" t="s">
        <v>571</v>
      </c>
      <c r="E1785" s="20" t="s">
        <v>8113</v>
      </c>
      <c r="F1785" s="20" t="s">
        <v>8114</v>
      </c>
      <c r="G1785" s="20" t="s">
        <v>8115</v>
      </c>
      <c r="H1785" s="20" t="s">
        <v>8116</v>
      </c>
      <c r="I1785" s="20" t="s">
        <v>401</v>
      </c>
      <c r="J1785" s="20" t="s">
        <v>483</v>
      </c>
    </row>
    <row r="1786" spans="1:10" x14ac:dyDescent="0.2">
      <c r="A1786" s="20" t="s">
        <v>8117</v>
      </c>
      <c r="B1786" s="20" t="s">
        <v>4908</v>
      </c>
      <c r="C1786" s="20" t="s">
        <v>4909</v>
      </c>
      <c r="D1786" s="20" t="s">
        <v>571</v>
      </c>
      <c r="E1786" s="20" t="s">
        <v>8118</v>
      </c>
      <c r="F1786" s="20" t="s">
        <v>8119</v>
      </c>
      <c r="G1786" s="20" t="s">
        <v>8120</v>
      </c>
      <c r="H1786" s="20" t="s">
        <v>8121</v>
      </c>
      <c r="I1786" s="20" t="s">
        <v>401</v>
      </c>
      <c r="J1786" s="20" t="s">
        <v>402</v>
      </c>
    </row>
    <row r="1787" spans="1:10" x14ac:dyDescent="0.2">
      <c r="A1787" s="20" t="s">
        <v>8122</v>
      </c>
      <c r="B1787" s="20" t="s">
        <v>4908</v>
      </c>
      <c r="C1787" s="20" t="s">
        <v>4909</v>
      </c>
      <c r="D1787" s="20" t="s">
        <v>571</v>
      </c>
      <c r="E1787" s="20" t="s">
        <v>8123</v>
      </c>
      <c r="F1787" s="20" t="s">
        <v>770</v>
      </c>
      <c r="G1787" s="20" t="s">
        <v>8124</v>
      </c>
      <c r="H1787" s="20" t="s">
        <v>8125</v>
      </c>
      <c r="I1787" s="20" t="s">
        <v>401</v>
      </c>
      <c r="J1787" s="20" t="s">
        <v>483</v>
      </c>
    </row>
    <row r="1788" spans="1:10" x14ac:dyDescent="0.2">
      <c r="A1788" s="20" t="s">
        <v>8126</v>
      </c>
      <c r="B1788" s="20" t="s">
        <v>4908</v>
      </c>
      <c r="C1788" s="20" t="s">
        <v>4909</v>
      </c>
      <c r="D1788" s="20" t="s">
        <v>571</v>
      </c>
      <c r="E1788" s="20" t="s">
        <v>8127</v>
      </c>
      <c r="F1788" s="20" t="s">
        <v>1457</v>
      </c>
      <c r="G1788" s="20" t="s">
        <v>8128</v>
      </c>
      <c r="H1788" s="20" t="s">
        <v>8129</v>
      </c>
      <c r="I1788" s="20" t="s">
        <v>401</v>
      </c>
      <c r="J1788" s="20" t="s">
        <v>483</v>
      </c>
    </row>
    <row r="1789" spans="1:10" x14ac:dyDescent="0.2">
      <c r="A1789" s="20" t="s">
        <v>8130</v>
      </c>
      <c r="B1789" s="20" t="s">
        <v>4918</v>
      </c>
      <c r="C1789" s="20" t="s">
        <v>4909</v>
      </c>
      <c r="D1789" s="20" t="s">
        <v>571</v>
      </c>
      <c r="E1789" s="20" t="s">
        <v>8131</v>
      </c>
      <c r="F1789" s="20" t="s">
        <v>421</v>
      </c>
      <c r="G1789" s="20" t="s">
        <v>8132</v>
      </c>
      <c r="H1789" s="20" t="s">
        <v>8133</v>
      </c>
      <c r="I1789" s="20" t="s">
        <v>401</v>
      </c>
      <c r="J1789" s="20" t="s">
        <v>483</v>
      </c>
    </row>
    <row r="1790" spans="1:10" x14ac:dyDescent="0.2">
      <c r="A1790" s="20" t="s">
        <v>8134</v>
      </c>
      <c r="B1790" s="20" t="s">
        <v>4918</v>
      </c>
      <c r="C1790" s="20" t="s">
        <v>4909</v>
      </c>
      <c r="D1790" s="20" t="s">
        <v>571</v>
      </c>
      <c r="E1790" s="20" t="s">
        <v>8135</v>
      </c>
      <c r="F1790" s="20" t="s">
        <v>8136</v>
      </c>
      <c r="G1790" s="20" t="s">
        <v>8137</v>
      </c>
      <c r="H1790" s="20" t="s">
        <v>8138</v>
      </c>
      <c r="I1790" s="20" t="s">
        <v>401</v>
      </c>
      <c r="J1790" s="20" t="s">
        <v>402</v>
      </c>
    </row>
    <row r="1791" spans="1:10" x14ac:dyDescent="0.2">
      <c r="A1791" s="20" t="s">
        <v>8139</v>
      </c>
      <c r="B1791" s="20" t="s">
        <v>4918</v>
      </c>
      <c r="C1791" s="20" t="s">
        <v>4909</v>
      </c>
      <c r="D1791" s="20" t="s">
        <v>571</v>
      </c>
      <c r="E1791" s="20" t="s">
        <v>8140</v>
      </c>
      <c r="F1791" s="20" t="s">
        <v>727</v>
      </c>
      <c r="G1791" s="20" t="s">
        <v>8141</v>
      </c>
      <c r="H1791" s="20" t="s">
        <v>8142</v>
      </c>
      <c r="I1791" s="20" t="s">
        <v>401</v>
      </c>
      <c r="J1791" s="20" t="s">
        <v>483</v>
      </c>
    </row>
    <row r="1792" spans="1:10" x14ac:dyDescent="0.2">
      <c r="A1792" s="20" t="s">
        <v>8143</v>
      </c>
      <c r="B1792" s="20" t="s">
        <v>4908</v>
      </c>
      <c r="C1792" s="20" t="s">
        <v>4909</v>
      </c>
      <c r="D1792" s="20" t="s">
        <v>571</v>
      </c>
      <c r="E1792" s="20" t="s">
        <v>8144</v>
      </c>
      <c r="F1792" s="20" t="s">
        <v>1920</v>
      </c>
      <c r="G1792" s="20" t="s">
        <v>8145</v>
      </c>
      <c r="H1792" s="20" t="s">
        <v>8146</v>
      </c>
      <c r="I1792" s="20" t="s">
        <v>401</v>
      </c>
      <c r="J1792" s="20" t="s">
        <v>483</v>
      </c>
    </row>
    <row r="1793" spans="1:10" x14ac:dyDescent="0.2">
      <c r="A1793" s="20" t="s">
        <v>8147</v>
      </c>
      <c r="B1793" s="20" t="s">
        <v>4918</v>
      </c>
      <c r="C1793" s="20" t="s">
        <v>4909</v>
      </c>
      <c r="D1793" s="20" t="s">
        <v>571</v>
      </c>
      <c r="E1793" s="20" t="s">
        <v>8148</v>
      </c>
      <c r="F1793" s="20" t="s">
        <v>4019</v>
      </c>
      <c r="G1793" s="20" t="s">
        <v>8149</v>
      </c>
      <c r="H1793" s="20" t="s">
        <v>8150</v>
      </c>
      <c r="I1793" s="20" t="s">
        <v>401</v>
      </c>
      <c r="J1793" s="20" t="s">
        <v>483</v>
      </c>
    </row>
    <row r="1794" spans="1:10" x14ac:dyDescent="0.2">
      <c r="A1794" s="20" t="s">
        <v>8151</v>
      </c>
      <c r="B1794" s="20" t="s">
        <v>4908</v>
      </c>
      <c r="C1794" s="20" t="s">
        <v>4909</v>
      </c>
      <c r="D1794" s="20" t="s">
        <v>571</v>
      </c>
      <c r="E1794" s="20" t="s">
        <v>8152</v>
      </c>
      <c r="F1794" s="20" t="s">
        <v>1837</v>
      </c>
      <c r="G1794" s="20" t="s">
        <v>8153</v>
      </c>
      <c r="H1794" s="20" t="s">
        <v>8154</v>
      </c>
      <c r="I1794" s="20" t="s">
        <v>401</v>
      </c>
      <c r="J1794" s="20" t="s">
        <v>483</v>
      </c>
    </row>
    <row r="1795" spans="1:10" x14ac:dyDescent="0.2">
      <c r="A1795" s="20" t="s">
        <v>8155</v>
      </c>
      <c r="B1795" s="20" t="s">
        <v>4908</v>
      </c>
      <c r="C1795" s="20" t="s">
        <v>4909</v>
      </c>
      <c r="D1795" s="20" t="s">
        <v>571</v>
      </c>
      <c r="E1795" s="20" t="s">
        <v>8156</v>
      </c>
      <c r="F1795" s="20" t="s">
        <v>8157</v>
      </c>
      <c r="G1795" s="20" t="s">
        <v>8158</v>
      </c>
      <c r="H1795" s="20" t="s">
        <v>8159</v>
      </c>
      <c r="I1795" s="20" t="s">
        <v>401</v>
      </c>
      <c r="J1795" s="20" t="s">
        <v>483</v>
      </c>
    </row>
    <row r="1796" spans="1:10" x14ac:dyDescent="0.2">
      <c r="A1796" s="20" t="s">
        <v>8160</v>
      </c>
      <c r="B1796" s="20" t="s">
        <v>4908</v>
      </c>
      <c r="C1796" s="20" t="s">
        <v>4909</v>
      </c>
      <c r="D1796" s="20" t="s">
        <v>430</v>
      </c>
      <c r="E1796" s="20" t="s">
        <v>8161</v>
      </c>
      <c r="F1796" s="20" t="s">
        <v>405</v>
      </c>
      <c r="G1796" s="20" t="s">
        <v>8162</v>
      </c>
      <c r="H1796" s="20" t="s">
        <v>8163</v>
      </c>
      <c r="I1796" s="20" t="s">
        <v>401</v>
      </c>
      <c r="J1796" s="20" t="s">
        <v>483</v>
      </c>
    </row>
    <row r="1797" spans="1:10" x14ac:dyDescent="0.2">
      <c r="A1797" s="20" t="s">
        <v>8164</v>
      </c>
      <c r="B1797" s="20" t="s">
        <v>4908</v>
      </c>
      <c r="C1797" s="20" t="s">
        <v>4909</v>
      </c>
      <c r="D1797" s="20" t="s">
        <v>571</v>
      </c>
      <c r="E1797" s="20" t="s">
        <v>8165</v>
      </c>
      <c r="F1797" s="20" t="s">
        <v>528</v>
      </c>
      <c r="G1797" s="20" t="s">
        <v>8166</v>
      </c>
      <c r="H1797" s="20" t="s">
        <v>8167</v>
      </c>
      <c r="I1797" s="20" t="s">
        <v>389</v>
      </c>
      <c r="J1797" s="20"/>
    </row>
    <row r="1798" spans="1:10" x14ac:dyDescent="0.2">
      <c r="A1798" s="20" t="s">
        <v>8168</v>
      </c>
      <c r="B1798" s="20" t="s">
        <v>4908</v>
      </c>
      <c r="C1798" s="20" t="s">
        <v>4909</v>
      </c>
      <c r="D1798" s="20" t="s">
        <v>430</v>
      </c>
      <c r="E1798" s="20" t="s">
        <v>8169</v>
      </c>
      <c r="F1798" s="20" t="s">
        <v>456</v>
      </c>
      <c r="G1798" s="20" t="s">
        <v>8170</v>
      </c>
      <c r="H1798" s="20" t="s">
        <v>8171</v>
      </c>
      <c r="I1798" s="20" t="s">
        <v>401</v>
      </c>
      <c r="J1798" s="20" t="s">
        <v>483</v>
      </c>
    </row>
    <row r="1799" spans="1:10" x14ac:dyDescent="0.2">
      <c r="A1799" s="20" t="s">
        <v>8172</v>
      </c>
      <c r="B1799" s="20" t="s">
        <v>4908</v>
      </c>
      <c r="C1799" s="20" t="s">
        <v>4909</v>
      </c>
      <c r="D1799" s="20" t="s">
        <v>419</v>
      </c>
      <c r="E1799" s="20" t="s">
        <v>8173</v>
      </c>
      <c r="F1799" s="20" t="s">
        <v>349</v>
      </c>
      <c r="G1799" s="20" t="s">
        <v>8174</v>
      </c>
      <c r="H1799" s="20" t="s">
        <v>8175</v>
      </c>
      <c r="I1799" s="20" t="s">
        <v>401</v>
      </c>
      <c r="J1799" s="20" t="s">
        <v>483</v>
      </c>
    </row>
    <row r="1800" spans="1:10" x14ac:dyDescent="0.2">
      <c r="A1800" s="20" t="s">
        <v>8176</v>
      </c>
      <c r="B1800" s="20" t="s">
        <v>4918</v>
      </c>
      <c r="C1800" s="20" t="s">
        <v>4909</v>
      </c>
      <c r="D1800" s="20" t="s">
        <v>430</v>
      </c>
      <c r="E1800" s="20" t="s">
        <v>8177</v>
      </c>
      <c r="F1800" s="20" t="s">
        <v>8178</v>
      </c>
      <c r="G1800" s="20" t="s">
        <v>8179</v>
      </c>
      <c r="H1800" s="20" t="s">
        <v>8180</v>
      </c>
      <c r="I1800" s="20" t="s">
        <v>401</v>
      </c>
      <c r="J1800" s="20" t="s">
        <v>402</v>
      </c>
    </row>
    <row r="1801" spans="1:10" x14ac:dyDescent="0.2">
      <c r="A1801" s="20" t="s">
        <v>8181</v>
      </c>
      <c r="B1801" s="20" t="s">
        <v>4908</v>
      </c>
      <c r="C1801" s="20" t="s">
        <v>4909</v>
      </c>
      <c r="D1801" s="20" t="s">
        <v>430</v>
      </c>
      <c r="E1801" s="20" t="s">
        <v>8182</v>
      </c>
      <c r="F1801" s="20" t="s">
        <v>588</v>
      </c>
      <c r="G1801" s="20" t="s">
        <v>8183</v>
      </c>
      <c r="H1801" s="20" t="s">
        <v>8184</v>
      </c>
      <c r="I1801" s="20" t="s">
        <v>401</v>
      </c>
      <c r="J1801" s="20" t="s">
        <v>483</v>
      </c>
    </row>
    <row r="1802" spans="1:10" x14ac:dyDescent="0.2">
      <c r="A1802" s="20" t="s">
        <v>8185</v>
      </c>
      <c r="B1802" s="20" t="s">
        <v>4908</v>
      </c>
      <c r="C1802" s="20" t="s">
        <v>4909</v>
      </c>
      <c r="D1802" s="20" t="s">
        <v>430</v>
      </c>
      <c r="E1802" s="20" t="s">
        <v>8186</v>
      </c>
      <c r="F1802" s="20" t="s">
        <v>2523</v>
      </c>
      <c r="G1802" s="20" t="s">
        <v>8187</v>
      </c>
      <c r="H1802" s="20" t="s">
        <v>8188</v>
      </c>
      <c r="I1802" s="20" t="s">
        <v>401</v>
      </c>
      <c r="J1802" s="20" t="s">
        <v>483</v>
      </c>
    </row>
    <row r="1803" spans="1:10" x14ac:dyDescent="0.2">
      <c r="A1803" s="20" t="s">
        <v>8189</v>
      </c>
      <c r="B1803" s="20" t="s">
        <v>4908</v>
      </c>
      <c r="C1803" s="20" t="s">
        <v>4909</v>
      </c>
      <c r="D1803" s="20" t="s">
        <v>419</v>
      </c>
      <c r="E1803" s="20" t="s">
        <v>8190</v>
      </c>
      <c r="F1803" s="20" t="s">
        <v>640</v>
      </c>
      <c r="G1803" s="20" t="s">
        <v>8191</v>
      </c>
      <c r="H1803" s="20" t="s">
        <v>8192</v>
      </c>
      <c r="I1803" s="20" t="s">
        <v>401</v>
      </c>
      <c r="J1803" s="20" t="s">
        <v>402</v>
      </c>
    </row>
    <row r="1804" spans="1:10" x14ac:dyDescent="0.2">
      <c r="A1804" s="20" t="s">
        <v>8193</v>
      </c>
      <c r="B1804" s="20" t="s">
        <v>4918</v>
      </c>
      <c r="C1804" s="20" t="s">
        <v>4909</v>
      </c>
      <c r="D1804" s="20" t="s">
        <v>430</v>
      </c>
      <c r="E1804" s="20" t="s">
        <v>8194</v>
      </c>
      <c r="F1804" s="20" t="s">
        <v>410</v>
      </c>
      <c r="G1804" s="20" t="s">
        <v>8195</v>
      </c>
      <c r="H1804" s="20" t="s">
        <v>8196</v>
      </c>
      <c r="I1804" s="20" t="s">
        <v>401</v>
      </c>
      <c r="J1804" s="20" t="s">
        <v>483</v>
      </c>
    </row>
    <row r="1805" spans="1:10" x14ac:dyDescent="0.2">
      <c r="A1805" s="20" t="s">
        <v>8197</v>
      </c>
      <c r="B1805" s="20" t="s">
        <v>4918</v>
      </c>
      <c r="C1805" s="20" t="s">
        <v>4909</v>
      </c>
      <c r="D1805" s="20" t="s">
        <v>430</v>
      </c>
      <c r="E1805" s="20" t="s">
        <v>8198</v>
      </c>
      <c r="F1805" s="20" t="s">
        <v>466</v>
      </c>
      <c r="G1805" s="20" t="s">
        <v>8199</v>
      </c>
      <c r="H1805" s="20" t="s">
        <v>8200</v>
      </c>
      <c r="I1805" s="20" t="s">
        <v>401</v>
      </c>
      <c r="J1805" s="20" t="s">
        <v>483</v>
      </c>
    </row>
    <row r="1806" spans="1:10" x14ac:dyDescent="0.2">
      <c r="A1806" s="20" t="s">
        <v>8201</v>
      </c>
      <c r="B1806" s="20" t="s">
        <v>4908</v>
      </c>
      <c r="C1806" s="20" t="s">
        <v>4909</v>
      </c>
      <c r="D1806" s="20" t="s">
        <v>419</v>
      </c>
      <c r="E1806" s="20" t="s">
        <v>8202</v>
      </c>
      <c r="F1806" s="20" t="s">
        <v>1037</v>
      </c>
      <c r="G1806" s="20" t="s">
        <v>8203</v>
      </c>
      <c r="H1806" s="20" t="s">
        <v>8204</v>
      </c>
      <c r="I1806" s="20" t="s">
        <v>401</v>
      </c>
      <c r="J1806" s="20" t="s">
        <v>483</v>
      </c>
    </row>
    <row r="1807" spans="1:10" x14ac:dyDescent="0.2">
      <c r="A1807" s="20" t="s">
        <v>8205</v>
      </c>
      <c r="B1807" s="20" t="s">
        <v>4908</v>
      </c>
      <c r="C1807" s="20" t="s">
        <v>4909</v>
      </c>
      <c r="D1807" s="20" t="s">
        <v>571</v>
      </c>
      <c r="E1807" s="20" t="s">
        <v>8206</v>
      </c>
      <c r="F1807" s="20" t="s">
        <v>405</v>
      </c>
      <c r="G1807" s="20" t="s">
        <v>8207</v>
      </c>
      <c r="H1807" s="20" t="s">
        <v>8208</v>
      </c>
      <c r="I1807" s="20" t="s">
        <v>401</v>
      </c>
      <c r="J1807" s="20" t="s">
        <v>483</v>
      </c>
    </row>
    <row r="1808" spans="1:10" x14ac:dyDescent="0.2">
      <c r="A1808" s="20" t="s">
        <v>8209</v>
      </c>
      <c r="B1808" s="20" t="s">
        <v>4918</v>
      </c>
      <c r="C1808" s="20" t="s">
        <v>4909</v>
      </c>
      <c r="D1808" s="20" t="s">
        <v>430</v>
      </c>
      <c r="E1808" s="20" t="s">
        <v>8210</v>
      </c>
      <c r="F1808" s="20" t="s">
        <v>5843</v>
      </c>
      <c r="G1808" s="20" t="s">
        <v>8211</v>
      </c>
      <c r="H1808" s="20" t="s">
        <v>8212</v>
      </c>
      <c r="I1808" s="20" t="s">
        <v>401</v>
      </c>
      <c r="J1808" s="20" t="s">
        <v>402</v>
      </c>
    </row>
    <row r="1809" spans="1:10" x14ac:dyDescent="0.2">
      <c r="A1809" s="20" t="s">
        <v>8213</v>
      </c>
      <c r="B1809" s="20" t="s">
        <v>4918</v>
      </c>
      <c r="C1809" s="20" t="s">
        <v>4909</v>
      </c>
      <c r="D1809" s="20" t="s">
        <v>571</v>
      </c>
      <c r="E1809" s="20" t="s">
        <v>8214</v>
      </c>
      <c r="F1809" s="20" t="s">
        <v>8215</v>
      </c>
      <c r="G1809" s="20" t="s">
        <v>8216</v>
      </c>
      <c r="H1809" s="20" t="s">
        <v>8217</v>
      </c>
      <c r="I1809" s="20" t="s">
        <v>401</v>
      </c>
      <c r="J1809" s="20" t="s">
        <v>3545</v>
      </c>
    </row>
    <row r="1810" spans="1:10" x14ac:dyDescent="0.2">
      <c r="A1810" s="20" t="s">
        <v>8218</v>
      </c>
      <c r="B1810" s="20" t="s">
        <v>4918</v>
      </c>
      <c r="C1810" s="20" t="s">
        <v>4909</v>
      </c>
      <c r="D1810" s="20" t="s">
        <v>430</v>
      </c>
      <c r="E1810" s="20" t="s">
        <v>8219</v>
      </c>
      <c r="F1810" s="20" t="s">
        <v>640</v>
      </c>
      <c r="G1810" s="20" t="s">
        <v>8220</v>
      </c>
      <c r="H1810" s="20" t="s">
        <v>8221</v>
      </c>
      <c r="I1810" s="20" t="s">
        <v>401</v>
      </c>
      <c r="J1810" s="20" t="s">
        <v>402</v>
      </c>
    </row>
    <row r="1811" spans="1:10" x14ac:dyDescent="0.2">
      <c r="A1811" s="20" t="s">
        <v>8222</v>
      </c>
      <c r="B1811" s="20" t="s">
        <v>4908</v>
      </c>
      <c r="C1811" s="20" t="s">
        <v>4909</v>
      </c>
      <c r="D1811" s="20" t="s">
        <v>430</v>
      </c>
      <c r="E1811" s="20" t="s">
        <v>8223</v>
      </c>
      <c r="F1811" s="20" t="s">
        <v>421</v>
      </c>
      <c r="G1811" s="20" t="s">
        <v>8224</v>
      </c>
      <c r="H1811" s="20" t="s">
        <v>8225</v>
      </c>
      <c r="I1811" s="20" t="s">
        <v>401</v>
      </c>
      <c r="J1811" s="20" t="s">
        <v>483</v>
      </c>
    </row>
    <row r="1812" spans="1:10" x14ac:dyDescent="0.2">
      <c r="A1812" s="20" t="s">
        <v>8226</v>
      </c>
      <c r="B1812" s="20" t="s">
        <v>4918</v>
      </c>
      <c r="C1812" s="20" t="s">
        <v>4909</v>
      </c>
      <c r="D1812" s="20" t="s">
        <v>430</v>
      </c>
      <c r="E1812" s="20" t="s">
        <v>8227</v>
      </c>
      <c r="F1812" s="20" t="s">
        <v>8228</v>
      </c>
      <c r="G1812" s="20" t="s">
        <v>8229</v>
      </c>
      <c r="H1812" s="20" t="s">
        <v>8230</v>
      </c>
      <c r="I1812" s="20" t="s">
        <v>401</v>
      </c>
      <c r="J1812" s="20" t="s">
        <v>483</v>
      </c>
    </row>
    <row r="1813" spans="1:10" x14ac:dyDescent="0.2">
      <c r="A1813" s="20" t="s">
        <v>8231</v>
      </c>
      <c r="B1813" s="20" t="s">
        <v>4918</v>
      </c>
      <c r="C1813" s="20" t="s">
        <v>4909</v>
      </c>
      <c r="D1813" s="20" t="s">
        <v>571</v>
      </c>
      <c r="E1813" s="20" t="s">
        <v>8232</v>
      </c>
      <c r="F1813" s="20" t="s">
        <v>1688</v>
      </c>
      <c r="G1813" s="20" t="s">
        <v>8233</v>
      </c>
      <c r="H1813" s="20" t="s">
        <v>8234</v>
      </c>
      <c r="I1813" s="20" t="s">
        <v>401</v>
      </c>
      <c r="J1813" s="20" t="s">
        <v>483</v>
      </c>
    </row>
    <row r="1814" spans="1:10" x14ac:dyDescent="0.2">
      <c r="A1814" s="20" t="s">
        <v>8235</v>
      </c>
      <c r="B1814" s="20" t="s">
        <v>4908</v>
      </c>
      <c r="C1814" s="20" t="s">
        <v>4909</v>
      </c>
      <c r="D1814" s="20" t="s">
        <v>571</v>
      </c>
      <c r="E1814" s="20" t="s">
        <v>8236</v>
      </c>
      <c r="F1814" s="20" t="s">
        <v>8237</v>
      </c>
      <c r="G1814" s="20" t="s">
        <v>8238</v>
      </c>
      <c r="H1814" s="20" t="s">
        <v>8239</v>
      </c>
      <c r="I1814" s="20" t="s">
        <v>401</v>
      </c>
      <c r="J1814" s="20" t="s">
        <v>483</v>
      </c>
    </row>
    <row r="1815" spans="1:10" x14ac:dyDescent="0.2">
      <c r="A1815" s="20" t="s">
        <v>8240</v>
      </c>
      <c r="B1815" s="20" t="s">
        <v>4908</v>
      </c>
      <c r="C1815" s="20" t="s">
        <v>4909</v>
      </c>
      <c r="D1815" s="20" t="s">
        <v>430</v>
      </c>
      <c r="E1815" s="20" t="s">
        <v>8241</v>
      </c>
      <c r="F1815" s="20" t="s">
        <v>421</v>
      </c>
      <c r="G1815" s="20" t="s">
        <v>8242</v>
      </c>
      <c r="H1815" s="20" t="s">
        <v>8243</v>
      </c>
      <c r="I1815" s="20" t="s">
        <v>401</v>
      </c>
      <c r="J1815" s="20" t="s">
        <v>483</v>
      </c>
    </row>
    <row r="1816" spans="1:10" x14ac:dyDescent="0.2">
      <c r="A1816" s="20" t="s">
        <v>8244</v>
      </c>
      <c r="B1816" s="20" t="s">
        <v>4908</v>
      </c>
      <c r="C1816" s="20" t="s">
        <v>4909</v>
      </c>
      <c r="D1816" s="20" t="s">
        <v>430</v>
      </c>
      <c r="E1816" s="20" t="s">
        <v>8245</v>
      </c>
      <c r="F1816" s="20" t="s">
        <v>2743</v>
      </c>
      <c r="G1816" s="20" t="s">
        <v>8246</v>
      </c>
      <c r="H1816" s="20" t="s">
        <v>8247</v>
      </c>
      <c r="I1816" s="20" t="s">
        <v>401</v>
      </c>
      <c r="J1816" s="20" t="s">
        <v>483</v>
      </c>
    </row>
    <row r="1817" spans="1:10" x14ac:dyDescent="0.2">
      <c r="A1817" s="20" t="s">
        <v>8248</v>
      </c>
      <c r="B1817" s="20" t="s">
        <v>4908</v>
      </c>
      <c r="C1817" s="20" t="s">
        <v>4909</v>
      </c>
      <c r="D1817" s="20" t="s">
        <v>430</v>
      </c>
      <c r="E1817" s="20" t="s">
        <v>8249</v>
      </c>
      <c r="F1817" s="20" t="s">
        <v>3373</v>
      </c>
      <c r="G1817" s="20" t="s">
        <v>8250</v>
      </c>
      <c r="H1817" s="20" t="s">
        <v>8251</v>
      </c>
      <c r="I1817" s="20" t="s">
        <v>401</v>
      </c>
      <c r="J1817" s="20" t="s">
        <v>402</v>
      </c>
    </row>
    <row r="1818" spans="1:10" x14ac:dyDescent="0.2">
      <c r="A1818" s="20" t="s">
        <v>8252</v>
      </c>
      <c r="B1818" s="20" t="s">
        <v>4908</v>
      </c>
      <c r="C1818" s="20" t="s">
        <v>4909</v>
      </c>
      <c r="D1818" s="20" t="s">
        <v>430</v>
      </c>
      <c r="E1818" s="20" t="s">
        <v>8253</v>
      </c>
      <c r="F1818" s="20" t="s">
        <v>486</v>
      </c>
      <c r="G1818" s="20" t="s">
        <v>8254</v>
      </c>
      <c r="H1818" s="20" t="s">
        <v>8255</v>
      </c>
      <c r="I1818" s="20" t="s">
        <v>401</v>
      </c>
      <c r="J1818" s="20" t="s">
        <v>483</v>
      </c>
    </row>
    <row r="1819" spans="1:10" x14ac:dyDescent="0.2">
      <c r="A1819" s="20" t="s">
        <v>8256</v>
      </c>
      <c r="B1819" s="20" t="s">
        <v>4908</v>
      </c>
      <c r="C1819" s="20" t="s">
        <v>4909</v>
      </c>
      <c r="D1819" s="20" t="s">
        <v>430</v>
      </c>
      <c r="E1819" s="20" t="s">
        <v>8257</v>
      </c>
      <c r="F1819" s="20" t="s">
        <v>2809</v>
      </c>
      <c r="G1819" s="20" t="s">
        <v>8258</v>
      </c>
      <c r="H1819" s="20" t="s">
        <v>8259</v>
      </c>
      <c r="I1819" s="20" t="s">
        <v>401</v>
      </c>
      <c r="J1819" s="20" t="s">
        <v>402</v>
      </c>
    </row>
    <row r="1820" spans="1:10" x14ac:dyDescent="0.2">
      <c r="A1820" s="20" t="s">
        <v>8260</v>
      </c>
      <c r="B1820" s="20" t="s">
        <v>4908</v>
      </c>
      <c r="C1820" s="20" t="s">
        <v>4909</v>
      </c>
      <c r="D1820" s="20" t="s">
        <v>430</v>
      </c>
      <c r="E1820" s="20" t="s">
        <v>8261</v>
      </c>
      <c r="F1820" s="20" t="s">
        <v>962</v>
      </c>
      <c r="G1820" s="20" t="s">
        <v>8262</v>
      </c>
      <c r="H1820" s="20" t="s">
        <v>8263</v>
      </c>
      <c r="I1820" s="20" t="s">
        <v>401</v>
      </c>
      <c r="J1820" s="20" t="s">
        <v>483</v>
      </c>
    </row>
    <row r="1821" spans="1:10" x14ac:dyDescent="0.2">
      <c r="A1821" s="20" t="s">
        <v>8264</v>
      </c>
      <c r="B1821" s="20" t="s">
        <v>4908</v>
      </c>
      <c r="C1821" s="20" t="s">
        <v>4909</v>
      </c>
      <c r="D1821" s="20" t="s">
        <v>571</v>
      </c>
      <c r="E1821" s="20" t="s">
        <v>8265</v>
      </c>
      <c r="F1821" s="20" t="s">
        <v>6830</v>
      </c>
      <c r="G1821" s="20" t="s">
        <v>8266</v>
      </c>
      <c r="H1821" s="20" t="s">
        <v>8267</v>
      </c>
      <c r="I1821" s="20" t="s">
        <v>401</v>
      </c>
      <c r="J1821" s="20" t="s">
        <v>402</v>
      </c>
    </row>
    <row r="1822" spans="1:10" x14ac:dyDescent="0.2">
      <c r="A1822" s="20" t="s">
        <v>8268</v>
      </c>
      <c r="B1822" s="20" t="s">
        <v>4908</v>
      </c>
      <c r="C1822" s="20" t="s">
        <v>4909</v>
      </c>
      <c r="D1822" s="20" t="s">
        <v>430</v>
      </c>
      <c r="E1822" s="20" t="s">
        <v>8269</v>
      </c>
      <c r="F1822" s="20" t="s">
        <v>1076</v>
      </c>
      <c r="G1822" s="20" t="s">
        <v>8270</v>
      </c>
      <c r="H1822" s="20" t="s">
        <v>8271</v>
      </c>
      <c r="I1822" s="20" t="s">
        <v>401</v>
      </c>
      <c r="J1822" s="20" t="s">
        <v>483</v>
      </c>
    </row>
    <row r="1823" spans="1:10" x14ac:dyDescent="0.2">
      <c r="A1823" s="20" t="s">
        <v>8272</v>
      </c>
      <c r="B1823" s="20" t="s">
        <v>4908</v>
      </c>
      <c r="C1823" s="20" t="s">
        <v>4909</v>
      </c>
      <c r="D1823" s="20" t="s">
        <v>430</v>
      </c>
      <c r="E1823" s="20" t="s">
        <v>8273</v>
      </c>
      <c r="F1823" s="20" t="s">
        <v>923</v>
      </c>
      <c r="G1823" s="20" t="s">
        <v>8274</v>
      </c>
      <c r="H1823" s="20" t="s">
        <v>8275</v>
      </c>
      <c r="I1823" s="20" t="s">
        <v>401</v>
      </c>
      <c r="J1823" s="20" t="s">
        <v>483</v>
      </c>
    </row>
    <row r="1824" spans="1:10" x14ac:dyDescent="0.2">
      <c r="A1824" s="20" t="s">
        <v>8276</v>
      </c>
      <c r="B1824" s="20" t="s">
        <v>4918</v>
      </c>
      <c r="C1824" s="20" t="s">
        <v>4909</v>
      </c>
      <c r="D1824" s="20" t="s">
        <v>430</v>
      </c>
      <c r="E1824" s="20" t="s">
        <v>8277</v>
      </c>
      <c r="F1824" s="20" t="s">
        <v>640</v>
      </c>
      <c r="G1824" s="20" t="s">
        <v>8278</v>
      </c>
      <c r="H1824" s="20" t="s">
        <v>8279</v>
      </c>
      <c r="I1824" s="20" t="s">
        <v>401</v>
      </c>
      <c r="J1824" s="20" t="s">
        <v>402</v>
      </c>
    </row>
    <row r="1825" spans="1:10" x14ac:dyDescent="0.2">
      <c r="A1825" s="20" t="s">
        <v>8280</v>
      </c>
      <c r="B1825" s="20" t="s">
        <v>4908</v>
      </c>
      <c r="C1825" s="20" t="s">
        <v>4909</v>
      </c>
      <c r="D1825" s="20" t="s">
        <v>430</v>
      </c>
      <c r="E1825" s="20" t="s">
        <v>8281</v>
      </c>
      <c r="F1825" s="20" t="s">
        <v>1123</v>
      </c>
      <c r="G1825" s="20" t="s">
        <v>8282</v>
      </c>
      <c r="H1825" s="20" t="s">
        <v>8283</v>
      </c>
      <c r="I1825" s="20" t="s">
        <v>401</v>
      </c>
      <c r="J1825" s="20" t="s">
        <v>483</v>
      </c>
    </row>
    <row r="1826" spans="1:10" x14ac:dyDescent="0.2">
      <c r="A1826" s="20" t="s">
        <v>8284</v>
      </c>
      <c r="B1826" s="20" t="s">
        <v>4908</v>
      </c>
      <c r="C1826" s="20" t="s">
        <v>4909</v>
      </c>
      <c r="D1826" s="20" t="s">
        <v>430</v>
      </c>
      <c r="E1826" s="20" t="s">
        <v>8285</v>
      </c>
      <c r="F1826" s="20" t="s">
        <v>456</v>
      </c>
      <c r="G1826" s="20" t="s">
        <v>8286</v>
      </c>
      <c r="H1826" s="20" t="s">
        <v>8287</v>
      </c>
      <c r="I1826" s="20" t="s">
        <v>401</v>
      </c>
      <c r="J1826" s="20" t="s">
        <v>483</v>
      </c>
    </row>
    <row r="1827" spans="1:10" x14ac:dyDescent="0.2">
      <c r="A1827" s="20" t="s">
        <v>8288</v>
      </c>
      <c r="B1827" s="20" t="s">
        <v>4908</v>
      </c>
      <c r="C1827" s="20" t="s">
        <v>4909</v>
      </c>
      <c r="D1827" s="20" t="s">
        <v>430</v>
      </c>
      <c r="E1827" s="20" t="s">
        <v>8289</v>
      </c>
      <c r="F1827" s="20" t="s">
        <v>4107</v>
      </c>
      <c r="G1827" s="20" t="s">
        <v>8290</v>
      </c>
      <c r="H1827" s="20" t="s">
        <v>8291</v>
      </c>
      <c r="I1827" s="20" t="s">
        <v>401</v>
      </c>
      <c r="J1827" s="20" t="s">
        <v>483</v>
      </c>
    </row>
    <row r="1828" spans="1:10" x14ac:dyDescent="0.2">
      <c r="A1828" s="20" t="s">
        <v>8292</v>
      </c>
      <c r="B1828" s="20" t="s">
        <v>4918</v>
      </c>
      <c r="C1828" s="20" t="s">
        <v>4909</v>
      </c>
      <c r="D1828" s="20" t="s">
        <v>430</v>
      </c>
      <c r="E1828" s="20" t="s">
        <v>8293</v>
      </c>
      <c r="F1828" s="20" t="s">
        <v>542</v>
      </c>
      <c r="G1828" s="20" t="s">
        <v>8294</v>
      </c>
      <c r="H1828" s="20" t="s">
        <v>8295</v>
      </c>
      <c r="I1828" s="20" t="s">
        <v>401</v>
      </c>
      <c r="J1828" s="20" t="s">
        <v>483</v>
      </c>
    </row>
    <row r="1829" spans="1:10" x14ac:dyDescent="0.2">
      <c r="A1829" s="20" t="s">
        <v>8296</v>
      </c>
      <c r="B1829" s="20" t="s">
        <v>4908</v>
      </c>
      <c r="C1829" s="20" t="s">
        <v>4909</v>
      </c>
      <c r="D1829" s="20" t="s">
        <v>419</v>
      </c>
      <c r="E1829" s="20" t="s">
        <v>8297</v>
      </c>
      <c r="F1829" s="20" t="s">
        <v>547</v>
      </c>
      <c r="G1829" s="20" t="s">
        <v>8298</v>
      </c>
      <c r="H1829" s="20" t="s">
        <v>8299</v>
      </c>
      <c r="I1829" s="20" t="s">
        <v>401</v>
      </c>
      <c r="J1829" s="20" t="s">
        <v>483</v>
      </c>
    </row>
    <row r="1830" spans="1:10" x14ac:dyDescent="0.2">
      <c r="A1830" s="20" t="s">
        <v>8300</v>
      </c>
      <c r="B1830" s="20" t="s">
        <v>4908</v>
      </c>
      <c r="C1830" s="20" t="s">
        <v>4909</v>
      </c>
      <c r="D1830" s="20" t="s">
        <v>430</v>
      </c>
      <c r="E1830" s="20" t="s">
        <v>8301</v>
      </c>
      <c r="F1830" s="20" t="s">
        <v>8302</v>
      </c>
      <c r="G1830" s="20" t="s">
        <v>8303</v>
      </c>
      <c r="H1830" s="20" t="s">
        <v>8304</v>
      </c>
      <c r="I1830" s="20" t="s">
        <v>401</v>
      </c>
      <c r="J1830" s="20" t="s">
        <v>402</v>
      </c>
    </row>
    <row r="1831" spans="1:10" x14ac:dyDescent="0.2">
      <c r="A1831" s="20" t="s">
        <v>8305</v>
      </c>
      <c r="B1831" s="20" t="s">
        <v>4918</v>
      </c>
      <c r="C1831" s="20" t="s">
        <v>4909</v>
      </c>
      <c r="D1831" s="20" t="s">
        <v>419</v>
      </c>
      <c r="E1831" s="20" t="s">
        <v>8306</v>
      </c>
      <c r="F1831" s="20" t="s">
        <v>8307</v>
      </c>
      <c r="G1831" s="20" t="s">
        <v>8308</v>
      </c>
      <c r="H1831" s="20" t="s">
        <v>8309</v>
      </c>
      <c r="I1831" s="20" t="s">
        <v>401</v>
      </c>
      <c r="J1831" s="20" t="s">
        <v>402</v>
      </c>
    </row>
    <row r="1832" spans="1:10" x14ac:dyDescent="0.2">
      <c r="A1832" s="20" t="s">
        <v>8310</v>
      </c>
      <c r="B1832" s="20" t="s">
        <v>4918</v>
      </c>
      <c r="C1832" s="20" t="s">
        <v>4909</v>
      </c>
      <c r="D1832" s="20" t="s">
        <v>419</v>
      </c>
      <c r="E1832" s="20" t="s">
        <v>8311</v>
      </c>
      <c r="F1832" s="20" t="s">
        <v>1378</v>
      </c>
      <c r="G1832" s="20" t="s">
        <v>8312</v>
      </c>
      <c r="H1832" s="20" t="s">
        <v>8313</v>
      </c>
      <c r="I1832" s="20" t="s">
        <v>401</v>
      </c>
      <c r="J1832" s="20" t="s">
        <v>483</v>
      </c>
    </row>
    <row r="1833" spans="1:10" x14ac:dyDescent="0.2">
      <c r="A1833" s="20" t="s">
        <v>8314</v>
      </c>
      <c r="B1833" s="20" t="s">
        <v>4918</v>
      </c>
      <c r="C1833" s="20" t="s">
        <v>4909</v>
      </c>
      <c r="D1833" s="20" t="s">
        <v>571</v>
      </c>
      <c r="E1833" s="20" t="s">
        <v>8315</v>
      </c>
      <c r="F1833" s="20" t="s">
        <v>2845</v>
      </c>
      <c r="G1833" s="20" t="s">
        <v>8316</v>
      </c>
      <c r="H1833" s="20" t="s">
        <v>8317</v>
      </c>
      <c r="I1833" s="20" t="s">
        <v>401</v>
      </c>
      <c r="J1833" s="20" t="s">
        <v>483</v>
      </c>
    </row>
    <row r="1834" spans="1:10" x14ac:dyDescent="0.2">
      <c r="A1834" s="20" t="s">
        <v>8318</v>
      </c>
      <c r="B1834" s="20" t="s">
        <v>4918</v>
      </c>
      <c r="C1834" s="20" t="s">
        <v>4909</v>
      </c>
      <c r="D1834" s="20" t="s">
        <v>419</v>
      </c>
      <c r="E1834" s="20" t="s">
        <v>8319</v>
      </c>
      <c r="F1834" s="20" t="s">
        <v>8320</v>
      </c>
      <c r="G1834" s="20" t="s">
        <v>8321</v>
      </c>
      <c r="H1834" s="20" t="s">
        <v>8322</v>
      </c>
      <c r="I1834" s="20" t="s">
        <v>401</v>
      </c>
      <c r="J1834" s="20" t="s">
        <v>483</v>
      </c>
    </row>
    <row r="1835" spans="1:10" x14ac:dyDescent="0.2">
      <c r="A1835" s="20" t="s">
        <v>8323</v>
      </c>
      <c r="B1835" s="20" t="s">
        <v>4908</v>
      </c>
      <c r="C1835" s="20" t="s">
        <v>4909</v>
      </c>
      <c r="D1835" s="20" t="s">
        <v>430</v>
      </c>
      <c r="E1835" s="20" t="s">
        <v>8324</v>
      </c>
      <c r="F1835" s="20" t="s">
        <v>2479</v>
      </c>
      <c r="G1835" s="20" t="s">
        <v>8325</v>
      </c>
      <c r="H1835" s="20" t="s">
        <v>8326</v>
      </c>
      <c r="I1835" s="20" t="s">
        <v>401</v>
      </c>
      <c r="J1835" s="20" t="s">
        <v>402</v>
      </c>
    </row>
    <row r="1836" spans="1:10" x14ac:dyDescent="0.2">
      <c r="A1836" s="20" t="s">
        <v>8327</v>
      </c>
      <c r="B1836" s="20" t="s">
        <v>4918</v>
      </c>
      <c r="C1836" s="20" t="s">
        <v>4909</v>
      </c>
      <c r="D1836" s="20" t="s">
        <v>430</v>
      </c>
      <c r="E1836" s="20" t="s">
        <v>8328</v>
      </c>
      <c r="F1836" s="20" t="s">
        <v>1383</v>
      </c>
      <c r="G1836" s="20" t="s">
        <v>8329</v>
      </c>
      <c r="H1836" s="20" t="s">
        <v>8330</v>
      </c>
      <c r="I1836" s="20" t="s">
        <v>401</v>
      </c>
      <c r="J1836" s="20" t="s">
        <v>483</v>
      </c>
    </row>
    <row r="1837" spans="1:10" x14ac:dyDescent="0.2">
      <c r="A1837" s="20" t="s">
        <v>8331</v>
      </c>
      <c r="B1837" s="20" t="s">
        <v>4908</v>
      </c>
      <c r="C1837" s="20" t="s">
        <v>4909</v>
      </c>
      <c r="D1837" s="20" t="s">
        <v>571</v>
      </c>
      <c r="E1837" s="20" t="s">
        <v>8332</v>
      </c>
      <c r="F1837" s="20" t="s">
        <v>2845</v>
      </c>
      <c r="G1837" s="20" t="s">
        <v>8333</v>
      </c>
      <c r="H1837" s="20" t="s">
        <v>8334</v>
      </c>
      <c r="I1837" s="20" t="s">
        <v>401</v>
      </c>
      <c r="J1837" s="20" t="s">
        <v>483</v>
      </c>
    </row>
    <row r="1838" spans="1:10" x14ac:dyDescent="0.2">
      <c r="A1838" s="20" t="s">
        <v>8335</v>
      </c>
      <c r="B1838" s="20" t="s">
        <v>4908</v>
      </c>
      <c r="C1838" s="20" t="s">
        <v>4909</v>
      </c>
      <c r="D1838" s="20" t="s">
        <v>430</v>
      </c>
      <c r="E1838" s="20" t="s">
        <v>8336</v>
      </c>
      <c r="F1838" s="20" t="s">
        <v>8337</v>
      </c>
      <c r="G1838" s="20" t="s">
        <v>8338</v>
      </c>
      <c r="H1838" s="20" t="s">
        <v>8339</v>
      </c>
      <c r="I1838" s="20" t="s">
        <v>401</v>
      </c>
      <c r="J1838" s="20" t="s">
        <v>402</v>
      </c>
    </row>
    <row r="1839" spans="1:10" x14ac:dyDescent="0.2">
      <c r="A1839" s="20" t="s">
        <v>8340</v>
      </c>
      <c r="B1839" s="20" t="s">
        <v>4908</v>
      </c>
      <c r="C1839" s="20" t="s">
        <v>4909</v>
      </c>
      <c r="D1839" s="20" t="s">
        <v>419</v>
      </c>
      <c r="E1839" s="20" t="s">
        <v>8341</v>
      </c>
      <c r="F1839" s="20" t="s">
        <v>8342</v>
      </c>
      <c r="G1839" s="20" t="s">
        <v>8343</v>
      </c>
      <c r="H1839" s="20" t="s">
        <v>8344</v>
      </c>
      <c r="I1839" s="20" t="s">
        <v>401</v>
      </c>
      <c r="J1839" s="20" t="s">
        <v>483</v>
      </c>
    </row>
    <row r="1840" spans="1:10" x14ac:dyDescent="0.2">
      <c r="A1840" s="20" t="s">
        <v>8345</v>
      </c>
      <c r="B1840" s="20" t="s">
        <v>4908</v>
      </c>
      <c r="C1840" s="20" t="s">
        <v>4909</v>
      </c>
      <c r="D1840" s="20" t="s">
        <v>430</v>
      </c>
      <c r="E1840" s="20" t="s">
        <v>8346</v>
      </c>
      <c r="F1840" s="20" t="s">
        <v>486</v>
      </c>
      <c r="G1840" s="20" t="s">
        <v>8347</v>
      </c>
      <c r="H1840" s="20" t="s">
        <v>8348</v>
      </c>
      <c r="I1840" s="20" t="s">
        <v>401</v>
      </c>
      <c r="J1840" s="20" t="s">
        <v>483</v>
      </c>
    </row>
    <row r="1841" spans="1:10" x14ac:dyDescent="0.2">
      <c r="A1841" s="20" t="s">
        <v>8349</v>
      </c>
      <c r="B1841" s="20" t="s">
        <v>4918</v>
      </c>
      <c r="C1841" s="20" t="s">
        <v>4909</v>
      </c>
      <c r="D1841" s="20" t="s">
        <v>430</v>
      </c>
      <c r="E1841" s="20" t="s">
        <v>8350</v>
      </c>
      <c r="F1841" s="20" t="s">
        <v>8351</v>
      </c>
      <c r="G1841" s="20" t="s">
        <v>8352</v>
      </c>
      <c r="H1841" s="20" t="s">
        <v>8353</v>
      </c>
      <c r="I1841" s="20" t="s">
        <v>401</v>
      </c>
      <c r="J1841" s="20" t="s">
        <v>483</v>
      </c>
    </row>
    <row r="1842" spans="1:10" x14ac:dyDescent="0.2">
      <c r="A1842" s="20" t="s">
        <v>8354</v>
      </c>
      <c r="B1842" s="20" t="s">
        <v>4908</v>
      </c>
      <c r="C1842" s="20" t="s">
        <v>4909</v>
      </c>
      <c r="D1842" s="20" t="s">
        <v>430</v>
      </c>
      <c r="E1842" s="20" t="s">
        <v>8355</v>
      </c>
      <c r="F1842" s="20" t="s">
        <v>8356</v>
      </c>
      <c r="G1842" s="20" t="s">
        <v>8357</v>
      </c>
      <c r="H1842" s="20" t="s">
        <v>8358</v>
      </c>
      <c r="I1842" s="20" t="s">
        <v>401</v>
      </c>
      <c r="J1842" s="20" t="s">
        <v>402</v>
      </c>
    </row>
    <row r="1843" spans="1:10" x14ac:dyDescent="0.2">
      <c r="A1843" s="20" t="s">
        <v>8359</v>
      </c>
      <c r="B1843" s="20" t="s">
        <v>4918</v>
      </c>
      <c r="C1843" s="20" t="s">
        <v>4909</v>
      </c>
      <c r="D1843" s="20" t="s">
        <v>419</v>
      </c>
      <c r="E1843" s="20" t="s">
        <v>8360</v>
      </c>
      <c r="F1843" s="20" t="s">
        <v>542</v>
      </c>
      <c r="G1843" s="20" t="s">
        <v>8361</v>
      </c>
      <c r="H1843" s="20" t="s">
        <v>8362</v>
      </c>
      <c r="I1843" s="20" t="s">
        <v>401</v>
      </c>
      <c r="J1843" s="20" t="s">
        <v>483</v>
      </c>
    </row>
    <row r="1844" spans="1:10" x14ac:dyDescent="0.2">
      <c r="A1844" s="20" t="s">
        <v>8363</v>
      </c>
      <c r="B1844" s="20" t="s">
        <v>4918</v>
      </c>
      <c r="C1844" s="20" t="s">
        <v>4909</v>
      </c>
      <c r="D1844" s="20" t="s">
        <v>430</v>
      </c>
      <c r="E1844" s="20" t="s">
        <v>8364</v>
      </c>
      <c r="F1844" s="20" t="s">
        <v>8365</v>
      </c>
      <c r="G1844" s="20" t="s">
        <v>8366</v>
      </c>
      <c r="H1844" s="20" t="s">
        <v>8367</v>
      </c>
      <c r="I1844" s="20" t="s">
        <v>401</v>
      </c>
      <c r="J1844" s="20" t="s">
        <v>402</v>
      </c>
    </row>
    <row r="1845" spans="1:10" x14ac:dyDescent="0.2">
      <c r="A1845" s="20" t="s">
        <v>8368</v>
      </c>
      <c r="B1845" s="20" t="s">
        <v>4908</v>
      </c>
      <c r="C1845" s="20" t="s">
        <v>4909</v>
      </c>
      <c r="D1845" s="20" t="s">
        <v>430</v>
      </c>
      <c r="E1845" s="20" t="s">
        <v>8369</v>
      </c>
      <c r="F1845" s="20" t="s">
        <v>8370</v>
      </c>
      <c r="G1845" s="20" t="s">
        <v>8371</v>
      </c>
      <c r="H1845" s="20" t="s">
        <v>8372</v>
      </c>
      <c r="I1845" s="20" t="s">
        <v>401</v>
      </c>
      <c r="J1845" s="20" t="s">
        <v>402</v>
      </c>
    </row>
    <row r="1846" spans="1:10" x14ac:dyDescent="0.2">
      <c r="A1846" s="20" t="s">
        <v>8373</v>
      </c>
      <c r="B1846" s="20" t="s">
        <v>4908</v>
      </c>
      <c r="C1846" s="20" t="s">
        <v>4909</v>
      </c>
      <c r="D1846" s="20" t="s">
        <v>430</v>
      </c>
      <c r="E1846" s="20" t="s">
        <v>8374</v>
      </c>
      <c r="F1846" s="20" t="s">
        <v>8375</v>
      </c>
      <c r="G1846" s="20" t="s">
        <v>8376</v>
      </c>
      <c r="H1846" s="20" t="s">
        <v>8377</v>
      </c>
      <c r="I1846" s="20" t="s">
        <v>401</v>
      </c>
      <c r="J1846" s="20" t="s">
        <v>402</v>
      </c>
    </row>
    <row r="1847" spans="1:10" x14ac:dyDescent="0.2">
      <c r="A1847" s="20" t="s">
        <v>8378</v>
      </c>
      <c r="B1847" s="20" t="s">
        <v>4908</v>
      </c>
      <c r="C1847" s="20" t="s">
        <v>4909</v>
      </c>
      <c r="D1847" s="20" t="s">
        <v>430</v>
      </c>
      <c r="E1847" s="20" t="s">
        <v>8379</v>
      </c>
      <c r="F1847" s="20" t="s">
        <v>421</v>
      </c>
      <c r="G1847" s="20" t="s">
        <v>8380</v>
      </c>
      <c r="H1847" s="20" t="s">
        <v>8381</v>
      </c>
      <c r="I1847" s="20" t="s">
        <v>401</v>
      </c>
      <c r="J1847" s="20" t="s">
        <v>483</v>
      </c>
    </row>
    <row r="1848" spans="1:10" x14ac:dyDescent="0.2">
      <c r="A1848" s="20" t="s">
        <v>8382</v>
      </c>
      <c r="B1848" s="20" t="s">
        <v>4918</v>
      </c>
      <c r="C1848" s="20" t="s">
        <v>4909</v>
      </c>
      <c r="D1848" s="20" t="s">
        <v>430</v>
      </c>
      <c r="E1848" s="20" t="s">
        <v>8383</v>
      </c>
      <c r="F1848" s="20" t="s">
        <v>8384</v>
      </c>
      <c r="G1848" s="20" t="s">
        <v>8385</v>
      </c>
      <c r="H1848" s="20" t="s">
        <v>8386</v>
      </c>
      <c r="I1848" s="20" t="s">
        <v>401</v>
      </c>
      <c r="J1848" s="20" t="s">
        <v>483</v>
      </c>
    </row>
    <row r="1849" spans="1:10" x14ac:dyDescent="0.2">
      <c r="A1849" s="20" t="s">
        <v>8387</v>
      </c>
      <c r="B1849" s="20" t="s">
        <v>4908</v>
      </c>
      <c r="C1849" s="20" t="s">
        <v>4909</v>
      </c>
      <c r="D1849" s="20" t="s">
        <v>419</v>
      </c>
      <c r="E1849" s="20" t="s">
        <v>8388</v>
      </c>
      <c r="F1849" s="20" t="s">
        <v>8389</v>
      </c>
      <c r="G1849" s="20" t="s">
        <v>8390</v>
      </c>
      <c r="H1849" s="20" t="s">
        <v>8391</v>
      </c>
      <c r="I1849" s="20" t="s">
        <v>401</v>
      </c>
      <c r="J1849" s="20" t="s">
        <v>402</v>
      </c>
    </row>
    <row r="1850" spans="1:10" x14ac:dyDescent="0.2">
      <c r="A1850" s="20" t="s">
        <v>8392</v>
      </c>
      <c r="B1850" s="20" t="s">
        <v>4908</v>
      </c>
      <c r="C1850" s="20" t="s">
        <v>4909</v>
      </c>
      <c r="D1850" s="20" t="s">
        <v>430</v>
      </c>
      <c r="E1850" s="20" t="s">
        <v>8393</v>
      </c>
      <c r="F1850" s="20" t="s">
        <v>905</v>
      </c>
      <c r="G1850" s="20" t="s">
        <v>8394</v>
      </c>
      <c r="H1850" s="20" t="s">
        <v>8395</v>
      </c>
      <c r="I1850" s="20" t="s">
        <v>401</v>
      </c>
      <c r="J1850" s="20" t="s">
        <v>483</v>
      </c>
    </row>
    <row r="1851" spans="1:10" x14ac:dyDescent="0.2">
      <c r="A1851" s="20" t="s">
        <v>8396</v>
      </c>
      <c r="B1851" s="20" t="s">
        <v>4918</v>
      </c>
      <c r="C1851" s="20" t="s">
        <v>4909</v>
      </c>
      <c r="D1851" s="20" t="s">
        <v>430</v>
      </c>
      <c r="E1851" s="20" t="s">
        <v>8397</v>
      </c>
      <c r="F1851" s="20" t="s">
        <v>1037</v>
      </c>
      <c r="G1851" s="20" t="s">
        <v>8398</v>
      </c>
      <c r="H1851" s="20" t="s">
        <v>8399</v>
      </c>
      <c r="I1851" s="20" t="s">
        <v>401</v>
      </c>
      <c r="J1851" s="20" t="s">
        <v>483</v>
      </c>
    </row>
    <row r="1852" spans="1:10" x14ac:dyDescent="0.2">
      <c r="A1852" s="20" t="s">
        <v>8400</v>
      </c>
      <c r="B1852" s="20" t="s">
        <v>992</v>
      </c>
      <c r="C1852" s="20" t="s">
        <v>4909</v>
      </c>
      <c r="D1852" s="20" t="s">
        <v>430</v>
      </c>
      <c r="E1852" s="20" t="s">
        <v>8401</v>
      </c>
      <c r="F1852" s="20" t="s">
        <v>1123</v>
      </c>
      <c r="G1852" s="20" t="s">
        <v>8402</v>
      </c>
      <c r="H1852" s="20" t="s">
        <v>8403</v>
      </c>
      <c r="I1852" s="20" t="s">
        <v>401</v>
      </c>
      <c r="J1852" s="20" t="s">
        <v>483</v>
      </c>
    </row>
    <row r="1853" spans="1:10" x14ac:dyDescent="0.2">
      <c r="A1853" s="20" t="s">
        <v>8404</v>
      </c>
      <c r="B1853" s="20" t="s">
        <v>4908</v>
      </c>
      <c r="C1853" s="20" t="s">
        <v>4909</v>
      </c>
      <c r="D1853" s="20" t="s">
        <v>419</v>
      </c>
      <c r="E1853" s="20" t="s">
        <v>8405</v>
      </c>
      <c r="F1853" s="20" t="s">
        <v>8406</v>
      </c>
      <c r="G1853" s="20" t="s">
        <v>8407</v>
      </c>
      <c r="H1853" s="20" t="s">
        <v>8408</v>
      </c>
      <c r="I1853" s="20" t="s">
        <v>401</v>
      </c>
      <c r="J1853" s="20" t="s">
        <v>402</v>
      </c>
    </row>
    <row r="1854" spans="1:10" x14ac:dyDescent="0.2">
      <c r="A1854" s="20" t="s">
        <v>8409</v>
      </c>
      <c r="B1854" s="20" t="s">
        <v>4908</v>
      </c>
      <c r="C1854" s="20" t="s">
        <v>4909</v>
      </c>
      <c r="D1854" s="20" t="s">
        <v>430</v>
      </c>
      <c r="E1854" s="20" t="s">
        <v>8410</v>
      </c>
      <c r="F1854" s="20" t="s">
        <v>410</v>
      </c>
      <c r="G1854" s="20" t="s">
        <v>8411</v>
      </c>
      <c r="H1854" s="20" t="s">
        <v>8412</v>
      </c>
      <c r="I1854" s="20" t="s">
        <v>401</v>
      </c>
      <c r="J1854" s="20" t="s">
        <v>483</v>
      </c>
    </row>
    <row r="1855" spans="1:10" x14ac:dyDescent="0.2">
      <c r="A1855" s="20" t="s">
        <v>8413</v>
      </c>
      <c r="B1855" s="20" t="s">
        <v>4908</v>
      </c>
      <c r="C1855" s="20" t="s">
        <v>4909</v>
      </c>
      <c r="D1855" s="20" t="s">
        <v>430</v>
      </c>
      <c r="E1855" s="20" t="s">
        <v>8414</v>
      </c>
      <c r="F1855" s="20" t="s">
        <v>1457</v>
      </c>
      <c r="G1855" s="20" t="s">
        <v>8415</v>
      </c>
      <c r="H1855" s="20" t="s">
        <v>8416</v>
      </c>
      <c r="I1855" s="20" t="s">
        <v>401</v>
      </c>
      <c r="J1855" s="20" t="s">
        <v>483</v>
      </c>
    </row>
    <row r="1856" spans="1:10" x14ac:dyDescent="0.2">
      <c r="A1856" s="20" t="s">
        <v>8417</v>
      </c>
      <c r="B1856" s="20" t="s">
        <v>4908</v>
      </c>
      <c r="C1856" s="20" t="s">
        <v>4909</v>
      </c>
      <c r="D1856" s="20" t="s">
        <v>430</v>
      </c>
      <c r="E1856" s="20" t="s">
        <v>8418</v>
      </c>
      <c r="F1856" s="20" t="s">
        <v>8419</v>
      </c>
      <c r="G1856" s="20" t="s">
        <v>8420</v>
      </c>
      <c r="H1856" s="20" t="s">
        <v>8421</v>
      </c>
      <c r="I1856" s="20" t="s">
        <v>401</v>
      </c>
      <c r="J1856" s="20" t="s">
        <v>3545</v>
      </c>
    </row>
    <row r="1857" spans="1:10" x14ac:dyDescent="0.2">
      <c r="A1857" s="20" t="s">
        <v>8422</v>
      </c>
      <c r="B1857" s="20" t="s">
        <v>4908</v>
      </c>
      <c r="C1857" s="20" t="s">
        <v>4909</v>
      </c>
      <c r="D1857" s="20" t="s">
        <v>430</v>
      </c>
      <c r="E1857" s="20" t="s">
        <v>8423</v>
      </c>
      <c r="F1857" s="20" t="s">
        <v>2171</v>
      </c>
      <c r="G1857" s="20" t="s">
        <v>8424</v>
      </c>
      <c r="H1857" s="20" t="s">
        <v>8425</v>
      </c>
      <c r="I1857" s="20" t="s">
        <v>401</v>
      </c>
      <c r="J1857" s="20" t="s">
        <v>402</v>
      </c>
    </row>
    <row r="1858" spans="1:10" x14ac:dyDescent="0.2">
      <c r="A1858" s="20" t="s">
        <v>8426</v>
      </c>
      <c r="B1858" s="20" t="s">
        <v>4908</v>
      </c>
      <c r="C1858" s="20" t="s">
        <v>4909</v>
      </c>
      <c r="D1858" s="20" t="s">
        <v>419</v>
      </c>
      <c r="E1858" s="20" t="s">
        <v>8427</v>
      </c>
      <c r="F1858" s="20" t="s">
        <v>640</v>
      </c>
      <c r="G1858" s="20" t="s">
        <v>8428</v>
      </c>
      <c r="H1858" s="20" t="s">
        <v>8429</v>
      </c>
      <c r="I1858" s="20" t="s">
        <v>401</v>
      </c>
      <c r="J1858" s="20" t="s">
        <v>402</v>
      </c>
    </row>
    <row r="1859" spans="1:10" x14ac:dyDescent="0.2">
      <c r="A1859" s="20" t="s">
        <v>8430</v>
      </c>
      <c r="B1859" s="20" t="s">
        <v>4908</v>
      </c>
      <c r="C1859" s="20" t="s">
        <v>4909</v>
      </c>
      <c r="D1859" s="20" t="s">
        <v>419</v>
      </c>
      <c r="E1859" s="20" t="s">
        <v>8431</v>
      </c>
      <c r="F1859" s="20" t="s">
        <v>542</v>
      </c>
      <c r="G1859" s="20" t="s">
        <v>8432</v>
      </c>
      <c r="H1859" s="20" t="s">
        <v>8433</v>
      </c>
      <c r="I1859" s="20" t="s">
        <v>352</v>
      </c>
      <c r="J1859" s="20"/>
    </row>
    <row r="1860" spans="1:10" x14ac:dyDescent="0.2">
      <c r="A1860" s="20" t="s">
        <v>8434</v>
      </c>
      <c r="B1860" s="20" t="s">
        <v>4918</v>
      </c>
      <c r="C1860" s="20" t="s">
        <v>4909</v>
      </c>
      <c r="D1860" s="20" t="s">
        <v>430</v>
      </c>
      <c r="E1860" s="20" t="s">
        <v>8435</v>
      </c>
      <c r="F1860" s="20" t="s">
        <v>421</v>
      </c>
      <c r="G1860" s="20" t="s">
        <v>8436</v>
      </c>
      <c r="H1860" s="20" t="s">
        <v>8437</v>
      </c>
      <c r="I1860" s="20" t="s">
        <v>401</v>
      </c>
      <c r="J1860" s="20" t="s">
        <v>483</v>
      </c>
    </row>
    <row r="1861" spans="1:10" x14ac:dyDescent="0.2">
      <c r="A1861" s="20" t="s">
        <v>8438</v>
      </c>
      <c r="B1861" s="20" t="s">
        <v>4908</v>
      </c>
      <c r="C1861" s="20" t="s">
        <v>4909</v>
      </c>
      <c r="D1861" s="20" t="s">
        <v>430</v>
      </c>
      <c r="E1861" s="20" t="s">
        <v>8439</v>
      </c>
      <c r="F1861" s="20" t="s">
        <v>640</v>
      </c>
      <c r="G1861" s="20" t="s">
        <v>8440</v>
      </c>
      <c r="H1861" s="20" t="s">
        <v>8441</v>
      </c>
      <c r="I1861" s="20" t="s">
        <v>401</v>
      </c>
      <c r="J1861" s="20" t="s">
        <v>402</v>
      </c>
    </row>
    <row r="1862" spans="1:10" x14ac:dyDescent="0.2">
      <c r="A1862" s="20" t="s">
        <v>8442</v>
      </c>
      <c r="B1862" s="20" t="s">
        <v>4918</v>
      </c>
      <c r="C1862" s="20" t="s">
        <v>4909</v>
      </c>
      <c r="D1862" s="20" t="s">
        <v>430</v>
      </c>
      <c r="E1862" s="20" t="s">
        <v>8443</v>
      </c>
      <c r="F1862" s="20" t="s">
        <v>8444</v>
      </c>
      <c r="G1862" s="20" t="s">
        <v>8445</v>
      </c>
      <c r="H1862" s="20" t="s">
        <v>8446</v>
      </c>
      <c r="I1862" s="20" t="s">
        <v>401</v>
      </c>
      <c r="J1862" s="20" t="s">
        <v>402</v>
      </c>
    </row>
    <row r="1863" spans="1:10" x14ac:dyDescent="0.2">
      <c r="A1863" s="20" t="s">
        <v>8447</v>
      </c>
      <c r="B1863" s="20" t="s">
        <v>4908</v>
      </c>
      <c r="C1863" s="20" t="s">
        <v>4909</v>
      </c>
      <c r="D1863" s="20" t="s">
        <v>430</v>
      </c>
      <c r="E1863" s="20" t="s">
        <v>8448</v>
      </c>
      <c r="F1863" s="20" t="s">
        <v>8449</v>
      </c>
      <c r="G1863" s="20" t="s">
        <v>8450</v>
      </c>
      <c r="H1863" s="20" t="s">
        <v>8451</v>
      </c>
      <c r="I1863" s="20" t="s">
        <v>401</v>
      </c>
      <c r="J1863" s="20" t="s">
        <v>402</v>
      </c>
    </row>
    <row r="1864" spans="1:10" x14ac:dyDescent="0.2">
      <c r="A1864" s="20" t="s">
        <v>8452</v>
      </c>
      <c r="B1864" s="20" t="s">
        <v>4908</v>
      </c>
      <c r="C1864" s="20" t="s">
        <v>4909</v>
      </c>
      <c r="D1864" s="20" t="s">
        <v>419</v>
      </c>
      <c r="E1864" s="20" t="s">
        <v>8453</v>
      </c>
      <c r="F1864" s="20" t="s">
        <v>665</v>
      </c>
      <c r="G1864" s="20" t="s">
        <v>8454</v>
      </c>
      <c r="H1864" s="20" t="s">
        <v>8455</v>
      </c>
      <c r="I1864" s="20" t="s">
        <v>401</v>
      </c>
      <c r="J1864" s="20" t="s">
        <v>402</v>
      </c>
    </row>
    <row r="1865" spans="1:10" x14ac:dyDescent="0.2">
      <c r="A1865" s="20" t="s">
        <v>8456</v>
      </c>
      <c r="B1865" s="20" t="s">
        <v>4908</v>
      </c>
      <c r="C1865" s="20" t="s">
        <v>4909</v>
      </c>
      <c r="D1865" s="20" t="s">
        <v>430</v>
      </c>
      <c r="E1865" s="20" t="s">
        <v>8457</v>
      </c>
      <c r="F1865" s="20" t="s">
        <v>6753</v>
      </c>
      <c r="G1865" s="20" t="s">
        <v>8458</v>
      </c>
      <c r="H1865" s="20" t="s">
        <v>8459</v>
      </c>
      <c r="I1865" s="20" t="s">
        <v>401</v>
      </c>
      <c r="J1865" s="20" t="s">
        <v>402</v>
      </c>
    </row>
    <row r="1866" spans="1:10" x14ac:dyDescent="0.2">
      <c r="A1866" s="20" t="s">
        <v>8460</v>
      </c>
      <c r="B1866" s="20" t="s">
        <v>4918</v>
      </c>
      <c r="C1866" s="20" t="s">
        <v>4909</v>
      </c>
      <c r="D1866" s="20" t="s">
        <v>430</v>
      </c>
      <c r="E1866" s="20" t="s">
        <v>8461</v>
      </c>
      <c r="F1866" s="20" t="s">
        <v>588</v>
      </c>
      <c r="G1866" s="20" t="s">
        <v>8462</v>
      </c>
      <c r="H1866" s="20" t="s">
        <v>8463</v>
      </c>
      <c r="I1866" s="20" t="s">
        <v>401</v>
      </c>
      <c r="J1866" s="20" t="s">
        <v>483</v>
      </c>
    </row>
    <row r="1867" spans="1:10" x14ac:dyDescent="0.2">
      <c r="A1867" s="20" t="s">
        <v>8464</v>
      </c>
      <c r="B1867" s="20" t="s">
        <v>4918</v>
      </c>
      <c r="C1867" s="20" t="s">
        <v>4909</v>
      </c>
      <c r="D1867" s="20" t="s">
        <v>430</v>
      </c>
      <c r="E1867" s="20" t="s">
        <v>8465</v>
      </c>
      <c r="F1867" s="20" t="s">
        <v>5753</v>
      </c>
      <c r="G1867" s="20" t="s">
        <v>8466</v>
      </c>
      <c r="H1867" s="20" t="s">
        <v>8467</v>
      </c>
      <c r="I1867" s="20" t="s">
        <v>401</v>
      </c>
      <c r="J1867" s="20" t="s">
        <v>483</v>
      </c>
    </row>
    <row r="1868" spans="1:10" x14ac:dyDescent="0.2">
      <c r="A1868" s="20" t="s">
        <v>8468</v>
      </c>
      <c r="B1868" s="20" t="s">
        <v>4918</v>
      </c>
      <c r="C1868" s="20" t="s">
        <v>4909</v>
      </c>
      <c r="D1868" s="20" t="s">
        <v>430</v>
      </c>
      <c r="E1868" s="20" t="s">
        <v>8469</v>
      </c>
      <c r="F1868" s="20" t="s">
        <v>8470</v>
      </c>
      <c r="G1868" s="20" t="s">
        <v>8471</v>
      </c>
      <c r="H1868" s="20" t="s">
        <v>8472</v>
      </c>
      <c r="I1868" s="20" t="s">
        <v>401</v>
      </c>
      <c r="J1868" s="20" t="s">
        <v>483</v>
      </c>
    </row>
    <row r="1869" spans="1:10" x14ac:dyDescent="0.2">
      <c r="A1869" s="20" t="s">
        <v>8473</v>
      </c>
      <c r="B1869" s="20" t="s">
        <v>4918</v>
      </c>
      <c r="C1869" s="20" t="s">
        <v>4909</v>
      </c>
      <c r="D1869" s="20" t="s">
        <v>430</v>
      </c>
      <c r="E1869" s="20" t="s">
        <v>8474</v>
      </c>
      <c r="F1869" s="20" t="s">
        <v>410</v>
      </c>
      <c r="G1869" s="20" t="s">
        <v>8475</v>
      </c>
      <c r="H1869" s="20" t="s">
        <v>8476</v>
      </c>
      <c r="I1869" s="20" t="s">
        <v>389</v>
      </c>
      <c r="J1869" s="20"/>
    </row>
    <row r="1870" spans="1:10" x14ac:dyDescent="0.2">
      <c r="A1870" s="20" t="s">
        <v>8477</v>
      </c>
      <c r="B1870" s="20" t="s">
        <v>4918</v>
      </c>
      <c r="C1870" s="20" t="s">
        <v>4909</v>
      </c>
      <c r="D1870" s="20" t="s">
        <v>430</v>
      </c>
      <c r="E1870" s="20" t="s">
        <v>8478</v>
      </c>
      <c r="F1870" s="20" t="s">
        <v>693</v>
      </c>
      <c r="G1870" s="20" t="s">
        <v>8479</v>
      </c>
      <c r="H1870" s="20" t="s">
        <v>8480</v>
      </c>
      <c r="I1870" s="20" t="s">
        <v>401</v>
      </c>
      <c r="J1870" s="20" t="s">
        <v>402</v>
      </c>
    </row>
    <row r="1871" spans="1:10" x14ac:dyDescent="0.2">
      <c r="A1871" s="20" t="s">
        <v>8481</v>
      </c>
      <c r="B1871" s="20" t="s">
        <v>4908</v>
      </c>
      <c r="C1871" s="20" t="s">
        <v>4909</v>
      </c>
      <c r="D1871" s="20" t="s">
        <v>571</v>
      </c>
      <c r="E1871" s="20" t="s">
        <v>8482</v>
      </c>
      <c r="F1871" s="20" t="s">
        <v>8483</v>
      </c>
      <c r="G1871" s="20" t="s">
        <v>8484</v>
      </c>
      <c r="H1871" s="20" t="s">
        <v>8485</v>
      </c>
      <c r="I1871" s="20" t="s">
        <v>401</v>
      </c>
      <c r="J1871" s="20" t="s">
        <v>402</v>
      </c>
    </row>
    <row r="1872" spans="1:10" x14ac:dyDescent="0.2">
      <c r="A1872" s="20" t="s">
        <v>8486</v>
      </c>
      <c r="B1872" s="20" t="s">
        <v>4908</v>
      </c>
      <c r="C1872" s="20" t="s">
        <v>4909</v>
      </c>
      <c r="D1872" s="20" t="s">
        <v>430</v>
      </c>
      <c r="E1872" s="20" t="s">
        <v>8487</v>
      </c>
      <c r="F1872" s="20" t="s">
        <v>8488</v>
      </c>
      <c r="G1872" s="20" t="s">
        <v>8489</v>
      </c>
      <c r="H1872" s="20" t="s">
        <v>8490</v>
      </c>
      <c r="I1872" s="20" t="s">
        <v>401</v>
      </c>
      <c r="J1872" s="20" t="s">
        <v>402</v>
      </c>
    </row>
    <row r="1873" spans="1:10" x14ac:dyDescent="0.2">
      <c r="A1873" s="20" t="s">
        <v>8491</v>
      </c>
      <c r="B1873" s="20" t="s">
        <v>4908</v>
      </c>
      <c r="C1873" s="20" t="s">
        <v>4909</v>
      </c>
      <c r="D1873" s="20" t="s">
        <v>430</v>
      </c>
      <c r="E1873" s="20" t="s">
        <v>8492</v>
      </c>
      <c r="F1873" s="20" t="s">
        <v>362</v>
      </c>
      <c r="G1873" s="20" t="s">
        <v>8493</v>
      </c>
      <c r="H1873" s="20" t="s">
        <v>8494</v>
      </c>
      <c r="I1873" s="20" t="s">
        <v>401</v>
      </c>
      <c r="J1873" s="20" t="s">
        <v>483</v>
      </c>
    </row>
    <row r="1874" spans="1:10" x14ac:dyDescent="0.2">
      <c r="A1874" s="20" t="s">
        <v>8495</v>
      </c>
      <c r="B1874" s="20" t="s">
        <v>4908</v>
      </c>
      <c r="C1874" s="20" t="s">
        <v>4909</v>
      </c>
      <c r="D1874" s="20" t="s">
        <v>430</v>
      </c>
      <c r="E1874" s="20" t="s">
        <v>8496</v>
      </c>
      <c r="F1874" s="20" t="s">
        <v>421</v>
      </c>
      <c r="G1874" s="20" t="s">
        <v>8497</v>
      </c>
      <c r="H1874" s="20" t="s">
        <v>8498</v>
      </c>
      <c r="I1874" s="20" t="s">
        <v>401</v>
      </c>
      <c r="J1874" s="20" t="s">
        <v>402</v>
      </c>
    </row>
    <row r="1875" spans="1:10" x14ac:dyDescent="0.2">
      <c r="A1875" s="20" t="s">
        <v>8499</v>
      </c>
      <c r="B1875" s="20" t="s">
        <v>4908</v>
      </c>
      <c r="C1875" s="20" t="s">
        <v>4909</v>
      </c>
      <c r="D1875" s="20" t="s">
        <v>430</v>
      </c>
      <c r="E1875" s="20" t="s">
        <v>8500</v>
      </c>
      <c r="F1875" s="20" t="s">
        <v>1593</v>
      </c>
      <c r="G1875" s="20" t="s">
        <v>8501</v>
      </c>
      <c r="H1875" s="20" t="s">
        <v>8502</v>
      </c>
      <c r="I1875" s="20" t="s">
        <v>401</v>
      </c>
      <c r="J1875" s="20" t="s">
        <v>483</v>
      </c>
    </row>
    <row r="1876" spans="1:10" x14ac:dyDescent="0.2">
      <c r="A1876" s="20" t="s">
        <v>8503</v>
      </c>
      <c r="B1876" s="20" t="s">
        <v>4908</v>
      </c>
      <c r="C1876" s="20" t="s">
        <v>4909</v>
      </c>
      <c r="D1876" s="20" t="s">
        <v>430</v>
      </c>
      <c r="E1876" s="20" t="s">
        <v>8504</v>
      </c>
      <c r="F1876" s="20" t="s">
        <v>542</v>
      </c>
      <c r="G1876" s="20" t="s">
        <v>8505</v>
      </c>
      <c r="H1876" s="20" t="s">
        <v>8506</v>
      </c>
      <c r="I1876" s="20" t="s">
        <v>401</v>
      </c>
      <c r="J1876" s="20" t="s">
        <v>483</v>
      </c>
    </row>
    <row r="1877" spans="1:10" x14ac:dyDescent="0.2">
      <c r="A1877" s="20" t="s">
        <v>8507</v>
      </c>
      <c r="B1877" s="20" t="s">
        <v>4918</v>
      </c>
      <c r="C1877" s="20" t="s">
        <v>4909</v>
      </c>
      <c r="D1877" s="20" t="s">
        <v>430</v>
      </c>
      <c r="E1877" s="20" t="s">
        <v>8508</v>
      </c>
      <c r="F1877" s="20" t="s">
        <v>8509</v>
      </c>
      <c r="G1877" s="20" t="s">
        <v>8510</v>
      </c>
      <c r="H1877" s="20" t="s">
        <v>8511</v>
      </c>
      <c r="I1877" s="20" t="s">
        <v>401</v>
      </c>
      <c r="J1877" s="20" t="s">
        <v>483</v>
      </c>
    </row>
    <row r="1878" spans="1:10" x14ac:dyDescent="0.2">
      <c r="A1878" s="20" t="s">
        <v>8512</v>
      </c>
      <c r="B1878" s="20" t="s">
        <v>4908</v>
      </c>
      <c r="C1878" s="20" t="s">
        <v>4909</v>
      </c>
      <c r="D1878" s="20" t="s">
        <v>430</v>
      </c>
      <c r="E1878" s="20" t="s">
        <v>8513</v>
      </c>
      <c r="F1878" s="20" t="s">
        <v>8514</v>
      </c>
      <c r="G1878" s="20" t="s">
        <v>8515</v>
      </c>
      <c r="H1878" s="20" t="s">
        <v>8516</v>
      </c>
      <c r="I1878" s="20" t="s">
        <v>401</v>
      </c>
      <c r="J1878" s="20" t="s">
        <v>402</v>
      </c>
    </row>
    <row r="1879" spans="1:10" x14ac:dyDescent="0.2">
      <c r="A1879" s="20" t="s">
        <v>8517</v>
      </c>
      <c r="B1879" s="20" t="s">
        <v>4918</v>
      </c>
      <c r="C1879" s="20" t="s">
        <v>4909</v>
      </c>
      <c r="D1879" s="20" t="s">
        <v>430</v>
      </c>
      <c r="E1879" s="20" t="s">
        <v>8518</v>
      </c>
      <c r="F1879" s="20" t="s">
        <v>362</v>
      </c>
      <c r="G1879" s="20" t="s">
        <v>8519</v>
      </c>
      <c r="H1879" s="20" t="s">
        <v>8520</v>
      </c>
      <c r="I1879" s="20" t="s">
        <v>389</v>
      </c>
      <c r="J1879" s="20"/>
    </row>
    <row r="1880" spans="1:10" x14ac:dyDescent="0.2">
      <c r="A1880" s="20" t="s">
        <v>8521</v>
      </c>
      <c r="B1880" s="20" t="s">
        <v>4908</v>
      </c>
      <c r="C1880" s="20" t="s">
        <v>4909</v>
      </c>
      <c r="D1880" s="20" t="s">
        <v>430</v>
      </c>
      <c r="E1880" s="20" t="s">
        <v>8522</v>
      </c>
      <c r="F1880" s="20" t="s">
        <v>8523</v>
      </c>
      <c r="G1880" s="20" t="s">
        <v>8524</v>
      </c>
      <c r="H1880" s="20" t="s">
        <v>8525</v>
      </c>
      <c r="I1880" s="20" t="s">
        <v>401</v>
      </c>
      <c r="J1880" s="20" t="s">
        <v>483</v>
      </c>
    </row>
    <row r="1881" spans="1:10" x14ac:dyDescent="0.2">
      <c r="A1881" s="20" t="s">
        <v>8526</v>
      </c>
      <c r="B1881" s="20" t="s">
        <v>4908</v>
      </c>
      <c r="C1881" s="20" t="s">
        <v>4909</v>
      </c>
      <c r="D1881" s="20" t="s">
        <v>430</v>
      </c>
      <c r="E1881" s="20" t="s">
        <v>8527</v>
      </c>
      <c r="F1881" s="20" t="s">
        <v>8528</v>
      </c>
      <c r="G1881" s="20" t="s">
        <v>8529</v>
      </c>
      <c r="H1881" s="20" t="s">
        <v>8530</v>
      </c>
      <c r="I1881" s="20" t="s">
        <v>401</v>
      </c>
      <c r="J1881" s="20" t="s">
        <v>402</v>
      </c>
    </row>
    <row r="1882" spans="1:10" x14ac:dyDescent="0.2">
      <c r="A1882" s="20" t="s">
        <v>8531</v>
      </c>
      <c r="B1882" s="20" t="s">
        <v>4908</v>
      </c>
      <c r="C1882" s="20" t="s">
        <v>4909</v>
      </c>
      <c r="D1882" s="20" t="s">
        <v>430</v>
      </c>
      <c r="E1882" s="20" t="s">
        <v>8532</v>
      </c>
      <c r="F1882" s="20" t="s">
        <v>1383</v>
      </c>
      <c r="G1882" s="20" t="s">
        <v>8533</v>
      </c>
      <c r="H1882" s="20" t="s">
        <v>8534</v>
      </c>
      <c r="I1882" s="20" t="s">
        <v>401</v>
      </c>
      <c r="J1882" s="20" t="s">
        <v>483</v>
      </c>
    </row>
    <row r="1883" spans="1:10" x14ac:dyDescent="0.2">
      <c r="A1883" s="20" t="s">
        <v>8535</v>
      </c>
      <c r="B1883" s="20" t="s">
        <v>4908</v>
      </c>
      <c r="C1883" s="20" t="s">
        <v>4909</v>
      </c>
      <c r="D1883" s="20" t="s">
        <v>430</v>
      </c>
      <c r="E1883" s="20" t="s">
        <v>8536</v>
      </c>
      <c r="F1883" s="20" t="s">
        <v>7183</v>
      </c>
      <c r="G1883" s="20" t="s">
        <v>8537</v>
      </c>
      <c r="H1883" s="20" t="s">
        <v>8538</v>
      </c>
      <c r="I1883" s="20" t="s">
        <v>401</v>
      </c>
      <c r="J1883" s="20" t="s">
        <v>483</v>
      </c>
    </row>
    <row r="1884" spans="1:10" x14ac:dyDescent="0.2">
      <c r="A1884" s="20" t="s">
        <v>8539</v>
      </c>
      <c r="B1884" s="20" t="s">
        <v>4908</v>
      </c>
      <c r="C1884" s="20" t="s">
        <v>4909</v>
      </c>
      <c r="D1884" s="20" t="s">
        <v>419</v>
      </c>
      <c r="E1884" s="20" t="s">
        <v>8540</v>
      </c>
      <c r="F1884" s="20" t="s">
        <v>5063</v>
      </c>
      <c r="G1884" s="20" t="s">
        <v>8541</v>
      </c>
      <c r="H1884" s="20" t="s">
        <v>8542</v>
      </c>
      <c r="I1884" s="20" t="s">
        <v>401</v>
      </c>
      <c r="J1884" s="20" t="s">
        <v>402</v>
      </c>
    </row>
    <row r="1885" spans="1:10" x14ac:dyDescent="0.2">
      <c r="A1885" s="20" t="s">
        <v>8543</v>
      </c>
      <c r="B1885" s="20" t="s">
        <v>4908</v>
      </c>
      <c r="C1885" s="20" t="s">
        <v>4909</v>
      </c>
      <c r="D1885" s="20" t="s">
        <v>430</v>
      </c>
      <c r="E1885" s="20" t="s">
        <v>8544</v>
      </c>
      <c r="F1885" s="20" t="s">
        <v>8545</v>
      </c>
      <c r="G1885" s="20" t="s">
        <v>8546</v>
      </c>
      <c r="H1885" s="20" t="s">
        <v>8547</v>
      </c>
      <c r="I1885" s="20" t="s">
        <v>401</v>
      </c>
      <c r="J1885" s="20" t="s">
        <v>402</v>
      </c>
    </row>
    <row r="1886" spans="1:10" x14ac:dyDescent="0.2">
      <c r="A1886" s="20" t="s">
        <v>8548</v>
      </c>
      <c r="B1886" s="20" t="s">
        <v>4908</v>
      </c>
      <c r="C1886" s="20" t="s">
        <v>4909</v>
      </c>
      <c r="D1886" s="20" t="s">
        <v>430</v>
      </c>
      <c r="E1886" s="20" t="s">
        <v>8549</v>
      </c>
      <c r="F1886" s="20" t="s">
        <v>4010</v>
      </c>
      <c r="G1886" s="20" t="s">
        <v>8550</v>
      </c>
      <c r="H1886" s="20" t="s">
        <v>8551</v>
      </c>
      <c r="I1886" s="20" t="s">
        <v>401</v>
      </c>
      <c r="J1886" s="20" t="s">
        <v>402</v>
      </c>
    </row>
    <row r="1887" spans="1:10" x14ac:dyDescent="0.2">
      <c r="A1887" s="20" t="s">
        <v>8552</v>
      </c>
      <c r="B1887" s="20" t="s">
        <v>4918</v>
      </c>
      <c r="C1887" s="20" t="s">
        <v>4909</v>
      </c>
      <c r="D1887" s="20" t="s">
        <v>430</v>
      </c>
      <c r="E1887" s="20" t="s">
        <v>8553</v>
      </c>
      <c r="F1887" s="20" t="s">
        <v>640</v>
      </c>
      <c r="G1887" s="20" t="s">
        <v>8554</v>
      </c>
      <c r="H1887" s="20" t="s">
        <v>8555</v>
      </c>
      <c r="I1887" s="20" t="s">
        <v>401</v>
      </c>
      <c r="J1887" s="20" t="s">
        <v>483</v>
      </c>
    </row>
    <row r="1888" spans="1:10" x14ac:dyDescent="0.2">
      <c r="A1888" s="20" t="s">
        <v>8556</v>
      </c>
      <c r="B1888" s="20" t="s">
        <v>4908</v>
      </c>
      <c r="C1888" s="20" t="s">
        <v>4909</v>
      </c>
      <c r="D1888" s="20" t="s">
        <v>430</v>
      </c>
      <c r="E1888" s="20" t="s">
        <v>8557</v>
      </c>
      <c r="F1888" s="20" t="s">
        <v>4390</v>
      </c>
      <c r="G1888" s="20" t="s">
        <v>8558</v>
      </c>
      <c r="H1888" s="20" t="s">
        <v>8559</v>
      </c>
      <c r="I1888" s="20" t="s">
        <v>401</v>
      </c>
      <c r="J1888" s="20" t="s">
        <v>483</v>
      </c>
    </row>
    <row r="1889" spans="1:10" x14ac:dyDescent="0.2">
      <c r="A1889" s="20" t="s">
        <v>8560</v>
      </c>
      <c r="B1889" s="20" t="s">
        <v>4918</v>
      </c>
      <c r="C1889" s="20" t="s">
        <v>4909</v>
      </c>
      <c r="D1889" s="20" t="s">
        <v>430</v>
      </c>
      <c r="E1889" s="20" t="s">
        <v>8561</v>
      </c>
      <c r="F1889" s="20" t="s">
        <v>1905</v>
      </c>
      <c r="G1889" s="20" t="s">
        <v>8562</v>
      </c>
      <c r="H1889" s="20" t="s">
        <v>8563</v>
      </c>
      <c r="I1889" s="20" t="s">
        <v>401</v>
      </c>
      <c r="J1889" s="20" t="s">
        <v>483</v>
      </c>
    </row>
    <row r="1890" spans="1:10" x14ac:dyDescent="0.2">
      <c r="A1890" s="20" t="s">
        <v>8564</v>
      </c>
      <c r="B1890" s="20" t="s">
        <v>4918</v>
      </c>
      <c r="C1890" s="20" t="s">
        <v>4909</v>
      </c>
      <c r="D1890" s="20" t="s">
        <v>430</v>
      </c>
      <c r="E1890" s="20" t="s">
        <v>8565</v>
      </c>
      <c r="F1890" s="20" t="s">
        <v>1076</v>
      </c>
      <c r="G1890" s="20" t="s">
        <v>8566</v>
      </c>
      <c r="H1890" s="20" t="s">
        <v>8567</v>
      </c>
      <c r="I1890" s="20" t="s">
        <v>401</v>
      </c>
      <c r="J1890" s="20" t="s">
        <v>483</v>
      </c>
    </row>
    <row r="1891" spans="1:10" x14ac:dyDescent="0.2">
      <c r="A1891" s="20" t="s">
        <v>8568</v>
      </c>
      <c r="B1891" s="20" t="s">
        <v>4908</v>
      </c>
      <c r="C1891" s="20" t="s">
        <v>4909</v>
      </c>
      <c r="D1891" s="20" t="s">
        <v>430</v>
      </c>
      <c r="E1891" s="20" t="s">
        <v>8569</v>
      </c>
      <c r="F1891" s="20" t="s">
        <v>693</v>
      </c>
      <c r="G1891" s="20" t="s">
        <v>8570</v>
      </c>
      <c r="H1891" s="20" t="s">
        <v>8571</v>
      </c>
      <c r="I1891" s="20" t="s">
        <v>401</v>
      </c>
      <c r="J1891" s="20" t="s">
        <v>483</v>
      </c>
    </row>
    <row r="1892" spans="1:10" x14ac:dyDescent="0.2">
      <c r="A1892" s="20" t="s">
        <v>8572</v>
      </c>
      <c r="B1892" s="20" t="s">
        <v>4908</v>
      </c>
      <c r="C1892" s="20" t="s">
        <v>4909</v>
      </c>
      <c r="D1892" s="20" t="s">
        <v>430</v>
      </c>
      <c r="E1892" s="20" t="s">
        <v>8573</v>
      </c>
      <c r="F1892" s="20" t="s">
        <v>1891</v>
      </c>
      <c r="G1892" s="20" t="s">
        <v>8574</v>
      </c>
      <c r="H1892" s="20" t="s">
        <v>8575</v>
      </c>
      <c r="I1892" s="20" t="s">
        <v>401</v>
      </c>
      <c r="J1892" s="20" t="s">
        <v>483</v>
      </c>
    </row>
    <row r="1893" spans="1:10" x14ac:dyDescent="0.2">
      <c r="A1893" s="20" t="s">
        <v>8576</v>
      </c>
      <c r="B1893" s="20" t="s">
        <v>4918</v>
      </c>
      <c r="C1893" s="20" t="s">
        <v>4909</v>
      </c>
      <c r="D1893" s="20" t="s">
        <v>430</v>
      </c>
      <c r="E1893" s="20" t="s">
        <v>8577</v>
      </c>
      <c r="F1893" s="20" t="s">
        <v>2492</v>
      </c>
      <c r="G1893" s="20" t="s">
        <v>8578</v>
      </c>
      <c r="H1893" s="20" t="s">
        <v>8579</v>
      </c>
      <c r="I1893" s="20" t="s">
        <v>389</v>
      </c>
      <c r="J1893" s="20"/>
    </row>
    <row r="1894" spans="1:10" x14ac:dyDescent="0.2">
      <c r="A1894" s="20" t="s">
        <v>8580</v>
      </c>
      <c r="B1894" s="20" t="s">
        <v>4908</v>
      </c>
      <c r="C1894" s="20" t="s">
        <v>4909</v>
      </c>
      <c r="D1894" s="20" t="s">
        <v>430</v>
      </c>
      <c r="E1894" s="20" t="s">
        <v>8581</v>
      </c>
      <c r="F1894" s="20" t="s">
        <v>8582</v>
      </c>
      <c r="G1894" s="20" t="s">
        <v>8583</v>
      </c>
      <c r="H1894" s="20" t="s">
        <v>8584</v>
      </c>
      <c r="I1894" s="20" t="s">
        <v>401</v>
      </c>
      <c r="J1894" s="20" t="s">
        <v>483</v>
      </c>
    </row>
    <row r="1895" spans="1:10" x14ac:dyDescent="0.2">
      <c r="A1895" s="20" t="s">
        <v>8585</v>
      </c>
      <c r="B1895" s="20" t="s">
        <v>4918</v>
      </c>
      <c r="C1895" s="20" t="s">
        <v>4909</v>
      </c>
      <c r="D1895" s="20" t="s">
        <v>430</v>
      </c>
      <c r="E1895" s="20" t="s">
        <v>8586</v>
      </c>
      <c r="F1895" s="20" t="s">
        <v>1136</v>
      </c>
      <c r="G1895" s="20" t="s">
        <v>8587</v>
      </c>
      <c r="H1895" s="20" t="s">
        <v>8588</v>
      </c>
      <c r="I1895" s="20" t="s">
        <v>401</v>
      </c>
      <c r="J1895" s="20" t="s">
        <v>883</v>
      </c>
    </row>
    <row r="1896" spans="1:10" x14ac:dyDescent="0.2">
      <c r="A1896" s="20" t="s">
        <v>8589</v>
      </c>
      <c r="B1896" s="20" t="s">
        <v>4918</v>
      </c>
      <c r="C1896" s="20" t="s">
        <v>4909</v>
      </c>
      <c r="D1896" s="20" t="s">
        <v>430</v>
      </c>
      <c r="E1896" s="20" t="s">
        <v>8590</v>
      </c>
      <c r="F1896" s="20" t="s">
        <v>8591</v>
      </c>
      <c r="G1896" s="20" t="s">
        <v>8592</v>
      </c>
      <c r="H1896" s="20" t="s">
        <v>8593</v>
      </c>
      <c r="I1896" s="20" t="s">
        <v>389</v>
      </c>
      <c r="J1896" s="20"/>
    </row>
    <row r="1897" spans="1:10" x14ac:dyDescent="0.2">
      <c r="A1897" s="20" t="s">
        <v>8594</v>
      </c>
      <c r="B1897" s="20" t="s">
        <v>4918</v>
      </c>
      <c r="C1897" s="20" t="s">
        <v>4909</v>
      </c>
      <c r="D1897" s="20" t="s">
        <v>430</v>
      </c>
      <c r="E1897" s="20" t="s">
        <v>8595</v>
      </c>
      <c r="F1897" s="20" t="s">
        <v>8596</v>
      </c>
      <c r="G1897" s="20" t="s">
        <v>8597</v>
      </c>
      <c r="H1897" s="20" t="s">
        <v>8598</v>
      </c>
      <c r="I1897" s="20" t="s">
        <v>401</v>
      </c>
      <c r="J1897" s="20" t="s">
        <v>402</v>
      </c>
    </row>
    <row r="1898" spans="1:10" x14ac:dyDescent="0.2">
      <c r="A1898" s="20" t="s">
        <v>8599</v>
      </c>
      <c r="B1898" s="20" t="s">
        <v>4918</v>
      </c>
      <c r="C1898" s="20" t="s">
        <v>4909</v>
      </c>
      <c r="D1898" s="20" t="s">
        <v>430</v>
      </c>
      <c r="E1898" s="20" t="s">
        <v>8600</v>
      </c>
      <c r="F1898" s="20" t="s">
        <v>1809</v>
      </c>
      <c r="G1898" s="20" t="s">
        <v>8601</v>
      </c>
      <c r="H1898" s="20" t="s">
        <v>8602</v>
      </c>
      <c r="I1898" s="20" t="s">
        <v>401</v>
      </c>
      <c r="J1898" s="20" t="s">
        <v>402</v>
      </c>
    </row>
    <row r="1899" spans="1:10" x14ac:dyDescent="0.2">
      <c r="A1899" s="20" t="s">
        <v>8603</v>
      </c>
      <c r="B1899" s="20" t="s">
        <v>4918</v>
      </c>
      <c r="C1899" s="20" t="s">
        <v>4909</v>
      </c>
      <c r="D1899" s="20" t="s">
        <v>430</v>
      </c>
      <c r="E1899" s="20" t="s">
        <v>8604</v>
      </c>
      <c r="F1899" s="20" t="s">
        <v>6446</v>
      </c>
      <c r="G1899" s="20" t="s">
        <v>8605</v>
      </c>
      <c r="H1899" s="20" t="s">
        <v>8606</v>
      </c>
      <c r="I1899" s="20" t="s">
        <v>401</v>
      </c>
      <c r="J1899" s="20" t="s">
        <v>402</v>
      </c>
    </row>
    <row r="1900" spans="1:10" x14ac:dyDescent="0.2">
      <c r="A1900" s="20" t="s">
        <v>8607</v>
      </c>
      <c r="B1900" s="20" t="s">
        <v>4908</v>
      </c>
      <c r="C1900" s="20" t="s">
        <v>4909</v>
      </c>
      <c r="D1900" s="20" t="s">
        <v>430</v>
      </c>
      <c r="E1900" s="20" t="s">
        <v>8608</v>
      </c>
      <c r="F1900" s="20" t="s">
        <v>2048</v>
      </c>
      <c r="G1900" s="20" t="s">
        <v>8609</v>
      </c>
      <c r="H1900" s="20" t="s">
        <v>8610</v>
      </c>
      <c r="I1900" s="20" t="s">
        <v>401</v>
      </c>
      <c r="J1900" s="20" t="s">
        <v>402</v>
      </c>
    </row>
    <row r="1901" spans="1:10" x14ac:dyDescent="0.2">
      <c r="A1901" s="20" t="s">
        <v>8611</v>
      </c>
      <c r="B1901" s="20" t="s">
        <v>4918</v>
      </c>
      <c r="C1901" s="20" t="s">
        <v>4909</v>
      </c>
      <c r="D1901" s="20" t="s">
        <v>430</v>
      </c>
      <c r="E1901" s="20" t="s">
        <v>8612</v>
      </c>
      <c r="F1901" s="20" t="s">
        <v>3830</v>
      </c>
      <c r="G1901" s="20" t="s">
        <v>8613</v>
      </c>
      <c r="H1901" s="20" t="s">
        <v>8614</v>
      </c>
      <c r="I1901" s="20" t="s">
        <v>401</v>
      </c>
      <c r="J1901" s="20" t="s">
        <v>483</v>
      </c>
    </row>
    <row r="1902" spans="1:10" x14ac:dyDescent="0.2">
      <c r="A1902" s="20" t="s">
        <v>8615</v>
      </c>
      <c r="B1902" s="20" t="s">
        <v>4918</v>
      </c>
      <c r="C1902" s="20" t="s">
        <v>4909</v>
      </c>
      <c r="D1902" s="20" t="s">
        <v>571</v>
      </c>
      <c r="E1902" s="20" t="s">
        <v>8616</v>
      </c>
      <c r="F1902" s="20" t="s">
        <v>8617</v>
      </c>
      <c r="G1902" s="20" t="s">
        <v>8618</v>
      </c>
      <c r="H1902" s="20" t="s">
        <v>8619</v>
      </c>
      <c r="I1902" s="20" t="s">
        <v>401</v>
      </c>
      <c r="J1902" s="20" t="s">
        <v>402</v>
      </c>
    </row>
    <row r="1903" spans="1:10" x14ac:dyDescent="0.2">
      <c r="A1903" s="20" t="s">
        <v>8620</v>
      </c>
      <c r="B1903" s="20" t="s">
        <v>4918</v>
      </c>
      <c r="C1903" s="20" t="s">
        <v>4909</v>
      </c>
      <c r="D1903" s="20" t="s">
        <v>430</v>
      </c>
      <c r="E1903" s="20" t="s">
        <v>8621</v>
      </c>
      <c r="F1903" s="20" t="s">
        <v>562</v>
      </c>
      <c r="G1903" s="20" t="s">
        <v>8622</v>
      </c>
      <c r="H1903" s="20" t="s">
        <v>8623</v>
      </c>
      <c r="I1903" s="20" t="s">
        <v>401</v>
      </c>
      <c r="J1903" s="20" t="s">
        <v>402</v>
      </c>
    </row>
    <row r="1904" spans="1:10" x14ac:dyDescent="0.2">
      <c r="A1904" s="20" t="s">
        <v>8624</v>
      </c>
      <c r="B1904" s="20" t="s">
        <v>4908</v>
      </c>
      <c r="C1904" s="20" t="s">
        <v>4909</v>
      </c>
      <c r="D1904" s="20" t="s">
        <v>430</v>
      </c>
      <c r="E1904" s="20" t="s">
        <v>8625</v>
      </c>
      <c r="F1904" s="20" t="s">
        <v>4932</v>
      </c>
      <c r="G1904" s="20" t="s">
        <v>8626</v>
      </c>
      <c r="H1904" s="20" t="s">
        <v>8627</v>
      </c>
      <c r="I1904" s="20" t="s">
        <v>401</v>
      </c>
      <c r="J1904" s="20" t="s">
        <v>483</v>
      </c>
    </row>
    <row r="1905" spans="1:10" x14ac:dyDescent="0.2">
      <c r="A1905" s="20" t="s">
        <v>8628</v>
      </c>
      <c r="B1905" s="20" t="s">
        <v>4908</v>
      </c>
      <c r="C1905" s="20" t="s">
        <v>4909</v>
      </c>
      <c r="D1905" s="20" t="s">
        <v>430</v>
      </c>
      <c r="E1905" s="20" t="s">
        <v>8629</v>
      </c>
      <c r="F1905" s="20" t="s">
        <v>377</v>
      </c>
      <c r="G1905" s="20" t="s">
        <v>8630</v>
      </c>
      <c r="H1905" s="20" t="s">
        <v>8631</v>
      </c>
      <c r="I1905" s="20" t="s">
        <v>401</v>
      </c>
      <c r="J1905" s="20" t="s">
        <v>483</v>
      </c>
    </row>
    <row r="1906" spans="1:10" x14ac:dyDescent="0.2">
      <c r="A1906" s="20" t="s">
        <v>8632</v>
      </c>
      <c r="B1906" s="20" t="s">
        <v>4908</v>
      </c>
      <c r="C1906" s="20" t="s">
        <v>4909</v>
      </c>
      <c r="D1906" s="20" t="s">
        <v>430</v>
      </c>
      <c r="E1906" s="20" t="s">
        <v>8633</v>
      </c>
      <c r="F1906" s="20" t="s">
        <v>4102</v>
      </c>
      <c r="G1906" s="20" t="s">
        <v>8634</v>
      </c>
      <c r="H1906" s="20" t="s">
        <v>8635</v>
      </c>
      <c r="I1906" s="20" t="s">
        <v>401</v>
      </c>
      <c r="J1906" s="20" t="s">
        <v>483</v>
      </c>
    </row>
    <row r="1907" spans="1:10" x14ac:dyDescent="0.2">
      <c r="A1907" s="20" t="s">
        <v>8636</v>
      </c>
      <c r="B1907" s="20" t="s">
        <v>4908</v>
      </c>
      <c r="C1907" s="20" t="s">
        <v>4909</v>
      </c>
      <c r="D1907" s="20" t="s">
        <v>571</v>
      </c>
      <c r="E1907" s="20" t="s">
        <v>8637</v>
      </c>
      <c r="F1907" s="20" t="s">
        <v>1660</v>
      </c>
      <c r="G1907" s="20" t="s">
        <v>8638</v>
      </c>
      <c r="H1907" s="20" t="s">
        <v>8639</v>
      </c>
      <c r="I1907" s="20" t="s">
        <v>401</v>
      </c>
      <c r="J1907" s="20" t="s">
        <v>483</v>
      </c>
    </row>
    <row r="1908" spans="1:10" x14ac:dyDescent="0.2">
      <c r="A1908" s="20" t="s">
        <v>8640</v>
      </c>
      <c r="B1908" s="20" t="s">
        <v>4918</v>
      </c>
      <c r="C1908" s="20" t="s">
        <v>4909</v>
      </c>
      <c r="D1908" s="20" t="s">
        <v>430</v>
      </c>
      <c r="E1908" s="20" t="s">
        <v>8641</v>
      </c>
      <c r="F1908" s="20" t="s">
        <v>1427</v>
      </c>
      <c r="G1908" s="20" t="s">
        <v>8642</v>
      </c>
      <c r="H1908" s="20" t="s">
        <v>8643</v>
      </c>
      <c r="I1908" s="20" t="s">
        <v>389</v>
      </c>
      <c r="J1908" s="20"/>
    </row>
    <row r="1909" spans="1:10" x14ac:dyDescent="0.2">
      <c r="A1909" s="20" t="s">
        <v>8644</v>
      </c>
      <c r="B1909" s="20" t="s">
        <v>4908</v>
      </c>
      <c r="C1909" s="20" t="s">
        <v>4909</v>
      </c>
      <c r="D1909" s="20" t="s">
        <v>430</v>
      </c>
      <c r="E1909" s="20" t="s">
        <v>8645</v>
      </c>
      <c r="F1909" s="20" t="s">
        <v>1809</v>
      </c>
      <c r="G1909" s="20" t="s">
        <v>8646</v>
      </c>
      <c r="H1909" s="20" t="s">
        <v>8647</v>
      </c>
      <c r="I1909" s="20" t="s">
        <v>401</v>
      </c>
      <c r="J1909" s="20" t="s">
        <v>483</v>
      </c>
    </row>
    <row r="1910" spans="1:10" x14ac:dyDescent="0.2">
      <c r="A1910" s="20" t="s">
        <v>8648</v>
      </c>
      <c r="B1910" s="20" t="s">
        <v>4918</v>
      </c>
      <c r="C1910" s="20" t="s">
        <v>4909</v>
      </c>
      <c r="D1910" s="20" t="s">
        <v>419</v>
      </c>
      <c r="E1910" s="20" t="s">
        <v>8649</v>
      </c>
      <c r="F1910" s="20" t="s">
        <v>6592</v>
      </c>
      <c r="G1910" s="20" t="s">
        <v>8650</v>
      </c>
      <c r="H1910" s="20" t="s">
        <v>8651</v>
      </c>
      <c r="I1910" s="20" t="s">
        <v>401</v>
      </c>
      <c r="J1910" s="20" t="s">
        <v>402</v>
      </c>
    </row>
    <row r="1911" spans="1:10" x14ac:dyDescent="0.2">
      <c r="A1911" s="20" t="s">
        <v>8652</v>
      </c>
      <c r="B1911" s="20" t="s">
        <v>4918</v>
      </c>
      <c r="C1911" s="20" t="s">
        <v>4909</v>
      </c>
      <c r="D1911" s="20" t="s">
        <v>419</v>
      </c>
      <c r="E1911" s="20" t="s">
        <v>8653</v>
      </c>
      <c r="F1911" s="20" t="s">
        <v>466</v>
      </c>
      <c r="G1911" s="20" t="s">
        <v>8654</v>
      </c>
      <c r="H1911" s="20" t="s">
        <v>8655</v>
      </c>
      <c r="I1911" s="20" t="s">
        <v>401</v>
      </c>
      <c r="J1911" s="20" t="s">
        <v>483</v>
      </c>
    </row>
    <row r="1912" spans="1:10" x14ac:dyDescent="0.2">
      <c r="A1912" s="20" t="s">
        <v>8656</v>
      </c>
      <c r="B1912" s="20" t="s">
        <v>4918</v>
      </c>
      <c r="C1912" s="20" t="s">
        <v>4909</v>
      </c>
      <c r="D1912" s="20" t="s">
        <v>430</v>
      </c>
      <c r="E1912" s="20" t="s">
        <v>8657</v>
      </c>
      <c r="F1912" s="20" t="s">
        <v>722</v>
      </c>
      <c r="G1912" s="20" t="s">
        <v>8658</v>
      </c>
      <c r="H1912" s="20" t="s">
        <v>8659</v>
      </c>
      <c r="I1912" s="20" t="s">
        <v>401</v>
      </c>
      <c r="J1912" s="20" t="s">
        <v>483</v>
      </c>
    </row>
    <row r="1913" spans="1:10" x14ac:dyDescent="0.2">
      <c r="A1913" s="20" t="s">
        <v>8660</v>
      </c>
      <c r="B1913" s="20" t="s">
        <v>4918</v>
      </c>
      <c r="C1913" s="20" t="s">
        <v>4909</v>
      </c>
      <c r="D1913" s="20" t="s">
        <v>430</v>
      </c>
      <c r="E1913" s="20" t="s">
        <v>8661</v>
      </c>
      <c r="F1913" s="20" t="s">
        <v>410</v>
      </c>
      <c r="G1913" s="20" t="s">
        <v>8662</v>
      </c>
      <c r="H1913" s="20" t="s">
        <v>8663</v>
      </c>
      <c r="I1913" s="20" t="s">
        <v>401</v>
      </c>
      <c r="J1913" s="20" t="s">
        <v>483</v>
      </c>
    </row>
    <row r="1914" spans="1:10" x14ac:dyDescent="0.2">
      <c r="A1914" s="20" t="s">
        <v>8664</v>
      </c>
      <c r="B1914" s="20" t="s">
        <v>4918</v>
      </c>
      <c r="C1914" s="20" t="s">
        <v>4909</v>
      </c>
      <c r="D1914" s="20" t="s">
        <v>430</v>
      </c>
      <c r="E1914" s="20" t="s">
        <v>8665</v>
      </c>
      <c r="F1914" s="20" t="s">
        <v>2147</v>
      </c>
      <c r="G1914" s="20" t="s">
        <v>8666</v>
      </c>
      <c r="H1914" s="20" t="s">
        <v>8667</v>
      </c>
      <c r="I1914" s="20" t="s">
        <v>401</v>
      </c>
      <c r="J1914" s="20" t="s">
        <v>483</v>
      </c>
    </row>
    <row r="1915" spans="1:10" x14ac:dyDescent="0.2">
      <c r="A1915" s="20" t="s">
        <v>8668</v>
      </c>
      <c r="B1915" s="20" t="s">
        <v>4918</v>
      </c>
      <c r="C1915" s="20" t="s">
        <v>4909</v>
      </c>
      <c r="D1915" s="20" t="s">
        <v>430</v>
      </c>
      <c r="E1915" s="20" t="s">
        <v>8669</v>
      </c>
      <c r="F1915" s="20" t="s">
        <v>1388</v>
      </c>
      <c r="G1915" s="20" t="s">
        <v>8670</v>
      </c>
      <c r="H1915" s="20" t="s">
        <v>8671</v>
      </c>
      <c r="I1915" s="20" t="s">
        <v>401</v>
      </c>
      <c r="J1915" s="20" t="s">
        <v>483</v>
      </c>
    </row>
    <row r="1916" spans="1:10" x14ac:dyDescent="0.2">
      <c r="A1916" s="20" t="s">
        <v>8672</v>
      </c>
      <c r="B1916" s="20" t="s">
        <v>4908</v>
      </c>
      <c r="C1916" s="20" t="s">
        <v>4909</v>
      </c>
      <c r="D1916" s="20" t="s">
        <v>419</v>
      </c>
      <c r="E1916" s="20" t="s">
        <v>8673</v>
      </c>
      <c r="F1916" s="20" t="s">
        <v>8674</v>
      </c>
      <c r="G1916" s="20" t="s">
        <v>8675</v>
      </c>
      <c r="H1916" s="20" t="s">
        <v>8676</v>
      </c>
      <c r="I1916" s="20" t="s">
        <v>401</v>
      </c>
      <c r="J1916" s="20" t="s">
        <v>483</v>
      </c>
    </row>
    <row r="1917" spans="1:10" x14ac:dyDescent="0.2">
      <c r="A1917" s="20" t="s">
        <v>8677</v>
      </c>
      <c r="B1917" s="20" t="s">
        <v>4918</v>
      </c>
      <c r="C1917" s="20" t="s">
        <v>4909</v>
      </c>
      <c r="D1917" s="20" t="s">
        <v>430</v>
      </c>
      <c r="E1917" s="20" t="s">
        <v>8678</v>
      </c>
      <c r="F1917" s="20" t="s">
        <v>8679</v>
      </c>
      <c r="G1917" s="20" t="s">
        <v>8680</v>
      </c>
      <c r="H1917" s="20" t="s">
        <v>8681</v>
      </c>
      <c r="I1917" s="20" t="s">
        <v>401</v>
      </c>
      <c r="J1917" s="20" t="s">
        <v>402</v>
      </c>
    </row>
    <row r="1918" spans="1:10" x14ac:dyDescent="0.2">
      <c r="A1918" s="20" t="s">
        <v>8682</v>
      </c>
      <c r="B1918" s="20" t="s">
        <v>4908</v>
      </c>
      <c r="C1918" s="20" t="s">
        <v>4909</v>
      </c>
      <c r="D1918" s="20" t="s">
        <v>430</v>
      </c>
      <c r="E1918" s="20" t="s">
        <v>8683</v>
      </c>
      <c r="F1918" s="20" t="s">
        <v>421</v>
      </c>
      <c r="G1918" s="20" t="s">
        <v>8684</v>
      </c>
      <c r="H1918" s="20" t="s">
        <v>8685</v>
      </c>
      <c r="I1918" s="20" t="s">
        <v>401</v>
      </c>
      <c r="J1918" s="20" t="s">
        <v>483</v>
      </c>
    </row>
    <row r="1919" spans="1:10" x14ac:dyDescent="0.2">
      <c r="A1919" s="20" t="s">
        <v>8686</v>
      </c>
      <c r="B1919" s="20" t="s">
        <v>4908</v>
      </c>
      <c r="C1919" s="20" t="s">
        <v>4909</v>
      </c>
      <c r="D1919" s="20" t="s">
        <v>430</v>
      </c>
      <c r="E1919" s="20" t="s">
        <v>8687</v>
      </c>
      <c r="F1919" s="20" t="s">
        <v>826</v>
      </c>
      <c r="G1919" s="20" t="s">
        <v>8688</v>
      </c>
      <c r="H1919" s="20" t="s">
        <v>8689</v>
      </c>
      <c r="I1919" s="20" t="s">
        <v>389</v>
      </c>
      <c r="J1919" s="20"/>
    </row>
    <row r="1920" spans="1:10" x14ac:dyDescent="0.2">
      <c r="A1920" s="20" t="s">
        <v>8690</v>
      </c>
      <c r="B1920" s="20" t="s">
        <v>4908</v>
      </c>
      <c r="C1920" s="20" t="s">
        <v>4909</v>
      </c>
      <c r="D1920" s="20" t="s">
        <v>419</v>
      </c>
      <c r="E1920" s="20" t="s">
        <v>8691</v>
      </c>
      <c r="F1920" s="20" t="s">
        <v>8692</v>
      </c>
      <c r="G1920" s="20" t="s">
        <v>8693</v>
      </c>
      <c r="H1920" s="20" t="s">
        <v>8694</v>
      </c>
      <c r="I1920" s="20" t="s">
        <v>401</v>
      </c>
      <c r="J1920" s="20" t="s">
        <v>483</v>
      </c>
    </row>
    <row r="1921" spans="1:10" x14ac:dyDescent="0.2">
      <c r="A1921" s="20" t="s">
        <v>8695</v>
      </c>
      <c r="B1921" s="20" t="s">
        <v>4918</v>
      </c>
      <c r="C1921" s="20" t="s">
        <v>4909</v>
      </c>
      <c r="D1921" s="20" t="s">
        <v>419</v>
      </c>
      <c r="E1921" s="20" t="s">
        <v>8696</v>
      </c>
      <c r="F1921" s="20" t="s">
        <v>8697</v>
      </c>
      <c r="G1921" s="20" t="s">
        <v>8698</v>
      </c>
      <c r="H1921" s="20" t="s">
        <v>8699</v>
      </c>
      <c r="I1921" s="20" t="s">
        <v>401</v>
      </c>
      <c r="J1921" s="20" t="s">
        <v>483</v>
      </c>
    </row>
    <row r="1922" spans="1:10" x14ac:dyDescent="0.2">
      <c r="A1922" s="20" t="s">
        <v>8700</v>
      </c>
      <c r="B1922" s="20" t="s">
        <v>4908</v>
      </c>
      <c r="C1922" s="20" t="s">
        <v>4909</v>
      </c>
      <c r="D1922" s="20" t="s">
        <v>419</v>
      </c>
      <c r="E1922" s="20" t="s">
        <v>8701</v>
      </c>
      <c r="F1922" s="20" t="s">
        <v>8702</v>
      </c>
      <c r="G1922" s="20" t="s">
        <v>8703</v>
      </c>
      <c r="H1922" s="20" t="s">
        <v>8704</v>
      </c>
      <c r="I1922" s="20" t="s">
        <v>401</v>
      </c>
      <c r="J1922" s="20" t="s">
        <v>483</v>
      </c>
    </row>
    <row r="1923" spans="1:10" x14ac:dyDescent="0.2">
      <c r="A1923" s="20" t="s">
        <v>8705</v>
      </c>
      <c r="B1923" s="20" t="s">
        <v>4918</v>
      </c>
      <c r="C1923" s="20" t="s">
        <v>4909</v>
      </c>
      <c r="D1923" s="20" t="s">
        <v>430</v>
      </c>
      <c r="E1923" s="20" t="s">
        <v>8706</v>
      </c>
      <c r="F1923" s="20" t="s">
        <v>5582</v>
      </c>
      <c r="G1923" s="20" t="s">
        <v>8707</v>
      </c>
      <c r="H1923" s="20" t="s">
        <v>8708</v>
      </c>
      <c r="I1923" s="20" t="s">
        <v>401</v>
      </c>
      <c r="J1923" s="20" t="s">
        <v>483</v>
      </c>
    </row>
    <row r="1924" spans="1:10" x14ac:dyDescent="0.2">
      <c r="A1924" s="20" t="s">
        <v>8709</v>
      </c>
      <c r="B1924" s="20" t="s">
        <v>4918</v>
      </c>
      <c r="C1924" s="20" t="s">
        <v>4909</v>
      </c>
      <c r="D1924" s="20" t="s">
        <v>430</v>
      </c>
      <c r="E1924" s="20" t="s">
        <v>8710</v>
      </c>
      <c r="F1924" s="20" t="s">
        <v>8711</v>
      </c>
      <c r="G1924" s="20" t="s">
        <v>8712</v>
      </c>
      <c r="H1924" s="20" t="s">
        <v>8713</v>
      </c>
      <c r="I1924" s="20" t="s">
        <v>401</v>
      </c>
      <c r="J1924" s="20" t="s">
        <v>402</v>
      </c>
    </row>
    <row r="1925" spans="1:10" x14ac:dyDescent="0.2">
      <c r="A1925" s="20" t="s">
        <v>8714</v>
      </c>
      <c r="B1925" s="20" t="s">
        <v>4918</v>
      </c>
      <c r="C1925" s="20" t="s">
        <v>4909</v>
      </c>
      <c r="D1925" s="20" t="s">
        <v>430</v>
      </c>
      <c r="E1925" s="20" t="s">
        <v>8715</v>
      </c>
      <c r="F1925" s="20" t="s">
        <v>475</v>
      </c>
      <c r="G1925" s="20" t="s">
        <v>8716</v>
      </c>
      <c r="H1925" s="20" t="s">
        <v>8717</v>
      </c>
      <c r="I1925" s="20" t="s">
        <v>401</v>
      </c>
      <c r="J1925" s="20" t="s">
        <v>483</v>
      </c>
    </row>
    <row r="1926" spans="1:10" x14ac:dyDescent="0.2">
      <c r="A1926" s="20" t="s">
        <v>8718</v>
      </c>
      <c r="B1926" s="20" t="s">
        <v>4908</v>
      </c>
      <c r="C1926" s="20" t="s">
        <v>4909</v>
      </c>
      <c r="D1926" s="20" t="s">
        <v>430</v>
      </c>
      <c r="E1926" s="20" t="s">
        <v>8719</v>
      </c>
      <c r="F1926" s="20" t="s">
        <v>3816</v>
      </c>
      <c r="G1926" s="20" t="s">
        <v>8720</v>
      </c>
      <c r="H1926" s="20" t="s">
        <v>8721</v>
      </c>
      <c r="I1926" s="20" t="s">
        <v>401</v>
      </c>
      <c r="J1926" s="20" t="s">
        <v>402</v>
      </c>
    </row>
    <row r="1927" spans="1:10" x14ac:dyDescent="0.2">
      <c r="A1927" s="20" t="s">
        <v>8722</v>
      </c>
      <c r="B1927" s="20" t="s">
        <v>4908</v>
      </c>
      <c r="C1927" s="20" t="s">
        <v>4909</v>
      </c>
      <c r="D1927" s="20" t="s">
        <v>419</v>
      </c>
      <c r="E1927" s="20" t="s">
        <v>8723</v>
      </c>
      <c r="F1927" s="20" t="s">
        <v>8724</v>
      </c>
      <c r="G1927" s="20" t="s">
        <v>8725</v>
      </c>
      <c r="H1927" s="20" t="s">
        <v>8726</v>
      </c>
      <c r="I1927" s="20" t="s">
        <v>401</v>
      </c>
      <c r="J1927" s="20" t="s">
        <v>3545</v>
      </c>
    </row>
    <row r="1928" spans="1:10" x14ac:dyDescent="0.2">
      <c r="A1928" s="20" t="s">
        <v>8727</v>
      </c>
      <c r="B1928" s="20" t="s">
        <v>4908</v>
      </c>
      <c r="C1928" s="20" t="s">
        <v>4909</v>
      </c>
      <c r="D1928" s="20" t="s">
        <v>430</v>
      </c>
      <c r="E1928" s="20" t="s">
        <v>8728</v>
      </c>
      <c r="F1928" s="20" t="s">
        <v>8582</v>
      </c>
      <c r="G1928" s="20" t="s">
        <v>8729</v>
      </c>
      <c r="H1928" s="20" t="s">
        <v>8730</v>
      </c>
      <c r="I1928" s="20" t="s">
        <v>401</v>
      </c>
      <c r="J1928" s="20" t="s">
        <v>483</v>
      </c>
    </row>
    <row r="1929" spans="1:10" x14ac:dyDescent="0.2">
      <c r="A1929" s="20" t="s">
        <v>8731</v>
      </c>
      <c r="B1929" s="20" t="s">
        <v>4918</v>
      </c>
      <c r="C1929" s="20" t="s">
        <v>4909</v>
      </c>
      <c r="D1929" s="20" t="s">
        <v>430</v>
      </c>
      <c r="E1929" s="20" t="s">
        <v>8732</v>
      </c>
      <c r="F1929" s="20" t="s">
        <v>2871</v>
      </c>
      <c r="G1929" s="20" t="s">
        <v>8733</v>
      </c>
      <c r="H1929" s="20" t="s">
        <v>8734</v>
      </c>
      <c r="I1929" s="20" t="s">
        <v>401</v>
      </c>
      <c r="J1929" s="20" t="s">
        <v>483</v>
      </c>
    </row>
    <row r="1930" spans="1:10" x14ac:dyDescent="0.2">
      <c r="A1930" s="20" t="s">
        <v>8735</v>
      </c>
      <c r="B1930" s="20" t="s">
        <v>4918</v>
      </c>
      <c r="C1930" s="20" t="s">
        <v>4909</v>
      </c>
      <c r="D1930" s="20" t="s">
        <v>430</v>
      </c>
      <c r="E1930" s="20" t="s">
        <v>8736</v>
      </c>
      <c r="F1930" s="20" t="s">
        <v>2569</v>
      </c>
      <c r="G1930" s="20" t="s">
        <v>8737</v>
      </c>
      <c r="H1930" s="20" t="s">
        <v>8738</v>
      </c>
      <c r="I1930" s="20" t="s">
        <v>352</v>
      </c>
      <c r="J1930" s="20"/>
    </row>
    <row r="1931" spans="1:10" x14ac:dyDescent="0.2">
      <c r="A1931" s="20" t="s">
        <v>8739</v>
      </c>
      <c r="B1931" s="20" t="s">
        <v>4908</v>
      </c>
      <c r="C1931" s="20" t="s">
        <v>4909</v>
      </c>
      <c r="D1931" s="20" t="s">
        <v>430</v>
      </c>
      <c r="E1931" s="20" t="s">
        <v>8740</v>
      </c>
      <c r="F1931" s="20" t="s">
        <v>528</v>
      </c>
      <c r="G1931" s="20" t="s">
        <v>8741</v>
      </c>
      <c r="H1931" s="20" t="s">
        <v>8742</v>
      </c>
      <c r="I1931" s="20" t="s">
        <v>401</v>
      </c>
      <c r="J1931" s="20" t="s">
        <v>483</v>
      </c>
    </row>
    <row r="1932" spans="1:10" x14ac:dyDescent="0.2">
      <c r="A1932" s="20" t="s">
        <v>8743</v>
      </c>
      <c r="B1932" s="20" t="s">
        <v>4908</v>
      </c>
      <c r="C1932" s="20" t="s">
        <v>4909</v>
      </c>
      <c r="D1932" s="20" t="s">
        <v>419</v>
      </c>
      <c r="E1932" s="20" t="s">
        <v>8744</v>
      </c>
      <c r="F1932" s="20" t="s">
        <v>8320</v>
      </c>
      <c r="G1932" s="20" t="s">
        <v>8745</v>
      </c>
      <c r="H1932" s="20" t="s">
        <v>8746</v>
      </c>
      <c r="I1932" s="20" t="s">
        <v>401</v>
      </c>
      <c r="J1932" s="20" t="s">
        <v>483</v>
      </c>
    </row>
    <row r="1933" spans="1:10" x14ac:dyDescent="0.2">
      <c r="A1933" s="20" t="s">
        <v>8747</v>
      </c>
      <c r="B1933" s="20" t="s">
        <v>4918</v>
      </c>
      <c r="C1933" s="20" t="s">
        <v>4909</v>
      </c>
      <c r="D1933" s="20" t="s">
        <v>430</v>
      </c>
      <c r="E1933" s="20" t="s">
        <v>8748</v>
      </c>
      <c r="F1933" s="20" t="s">
        <v>583</v>
      </c>
      <c r="G1933" s="20" t="s">
        <v>8749</v>
      </c>
      <c r="H1933" s="20" t="s">
        <v>8750</v>
      </c>
      <c r="I1933" s="20" t="s">
        <v>401</v>
      </c>
      <c r="J1933" s="20" t="s">
        <v>483</v>
      </c>
    </row>
    <row r="1934" spans="1:10" x14ac:dyDescent="0.2">
      <c r="A1934" s="20" t="s">
        <v>8751</v>
      </c>
      <c r="B1934" s="20" t="s">
        <v>4908</v>
      </c>
      <c r="C1934" s="20" t="s">
        <v>4909</v>
      </c>
      <c r="D1934" s="20" t="s">
        <v>430</v>
      </c>
      <c r="E1934" s="20" t="s">
        <v>8752</v>
      </c>
      <c r="F1934" s="20" t="s">
        <v>3485</v>
      </c>
      <c r="G1934" s="20" t="s">
        <v>8753</v>
      </c>
      <c r="H1934" s="20" t="s">
        <v>8754</v>
      </c>
      <c r="I1934" s="20" t="s">
        <v>401</v>
      </c>
      <c r="J1934" s="20" t="s">
        <v>483</v>
      </c>
    </row>
    <row r="1935" spans="1:10" x14ac:dyDescent="0.2">
      <c r="A1935" s="20" t="s">
        <v>8755</v>
      </c>
      <c r="B1935" s="20" t="s">
        <v>4908</v>
      </c>
      <c r="C1935" s="20" t="s">
        <v>4909</v>
      </c>
      <c r="D1935" s="20" t="s">
        <v>430</v>
      </c>
      <c r="E1935" s="20" t="s">
        <v>8756</v>
      </c>
      <c r="F1935" s="20" t="s">
        <v>3378</v>
      </c>
      <c r="G1935" s="20" t="s">
        <v>8757</v>
      </c>
      <c r="H1935" s="20" t="s">
        <v>8758</v>
      </c>
      <c r="I1935" s="20" t="s">
        <v>401</v>
      </c>
      <c r="J1935" s="20" t="s">
        <v>483</v>
      </c>
    </row>
    <row r="1936" spans="1:10" x14ac:dyDescent="0.2">
      <c r="A1936" s="20" t="s">
        <v>8759</v>
      </c>
      <c r="B1936" s="20" t="s">
        <v>4918</v>
      </c>
      <c r="C1936" s="20" t="s">
        <v>4909</v>
      </c>
      <c r="D1936" s="20" t="s">
        <v>430</v>
      </c>
      <c r="E1936" s="20" t="s">
        <v>8760</v>
      </c>
      <c r="F1936" s="20" t="s">
        <v>1228</v>
      </c>
      <c r="G1936" s="20" t="s">
        <v>8761</v>
      </c>
      <c r="H1936" s="20" t="s">
        <v>8762</v>
      </c>
      <c r="I1936" s="20" t="s">
        <v>401</v>
      </c>
      <c r="J1936" s="20" t="s">
        <v>483</v>
      </c>
    </row>
    <row r="1937" spans="1:10" x14ac:dyDescent="0.2">
      <c r="A1937" s="20" t="s">
        <v>8763</v>
      </c>
      <c r="B1937" s="20" t="s">
        <v>4918</v>
      </c>
      <c r="C1937" s="20" t="s">
        <v>4909</v>
      </c>
      <c r="D1937" s="20" t="s">
        <v>571</v>
      </c>
      <c r="E1937" s="20" t="s">
        <v>8764</v>
      </c>
      <c r="F1937" s="20" t="s">
        <v>528</v>
      </c>
      <c r="G1937" s="20" t="s">
        <v>8765</v>
      </c>
      <c r="H1937" s="20" t="s">
        <v>8766</v>
      </c>
      <c r="I1937" s="20" t="s">
        <v>401</v>
      </c>
      <c r="J1937" s="20" t="s">
        <v>483</v>
      </c>
    </row>
    <row r="1938" spans="1:10" x14ac:dyDescent="0.2">
      <c r="A1938" s="20" t="s">
        <v>8767</v>
      </c>
      <c r="B1938" s="20" t="s">
        <v>4908</v>
      </c>
      <c r="C1938" s="20" t="s">
        <v>4909</v>
      </c>
      <c r="D1938" s="20" t="s">
        <v>430</v>
      </c>
      <c r="E1938" s="20" t="s">
        <v>8768</v>
      </c>
      <c r="F1938" s="20" t="s">
        <v>1905</v>
      </c>
      <c r="G1938" s="20" t="s">
        <v>8769</v>
      </c>
      <c r="H1938" s="20" t="s">
        <v>8770</v>
      </c>
      <c r="I1938" s="20" t="s">
        <v>401</v>
      </c>
      <c r="J1938" s="20" t="s">
        <v>483</v>
      </c>
    </row>
    <row r="1939" spans="1:10" x14ac:dyDescent="0.2">
      <c r="A1939" s="20" t="s">
        <v>8771</v>
      </c>
      <c r="B1939" s="20" t="s">
        <v>4908</v>
      </c>
      <c r="C1939" s="20" t="s">
        <v>4909</v>
      </c>
      <c r="D1939" s="20" t="s">
        <v>430</v>
      </c>
      <c r="E1939" s="20" t="s">
        <v>8772</v>
      </c>
      <c r="F1939" s="20" t="s">
        <v>5455</v>
      </c>
      <c r="G1939" s="20" t="s">
        <v>8773</v>
      </c>
      <c r="H1939" s="20" t="s">
        <v>8774</v>
      </c>
      <c r="I1939" s="20" t="s">
        <v>401</v>
      </c>
      <c r="J1939" s="20" t="s">
        <v>483</v>
      </c>
    </row>
    <row r="1940" spans="1:10" x14ac:dyDescent="0.2">
      <c r="A1940" s="20" t="s">
        <v>8775</v>
      </c>
      <c r="B1940" s="20" t="s">
        <v>4908</v>
      </c>
      <c r="C1940" s="20" t="s">
        <v>4909</v>
      </c>
      <c r="D1940" s="20" t="s">
        <v>430</v>
      </c>
      <c r="E1940" s="20" t="s">
        <v>8776</v>
      </c>
      <c r="F1940" s="20" t="s">
        <v>8777</v>
      </c>
      <c r="G1940" s="20" t="s">
        <v>8778</v>
      </c>
      <c r="H1940" s="20" t="s">
        <v>8779</v>
      </c>
      <c r="I1940" s="20" t="s">
        <v>401</v>
      </c>
      <c r="J1940" s="20" t="s">
        <v>402</v>
      </c>
    </row>
    <row r="1941" spans="1:10" x14ac:dyDescent="0.2">
      <c r="A1941" s="20" t="s">
        <v>8780</v>
      </c>
      <c r="B1941" s="20" t="s">
        <v>4908</v>
      </c>
      <c r="C1941" s="20" t="s">
        <v>4909</v>
      </c>
      <c r="D1941" s="20" t="s">
        <v>430</v>
      </c>
      <c r="E1941" s="20" t="s">
        <v>8781</v>
      </c>
      <c r="F1941" s="20" t="s">
        <v>8697</v>
      </c>
      <c r="G1941" s="20" t="s">
        <v>8782</v>
      </c>
      <c r="H1941" s="20" t="s">
        <v>8783</v>
      </c>
      <c r="I1941" s="20" t="s">
        <v>401</v>
      </c>
      <c r="J1941" s="20" t="s">
        <v>483</v>
      </c>
    </row>
    <row r="1942" spans="1:10" x14ac:dyDescent="0.2">
      <c r="A1942" s="20" t="s">
        <v>8784</v>
      </c>
      <c r="B1942" s="20" t="s">
        <v>4908</v>
      </c>
      <c r="C1942" s="20" t="s">
        <v>4909</v>
      </c>
      <c r="D1942" s="20" t="s">
        <v>430</v>
      </c>
      <c r="E1942" s="20" t="s">
        <v>8785</v>
      </c>
      <c r="F1942" s="20" t="s">
        <v>8786</v>
      </c>
      <c r="G1942" s="20" t="s">
        <v>8787</v>
      </c>
      <c r="H1942" s="20" t="s">
        <v>8788</v>
      </c>
      <c r="I1942" s="20" t="s">
        <v>401</v>
      </c>
      <c r="J1942" s="20" t="s">
        <v>483</v>
      </c>
    </row>
    <row r="1943" spans="1:10" x14ac:dyDescent="0.2">
      <c r="A1943" s="20" t="s">
        <v>8789</v>
      </c>
      <c r="B1943" s="20" t="s">
        <v>4908</v>
      </c>
      <c r="C1943" s="20" t="s">
        <v>4909</v>
      </c>
      <c r="D1943" s="20" t="s">
        <v>430</v>
      </c>
      <c r="E1943" s="20" t="s">
        <v>8790</v>
      </c>
      <c r="F1943" s="20" t="s">
        <v>8791</v>
      </c>
      <c r="G1943" s="20" t="s">
        <v>8792</v>
      </c>
      <c r="H1943" s="20" t="s">
        <v>8793</v>
      </c>
      <c r="I1943" s="20" t="s">
        <v>401</v>
      </c>
      <c r="J1943" s="20" t="s">
        <v>483</v>
      </c>
    </row>
    <row r="1944" spans="1:10" x14ac:dyDescent="0.2">
      <c r="A1944" s="20" t="s">
        <v>8794</v>
      </c>
      <c r="B1944" s="20" t="s">
        <v>4918</v>
      </c>
      <c r="C1944" s="20" t="s">
        <v>4909</v>
      </c>
      <c r="D1944" s="20" t="s">
        <v>430</v>
      </c>
      <c r="E1944" s="20" t="s">
        <v>8795</v>
      </c>
      <c r="F1944" s="20" t="s">
        <v>8796</v>
      </c>
      <c r="G1944" s="20" t="s">
        <v>8797</v>
      </c>
      <c r="H1944" s="20" t="s">
        <v>8798</v>
      </c>
      <c r="I1944" s="20" t="s">
        <v>401</v>
      </c>
      <c r="J1944" s="20" t="s">
        <v>402</v>
      </c>
    </row>
    <row r="1945" spans="1:10" x14ac:dyDescent="0.2">
      <c r="A1945" s="20" t="s">
        <v>8799</v>
      </c>
      <c r="B1945" s="20" t="s">
        <v>4908</v>
      </c>
      <c r="C1945" s="20" t="s">
        <v>4909</v>
      </c>
      <c r="D1945" s="20" t="s">
        <v>430</v>
      </c>
      <c r="E1945" s="20" t="s">
        <v>8800</v>
      </c>
      <c r="F1945" s="20" t="s">
        <v>8801</v>
      </c>
      <c r="G1945" s="20" t="s">
        <v>8802</v>
      </c>
      <c r="H1945" s="20" t="s">
        <v>8803</v>
      </c>
      <c r="I1945" s="20" t="s">
        <v>401</v>
      </c>
      <c r="J1945" s="20" t="s">
        <v>483</v>
      </c>
    </row>
    <row r="1946" spans="1:10" x14ac:dyDescent="0.2">
      <c r="A1946" s="20" t="s">
        <v>8804</v>
      </c>
      <c r="B1946" s="20" t="s">
        <v>4918</v>
      </c>
      <c r="C1946" s="20" t="s">
        <v>4909</v>
      </c>
      <c r="D1946" s="20" t="s">
        <v>430</v>
      </c>
      <c r="E1946" s="20" t="s">
        <v>8805</v>
      </c>
      <c r="F1946" s="20" t="s">
        <v>480</v>
      </c>
      <c r="G1946" s="20" t="s">
        <v>8806</v>
      </c>
      <c r="H1946" s="20" t="s">
        <v>8807</v>
      </c>
      <c r="I1946" s="20" t="s">
        <v>401</v>
      </c>
      <c r="J1946" s="20" t="s">
        <v>483</v>
      </c>
    </row>
    <row r="1947" spans="1:10" x14ac:dyDescent="0.2">
      <c r="A1947" s="20" t="s">
        <v>8808</v>
      </c>
      <c r="B1947" s="20" t="s">
        <v>4908</v>
      </c>
      <c r="C1947" s="20" t="s">
        <v>4909</v>
      </c>
      <c r="D1947" s="20" t="s">
        <v>430</v>
      </c>
      <c r="E1947" s="20" t="s">
        <v>8809</v>
      </c>
      <c r="F1947" s="20" t="s">
        <v>1383</v>
      </c>
      <c r="G1947" s="20" t="s">
        <v>8810</v>
      </c>
      <c r="H1947" s="20" t="s">
        <v>8811</v>
      </c>
      <c r="I1947" s="20" t="s">
        <v>401</v>
      </c>
      <c r="J1947" s="20" t="s">
        <v>483</v>
      </c>
    </row>
    <row r="1948" spans="1:10" x14ac:dyDescent="0.2">
      <c r="A1948" s="20" t="s">
        <v>8812</v>
      </c>
      <c r="B1948" s="20" t="s">
        <v>992</v>
      </c>
      <c r="C1948" s="20" t="s">
        <v>4909</v>
      </c>
      <c r="D1948" s="20" t="s">
        <v>430</v>
      </c>
      <c r="E1948" s="20" t="s">
        <v>8813</v>
      </c>
      <c r="F1948" s="20" t="s">
        <v>542</v>
      </c>
      <c r="G1948" s="20" t="s">
        <v>8814</v>
      </c>
      <c r="H1948" s="20" t="s">
        <v>8815</v>
      </c>
      <c r="I1948" s="20" t="s">
        <v>352</v>
      </c>
      <c r="J1948" s="20"/>
    </row>
    <row r="1949" spans="1:10" x14ac:dyDescent="0.2">
      <c r="A1949" s="20" t="s">
        <v>8816</v>
      </c>
      <c r="B1949" s="20" t="s">
        <v>4908</v>
      </c>
      <c r="C1949" s="20" t="s">
        <v>4909</v>
      </c>
      <c r="D1949" s="20" t="s">
        <v>430</v>
      </c>
      <c r="E1949" s="20" t="s">
        <v>8817</v>
      </c>
      <c r="F1949" s="20" t="s">
        <v>788</v>
      </c>
      <c r="G1949" s="20" t="s">
        <v>8818</v>
      </c>
      <c r="H1949" s="20" t="s">
        <v>8819</v>
      </c>
      <c r="I1949" s="20" t="s">
        <v>401</v>
      </c>
      <c r="J1949" s="20" t="s">
        <v>483</v>
      </c>
    </row>
    <row r="1950" spans="1:10" x14ac:dyDescent="0.2">
      <c r="A1950" s="20" t="s">
        <v>8820</v>
      </c>
      <c r="B1950" s="20" t="s">
        <v>4908</v>
      </c>
      <c r="C1950" s="20" t="s">
        <v>4909</v>
      </c>
      <c r="D1950" s="20" t="s">
        <v>430</v>
      </c>
      <c r="E1950" s="20" t="s">
        <v>8821</v>
      </c>
      <c r="F1950" s="20" t="s">
        <v>4491</v>
      </c>
      <c r="G1950" s="20" t="s">
        <v>8822</v>
      </c>
      <c r="H1950" s="20" t="s">
        <v>8823</v>
      </c>
      <c r="I1950" s="20" t="s">
        <v>401</v>
      </c>
      <c r="J1950" s="20" t="s">
        <v>402</v>
      </c>
    </row>
    <row r="1951" spans="1:10" x14ac:dyDescent="0.2">
      <c r="A1951" s="20" t="s">
        <v>8824</v>
      </c>
      <c r="B1951" s="20" t="s">
        <v>4908</v>
      </c>
      <c r="C1951" s="20" t="s">
        <v>4909</v>
      </c>
      <c r="D1951" s="20" t="s">
        <v>430</v>
      </c>
      <c r="E1951" s="20" t="s">
        <v>8825</v>
      </c>
      <c r="F1951" s="20" t="s">
        <v>1388</v>
      </c>
      <c r="G1951" s="20" t="s">
        <v>8826</v>
      </c>
      <c r="H1951" s="20" t="s">
        <v>8827</v>
      </c>
      <c r="I1951" s="20" t="s">
        <v>401</v>
      </c>
      <c r="J1951" s="20" t="s">
        <v>402</v>
      </c>
    </row>
    <row r="1952" spans="1:10" x14ac:dyDescent="0.2">
      <c r="A1952" s="20" t="s">
        <v>8828</v>
      </c>
      <c r="B1952" s="20" t="s">
        <v>4918</v>
      </c>
      <c r="C1952" s="20" t="s">
        <v>4909</v>
      </c>
      <c r="D1952" s="20" t="s">
        <v>430</v>
      </c>
      <c r="E1952" s="20" t="s">
        <v>8829</v>
      </c>
      <c r="F1952" s="20" t="s">
        <v>8830</v>
      </c>
      <c r="G1952" s="20" t="s">
        <v>8831</v>
      </c>
      <c r="H1952" s="20" t="s">
        <v>8832</v>
      </c>
      <c r="I1952" s="20" t="s">
        <v>401</v>
      </c>
      <c r="J1952" s="20" t="s">
        <v>483</v>
      </c>
    </row>
    <row r="1953" spans="1:10" x14ac:dyDescent="0.2">
      <c r="A1953" s="20" t="s">
        <v>8833</v>
      </c>
      <c r="B1953" s="20" t="s">
        <v>4908</v>
      </c>
      <c r="C1953" s="20" t="s">
        <v>4909</v>
      </c>
      <c r="D1953" s="20" t="s">
        <v>419</v>
      </c>
      <c r="E1953" s="20" t="s">
        <v>8834</v>
      </c>
      <c r="F1953" s="20" t="s">
        <v>3126</v>
      </c>
      <c r="G1953" s="20" t="s">
        <v>8835</v>
      </c>
      <c r="H1953" s="20" t="s">
        <v>8836</v>
      </c>
      <c r="I1953" s="20" t="s">
        <v>401</v>
      </c>
      <c r="J1953" s="20" t="s">
        <v>483</v>
      </c>
    </row>
    <row r="1954" spans="1:10" x14ac:dyDescent="0.2">
      <c r="A1954" s="20" t="s">
        <v>8837</v>
      </c>
      <c r="B1954" s="20" t="s">
        <v>4908</v>
      </c>
      <c r="C1954" s="20" t="s">
        <v>4909</v>
      </c>
      <c r="D1954" s="20" t="s">
        <v>430</v>
      </c>
      <c r="E1954" s="20" t="s">
        <v>8838</v>
      </c>
      <c r="F1954" s="20" t="s">
        <v>405</v>
      </c>
      <c r="G1954" s="20" t="s">
        <v>8839</v>
      </c>
      <c r="H1954" s="20" t="s">
        <v>8840</v>
      </c>
      <c r="I1954" s="20" t="s">
        <v>401</v>
      </c>
      <c r="J1954" s="20" t="s">
        <v>483</v>
      </c>
    </row>
    <row r="1955" spans="1:10" x14ac:dyDescent="0.2">
      <c r="A1955" s="20" t="s">
        <v>8841</v>
      </c>
      <c r="B1955" s="20" t="s">
        <v>4908</v>
      </c>
      <c r="C1955" s="20" t="s">
        <v>4909</v>
      </c>
      <c r="D1955" s="20" t="s">
        <v>430</v>
      </c>
      <c r="E1955" s="20" t="s">
        <v>8842</v>
      </c>
      <c r="F1955" s="20" t="s">
        <v>8843</v>
      </c>
      <c r="G1955" s="20" t="s">
        <v>8844</v>
      </c>
      <c r="H1955" s="20" t="s">
        <v>8845</v>
      </c>
      <c r="I1955" s="20" t="s">
        <v>401</v>
      </c>
      <c r="J1955" s="20" t="s">
        <v>402</v>
      </c>
    </row>
    <row r="1956" spans="1:10" x14ac:dyDescent="0.2">
      <c r="A1956" s="20" t="s">
        <v>8846</v>
      </c>
      <c r="B1956" s="20" t="s">
        <v>4908</v>
      </c>
      <c r="C1956" s="20" t="s">
        <v>4909</v>
      </c>
      <c r="D1956" s="20" t="s">
        <v>430</v>
      </c>
      <c r="E1956" s="20" t="s">
        <v>8847</v>
      </c>
      <c r="F1956" s="20" t="s">
        <v>5723</v>
      </c>
      <c r="G1956" s="20" t="s">
        <v>8848</v>
      </c>
      <c r="H1956" s="20" t="s">
        <v>8849</v>
      </c>
      <c r="I1956" s="20" t="s">
        <v>401</v>
      </c>
      <c r="J1956" s="20" t="s">
        <v>483</v>
      </c>
    </row>
    <row r="1957" spans="1:10" x14ac:dyDescent="0.2">
      <c r="A1957" s="20" t="s">
        <v>8850</v>
      </c>
      <c r="B1957" s="20" t="s">
        <v>4918</v>
      </c>
      <c r="C1957" s="20" t="s">
        <v>4909</v>
      </c>
      <c r="D1957" s="20" t="s">
        <v>430</v>
      </c>
      <c r="E1957" s="20" t="s">
        <v>8851</v>
      </c>
      <c r="F1957" s="20" t="s">
        <v>8852</v>
      </c>
      <c r="G1957" s="20" t="s">
        <v>8853</v>
      </c>
      <c r="H1957" s="20" t="s">
        <v>8854</v>
      </c>
      <c r="I1957" s="20" t="s">
        <v>401</v>
      </c>
      <c r="J1957" s="20" t="s">
        <v>483</v>
      </c>
    </row>
    <row r="1958" spans="1:10" x14ac:dyDescent="0.2">
      <c r="A1958" s="20" t="s">
        <v>8855</v>
      </c>
      <c r="B1958" s="20" t="s">
        <v>4908</v>
      </c>
      <c r="C1958" s="20" t="s">
        <v>4909</v>
      </c>
      <c r="D1958" s="20" t="s">
        <v>430</v>
      </c>
      <c r="E1958" s="20" t="s">
        <v>8856</v>
      </c>
      <c r="F1958" s="20" t="s">
        <v>410</v>
      </c>
      <c r="G1958" s="20" t="s">
        <v>8857</v>
      </c>
      <c r="H1958" s="20" t="s">
        <v>8858</v>
      </c>
      <c r="I1958" s="20" t="s">
        <v>401</v>
      </c>
      <c r="J1958" s="20" t="s">
        <v>483</v>
      </c>
    </row>
    <row r="1959" spans="1:10" x14ac:dyDescent="0.2">
      <c r="A1959" s="20" t="s">
        <v>8859</v>
      </c>
      <c r="B1959" s="20" t="s">
        <v>4908</v>
      </c>
      <c r="C1959" s="20" t="s">
        <v>4909</v>
      </c>
      <c r="D1959" s="20" t="s">
        <v>430</v>
      </c>
      <c r="E1959" s="20" t="s">
        <v>8860</v>
      </c>
      <c r="F1959" s="20" t="s">
        <v>1378</v>
      </c>
      <c r="G1959" s="20" t="s">
        <v>8861</v>
      </c>
      <c r="H1959" s="20" t="s">
        <v>8862</v>
      </c>
      <c r="I1959" s="20" t="s">
        <v>401</v>
      </c>
      <c r="J1959" s="20" t="s">
        <v>483</v>
      </c>
    </row>
    <row r="1960" spans="1:10" x14ac:dyDescent="0.2">
      <c r="A1960" s="20" t="s">
        <v>8863</v>
      </c>
      <c r="B1960" s="20" t="s">
        <v>4918</v>
      </c>
      <c r="C1960" s="20" t="s">
        <v>4909</v>
      </c>
      <c r="D1960" s="20" t="s">
        <v>419</v>
      </c>
      <c r="E1960" s="20" t="s">
        <v>8864</v>
      </c>
      <c r="F1960" s="20" t="s">
        <v>410</v>
      </c>
      <c r="G1960" s="20" t="s">
        <v>8865</v>
      </c>
      <c r="H1960" s="20" t="s">
        <v>8866</v>
      </c>
      <c r="I1960" s="20" t="s">
        <v>401</v>
      </c>
      <c r="J1960" s="20" t="s">
        <v>483</v>
      </c>
    </row>
    <row r="1961" spans="1:10" x14ac:dyDescent="0.2">
      <c r="A1961" s="20" t="s">
        <v>8867</v>
      </c>
      <c r="B1961" s="20" t="s">
        <v>4908</v>
      </c>
      <c r="C1961" s="20" t="s">
        <v>4909</v>
      </c>
      <c r="D1961" s="20" t="s">
        <v>430</v>
      </c>
      <c r="E1961" s="20" t="s">
        <v>8868</v>
      </c>
      <c r="F1961" s="20" t="s">
        <v>3261</v>
      </c>
      <c r="G1961" s="20" t="s">
        <v>8869</v>
      </c>
      <c r="H1961" s="20" t="s">
        <v>8870</v>
      </c>
      <c r="I1961" s="20" t="s">
        <v>401</v>
      </c>
      <c r="J1961" s="20" t="s">
        <v>483</v>
      </c>
    </row>
    <row r="1962" spans="1:10" x14ac:dyDescent="0.2">
      <c r="A1962" s="20" t="s">
        <v>8871</v>
      </c>
      <c r="B1962" s="20" t="s">
        <v>4908</v>
      </c>
      <c r="C1962" s="20" t="s">
        <v>4909</v>
      </c>
      <c r="D1962" s="20" t="s">
        <v>430</v>
      </c>
      <c r="E1962" s="20" t="s">
        <v>8872</v>
      </c>
      <c r="F1962" s="20" t="s">
        <v>562</v>
      </c>
      <c r="G1962" s="20" t="s">
        <v>8873</v>
      </c>
      <c r="H1962" s="20" t="s">
        <v>8874</v>
      </c>
      <c r="I1962" s="20" t="s">
        <v>401</v>
      </c>
      <c r="J1962" s="20" t="s">
        <v>402</v>
      </c>
    </row>
    <row r="1963" spans="1:10" x14ac:dyDescent="0.2">
      <c r="A1963" s="20" t="s">
        <v>8875</v>
      </c>
      <c r="B1963" s="20" t="s">
        <v>4908</v>
      </c>
      <c r="C1963" s="20" t="s">
        <v>4909</v>
      </c>
      <c r="D1963" s="20" t="s">
        <v>430</v>
      </c>
      <c r="E1963" s="20" t="s">
        <v>8876</v>
      </c>
      <c r="F1963" s="20" t="s">
        <v>405</v>
      </c>
      <c r="G1963" s="20" t="s">
        <v>8877</v>
      </c>
      <c r="H1963" s="20" t="s">
        <v>8878</v>
      </c>
      <c r="I1963" s="20" t="s">
        <v>401</v>
      </c>
      <c r="J1963" s="20" t="s">
        <v>483</v>
      </c>
    </row>
    <row r="1964" spans="1:10" x14ac:dyDescent="0.2">
      <c r="A1964" s="20" t="s">
        <v>8879</v>
      </c>
      <c r="B1964" s="20" t="s">
        <v>4908</v>
      </c>
      <c r="C1964" s="20" t="s">
        <v>4909</v>
      </c>
      <c r="D1964" s="20" t="s">
        <v>430</v>
      </c>
      <c r="E1964" s="20" t="s">
        <v>8880</v>
      </c>
      <c r="F1964" s="20" t="s">
        <v>1201</v>
      </c>
      <c r="G1964" s="20" t="s">
        <v>8881</v>
      </c>
      <c r="H1964" s="20" t="s">
        <v>8882</v>
      </c>
      <c r="I1964" s="20" t="s">
        <v>401</v>
      </c>
      <c r="J1964" s="20" t="s">
        <v>483</v>
      </c>
    </row>
    <row r="1965" spans="1:10" x14ac:dyDescent="0.2">
      <c r="A1965" s="20" t="s">
        <v>8883</v>
      </c>
      <c r="B1965" s="20" t="s">
        <v>4908</v>
      </c>
      <c r="C1965" s="20" t="s">
        <v>4909</v>
      </c>
      <c r="D1965" s="20" t="s">
        <v>430</v>
      </c>
      <c r="E1965" s="20" t="s">
        <v>8884</v>
      </c>
      <c r="F1965" s="20" t="s">
        <v>640</v>
      </c>
      <c r="G1965" s="20" t="s">
        <v>8885</v>
      </c>
      <c r="H1965" s="20" t="s">
        <v>8886</v>
      </c>
      <c r="I1965" s="20" t="s">
        <v>401</v>
      </c>
      <c r="J1965" s="20" t="s">
        <v>483</v>
      </c>
    </row>
    <row r="1966" spans="1:10" x14ac:dyDescent="0.2">
      <c r="A1966" s="20" t="s">
        <v>8887</v>
      </c>
      <c r="B1966" s="20" t="s">
        <v>4908</v>
      </c>
      <c r="C1966" s="20" t="s">
        <v>4909</v>
      </c>
      <c r="D1966" s="20" t="s">
        <v>430</v>
      </c>
      <c r="E1966" s="20" t="s">
        <v>8888</v>
      </c>
      <c r="F1966" s="20" t="s">
        <v>722</v>
      </c>
      <c r="G1966" s="20" t="s">
        <v>8889</v>
      </c>
      <c r="H1966" s="20" t="s">
        <v>8890</v>
      </c>
      <c r="I1966" s="20" t="s">
        <v>401</v>
      </c>
      <c r="J1966" s="20" t="s">
        <v>402</v>
      </c>
    </row>
    <row r="1967" spans="1:10" x14ac:dyDescent="0.2">
      <c r="A1967" s="20" t="s">
        <v>8891</v>
      </c>
      <c r="B1967" s="20" t="s">
        <v>4918</v>
      </c>
      <c r="C1967" s="20" t="s">
        <v>4909</v>
      </c>
      <c r="D1967" s="20" t="s">
        <v>419</v>
      </c>
      <c r="E1967" s="20" t="s">
        <v>8892</v>
      </c>
      <c r="F1967" s="20" t="s">
        <v>8893</v>
      </c>
      <c r="G1967" s="20" t="s">
        <v>8894</v>
      </c>
      <c r="H1967" s="20" t="s">
        <v>8895</v>
      </c>
      <c r="I1967" s="20" t="s">
        <v>401</v>
      </c>
      <c r="J1967" s="20" t="s">
        <v>483</v>
      </c>
    </row>
    <row r="1968" spans="1:10" x14ac:dyDescent="0.2">
      <c r="A1968" s="20" t="s">
        <v>8896</v>
      </c>
      <c r="B1968" s="20" t="s">
        <v>4918</v>
      </c>
      <c r="C1968" s="20" t="s">
        <v>4909</v>
      </c>
      <c r="D1968" s="20" t="s">
        <v>430</v>
      </c>
      <c r="E1968" s="20" t="s">
        <v>8897</v>
      </c>
      <c r="F1968" s="20" t="s">
        <v>1427</v>
      </c>
      <c r="G1968" s="20" t="s">
        <v>8898</v>
      </c>
      <c r="H1968" s="20" t="s">
        <v>8899</v>
      </c>
      <c r="I1968" s="20" t="s">
        <v>401</v>
      </c>
      <c r="J1968" s="20" t="s">
        <v>483</v>
      </c>
    </row>
    <row r="1969" spans="1:10" x14ac:dyDescent="0.2">
      <c r="A1969" s="20" t="s">
        <v>8900</v>
      </c>
      <c r="B1969" s="20" t="s">
        <v>4908</v>
      </c>
      <c r="C1969" s="20" t="s">
        <v>4909</v>
      </c>
      <c r="D1969" s="20" t="s">
        <v>430</v>
      </c>
      <c r="E1969" s="20" t="s">
        <v>8901</v>
      </c>
      <c r="F1969" s="20" t="s">
        <v>923</v>
      </c>
      <c r="G1969" s="20" t="s">
        <v>8902</v>
      </c>
      <c r="H1969" s="20" t="s">
        <v>8903</v>
      </c>
      <c r="I1969" s="20" t="s">
        <v>401</v>
      </c>
      <c r="J1969" s="20" t="s">
        <v>483</v>
      </c>
    </row>
    <row r="1970" spans="1:10" x14ac:dyDescent="0.2">
      <c r="A1970" s="20" t="s">
        <v>8904</v>
      </c>
      <c r="B1970" s="20" t="s">
        <v>4908</v>
      </c>
      <c r="C1970" s="20" t="s">
        <v>4909</v>
      </c>
      <c r="D1970" s="20" t="s">
        <v>430</v>
      </c>
      <c r="E1970" s="20" t="s">
        <v>8905</v>
      </c>
      <c r="F1970" s="20" t="s">
        <v>2809</v>
      </c>
      <c r="G1970" s="20" t="s">
        <v>8906</v>
      </c>
      <c r="H1970" s="20" t="s">
        <v>8907</v>
      </c>
      <c r="I1970" s="20" t="s">
        <v>401</v>
      </c>
      <c r="J1970" s="20" t="s">
        <v>402</v>
      </c>
    </row>
    <row r="1971" spans="1:10" x14ac:dyDescent="0.2">
      <c r="A1971" s="20" t="s">
        <v>8908</v>
      </c>
      <c r="B1971" s="20" t="s">
        <v>4918</v>
      </c>
      <c r="C1971" s="20" t="s">
        <v>4909</v>
      </c>
      <c r="D1971" s="20" t="s">
        <v>430</v>
      </c>
      <c r="E1971" s="20" t="s">
        <v>8909</v>
      </c>
      <c r="F1971" s="20" t="s">
        <v>421</v>
      </c>
      <c r="G1971" s="20" t="s">
        <v>8910</v>
      </c>
      <c r="H1971" s="20" t="s">
        <v>8911</v>
      </c>
      <c r="I1971" s="20" t="s">
        <v>401</v>
      </c>
      <c r="J1971" s="20" t="s">
        <v>483</v>
      </c>
    </row>
    <row r="1972" spans="1:10" x14ac:dyDescent="0.2">
      <c r="A1972" s="20" t="s">
        <v>8912</v>
      </c>
      <c r="B1972" s="20" t="s">
        <v>4918</v>
      </c>
      <c r="C1972" s="20" t="s">
        <v>4909</v>
      </c>
      <c r="D1972" s="20" t="s">
        <v>430</v>
      </c>
      <c r="E1972" s="20" t="s">
        <v>8913</v>
      </c>
      <c r="F1972" s="20" t="s">
        <v>737</v>
      </c>
      <c r="G1972" s="20" t="s">
        <v>8914</v>
      </c>
      <c r="H1972" s="20" t="s">
        <v>8915</v>
      </c>
      <c r="I1972" s="20" t="s">
        <v>389</v>
      </c>
      <c r="J1972" s="20"/>
    </row>
    <row r="1973" spans="1:10" x14ac:dyDescent="0.2">
      <c r="A1973" s="20" t="s">
        <v>8916</v>
      </c>
      <c r="B1973" s="20" t="s">
        <v>4908</v>
      </c>
      <c r="C1973" s="20" t="s">
        <v>4909</v>
      </c>
      <c r="D1973" s="20" t="s">
        <v>430</v>
      </c>
      <c r="E1973" s="20" t="s">
        <v>8917</v>
      </c>
      <c r="F1973" s="20" t="s">
        <v>5666</v>
      </c>
      <c r="G1973" s="20" t="s">
        <v>8918</v>
      </c>
      <c r="H1973" s="20" t="s">
        <v>8919</v>
      </c>
      <c r="I1973" s="20" t="s">
        <v>401</v>
      </c>
      <c r="J1973" s="20" t="s">
        <v>483</v>
      </c>
    </row>
    <row r="1974" spans="1:10" x14ac:dyDescent="0.2">
      <c r="A1974" s="20" t="s">
        <v>8920</v>
      </c>
      <c r="B1974" s="20" t="s">
        <v>4918</v>
      </c>
      <c r="C1974" s="20" t="s">
        <v>4909</v>
      </c>
      <c r="D1974" s="20" t="s">
        <v>430</v>
      </c>
      <c r="E1974" s="20" t="s">
        <v>8921</v>
      </c>
      <c r="F1974" s="20" t="s">
        <v>461</v>
      </c>
      <c r="G1974" s="20" t="s">
        <v>8922</v>
      </c>
      <c r="H1974" s="20" t="s">
        <v>8923</v>
      </c>
      <c r="I1974" s="20" t="s">
        <v>401</v>
      </c>
      <c r="J1974" s="20" t="s">
        <v>483</v>
      </c>
    </row>
    <row r="1975" spans="1:10" x14ac:dyDescent="0.2">
      <c r="A1975" s="20" t="s">
        <v>8924</v>
      </c>
      <c r="B1975" s="20" t="s">
        <v>4918</v>
      </c>
      <c r="C1975" s="20" t="s">
        <v>4909</v>
      </c>
      <c r="D1975" s="20" t="s">
        <v>571</v>
      </c>
      <c r="E1975" s="20" t="s">
        <v>8925</v>
      </c>
      <c r="F1975" s="20" t="s">
        <v>8926</v>
      </c>
      <c r="G1975" s="20" t="s">
        <v>8927</v>
      </c>
      <c r="H1975" s="20" t="s">
        <v>8928</v>
      </c>
      <c r="I1975" s="20" t="s">
        <v>401</v>
      </c>
      <c r="J1975" s="20" t="s">
        <v>402</v>
      </c>
    </row>
    <row r="1976" spans="1:10" x14ac:dyDescent="0.2">
      <c r="A1976" s="20" t="s">
        <v>8929</v>
      </c>
      <c r="B1976" s="20" t="s">
        <v>4908</v>
      </c>
      <c r="C1976" s="20" t="s">
        <v>4909</v>
      </c>
      <c r="D1976" s="20" t="s">
        <v>430</v>
      </c>
      <c r="E1976" s="20" t="s">
        <v>8930</v>
      </c>
      <c r="F1976" s="20" t="s">
        <v>421</v>
      </c>
      <c r="G1976" s="20" t="s">
        <v>8931</v>
      </c>
      <c r="H1976" s="20" t="s">
        <v>8932</v>
      </c>
      <c r="I1976" s="20" t="s">
        <v>401</v>
      </c>
      <c r="J1976" s="20" t="s">
        <v>483</v>
      </c>
    </row>
    <row r="1977" spans="1:10" x14ac:dyDescent="0.2">
      <c r="A1977" s="20" t="s">
        <v>8933</v>
      </c>
      <c r="B1977" s="20" t="s">
        <v>4918</v>
      </c>
      <c r="C1977" s="20" t="s">
        <v>4909</v>
      </c>
      <c r="D1977" s="20" t="s">
        <v>430</v>
      </c>
      <c r="E1977" s="20" t="s">
        <v>8934</v>
      </c>
      <c r="F1977" s="20" t="s">
        <v>8935</v>
      </c>
      <c r="G1977" s="20" t="s">
        <v>8936</v>
      </c>
      <c r="H1977" s="20" t="s">
        <v>8937</v>
      </c>
      <c r="I1977" s="20" t="s">
        <v>401</v>
      </c>
      <c r="J1977" s="20" t="s">
        <v>483</v>
      </c>
    </row>
    <row r="1978" spans="1:10" x14ac:dyDescent="0.2">
      <c r="A1978" s="20" t="s">
        <v>8938</v>
      </c>
      <c r="B1978" s="20" t="s">
        <v>4908</v>
      </c>
      <c r="C1978" s="20" t="s">
        <v>4909</v>
      </c>
      <c r="D1978" s="20" t="s">
        <v>430</v>
      </c>
      <c r="E1978" s="20" t="s">
        <v>8939</v>
      </c>
      <c r="F1978" s="20" t="s">
        <v>5178</v>
      </c>
      <c r="G1978" s="20" t="s">
        <v>8940</v>
      </c>
      <c r="H1978" s="20" t="s">
        <v>8941</v>
      </c>
      <c r="I1978" s="20" t="s">
        <v>401</v>
      </c>
      <c r="J1978" s="20" t="s">
        <v>402</v>
      </c>
    </row>
    <row r="1979" spans="1:10" x14ac:dyDescent="0.2">
      <c r="A1979" s="20" t="s">
        <v>8942</v>
      </c>
      <c r="B1979" s="20" t="s">
        <v>4908</v>
      </c>
      <c r="C1979" s="20" t="s">
        <v>4909</v>
      </c>
      <c r="D1979" s="20" t="s">
        <v>419</v>
      </c>
      <c r="E1979" s="20" t="s">
        <v>8943</v>
      </c>
      <c r="F1979" s="20" t="s">
        <v>1037</v>
      </c>
      <c r="G1979" s="20" t="s">
        <v>8944</v>
      </c>
      <c r="H1979" s="20" t="s">
        <v>8945</v>
      </c>
      <c r="I1979" s="20" t="s">
        <v>401</v>
      </c>
      <c r="J1979" s="20" t="s">
        <v>483</v>
      </c>
    </row>
    <row r="1980" spans="1:10" x14ac:dyDescent="0.2">
      <c r="A1980" s="20" t="s">
        <v>8946</v>
      </c>
      <c r="B1980" s="20" t="s">
        <v>4908</v>
      </c>
      <c r="C1980" s="20" t="s">
        <v>4909</v>
      </c>
      <c r="D1980" s="20" t="s">
        <v>430</v>
      </c>
      <c r="E1980" s="20" t="s">
        <v>8947</v>
      </c>
      <c r="F1980" s="20" t="s">
        <v>542</v>
      </c>
      <c r="G1980" s="20" t="s">
        <v>8948</v>
      </c>
      <c r="H1980" s="20" t="s">
        <v>8949</v>
      </c>
      <c r="I1980" s="20" t="s">
        <v>401</v>
      </c>
      <c r="J1980" s="20" t="s">
        <v>483</v>
      </c>
    </row>
    <row r="1981" spans="1:10" x14ac:dyDescent="0.2">
      <c r="A1981" s="20" t="s">
        <v>8950</v>
      </c>
      <c r="B1981" s="20" t="s">
        <v>4908</v>
      </c>
      <c r="C1981" s="20" t="s">
        <v>4909</v>
      </c>
      <c r="D1981" s="20" t="s">
        <v>430</v>
      </c>
      <c r="E1981" s="20" t="s">
        <v>8951</v>
      </c>
      <c r="F1981" s="20" t="s">
        <v>1882</v>
      </c>
      <c r="G1981" s="20" t="s">
        <v>8952</v>
      </c>
      <c r="H1981" s="20" t="s">
        <v>8953</v>
      </c>
      <c r="I1981" s="20" t="s">
        <v>401</v>
      </c>
      <c r="J1981" s="20" t="s">
        <v>483</v>
      </c>
    </row>
    <row r="1982" spans="1:10" x14ac:dyDescent="0.2">
      <c r="A1982" s="20" t="s">
        <v>8954</v>
      </c>
      <c r="B1982" s="20" t="s">
        <v>4918</v>
      </c>
      <c r="C1982" s="20" t="s">
        <v>4909</v>
      </c>
      <c r="D1982" s="20" t="s">
        <v>571</v>
      </c>
      <c r="E1982" s="20" t="s">
        <v>8955</v>
      </c>
      <c r="F1982" s="20" t="s">
        <v>1688</v>
      </c>
      <c r="G1982" s="20" t="s">
        <v>8956</v>
      </c>
      <c r="H1982" s="20" t="s">
        <v>8957</v>
      </c>
      <c r="I1982" s="20" t="s">
        <v>389</v>
      </c>
      <c r="J1982" s="20"/>
    </row>
    <row r="1983" spans="1:10" x14ac:dyDescent="0.2">
      <c r="A1983" s="20" t="s">
        <v>8958</v>
      </c>
      <c r="B1983" s="20" t="s">
        <v>4918</v>
      </c>
      <c r="C1983" s="20" t="s">
        <v>4909</v>
      </c>
      <c r="D1983" s="20" t="s">
        <v>430</v>
      </c>
      <c r="E1983" s="20" t="s">
        <v>8959</v>
      </c>
      <c r="F1983" s="20" t="s">
        <v>914</v>
      </c>
      <c r="G1983" s="20" t="s">
        <v>8960</v>
      </c>
      <c r="H1983" s="20" t="s">
        <v>8961</v>
      </c>
      <c r="I1983" s="20" t="s">
        <v>401</v>
      </c>
      <c r="J1983" s="20" t="s">
        <v>483</v>
      </c>
    </row>
    <row r="1984" spans="1:10" x14ac:dyDescent="0.2">
      <c r="A1984" s="20" t="s">
        <v>8962</v>
      </c>
      <c r="B1984" s="20" t="s">
        <v>4908</v>
      </c>
      <c r="C1984" s="20" t="s">
        <v>4909</v>
      </c>
      <c r="D1984" s="20" t="s">
        <v>430</v>
      </c>
      <c r="E1984" s="20" t="s">
        <v>8963</v>
      </c>
      <c r="F1984" s="20" t="s">
        <v>8964</v>
      </c>
      <c r="G1984" s="20" t="s">
        <v>8965</v>
      </c>
      <c r="H1984" s="20" t="s">
        <v>8966</v>
      </c>
      <c r="I1984" s="20" t="s">
        <v>401</v>
      </c>
      <c r="J1984" s="20" t="s">
        <v>483</v>
      </c>
    </row>
    <row r="1985" spans="1:10" x14ac:dyDescent="0.2">
      <c r="A1985" s="20" t="s">
        <v>8967</v>
      </c>
      <c r="B1985" s="20" t="s">
        <v>4908</v>
      </c>
      <c r="C1985" s="20" t="s">
        <v>4909</v>
      </c>
      <c r="D1985" s="20" t="s">
        <v>430</v>
      </c>
      <c r="E1985" s="20" t="s">
        <v>8968</v>
      </c>
      <c r="F1985" s="20" t="s">
        <v>8969</v>
      </c>
      <c r="G1985" s="20" t="s">
        <v>8970</v>
      </c>
      <c r="H1985" s="20" t="s">
        <v>8971</v>
      </c>
      <c r="I1985" s="20" t="s">
        <v>401</v>
      </c>
      <c r="J1985" s="20" t="s">
        <v>483</v>
      </c>
    </row>
    <row r="1986" spans="1:10" x14ac:dyDescent="0.2">
      <c r="A1986" s="20" t="s">
        <v>8972</v>
      </c>
      <c r="B1986" s="20" t="s">
        <v>4918</v>
      </c>
      <c r="C1986" s="20" t="s">
        <v>4909</v>
      </c>
      <c r="D1986" s="20" t="s">
        <v>430</v>
      </c>
      <c r="E1986" s="20" t="s">
        <v>8973</v>
      </c>
      <c r="F1986" s="20" t="s">
        <v>2448</v>
      </c>
      <c r="G1986" s="20" t="s">
        <v>8974</v>
      </c>
      <c r="H1986" s="20" t="s">
        <v>8975</v>
      </c>
      <c r="I1986" s="20" t="s">
        <v>401</v>
      </c>
      <c r="J1986" s="20" t="s">
        <v>483</v>
      </c>
    </row>
    <row r="1987" spans="1:10" x14ac:dyDescent="0.2">
      <c r="A1987" s="20" t="s">
        <v>8976</v>
      </c>
      <c r="B1987" s="20" t="s">
        <v>4908</v>
      </c>
      <c r="C1987" s="20" t="s">
        <v>4909</v>
      </c>
      <c r="D1987" s="20" t="s">
        <v>430</v>
      </c>
      <c r="E1987" s="20" t="s">
        <v>8977</v>
      </c>
      <c r="F1987" s="20" t="s">
        <v>8978</v>
      </c>
      <c r="G1987" s="20" t="s">
        <v>8979</v>
      </c>
      <c r="H1987" s="20" t="s">
        <v>8980</v>
      </c>
      <c r="I1987" s="20" t="s">
        <v>401</v>
      </c>
      <c r="J1987" s="20" t="s">
        <v>483</v>
      </c>
    </row>
    <row r="1988" spans="1:10" x14ac:dyDescent="0.2">
      <c r="A1988" s="20" t="s">
        <v>8981</v>
      </c>
      <c r="B1988" s="20" t="s">
        <v>4908</v>
      </c>
      <c r="C1988" s="20" t="s">
        <v>4909</v>
      </c>
      <c r="D1988" s="20" t="s">
        <v>430</v>
      </c>
      <c r="E1988" s="20" t="s">
        <v>8982</v>
      </c>
      <c r="F1988" s="20" t="s">
        <v>8983</v>
      </c>
      <c r="G1988" s="20" t="s">
        <v>8984</v>
      </c>
      <c r="H1988" s="20" t="s">
        <v>8985</v>
      </c>
      <c r="I1988" s="20" t="s">
        <v>401</v>
      </c>
      <c r="J1988" s="20" t="s">
        <v>402</v>
      </c>
    </row>
    <row r="1989" spans="1:10" x14ac:dyDescent="0.2">
      <c r="A1989" s="20" t="s">
        <v>8986</v>
      </c>
      <c r="B1989" s="20" t="s">
        <v>4908</v>
      </c>
      <c r="C1989" s="20" t="s">
        <v>4909</v>
      </c>
      <c r="D1989" s="20" t="s">
        <v>419</v>
      </c>
      <c r="E1989" s="20" t="s">
        <v>8987</v>
      </c>
      <c r="F1989" s="20" t="s">
        <v>542</v>
      </c>
      <c r="G1989" s="20" t="s">
        <v>8988</v>
      </c>
      <c r="H1989" s="20" t="s">
        <v>8989</v>
      </c>
      <c r="I1989" s="20" t="s">
        <v>401</v>
      </c>
      <c r="J1989" s="20" t="s">
        <v>402</v>
      </c>
    </row>
    <row r="1990" spans="1:10" x14ac:dyDescent="0.2">
      <c r="A1990" s="20" t="s">
        <v>8990</v>
      </c>
      <c r="B1990" s="20" t="s">
        <v>4918</v>
      </c>
      <c r="C1990" s="20" t="s">
        <v>4909</v>
      </c>
      <c r="D1990" s="20" t="s">
        <v>430</v>
      </c>
      <c r="E1990" s="20" t="s">
        <v>8991</v>
      </c>
      <c r="F1990" s="20" t="s">
        <v>421</v>
      </c>
      <c r="G1990" s="20" t="s">
        <v>8992</v>
      </c>
      <c r="H1990" s="20" t="s">
        <v>8993</v>
      </c>
      <c r="I1990" s="20" t="s">
        <v>389</v>
      </c>
      <c r="J1990" s="20"/>
    </row>
    <row r="1991" spans="1:10" x14ac:dyDescent="0.2">
      <c r="A1991" s="20" t="s">
        <v>8994</v>
      </c>
      <c r="B1991" s="20" t="s">
        <v>4908</v>
      </c>
      <c r="C1991" s="20" t="s">
        <v>4909</v>
      </c>
      <c r="D1991" s="20" t="s">
        <v>430</v>
      </c>
      <c r="E1991" s="20" t="s">
        <v>8995</v>
      </c>
      <c r="F1991" s="20" t="s">
        <v>1228</v>
      </c>
      <c r="G1991" s="20" t="s">
        <v>8996</v>
      </c>
      <c r="H1991" s="20" t="s">
        <v>8997</v>
      </c>
      <c r="I1991" s="20" t="s">
        <v>401</v>
      </c>
      <c r="J1991" s="20" t="s">
        <v>483</v>
      </c>
    </row>
    <row r="1992" spans="1:10" x14ac:dyDescent="0.2">
      <c r="A1992" s="20" t="s">
        <v>8998</v>
      </c>
      <c r="B1992" s="20" t="s">
        <v>3681</v>
      </c>
      <c r="C1992" s="20" t="s">
        <v>4909</v>
      </c>
      <c r="D1992" s="20" t="s">
        <v>430</v>
      </c>
      <c r="E1992" s="20" t="s">
        <v>8999</v>
      </c>
      <c r="F1992" s="20" t="s">
        <v>528</v>
      </c>
      <c r="G1992" s="20" t="s">
        <v>9000</v>
      </c>
      <c r="H1992" s="20" t="s">
        <v>9001</v>
      </c>
      <c r="I1992" s="20" t="s">
        <v>401</v>
      </c>
      <c r="J1992" s="20" t="s">
        <v>3545</v>
      </c>
    </row>
    <row r="1993" spans="1:10" x14ac:dyDescent="0.2">
      <c r="A1993" s="20" t="s">
        <v>9002</v>
      </c>
      <c r="B1993" s="20" t="s">
        <v>4908</v>
      </c>
      <c r="C1993" s="20" t="s">
        <v>4909</v>
      </c>
      <c r="D1993" s="20" t="s">
        <v>571</v>
      </c>
      <c r="E1993" s="20" t="s">
        <v>9003</v>
      </c>
      <c r="F1993" s="20" t="s">
        <v>788</v>
      </c>
      <c r="G1993" s="20" t="s">
        <v>9004</v>
      </c>
      <c r="H1993" s="20" t="s">
        <v>9005</v>
      </c>
      <c r="I1993" s="20" t="s">
        <v>401</v>
      </c>
      <c r="J1993" s="20" t="s">
        <v>483</v>
      </c>
    </row>
    <row r="1994" spans="1:10" x14ac:dyDescent="0.2">
      <c r="A1994" s="20" t="s">
        <v>9006</v>
      </c>
      <c r="B1994" s="20" t="s">
        <v>4908</v>
      </c>
      <c r="C1994" s="20" t="s">
        <v>4909</v>
      </c>
      <c r="D1994" s="20" t="s">
        <v>430</v>
      </c>
      <c r="E1994" s="20" t="s">
        <v>9007</v>
      </c>
      <c r="F1994" s="20" t="s">
        <v>1037</v>
      </c>
      <c r="G1994" s="20" t="s">
        <v>9008</v>
      </c>
      <c r="H1994" s="20" t="s">
        <v>9009</v>
      </c>
      <c r="I1994" s="20" t="s">
        <v>401</v>
      </c>
      <c r="J1994" s="20" t="s">
        <v>483</v>
      </c>
    </row>
    <row r="1995" spans="1:10" x14ac:dyDescent="0.2">
      <c r="A1995" s="20" t="s">
        <v>9010</v>
      </c>
      <c r="B1995" s="20" t="s">
        <v>4908</v>
      </c>
      <c r="C1995" s="20" t="s">
        <v>4909</v>
      </c>
      <c r="D1995" s="20" t="s">
        <v>419</v>
      </c>
      <c r="E1995" s="20" t="s">
        <v>9011</v>
      </c>
      <c r="F1995" s="20" t="s">
        <v>6744</v>
      </c>
      <c r="G1995" s="20" t="s">
        <v>9012</v>
      </c>
      <c r="H1995" s="20" t="s">
        <v>9013</v>
      </c>
      <c r="I1995" s="20" t="s">
        <v>401</v>
      </c>
      <c r="J1995" s="20" t="s">
        <v>402</v>
      </c>
    </row>
    <row r="1996" spans="1:10" x14ac:dyDescent="0.2">
      <c r="A1996" s="20" t="s">
        <v>9014</v>
      </c>
      <c r="B1996" s="20" t="s">
        <v>4908</v>
      </c>
      <c r="C1996" s="20" t="s">
        <v>4909</v>
      </c>
      <c r="D1996" s="20" t="s">
        <v>571</v>
      </c>
      <c r="E1996" s="20" t="s">
        <v>9015</v>
      </c>
      <c r="F1996" s="20" t="s">
        <v>607</v>
      </c>
      <c r="G1996" s="20" t="s">
        <v>9016</v>
      </c>
      <c r="H1996" s="20" t="s">
        <v>9017</v>
      </c>
      <c r="I1996" s="20" t="s">
        <v>401</v>
      </c>
      <c r="J1996" s="20" t="s">
        <v>483</v>
      </c>
    </row>
    <row r="1997" spans="1:10" x14ac:dyDescent="0.2">
      <c r="A1997" s="20" t="s">
        <v>9018</v>
      </c>
      <c r="B1997" s="20" t="s">
        <v>4908</v>
      </c>
      <c r="C1997" s="20" t="s">
        <v>4909</v>
      </c>
      <c r="D1997" s="20" t="s">
        <v>430</v>
      </c>
      <c r="E1997" s="20" t="s">
        <v>9019</v>
      </c>
      <c r="F1997" s="20" t="s">
        <v>9020</v>
      </c>
      <c r="G1997" s="20" t="s">
        <v>9021</v>
      </c>
      <c r="H1997" s="20" t="s">
        <v>9022</v>
      </c>
      <c r="I1997" s="20" t="s">
        <v>401</v>
      </c>
      <c r="J1997" s="20" t="s">
        <v>483</v>
      </c>
    </row>
    <row r="1998" spans="1:10" x14ac:dyDescent="0.2">
      <c r="A1998" s="20" t="s">
        <v>9023</v>
      </c>
      <c r="B1998" s="20" t="s">
        <v>4918</v>
      </c>
      <c r="C1998" s="20" t="s">
        <v>4909</v>
      </c>
      <c r="D1998" s="20" t="s">
        <v>430</v>
      </c>
      <c r="E1998" s="20" t="s">
        <v>9024</v>
      </c>
      <c r="F1998" s="20" t="s">
        <v>8935</v>
      </c>
      <c r="G1998" s="20" t="s">
        <v>9025</v>
      </c>
      <c r="H1998" s="20" t="s">
        <v>9026</v>
      </c>
      <c r="I1998" s="20" t="s">
        <v>352</v>
      </c>
      <c r="J1998" s="20"/>
    </row>
    <row r="1999" spans="1:10" x14ac:dyDescent="0.2">
      <c r="A1999" s="20" t="s">
        <v>9027</v>
      </c>
      <c r="B1999" s="20" t="s">
        <v>4908</v>
      </c>
      <c r="C1999" s="20" t="s">
        <v>4909</v>
      </c>
      <c r="D1999" s="20" t="s">
        <v>430</v>
      </c>
      <c r="E1999" s="20" t="s">
        <v>9028</v>
      </c>
      <c r="F1999" s="20" t="s">
        <v>2253</v>
      </c>
      <c r="G1999" s="20" t="s">
        <v>9029</v>
      </c>
      <c r="H1999" s="20" t="s">
        <v>9030</v>
      </c>
      <c r="I1999" s="20" t="s">
        <v>401</v>
      </c>
      <c r="J1999" s="20" t="s">
        <v>483</v>
      </c>
    </row>
    <row r="2000" spans="1:10" x14ac:dyDescent="0.2">
      <c r="A2000" s="20" t="s">
        <v>9031</v>
      </c>
      <c r="B2000" s="20" t="s">
        <v>4918</v>
      </c>
      <c r="C2000" s="20" t="s">
        <v>4909</v>
      </c>
      <c r="D2000" s="20" t="s">
        <v>571</v>
      </c>
      <c r="E2000" s="20" t="s">
        <v>9032</v>
      </c>
      <c r="F2000" s="20" t="s">
        <v>1837</v>
      </c>
      <c r="G2000" s="20" t="s">
        <v>9033</v>
      </c>
      <c r="H2000" s="20" t="s">
        <v>9034</v>
      </c>
      <c r="I2000" s="20" t="s">
        <v>401</v>
      </c>
      <c r="J2000" s="20" t="s">
        <v>483</v>
      </c>
    </row>
    <row r="2001" spans="1:10" x14ac:dyDescent="0.2">
      <c r="A2001" s="20" t="s">
        <v>9035</v>
      </c>
      <c r="B2001" s="20" t="s">
        <v>4908</v>
      </c>
      <c r="C2001" s="20" t="s">
        <v>4909</v>
      </c>
      <c r="D2001" s="20" t="s">
        <v>430</v>
      </c>
      <c r="E2001" s="20" t="s">
        <v>9036</v>
      </c>
      <c r="F2001" s="20" t="s">
        <v>9037</v>
      </c>
      <c r="G2001" s="20" t="s">
        <v>9038</v>
      </c>
      <c r="H2001" s="20" t="s">
        <v>9039</v>
      </c>
      <c r="I2001" s="20" t="s">
        <v>401</v>
      </c>
      <c r="J2001" s="20" t="s">
        <v>483</v>
      </c>
    </row>
    <row r="2002" spans="1:10" x14ac:dyDescent="0.2">
      <c r="A2002" s="20" t="s">
        <v>9040</v>
      </c>
      <c r="B2002" s="20" t="s">
        <v>4908</v>
      </c>
      <c r="C2002" s="20" t="s">
        <v>4909</v>
      </c>
      <c r="D2002" s="20" t="s">
        <v>430</v>
      </c>
      <c r="E2002" s="20" t="s">
        <v>9041</v>
      </c>
      <c r="F2002" s="20" t="s">
        <v>640</v>
      </c>
      <c r="G2002" s="20" t="s">
        <v>9042</v>
      </c>
      <c r="H2002" s="20" t="s">
        <v>9043</v>
      </c>
      <c r="I2002" s="20" t="s">
        <v>401</v>
      </c>
      <c r="J2002" s="20" t="s">
        <v>402</v>
      </c>
    </row>
    <row r="2003" spans="1:10" x14ac:dyDescent="0.2">
      <c r="A2003" s="20" t="s">
        <v>9044</v>
      </c>
      <c r="B2003" s="20" t="s">
        <v>4908</v>
      </c>
      <c r="C2003" s="20" t="s">
        <v>4909</v>
      </c>
      <c r="D2003" s="20" t="s">
        <v>430</v>
      </c>
      <c r="E2003" s="20" t="s">
        <v>9045</v>
      </c>
      <c r="F2003" s="20" t="s">
        <v>542</v>
      </c>
      <c r="G2003" s="20" t="s">
        <v>9046</v>
      </c>
      <c r="H2003" s="20" t="s">
        <v>9047</v>
      </c>
      <c r="I2003" s="20" t="s">
        <v>401</v>
      </c>
      <c r="J2003" s="20" t="s">
        <v>483</v>
      </c>
    </row>
    <row r="2004" spans="1:10" x14ac:dyDescent="0.2">
      <c r="A2004" s="20" t="s">
        <v>9048</v>
      </c>
      <c r="B2004" s="20" t="s">
        <v>4908</v>
      </c>
      <c r="C2004" s="20" t="s">
        <v>4909</v>
      </c>
      <c r="D2004" s="20" t="s">
        <v>430</v>
      </c>
      <c r="E2004" s="20" t="s">
        <v>9049</v>
      </c>
      <c r="F2004" s="20" t="s">
        <v>9050</v>
      </c>
      <c r="G2004" s="20" t="s">
        <v>9051</v>
      </c>
      <c r="H2004" s="20" t="s">
        <v>9052</v>
      </c>
      <c r="I2004" s="20" t="s">
        <v>401</v>
      </c>
      <c r="J2004" s="20" t="s">
        <v>483</v>
      </c>
    </row>
    <row r="2005" spans="1:10" x14ac:dyDescent="0.2">
      <c r="A2005" s="20" t="s">
        <v>9053</v>
      </c>
      <c r="B2005" s="20" t="s">
        <v>4908</v>
      </c>
      <c r="C2005" s="20" t="s">
        <v>4909</v>
      </c>
      <c r="D2005" s="20" t="s">
        <v>430</v>
      </c>
      <c r="E2005" s="20" t="s">
        <v>9054</v>
      </c>
      <c r="F2005" s="20" t="s">
        <v>421</v>
      </c>
      <c r="G2005" s="20" t="s">
        <v>9055</v>
      </c>
      <c r="H2005" s="20" t="s">
        <v>9056</v>
      </c>
      <c r="I2005" s="20" t="s">
        <v>401</v>
      </c>
      <c r="J2005" s="20" t="s">
        <v>483</v>
      </c>
    </row>
    <row r="2006" spans="1:10" x14ac:dyDescent="0.2">
      <c r="A2006" s="20" t="s">
        <v>9057</v>
      </c>
      <c r="B2006" s="20" t="s">
        <v>4908</v>
      </c>
      <c r="C2006" s="20" t="s">
        <v>4909</v>
      </c>
      <c r="D2006" s="20" t="s">
        <v>430</v>
      </c>
      <c r="E2006" s="20" t="s">
        <v>9058</v>
      </c>
      <c r="F2006" s="20" t="s">
        <v>1620</v>
      </c>
      <c r="G2006" s="20" t="s">
        <v>9059</v>
      </c>
      <c r="H2006" s="20" t="s">
        <v>9060</v>
      </c>
      <c r="I2006" s="20" t="s">
        <v>401</v>
      </c>
      <c r="J2006" s="20" t="s">
        <v>483</v>
      </c>
    </row>
    <row r="2007" spans="1:10" x14ac:dyDescent="0.2">
      <c r="A2007" s="20" t="s">
        <v>9061</v>
      </c>
      <c r="B2007" s="20" t="s">
        <v>4908</v>
      </c>
      <c r="C2007" s="20" t="s">
        <v>4909</v>
      </c>
      <c r="D2007" s="20" t="s">
        <v>430</v>
      </c>
      <c r="E2007" s="20" t="s">
        <v>9062</v>
      </c>
      <c r="F2007" s="20" t="s">
        <v>5255</v>
      </c>
      <c r="G2007" s="20" t="s">
        <v>9063</v>
      </c>
      <c r="H2007" s="20" t="s">
        <v>9064</v>
      </c>
      <c r="I2007" s="20" t="s">
        <v>401</v>
      </c>
      <c r="J2007" s="20" t="s">
        <v>483</v>
      </c>
    </row>
    <row r="2008" spans="1:10" x14ac:dyDescent="0.2">
      <c r="A2008" s="20" t="s">
        <v>9065</v>
      </c>
      <c r="B2008" s="20" t="s">
        <v>4918</v>
      </c>
      <c r="C2008" s="20" t="s">
        <v>4909</v>
      </c>
      <c r="D2008" s="20" t="s">
        <v>430</v>
      </c>
      <c r="E2008" s="20" t="s">
        <v>9066</v>
      </c>
      <c r="F2008" s="20" t="s">
        <v>1837</v>
      </c>
      <c r="G2008" s="20" t="s">
        <v>9067</v>
      </c>
      <c r="H2008" s="20" t="s">
        <v>9068</v>
      </c>
      <c r="I2008" s="20" t="s">
        <v>401</v>
      </c>
      <c r="J2008" s="20" t="s">
        <v>483</v>
      </c>
    </row>
    <row r="2009" spans="1:10" x14ac:dyDescent="0.2">
      <c r="A2009" s="20" t="s">
        <v>9069</v>
      </c>
      <c r="B2009" s="20" t="s">
        <v>4918</v>
      </c>
      <c r="C2009" s="20" t="s">
        <v>4909</v>
      </c>
      <c r="D2009" s="20" t="s">
        <v>430</v>
      </c>
      <c r="E2009" s="20" t="s">
        <v>9070</v>
      </c>
      <c r="F2009" s="20" t="s">
        <v>9071</v>
      </c>
      <c r="G2009" s="20" t="s">
        <v>9072</v>
      </c>
      <c r="H2009" s="20" t="s">
        <v>9073</v>
      </c>
      <c r="I2009" s="20" t="s">
        <v>401</v>
      </c>
      <c r="J2009" s="20" t="s">
        <v>483</v>
      </c>
    </row>
    <row r="2010" spans="1:10" x14ac:dyDescent="0.2">
      <c r="A2010" s="20" t="s">
        <v>9074</v>
      </c>
      <c r="B2010" s="20" t="s">
        <v>4908</v>
      </c>
      <c r="C2010" s="20" t="s">
        <v>4909</v>
      </c>
      <c r="D2010" s="20" t="s">
        <v>430</v>
      </c>
      <c r="E2010" s="20" t="s">
        <v>9075</v>
      </c>
      <c r="F2010" s="20" t="s">
        <v>1977</v>
      </c>
      <c r="G2010" s="20" t="s">
        <v>9076</v>
      </c>
      <c r="H2010" s="20" t="s">
        <v>9077</v>
      </c>
      <c r="I2010" s="20" t="s">
        <v>401</v>
      </c>
      <c r="J2010" s="20" t="s">
        <v>402</v>
      </c>
    </row>
    <row r="2011" spans="1:10" x14ac:dyDescent="0.2">
      <c r="A2011" s="20" t="s">
        <v>9078</v>
      </c>
      <c r="B2011" s="20" t="s">
        <v>4908</v>
      </c>
      <c r="C2011" s="20" t="s">
        <v>4909</v>
      </c>
      <c r="D2011" s="20" t="s">
        <v>430</v>
      </c>
      <c r="E2011" s="20" t="s">
        <v>9079</v>
      </c>
      <c r="F2011" s="20" t="s">
        <v>9080</v>
      </c>
      <c r="G2011" s="20" t="s">
        <v>9081</v>
      </c>
      <c r="H2011" s="20" t="s">
        <v>9082</v>
      </c>
      <c r="I2011" s="20" t="s">
        <v>401</v>
      </c>
      <c r="J2011" s="20" t="s">
        <v>402</v>
      </c>
    </row>
    <row r="2012" spans="1:10" x14ac:dyDescent="0.2">
      <c r="A2012" s="20" t="s">
        <v>9083</v>
      </c>
      <c r="B2012" s="20" t="s">
        <v>4908</v>
      </c>
      <c r="C2012" s="20" t="s">
        <v>4909</v>
      </c>
      <c r="D2012" s="20" t="s">
        <v>430</v>
      </c>
      <c r="E2012" s="20" t="s">
        <v>9084</v>
      </c>
      <c r="F2012" s="20" t="s">
        <v>542</v>
      </c>
      <c r="G2012" s="20" t="s">
        <v>9085</v>
      </c>
      <c r="H2012" s="20" t="s">
        <v>9086</v>
      </c>
      <c r="I2012" s="20" t="s">
        <v>401</v>
      </c>
      <c r="J2012" s="20" t="s">
        <v>483</v>
      </c>
    </row>
    <row r="2013" spans="1:10" x14ac:dyDescent="0.2">
      <c r="A2013" s="20" t="s">
        <v>9087</v>
      </c>
      <c r="B2013" s="20" t="s">
        <v>4908</v>
      </c>
      <c r="C2013" s="20" t="s">
        <v>4909</v>
      </c>
      <c r="D2013" s="20" t="s">
        <v>430</v>
      </c>
      <c r="E2013" s="20" t="s">
        <v>9088</v>
      </c>
      <c r="F2013" s="20" t="s">
        <v>367</v>
      </c>
      <c r="G2013" s="20" t="s">
        <v>9089</v>
      </c>
      <c r="H2013" s="20" t="s">
        <v>9090</v>
      </c>
      <c r="I2013" s="20" t="s">
        <v>401</v>
      </c>
      <c r="J2013" s="20" t="s">
        <v>483</v>
      </c>
    </row>
    <row r="2014" spans="1:10" x14ac:dyDescent="0.2">
      <c r="A2014" s="20" t="s">
        <v>9091</v>
      </c>
      <c r="B2014" s="20" t="s">
        <v>4908</v>
      </c>
      <c r="C2014" s="20" t="s">
        <v>4909</v>
      </c>
      <c r="D2014" s="20" t="s">
        <v>430</v>
      </c>
      <c r="E2014" s="20" t="s">
        <v>9092</v>
      </c>
      <c r="F2014" s="20" t="s">
        <v>9093</v>
      </c>
      <c r="G2014" s="20" t="s">
        <v>9094</v>
      </c>
      <c r="H2014" s="20" t="s">
        <v>9095</v>
      </c>
      <c r="I2014" s="20" t="s">
        <v>401</v>
      </c>
      <c r="J2014" s="20" t="s">
        <v>483</v>
      </c>
    </row>
    <row r="2015" spans="1:10" x14ac:dyDescent="0.2">
      <c r="A2015" s="20" t="s">
        <v>9096</v>
      </c>
      <c r="B2015" s="20" t="s">
        <v>4908</v>
      </c>
      <c r="C2015" s="20" t="s">
        <v>4909</v>
      </c>
      <c r="D2015" s="20" t="s">
        <v>430</v>
      </c>
      <c r="E2015" s="20" t="s">
        <v>9097</v>
      </c>
      <c r="F2015" s="20" t="s">
        <v>5843</v>
      </c>
      <c r="G2015" s="20" t="s">
        <v>9098</v>
      </c>
      <c r="H2015" s="20" t="s">
        <v>9099</v>
      </c>
      <c r="I2015" s="20" t="s">
        <v>401</v>
      </c>
      <c r="J2015" s="20" t="s">
        <v>402</v>
      </c>
    </row>
    <row r="2016" spans="1:10" x14ac:dyDescent="0.2">
      <c r="A2016" s="20" t="s">
        <v>9100</v>
      </c>
      <c r="B2016" s="20" t="s">
        <v>4908</v>
      </c>
      <c r="C2016" s="20" t="s">
        <v>4909</v>
      </c>
      <c r="D2016" s="20" t="s">
        <v>430</v>
      </c>
      <c r="E2016" s="20" t="s">
        <v>9101</v>
      </c>
      <c r="F2016" s="20" t="s">
        <v>640</v>
      </c>
      <c r="G2016" s="20" t="s">
        <v>9102</v>
      </c>
      <c r="H2016" s="20" t="s">
        <v>9103</v>
      </c>
      <c r="I2016" s="20" t="s">
        <v>401</v>
      </c>
      <c r="J2016" s="20" t="s">
        <v>483</v>
      </c>
    </row>
    <row r="2017" spans="1:10" x14ac:dyDescent="0.2">
      <c r="A2017" s="20" t="s">
        <v>9104</v>
      </c>
      <c r="B2017" s="20" t="s">
        <v>4918</v>
      </c>
      <c r="C2017" s="20" t="s">
        <v>4909</v>
      </c>
      <c r="D2017" s="20" t="s">
        <v>430</v>
      </c>
      <c r="E2017" s="20" t="s">
        <v>9105</v>
      </c>
      <c r="F2017" s="20" t="s">
        <v>1900</v>
      </c>
      <c r="G2017" s="20" t="s">
        <v>9106</v>
      </c>
      <c r="H2017" s="20" t="s">
        <v>9107</v>
      </c>
      <c r="I2017" s="20" t="s">
        <v>401</v>
      </c>
      <c r="J2017" s="20" t="s">
        <v>483</v>
      </c>
    </row>
    <row r="2018" spans="1:10" x14ac:dyDescent="0.2">
      <c r="A2018" s="20" t="s">
        <v>9108</v>
      </c>
      <c r="B2018" s="20" t="s">
        <v>4908</v>
      </c>
      <c r="C2018" s="20" t="s">
        <v>4909</v>
      </c>
      <c r="D2018" s="20" t="s">
        <v>430</v>
      </c>
      <c r="E2018" s="20" t="s">
        <v>9109</v>
      </c>
      <c r="F2018" s="20" t="s">
        <v>891</v>
      </c>
      <c r="G2018" s="20" t="s">
        <v>9110</v>
      </c>
      <c r="H2018" s="20" t="s">
        <v>9111</v>
      </c>
      <c r="I2018" s="20" t="s">
        <v>401</v>
      </c>
      <c r="J2018" s="20" t="s">
        <v>483</v>
      </c>
    </row>
    <row r="2019" spans="1:10" x14ac:dyDescent="0.2">
      <c r="A2019" s="20" t="s">
        <v>9112</v>
      </c>
      <c r="B2019" s="20" t="s">
        <v>4908</v>
      </c>
      <c r="C2019" s="20" t="s">
        <v>4909</v>
      </c>
      <c r="D2019" s="20" t="s">
        <v>430</v>
      </c>
      <c r="E2019" s="20" t="s">
        <v>9113</v>
      </c>
      <c r="F2019" s="20" t="s">
        <v>9114</v>
      </c>
      <c r="G2019" s="20" t="s">
        <v>9115</v>
      </c>
      <c r="H2019" s="20" t="s">
        <v>9116</v>
      </c>
      <c r="I2019" s="20" t="s">
        <v>401</v>
      </c>
      <c r="J2019" s="20" t="s">
        <v>483</v>
      </c>
    </row>
    <row r="2020" spans="1:10" x14ac:dyDescent="0.2">
      <c r="A2020" s="20" t="s">
        <v>9117</v>
      </c>
      <c r="B2020" s="20" t="s">
        <v>4908</v>
      </c>
      <c r="C2020" s="20" t="s">
        <v>4909</v>
      </c>
      <c r="D2020" s="20" t="s">
        <v>419</v>
      </c>
      <c r="E2020" s="20" t="s">
        <v>9118</v>
      </c>
      <c r="F2020" s="20" t="s">
        <v>1727</v>
      </c>
      <c r="G2020" s="20" t="s">
        <v>9119</v>
      </c>
      <c r="H2020" s="20" t="s">
        <v>9120</v>
      </c>
      <c r="I2020" s="20" t="s">
        <v>401</v>
      </c>
      <c r="J2020" s="20" t="s">
        <v>483</v>
      </c>
    </row>
    <row r="2021" spans="1:10" x14ac:dyDescent="0.2">
      <c r="A2021" s="20" t="s">
        <v>9121</v>
      </c>
      <c r="B2021" s="20" t="s">
        <v>4918</v>
      </c>
      <c r="C2021" s="20" t="s">
        <v>4909</v>
      </c>
      <c r="D2021" s="20" t="s">
        <v>430</v>
      </c>
      <c r="E2021" s="20" t="s">
        <v>9122</v>
      </c>
      <c r="F2021" s="20" t="s">
        <v>456</v>
      </c>
      <c r="G2021" s="20" t="s">
        <v>9123</v>
      </c>
      <c r="H2021" s="20" t="s">
        <v>9124</v>
      </c>
      <c r="I2021" s="20" t="s">
        <v>401</v>
      </c>
      <c r="J2021" s="20" t="s">
        <v>483</v>
      </c>
    </row>
    <row r="2022" spans="1:10" x14ac:dyDescent="0.2">
      <c r="A2022" s="20" t="s">
        <v>9125</v>
      </c>
      <c r="B2022" s="20" t="s">
        <v>4908</v>
      </c>
      <c r="C2022" s="20" t="s">
        <v>4909</v>
      </c>
      <c r="D2022" s="20" t="s">
        <v>571</v>
      </c>
      <c r="E2022" s="20" t="s">
        <v>9126</v>
      </c>
      <c r="F2022" s="20" t="s">
        <v>475</v>
      </c>
      <c r="G2022" s="20" t="s">
        <v>9127</v>
      </c>
      <c r="H2022" s="20" t="s">
        <v>9128</v>
      </c>
      <c r="I2022" s="20" t="s">
        <v>401</v>
      </c>
      <c r="J2022" s="20" t="s">
        <v>483</v>
      </c>
    </row>
    <row r="2023" spans="1:10" x14ac:dyDescent="0.2">
      <c r="A2023" s="20" t="s">
        <v>9129</v>
      </c>
      <c r="B2023" s="20" t="s">
        <v>4908</v>
      </c>
      <c r="C2023" s="20" t="s">
        <v>4909</v>
      </c>
      <c r="D2023" s="20" t="s">
        <v>430</v>
      </c>
      <c r="E2023" s="20" t="s">
        <v>9130</v>
      </c>
      <c r="F2023" s="20" t="s">
        <v>1882</v>
      </c>
      <c r="G2023" s="20" t="s">
        <v>9131</v>
      </c>
      <c r="H2023" s="20" t="s">
        <v>9132</v>
      </c>
      <c r="I2023" s="20" t="s">
        <v>401</v>
      </c>
      <c r="J2023" s="20" t="s">
        <v>483</v>
      </c>
    </row>
    <row r="2024" spans="1:10" x14ac:dyDescent="0.2">
      <c r="A2024" s="20" t="s">
        <v>9133</v>
      </c>
      <c r="B2024" s="20" t="s">
        <v>4908</v>
      </c>
      <c r="C2024" s="20" t="s">
        <v>4909</v>
      </c>
      <c r="D2024" s="20" t="s">
        <v>430</v>
      </c>
      <c r="E2024" s="20" t="s">
        <v>9134</v>
      </c>
      <c r="F2024" s="20" t="s">
        <v>4573</v>
      </c>
      <c r="G2024" s="20" t="s">
        <v>9135</v>
      </c>
      <c r="H2024" s="20" t="s">
        <v>9136</v>
      </c>
      <c r="I2024" s="20" t="s">
        <v>401</v>
      </c>
      <c r="J2024" s="20" t="s">
        <v>483</v>
      </c>
    </row>
    <row r="2025" spans="1:10" x14ac:dyDescent="0.2">
      <c r="A2025" s="20" t="s">
        <v>9137</v>
      </c>
      <c r="B2025" s="20" t="s">
        <v>4908</v>
      </c>
      <c r="C2025" s="20" t="s">
        <v>4909</v>
      </c>
      <c r="D2025" s="20" t="s">
        <v>430</v>
      </c>
      <c r="E2025" s="20" t="s">
        <v>9138</v>
      </c>
      <c r="F2025" s="20" t="s">
        <v>1308</v>
      </c>
      <c r="G2025" s="20" t="s">
        <v>9139</v>
      </c>
      <c r="H2025" s="20" t="s">
        <v>9140</v>
      </c>
      <c r="I2025" s="20" t="s">
        <v>401</v>
      </c>
      <c r="J2025" s="20" t="s">
        <v>483</v>
      </c>
    </row>
    <row r="2026" spans="1:10" x14ac:dyDescent="0.2">
      <c r="A2026" s="20" t="s">
        <v>9141</v>
      </c>
      <c r="B2026" s="20" t="s">
        <v>4918</v>
      </c>
      <c r="C2026" s="20" t="s">
        <v>4909</v>
      </c>
      <c r="D2026" s="20" t="s">
        <v>430</v>
      </c>
      <c r="E2026" s="20" t="s">
        <v>9142</v>
      </c>
      <c r="F2026" s="20" t="s">
        <v>593</v>
      </c>
      <c r="G2026" s="20" t="s">
        <v>9143</v>
      </c>
      <c r="H2026" s="20" t="s">
        <v>9144</v>
      </c>
      <c r="I2026" s="20" t="s">
        <v>352</v>
      </c>
      <c r="J2026" s="20"/>
    </row>
    <row r="2027" spans="1:10" x14ac:dyDescent="0.2">
      <c r="A2027" s="20" t="s">
        <v>9145</v>
      </c>
      <c r="B2027" s="20" t="s">
        <v>4908</v>
      </c>
      <c r="C2027" s="20" t="s">
        <v>4909</v>
      </c>
      <c r="D2027" s="20" t="s">
        <v>430</v>
      </c>
      <c r="E2027" s="20" t="s">
        <v>9146</v>
      </c>
      <c r="F2027" s="20" t="s">
        <v>9147</v>
      </c>
      <c r="G2027" s="20" t="s">
        <v>9148</v>
      </c>
      <c r="H2027" s="20" t="s">
        <v>9149</v>
      </c>
      <c r="I2027" s="20" t="s">
        <v>401</v>
      </c>
      <c r="J2027" s="20" t="s">
        <v>402</v>
      </c>
    </row>
    <row r="2028" spans="1:10" x14ac:dyDescent="0.2">
      <c r="A2028" s="20" t="s">
        <v>9150</v>
      </c>
      <c r="B2028" s="20" t="s">
        <v>4908</v>
      </c>
      <c r="C2028" s="20" t="s">
        <v>4909</v>
      </c>
      <c r="D2028" s="20" t="s">
        <v>430</v>
      </c>
      <c r="E2028" s="20" t="s">
        <v>9151</v>
      </c>
      <c r="F2028" s="20" t="s">
        <v>655</v>
      </c>
      <c r="G2028" s="20" t="s">
        <v>9152</v>
      </c>
      <c r="H2028" s="20" t="s">
        <v>9153</v>
      </c>
      <c r="I2028" s="20" t="s">
        <v>401</v>
      </c>
      <c r="J2028" s="20" t="s">
        <v>483</v>
      </c>
    </row>
    <row r="2029" spans="1:10" x14ac:dyDescent="0.2">
      <c r="A2029" s="20" t="s">
        <v>9154</v>
      </c>
      <c r="B2029" s="20" t="s">
        <v>4908</v>
      </c>
      <c r="C2029" s="20" t="s">
        <v>4909</v>
      </c>
      <c r="D2029" s="20" t="s">
        <v>419</v>
      </c>
      <c r="E2029" s="20" t="s">
        <v>9155</v>
      </c>
      <c r="F2029" s="20" t="s">
        <v>640</v>
      </c>
      <c r="G2029" s="20" t="s">
        <v>9156</v>
      </c>
      <c r="H2029" s="20" t="s">
        <v>9157</v>
      </c>
      <c r="I2029" s="20" t="s">
        <v>401</v>
      </c>
      <c r="J2029" s="20" t="s">
        <v>483</v>
      </c>
    </row>
    <row r="2030" spans="1:10" x14ac:dyDescent="0.2">
      <c r="A2030" s="20" t="s">
        <v>9158</v>
      </c>
      <c r="B2030" s="20" t="s">
        <v>4908</v>
      </c>
      <c r="C2030" s="20" t="s">
        <v>4909</v>
      </c>
      <c r="D2030" s="20" t="s">
        <v>419</v>
      </c>
      <c r="E2030" s="20" t="s">
        <v>9159</v>
      </c>
      <c r="F2030" s="20" t="s">
        <v>9160</v>
      </c>
      <c r="G2030" s="20" t="s">
        <v>9161</v>
      </c>
      <c r="H2030" s="20" t="s">
        <v>9162</v>
      </c>
      <c r="I2030" s="20" t="s">
        <v>401</v>
      </c>
      <c r="J2030" s="20" t="s">
        <v>483</v>
      </c>
    </row>
    <row r="2031" spans="1:10" x14ac:dyDescent="0.2">
      <c r="A2031" s="20" t="s">
        <v>9163</v>
      </c>
      <c r="B2031" s="20" t="s">
        <v>4908</v>
      </c>
      <c r="C2031" s="20" t="s">
        <v>4909</v>
      </c>
      <c r="D2031" s="20" t="s">
        <v>430</v>
      </c>
      <c r="E2031" s="20" t="s">
        <v>9164</v>
      </c>
      <c r="F2031" s="20" t="s">
        <v>410</v>
      </c>
      <c r="G2031" s="20" t="s">
        <v>9165</v>
      </c>
      <c r="H2031" s="20" t="s">
        <v>9166</v>
      </c>
      <c r="I2031" s="20" t="s">
        <v>401</v>
      </c>
      <c r="J2031" s="20" t="s">
        <v>483</v>
      </c>
    </row>
    <row r="2032" spans="1:10" x14ac:dyDescent="0.2">
      <c r="A2032" s="20" t="s">
        <v>9167</v>
      </c>
      <c r="B2032" s="20" t="s">
        <v>4918</v>
      </c>
      <c r="C2032" s="20" t="s">
        <v>4909</v>
      </c>
      <c r="D2032" s="20" t="s">
        <v>430</v>
      </c>
      <c r="E2032" s="20" t="s">
        <v>9168</v>
      </c>
      <c r="F2032" s="20" t="s">
        <v>410</v>
      </c>
      <c r="G2032" s="20" t="s">
        <v>9169</v>
      </c>
      <c r="H2032" s="20" t="s">
        <v>9170</v>
      </c>
      <c r="I2032" s="20" t="s">
        <v>401</v>
      </c>
      <c r="J2032" s="20" t="s">
        <v>483</v>
      </c>
    </row>
    <row r="2033" spans="1:10" x14ac:dyDescent="0.2">
      <c r="A2033" s="20" t="s">
        <v>9171</v>
      </c>
      <c r="B2033" s="20" t="s">
        <v>4918</v>
      </c>
      <c r="C2033" s="20" t="s">
        <v>4909</v>
      </c>
      <c r="D2033" s="20" t="s">
        <v>430</v>
      </c>
      <c r="E2033" s="20" t="s">
        <v>9172</v>
      </c>
      <c r="F2033" s="20" t="s">
        <v>1206</v>
      </c>
      <c r="G2033" s="20" t="s">
        <v>9173</v>
      </c>
      <c r="H2033" s="20" t="s">
        <v>9174</v>
      </c>
      <c r="I2033" s="20" t="s">
        <v>401</v>
      </c>
      <c r="J2033" s="20" t="s">
        <v>483</v>
      </c>
    </row>
    <row r="2034" spans="1:10" x14ac:dyDescent="0.2">
      <c r="A2034" s="20" t="s">
        <v>9175</v>
      </c>
      <c r="B2034" s="20" t="s">
        <v>4908</v>
      </c>
      <c r="C2034" s="20" t="s">
        <v>4909</v>
      </c>
      <c r="D2034" s="20" t="s">
        <v>430</v>
      </c>
      <c r="E2034" s="20" t="s">
        <v>9176</v>
      </c>
      <c r="F2034" s="20" t="s">
        <v>9177</v>
      </c>
      <c r="G2034" s="20" t="s">
        <v>9178</v>
      </c>
      <c r="H2034" s="20" t="s">
        <v>9179</v>
      </c>
      <c r="I2034" s="20" t="s">
        <v>401</v>
      </c>
      <c r="J2034" s="20" t="s">
        <v>483</v>
      </c>
    </row>
    <row r="2035" spans="1:10" x14ac:dyDescent="0.2">
      <c r="A2035" s="20" t="s">
        <v>9180</v>
      </c>
      <c r="B2035" s="20" t="s">
        <v>4918</v>
      </c>
      <c r="C2035" s="20" t="s">
        <v>4909</v>
      </c>
      <c r="D2035" s="20" t="s">
        <v>571</v>
      </c>
      <c r="E2035" s="20" t="s">
        <v>9181</v>
      </c>
      <c r="F2035" s="20" t="s">
        <v>1321</v>
      </c>
      <c r="G2035" s="20" t="s">
        <v>9182</v>
      </c>
      <c r="H2035" s="20" t="s">
        <v>9183</v>
      </c>
      <c r="I2035" s="20" t="s">
        <v>401</v>
      </c>
      <c r="J2035" s="20" t="s">
        <v>483</v>
      </c>
    </row>
    <row r="2036" spans="1:10" x14ac:dyDescent="0.2">
      <c r="A2036" s="20" t="s">
        <v>9184</v>
      </c>
      <c r="B2036" s="20" t="s">
        <v>4908</v>
      </c>
      <c r="C2036" s="20" t="s">
        <v>4909</v>
      </c>
      <c r="D2036" s="20" t="s">
        <v>430</v>
      </c>
      <c r="E2036" s="20" t="s">
        <v>9185</v>
      </c>
      <c r="F2036" s="20" t="s">
        <v>727</v>
      </c>
      <c r="G2036" s="20" t="s">
        <v>9186</v>
      </c>
      <c r="H2036" s="20" t="s">
        <v>9187</v>
      </c>
      <c r="I2036" s="20" t="s">
        <v>401</v>
      </c>
      <c r="J2036" s="20" t="s">
        <v>483</v>
      </c>
    </row>
    <row r="2037" spans="1:10" x14ac:dyDescent="0.2">
      <c r="A2037" s="20" t="s">
        <v>9188</v>
      </c>
      <c r="B2037" s="20" t="s">
        <v>4908</v>
      </c>
      <c r="C2037" s="20" t="s">
        <v>4909</v>
      </c>
      <c r="D2037" s="20" t="s">
        <v>430</v>
      </c>
      <c r="E2037" s="20" t="s">
        <v>9189</v>
      </c>
      <c r="F2037" s="20" t="s">
        <v>421</v>
      </c>
      <c r="G2037" s="20" t="s">
        <v>9190</v>
      </c>
      <c r="H2037" s="20" t="s">
        <v>9191</v>
      </c>
      <c r="I2037" s="20" t="s">
        <v>401</v>
      </c>
      <c r="J2037" s="20" t="s">
        <v>483</v>
      </c>
    </row>
    <row r="2038" spans="1:10" x14ac:dyDescent="0.2">
      <c r="A2038" s="20" t="s">
        <v>9192</v>
      </c>
      <c r="B2038" s="20" t="s">
        <v>4918</v>
      </c>
      <c r="C2038" s="20" t="s">
        <v>4909</v>
      </c>
      <c r="D2038" s="20" t="s">
        <v>430</v>
      </c>
      <c r="E2038" s="20" t="s">
        <v>9193</v>
      </c>
      <c r="F2038" s="20" t="s">
        <v>410</v>
      </c>
      <c r="G2038" s="20" t="s">
        <v>9194</v>
      </c>
      <c r="H2038" s="20" t="s">
        <v>9195</v>
      </c>
      <c r="I2038" s="20" t="s">
        <v>401</v>
      </c>
      <c r="J2038" s="20" t="s">
        <v>483</v>
      </c>
    </row>
    <row r="2039" spans="1:10" x14ac:dyDescent="0.2">
      <c r="A2039" s="20" t="s">
        <v>9196</v>
      </c>
      <c r="B2039" s="20" t="s">
        <v>992</v>
      </c>
      <c r="C2039" s="20" t="s">
        <v>4909</v>
      </c>
      <c r="D2039" s="20" t="s">
        <v>430</v>
      </c>
      <c r="E2039" s="20" t="s">
        <v>9197</v>
      </c>
      <c r="F2039" s="20" t="s">
        <v>1448</v>
      </c>
      <c r="G2039" s="20" t="s">
        <v>9198</v>
      </c>
      <c r="H2039" s="20" t="s">
        <v>9199</v>
      </c>
      <c r="I2039" s="20" t="s">
        <v>389</v>
      </c>
      <c r="J2039" s="20"/>
    </row>
    <row r="2040" spans="1:10" x14ac:dyDescent="0.2">
      <c r="A2040" s="20" t="s">
        <v>9200</v>
      </c>
      <c r="B2040" s="20" t="s">
        <v>4918</v>
      </c>
      <c r="C2040" s="20" t="s">
        <v>4909</v>
      </c>
      <c r="D2040" s="20" t="s">
        <v>419</v>
      </c>
      <c r="E2040" s="20" t="s">
        <v>9201</v>
      </c>
      <c r="F2040" s="20" t="s">
        <v>2420</v>
      </c>
      <c r="G2040" s="20" t="s">
        <v>9202</v>
      </c>
      <c r="H2040" s="20" t="s">
        <v>9203</v>
      </c>
      <c r="I2040" s="20" t="s">
        <v>401</v>
      </c>
      <c r="J2040" s="20" t="s">
        <v>402</v>
      </c>
    </row>
    <row r="2041" spans="1:10" x14ac:dyDescent="0.2">
      <c r="A2041" s="20" t="s">
        <v>9204</v>
      </c>
      <c r="B2041" s="20" t="s">
        <v>4908</v>
      </c>
      <c r="C2041" s="20" t="s">
        <v>4909</v>
      </c>
      <c r="D2041" s="20" t="s">
        <v>430</v>
      </c>
      <c r="E2041" s="20" t="s">
        <v>9205</v>
      </c>
      <c r="F2041" s="20" t="s">
        <v>9206</v>
      </c>
      <c r="G2041" s="20" t="s">
        <v>9207</v>
      </c>
      <c r="H2041" s="20" t="s">
        <v>9208</v>
      </c>
      <c r="I2041" s="20" t="s">
        <v>401</v>
      </c>
      <c r="J2041" s="20" t="s">
        <v>483</v>
      </c>
    </row>
    <row r="2042" spans="1:10" x14ac:dyDescent="0.2">
      <c r="A2042" s="20" t="s">
        <v>9209</v>
      </c>
      <c r="B2042" s="20" t="s">
        <v>4908</v>
      </c>
      <c r="C2042" s="20" t="s">
        <v>4909</v>
      </c>
      <c r="D2042" s="20" t="s">
        <v>430</v>
      </c>
      <c r="E2042" s="20" t="s">
        <v>9210</v>
      </c>
      <c r="F2042" s="20" t="s">
        <v>9211</v>
      </c>
      <c r="G2042" s="20" t="s">
        <v>9212</v>
      </c>
      <c r="H2042" s="20" t="s">
        <v>9213</v>
      </c>
      <c r="I2042" s="20" t="s">
        <v>401</v>
      </c>
      <c r="J2042" s="20" t="s">
        <v>483</v>
      </c>
    </row>
    <row r="2043" spans="1:10" x14ac:dyDescent="0.2">
      <c r="A2043" s="20" t="s">
        <v>9214</v>
      </c>
      <c r="B2043" s="20" t="s">
        <v>4908</v>
      </c>
      <c r="C2043" s="20" t="s">
        <v>4909</v>
      </c>
      <c r="D2043" s="20" t="s">
        <v>430</v>
      </c>
      <c r="E2043" s="20" t="s">
        <v>9215</v>
      </c>
      <c r="F2043" s="20" t="s">
        <v>1028</v>
      </c>
      <c r="G2043" s="20" t="s">
        <v>9216</v>
      </c>
      <c r="H2043" s="20" t="s">
        <v>9217</v>
      </c>
      <c r="I2043" s="20" t="s">
        <v>401</v>
      </c>
      <c r="J2043" s="20" t="s">
        <v>402</v>
      </c>
    </row>
    <row r="2044" spans="1:10" x14ac:dyDescent="0.2">
      <c r="A2044" s="20" t="s">
        <v>9218</v>
      </c>
      <c r="B2044" s="20" t="s">
        <v>4908</v>
      </c>
      <c r="C2044" s="20" t="s">
        <v>4909</v>
      </c>
      <c r="D2044" s="20" t="s">
        <v>430</v>
      </c>
      <c r="E2044" s="20" t="s">
        <v>9219</v>
      </c>
      <c r="F2044" s="20" t="s">
        <v>2425</v>
      </c>
      <c r="G2044" s="20" t="s">
        <v>9220</v>
      </c>
      <c r="H2044" s="20" t="s">
        <v>9221</v>
      </c>
      <c r="I2044" s="20" t="s">
        <v>401</v>
      </c>
      <c r="J2044" s="20" t="s">
        <v>402</v>
      </c>
    </row>
    <row r="2045" spans="1:10" x14ac:dyDescent="0.2">
      <c r="A2045" s="20" t="s">
        <v>9222</v>
      </c>
      <c r="B2045" s="20" t="s">
        <v>4918</v>
      </c>
      <c r="C2045" s="20" t="s">
        <v>4909</v>
      </c>
      <c r="D2045" s="20" t="s">
        <v>571</v>
      </c>
      <c r="E2045" s="20" t="s">
        <v>9223</v>
      </c>
      <c r="F2045" s="20" t="s">
        <v>528</v>
      </c>
      <c r="G2045" s="20" t="s">
        <v>9224</v>
      </c>
      <c r="H2045" s="20" t="s">
        <v>9225</v>
      </c>
      <c r="I2045" s="20" t="s">
        <v>401</v>
      </c>
      <c r="J2045" s="20" t="s">
        <v>483</v>
      </c>
    </row>
    <row r="2046" spans="1:10" x14ac:dyDescent="0.2">
      <c r="A2046" s="20" t="s">
        <v>9226</v>
      </c>
      <c r="B2046" s="20" t="s">
        <v>4918</v>
      </c>
      <c r="C2046" s="20" t="s">
        <v>4909</v>
      </c>
      <c r="D2046" s="20" t="s">
        <v>430</v>
      </c>
      <c r="E2046" s="20" t="s">
        <v>9227</v>
      </c>
      <c r="F2046" s="20" t="s">
        <v>421</v>
      </c>
      <c r="G2046" s="20" t="s">
        <v>9228</v>
      </c>
      <c r="H2046" s="20" t="s">
        <v>9229</v>
      </c>
      <c r="I2046" s="20" t="s">
        <v>401</v>
      </c>
      <c r="J2046" s="20" t="s">
        <v>483</v>
      </c>
    </row>
    <row r="2047" spans="1:10" x14ac:dyDescent="0.2">
      <c r="A2047" s="20" t="s">
        <v>9230</v>
      </c>
      <c r="B2047" s="20" t="s">
        <v>4908</v>
      </c>
      <c r="C2047" s="20" t="s">
        <v>4909</v>
      </c>
      <c r="D2047" s="20" t="s">
        <v>430</v>
      </c>
      <c r="E2047" s="20" t="s">
        <v>9231</v>
      </c>
      <c r="F2047" s="20" t="s">
        <v>2492</v>
      </c>
      <c r="G2047" s="20" t="s">
        <v>9232</v>
      </c>
      <c r="H2047" s="20" t="s">
        <v>9233</v>
      </c>
      <c r="I2047" s="20" t="s">
        <v>401</v>
      </c>
      <c r="J2047" s="20" t="s">
        <v>483</v>
      </c>
    </row>
    <row r="2048" spans="1:10" x14ac:dyDescent="0.2">
      <c r="A2048" s="20" t="s">
        <v>9234</v>
      </c>
      <c r="B2048" s="20" t="s">
        <v>4918</v>
      </c>
      <c r="C2048" s="20" t="s">
        <v>4909</v>
      </c>
      <c r="D2048" s="20" t="s">
        <v>571</v>
      </c>
      <c r="E2048" s="20" t="s">
        <v>9235</v>
      </c>
      <c r="F2048" s="20" t="s">
        <v>393</v>
      </c>
      <c r="G2048" s="20" t="s">
        <v>9236</v>
      </c>
      <c r="H2048" s="20" t="s">
        <v>9237</v>
      </c>
      <c r="I2048" s="20" t="s">
        <v>401</v>
      </c>
      <c r="J2048" s="20" t="s">
        <v>483</v>
      </c>
    </row>
    <row r="2049" spans="1:10" x14ac:dyDescent="0.2">
      <c r="A2049" s="20" t="s">
        <v>9238</v>
      </c>
      <c r="B2049" s="20" t="s">
        <v>4908</v>
      </c>
      <c r="C2049" s="20" t="s">
        <v>4909</v>
      </c>
      <c r="D2049" s="20" t="s">
        <v>571</v>
      </c>
      <c r="E2049" s="20" t="s">
        <v>9239</v>
      </c>
      <c r="F2049" s="20" t="s">
        <v>3490</v>
      </c>
      <c r="G2049" s="20" t="s">
        <v>9240</v>
      </c>
      <c r="H2049" s="20" t="s">
        <v>9241</v>
      </c>
      <c r="I2049" s="20" t="s">
        <v>401</v>
      </c>
      <c r="J2049" s="20" t="s">
        <v>483</v>
      </c>
    </row>
    <row r="2050" spans="1:10" x14ac:dyDescent="0.2">
      <c r="A2050" s="20" t="s">
        <v>9242</v>
      </c>
      <c r="B2050" s="20" t="s">
        <v>4908</v>
      </c>
      <c r="C2050" s="20" t="s">
        <v>4909</v>
      </c>
      <c r="D2050" s="20" t="s">
        <v>430</v>
      </c>
      <c r="E2050" s="20" t="s">
        <v>9243</v>
      </c>
      <c r="F2050" s="20" t="s">
        <v>8582</v>
      </c>
      <c r="G2050" s="20" t="s">
        <v>9244</v>
      </c>
      <c r="H2050" s="20" t="s">
        <v>9245</v>
      </c>
      <c r="I2050" s="20" t="s">
        <v>401</v>
      </c>
      <c r="J2050" s="20" t="s">
        <v>483</v>
      </c>
    </row>
    <row r="2051" spans="1:10" x14ac:dyDescent="0.2">
      <c r="A2051" s="20" t="s">
        <v>9246</v>
      </c>
      <c r="B2051" s="20" t="s">
        <v>4908</v>
      </c>
      <c r="C2051" s="20" t="s">
        <v>4909</v>
      </c>
      <c r="D2051" s="20" t="s">
        <v>430</v>
      </c>
      <c r="E2051" s="20" t="s">
        <v>9247</v>
      </c>
      <c r="F2051" s="20" t="s">
        <v>456</v>
      </c>
      <c r="G2051" s="20" t="s">
        <v>9248</v>
      </c>
      <c r="H2051" s="20" t="s">
        <v>9249</v>
      </c>
      <c r="I2051" s="20" t="s">
        <v>401</v>
      </c>
      <c r="J2051" s="20" t="s">
        <v>483</v>
      </c>
    </row>
    <row r="2052" spans="1:10" x14ac:dyDescent="0.2">
      <c r="A2052" s="20" t="s">
        <v>9250</v>
      </c>
      <c r="B2052" s="20" t="s">
        <v>4908</v>
      </c>
      <c r="C2052" s="20" t="s">
        <v>4909</v>
      </c>
      <c r="D2052" s="20" t="s">
        <v>430</v>
      </c>
      <c r="E2052" s="20" t="s">
        <v>9251</v>
      </c>
      <c r="F2052" s="20" t="s">
        <v>8935</v>
      </c>
      <c r="G2052" s="20" t="s">
        <v>9252</v>
      </c>
      <c r="H2052" s="20" t="s">
        <v>9253</v>
      </c>
      <c r="I2052" s="20" t="s">
        <v>401</v>
      </c>
      <c r="J2052" s="20" t="s">
        <v>483</v>
      </c>
    </row>
    <row r="2053" spans="1:10" x14ac:dyDescent="0.2">
      <c r="A2053" s="20" t="s">
        <v>9254</v>
      </c>
      <c r="B2053" s="20" t="s">
        <v>4908</v>
      </c>
      <c r="C2053" s="20" t="s">
        <v>4909</v>
      </c>
      <c r="D2053" s="20" t="s">
        <v>430</v>
      </c>
      <c r="E2053" s="20" t="s">
        <v>9255</v>
      </c>
      <c r="F2053" s="20" t="s">
        <v>1950</v>
      </c>
      <c r="G2053" s="20" t="s">
        <v>9256</v>
      </c>
      <c r="H2053" s="20" t="s">
        <v>9257</v>
      </c>
      <c r="I2053" s="20" t="s">
        <v>401</v>
      </c>
      <c r="J2053" s="20" t="s">
        <v>483</v>
      </c>
    </row>
    <row r="2054" spans="1:10" x14ac:dyDescent="0.2">
      <c r="A2054" s="20" t="s">
        <v>9258</v>
      </c>
      <c r="B2054" s="20" t="s">
        <v>4908</v>
      </c>
      <c r="C2054" s="20" t="s">
        <v>4909</v>
      </c>
      <c r="D2054" s="20" t="s">
        <v>430</v>
      </c>
      <c r="E2054" s="20" t="s">
        <v>9259</v>
      </c>
      <c r="F2054" s="20" t="s">
        <v>1809</v>
      </c>
      <c r="G2054" s="20" t="s">
        <v>9260</v>
      </c>
      <c r="H2054" s="20" t="s">
        <v>9261</v>
      </c>
      <c r="I2054" s="20" t="s">
        <v>401</v>
      </c>
      <c r="J2054" s="20" t="s">
        <v>483</v>
      </c>
    </row>
    <row r="2055" spans="1:10" x14ac:dyDescent="0.2">
      <c r="A2055" s="20" t="s">
        <v>9262</v>
      </c>
      <c r="B2055" s="20" t="s">
        <v>4908</v>
      </c>
      <c r="C2055" s="20" t="s">
        <v>4909</v>
      </c>
      <c r="D2055" s="20" t="s">
        <v>419</v>
      </c>
      <c r="E2055" s="20" t="s">
        <v>9263</v>
      </c>
      <c r="F2055" s="20" t="s">
        <v>5063</v>
      </c>
      <c r="G2055" s="20" t="s">
        <v>9264</v>
      </c>
      <c r="H2055" s="20" t="s">
        <v>9265</v>
      </c>
      <c r="I2055" s="20" t="s">
        <v>401</v>
      </c>
      <c r="J2055" s="20" t="s">
        <v>483</v>
      </c>
    </row>
    <row r="2056" spans="1:10" x14ac:dyDescent="0.2">
      <c r="A2056" s="20" t="s">
        <v>9266</v>
      </c>
      <c r="B2056" s="20" t="s">
        <v>4918</v>
      </c>
      <c r="C2056" s="20" t="s">
        <v>4909</v>
      </c>
      <c r="D2056" s="20" t="s">
        <v>419</v>
      </c>
      <c r="E2056" s="20" t="s">
        <v>9267</v>
      </c>
      <c r="F2056" s="20" t="s">
        <v>640</v>
      </c>
      <c r="G2056" s="20" t="s">
        <v>9268</v>
      </c>
      <c r="H2056" s="20" t="s">
        <v>9269</v>
      </c>
      <c r="I2056" s="20" t="s">
        <v>389</v>
      </c>
      <c r="J2056" s="20"/>
    </row>
    <row r="2057" spans="1:10" x14ac:dyDescent="0.2">
      <c r="A2057" s="20" t="s">
        <v>9270</v>
      </c>
      <c r="B2057" s="20" t="s">
        <v>4918</v>
      </c>
      <c r="C2057" s="20" t="s">
        <v>4909</v>
      </c>
      <c r="D2057" s="20" t="s">
        <v>430</v>
      </c>
      <c r="E2057" s="20" t="s">
        <v>9271</v>
      </c>
      <c r="F2057" s="20" t="s">
        <v>421</v>
      </c>
      <c r="G2057" s="20" t="s">
        <v>9272</v>
      </c>
      <c r="H2057" s="20" t="s">
        <v>9273</v>
      </c>
      <c r="I2057" s="20" t="s">
        <v>401</v>
      </c>
      <c r="J2057" s="20" t="s">
        <v>483</v>
      </c>
    </row>
    <row r="2058" spans="1:10" x14ac:dyDescent="0.2">
      <c r="A2058" s="20" t="s">
        <v>9274</v>
      </c>
      <c r="B2058" s="20" t="s">
        <v>4908</v>
      </c>
      <c r="C2058" s="20" t="s">
        <v>4909</v>
      </c>
      <c r="D2058" s="20" t="s">
        <v>430</v>
      </c>
      <c r="E2058" s="20" t="s">
        <v>9275</v>
      </c>
      <c r="F2058" s="20" t="s">
        <v>5753</v>
      </c>
      <c r="G2058" s="20" t="s">
        <v>9276</v>
      </c>
      <c r="H2058" s="20" t="s">
        <v>9277</v>
      </c>
      <c r="I2058" s="20" t="s">
        <v>401</v>
      </c>
      <c r="J2058" s="20" t="s">
        <v>483</v>
      </c>
    </row>
    <row r="2059" spans="1:10" x14ac:dyDescent="0.2">
      <c r="A2059" s="20" t="s">
        <v>9278</v>
      </c>
      <c r="B2059" s="20" t="s">
        <v>992</v>
      </c>
      <c r="C2059" s="20" t="s">
        <v>4909</v>
      </c>
      <c r="D2059" s="20" t="s">
        <v>430</v>
      </c>
      <c r="E2059" s="20" t="s">
        <v>9279</v>
      </c>
      <c r="F2059" s="20" t="s">
        <v>9280</v>
      </c>
      <c r="G2059" s="20" t="s">
        <v>9281</v>
      </c>
      <c r="H2059" s="20" t="s">
        <v>9282</v>
      </c>
      <c r="I2059" s="20" t="s">
        <v>401</v>
      </c>
      <c r="J2059" s="20" t="s">
        <v>402</v>
      </c>
    </row>
    <row r="2060" spans="1:10" x14ac:dyDescent="0.2">
      <c r="A2060" s="20" t="s">
        <v>9283</v>
      </c>
      <c r="B2060" s="20" t="s">
        <v>4918</v>
      </c>
      <c r="C2060" s="20" t="s">
        <v>4909</v>
      </c>
      <c r="D2060" s="20" t="s">
        <v>571</v>
      </c>
      <c r="E2060" s="20" t="s">
        <v>9284</v>
      </c>
      <c r="F2060" s="20" t="s">
        <v>2670</v>
      </c>
      <c r="G2060" s="20" t="s">
        <v>9285</v>
      </c>
      <c r="H2060" s="20" t="s">
        <v>9286</v>
      </c>
      <c r="I2060" s="20" t="s">
        <v>401</v>
      </c>
      <c r="J2060" s="20" t="s">
        <v>402</v>
      </c>
    </row>
    <row r="2061" spans="1:10" x14ac:dyDescent="0.2">
      <c r="A2061" s="20" t="s">
        <v>9287</v>
      </c>
      <c r="B2061" s="20" t="s">
        <v>4918</v>
      </c>
      <c r="C2061" s="20" t="s">
        <v>4909</v>
      </c>
      <c r="D2061" s="20" t="s">
        <v>571</v>
      </c>
      <c r="E2061" s="20" t="s">
        <v>9288</v>
      </c>
      <c r="F2061" s="20" t="s">
        <v>8488</v>
      </c>
      <c r="G2061" s="20" t="s">
        <v>9289</v>
      </c>
      <c r="H2061" s="20" t="s">
        <v>9290</v>
      </c>
      <c r="I2061" s="20" t="s">
        <v>401</v>
      </c>
      <c r="J2061" s="20" t="s">
        <v>483</v>
      </c>
    </row>
    <row r="2062" spans="1:10" x14ac:dyDescent="0.2">
      <c r="A2062" s="20" t="s">
        <v>9291</v>
      </c>
      <c r="B2062" s="20" t="s">
        <v>4908</v>
      </c>
      <c r="C2062" s="20" t="s">
        <v>4909</v>
      </c>
      <c r="D2062" s="20" t="s">
        <v>430</v>
      </c>
      <c r="E2062" s="20" t="s">
        <v>9292</v>
      </c>
      <c r="F2062" s="20" t="s">
        <v>8582</v>
      </c>
      <c r="G2062" s="20" t="s">
        <v>9293</v>
      </c>
      <c r="H2062" s="20" t="s">
        <v>9294</v>
      </c>
      <c r="I2062" s="20" t="s">
        <v>401</v>
      </c>
      <c r="J2062" s="20" t="s">
        <v>483</v>
      </c>
    </row>
    <row r="2063" spans="1:10" x14ac:dyDescent="0.2">
      <c r="A2063" s="20" t="s">
        <v>9295</v>
      </c>
      <c r="B2063" s="20" t="s">
        <v>4918</v>
      </c>
      <c r="C2063" s="20" t="s">
        <v>4909</v>
      </c>
      <c r="D2063" s="20" t="s">
        <v>430</v>
      </c>
      <c r="E2063" s="20" t="s">
        <v>9296</v>
      </c>
      <c r="F2063" s="20" t="s">
        <v>1950</v>
      </c>
      <c r="G2063" s="20" t="s">
        <v>9297</v>
      </c>
      <c r="H2063" s="20" t="s">
        <v>9298</v>
      </c>
      <c r="I2063" s="20" t="s">
        <v>401</v>
      </c>
      <c r="J2063" s="20" t="s">
        <v>483</v>
      </c>
    </row>
    <row r="2064" spans="1:10" x14ac:dyDescent="0.2">
      <c r="A2064" s="20" t="s">
        <v>9299</v>
      </c>
      <c r="B2064" s="20" t="s">
        <v>4908</v>
      </c>
      <c r="C2064" s="20" t="s">
        <v>4909</v>
      </c>
      <c r="D2064" s="20" t="s">
        <v>430</v>
      </c>
      <c r="E2064" s="20" t="s">
        <v>9300</v>
      </c>
      <c r="F2064" s="20" t="s">
        <v>9301</v>
      </c>
      <c r="G2064" s="20" t="s">
        <v>9302</v>
      </c>
      <c r="H2064" s="20" t="s">
        <v>9303</v>
      </c>
      <c r="I2064" s="20" t="s">
        <v>401</v>
      </c>
      <c r="J2064" s="20" t="s">
        <v>483</v>
      </c>
    </row>
    <row r="2065" spans="1:10" x14ac:dyDescent="0.2">
      <c r="A2065" s="20" t="s">
        <v>9304</v>
      </c>
      <c r="B2065" s="20" t="s">
        <v>4908</v>
      </c>
      <c r="C2065" s="20" t="s">
        <v>4909</v>
      </c>
      <c r="D2065" s="20" t="s">
        <v>430</v>
      </c>
      <c r="E2065" s="20" t="s">
        <v>9305</v>
      </c>
      <c r="F2065" s="20" t="s">
        <v>9306</v>
      </c>
      <c r="G2065" s="20" t="s">
        <v>9307</v>
      </c>
      <c r="H2065" s="20" t="s">
        <v>9308</v>
      </c>
      <c r="I2065" s="20" t="s">
        <v>401</v>
      </c>
      <c r="J2065" s="20" t="s">
        <v>483</v>
      </c>
    </row>
    <row r="2066" spans="1:10" x14ac:dyDescent="0.2">
      <c r="A2066" s="20" t="s">
        <v>9309</v>
      </c>
      <c r="B2066" s="20" t="s">
        <v>4908</v>
      </c>
      <c r="C2066" s="20" t="s">
        <v>4909</v>
      </c>
      <c r="D2066" s="20" t="s">
        <v>430</v>
      </c>
      <c r="E2066" s="20" t="s">
        <v>9310</v>
      </c>
      <c r="F2066" s="20" t="s">
        <v>3947</v>
      </c>
      <c r="G2066" s="20" t="s">
        <v>9311</v>
      </c>
      <c r="H2066" s="20" t="s">
        <v>9312</v>
      </c>
      <c r="I2066" s="20" t="s">
        <v>401</v>
      </c>
      <c r="J2066" s="20" t="s">
        <v>483</v>
      </c>
    </row>
    <row r="2067" spans="1:10" x14ac:dyDescent="0.2">
      <c r="A2067" s="20" t="s">
        <v>9313</v>
      </c>
      <c r="B2067" s="20" t="s">
        <v>4918</v>
      </c>
      <c r="C2067" s="20" t="s">
        <v>4909</v>
      </c>
      <c r="D2067" s="20" t="s">
        <v>430</v>
      </c>
      <c r="E2067" s="20" t="s">
        <v>9314</v>
      </c>
      <c r="F2067" s="20" t="s">
        <v>914</v>
      </c>
      <c r="G2067" s="20" t="s">
        <v>9315</v>
      </c>
      <c r="H2067" s="20" t="s">
        <v>9316</v>
      </c>
      <c r="I2067" s="20" t="s">
        <v>389</v>
      </c>
      <c r="J2067" s="20"/>
    </row>
    <row r="2068" spans="1:10" x14ac:dyDescent="0.2">
      <c r="A2068" s="20" t="s">
        <v>9317</v>
      </c>
      <c r="B2068" s="20" t="s">
        <v>4918</v>
      </c>
      <c r="C2068" s="20" t="s">
        <v>4909</v>
      </c>
      <c r="D2068" s="20" t="s">
        <v>571</v>
      </c>
      <c r="E2068" s="20" t="s">
        <v>9318</v>
      </c>
      <c r="F2068" s="20" t="s">
        <v>9319</v>
      </c>
      <c r="G2068" s="20" t="s">
        <v>9320</v>
      </c>
      <c r="H2068" s="20" t="s">
        <v>9321</v>
      </c>
      <c r="I2068" s="20" t="s">
        <v>401</v>
      </c>
      <c r="J2068" s="20" t="s">
        <v>483</v>
      </c>
    </row>
    <row r="2069" spans="1:10" x14ac:dyDescent="0.2">
      <c r="A2069" s="20" t="s">
        <v>9322</v>
      </c>
      <c r="B2069" s="20" t="s">
        <v>4918</v>
      </c>
      <c r="C2069" s="20" t="s">
        <v>4909</v>
      </c>
      <c r="D2069" s="20" t="s">
        <v>571</v>
      </c>
      <c r="E2069" s="20" t="s">
        <v>9323</v>
      </c>
      <c r="F2069" s="20" t="s">
        <v>3467</v>
      </c>
      <c r="G2069" s="20" t="s">
        <v>9324</v>
      </c>
      <c r="H2069" s="20" t="s">
        <v>9325</v>
      </c>
      <c r="I2069" s="20" t="s">
        <v>401</v>
      </c>
      <c r="J2069" s="20" t="s">
        <v>402</v>
      </c>
    </row>
    <row r="2070" spans="1:10" x14ac:dyDescent="0.2">
      <c r="A2070" s="20" t="s">
        <v>9326</v>
      </c>
      <c r="B2070" s="20" t="s">
        <v>4908</v>
      </c>
      <c r="C2070" s="20" t="s">
        <v>4909</v>
      </c>
      <c r="D2070" s="20" t="s">
        <v>430</v>
      </c>
      <c r="E2070" s="20" t="s">
        <v>9327</v>
      </c>
      <c r="F2070" s="20" t="s">
        <v>962</v>
      </c>
      <c r="G2070" s="20" t="s">
        <v>9328</v>
      </c>
      <c r="H2070" s="20" t="s">
        <v>9329</v>
      </c>
      <c r="I2070" s="20" t="s">
        <v>401</v>
      </c>
      <c r="J2070" s="20" t="s">
        <v>483</v>
      </c>
    </row>
    <row r="2071" spans="1:10" x14ac:dyDescent="0.2">
      <c r="A2071" s="20" t="s">
        <v>9330</v>
      </c>
      <c r="B2071" s="20" t="s">
        <v>4908</v>
      </c>
      <c r="C2071" s="20" t="s">
        <v>4909</v>
      </c>
      <c r="D2071" s="20" t="s">
        <v>430</v>
      </c>
      <c r="E2071" s="20" t="s">
        <v>9331</v>
      </c>
      <c r="F2071" s="20" t="s">
        <v>9332</v>
      </c>
      <c r="G2071" s="20" t="s">
        <v>9333</v>
      </c>
      <c r="H2071" s="20" t="s">
        <v>9334</v>
      </c>
      <c r="I2071" s="20" t="s">
        <v>401</v>
      </c>
      <c r="J2071" s="20" t="s">
        <v>402</v>
      </c>
    </row>
    <row r="2072" spans="1:10" x14ac:dyDescent="0.2">
      <c r="A2072" s="20" t="s">
        <v>9335</v>
      </c>
      <c r="B2072" s="20" t="s">
        <v>4908</v>
      </c>
      <c r="C2072" s="20" t="s">
        <v>4909</v>
      </c>
      <c r="D2072" s="20" t="s">
        <v>430</v>
      </c>
      <c r="E2072" s="20" t="s">
        <v>9336</v>
      </c>
      <c r="F2072" s="20" t="s">
        <v>9337</v>
      </c>
      <c r="G2072" s="20" t="s">
        <v>9338</v>
      </c>
      <c r="H2072" s="20" t="s">
        <v>9339</v>
      </c>
      <c r="I2072" s="20" t="s">
        <v>401</v>
      </c>
      <c r="J2072" s="20" t="s">
        <v>402</v>
      </c>
    </row>
    <row r="2073" spans="1:10" x14ac:dyDescent="0.2">
      <c r="A2073" s="20" t="s">
        <v>9340</v>
      </c>
      <c r="B2073" s="20" t="s">
        <v>4908</v>
      </c>
      <c r="C2073" s="20" t="s">
        <v>4909</v>
      </c>
      <c r="D2073" s="20" t="s">
        <v>430</v>
      </c>
      <c r="E2073" s="20" t="s">
        <v>9341</v>
      </c>
      <c r="F2073" s="20" t="s">
        <v>9342</v>
      </c>
      <c r="G2073" s="20" t="s">
        <v>9343</v>
      </c>
      <c r="H2073" s="20" t="s">
        <v>9344</v>
      </c>
      <c r="I2073" s="20" t="s">
        <v>401</v>
      </c>
      <c r="J2073" s="20" t="s">
        <v>402</v>
      </c>
    </row>
    <row r="2074" spans="1:10" x14ac:dyDescent="0.2">
      <c r="A2074" s="20" t="s">
        <v>9345</v>
      </c>
      <c r="B2074" s="20" t="s">
        <v>4908</v>
      </c>
      <c r="C2074" s="20" t="s">
        <v>4909</v>
      </c>
      <c r="D2074" s="20" t="s">
        <v>430</v>
      </c>
      <c r="E2074" s="20" t="s">
        <v>9346</v>
      </c>
      <c r="F2074" s="20" t="s">
        <v>1071</v>
      </c>
      <c r="G2074" s="20" t="s">
        <v>9347</v>
      </c>
      <c r="H2074" s="20" t="s">
        <v>9348</v>
      </c>
      <c r="I2074" s="20" t="s">
        <v>389</v>
      </c>
      <c r="J2074" s="20"/>
    </row>
    <row r="2075" spans="1:10" x14ac:dyDescent="0.2">
      <c r="A2075" s="20" t="s">
        <v>9349</v>
      </c>
      <c r="B2075" s="20" t="s">
        <v>4918</v>
      </c>
      <c r="C2075" s="20" t="s">
        <v>4909</v>
      </c>
      <c r="D2075" s="20" t="s">
        <v>430</v>
      </c>
      <c r="E2075" s="20" t="s">
        <v>9350</v>
      </c>
      <c r="F2075" s="20" t="s">
        <v>5944</v>
      </c>
      <c r="G2075" s="20" t="s">
        <v>9351</v>
      </c>
      <c r="H2075" s="20" t="s">
        <v>9352</v>
      </c>
      <c r="I2075" s="20" t="s">
        <v>401</v>
      </c>
      <c r="J2075" s="20" t="s">
        <v>483</v>
      </c>
    </row>
    <row r="2076" spans="1:10" x14ac:dyDescent="0.2">
      <c r="A2076" s="20" t="s">
        <v>9353</v>
      </c>
      <c r="B2076" s="20" t="s">
        <v>4908</v>
      </c>
      <c r="C2076" s="20" t="s">
        <v>4909</v>
      </c>
      <c r="D2076" s="20" t="s">
        <v>430</v>
      </c>
      <c r="E2076" s="20" t="s">
        <v>9354</v>
      </c>
      <c r="F2076" s="20" t="s">
        <v>557</v>
      </c>
      <c r="G2076" s="20" t="s">
        <v>9355</v>
      </c>
      <c r="H2076" s="20" t="s">
        <v>9356</v>
      </c>
      <c r="I2076" s="20" t="s">
        <v>401</v>
      </c>
      <c r="J2076" s="20" t="s">
        <v>483</v>
      </c>
    </row>
    <row r="2077" spans="1:10" x14ac:dyDescent="0.2">
      <c r="A2077" s="20" t="s">
        <v>9357</v>
      </c>
      <c r="B2077" s="20" t="s">
        <v>4908</v>
      </c>
      <c r="C2077" s="20" t="s">
        <v>4909</v>
      </c>
      <c r="D2077" s="20" t="s">
        <v>430</v>
      </c>
      <c r="E2077" s="20" t="s">
        <v>9358</v>
      </c>
      <c r="F2077" s="20" t="s">
        <v>7528</v>
      </c>
      <c r="G2077" s="20" t="s">
        <v>9359</v>
      </c>
      <c r="H2077" s="20" t="s">
        <v>9360</v>
      </c>
      <c r="I2077" s="20" t="s">
        <v>401</v>
      </c>
      <c r="J2077" s="20" t="s">
        <v>402</v>
      </c>
    </row>
    <row r="2078" spans="1:10" x14ac:dyDescent="0.2">
      <c r="A2078" s="20" t="s">
        <v>9361</v>
      </c>
      <c r="B2078" s="20" t="s">
        <v>4918</v>
      </c>
      <c r="C2078" s="20" t="s">
        <v>4909</v>
      </c>
      <c r="D2078" s="20" t="s">
        <v>430</v>
      </c>
      <c r="E2078" s="20" t="s">
        <v>9362</v>
      </c>
      <c r="F2078" s="20" t="s">
        <v>9363</v>
      </c>
      <c r="G2078" s="20" t="s">
        <v>9364</v>
      </c>
      <c r="H2078" s="20" t="s">
        <v>9365</v>
      </c>
      <c r="I2078" s="20" t="s">
        <v>401</v>
      </c>
      <c r="J2078" s="20" t="s">
        <v>3545</v>
      </c>
    </row>
    <row r="2079" spans="1:10" x14ac:dyDescent="0.2">
      <c r="A2079" s="20" t="s">
        <v>9366</v>
      </c>
      <c r="B2079" s="20" t="s">
        <v>4918</v>
      </c>
      <c r="C2079" s="20" t="s">
        <v>4909</v>
      </c>
      <c r="D2079" s="20" t="s">
        <v>430</v>
      </c>
      <c r="E2079" s="20" t="s">
        <v>9367</v>
      </c>
      <c r="F2079" s="20" t="s">
        <v>2048</v>
      </c>
      <c r="G2079" s="20" t="s">
        <v>9368</v>
      </c>
      <c r="H2079" s="20" t="s">
        <v>9369</v>
      </c>
      <c r="I2079" s="20" t="s">
        <v>389</v>
      </c>
      <c r="J2079" s="20"/>
    </row>
    <row r="2080" spans="1:10" x14ac:dyDescent="0.2">
      <c r="A2080" s="20" t="s">
        <v>9370</v>
      </c>
      <c r="B2080" s="20" t="s">
        <v>4908</v>
      </c>
      <c r="C2080" s="20" t="s">
        <v>4909</v>
      </c>
      <c r="D2080" s="20" t="s">
        <v>571</v>
      </c>
      <c r="E2080" s="20" t="s">
        <v>9371</v>
      </c>
      <c r="F2080" s="20" t="s">
        <v>9372</v>
      </c>
      <c r="G2080" s="20"/>
      <c r="H2080" s="20" t="s">
        <v>9373</v>
      </c>
      <c r="I2080" s="20" t="s">
        <v>401</v>
      </c>
      <c r="J2080" s="20" t="s">
        <v>483</v>
      </c>
    </row>
    <row r="2081" spans="1:10" x14ac:dyDescent="0.2">
      <c r="A2081" s="20" t="s">
        <v>9374</v>
      </c>
      <c r="B2081" s="20" t="s">
        <v>4918</v>
      </c>
      <c r="C2081" s="20" t="s">
        <v>4909</v>
      </c>
      <c r="D2081" s="20" t="s">
        <v>419</v>
      </c>
      <c r="E2081" s="20" t="s">
        <v>9375</v>
      </c>
      <c r="F2081" s="20" t="s">
        <v>4390</v>
      </c>
      <c r="G2081" s="20" t="s">
        <v>9376</v>
      </c>
      <c r="H2081" s="20" t="s">
        <v>9377</v>
      </c>
      <c r="I2081" s="20" t="s">
        <v>352</v>
      </c>
      <c r="J2081" s="20"/>
    </row>
    <row r="2082" spans="1:10" x14ac:dyDescent="0.2">
      <c r="A2082" s="20" t="s">
        <v>9378</v>
      </c>
      <c r="B2082" s="20" t="s">
        <v>4908</v>
      </c>
      <c r="C2082" s="20" t="s">
        <v>4909</v>
      </c>
      <c r="D2082" s="20" t="s">
        <v>419</v>
      </c>
      <c r="E2082" s="20" t="s">
        <v>9379</v>
      </c>
      <c r="F2082" s="20" t="s">
        <v>640</v>
      </c>
      <c r="G2082" s="20" t="s">
        <v>9380</v>
      </c>
      <c r="H2082" s="20" t="s">
        <v>9381</v>
      </c>
      <c r="I2082" s="20" t="s">
        <v>401</v>
      </c>
      <c r="J2082" s="20" t="s">
        <v>483</v>
      </c>
    </row>
    <row r="2083" spans="1:10" x14ac:dyDescent="0.2">
      <c r="A2083" s="20" t="s">
        <v>9382</v>
      </c>
      <c r="B2083" s="20" t="s">
        <v>4908</v>
      </c>
      <c r="C2083" s="20" t="s">
        <v>4909</v>
      </c>
      <c r="D2083" s="20" t="s">
        <v>430</v>
      </c>
      <c r="E2083" s="20" t="s">
        <v>9383</v>
      </c>
      <c r="F2083" s="20" t="s">
        <v>9384</v>
      </c>
      <c r="G2083" s="20" t="s">
        <v>9385</v>
      </c>
      <c r="H2083" s="20" t="s">
        <v>9386</v>
      </c>
      <c r="I2083" s="20" t="s">
        <v>401</v>
      </c>
      <c r="J2083" s="20" t="s">
        <v>483</v>
      </c>
    </row>
    <row r="2084" spans="1:10" x14ac:dyDescent="0.2">
      <c r="A2084" s="20" t="s">
        <v>9387</v>
      </c>
      <c r="B2084" s="20" t="s">
        <v>4908</v>
      </c>
      <c r="C2084" s="20" t="s">
        <v>4909</v>
      </c>
      <c r="D2084" s="20" t="s">
        <v>430</v>
      </c>
      <c r="E2084" s="20" t="s">
        <v>9388</v>
      </c>
      <c r="F2084" s="20" t="s">
        <v>693</v>
      </c>
      <c r="G2084" s="20" t="s">
        <v>9389</v>
      </c>
      <c r="H2084" s="20" t="s">
        <v>9390</v>
      </c>
      <c r="I2084" s="20" t="s">
        <v>401</v>
      </c>
      <c r="J2084" s="20" t="s">
        <v>402</v>
      </c>
    </row>
    <row r="2085" spans="1:10" x14ac:dyDescent="0.2">
      <c r="A2085" s="20" t="s">
        <v>9391</v>
      </c>
      <c r="B2085" s="20" t="s">
        <v>4918</v>
      </c>
      <c r="C2085" s="20" t="s">
        <v>4909</v>
      </c>
      <c r="D2085" s="20" t="s">
        <v>430</v>
      </c>
      <c r="E2085" s="20" t="s">
        <v>9392</v>
      </c>
      <c r="F2085" s="20" t="s">
        <v>393</v>
      </c>
      <c r="G2085" s="20" t="s">
        <v>9393</v>
      </c>
      <c r="H2085" s="20" t="s">
        <v>9394</v>
      </c>
      <c r="I2085" s="20" t="s">
        <v>401</v>
      </c>
      <c r="J2085" s="20" t="s">
        <v>483</v>
      </c>
    </row>
    <row r="2086" spans="1:10" x14ac:dyDescent="0.2">
      <c r="A2086" s="20" t="s">
        <v>9395</v>
      </c>
      <c r="B2086" s="20" t="s">
        <v>4908</v>
      </c>
      <c r="C2086" s="20" t="s">
        <v>4909</v>
      </c>
      <c r="D2086" s="20" t="s">
        <v>430</v>
      </c>
      <c r="E2086" s="20" t="s">
        <v>9396</v>
      </c>
      <c r="F2086" s="20" t="s">
        <v>2725</v>
      </c>
      <c r="G2086" s="20" t="s">
        <v>9397</v>
      </c>
      <c r="H2086" s="20" t="s">
        <v>9398</v>
      </c>
      <c r="I2086" s="20" t="s">
        <v>401</v>
      </c>
      <c r="J2086" s="20" t="s">
        <v>483</v>
      </c>
    </row>
    <row r="2087" spans="1:10" x14ac:dyDescent="0.2">
      <c r="A2087" s="20" t="s">
        <v>9399</v>
      </c>
      <c r="B2087" s="20" t="s">
        <v>4918</v>
      </c>
      <c r="C2087" s="20" t="s">
        <v>4909</v>
      </c>
      <c r="D2087" s="20" t="s">
        <v>430</v>
      </c>
      <c r="E2087" s="20" t="s">
        <v>9400</v>
      </c>
      <c r="F2087" s="20" t="s">
        <v>1037</v>
      </c>
      <c r="G2087" s="20" t="s">
        <v>9401</v>
      </c>
      <c r="H2087" s="20" t="s">
        <v>9402</v>
      </c>
      <c r="I2087" s="20" t="s">
        <v>401</v>
      </c>
      <c r="J2087" s="20" t="s">
        <v>483</v>
      </c>
    </row>
    <row r="2088" spans="1:10" x14ac:dyDescent="0.2">
      <c r="A2088" s="20" t="s">
        <v>9403</v>
      </c>
      <c r="B2088" s="20" t="s">
        <v>4908</v>
      </c>
      <c r="C2088" s="20" t="s">
        <v>4909</v>
      </c>
      <c r="D2088" s="20" t="s">
        <v>430</v>
      </c>
      <c r="E2088" s="20" t="s">
        <v>9404</v>
      </c>
      <c r="F2088" s="20" t="s">
        <v>9405</v>
      </c>
      <c r="G2088" s="20" t="s">
        <v>9406</v>
      </c>
      <c r="H2088" s="20" t="s">
        <v>9407</v>
      </c>
      <c r="I2088" s="20" t="s">
        <v>401</v>
      </c>
      <c r="J2088" s="20" t="s">
        <v>402</v>
      </c>
    </row>
    <row r="2089" spans="1:10" x14ac:dyDescent="0.2">
      <c r="A2089" s="20" t="s">
        <v>9408</v>
      </c>
      <c r="B2089" s="20" t="s">
        <v>4918</v>
      </c>
      <c r="C2089" s="20" t="s">
        <v>4909</v>
      </c>
      <c r="D2089" s="20" t="s">
        <v>430</v>
      </c>
      <c r="E2089" s="20" t="s">
        <v>9409</v>
      </c>
      <c r="F2089" s="20" t="s">
        <v>421</v>
      </c>
      <c r="G2089" s="20" t="s">
        <v>9410</v>
      </c>
      <c r="H2089" s="20" t="s">
        <v>9411</v>
      </c>
      <c r="I2089" s="20" t="s">
        <v>352</v>
      </c>
      <c r="J2089" s="20"/>
    </row>
    <row r="2090" spans="1:10" x14ac:dyDescent="0.2">
      <c r="A2090" s="20" t="s">
        <v>9412</v>
      </c>
      <c r="B2090" s="20" t="s">
        <v>4918</v>
      </c>
      <c r="C2090" s="20" t="s">
        <v>4909</v>
      </c>
      <c r="D2090" s="20" t="s">
        <v>571</v>
      </c>
      <c r="E2090" s="20" t="s">
        <v>9413</v>
      </c>
      <c r="F2090" s="20" t="s">
        <v>9414</v>
      </c>
      <c r="G2090" s="20" t="s">
        <v>9415</v>
      </c>
      <c r="H2090" s="20" t="s">
        <v>9416</v>
      </c>
      <c r="I2090" s="20" t="s">
        <v>401</v>
      </c>
      <c r="J2090" s="20" t="s">
        <v>402</v>
      </c>
    </row>
    <row r="2091" spans="1:10" x14ac:dyDescent="0.2">
      <c r="A2091" s="20" t="s">
        <v>9417</v>
      </c>
      <c r="B2091" s="20" t="s">
        <v>4918</v>
      </c>
      <c r="C2091" s="20" t="s">
        <v>4909</v>
      </c>
      <c r="D2091" s="20" t="s">
        <v>430</v>
      </c>
      <c r="E2091" s="20" t="s">
        <v>9418</v>
      </c>
      <c r="F2091" s="20" t="s">
        <v>914</v>
      </c>
      <c r="G2091" s="20" t="s">
        <v>9419</v>
      </c>
      <c r="H2091" s="20" t="s">
        <v>9420</v>
      </c>
      <c r="I2091" s="20" t="s">
        <v>352</v>
      </c>
      <c r="J2091" s="20"/>
    </row>
    <row r="2092" spans="1:10" x14ac:dyDescent="0.2">
      <c r="A2092" s="20" t="s">
        <v>9421</v>
      </c>
      <c r="B2092" s="20" t="s">
        <v>4918</v>
      </c>
      <c r="C2092" s="20" t="s">
        <v>4909</v>
      </c>
      <c r="D2092" s="20" t="s">
        <v>419</v>
      </c>
      <c r="E2092" s="20" t="s">
        <v>9422</v>
      </c>
      <c r="F2092" s="20" t="s">
        <v>4439</v>
      </c>
      <c r="G2092" s="20" t="s">
        <v>9423</v>
      </c>
      <c r="H2092" s="20" t="s">
        <v>9424</v>
      </c>
      <c r="I2092" s="20" t="s">
        <v>401</v>
      </c>
      <c r="J2092" s="20" t="s">
        <v>402</v>
      </c>
    </row>
    <row r="2093" spans="1:10" x14ac:dyDescent="0.2">
      <c r="A2093" s="20" t="s">
        <v>9425</v>
      </c>
      <c r="B2093" s="20" t="s">
        <v>4908</v>
      </c>
      <c r="C2093" s="20" t="s">
        <v>4909</v>
      </c>
      <c r="D2093" s="20" t="s">
        <v>430</v>
      </c>
      <c r="E2093" s="20" t="s">
        <v>9426</v>
      </c>
      <c r="F2093" s="20" t="s">
        <v>537</v>
      </c>
      <c r="G2093" s="20" t="s">
        <v>9427</v>
      </c>
      <c r="H2093" s="20" t="s">
        <v>9428</v>
      </c>
      <c r="I2093" s="20" t="s">
        <v>401</v>
      </c>
      <c r="J2093" s="20" t="s">
        <v>483</v>
      </c>
    </row>
    <row r="2094" spans="1:10" x14ac:dyDescent="0.2">
      <c r="A2094" s="20" t="s">
        <v>9429</v>
      </c>
      <c r="B2094" s="20" t="s">
        <v>4908</v>
      </c>
      <c r="C2094" s="20" t="s">
        <v>4909</v>
      </c>
      <c r="D2094" s="20" t="s">
        <v>419</v>
      </c>
      <c r="E2094" s="20" t="s">
        <v>9430</v>
      </c>
      <c r="F2094" s="20" t="s">
        <v>9431</v>
      </c>
      <c r="G2094" s="20" t="s">
        <v>9432</v>
      </c>
      <c r="H2094" s="20" t="s">
        <v>9433</v>
      </c>
      <c r="I2094" s="20" t="s">
        <v>401</v>
      </c>
      <c r="J2094" s="20" t="s">
        <v>483</v>
      </c>
    </row>
    <row r="2095" spans="1:10" x14ac:dyDescent="0.2">
      <c r="A2095" s="20" t="s">
        <v>9434</v>
      </c>
      <c r="B2095" s="20" t="s">
        <v>4908</v>
      </c>
      <c r="C2095" s="20" t="s">
        <v>4909</v>
      </c>
      <c r="D2095" s="20" t="s">
        <v>430</v>
      </c>
      <c r="E2095" s="20" t="s">
        <v>9435</v>
      </c>
      <c r="F2095" s="20" t="s">
        <v>1093</v>
      </c>
      <c r="G2095" s="20" t="s">
        <v>9436</v>
      </c>
      <c r="H2095" s="20" t="s">
        <v>9437</v>
      </c>
      <c r="I2095" s="20" t="s">
        <v>401</v>
      </c>
      <c r="J2095" s="20" t="s">
        <v>483</v>
      </c>
    </row>
    <row r="2096" spans="1:10" x14ac:dyDescent="0.2">
      <c r="A2096" s="20" t="s">
        <v>9438</v>
      </c>
      <c r="B2096" s="20" t="s">
        <v>4918</v>
      </c>
      <c r="C2096" s="20" t="s">
        <v>4909</v>
      </c>
      <c r="D2096" s="20" t="s">
        <v>571</v>
      </c>
      <c r="E2096" s="20" t="s">
        <v>9439</v>
      </c>
      <c r="F2096" s="20" t="s">
        <v>900</v>
      </c>
      <c r="G2096" s="20" t="s">
        <v>9440</v>
      </c>
      <c r="H2096" s="20" t="s">
        <v>9441</v>
      </c>
      <c r="I2096" s="20" t="s">
        <v>401</v>
      </c>
      <c r="J2096" s="20" t="s">
        <v>402</v>
      </c>
    </row>
    <row r="2097" spans="1:10" x14ac:dyDescent="0.2">
      <c r="A2097" s="20" t="s">
        <v>9442</v>
      </c>
      <c r="B2097" s="20" t="s">
        <v>4908</v>
      </c>
      <c r="C2097" s="20" t="s">
        <v>4909</v>
      </c>
      <c r="D2097" s="20" t="s">
        <v>430</v>
      </c>
      <c r="E2097" s="20" t="s">
        <v>9443</v>
      </c>
      <c r="F2097" s="20" t="s">
        <v>2743</v>
      </c>
      <c r="G2097" s="20" t="s">
        <v>9444</v>
      </c>
      <c r="H2097" s="20" t="s">
        <v>9445</v>
      </c>
      <c r="I2097" s="20" t="s">
        <v>401</v>
      </c>
      <c r="J2097" s="20" t="s">
        <v>483</v>
      </c>
    </row>
    <row r="2098" spans="1:10" x14ac:dyDescent="0.2">
      <c r="A2098" s="20" t="s">
        <v>9446</v>
      </c>
      <c r="B2098" s="20" t="s">
        <v>4918</v>
      </c>
      <c r="C2098" s="20" t="s">
        <v>4909</v>
      </c>
      <c r="D2098" s="20" t="s">
        <v>430</v>
      </c>
      <c r="E2098" s="20" t="s">
        <v>9447</v>
      </c>
      <c r="F2098" s="20" t="s">
        <v>9448</v>
      </c>
      <c r="G2098" s="20" t="s">
        <v>9449</v>
      </c>
      <c r="H2098" s="20" t="s">
        <v>9450</v>
      </c>
      <c r="I2098" s="20" t="s">
        <v>401</v>
      </c>
      <c r="J2098" s="20" t="s">
        <v>402</v>
      </c>
    </row>
    <row r="2099" spans="1:10" x14ac:dyDescent="0.2">
      <c r="A2099" s="20" t="s">
        <v>9451</v>
      </c>
      <c r="B2099" s="20" t="s">
        <v>4918</v>
      </c>
      <c r="C2099" s="20" t="s">
        <v>4909</v>
      </c>
      <c r="D2099" s="20" t="s">
        <v>571</v>
      </c>
      <c r="E2099" s="20" t="s">
        <v>9452</v>
      </c>
      <c r="F2099" s="20" t="s">
        <v>2048</v>
      </c>
      <c r="G2099" s="20" t="s">
        <v>9453</v>
      </c>
      <c r="H2099" s="20" t="s">
        <v>9454</v>
      </c>
      <c r="I2099" s="20" t="s">
        <v>401</v>
      </c>
      <c r="J2099" s="20" t="s">
        <v>402</v>
      </c>
    </row>
    <row r="2100" spans="1:10" x14ac:dyDescent="0.2">
      <c r="A2100" s="20" t="s">
        <v>9455</v>
      </c>
      <c r="B2100" s="20" t="s">
        <v>4908</v>
      </c>
      <c r="C2100" s="20" t="s">
        <v>4909</v>
      </c>
      <c r="D2100" s="20" t="s">
        <v>430</v>
      </c>
      <c r="E2100" s="20" t="s">
        <v>9456</v>
      </c>
      <c r="F2100" s="20" t="s">
        <v>923</v>
      </c>
      <c r="G2100" s="20" t="s">
        <v>9457</v>
      </c>
      <c r="H2100" s="20" t="s">
        <v>9458</v>
      </c>
      <c r="I2100" s="20" t="s">
        <v>401</v>
      </c>
      <c r="J2100" s="20" t="s">
        <v>483</v>
      </c>
    </row>
    <row r="2101" spans="1:10" x14ac:dyDescent="0.2">
      <c r="A2101" s="20" t="s">
        <v>9459</v>
      </c>
      <c r="B2101" s="20" t="s">
        <v>4908</v>
      </c>
      <c r="C2101" s="20" t="s">
        <v>4909</v>
      </c>
      <c r="D2101" s="20" t="s">
        <v>430</v>
      </c>
      <c r="E2101" s="20" t="s">
        <v>9460</v>
      </c>
      <c r="F2101" s="20" t="s">
        <v>3687</v>
      </c>
      <c r="G2101" s="20" t="s">
        <v>9461</v>
      </c>
      <c r="H2101" s="20" t="s">
        <v>9462</v>
      </c>
      <c r="I2101" s="20" t="s">
        <v>401</v>
      </c>
      <c r="J2101" s="20" t="s">
        <v>483</v>
      </c>
    </row>
    <row r="2102" spans="1:10" x14ac:dyDescent="0.2">
      <c r="A2102" s="20" t="s">
        <v>9463</v>
      </c>
      <c r="B2102" s="20" t="s">
        <v>4908</v>
      </c>
      <c r="C2102" s="20" t="s">
        <v>4909</v>
      </c>
      <c r="D2102" s="20" t="s">
        <v>430</v>
      </c>
      <c r="E2102" s="20" t="s">
        <v>9464</v>
      </c>
      <c r="F2102" s="20" t="s">
        <v>456</v>
      </c>
      <c r="G2102" s="20" t="s">
        <v>9465</v>
      </c>
      <c r="H2102" s="20" t="s">
        <v>9466</v>
      </c>
      <c r="I2102" s="20" t="s">
        <v>401</v>
      </c>
      <c r="J2102" s="20" t="s">
        <v>483</v>
      </c>
    </row>
    <row r="2103" spans="1:10" x14ac:dyDescent="0.2">
      <c r="A2103" s="20" t="s">
        <v>9467</v>
      </c>
      <c r="B2103" s="20" t="s">
        <v>4908</v>
      </c>
      <c r="C2103" s="20" t="s">
        <v>4909</v>
      </c>
      <c r="D2103" s="20" t="s">
        <v>430</v>
      </c>
      <c r="E2103" s="20" t="s">
        <v>9468</v>
      </c>
      <c r="F2103" s="20" t="s">
        <v>456</v>
      </c>
      <c r="G2103" s="20" t="s">
        <v>9469</v>
      </c>
      <c r="H2103" s="20" t="s">
        <v>9470</v>
      </c>
      <c r="I2103" s="20" t="s">
        <v>401</v>
      </c>
      <c r="J2103" s="20" t="s">
        <v>483</v>
      </c>
    </row>
    <row r="2104" spans="1:10" x14ac:dyDescent="0.2">
      <c r="A2104" s="20" t="s">
        <v>9471</v>
      </c>
      <c r="B2104" s="20" t="s">
        <v>4918</v>
      </c>
      <c r="C2104" s="20" t="s">
        <v>4909</v>
      </c>
      <c r="D2104" s="20" t="s">
        <v>430</v>
      </c>
      <c r="E2104" s="20" t="s">
        <v>9472</v>
      </c>
      <c r="F2104" s="20" t="s">
        <v>1891</v>
      </c>
      <c r="G2104" s="20" t="s">
        <v>9473</v>
      </c>
      <c r="H2104" s="20" t="s">
        <v>9474</v>
      </c>
      <c r="I2104" s="20" t="s">
        <v>401</v>
      </c>
      <c r="J2104" s="20" t="s">
        <v>483</v>
      </c>
    </row>
    <row r="2105" spans="1:10" x14ac:dyDescent="0.2">
      <c r="A2105" s="20" t="s">
        <v>9475</v>
      </c>
      <c r="B2105" s="20" t="s">
        <v>4918</v>
      </c>
      <c r="C2105" s="20" t="s">
        <v>4909</v>
      </c>
      <c r="D2105" s="20" t="s">
        <v>430</v>
      </c>
      <c r="E2105" s="20" t="s">
        <v>9476</v>
      </c>
      <c r="F2105" s="20" t="s">
        <v>995</v>
      </c>
      <c r="G2105" s="20" t="s">
        <v>9477</v>
      </c>
      <c r="H2105" s="20" t="s">
        <v>9478</v>
      </c>
      <c r="I2105" s="20" t="s">
        <v>401</v>
      </c>
      <c r="J2105" s="20" t="s">
        <v>402</v>
      </c>
    </row>
    <row r="2106" spans="1:10" x14ac:dyDescent="0.2">
      <c r="A2106" s="20" t="s">
        <v>9479</v>
      </c>
      <c r="B2106" s="20" t="s">
        <v>4908</v>
      </c>
      <c r="C2106" s="20" t="s">
        <v>4909</v>
      </c>
      <c r="D2106" s="20" t="s">
        <v>430</v>
      </c>
      <c r="E2106" s="20" t="s">
        <v>9480</v>
      </c>
      <c r="F2106" s="20" t="s">
        <v>640</v>
      </c>
      <c r="G2106" s="20" t="s">
        <v>9481</v>
      </c>
      <c r="H2106" s="20" t="s">
        <v>9482</v>
      </c>
      <c r="I2106" s="20" t="s">
        <v>401</v>
      </c>
      <c r="J2106" s="20" t="s">
        <v>402</v>
      </c>
    </row>
    <row r="2107" spans="1:10" x14ac:dyDescent="0.2">
      <c r="A2107" s="20" t="s">
        <v>9483</v>
      </c>
      <c r="B2107" s="20" t="s">
        <v>4908</v>
      </c>
      <c r="C2107" s="20" t="s">
        <v>4909</v>
      </c>
      <c r="D2107" s="20" t="s">
        <v>430</v>
      </c>
      <c r="E2107" s="20" t="s">
        <v>9484</v>
      </c>
      <c r="F2107" s="20" t="s">
        <v>1427</v>
      </c>
      <c r="G2107" s="20" t="s">
        <v>9485</v>
      </c>
      <c r="H2107" s="20" t="s">
        <v>9486</v>
      </c>
      <c r="I2107" s="20" t="s">
        <v>401</v>
      </c>
      <c r="J2107" s="20" t="s">
        <v>483</v>
      </c>
    </row>
    <row r="2108" spans="1:10" x14ac:dyDescent="0.2">
      <c r="A2108" s="20" t="s">
        <v>9487</v>
      </c>
      <c r="B2108" s="20" t="s">
        <v>4908</v>
      </c>
      <c r="C2108" s="20" t="s">
        <v>4909</v>
      </c>
      <c r="D2108" s="20" t="s">
        <v>571</v>
      </c>
      <c r="E2108" s="20" t="s">
        <v>9488</v>
      </c>
      <c r="F2108" s="20" t="s">
        <v>9489</v>
      </c>
      <c r="G2108" s="20" t="s">
        <v>9490</v>
      </c>
      <c r="H2108" s="20" t="s">
        <v>9491</v>
      </c>
      <c r="I2108" s="20" t="s">
        <v>401</v>
      </c>
      <c r="J2108" s="20" t="s">
        <v>402</v>
      </c>
    </row>
    <row r="2109" spans="1:10" x14ac:dyDescent="0.2">
      <c r="A2109" s="20" t="s">
        <v>9492</v>
      </c>
      <c r="B2109" s="20" t="s">
        <v>4908</v>
      </c>
      <c r="C2109" s="20" t="s">
        <v>4909</v>
      </c>
      <c r="D2109" s="20" t="s">
        <v>430</v>
      </c>
      <c r="E2109" s="20" t="s">
        <v>9493</v>
      </c>
      <c r="F2109" s="20" t="s">
        <v>2569</v>
      </c>
      <c r="G2109" s="20" t="s">
        <v>9494</v>
      </c>
      <c r="H2109" s="20" t="s">
        <v>9495</v>
      </c>
      <c r="I2109" s="20" t="s">
        <v>401</v>
      </c>
      <c r="J2109" s="20" t="s">
        <v>483</v>
      </c>
    </row>
    <row r="2110" spans="1:10" x14ac:dyDescent="0.2">
      <c r="A2110" s="20" t="s">
        <v>9496</v>
      </c>
      <c r="B2110" s="20" t="s">
        <v>4908</v>
      </c>
      <c r="C2110" s="20" t="s">
        <v>4909</v>
      </c>
      <c r="D2110" s="20" t="s">
        <v>430</v>
      </c>
      <c r="E2110" s="20" t="s">
        <v>9497</v>
      </c>
      <c r="F2110" s="20" t="s">
        <v>8786</v>
      </c>
      <c r="G2110" s="20" t="s">
        <v>9498</v>
      </c>
      <c r="H2110" s="20" t="s">
        <v>9499</v>
      </c>
      <c r="I2110" s="20" t="s">
        <v>401</v>
      </c>
      <c r="J2110" s="20" t="s">
        <v>483</v>
      </c>
    </row>
    <row r="2111" spans="1:10" x14ac:dyDescent="0.2">
      <c r="A2111" s="20" t="s">
        <v>9500</v>
      </c>
      <c r="B2111" s="20" t="s">
        <v>4908</v>
      </c>
      <c r="C2111" s="20" t="s">
        <v>4909</v>
      </c>
      <c r="D2111" s="20" t="s">
        <v>430</v>
      </c>
      <c r="E2111" s="20" t="s">
        <v>9501</v>
      </c>
      <c r="F2111" s="20" t="s">
        <v>9502</v>
      </c>
      <c r="G2111" s="20" t="s">
        <v>9503</v>
      </c>
      <c r="H2111" s="20" t="s">
        <v>9504</v>
      </c>
      <c r="I2111" s="20" t="s">
        <v>401</v>
      </c>
      <c r="J2111" s="20" t="s">
        <v>483</v>
      </c>
    </row>
    <row r="2112" spans="1:10" x14ac:dyDescent="0.2">
      <c r="A2112" s="20" t="s">
        <v>9505</v>
      </c>
      <c r="B2112" s="20" t="s">
        <v>4908</v>
      </c>
      <c r="C2112" s="20" t="s">
        <v>4909</v>
      </c>
      <c r="D2112" s="20" t="s">
        <v>430</v>
      </c>
      <c r="E2112" s="20" t="s">
        <v>9506</v>
      </c>
      <c r="F2112" s="20" t="s">
        <v>6753</v>
      </c>
      <c r="G2112" s="20" t="s">
        <v>9507</v>
      </c>
      <c r="H2112" s="20" t="s">
        <v>9508</v>
      </c>
      <c r="I2112" s="20" t="s">
        <v>401</v>
      </c>
      <c r="J2112" s="20" t="s">
        <v>483</v>
      </c>
    </row>
    <row r="2113" spans="1:10" x14ac:dyDescent="0.2">
      <c r="A2113" s="20" t="s">
        <v>9509</v>
      </c>
      <c r="B2113" s="20" t="s">
        <v>4918</v>
      </c>
      <c r="C2113" s="20" t="s">
        <v>4909</v>
      </c>
      <c r="D2113" s="20" t="s">
        <v>430</v>
      </c>
      <c r="E2113" s="20" t="s">
        <v>9510</v>
      </c>
      <c r="F2113" s="20" t="s">
        <v>9511</v>
      </c>
      <c r="G2113" s="20" t="s">
        <v>9512</v>
      </c>
      <c r="H2113" s="20" t="s">
        <v>9513</v>
      </c>
      <c r="I2113" s="20" t="s">
        <v>401</v>
      </c>
      <c r="J2113" s="20" t="s">
        <v>483</v>
      </c>
    </row>
    <row r="2114" spans="1:10" x14ac:dyDescent="0.2">
      <c r="A2114" s="20" t="s">
        <v>9514</v>
      </c>
      <c r="B2114" s="20" t="s">
        <v>4918</v>
      </c>
      <c r="C2114" s="20" t="s">
        <v>4909</v>
      </c>
      <c r="D2114" s="20" t="s">
        <v>430</v>
      </c>
      <c r="E2114" s="20" t="s">
        <v>9515</v>
      </c>
      <c r="F2114" s="20" t="s">
        <v>962</v>
      </c>
      <c r="G2114" s="20" t="s">
        <v>9516</v>
      </c>
      <c r="H2114" s="20" t="s">
        <v>9517</v>
      </c>
      <c r="I2114" s="20" t="s">
        <v>401</v>
      </c>
      <c r="J2114" s="20" t="s">
        <v>483</v>
      </c>
    </row>
    <row r="2115" spans="1:10" x14ac:dyDescent="0.2">
      <c r="A2115" s="20" t="s">
        <v>9518</v>
      </c>
      <c r="B2115" s="20" t="s">
        <v>4908</v>
      </c>
      <c r="C2115" s="20" t="s">
        <v>4909</v>
      </c>
      <c r="D2115" s="20" t="s">
        <v>430</v>
      </c>
      <c r="E2115" s="20" t="s">
        <v>9519</v>
      </c>
      <c r="F2115" s="20" t="s">
        <v>9520</v>
      </c>
      <c r="G2115" s="20" t="s">
        <v>9521</v>
      </c>
      <c r="H2115" s="20" t="s">
        <v>9522</v>
      </c>
      <c r="I2115" s="20" t="s">
        <v>401</v>
      </c>
      <c r="J2115" s="20" t="s">
        <v>483</v>
      </c>
    </row>
    <row r="2116" spans="1:10" x14ac:dyDescent="0.2">
      <c r="A2116" s="20" t="s">
        <v>9523</v>
      </c>
      <c r="B2116" s="20" t="s">
        <v>4918</v>
      </c>
      <c r="C2116" s="20" t="s">
        <v>4909</v>
      </c>
      <c r="D2116" s="20" t="s">
        <v>430</v>
      </c>
      <c r="E2116" s="20" t="s">
        <v>9524</v>
      </c>
      <c r="F2116" s="20" t="s">
        <v>3373</v>
      </c>
      <c r="G2116" s="20" t="s">
        <v>9525</v>
      </c>
      <c r="H2116" s="20" t="s">
        <v>9526</v>
      </c>
      <c r="I2116" s="20" t="s">
        <v>401</v>
      </c>
      <c r="J2116" s="20" t="s">
        <v>402</v>
      </c>
    </row>
    <row r="2117" spans="1:10" x14ac:dyDescent="0.2">
      <c r="A2117" s="20" t="s">
        <v>9527</v>
      </c>
      <c r="B2117" s="20" t="s">
        <v>4918</v>
      </c>
      <c r="C2117" s="20" t="s">
        <v>4909</v>
      </c>
      <c r="D2117" s="20" t="s">
        <v>430</v>
      </c>
      <c r="E2117" s="20" t="s">
        <v>9528</v>
      </c>
      <c r="F2117" s="20" t="s">
        <v>914</v>
      </c>
      <c r="G2117" s="20" t="s">
        <v>9529</v>
      </c>
      <c r="H2117" s="20" t="s">
        <v>9530</v>
      </c>
      <c r="I2117" s="20" t="s">
        <v>401</v>
      </c>
      <c r="J2117" s="20" t="s">
        <v>483</v>
      </c>
    </row>
    <row r="2118" spans="1:10" x14ac:dyDescent="0.2">
      <c r="A2118" s="20" t="s">
        <v>9531</v>
      </c>
      <c r="B2118" s="20" t="s">
        <v>4908</v>
      </c>
      <c r="C2118" s="20" t="s">
        <v>4909</v>
      </c>
      <c r="D2118" s="20" t="s">
        <v>430</v>
      </c>
      <c r="E2118" s="20" t="s">
        <v>9532</v>
      </c>
      <c r="F2118" s="20" t="s">
        <v>1383</v>
      </c>
      <c r="G2118" s="20" t="s">
        <v>9533</v>
      </c>
      <c r="H2118" s="20" t="s">
        <v>9534</v>
      </c>
      <c r="I2118" s="20" t="s">
        <v>401</v>
      </c>
      <c r="J2118" s="20" t="s">
        <v>483</v>
      </c>
    </row>
    <row r="2119" spans="1:10" x14ac:dyDescent="0.2">
      <c r="A2119" s="20" t="s">
        <v>9535</v>
      </c>
      <c r="B2119" s="20" t="s">
        <v>4918</v>
      </c>
      <c r="C2119" s="20" t="s">
        <v>4909</v>
      </c>
      <c r="D2119" s="20" t="s">
        <v>430</v>
      </c>
      <c r="E2119" s="20" t="s">
        <v>9536</v>
      </c>
      <c r="F2119" s="20" t="s">
        <v>737</v>
      </c>
      <c r="G2119" s="20" t="s">
        <v>9537</v>
      </c>
      <c r="H2119" s="20" t="s">
        <v>9538</v>
      </c>
      <c r="I2119" s="20" t="s">
        <v>389</v>
      </c>
      <c r="J2119" s="20"/>
    </row>
    <row r="2120" spans="1:10" x14ac:dyDescent="0.2">
      <c r="A2120" s="20" t="s">
        <v>9539</v>
      </c>
      <c r="B2120" s="20" t="s">
        <v>4908</v>
      </c>
      <c r="C2120" s="20" t="s">
        <v>4909</v>
      </c>
      <c r="D2120" s="20" t="s">
        <v>430</v>
      </c>
      <c r="E2120" s="20" t="s">
        <v>9540</v>
      </c>
      <c r="F2120" s="20" t="s">
        <v>9541</v>
      </c>
      <c r="G2120" s="20" t="s">
        <v>9542</v>
      </c>
      <c r="H2120" s="20" t="s">
        <v>9543</v>
      </c>
      <c r="I2120" s="20" t="s">
        <v>401</v>
      </c>
      <c r="J2120" s="20" t="s">
        <v>483</v>
      </c>
    </row>
    <row r="2121" spans="1:10" x14ac:dyDescent="0.2">
      <c r="A2121" s="20" t="s">
        <v>9544</v>
      </c>
      <c r="B2121" s="20" t="s">
        <v>4908</v>
      </c>
      <c r="C2121" s="20" t="s">
        <v>4909</v>
      </c>
      <c r="D2121" s="20" t="s">
        <v>430</v>
      </c>
      <c r="E2121" s="20" t="s">
        <v>9545</v>
      </c>
      <c r="F2121" s="20" t="s">
        <v>9546</v>
      </c>
      <c r="G2121" s="20" t="s">
        <v>9547</v>
      </c>
      <c r="H2121" s="20" t="s">
        <v>9548</v>
      </c>
      <c r="I2121" s="20" t="s">
        <v>401</v>
      </c>
      <c r="J2121" s="20" t="s">
        <v>483</v>
      </c>
    </row>
    <row r="2122" spans="1:10" x14ac:dyDescent="0.2">
      <c r="A2122" s="20" t="s">
        <v>9549</v>
      </c>
      <c r="B2122" s="20" t="s">
        <v>4918</v>
      </c>
      <c r="C2122" s="20" t="s">
        <v>4909</v>
      </c>
      <c r="D2122" s="20" t="s">
        <v>430</v>
      </c>
      <c r="E2122" s="20" t="s">
        <v>9550</v>
      </c>
      <c r="F2122" s="20" t="s">
        <v>9551</v>
      </c>
      <c r="G2122" s="20" t="s">
        <v>9552</v>
      </c>
      <c r="H2122" s="20" t="s">
        <v>9553</v>
      </c>
      <c r="I2122" s="20" t="s">
        <v>401</v>
      </c>
      <c r="J2122" s="20" t="s">
        <v>402</v>
      </c>
    </row>
    <row r="2123" spans="1:10" x14ac:dyDescent="0.2">
      <c r="A2123" s="20" t="s">
        <v>9554</v>
      </c>
      <c r="B2123" s="20" t="s">
        <v>4908</v>
      </c>
      <c r="C2123" s="20" t="s">
        <v>4909</v>
      </c>
      <c r="D2123" s="20" t="s">
        <v>430</v>
      </c>
      <c r="E2123" s="20" t="s">
        <v>9555</v>
      </c>
      <c r="F2123" s="20" t="s">
        <v>557</v>
      </c>
      <c r="G2123" s="20" t="s">
        <v>9556</v>
      </c>
      <c r="H2123" s="20" t="s">
        <v>9557</v>
      </c>
      <c r="I2123" s="20" t="s">
        <v>401</v>
      </c>
      <c r="J2123" s="20" t="s">
        <v>483</v>
      </c>
    </row>
    <row r="2124" spans="1:10" x14ac:dyDescent="0.2">
      <c r="A2124" s="20" t="s">
        <v>9558</v>
      </c>
      <c r="B2124" s="20" t="s">
        <v>4908</v>
      </c>
      <c r="C2124" s="20" t="s">
        <v>4909</v>
      </c>
      <c r="D2124" s="20" t="s">
        <v>430</v>
      </c>
      <c r="E2124" s="20" t="s">
        <v>9559</v>
      </c>
      <c r="F2124" s="20" t="s">
        <v>552</v>
      </c>
      <c r="G2124" s="20" t="s">
        <v>9560</v>
      </c>
      <c r="H2124" s="20" t="s">
        <v>9561</v>
      </c>
      <c r="I2124" s="20" t="s">
        <v>401</v>
      </c>
      <c r="J2124" s="20" t="s">
        <v>483</v>
      </c>
    </row>
    <row r="2125" spans="1:10" x14ac:dyDescent="0.2">
      <c r="A2125" s="20" t="s">
        <v>9562</v>
      </c>
      <c r="B2125" s="20" t="s">
        <v>4908</v>
      </c>
      <c r="C2125" s="20" t="s">
        <v>4909</v>
      </c>
      <c r="D2125" s="20" t="s">
        <v>430</v>
      </c>
      <c r="E2125" s="20" t="s">
        <v>9563</v>
      </c>
      <c r="F2125" s="20" t="s">
        <v>1348</v>
      </c>
      <c r="G2125" s="20" t="s">
        <v>9564</v>
      </c>
      <c r="H2125" s="20" t="s">
        <v>9565</v>
      </c>
      <c r="I2125" s="20" t="s">
        <v>401</v>
      </c>
      <c r="J2125" s="20" t="s">
        <v>483</v>
      </c>
    </row>
    <row r="2126" spans="1:10" x14ac:dyDescent="0.2">
      <c r="A2126" s="20" t="s">
        <v>9566</v>
      </c>
      <c r="B2126" s="20" t="s">
        <v>4908</v>
      </c>
      <c r="C2126" s="20" t="s">
        <v>4909</v>
      </c>
      <c r="D2126" s="20" t="s">
        <v>430</v>
      </c>
      <c r="E2126" s="20" t="s">
        <v>9567</v>
      </c>
      <c r="F2126" s="20" t="s">
        <v>722</v>
      </c>
      <c r="G2126" s="20" t="s">
        <v>9568</v>
      </c>
      <c r="H2126" s="20" t="s">
        <v>9569</v>
      </c>
      <c r="I2126" s="20" t="s">
        <v>401</v>
      </c>
      <c r="J2126" s="20" t="s">
        <v>483</v>
      </c>
    </row>
    <row r="2127" spans="1:10" x14ac:dyDescent="0.2">
      <c r="A2127" s="20" t="s">
        <v>9570</v>
      </c>
      <c r="B2127" s="20" t="s">
        <v>4918</v>
      </c>
      <c r="C2127" s="20" t="s">
        <v>4909</v>
      </c>
      <c r="D2127" s="20" t="s">
        <v>430</v>
      </c>
      <c r="E2127" s="20" t="s">
        <v>9571</v>
      </c>
      <c r="F2127" s="20" t="s">
        <v>1378</v>
      </c>
      <c r="G2127" s="20" t="s">
        <v>9572</v>
      </c>
      <c r="H2127" s="20" t="s">
        <v>9573</v>
      </c>
      <c r="I2127" s="20" t="s">
        <v>352</v>
      </c>
      <c r="J2127" s="20"/>
    </row>
    <row r="2128" spans="1:10" x14ac:dyDescent="0.2">
      <c r="A2128" s="20" t="s">
        <v>9574</v>
      </c>
      <c r="B2128" s="20" t="s">
        <v>4918</v>
      </c>
      <c r="C2128" s="20" t="s">
        <v>4909</v>
      </c>
      <c r="D2128" s="20" t="s">
        <v>430</v>
      </c>
      <c r="E2128" s="20" t="s">
        <v>9575</v>
      </c>
      <c r="F2128" s="20" t="s">
        <v>421</v>
      </c>
      <c r="G2128" s="20" t="s">
        <v>9576</v>
      </c>
      <c r="H2128" s="20" t="s">
        <v>9577</v>
      </c>
      <c r="I2128" s="20" t="s">
        <v>389</v>
      </c>
      <c r="J2128" s="20"/>
    </row>
    <row r="2129" spans="1:10" x14ac:dyDescent="0.2">
      <c r="A2129" s="20" t="s">
        <v>9578</v>
      </c>
      <c r="B2129" s="20" t="s">
        <v>4918</v>
      </c>
      <c r="C2129" s="20" t="s">
        <v>4909</v>
      </c>
      <c r="D2129" s="20" t="s">
        <v>430</v>
      </c>
      <c r="E2129" s="20" t="s">
        <v>9579</v>
      </c>
      <c r="F2129" s="20" t="s">
        <v>905</v>
      </c>
      <c r="G2129" s="20" t="s">
        <v>9580</v>
      </c>
      <c r="H2129" s="20" t="s">
        <v>9581</v>
      </c>
      <c r="I2129" s="20" t="s">
        <v>401</v>
      </c>
      <c r="J2129" s="20" t="s">
        <v>483</v>
      </c>
    </row>
    <row r="2130" spans="1:10" x14ac:dyDescent="0.2">
      <c r="A2130" s="20" t="s">
        <v>9582</v>
      </c>
      <c r="B2130" s="20" t="s">
        <v>4908</v>
      </c>
      <c r="C2130" s="20" t="s">
        <v>4909</v>
      </c>
      <c r="D2130" s="20" t="s">
        <v>419</v>
      </c>
      <c r="E2130" s="20" t="s">
        <v>9583</v>
      </c>
      <c r="F2130" s="20" t="s">
        <v>2693</v>
      </c>
      <c r="G2130" s="20" t="s">
        <v>9584</v>
      </c>
      <c r="H2130" s="20" t="s">
        <v>9585</v>
      </c>
      <c r="I2130" s="20" t="s">
        <v>401</v>
      </c>
      <c r="J2130" s="20" t="s">
        <v>483</v>
      </c>
    </row>
    <row r="2131" spans="1:10" x14ac:dyDescent="0.2">
      <c r="A2131" s="20" t="s">
        <v>9586</v>
      </c>
      <c r="B2131" s="20" t="s">
        <v>4918</v>
      </c>
      <c r="C2131" s="20" t="s">
        <v>4909</v>
      </c>
      <c r="D2131" s="20" t="s">
        <v>430</v>
      </c>
      <c r="E2131" s="20" t="s">
        <v>9587</v>
      </c>
      <c r="F2131" s="20" t="s">
        <v>4093</v>
      </c>
      <c r="G2131" s="20" t="s">
        <v>9588</v>
      </c>
      <c r="H2131" s="20" t="s">
        <v>9589</v>
      </c>
      <c r="I2131" s="20" t="s">
        <v>352</v>
      </c>
      <c r="J2131" s="20"/>
    </row>
    <row r="2132" spans="1:10" x14ac:dyDescent="0.2">
      <c r="A2132" s="20" t="s">
        <v>9590</v>
      </c>
      <c r="B2132" s="20" t="s">
        <v>4908</v>
      </c>
      <c r="C2132" s="20" t="s">
        <v>4909</v>
      </c>
      <c r="D2132" s="20" t="s">
        <v>430</v>
      </c>
      <c r="E2132" s="20" t="s">
        <v>9591</v>
      </c>
      <c r="F2132" s="20" t="s">
        <v>588</v>
      </c>
      <c r="G2132" s="20" t="s">
        <v>9592</v>
      </c>
      <c r="H2132" s="20" t="s">
        <v>9593</v>
      </c>
      <c r="I2132" s="20" t="s">
        <v>401</v>
      </c>
      <c r="J2132" s="20" t="s">
        <v>483</v>
      </c>
    </row>
    <row r="2133" spans="1:10" x14ac:dyDescent="0.2">
      <c r="A2133" s="20" t="s">
        <v>9594</v>
      </c>
      <c r="B2133" s="20" t="s">
        <v>4908</v>
      </c>
      <c r="C2133" s="20" t="s">
        <v>4909</v>
      </c>
      <c r="D2133" s="20" t="s">
        <v>430</v>
      </c>
      <c r="E2133" s="20" t="s">
        <v>9595</v>
      </c>
      <c r="F2133" s="20" t="s">
        <v>1900</v>
      </c>
      <c r="G2133" s="20" t="s">
        <v>9596</v>
      </c>
      <c r="H2133" s="20" t="s">
        <v>9597</v>
      </c>
      <c r="I2133" s="20" t="s">
        <v>401</v>
      </c>
      <c r="J2133" s="20" t="s">
        <v>483</v>
      </c>
    </row>
    <row r="2134" spans="1:10" x14ac:dyDescent="0.2">
      <c r="A2134" s="20" t="s">
        <v>9598</v>
      </c>
      <c r="B2134" s="20" t="s">
        <v>4908</v>
      </c>
      <c r="C2134" s="20" t="s">
        <v>4909</v>
      </c>
      <c r="D2134" s="20" t="s">
        <v>571</v>
      </c>
      <c r="E2134" s="20" t="s">
        <v>9599</v>
      </c>
      <c r="F2134" s="20" t="s">
        <v>7775</v>
      </c>
      <c r="G2134" s="20" t="s">
        <v>9600</v>
      </c>
      <c r="H2134" s="20" t="s">
        <v>9601</v>
      </c>
      <c r="I2134" s="20" t="s">
        <v>401</v>
      </c>
      <c r="J2134" s="20" t="s">
        <v>483</v>
      </c>
    </row>
    <row r="2135" spans="1:10" x14ac:dyDescent="0.2">
      <c r="A2135" s="20" t="s">
        <v>9602</v>
      </c>
      <c r="B2135" s="20" t="s">
        <v>4918</v>
      </c>
      <c r="C2135" s="20" t="s">
        <v>4909</v>
      </c>
      <c r="D2135" s="20" t="s">
        <v>430</v>
      </c>
      <c r="E2135" s="20" t="s">
        <v>9603</v>
      </c>
      <c r="F2135" s="20" t="s">
        <v>923</v>
      </c>
      <c r="G2135" s="20" t="s">
        <v>9604</v>
      </c>
      <c r="H2135" s="20" t="s">
        <v>9605</v>
      </c>
      <c r="I2135" s="20" t="s">
        <v>401</v>
      </c>
      <c r="J2135" s="20" t="s">
        <v>483</v>
      </c>
    </row>
    <row r="2136" spans="1:10" x14ac:dyDescent="0.2">
      <c r="A2136" s="20" t="s">
        <v>9606</v>
      </c>
      <c r="B2136" s="20" t="s">
        <v>4908</v>
      </c>
      <c r="C2136" s="20" t="s">
        <v>4909</v>
      </c>
      <c r="D2136" s="20" t="s">
        <v>571</v>
      </c>
      <c r="E2136" s="20" t="s">
        <v>9607</v>
      </c>
      <c r="F2136" s="20" t="s">
        <v>9608</v>
      </c>
      <c r="G2136" s="20" t="s">
        <v>9609</v>
      </c>
      <c r="H2136" s="20" t="s">
        <v>9610</v>
      </c>
      <c r="I2136" s="20" t="s">
        <v>401</v>
      </c>
      <c r="J2136" s="20" t="s">
        <v>483</v>
      </c>
    </row>
    <row r="2137" spans="1:10" x14ac:dyDescent="0.2">
      <c r="A2137" s="20" t="s">
        <v>9611</v>
      </c>
      <c r="B2137" s="20" t="s">
        <v>4908</v>
      </c>
      <c r="C2137" s="20" t="s">
        <v>4909</v>
      </c>
      <c r="D2137" s="20" t="s">
        <v>430</v>
      </c>
      <c r="E2137" s="20" t="s">
        <v>9612</v>
      </c>
      <c r="F2137" s="20" t="s">
        <v>410</v>
      </c>
      <c r="G2137" s="20" t="s">
        <v>9613</v>
      </c>
      <c r="H2137" s="20" t="s">
        <v>9614</v>
      </c>
      <c r="I2137" s="20" t="s">
        <v>389</v>
      </c>
      <c r="J2137" s="20"/>
    </row>
    <row r="2138" spans="1:10" x14ac:dyDescent="0.2">
      <c r="A2138" s="20" t="s">
        <v>9615</v>
      </c>
      <c r="B2138" s="20" t="s">
        <v>4918</v>
      </c>
      <c r="C2138" s="20" t="s">
        <v>4909</v>
      </c>
      <c r="D2138" s="20" t="s">
        <v>419</v>
      </c>
      <c r="E2138" s="20" t="s">
        <v>9616</v>
      </c>
      <c r="F2138" s="20" t="s">
        <v>1228</v>
      </c>
      <c r="G2138" s="20" t="s">
        <v>9617</v>
      </c>
      <c r="H2138" s="20" t="s">
        <v>9618</v>
      </c>
      <c r="I2138" s="20" t="s">
        <v>401</v>
      </c>
      <c r="J2138" s="20" t="s">
        <v>483</v>
      </c>
    </row>
    <row r="2139" spans="1:10" x14ac:dyDescent="0.2">
      <c r="A2139" s="20" t="s">
        <v>9619</v>
      </c>
      <c r="B2139" s="20" t="s">
        <v>4908</v>
      </c>
      <c r="C2139" s="20" t="s">
        <v>4909</v>
      </c>
      <c r="D2139" s="20" t="s">
        <v>430</v>
      </c>
      <c r="E2139" s="20" t="s">
        <v>9620</v>
      </c>
      <c r="F2139" s="20" t="s">
        <v>4932</v>
      </c>
      <c r="G2139" s="20" t="s">
        <v>9621</v>
      </c>
      <c r="H2139" s="20" t="s">
        <v>9622</v>
      </c>
      <c r="I2139" s="20" t="s">
        <v>401</v>
      </c>
      <c r="J2139" s="20" t="s">
        <v>483</v>
      </c>
    </row>
    <row r="2140" spans="1:10" x14ac:dyDescent="0.2">
      <c r="A2140" s="20" t="s">
        <v>9623</v>
      </c>
      <c r="B2140" s="20" t="s">
        <v>4908</v>
      </c>
      <c r="C2140" s="20" t="s">
        <v>4909</v>
      </c>
      <c r="D2140" s="20" t="s">
        <v>430</v>
      </c>
      <c r="E2140" s="20" t="s">
        <v>9624</v>
      </c>
      <c r="F2140" s="20" t="s">
        <v>2492</v>
      </c>
      <c r="G2140" s="20" t="s">
        <v>9625</v>
      </c>
      <c r="H2140" s="20" t="s">
        <v>9626</v>
      </c>
      <c r="I2140" s="20" t="s">
        <v>401</v>
      </c>
      <c r="J2140" s="20" t="s">
        <v>483</v>
      </c>
    </row>
    <row r="2141" spans="1:10" x14ac:dyDescent="0.2">
      <c r="A2141" s="20" t="s">
        <v>9627</v>
      </c>
      <c r="B2141" s="20" t="s">
        <v>4908</v>
      </c>
      <c r="C2141" s="20" t="s">
        <v>4909</v>
      </c>
      <c r="D2141" s="20" t="s">
        <v>430</v>
      </c>
      <c r="E2141" s="20" t="s">
        <v>9628</v>
      </c>
      <c r="F2141" s="20" t="s">
        <v>8702</v>
      </c>
      <c r="G2141" s="20" t="s">
        <v>9629</v>
      </c>
      <c r="H2141" s="20" t="s">
        <v>9630</v>
      </c>
      <c r="I2141" s="20" t="s">
        <v>401</v>
      </c>
      <c r="J2141" s="20" t="s">
        <v>483</v>
      </c>
    </row>
    <row r="2142" spans="1:10" x14ac:dyDescent="0.2">
      <c r="A2142" s="20" t="s">
        <v>9631</v>
      </c>
      <c r="B2142" s="20" t="s">
        <v>4908</v>
      </c>
      <c r="C2142" s="20" t="s">
        <v>4909</v>
      </c>
      <c r="D2142" s="20" t="s">
        <v>419</v>
      </c>
      <c r="E2142" s="20" t="s">
        <v>9632</v>
      </c>
      <c r="F2142" s="20" t="s">
        <v>1854</v>
      </c>
      <c r="G2142" s="20" t="s">
        <v>9633</v>
      </c>
      <c r="H2142" s="20" t="s">
        <v>9634</v>
      </c>
      <c r="I2142" s="20" t="s">
        <v>401</v>
      </c>
      <c r="J2142" s="20" t="s">
        <v>483</v>
      </c>
    </row>
    <row r="2143" spans="1:10" x14ac:dyDescent="0.2">
      <c r="A2143" s="20" t="s">
        <v>9635</v>
      </c>
      <c r="B2143" s="20" t="s">
        <v>4908</v>
      </c>
      <c r="C2143" s="20" t="s">
        <v>4909</v>
      </c>
      <c r="D2143" s="20" t="s">
        <v>430</v>
      </c>
      <c r="E2143" s="20" t="s">
        <v>9636</v>
      </c>
      <c r="F2143" s="20" t="s">
        <v>562</v>
      </c>
      <c r="G2143" s="20" t="s">
        <v>9637</v>
      </c>
      <c r="H2143" s="20" t="s">
        <v>9638</v>
      </c>
      <c r="I2143" s="20" t="s">
        <v>401</v>
      </c>
      <c r="J2143" s="20" t="s">
        <v>402</v>
      </c>
    </row>
    <row r="2144" spans="1:10" x14ac:dyDescent="0.2">
      <c r="A2144" s="20" t="s">
        <v>9639</v>
      </c>
      <c r="B2144" s="20" t="s">
        <v>4908</v>
      </c>
      <c r="C2144" s="20" t="s">
        <v>4909</v>
      </c>
      <c r="D2144" s="20" t="s">
        <v>430</v>
      </c>
      <c r="E2144" s="20" t="s">
        <v>9640</v>
      </c>
      <c r="F2144" s="20" t="s">
        <v>456</v>
      </c>
      <c r="G2144" s="20" t="s">
        <v>9641</v>
      </c>
      <c r="H2144" s="20" t="s">
        <v>9642</v>
      </c>
      <c r="I2144" s="20" t="s">
        <v>401</v>
      </c>
      <c r="J2144" s="20" t="s">
        <v>483</v>
      </c>
    </row>
    <row r="2145" spans="1:10" x14ac:dyDescent="0.2">
      <c r="A2145" s="20" t="s">
        <v>9643</v>
      </c>
      <c r="B2145" s="20" t="s">
        <v>4908</v>
      </c>
      <c r="C2145" s="20" t="s">
        <v>4909</v>
      </c>
      <c r="D2145" s="20" t="s">
        <v>430</v>
      </c>
      <c r="E2145" s="20" t="s">
        <v>9644</v>
      </c>
      <c r="F2145" s="20" t="s">
        <v>367</v>
      </c>
      <c r="G2145" s="20" t="s">
        <v>9645</v>
      </c>
      <c r="H2145" s="20" t="s">
        <v>9646</v>
      </c>
      <c r="I2145" s="20" t="s">
        <v>401</v>
      </c>
      <c r="J2145" s="20" t="s">
        <v>483</v>
      </c>
    </row>
    <row r="2146" spans="1:10" x14ac:dyDescent="0.2">
      <c r="A2146" s="20" t="s">
        <v>9647</v>
      </c>
      <c r="B2146" s="20" t="s">
        <v>992</v>
      </c>
      <c r="C2146" s="20" t="s">
        <v>4909</v>
      </c>
      <c r="D2146" s="20" t="s">
        <v>430</v>
      </c>
      <c r="E2146" s="20" t="s">
        <v>9648</v>
      </c>
      <c r="F2146" s="20" t="s">
        <v>9649</v>
      </c>
      <c r="G2146" s="20" t="s">
        <v>9650</v>
      </c>
      <c r="H2146" s="20" t="s">
        <v>9651</v>
      </c>
      <c r="I2146" s="20" t="s">
        <v>401</v>
      </c>
      <c r="J2146" s="20" t="s">
        <v>483</v>
      </c>
    </row>
    <row r="2147" spans="1:10" x14ac:dyDescent="0.2">
      <c r="A2147" s="20" t="s">
        <v>9652</v>
      </c>
      <c r="B2147" s="20" t="s">
        <v>4918</v>
      </c>
      <c r="C2147" s="20" t="s">
        <v>4909</v>
      </c>
      <c r="D2147" s="20" t="s">
        <v>430</v>
      </c>
      <c r="E2147" s="20" t="s">
        <v>9653</v>
      </c>
      <c r="F2147" s="20" t="s">
        <v>2021</v>
      </c>
      <c r="G2147" s="20" t="s">
        <v>9654</v>
      </c>
      <c r="H2147" s="20" t="s">
        <v>9655</v>
      </c>
      <c r="I2147" s="20" t="s">
        <v>401</v>
      </c>
      <c r="J2147" s="20" t="s">
        <v>483</v>
      </c>
    </row>
    <row r="2148" spans="1:10" x14ac:dyDescent="0.2">
      <c r="A2148" s="20" t="s">
        <v>9656</v>
      </c>
      <c r="B2148" s="20" t="s">
        <v>4918</v>
      </c>
      <c r="C2148" s="20" t="s">
        <v>4909</v>
      </c>
      <c r="D2148" s="20" t="s">
        <v>419</v>
      </c>
      <c r="E2148" s="20" t="s">
        <v>9657</v>
      </c>
      <c r="F2148" s="20" t="s">
        <v>962</v>
      </c>
      <c r="G2148" s="20" t="s">
        <v>9658</v>
      </c>
      <c r="H2148" s="20" t="s">
        <v>9659</v>
      </c>
      <c r="I2148" s="20" t="s">
        <v>389</v>
      </c>
      <c r="J2148" s="20"/>
    </row>
    <row r="2149" spans="1:10" x14ac:dyDescent="0.2">
      <c r="A2149" s="20" t="s">
        <v>9660</v>
      </c>
      <c r="B2149" s="20" t="s">
        <v>4908</v>
      </c>
      <c r="C2149" s="20" t="s">
        <v>4909</v>
      </c>
      <c r="D2149" s="20" t="s">
        <v>430</v>
      </c>
      <c r="E2149" s="20" t="s">
        <v>9661</v>
      </c>
      <c r="F2149" s="20" t="s">
        <v>9662</v>
      </c>
      <c r="G2149" s="20" t="s">
        <v>9663</v>
      </c>
      <c r="H2149" s="20" t="s">
        <v>9664</v>
      </c>
      <c r="I2149" s="20" t="s">
        <v>401</v>
      </c>
      <c r="J2149" s="20" t="s">
        <v>483</v>
      </c>
    </row>
    <row r="2150" spans="1:10" x14ac:dyDescent="0.2">
      <c r="A2150" s="20" t="s">
        <v>9665</v>
      </c>
      <c r="B2150" s="20" t="s">
        <v>4908</v>
      </c>
      <c r="C2150" s="20" t="s">
        <v>4909</v>
      </c>
      <c r="D2150" s="20" t="s">
        <v>430</v>
      </c>
      <c r="E2150" s="20" t="s">
        <v>9666</v>
      </c>
      <c r="F2150" s="20" t="s">
        <v>9667</v>
      </c>
      <c r="G2150" s="20" t="s">
        <v>9668</v>
      </c>
      <c r="H2150" s="20" t="s">
        <v>9669</v>
      </c>
      <c r="I2150" s="20" t="s">
        <v>401</v>
      </c>
      <c r="J2150" s="20" t="s">
        <v>483</v>
      </c>
    </row>
    <row r="2151" spans="1:10" x14ac:dyDescent="0.2">
      <c r="A2151" s="20" t="s">
        <v>9670</v>
      </c>
      <c r="B2151" s="20" t="s">
        <v>4918</v>
      </c>
      <c r="C2151" s="20" t="s">
        <v>4909</v>
      </c>
      <c r="D2151" s="20" t="s">
        <v>430</v>
      </c>
      <c r="E2151" s="20" t="s">
        <v>9671</v>
      </c>
      <c r="F2151" s="20" t="s">
        <v>1905</v>
      </c>
      <c r="G2151" s="20" t="s">
        <v>9672</v>
      </c>
      <c r="H2151" s="20" t="s">
        <v>9673</v>
      </c>
      <c r="I2151" s="20" t="s">
        <v>401</v>
      </c>
      <c r="J2151" s="20" t="s">
        <v>483</v>
      </c>
    </row>
    <row r="2152" spans="1:10" x14ac:dyDescent="0.2">
      <c r="A2152" s="20" t="s">
        <v>9674</v>
      </c>
      <c r="B2152" s="20" t="s">
        <v>4908</v>
      </c>
      <c r="C2152" s="20" t="s">
        <v>4909</v>
      </c>
      <c r="D2152" s="20" t="s">
        <v>430</v>
      </c>
      <c r="E2152" s="20" t="s">
        <v>9675</v>
      </c>
      <c r="F2152" s="20" t="s">
        <v>547</v>
      </c>
      <c r="G2152" s="20" t="s">
        <v>9676</v>
      </c>
      <c r="H2152" s="20" t="s">
        <v>9677</v>
      </c>
      <c r="I2152" s="20" t="s">
        <v>401</v>
      </c>
      <c r="J2152" s="20" t="s">
        <v>483</v>
      </c>
    </row>
    <row r="2153" spans="1:10" x14ac:dyDescent="0.2">
      <c r="A2153" s="20" t="s">
        <v>9678</v>
      </c>
      <c r="B2153" s="20" t="s">
        <v>4908</v>
      </c>
      <c r="C2153" s="20" t="s">
        <v>4909</v>
      </c>
      <c r="D2153" s="20" t="s">
        <v>430</v>
      </c>
      <c r="E2153" s="20" t="s">
        <v>9679</v>
      </c>
      <c r="F2153" s="20" t="s">
        <v>1228</v>
      </c>
      <c r="G2153" s="20" t="s">
        <v>9680</v>
      </c>
      <c r="H2153" s="20" t="s">
        <v>9681</v>
      </c>
      <c r="I2153" s="20" t="s">
        <v>401</v>
      </c>
      <c r="J2153" s="20" t="s">
        <v>483</v>
      </c>
    </row>
    <row r="2154" spans="1:10" x14ac:dyDescent="0.2">
      <c r="A2154" s="20" t="s">
        <v>9682</v>
      </c>
      <c r="B2154" s="20" t="s">
        <v>4908</v>
      </c>
      <c r="C2154" s="20" t="s">
        <v>4909</v>
      </c>
      <c r="D2154" s="20" t="s">
        <v>430</v>
      </c>
      <c r="E2154" s="20" t="s">
        <v>9683</v>
      </c>
      <c r="F2154" s="20" t="s">
        <v>9684</v>
      </c>
      <c r="G2154" s="20" t="s">
        <v>9685</v>
      </c>
      <c r="H2154" s="20" t="s">
        <v>9686</v>
      </c>
      <c r="I2154" s="20" t="s">
        <v>401</v>
      </c>
      <c r="J2154" s="20" t="s">
        <v>483</v>
      </c>
    </row>
    <row r="2155" spans="1:10" x14ac:dyDescent="0.2">
      <c r="A2155" s="20" t="s">
        <v>9687</v>
      </c>
      <c r="B2155" s="20" t="s">
        <v>4908</v>
      </c>
      <c r="C2155" s="20" t="s">
        <v>4909</v>
      </c>
      <c r="D2155" s="20" t="s">
        <v>430</v>
      </c>
      <c r="E2155" s="20" t="s">
        <v>9688</v>
      </c>
      <c r="F2155" s="20" t="s">
        <v>1228</v>
      </c>
      <c r="G2155" s="20" t="s">
        <v>9689</v>
      </c>
      <c r="H2155" s="20" t="s">
        <v>9690</v>
      </c>
      <c r="I2155" s="20" t="s">
        <v>401</v>
      </c>
      <c r="J2155" s="20" t="s">
        <v>483</v>
      </c>
    </row>
    <row r="2156" spans="1:10" x14ac:dyDescent="0.2">
      <c r="A2156" s="20" t="s">
        <v>9691</v>
      </c>
      <c r="B2156" s="20" t="s">
        <v>4908</v>
      </c>
      <c r="C2156" s="20" t="s">
        <v>4909</v>
      </c>
      <c r="D2156" s="20" t="s">
        <v>571</v>
      </c>
      <c r="E2156" s="20" t="s">
        <v>9692</v>
      </c>
      <c r="F2156" s="20" t="s">
        <v>923</v>
      </c>
      <c r="G2156" s="20" t="s">
        <v>9693</v>
      </c>
      <c r="H2156" s="20" t="s">
        <v>9694</v>
      </c>
      <c r="I2156" s="20" t="s">
        <v>401</v>
      </c>
      <c r="J2156" s="20" t="s">
        <v>483</v>
      </c>
    </row>
    <row r="2157" spans="1:10" x14ac:dyDescent="0.2">
      <c r="A2157" s="20" t="s">
        <v>9695</v>
      </c>
      <c r="B2157" s="20" t="s">
        <v>4908</v>
      </c>
      <c r="C2157" s="20" t="s">
        <v>4909</v>
      </c>
      <c r="D2157" s="20" t="s">
        <v>571</v>
      </c>
      <c r="E2157" s="20" t="s">
        <v>9696</v>
      </c>
      <c r="F2157" s="20" t="s">
        <v>9697</v>
      </c>
      <c r="G2157" s="20" t="s">
        <v>9698</v>
      </c>
      <c r="H2157" s="20" t="s">
        <v>9699</v>
      </c>
      <c r="I2157" s="20" t="s">
        <v>401</v>
      </c>
      <c r="J2157" s="20" t="s">
        <v>402</v>
      </c>
    </row>
    <row r="2158" spans="1:10" x14ac:dyDescent="0.2">
      <c r="A2158" s="20" t="s">
        <v>9700</v>
      </c>
      <c r="B2158" s="20" t="s">
        <v>4918</v>
      </c>
      <c r="C2158" s="20" t="s">
        <v>4909</v>
      </c>
      <c r="D2158" s="20" t="s">
        <v>430</v>
      </c>
      <c r="E2158" s="20" t="s">
        <v>9701</v>
      </c>
      <c r="F2158" s="20" t="s">
        <v>1891</v>
      </c>
      <c r="G2158" s="20" t="s">
        <v>9702</v>
      </c>
      <c r="H2158" s="20" t="s">
        <v>9703</v>
      </c>
      <c r="I2158" s="20" t="s">
        <v>401</v>
      </c>
      <c r="J2158" s="20" t="s">
        <v>402</v>
      </c>
    </row>
    <row r="2159" spans="1:10" x14ac:dyDescent="0.2">
      <c r="A2159" s="20" t="s">
        <v>9704</v>
      </c>
      <c r="B2159" s="20" t="s">
        <v>4918</v>
      </c>
      <c r="C2159" s="20" t="s">
        <v>4909</v>
      </c>
      <c r="D2159" s="20" t="s">
        <v>430</v>
      </c>
      <c r="E2159" s="20" t="s">
        <v>9705</v>
      </c>
      <c r="F2159" s="20" t="s">
        <v>9706</v>
      </c>
      <c r="G2159" s="20" t="s">
        <v>9707</v>
      </c>
      <c r="H2159" s="20" t="s">
        <v>9708</v>
      </c>
      <c r="I2159" s="20" t="s">
        <v>401</v>
      </c>
      <c r="J2159" s="20" t="s">
        <v>483</v>
      </c>
    </row>
    <row r="2160" spans="1:10" x14ac:dyDescent="0.2">
      <c r="A2160" s="20" t="s">
        <v>9709</v>
      </c>
      <c r="B2160" s="20" t="s">
        <v>4908</v>
      </c>
      <c r="C2160" s="20" t="s">
        <v>4909</v>
      </c>
      <c r="D2160" s="20" t="s">
        <v>430</v>
      </c>
      <c r="E2160" s="20" t="s">
        <v>9710</v>
      </c>
      <c r="F2160" s="20" t="s">
        <v>1206</v>
      </c>
      <c r="G2160" s="20" t="s">
        <v>9711</v>
      </c>
      <c r="H2160" s="20" t="s">
        <v>9712</v>
      </c>
      <c r="I2160" s="20" t="s">
        <v>401</v>
      </c>
      <c r="J2160" s="20" t="s">
        <v>483</v>
      </c>
    </row>
    <row r="2161" spans="1:10" x14ac:dyDescent="0.2">
      <c r="A2161" s="20" t="s">
        <v>9713</v>
      </c>
      <c r="B2161" s="20" t="s">
        <v>4908</v>
      </c>
      <c r="C2161" s="20" t="s">
        <v>4909</v>
      </c>
      <c r="D2161" s="20" t="s">
        <v>419</v>
      </c>
      <c r="E2161" s="20" t="s">
        <v>9714</v>
      </c>
      <c r="F2161" s="20" t="s">
        <v>6079</v>
      </c>
      <c r="G2161" s="20" t="s">
        <v>9715</v>
      </c>
      <c r="H2161" s="20" t="s">
        <v>9716</v>
      </c>
      <c r="I2161" s="20" t="s">
        <v>401</v>
      </c>
      <c r="J2161" s="20" t="s">
        <v>483</v>
      </c>
    </row>
    <row r="2162" spans="1:10" x14ac:dyDescent="0.2">
      <c r="A2162" s="20" t="s">
        <v>9717</v>
      </c>
      <c r="B2162" s="20" t="s">
        <v>4918</v>
      </c>
      <c r="C2162" s="20" t="s">
        <v>4909</v>
      </c>
      <c r="D2162" s="20" t="s">
        <v>430</v>
      </c>
      <c r="E2162" s="20" t="s">
        <v>9718</v>
      </c>
      <c r="F2162" s="20" t="s">
        <v>466</v>
      </c>
      <c r="G2162" s="20" t="s">
        <v>9719</v>
      </c>
      <c r="H2162" s="20" t="s">
        <v>9720</v>
      </c>
      <c r="I2162" s="20" t="s">
        <v>401</v>
      </c>
      <c r="J2162" s="20" t="s">
        <v>483</v>
      </c>
    </row>
    <row r="2163" spans="1:10" x14ac:dyDescent="0.2">
      <c r="A2163" s="20" t="s">
        <v>9721</v>
      </c>
      <c r="B2163" s="20" t="s">
        <v>4908</v>
      </c>
      <c r="C2163" s="20" t="s">
        <v>4909</v>
      </c>
      <c r="D2163" s="20" t="s">
        <v>419</v>
      </c>
      <c r="E2163" s="20" t="s">
        <v>9722</v>
      </c>
      <c r="F2163" s="20" t="s">
        <v>542</v>
      </c>
      <c r="G2163" s="20" t="s">
        <v>9723</v>
      </c>
      <c r="H2163" s="20" t="s">
        <v>9724</v>
      </c>
      <c r="I2163" s="20" t="s">
        <v>401</v>
      </c>
      <c r="J2163" s="20" t="s">
        <v>483</v>
      </c>
    </row>
    <row r="2164" spans="1:10" x14ac:dyDescent="0.2">
      <c r="A2164" s="20" t="s">
        <v>9725</v>
      </c>
      <c r="B2164" s="20" t="s">
        <v>4918</v>
      </c>
      <c r="C2164" s="20" t="s">
        <v>4909</v>
      </c>
      <c r="D2164" s="20" t="s">
        <v>430</v>
      </c>
      <c r="E2164" s="20" t="s">
        <v>9726</v>
      </c>
      <c r="F2164" s="20" t="s">
        <v>9727</v>
      </c>
      <c r="G2164" s="20" t="s">
        <v>9728</v>
      </c>
      <c r="H2164" s="20" t="s">
        <v>9729</v>
      </c>
      <c r="I2164" s="20" t="s">
        <v>401</v>
      </c>
      <c r="J2164" s="20" t="s">
        <v>483</v>
      </c>
    </row>
    <row r="2165" spans="1:10" x14ac:dyDescent="0.2">
      <c r="A2165" s="20" t="s">
        <v>9730</v>
      </c>
      <c r="B2165" s="20" t="s">
        <v>4918</v>
      </c>
      <c r="C2165" s="20" t="s">
        <v>4909</v>
      </c>
      <c r="D2165" s="20" t="s">
        <v>430</v>
      </c>
      <c r="E2165" s="20" t="s">
        <v>9731</v>
      </c>
      <c r="F2165" s="20" t="s">
        <v>693</v>
      </c>
      <c r="G2165" s="20" t="s">
        <v>9732</v>
      </c>
      <c r="H2165" s="20" t="s">
        <v>9733</v>
      </c>
      <c r="I2165" s="20" t="s">
        <v>401</v>
      </c>
      <c r="J2165" s="20" t="s">
        <v>483</v>
      </c>
    </row>
    <row r="2166" spans="1:10" x14ac:dyDescent="0.2">
      <c r="A2166" s="20" t="s">
        <v>9734</v>
      </c>
      <c r="B2166" s="20" t="s">
        <v>4908</v>
      </c>
      <c r="C2166" s="20" t="s">
        <v>4909</v>
      </c>
      <c r="D2166" s="20" t="s">
        <v>419</v>
      </c>
      <c r="E2166" s="20" t="s">
        <v>9735</v>
      </c>
      <c r="F2166" s="20" t="s">
        <v>8786</v>
      </c>
      <c r="G2166" s="20" t="s">
        <v>9736</v>
      </c>
      <c r="H2166" s="20" t="s">
        <v>9737</v>
      </c>
      <c r="I2166" s="20" t="s">
        <v>401</v>
      </c>
      <c r="J2166" s="20" t="s">
        <v>483</v>
      </c>
    </row>
    <row r="2167" spans="1:10" x14ac:dyDescent="0.2">
      <c r="A2167" s="20" t="s">
        <v>9738</v>
      </c>
      <c r="B2167" s="20" t="s">
        <v>4908</v>
      </c>
      <c r="C2167" s="20" t="s">
        <v>4909</v>
      </c>
      <c r="D2167" s="20" t="s">
        <v>430</v>
      </c>
      <c r="E2167" s="20" t="s">
        <v>9739</v>
      </c>
      <c r="F2167" s="20" t="s">
        <v>2048</v>
      </c>
      <c r="G2167" s="20" t="s">
        <v>9740</v>
      </c>
      <c r="H2167" s="20" t="s">
        <v>9741</v>
      </c>
      <c r="I2167" s="20" t="s">
        <v>401</v>
      </c>
      <c r="J2167" s="20" t="s">
        <v>402</v>
      </c>
    </row>
    <row r="2168" spans="1:10" x14ac:dyDescent="0.2">
      <c r="A2168" s="20" t="s">
        <v>9742</v>
      </c>
      <c r="B2168" s="20" t="s">
        <v>4908</v>
      </c>
      <c r="C2168" s="20" t="s">
        <v>4909</v>
      </c>
      <c r="D2168" s="20" t="s">
        <v>419</v>
      </c>
      <c r="E2168" s="20" t="s">
        <v>9743</v>
      </c>
      <c r="F2168" s="20" t="s">
        <v>1427</v>
      </c>
      <c r="G2168" s="20" t="s">
        <v>9744</v>
      </c>
      <c r="H2168" s="20" t="s">
        <v>9745</v>
      </c>
      <c r="I2168" s="20" t="s">
        <v>401</v>
      </c>
      <c r="J2168" s="20" t="s">
        <v>483</v>
      </c>
    </row>
    <row r="2169" spans="1:10" x14ac:dyDescent="0.2">
      <c r="A2169" s="20" t="s">
        <v>9746</v>
      </c>
      <c r="B2169" s="20" t="s">
        <v>4908</v>
      </c>
      <c r="C2169" s="20" t="s">
        <v>4909</v>
      </c>
      <c r="D2169" s="20" t="s">
        <v>571</v>
      </c>
      <c r="E2169" s="20" t="s">
        <v>9747</v>
      </c>
      <c r="F2169" s="20" t="s">
        <v>9748</v>
      </c>
      <c r="G2169" s="20" t="s">
        <v>9749</v>
      </c>
      <c r="H2169" s="20" t="s">
        <v>9750</v>
      </c>
      <c r="I2169" s="20" t="s">
        <v>401</v>
      </c>
      <c r="J2169" s="20" t="s">
        <v>483</v>
      </c>
    </row>
    <row r="2170" spans="1:10" x14ac:dyDescent="0.2">
      <c r="A2170" s="20" t="s">
        <v>9751</v>
      </c>
      <c r="B2170" s="20" t="s">
        <v>4908</v>
      </c>
      <c r="C2170" s="20" t="s">
        <v>4909</v>
      </c>
      <c r="D2170" s="20" t="s">
        <v>430</v>
      </c>
      <c r="E2170" s="20" t="s">
        <v>9752</v>
      </c>
      <c r="F2170" s="20" t="s">
        <v>456</v>
      </c>
      <c r="G2170" s="20" t="s">
        <v>9753</v>
      </c>
      <c r="H2170" s="20" t="s">
        <v>9754</v>
      </c>
      <c r="I2170" s="20" t="s">
        <v>401</v>
      </c>
      <c r="J2170" s="20" t="s">
        <v>483</v>
      </c>
    </row>
    <row r="2171" spans="1:10" x14ac:dyDescent="0.2">
      <c r="A2171" s="20" t="s">
        <v>9755</v>
      </c>
      <c r="B2171" s="20" t="s">
        <v>4918</v>
      </c>
      <c r="C2171" s="20" t="s">
        <v>4909</v>
      </c>
      <c r="D2171" s="20" t="s">
        <v>430</v>
      </c>
      <c r="E2171" s="20" t="s">
        <v>9756</v>
      </c>
      <c r="F2171" s="20" t="s">
        <v>1727</v>
      </c>
      <c r="G2171" s="20" t="s">
        <v>9757</v>
      </c>
      <c r="H2171" s="20" t="s">
        <v>9758</v>
      </c>
      <c r="I2171" s="20" t="s">
        <v>401</v>
      </c>
      <c r="J2171" s="20" t="s">
        <v>483</v>
      </c>
    </row>
    <row r="2172" spans="1:10" x14ac:dyDescent="0.2">
      <c r="A2172" s="20" t="s">
        <v>9759</v>
      </c>
      <c r="B2172" s="20" t="s">
        <v>4908</v>
      </c>
      <c r="C2172" s="20" t="s">
        <v>4909</v>
      </c>
      <c r="D2172" s="20" t="s">
        <v>430</v>
      </c>
      <c r="E2172" s="20" t="s">
        <v>9760</v>
      </c>
      <c r="F2172" s="20" t="s">
        <v>410</v>
      </c>
      <c r="G2172" s="20" t="s">
        <v>9761</v>
      </c>
      <c r="H2172" s="20" t="s">
        <v>9762</v>
      </c>
      <c r="I2172" s="20" t="s">
        <v>401</v>
      </c>
      <c r="J2172" s="20" t="s">
        <v>483</v>
      </c>
    </row>
    <row r="2173" spans="1:10" x14ac:dyDescent="0.2">
      <c r="A2173" s="20" t="s">
        <v>9763</v>
      </c>
      <c r="B2173" s="20" t="s">
        <v>4918</v>
      </c>
      <c r="C2173" s="20" t="s">
        <v>4909</v>
      </c>
      <c r="D2173" s="20" t="s">
        <v>430</v>
      </c>
      <c r="E2173" s="20" t="s">
        <v>9764</v>
      </c>
      <c r="F2173" s="20" t="s">
        <v>9765</v>
      </c>
      <c r="G2173" s="20" t="s">
        <v>9766</v>
      </c>
      <c r="H2173" s="20" t="s">
        <v>9767</v>
      </c>
      <c r="I2173" s="20" t="s">
        <v>352</v>
      </c>
      <c r="J2173" s="20"/>
    </row>
    <row r="2174" spans="1:10" x14ac:dyDescent="0.2">
      <c r="A2174" s="20" t="s">
        <v>9768</v>
      </c>
      <c r="B2174" s="20" t="s">
        <v>4918</v>
      </c>
      <c r="C2174" s="20" t="s">
        <v>4909</v>
      </c>
      <c r="D2174" s="20" t="s">
        <v>430</v>
      </c>
      <c r="E2174" s="20" t="s">
        <v>9769</v>
      </c>
      <c r="F2174" s="20" t="s">
        <v>557</v>
      </c>
      <c r="G2174" s="20" t="s">
        <v>9770</v>
      </c>
      <c r="H2174" s="20" t="s">
        <v>9771</v>
      </c>
      <c r="I2174" s="20" t="s">
        <v>401</v>
      </c>
      <c r="J2174" s="20" t="s">
        <v>483</v>
      </c>
    </row>
    <row r="2175" spans="1:10" x14ac:dyDescent="0.2">
      <c r="A2175" s="20" t="s">
        <v>9772</v>
      </c>
      <c r="B2175" s="20" t="s">
        <v>4908</v>
      </c>
      <c r="C2175" s="20" t="s">
        <v>4909</v>
      </c>
      <c r="D2175" s="20" t="s">
        <v>419</v>
      </c>
      <c r="E2175" s="20" t="s">
        <v>9773</v>
      </c>
      <c r="F2175" s="20" t="s">
        <v>8830</v>
      </c>
      <c r="G2175" s="20" t="s">
        <v>9774</v>
      </c>
      <c r="H2175" s="20" t="s">
        <v>9775</v>
      </c>
      <c r="I2175" s="20" t="s">
        <v>401</v>
      </c>
      <c r="J2175" s="20" t="s">
        <v>402</v>
      </c>
    </row>
    <row r="2176" spans="1:10" x14ac:dyDescent="0.2">
      <c r="A2176" s="20" t="s">
        <v>9776</v>
      </c>
      <c r="B2176" s="20" t="s">
        <v>4908</v>
      </c>
      <c r="C2176" s="20" t="s">
        <v>4909</v>
      </c>
      <c r="D2176" s="20" t="s">
        <v>430</v>
      </c>
      <c r="E2176" s="20" t="s">
        <v>9777</v>
      </c>
      <c r="F2176" s="20" t="s">
        <v>501</v>
      </c>
      <c r="G2176" s="20" t="s">
        <v>9778</v>
      </c>
      <c r="H2176" s="20" t="s">
        <v>9779</v>
      </c>
      <c r="I2176" s="20" t="s">
        <v>401</v>
      </c>
      <c r="J2176" s="20" t="s">
        <v>483</v>
      </c>
    </row>
    <row r="2177" spans="1:10" x14ac:dyDescent="0.2">
      <c r="A2177" s="20" t="s">
        <v>9780</v>
      </c>
      <c r="B2177" s="20" t="s">
        <v>4908</v>
      </c>
      <c r="C2177" s="20" t="s">
        <v>4909</v>
      </c>
      <c r="D2177" s="20" t="s">
        <v>430</v>
      </c>
      <c r="E2177" s="20" t="s">
        <v>9781</v>
      </c>
      <c r="F2177" s="20" t="s">
        <v>2007</v>
      </c>
      <c r="G2177" s="20" t="s">
        <v>9782</v>
      </c>
      <c r="H2177" s="20" t="s">
        <v>9783</v>
      </c>
      <c r="I2177" s="20" t="s">
        <v>401</v>
      </c>
      <c r="J2177" s="20" t="s">
        <v>483</v>
      </c>
    </row>
    <row r="2178" spans="1:10" x14ac:dyDescent="0.2">
      <c r="A2178" s="20" t="s">
        <v>9784</v>
      </c>
      <c r="B2178" s="20" t="s">
        <v>4908</v>
      </c>
      <c r="C2178" s="20" t="s">
        <v>4909</v>
      </c>
      <c r="D2178" s="20" t="s">
        <v>430</v>
      </c>
      <c r="E2178" s="20" t="s">
        <v>9785</v>
      </c>
      <c r="F2178" s="20" t="s">
        <v>410</v>
      </c>
      <c r="G2178" s="20" t="s">
        <v>9786</v>
      </c>
      <c r="H2178" s="20" t="s">
        <v>9787</v>
      </c>
      <c r="I2178" s="20" t="s">
        <v>401</v>
      </c>
      <c r="J2178" s="20" t="s">
        <v>483</v>
      </c>
    </row>
    <row r="2179" spans="1:10" x14ac:dyDescent="0.2">
      <c r="A2179" s="20" t="s">
        <v>9788</v>
      </c>
      <c r="B2179" s="20" t="s">
        <v>4908</v>
      </c>
      <c r="C2179" s="20" t="s">
        <v>4909</v>
      </c>
      <c r="D2179" s="20" t="s">
        <v>419</v>
      </c>
      <c r="E2179" s="20" t="s">
        <v>9789</v>
      </c>
      <c r="F2179" s="20" t="s">
        <v>1093</v>
      </c>
      <c r="G2179" s="20" t="s">
        <v>9790</v>
      </c>
      <c r="H2179" s="20" t="s">
        <v>9791</v>
      </c>
      <c r="I2179" s="20" t="s">
        <v>389</v>
      </c>
      <c r="J2179" s="20"/>
    </row>
    <row r="2180" spans="1:10" x14ac:dyDescent="0.2">
      <c r="A2180" s="20" t="s">
        <v>9792</v>
      </c>
      <c r="B2180" s="20" t="s">
        <v>4908</v>
      </c>
      <c r="C2180" s="20" t="s">
        <v>4909</v>
      </c>
      <c r="D2180" s="20" t="s">
        <v>419</v>
      </c>
      <c r="E2180" s="20" t="s">
        <v>9793</v>
      </c>
      <c r="F2180" s="20" t="s">
        <v>640</v>
      </c>
      <c r="G2180" s="20" t="s">
        <v>9794</v>
      </c>
      <c r="H2180" s="20" t="s">
        <v>9795</v>
      </c>
      <c r="I2180" s="20" t="s">
        <v>401</v>
      </c>
      <c r="J2180" s="20" t="s">
        <v>483</v>
      </c>
    </row>
    <row r="2181" spans="1:10" x14ac:dyDescent="0.2">
      <c r="A2181" s="20" t="s">
        <v>9796</v>
      </c>
      <c r="B2181" s="20" t="s">
        <v>4908</v>
      </c>
      <c r="C2181" s="20" t="s">
        <v>4909</v>
      </c>
      <c r="D2181" s="20" t="s">
        <v>430</v>
      </c>
      <c r="E2181" s="20" t="s">
        <v>9797</v>
      </c>
      <c r="F2181" s="20" t="s">
        <v>9798</v>
      </c>
      <c r="G2181" s="20" t="s">
        <v>9799</v>
      </c>
      <c r="H2181" s="20" t="s">
        <v>9800</v>
      </c>
      <c r="I2181" s="20" t="s">
        <v>401</v>
      </c>
      <c r="J2181" s="20" t="s">
        <v>3545</v>
      </c>
    </row>
    <row r="2182" spans="1:10" x14ac:dyDescent="0.2">
      <c r="A2182" s="20" t="s">
        <v>9801</v>
      </c>
      <c r="B2182" s="20" t="s">
        <v>4908</v>
      </c>
      <c r="C2182" s="20" t="s">
        <v>4909</v>
      </c>
      <c r="D2182" s="20" t="s">
        <v>430</v>
      </c>
      <c r="E2182" s="20" t="s">
        <v>9802</v>
      </c>
      <c r="F2182" s="20" t="s">
        <v>831</v>
      </c>
      <c r="G2182" s="20" t="s">
        <v>9803</v>
      </c>
      <c r="H2182" s="20" t="s">
        <v>9804</v>
      </c>
      <c r="I2182" s="20" t="s">
        <v>401</v>
      </c>
      <c r="J2182" s="20" t="s">
        <v>402</v>
      </c>
    </row>
    <row r="2183" spans="1:10" x14ac:dyDescent="0.2">
      <c r="A2183" s="20" t="s">
        <v>9805</v>
      </c>
      <c r="B2183" s="20" t="s">
        <v>4918</v>
      </c>
      <c r="C2183" s="20" t="s">
        <v>4909</v>
      </c>
      <c r="D2183" s="20" t="s">
        <v>571</v>
      </c>
      <c r="E2183" s="20" t="s">
        <v>9806</v>
      </c>
      <c r="F2183" s="20" t="s">
        <v>2425</v>
      </c>
      <c r="G2183" s="20" t="s">
        <v>9807</v>
      </c>
      <c r="H2183" s="20" t="s">
        <v>9808</v>
      </c>
      <c r="I2183" s="20" t="s">
        <v>401</v>
      </c>
      <c r="J2183" s="20" t="s">
        <v>402</v>
      </c>
    </row>
    <row r="2184" spans="1:10" x14ac:dyDescent="0.2">
      <c r="A2184" s="20" t="s">
        <v>9809</v>
      </c>
      <c r="B2184" s="20" t="s">
        <v>4908</v>
      </c>
      <c r="C2184" s="20" t="s">
        <v>4909</v>
      </c>
      <c r="D2184" s="20" t="s">
        <v>430</v>
      </c>
      <c r="E2184" s="20" t="s">
        <v>9810</v>
      </c>
      <c r="F2184" s="20" t="s">
        <v>9649</v>
      </c>
      <c r="G2184" s="20" t="s">
        <v>9811</v>
      </c>
      <c r="H2184" s="20" t="s">
        <v>9812</v>
      </c>
      <c r="I2184" s="20" t="s">
        <v>401</v>
      </c>
      <c r="J2184" s="20" t="s">
        <v>483</v>
      </c>
    </row>
    <row r="2185" spans="1:10" x14ac:dyDescent="0.2">
      <c r="A2185" s="20" t="s">
        <v>9813</v>
      </c>
      <c r="B2185" s="20" t="s">
        <v>4918</v>
      </c>
      <c r="C2185" s="20" t="s">
        <v>4909</v>
      </c>
      <c r="D2185" s="20" t="s">
        <v>430</v>
      </c>
      <c r="E2185" s="20" t="s">
        <v>9814</v>
      </c>
      <c r="F2185" s="20" t="s">
        <v>905</v>
      </c>
      <c r="G2185" s="20" t="s">
        <v>9815</v>
      </c>
      <c r="H2185" s="20" t="s">
        <v>9816</v>
      </c>
      <c r="I2185" s="20" t="s">
        <v>401</v>
      </c>
      <c r="J2185" s="20" t="s">
        <v>483</v>
      </c>
    </row>
    <row r="2186" spans="1:10" x14ac:dyDescent="0.2">
      <c r="A2186" s="20" t="s">
        <v>9817</v>
      </c>
      <c r="B2186" s="20" t="s">
        <v>4918</v>
      </c>
      <c r="C2186" s="20" t="s">
        <v>4909</v>
      </c>
      <c r="D2186" s="20" t="s">
        <v>430</v>
      </c>
      <c r="E2186" s="20" t="s">
        <v>9818</v>
      </c>
      <c r="F2186" s="20" t="s">
        <v>405</v>
      </c>
      <c r="G2186" s="20" t="s">
        <v>9819</v>
      </c>
      <c r="H2186" s="20" t="s">
        <v>9820</v>
      </c>
      <c r="I2186" s="20" t="s">
        <v>401</v>
      </c>
      <c r="J2186" s="20" t="s">
        <v>483</v>
      </c>
    </row>
    <row r="2187" spans="1:10" x14ac:dyDescent="0.2">
      <c r="A2187" s="20" t="s">
        <v>9821</v>
      </c>
      <c r="B2187" s="20" t="s">
        <v>4908</v>
      </c>
      <c r="C2187" s="20" t="s">
        <v>4909</v>
      </c>
      <c r="D2187" s="20" t="s">
        <v>430</v>
      </c>
      <c r="E2187" s="20" t="s">
        <v>9822</v>
      </c>
      <c r="F2187" s="20" t="s">
        <v>421</v>
      </c>
      <c r="G2187" s="20" t="s">
        <v>9823</v>
      </c>
      <c r="H2187" s="20" t="s">
        <v>9824</v>
      </c>
      <c r="I2187" s="20" t="s">
        <v>401</v>
      </c>
      <c r="J2187" s="20" t="s">
        <v>483</v>
      </c>
    </row>
    <row r="2188" spans="1:10" x14ac:dyDescent="0.2">
      <c r="A2188" s="20" t="s">
        <v>9825</v>
      </c>
      <c r="B2188" s="20" t="s">
        <v>4918</v>
      </c>
      <c r="C2188" s="20" t="s">
        <v>4909</v>
      </c>
      <c r="D2188" s="20" t="s">
        <v>419</v>
      </c>
      <c r="E2188" s="20" t="s">
        <v>9826</v>
      </c>
      <c r="F2188" s="20" t="s">
        <v>962</v>
      </c>
      <c r="G2188" s="20" t="s">
        <v>9827</v>
      </c>
      <c r="H2188" s="20" t="s">
        <v>9828</v>
      </c>
      <c r="I2188" s="20" t="s">
        <v>401</v>
      </c>
      <c r="J2188" s="20" t="s">
        <v>483</v>
      </c>
    </row>
    <row r="2189" spans="1:10" x14ac:dyDescent="0.2">
      <c r="A2189" s="20" t="s">
        <v>9829</v>
      </c>
      <c r="B2189" s="20" t="s">
        <v>4908</v>
      </c>
      <c r="C2189" s="20" t="s">
        <v>4909</v>
      </c>
      <c r="D2189" s="20" t="s">
        <v>430</v>
      </c>
      <c r="E2189" s="20" t="s">
        <v>9830</v>
      </c>
      <c r="F2189" s="20" t="s">
        <v>1891</v>
      </c>
      <c r="G2189" s="20" t="s">
        <v>9831</v>
      </c>
      <c r="H2189" s="20" t="s">
        <v>9832</v>
      </c>
      <c r="I2189" s="20" t="s">
        <v>401</v>
      </c>
      <c r="J2189" s="20" t="s">
        <v>483</v>
      </c>
    </row>
    <row r="2190" spans="1:10" x14ac:dyDescent="0.2">
      <c r="A2190" s="20" t="s">
        <v>9833</v>
      </c>
      <c r="B2190" s="20" t="s">
        <v>4908</v>
      </c>
      <c r="C2190" s="20" t="s">
        <v>4909</v>
      </c>
      <c r="D2190" s="20" t="s">
        <v>430</v>
      </c>
      <c r="E2190" s="20" t="s">
        <v>9834</v>
      </c>
      <c r="F2190" s="20" t="s">
        <v>421</v>
      </c>
      <c r="G2190" s="20" t="s">
        <v>9835</v>
      </c>
      <c r="H2190" s="20" t="s">
        <v>9836</v>
      </c>
      <c r="I2190" s="20" t="s">
        <v>401</v>
      </c>
      <c r="J2190" s="20" t="s">
        <v>483</v>
      </c>
    </row>
    <row r="2191" spans="1:10" x14ac:dyDescent="0.2">
      <c r="A2191" s="20" t="s">
        <v>9837</v>
      </c>
      <c r="B2191" s="20" t="s">
        <v>4918</v>
      </c>
      <c r="C2191" s="20" t="s">
        <v>4909</v>
      </c>
      <c r="D2191" s="20" t="s">
        <v>430</v>
      </c>
      <c r="E2191" s="20" t="s">
        <v>9838</v>
      </c>
      <c r="F2191" s="20" t="s">
        <v>5089</v>
      </c>
      <c r="G2191" s="20" t="s">
        <v>9839</v>
      </c>
      <c r="H2191" s="20" t="s">
        <v>9840</v>
      </c>
      <c r="I2191" s="20" t="s">
        <v>401</v>
      </c>
      <c r="J2191" s="20" t="s">
        <v>402</v>
      </c>
    </row>
    <row r="2192" spans="1:10" x14ac:dyDescent="0.2">
      <c r="A2192" s="20" t="s">
        <v>9841</v>
      </c>
      <c r="B2192" s="20" t="s">
        <v>4908</v>
      </c>
      <c r="C2192" s="20" t="s">
        <v>4909</v>
      </c>
      <c r="D2192" s="20" t="s">
        <v>419</v>
      </c>
      <c r="E2192" s="20" t="s">
        <v>9842</v>
      </c>
      <c r="F2192" s="20" t="s">
        <v>542</v>
      </c>
      <c r="G2192" s="20" t="s">
        <v>9843</v>
      </c>
      <c r="H2192" s="20" t="s">
        <v>9844</v>
      </c>
      <c r="I2192" s="20" t="s">
        <v>401</v>
      </c>
      <c r="J2192" s="20" t="s">
        <v>483</v>
      </c>
    </row>
    <row r="2193" spans="1:10" x14ac:dyDescent="0.2">
      <c r="A2193" s="20" t="s">
        <v>9845</v>
      </c>
      <c r="B2193" s="20" t="s">
        <v>4918</v>
      </c>
      <c r="C2193" s="20" t="s">
        <v>4909</v>
      </c>
      <c r="D2193" s="20" t="s">
        <v>430</v>
      </c>
      <c r="E2193" s="20" t="s">
        <v>9846</v>
      </c>
      <c r="F2193" s="20" t="s">
        <v>1228</v>
      </c>
      <c r="G2193" s="20" t="s">
        <v>9847</v>
      </c>
      <c r="H2193" s="20" t="s">
        <v>9848</v>
      </c>
      <c r="I2193" s="20" t="s">
        <v>389</v>
      </c>
      <c r="J2193" s="20"/>
    </row>
    <row r="2194" spans="1:10" x14ac:dyDescent="0.2">
      <c r="A2194" s="20" t="s">
        <v>9849</v>
      </c>
      <c r="B2194" s="20" t="s">
        <v>4908</v>
      </c>
      <c r="C2194" s="20" t="s">
        <v>4909</v>
      </c>
      <c r="D2194" s="20" t="s">
        <v>430</v>
      </c>
      <c r="E2194" s="20" t="s">
        <v>9850</v>
      </c>
      <c r="F2194" s="20" t="s">
        <v>1655</v>
      </c>
      <c r="G2194" s="20" t="s">
        <v>9851</v>
      </c>
      <c r="H2194" s="20" t="s">
        <v>9852</v>
      </c>
      <c r="I2194" s="20" t="s">
        <v>401</v>
      </c>
      <c r="J2194" s="20" t="s">
        <v>483</v>
      </c>
    </row>
    <row r="2195" spans="1:10" x14ac:dyDescent="0.2">
      <c r="A2195" s="20" t="s">
        <v>9853</v>
      </c>
      <c r="B2195" s="20" t="s">
        <v>4908</v>
      </c>
      <c r="C2195" s="20" t="s">
        <v>4909</v>
      </c>
      <c r="D2195" s="20" t="s">
        <v>430</v>
      </c>
      <c r="E2195" s="20" t="s">
        <v>9854</v>
      </c>
      <c r="F2195" s="20" t="s">
        <v>1206</v>
      </c>
      <c r="G2195" s="20" t="s">
        <v>9855</v>
      </c>
      <c r="H2195" s="20" t="s">
        <v>9856</v>
      </c>
      <c r="I2195" s="20" t="s">
        <v>401</v>
      </c>
      <c r="J2195" s="20" t="s">
        <v>483</v>
      </c>
    </row>
    <row r="2196" spans="1:10" x14ac:dyDescent="0.2">
      <c r="A2196" s="20" t="s">
        <v>9857</v>
      </c>
      <c r="B2196" s="20" t="s">
        <v>4908</v>
      </c>
      <c r="C2196" s="20" t="s">
        <v>4909</v>
      </c>
      <c r="D2196" s="20" t="s">
        <v>430</v>
      </c>
      <c r="E2196" s="20" t="s">
        <v>9858</v>
      </c>
      <c r="F2196" s="20" t="s">
        <v>6496</v>
      </c>
      <c r="G2196" s="20" t="s">
        <v>9859</v>
      </c>
      <c r="H2196" s="20" t="s">
        <v>9860</v>
      </c>
      <c r="I2196" s="20" t="s">
        <v>401</v>
      </c>
      <c r="J2196" s="20" t="s">
        <v>402</v>
      </c>
    </row>
    <row r="2197" spans="1:10" x14ac:dyDescent="0.2">
      <c r="A2197" s="20" t="s">
        <v>9861</v>
      </c>
      <c r="B2197" s="20" t="s">
        <v>4918</v>
      </c>
      <c r="C2197" s="20" t="s">
        <v>4909</v>
      </c>
      <c r="D2197" s="20" t="s">
        <v>430</v>
      </c>
      <c r="E2197" s="20" t="s">
        <v>9862</v>
      </c>
      <c r="F2197" s="20" t="s">
        <v>722</v>
      </c>
      <c r="G2197" s="20" t="s">
        <v>9863</v>
      </c>
      <c r="H2197" s="20" t="s">
        <v>9864</v>
      </c>
      <c r="I2197" s="20" t="s">
        <v>401</v>
      </c>
      <c r="J2197" s="20" t="s">
        <v>483</v>
      </c>
    </row>
    <row r="2198" spans="1:10" x14ac:dyDescent="0.2">
      <c r="A2198" s="20" t="s">
        <v>9865</v>
      </c>
      <c r="B2198" s="20" t="s">
        <v>4918</v>
      </c>
      <c r="C2198" s="20" t="s">
        <v>4909</v>
      </c>
      <c r="D2198" s="20" t="s">
        <v>430</v>
      </c>
      <c r="E2198" s="20" t="s">
        <v>9866</v>
      </c>
      <c r="F2198" s="20" t="s">
        <v>9867</v>
      </c>
      <c r="G2198" s="20" t="s">
        <v>9868</v>
      </c>
      <c r="H2198" s="20" t="s">
        <v>9869</v>
      </c>
      <c r="I2198" s="20" t="s">
        <v>401</v>
      </c>
      <c r="J2198" s="20" t="s">
        <v>483</v>
      </c>
    </row>
    <row r="2199" spans="1:10" x14ac:dyDescent="0.2">
      <c r="A2199" s="20" t="s">
        <v>9870</v>
      </c>
      <c r="B2199" s="20" t="s">
        <v>4908</v>
      </c>
      <c r="C2199" s="20" t="s">
        <v>4909</v>
      </c>
      <c r="D2199" s="20" t="s">
        <v>419</v>
      </c>
      <c r="E2199" s="20" t="s">
        <v>9871</v>
      </c>
      <c r="F2199" s="20" t="s">
        <v>4956</v>
      </c>
      <c r="G2199" s="20" t="s">
        <v>9872</v>
      </c>
      <c r="H2199" s="20" t="s">
        <v>9873</v>
      </c>
      <c r="I2199" s="20" t="s">
        <v>401</v>
      </c>
      <c r="J2199" s="20" t="s">
        <v>483</v>
      </c>
    </row>
    <row r="2200" spans="1:10" x14ac:dyDescent="0.2">
      <c r="A2200" s="20" t="s">
        <v>9874</v>
      </c>
      <c r="B2200" s="20" t="s">
        <v>4908</v>
      </c>
      <c r="C2200" s="20" t="s">
        <v>4909</v>
      </c>
      <c r="D2200" s="20" t="s">
        <v>430</v>
      </c>
      <c r="E2200" s="20" t="s">
        <v>9875</v>
      </c>
      <c r="F2200" s="20" t="s">
        <v>9876</v>
      </c>
      <c r="G2200" s="20" t="s">
        <v>9877</v>
      </c>
      <c r="H2200" s="20" t="s">
        <v>9878</v>
      </c>
      <c r="I2200" s="20" t="s">
        <v>401</v>
      </c>
      <c r="J2200" s="20" t="s">
        <v>402</v>
      </c>
    </row>
    <row r="2201" spans="1:10" x14ac:dyDescent="0.2">
      <c r="A2201" s="20" t="s">
        <v>9879</v>
      </c>
      <c r="B2201" s="20" t="s">
        <v>4908</v>
      </c>
      <c r="C2201" s="20" t="s">
        <v>4909</v>
      </c>
      <c r="D2201" s="20" t="s">
        <v>430</v>
      </c>
      <c r="E2201" s="20" t="s">
        <v>9880</v>
      </c>
      <c r="F2201" s="20" t="s">
        <v>6475</v>
      </c>
      <c r="G2201" s="20" t="s">
        <v>9881</v>
      </c>
      <c r="H2201" s="20" t="s">
        <v>9882</v>
      </c>
      <c r="I2201" s="20" t="s">
        <v>401</v>
      </c>
      <c r="J2201" s="20" t="s">
        <v>483</v>
      </c>
    </row>
    <row r="2202" spans="1:10" x14ac:dyDescent="0.2">
      <c r="A2202" s="20" t="s">
        <v>9883</v>
      </c>
      <c r="B2202" s="20" t="s">
        <v>4908</v>
      </c>
      <c r="C2202" s="20" t="s">
        <v>4909</v>
      </c>
      <c r="D2202" s="20" t="s">
        <v>430</v>
      </c>
      <c r="E2202" s="20" t="s">
        <v>9884</v>
      </c>
      <c r="F2202" s="20" t="s">
        <v>9885</v>
      </c>
      <c r="G2202" s="20" t="s">
        <v>9886</v>
      </c>
      <c r="H2202" s="20" t="s">
        <v>9887</v>
      </c>
      <c r="I2202" s="20" t="s">
        <v>401</v>
      </c>
      <c r="J2202" s="20" t="s">
        <v>483</v>
      </c>
    </row>
    <row r="2203" spans="1:10" x14ac:dyDescent="0.2">
      <c r="A2203" s="20" t="s">
        <v>9888</v>
      </c>
      <c r="B2203" s="20" t="s">
        <v>4908</v>
      </c>
      <c r="C2203" s="20" t="s">
        <v>4909</v>
      </c>
      <c r="D2203" s="20" t="s">
        <v>430</v>
      </c>
      <c r="E2203" s="20" t="s">
        <v>9889</v>
      </c>
      <c r="F2203" s="20" t="s">
        <v>2157</v>
      </c>
      <c r="G2203" s="20" t="s">
        <v>9890</v>
      </c>
      <c r="H2203" s="20" t="s">
        <v>9891</v>
      </c>
      <c r="I2203" s="20" t="s">
        <v>401</v>
      </c>
      <c r="J2203" s="20" t="s">
        <v>483</v>
      </c>
    </row>
    <row r="2204" spans="1:10" x14ac:dyDescent="0.2">
      <c r="A2204" s="20" t="s">
        <v>9892</v>
      </c>
      <c r="B2204" s="20" t="s">
        <v>4908</v>
      </c>
      <c r="C2204" s="20" t="s">
        <v>4909</v>
      </c>
      <c r="D2204" s="20" t="s">
        <v>419</v>
      </c>
      <c r="E2204" s="20" t="s">
        <v>9893</v>
      </c>
      <c r="F2204" s="20" t="s">
        <v>5063</v>
      </c>
      <c r="G2204" s="20" t="s">
        <v>9894</v>
      </c>
      <c r="H2204" s="20" t="s">
        <v>9895</v>
      </c>
      <c r="I2204" s="20" t="s">
        <v>401</v>
      </c>
      <c r="J2204" s="20" t="s">
        <v>483</v>
      </c>
    </row>
    <row r="2205" spans="1:10" x14ac:dyDescent="0.2">
      <c r="A2205" s="20" t="s">
        <v>9896</v>
      </c>
      <c r="B2205" s="20" t="s">
        <v>4908</v>
      </c>
      <c r="C2205" s="20" t="s">
        <v>4909</v>
      </c>
      <c r="D2205" s="20" t="s">
        <v>430</v>
      </c>
      <c r="E2205" s="20" t="s">
        <v>9897</v>
      </c>
      <c r="F2205" s="20" t="s">
        <v>9898</v>
      </c>
      <c r="G2205" s="20" t="s">
        <v>9899</v>
      </c>
      <c r="H2205" s="20" t="s">
        <v>9900</v>
      </c>
      <c r="I2205" s="20" t="s">
        <v>401</v>
      </c>
      <c r="J2205" s="20" t="s">
        <v>483</v>
      </c>
    </row>
    <row r="2206" spans="1:10" x14ac:dyDescent="0.2">
      <c r="A2206" s="20" t="s">
        <v>9901</v>
      </c>
      <c r="B2206" s="20" t="s">
        <v>4918</v>
      </c>
      <c r="C2206" s="20" t="s">
        <v>4909</v>
      </c>
      <c r="D2206" s="20" t="s">
        <v>430</v>
      </c>
      <c r="E2206" s="20" t="s">
        <v>9902</v>
      </c>
      <c r="F2206" s="20" t="s">
        <v>5893</v>
      </c>
      <c r="G2206" s="20" t="s">
        <v>9903</v>
      </c>
      <c r="H2206" s="20" t="s">
        <v>9904</v>
      </c>
      <c r="I2206" s="20" t="s">
        <v>401</v>
      </c>
      <c r="J2206" s="20" t="s">
        <v>483</v>
      </c>
    </row>
    <row r="2207" spans="1:10" x14ac:dyDescent="0.2">
      <c r="A2207" s="20" t="s">
        <v>9905</v>
      </c>
      <c r="B2207" s="20" t="s">
        <v>4908</v>
      </c>
      <c r="C2207" s="20" t="s">
        <v>4909</v>
      </c>
      <c r="D2207" s="20" t="s">
        <v>430</v>
      </c>
      <c r="E2207" s="20" t="s">
        <v>9906</v>
      </c>
      <c r="F2207" s="20" t="s">
        <v>2743</v>
      </c>
      <c r="G2207" s="20" t="s">
        <v>9907</v>
      </c>
      <c r="H2207" s="20" t="s">
        <v>9908</v>
      </c>
      <c r="I2207" s="20" t="s">
        <v>401</v>
      </c>
      <c r="J2207" s="20" t="s">
        <v>483</v>
      </c>
    </row>
    <row r="2208" spans="1:10" x14ac:dyDescent="0.2">
      <c r="A2208" s="20" t="s">
        <v>9909</v>
      </c>
      <c r="B2208" s="20" t="s">
        <v>4908</v>
      </c>
      <c r="C2208" s="20" t="s">
        <v>4909</v>
      </c>
      <c r="D2208" s="20" t="s">
        <v>430</v>
      </c>
      <c r="E2208" s="20" t="s">
        <v>9910</v>
      </c>
      <c r="F2208" s="20" t="s">
        <v>2184</v>
      </c>
      <c r="G2208" s="20" t="s">
        <v>9911</v>
      </c>
      <c r="H2208" s="20" t="s">
        <v>9912</v>
      </c>
      <c r="I2208" s="20" t="s">
        <v>401</v>
      </c>
      <c r="J2208" s="20" t="s">
        <v>483</v>
      </c>
    </row>
    <row r="2209" spans="1:10" x14ac:dyDescent="0.2">
      <c r="A2209" s="20" t="s">
        <v>9913</v>
      </c>
      <c r="B2209" s="20" t="s">
        <v>4918</v>
      </c>
      <c r="C2209" s="20" t="s">
        <v>4909</v>
      </c>
      <c r="D2209" s="20" t="s">
        <v>430</v>
      </c>
      <c r="E2209" s="20" t="s">
        <v>9914</v>
      </c>
      <c r="F2209" s="20" t="s">
        <v>7209</v>
      </c>
      <c r="G2209" s="20" t="s">
        <v>9915</v>
      </c>
      <c r="H2209" s="20" t="s">
        <v>9916</v>
      </c>
      <c r="I2209" s="20" t="s">
        <v>401</v>
      </c>
      <c r="J2209" s="20" t="s">
        <v>483</v>
      </c>
    </row>
    <row r="2210" spans="1:10" x14ac:dyDescent="0.2">
      <c r="A2210" s="20" t="s">
        <v>9917</v>
      </c>
      <c r="B2210" s="20" t="s">
        <v>4908</v>
      </c>
      <c r="C2210" s="20" t="s">
        <v>4909</v>
      </c>
      <c r="D2210" s="20" t="s">
        <v>430</v>
      </c>
      <c r="E2210" s="20" t="s">
        <v>9918</v>
      </c>
      <c r="F2210" s="20" t="s">
        <v>1620</v>
      </c>
      <c r="G2210" s="20" t="s">
        <v>9919</v>
      </c>
      <c r="H2210" s="20" t="s">
        <v>9920</v>
      </c>
      <c r="I2210" s="20" t="s">
        <v>401</v>
      </c>
      <c r="J2210" s="20" t="s">
        <v>483</v>
      </c>
    </row>
    <row r="2211" spans="1:10" x14ac:dyDescent="0.2">
      <c r="A2211" s="20" t="s">
        <v>9921</v>
      </c>
      <c r="B2211" s="20" t="s">
        <v>4908</v>
      </c>
      <c r="C2211" s="20" t="s">
        <v>4909</v>
      </c>
      <c r="D2211" s="20" t="s">
        <v>430</v>
      </c>
      <c r="E2211" s="20" t="s">
        <v>9922</v>
      </c>
      <c r="F2211" s="20" t="s">
        <v>9923</v>
      </c>
      <c r="G2211" s="20" t="s">
        <v>9924</v>
      </c>
      <c r="H2211" s="20" t="s">
        <v>9925</v>
      </c>
      <c r="I2211" s="20" t="s">
        <v>401</v>
      </c>
      <c r="J2211" s="20" t="s">
        <v>402</v>
      </c>
    </row>
    <row r="2212" spans="1:10" x14ac:dyDescent="0.2">
      <c r="A2212" s="20" t="s">
        <v>9926</v>
      </c>
      <c r="B2212" s="20" t="s">
        <v>4908</v>
      </c>
      <c r="C2212" s="20" t="s">
        <v>4909</v>
      </c>
      <c r="D2212" s="20" t="s">
        <v>419</v>
      </c>
      <c r="E2212" s="20" t="s">
        <v>9927</v>
      </c>
      <c r="F2212" s="20" t="s">
        <v>421</v>
      </c>
      <c r="G2212" s="20" t="s">
        <v>9928</v>
      </c>
      <c r="H2212" s="20" t="s">
        <v>9929</v>
      </c>
      <c r="I2212" s="20" t="s">
        <v>352</v>
      </c>
      <c r="J2212" s="20"/>
    </row>
    <row r="2213" spans="1:10" x14ac:dyDescent="0.2">
      <c r="A2213" s="20" t="s">
        <v>9930</v>
      </c>
      <c r="B2213" s="20" t="s">
        <v>4918</v>
      </c>
      <c r="C2213" s="20" t="s">
        <v>4909</v>
      </c>
      <c r="D2213" s="20" t="s">
        <v>430</v>
      </c>
      <c r="E2213" s="20" t="s">
        <v>9931</v>
      </c>
      <c r="F2213" s="20" t="s">
        <v>2012</v>
      </c>
      <c r="G2213" s="20" t="s">
        <v>9932</v>
      </c>
      <c r="H2213" s="20" t="s">
        <v>9933</v>
      </c>
      <c r="I2213" s="20" t="s">
        <v>401</v>
      </c>
      <c r="J2213" s="20" t="s">
        <v>483</v>
      </c>
    </row>
    <row r="2214" spans="1:10" x14ac:dyDescent="0.2">
      <c r="A2214" s="20" t="s">
        <v>9934</v>
      </c>
      <c r="B2214" s="20" t="s">
        <v>4908</v>
      </c>
      <c r="C2214" s="20" t="s">
        <v>4909</v>
      </c>
      <c r="D2214" s="20" t="s">
        <v>430</v>
      </c>
      <c r="E2214" s="20" t="s">
        <v>9935</v>
      </c>
      <c r="F2214" s="20" t="s">
        <v>9936</v>
      </c>
      <c r="G2214" s="20" t="s">
        <v>9937</v>
      </c>
      <c r="H2214" s="20" t="s">
        <v>9938</v>
      </c>
      <c r="I2214" s="20" t="s">
        <v>401</v>
      </c>
      <c r="J2214" s="20" t="s">
        <v>483</v>
      </c>
    </row>
    <row r="2215" spans="1:10" x14ac:dyDescent="0.2">
      <c r="A2215" s="20" t="s">
        <v>9939</v>
      </c>
      <c r="B2215" s="20" t="s">
        <v>4918</v>
      </c>
      <c r="C2215" s="20" t="s">
        <v>4909</v>
      </c>
      <c r="D2215" s="20" t="s">
        <v>419</v>
      </c>
      <c r="E2215" s="20" t="s">
        <v>9940</v>
      </c>
      <c r="F2215" s="20" t="s">
        <v>9941</v>
      </c>
      <c r="G2215" s="20" t="s">
        <v>9942</v>
      </c>
      <c r="H2215" s="20" t="s">
        <v>9943</v>
      </c>
      <c r="I2215" s="20" t="s">
        <v>401</v>
      </c>
      <c r="J2215" s="20" t="s">
        <v>483</v>
      </c>
    </row>
    <row r="2216" spans="1:10" x14ac:dyDescent="0.2">
      <c r="A2216" s="20" t="s">
        <v>9944</v>
      </c>
      <c r="B2216" s="20" t="s">
        <v>4908</v>
      </c>
      <c r="C2216" s="20" t="s">
        <v>4909</v>
      </c>
      <c r="D2216" s="20" t="s">
        <v>430</v>
      </c>
      <c r="E2216" s="20" t="s">
        <v>9945</v>
      </c>
      <c r="F2216" s="20" t="s">
        <v>2448</v>
      </c>
      <c r="G2216" s="20" t="s">
        <v>9946</v>
      </c>
      <c r="H2216" s="20" t="s">
        <v>9947</v>
      </c>
      <c r="I2216" s="20" t="s">
        <v>401</v>
      </c>
      <c r="J2216" s="20" t="s">
        <v>483</v>
      </c>
    </row>
    <row r="2217" spans="1:10" x14ac:dyDescent="0.2">
      <c r="A2217" s="20" t="s">
        <v>9948</v>
      </c>
      <c r="B2217" s="20" t="s">
        <v>4908</v>
      </c>
      <c r="C2217" s="20" t="s">
        <v>4909</v>
      </c>
      <c r="D2217" s="20" t="s">
        <v>419</v>
      </c>
      <c r="E2217" s="20" t="s">
        <v>9949</v>
      </c>
      <c r="F2217" s="20" t="s">
        <v>4191</v>
      </c>
      <c r="G2217" s="20" t="s">
        <v>9950</v>
      </c>
      <c r="H2217" s="20" t="s">
        <v>9951</v>
      </c>
      <c r="I2217" s="20" t="s">
        <v>401</v>
      </c>
      <c r="J2217" s="20" t="s">
        <v>483</v>
      </c>
    </row>
    <row r="2218" spans="1:10" x14ac:dyDescent="0.2">
      <c r="A2218" s="20" t="s">
        <v>9952</v>
      </c>
      <c r="B2218" s="20" t="s">
        <v>4908</v>
      </c>
      <c r="C2218" s="20" t="s">
        <v>4909</v>
      </c>
      <c r="D2218" s="20" t="s">
        <v>571</v>
      </c>
      <c r="E2218" s="20" t="s">
        <v>9953</v>
      </c>
      <c r="F2218" s="20" t="s">
        <v>2698</v>
      </c>
      <c r="G2218" s="20" t="s">
        <v>9954</v>
      </c>
      <c r="H2218" s="20" t="s">
        <v>9955</v>
      </c>
      <c r="I2218" s="20" t="s">
        <v>401</v>
      </c>
      <c r="J2218" s="20" t="s">
        <v>483</v>
      </c>
    </row>
    <row r="2219" spans="1:10" x14ac:dyDescent="0.2">
      <c r="A2219" s="20" t="s">
        <v>9956</v>
      </c>
      <c r="B2219" s="20" t="s">
        <v>4908</v>
      </c>
      <c r="C2219" s="20" t="s">
        <v>4909</v>
      </c>
      <c r="D2219" s="20" t="s">
        <v>430</v>
      </c>
      <c r="E2219" s="20" t="s">
        <v>9957</v>
      </c>
      <c r="F2219" s="20" t="s">
        <v>8830</v>
      </c>
      <c r="G2219" s="20" t="s">
        <v>9958</v>
      </c>
      <c r="H2219" s="20" t="s">
        <v>9959</v>
      </c>
      <c r="I2219" s="20" t="s">
        <v>401</v>
      </c>
      <c r="J2219" s="20" t="s">
        <v>402</v>
      </c>
    </row>
    <row r="2220" spans="1:10" x14ac:dyDescent="0.2">
      <c r="A2220" s="20" t="s">
        <v>9960</v>
      </c>
      <c r="B2220" s="20" t="s">
        <v>4908</v>
      </c>
      <c r="C2220" s="20" t="s">
        <v>4909</v>
      </c>
      <c r="D2220" s="20" t="s">
        <v>419</v>
      </c>
      <c r="E2220" s="20" t="s">
        <v>9961</v>
      </c>
      <c r="F2220" s="20" t="s">
        <v>1037</v>
      </c>
      <c r="G2220" s="20" t="s">
        <v>9962</v>
      </c>
      <c r="H2220" s="20" t="s">
        <v>9963</v>
      </c>
      <c r="I2220" s="20" t="s">
        <v>401</v>
      </c>
      <c r="J2220" s="20" t="s">
        <v>483</v>
      </c>
    </row>
    <row r="2221" spans="1:10" x14ac:dyDescent="0.2">
      <c r="A2221" s="20" t="s">
        <v>9964</v>
      </c>
      <c r="B2221" s="20" t="s">
        <v>4918</v>
      </c>
      <c r="C2221" s="20" t="s">
        <v>4909</v>
      </c>
      <c r="D2221" s="20" t="s">
        <v>430</v>
      </c>
      <c r="E2221" s="20" t="s">
        <v>9965</v>
      </c>
      <c r="F2221" s="20" t="s">
        <v>9966</v>
      </c>
      <c r="G2221" s="20" t="s">
        <v>9967</v>
      </c>
      <c r="H2221" s="20" t="s">
        <v>9968</v>
      </c>
      <c r="I2221" s="20" t="s">
        <v>401</v>
      </c>
      <c r="J2221" s="20" t="s">
        <v>483</v>
      </c>
    </row>
    <row r="2222" spans="1:10" x14ac:dyDescent="0.2">
      <c r="A2222" s="20" t="s">
        <v>9969</v>
      </c>
      <c r="B2222" s="20" t="s">
        <v>4908</v>
      </c>
      <c r="C2222" s="20" t="s">
        <v>4909</v>
      </c>
      <c r="D2222" s="20" t="s">
        <v>430</v>
      </c>
      <c r="E2222" s="20" t="s">
        <v>9970</v>
      </c>
      <c r="F2222" s="20" t="s">
        <v>410</v>
      </c>
      <c r="G2222" s="20" t="s">
        <v>9971</v>
      </c>
      <c r="H2222" s="20" t="s">
        <v>9972</v>
      </c>
      <c r="I2222" s="20" t="s">
        <v>401</v>
      </c>
      <c r="J2222" s="20" t="s">
        <v>402</v>
      </c>
    </row>
    <row r="2223" spans="1:10" x14ac:dyDescent="0.2">
      <c r="A2223" s="20" t="s">
        <v>9973</v>
      </c>
      <c r="B2223" s="20" t="s">
        <v>4908</v>
      </c>
      <c r="C2223" s="20" t="s">
        <v>4909</v>
      </c>
      <c r="D2223" s="20" t="s">
        <v>430</v>
      </c>
      <c r="E2223" s="20" t="s">
        <v>9974</v>
      </c>
      <c r="F2223" s="20" t="s">
        <v>9975</v>
      </c>
      <c r="G2223" s="20" t="s">
        <v>9976</v>
      </c>
      <c r="H2223" s="20" t="s">
        <v>9977</v>
      </c>
      <c r="I2223" s="20" t="s">
        <v>401</v>
      </c>
      <c r="J2223" s="20" t="s">
        <v>3545</v>
      </c>
    </row>
    <row r="2224" spans="1:10" x14ac:dyDescent="0.2">
      <c r="A2224" s="20" t="s">
        <v>9978</v>
      </c>
      <c r="B2224" s="20" t="s">
        <v>4908</v>
      </c>
      <c r="C2224" s="20" t="s">
        <v>4909</v>
      </c>
      <c r="D2224" s="20" t="s">
        <v>430</v>
      </c>
      <c r="E2224" s="20" t="s">
        <v>9979</v>
      </c>
      <c r="F2224" s="20" t="s">
        <v>6268</v>
      </c>
      <c r="G2224" s="20" t="s">
        <v>9980</v>
      </c>
      <c r="H2224" s="20" t="s">
        <v>9981</v>
      </c>
      <c r="I2224" s="20" t="s">
        <v>401</v>
      </c>
      <c r="J2224" s="20" t="s">
        <v>483</v>
      </c>
    </row>
    <row r="2225" spans="1:10" x14ac:dyDescent="0.2">
      <c r="A2225" s="20" t="s">
        <v>9982</v>
      </c>
      <c r="B2225" s="20" t="s">
        <v>4908</v>
      </c>
      <c r="C2225" s="20" t="s">
        <v>4909</v>
      </c>
      <c r="D2225" s="20" t="s">
        <v>430</v>
      </c>
      <c r="E2225" s="20" t="s">
        <v>9983</v>
      </c>
      <c r="F2225" s="20" t="s">
        <v>9984</v>
      </c>
      <c r="G2225" s="20" t="s">
        <v>9985</v>
      </c>
      <c r="H2225" s="20" t="s">
        <v>9986</v>
      </c>
      <c r="I2225" s="20" t="s">
        <v>401</v>
      </c>
      <c r="J2225" s="20" t="s">
        <v>483</v>
      </c>
    </row>
    <row r="2226" spans="1:10" x14ac:dyDescent="0.2">
      <c r="A2226" s="20" t="s">
        <v>9987</v>
      </c>
      <c r="B2226" s="20" t="s">
        <v>4908</v>
      </c>
      <c r="C2226" s="20" t="s">
        <v>4909</v>
      </c>
      <c r="D2226" s="20" t="s">
        <v>430</v>
      </c>
      <c r="E2226" s="20" t="s">
        <v>9988</v>
      </c>
      <c r="F2226" s="20" t="s">
        <v>5063</v>
      </c>
      <c r="G2226" s="20" t="s">
        <v>9989</v>
      </c>
      <c r="H2226" s="20" t="s">
        <v>9990</v>
      </c>
      <c r="I2226" s="20" t="s">
        <v>401</v>
      </c>
      <c r="J2226" s="20" t="s">
        <v>483</v>
      </c>
    </row>
    <row r="2227" spans="1:10" x14ac:dyDescent="0.2">
      <c r="A2227" s="20" t="s">
        <v>9991</v>
      </c>
      <c r="B2227" s="20" t="s">
        <v>4908</v>
      </c>
      <c r="C2227" s="20" t="s">
        <v>4909</v>
      </c>
      <c r="D2227" s="20" t="s">
        <v>430</v>
      </c>
      <c r="E2227" s="20" t="s">
        <v>9992</v>
      </c>
      <c r="F2227" s="20" t="s">
        <v>8702</v>
      </c>
      <c r="G2227" s="20" t="s">
        <v>9993</v>
      </c>
      <c r="H2227" s="20" t="s">
        <v>9994</v>
      </c>
      <c r="I2227" s="20" t="s">
        <v>401</v>
      </c>
      <c r="J2227" s="20" t="s">
        <v>483</v>
      </c>
    </row>
    <row r="2228" spans="1:10" x14ac:dyDescent="0.2">
      <c r="A2228" s="20" t="s">
        <v>9995</v>
      </c>
      <c r="B2228" s="20" t="s">
        <v>4908</v>
      </c>
      <c r="C2228" s="20" t="s">
        <v>4909</v>
      </c>
      <c r="D2228" s="20" t="s">
        <v>430</v>
      </c>
      <c r="E2228" s="20" t="s">
        <v>9996</v>
      </c>
      <c r="F2228" s="20" t="s">
        <v>2166</v>
      </c>
      <c r="G2228" s="20" t="s">
        <v>9997</v>
      </c>
      <c r="H2228" s="20" t="s">
        <v>9998</v>
      </c>
      <c r="I2228" s="20" t="s">
        <v>401</v>
      </c>
      <c r="J2228" s="20" t="s">
        <v>483</v>
      </c>
    </row>
    <row r="2229" spans="1:10" x14ac:dyDescent="0.2">
      <c r="A2229" s="20" t="s">
        <v>9999</v>
      </c>
      <c r="B2229" s="20" t="s">
        <v>4908</v>
      </c>
      <c r="C2229" s="20" t="s">
        <v>4909</v>
      </c>
      <c r="D2229" s="20" t="s">
        <v>430</v>
      </c>
      <c r="E2229" s="20" t="s">
        <v>10000</v>
      </c>
      <c r="F2229" s="20" t="s">
        <v>466</v>
      </c>
      <c r="G2229" s="20" t="s">
        <v>10001</v>
      </c>
      <c r="H2229" s="20" t="s">
        <v>10002</v>
      </c>
      <c r="I2229" s="20" t="s">
        <v>389</v>
      </c>
      <c r="J2229" s="20"/>
    </row>
    <row r="2230" spans="1:10" x14ac:dyDescent="0.2">
      <c r="A2230" s="20" t="s">
        <v>10003</v>
      </c>
      <c r="B2230" s="20" t="s">
        <v>4918</v>
      </c>
      <c r="C2230" s="20" t="s">
        <v>4909</v>
      </c>
      <c r="D2230" s="20" t="s">
        <v>430</v>
      </c>
      <c r="E2230" s="20" t="s">
        <v>10004</v>
      </c>
      <c r="F2230" s="20" t="s">
        <v>1388</v>
      </c>
      <c r="G2230" s="20" t="s">
        <v>10005</v>
      </c>
      <c r="H2230" s="20" t="s">
        <v>10006</v>
      </c>
      <c r="I2230" s="20" t="s">
        <v>401</v>
      </c>
      <c r="J2230" s="20" t="s">
        <v>483</v>
      </c>
    </row>
    <row r="2231" spans="1:10" x14ac:dyDescent="0.2">
      <c r="A2231" s="20" t="s">
        <v>10007</v>
      </c>
      <c r="B2231" s="20" t="s">
        <v>4918</v>
      </c>
      <c r="C2231" s="20" t="s">
        <v>4909</v>
      </c>
      <c r="D2231" s="20" t="s">
        <v>430</v>
      </c>
      <c r="E2231" s="20" t="s">
        <v>10008</v>
      </c>
      <c r="F2231" s="20" t="s">
        <v>1179</v>
      </c>
      <c r="G2231" s="20" t="s">
        <v>10009</v>
      </c>
      <c r="H2231" s="20" t="s">
        <v>10010</v>
      </c>
      <c r="I2231" s="20" t="s">
        <v>389</v>
      </c>
      <c r="J2231" s="20"/>
    </row>
    <row r="2232" spans="1:10" x14ac:dyDescent="0.2">
      <c r="A2232" s="20" t="s">
        <v>10011</v>
      </c>
      <c r="B2232" s="20" t="s">
        <v>4908</v>
      </c>
      <c r="C2232" s="20" t="s">
        <v>4909</v>
      </c>
      <c r="D2232" s="20" t="s">
        <v>571</v>
      </c>
      <c r="E2232" s="20" t="s">
        <v>10012</v>
      </c>
      <c r="F2232" s="20" t="s">
        <v>573</v>
      </c>
      <c r="G2232" s="20" t="s">
        <v>10013</v>
      </c>
      <c r="H2232" s="20" t="s">
        <v>10014</v>
      </c>
      <c r="I2232" s="20" t="s">
        <v>401</v>
      </c>
      <c r="J2232" s="20" t="s">
        <v>483</v>
      </c>
    </row>
    <row r="2233" spans="1:10" x14ac:dyDescent="0.2">
      <c r="A2233" s="20" t="s">
        <v>10015</v>
      </c>
      <c r="B2233" s="20" t="s">
        <v>4908</v>
      </c>
      <c r="C2233" s="20" t="s">
        <v>4909</v>
      </c>
      <c r="D2233" s="20" t="s">
        <v>430</v>
      </c>
      <c r="E2233" s="20" t="s">
        <v>10016</v>
      </c>
      <c r="F2233" s="20" t="s">
        <v>4932</v>
      </c>
      <c r="G2233" s="20" t="s">
        <v>10017</v>
      </c>
      <c r="H2233" s="20" t="s">
        <v>10018</v>
      </c>
      <c r="I2233" s="20" t="s">
        <v>401</v>
      </c>
      <c r="J2233" s="20" t="s">
        <v>483</v>
      </c>
    </row>
    <row r="2234" spans="1:10" x14ac:dyDescent="0.2">
      <c r="A2234" s="20" t="s">
        <v>10019</v>
      </c>
      <c r="B2234" s="20" t="s">
        <v>4908</v>
      </c>
      <c r="C2234" s="20" t="s">
        <v>4909</v>
      </c>
      <c r="D2234" s="20" t="s">
        <v>430</v>
      </c>
      <c r="E2234" s="20" t="s">
        <v>10020</v>
      </c>
      <c r="F2234" s="20" t="s">
        <v>5063</v>
      </c>
      <c r="G2234" s="20" t="s">
        <v>10021</v>
      </c>
      <c r="H2234" s="20" t="s">
        <v>10022</v>
      </c>
      <c r="I2234" s="20" t="s">
        <v>401</v>
      </c>
      <c r="J2234" s="20" t="s">
        <v>483</v>
      </c>
    </row>
    <row r="2235" spans="1:10" x14ac:dyDescent="0.2">
      <c r="A2235" s="20" t="s">
        <v>10023</v>
      </c>
      <c r="B2235" s="20" t="s">
        <v>4918</v>
      </c>
      <c r="C2235" s="20" t="s">
        <v>4909</v>
      </c>
      <c r="D2235" s="20" t="s">
        <v>419</v>
      </c>
      <c r="E2235" s="20" t="s">
        <v>10024</v>
      </c>
      <c r="F2235" s="20" t="s">
        <v>1814</v>
      </c>
      <c r="G2235" s="20" t="s">
        <v>10025</v>
      </c>
      <c r="H2235" s="20" t="s">
        <v>10026</v>
      </c>
      <c r="I2235" s="20" t="s">
        <v>401</v>
      </c>
      <c r="J2235" s="20" t="s">
        <v>483</v>
      </c>
    </row>
    <row r="2236" spans="1:10" x14ac:dyDescent="0.2">
      <c r="A2236" s="20" t="s">
        <v>10027</v>
      </c>
      <c r="B2236" s="20" t="s">
        <v>4908</v>
      </c>
      <c r="C2236" s="20" t="s">
        <v>4909</v>
      </c>
      <c r="D2236" s="20" t="s">
        <v>419</v>
      </c>
      <c r="E2236" s="20" t="s">
        <v>10028</v>
      </c>
      <c r="F2236" s="20" t="s">
        <v>8697</v>
      </c>
      <c r="G2236" s="20" t="s">
        <v>10029</v>
      </c>
      <c r="H2236" s="20" t="s">
        <v>10030</v>
      </c>
      <c r="I2236" s="20" t="s">
        <v>401</v>
      </c>
      <c r="J2236" s="20" t="s">
        <v>483</v>
      </c>
    </row>
    <row r="2237" spans="1:10" x14ac:dyDescent="0.2">
      <c r="A2237" s="20" t="s">
        <v>10031</v>
      </c>
      <c r="B2237" s="20" t="s">
        <v>4908</v>
      </c>
      <c r="C2237" s="20" t="s">
        <v>4909</v>
      </c>
      <c r="D2237" s="20" t="s">
        <v>430</v>
      </c>
      <c r="E2237" s="20" t="s">
        <v>10032</v>
      </c>
      <c r="F2237" s="20" t="s">
        <v>10033</v>
      </c>
      <c r="G2237" s="20" t="s">
        <v>10034</v>
      </c>
      <c r="H2237" s="20" t="s">
        <v>10035</v>
      </c>
      <c r="I2237" s="20" t="s">
        <v>401</v>
      </c>
      <c r="J2237" s="20" t="s">
        <v>483</v>
      </c>
    </row>
    <row r="2238" spans="1:10" x14ac:dyDescent="0.2">
      <c r="A2238" s="20" t="s">
        <v>10036</v>
      </c>
      <c r="B2238" s="20" t="s">
        <v>4918</v>
      </c>
      <c r="C2238" s="20" t="s">
        <v>4909</v>
      </c>
      <c r="D2238" s="20" t="s">
        <v>430</v>
      </c>
      <c r="E2238" s="20" t="s">
        <v>10037</v>
      </c>
      <c r="F2238" s="20" t="s">
        <v>742</v>
      </c>
      <c r="G2238" s="20" t="s">
        <v>10038</v>
      </c>
      <c r="H2238" s="20" t="s">
        <v>10039</v>
      </c>
      <c r="I2238" s="20" t="s">
        <v>401</v>
      </c>
      <c r="J2238" s="20" t="s">
        <v>483</v>
      </c>
    </row>
    <row r="2239" spans="1:10" x14ac:dyDescent="0.2">
      <c r="A2239" s="20" t="s">
        <v>10040</v>
      </c>
      <c r="B2239" s="20" t="s">
        <v>4908</v>
      </c>
      <c r="C2239" s="20" t="s">
        <v>4909</v>
      </c>
      <c r="D2239" s="20" t="s">
        <v>430</v>
      </c>
      <c r="E2239" s="20" t="s">
        <v>10041</v>
      </c>
      <c r="F2239" s="20" t="s">
        <v>4439</v>
      </c>
      <c r="G2239" s="20" t="s">
        <v>10042</v>
      </c>
      <c r="H2239" s="20" t="s">
        <v>10043</v>
      </c>
      <c r="I2239" s="20" t="s">
        <v>401</v>
      </c>
      <c r="J2239" s="20" t="s">
        <v>483</v>
      </c>
    </row>
    <row r="2240" spans="1:10" x14ac:dyDescent="0.2">
      <c r="A2240" s="20" t="s">
        <v>10044</v>
      </c>
      <c r="B2240" s="20" t="s">
        <v>4908</v>
      </c>
      <c r="C2240" s="20" t="s">
        <v>4909</v>
      </c>
      <c r="D2240" s="20" t="s">
        <v>571</v>
      </c>
      <c r="E2240" s="20" t="s">
        <v>10045</v>
      </c>
      <c r="F2240" s="20" t="s">
        <v>10046</v>
      </c>
      <c r="G2240" s="20" t="s">
        <v>10047</v>
      </c>
      <c r="H2240" s="20" t="s">
        <v>10048</v>
      </c>
      <c r="I2240" s="20" t="s">
        <v>401</v>
      </c>
      <c r="J2240" s="20" t="s">
        <v>402</v>
      </c>
    </row>
    <row r="2241" spans="1:10" x14ac:dyDescent="0.2">
      <c r="A2241" s="20" t="s">
        <v>10049</v>
      </c>
      <c r="B2241" s="20" t="s">
        <v>4918</v>
      </c>
      <c r="C2241" s="20" t="s">
        <v>4909</v>
      </c>
      <c r="D2241" s="20" t="s">
        <v>430</v>
      </c>
      <c r="E2241" s="20" t="s">
        <v>10050</v>
      </c>
      <c r="F2241" s="20" t="s">
        <v>10051</v>
      </c>
      <c r="G2241" s="20" t="s">
        <v>10052</v>
      </c>
      <c r="H2241" s="20" t="s">
        <v>10053</v>
      </c>
      <c r="I2241" s="20" t="s">
        <v>352</v>
      </c>
      <c r="J2241" s="20"/>
    </row>
    <row r="2242" spans="1:10" x14ac:dyDescent="0.2">
      <c r="A2242" s="20" t="s">
        <v>10054</v>
      </c>
      <c r="B2242" s="20" t="s">
        <v>4908</v>
      </c>
      <c r="C2242" s="20" t="s">
        <v>4909</v>
      </c>
      <c r="D2242" s="20" t="s">
        <v>430</v>
      </c>
      <c r="E2242" s="20" t="s">
        <v>10055</v>
      </c>
      <c r="F2242" s="20" t="s">
        <v>10056</v>
      </c>
      <c r="G2242" s="20" t="s">
        <v>10057</v>
      </c>
      <c r="H2242" s="20" t="s">
        <v>10058</v>
      </c>
      <c r="I2242" s="20" t="s">
        <v>401</v>
      </c>
      <c r="J2242" s="20" t="s">
        <v>483</v>
      </c>
    </row>
    <row r="2243" spans="1:10" x14ac:dyDescent="0.2">
      <c r="A2243" s="20" t="s">
        <v>10059</v>
      </c>
      <c r="B2243" s="20" t="s">
        <v>4918</v>
      </c>
      <c r="C2243" s="20" t="s">
        <v>4909</v>
      </c>
      <c r="D2243" s="20" t="s">
        <v>430</v>
      </c>
      <c r="E2243" s="20" t="s">
        <v>10060</v>
      </c>
      <c r="F2243" s="20" t="s">
        <v>4196</v>
      </c>
      <c r="G2243" s="20" t="s">
        <v>10061</v>
      </c>
      <c r="H2243" s="20" t="s">
        <v>10062</v>
      </c>
      <c r="I2243" s="20" t="s">
        <v>401</v>
      </c>
      <c r="J2243" s="20" t="s">
        <v>402</v>
      </c>
    </row>
    <row r="2244" spans="1:10" x14ac:dyDescent="0.2">
      <c r="A2244" s="20" t="s">
        <v>10063</v>
      </c>
      <c r="B2244" s="20" t="s">
        <v>4908</v>
      </c>
      <c r="C2244" s="20" t="s">
        <v>4909</v>
      </c>
      <c r="D2244" s="20" t="s">
        <v>430</v>
      </c>
      <c r="E2244" s="20" t="s">
        <v>10064</v>
      </c>
      <c r="F2244" s="20" t="s">
        <v>10065</v>
      </c>
      <c r="G2244" s="20" t="s">
        <v>10066</v>
      </c>
      <c r="H2244" s="20" t="s">
        <v>10067</v>
      </c>
      <c r="I2244" s="20" t="s">
        <v>401</v>
      </c>
      <c r="J2244" s="20" t="s">
        <v>483</v>
      </c>
    </row>
    <row r="2245" spans="1:10" x14ac:dyDescent="0.2">
      <c r="A2245" s="20" t="s">
        <v>10068</v>
      </c>
      <c r="B2245" s="20" t="s">
        <v>4918</v>
      </c>
      <c r="C2245" s="20" t="s">
        <v>4909</v>
      </c>
      <c r="D2245" s="20" t="s">
        <v>430</v>
      </c>
      <c r="E2245" s="20" t="s">
        <v>10069</v>
      </c>
      <c r="F2245" s="20" t="s">
        <v>2569</v>
      </c>
      <c r="G2245" s="20" t="s">
        <v>10070</v>
      </c>
      <c r="H2245" s="20" t="s">
        <v>10071</v>
      </c>
      <c r="I2245" s="20" t="s">
        <v>389</v>
      </c>
      <c r="J2245" s="20"/>
    </row>
    <row r="2246" spans="1:10" x14ac:dyDescent="0.2">
      <c r="A2246" s="20" t="s">
        <v>10072</v>
      </c>
      <c r="B2246" s="20" t="s">
        <v>4908</v>
      </c>
      <c r="C2246" s="20" t="s">
        <v>4909</v>
      </c>
      <c r="D2246" s="20" t="s">
        <v>430</v>
      </c>
      <c r="E2246" s="20" t="s">
        <v>10073</v>
      </c>
      <c r="F2246" s="20" t="s">
        <v>783</v>
      </c>
      <c r="G2246" s="20" t="s">
        <v>10074</v>
      </c>
      <c r="H2246" s="20" t="s">
        <v>10075</v>
      </c>
      <c r="I2246" s="20" t="s">
        <v>401</v>
      </c>
      <c r="J2246" s="20" t="s">
        <v>483</v>
      </c>
    </row>
    <row r="2247" spans="1:10" x14ac:dyDescent="0.2">
      <c r="A2247" s="20" t="s">
        <v>10076</v>
      </c>
      <c r="B2247" s="20" t="s">
        <v>4908</v>
      </c>
      <c r="C2247" s="20" t="s">
        <v>4909</v>
      </c>
      <c r="D2247" s="20" t="s">
        <v>430</v>
      </c>
      <c r="E2247" s="20" t="s">
        <v>10077</v>
      </c>
      <c r="F2247" s="20" t="s">
        <v>1215</v>
      </c>
      <c r="G2247" s="20" t="s">
        <v>10078</v>
      </c>
      <c r="H2247" s="20" t="s">
        <v>10079</v>
      </c>
      <c r="I2247" s="20" t="s">
        <v>401</v>
      </c>
      <c r="J2247" s="20" t="s">
        <v>402</v>
      </c>
    </row>
    <row r="2248" spans="1:10" x14ac:dyDescent="0.2">
      <c r="A2248" s="20" t="s">
        <v>10080</v>
      </c>
      <c r="B2248" s="20" t="s">
        <v>4908</v>
      </c>
      <c r="C2248" s="20" t="s">
        <v>4909</v>
      </c>
      <c r="D2248" s="20" t="s">
        <v>445</v>
      </c>
      <c r="E2248" s="20" t="s">
        <v>10081</v>
      </c>
      <c r="F2248" s="20" t="s">
        <v>10082</v>
      </c>
      <c r="G2248" s="20" t="s">
        <v>10083</v>
      </c>
      <c r="H2248" s="20" t="s">
        <v>10084</v>
      </c>
      <c r="I2248" s="20" t="s">
        <v>401</v>
      </c>
      <c r="J2248" s="20" t="s">
        <v>483</v>
      </c>
    </row>
    <row r="2249" spans="1:10" x14ac:dyDescent="0.2">
      <c r="A2249" s="20" t="s">
        <v>10085</v>
      </c>
      <c r="B2249" s="20" t="s">
        <v>4908</v>
      </c>
      <c r="C2249" s="20" t="s">
        <v>4909</v>
      </c>
      <c r="D2249" s="20" t="s">
        <v>419</v>
      </c>
      <c r="E2249" s="20" t="s">
        <v>10086</v>
      </c>
      <c r="F2249" s="20" t="s">
        <v>466</v>
      </c>
      <c r="G2249" s="20" t="s">
        <v>10087</v>
      </c>
      <c r="H2249" s="20" t="s">
        <v>10088</v>
      </c>
      <c r="I2249" s="20" t="s">
        <v>401</v>
      </c>
      <c r="J2249" s="20" t="s">
        <v>483</v>
      </c>
    </row>
    <row r="2250" spans="1:10" x14ac:dyDescent="0.2">
      <c r="A2250" s="20" t="s">
        <v>10089</v>
      </c>
      <c r="B2250" s="20" t="s">
        <v>4908</v>
      </c>
      <c r="C2250" s="20" t="s">
        <v>4909</v>
      </c>
      <c r="D2250" s="20" t="s">
        <v>419</v>
      </c>
      <c r="E2250" s="20" t="s">
        <v>10090</v>
      </c>
      <c r="F2250" s="20" t="s">
        <v>1422</v>
      </c>
      <c r="G2250" s="20" t="s">
        <v>10091</v>
      </c>
      <c r="H2250" s="20" t="s">
        <v>10092</v>
      </c>
      <c r="I2250" s="20" t="s">
        <v>401</v>
      </c>
      <c r="J2250" s="20" t="s">
        <v>402</v>
      </c>
    </row>
    <row r="2251" spans="1:10" x14ac:dyDescent="0.2">
      <c r="A2251" s="20" t="s">
        <v>10093</v>
      </c>
      <c r="B2251" s="20" t="s">
        <v>4918</v>
      </c>
      <c r="C2251" s="20" t="s">
        <v>4909</v>
      </c>
      <c r="D2251" s="20" t="s">
        <v>445</v>
      </c>
      <c r="E2251" s="20" t="s">
        <v>10094</v>
      </c>
      <c r="F2251" s="20" t="s">
        <v>1228</v>
      </c>
      <c r="G2251" s="20" t="s">
        <v>10095</v>
      </c>
      <c r="H2251" s="20" t="s">
        <v>10096</v>
      </c>
      <c r="I2251" s="20" t="s">
        <v>389</v>
      </c>
      <c r="J2251" s="20"/>
    </row>
    <row r="2252" spans="1:10" x14ac:dyDescent="0.2">
      <c r="A2252" s="20" t="s">
        <v>10097</v>
      </c>
      <c r="B2252" s="20" t="s">
        <v>4908</v>
      </c>
      <c r="C2252" s="20" t="s">
        <v>4909</v>
      </c>
      <c r="D2252" s="20" t="s">
        <v>419</v>
      </c>
      <c r="E2252" s="20" t="s">
        <v>10098</v>
      </c>
      <c r="F2252" s="20" t="s">
        <v>914</v>
      </c>
      <c r="G2252" s="20" t="s">
        <v>10099</v>
      </c>
      <c r="H2252" s="20" t="s">
        <v>10100</v>
      </c>
      <c r="I2252" s="20" t="s">
        <v>401</v>
      </c>
      <c r="J2252" s="20" t="s">
        <v>483</v>
      </c>
    </row>
    <row r="2253" spans="1:10" x14ac:dyDescent="0.2">
      <c r="A2253" s="20" t="s">
        <v>10101</v>
      </c>
      <c r="B2253" s="20" t="s">
        <v>4918</v>
      </c>
      <c r="C2253" s="20" t="s">
        <v>4909</v>
      </c>
      <c r="D2253" s="20" t="s">
        <v>419</v>
      </c>
      <c r="E2253" s="20" t="s">
        <v>10102</v>
      </c>
      <c r="F2253" s="20" t="s">
        <v>5744</v>
      </c>
      <c r="G2253" s="20" t="s">
        <v>10103</v>
      </c>
      <c r="H2253" s="20" t="s">
        <v>10104</v>
      </c>
      <c r="I2253" s="20" t="s">
        <v>401</v>
      </c>
      <c r="J2253" s="20" t="s">
        <v>483</v>
      </c>
    </row>
    <row r="2254" spans="1:10" x14ac:dyDescent="0.2">
      <c r="A2254" s="20" t="s">
        <v>10105</v>
      </c>
      <c r="B2254" s="20" t="s">
        <v>4918</v>
      </c>
      <c r="C2254" s="20" t="s">
        <v>4909</v>
      </c>
      <c r="D2254" s="20" t="s">
        <v>445</v>
      </c>
      <c r="E2254" s="20" t="s">
        <v>10106</v>
      </c>
      <c r="F2254" s="20" t="s">
        <v>393</v>
      </c>
      <c r="G2254" s="20" t="s">
        <v>10107</v>
      </c>
      <c r="H2254" s="20" t="s">
        <v>10108</v>
      </c>
      <c r="I2254" s="20" t="s">
        <v>401</v>
      </c>
      <c r="J2254" s="20" t="s">
        <v>483</v>
      </c>
    </row>
    <row r="2255" spans="1:10" x14ac:dyDescent="0.2">
      <c r="A2255" s="20" t="s">
        <v>10109</v>
      </c>
      <c r="B2255" s="20" t="s">
        <v>4918</v>
      </c>
      <c r="C2255" s="20" t="s">
        <v>4909</v>
      </c>
      <c r="D2255" s="20" t="s">
        <v>445</v>
      </c>
      <c r="E2255" s="20" t="s">
        <v>10110</v>
      </c>
      <c r="F2255" s="20" t="s">
        <v>421</v>
      </c>
      <c r="G2255" s="20" t="s">
        <v>10111</v>
      </c>
      <c r="H2255" s="20" t="s">
        <v>10112</v>
      </c>
      <c r="I2255" s="20" t="s">
        <v>401</v>
      </c>
      <c r="J2255" s="20" t="s">
        <v>483</v>
      </c>
    </row>
    <row r="2256" spans="1:10" x14ac:dyDescent="0.2">
      <c r="A2256" s="20" t="s">
        <v>10113</v>
      </c>
      <c r="B2256" s="20" t="s">
        <v>4908</v>
      </c>
      <c r="C2256" s="20" t="s">
        <v>4909</v>
      </c>
      <c r="D2256" s="20" t="s">
        <v>445</v>
      </c>
      <c r="E2256" s="20" t="s">
        <v>10114</v>
      </c>
      <c r="F2256" s="20" t="s">
        <v>421</v>
      </c>
      <c r="G2256" s="20" t="s">
        <v>10115</v>
      </c>
      <c r="H2256" s="20" t="s">
        <v>10116</v>
      </c>
      <c r="I2256" s="20" t="s">
        <v>401</v>
      </c>
      <c r="J2256" s="20" t="s">
        <v>483</v>
      </c>
    </row>
    <row r="2257" spans="1:10" x14ac:dyDescent="0.2">
      <c r="A2257" s="20" t="s">
        <v>10117</v>
      </c>
      <c r="B2257" s="20" t="s">
        <v>4908</v>
      </c>
      <c r="C2257" s="20" t="s">
        <v>4909</v>
      </c>
      <c r="D2257" s="20" t="s">
        <v>419</v>
      </c>
      <c r="E2257" s="20" t="s">
        <v>10118</v>
      </c>
      <c r="F2257" s="20" t="s">
        <v>1383</v>
      </c>
      <c r="G2257" s="20" t="s">
        <v>10119</v>
      </c>
      <c r="H2257" s="20" t="s">
        <v>10120</v>
      </c>
      <c r="I2257" s="20" t="s">
        <v>401</v>
      </c>
      <c r="J2257" s="20" t="s">
        <v>483</v>
      </c>
    </row>
    <row r="2258" spans="1:10" x14ac:dyDescent="0.2">
      <c r="A2258" s="20" t="s">
        <v>10121</v>
      </c>
      <c r="B2258" s="20" t="s">
        <v>4908</v>
      </c>
      <c r="C2258" s="20" t="s">
        <v>4909</v>
      </c>
      <c r="D2258" s="20" t="s">
        <v>419</v>
      </c>
      <c r="E2258" s="20" t="s">
        <v>10122</v>
      </c>
      <c r="F2258" s="20" t="s">
        <v>10123</v>
      </c>
      <c r="G2258" s="20" t="s">
        <v>10124</v>
      </c>
      <c r="H2258" s="20" t="s">
        <v>10125</v>
      </c>
      <c r="I2258" s="20" t="s">
        <v>401</v>
      </c>
      <c r="J2258" s="20" t="s">
        <v>402</v>
      </c>
    </row>
    <row r="2259" spans="1:10" x14ac:dyDescent="0.2">
      <c r="A2259" s="20" t="s">
        <v>10126</v>
      </c>
      <c r="B2259" s="20" t="s">
        <v>3681</v>
      </c>
      <c r="C2259" s="20" t="s">
        <v>4909</v>
      </c>
      <c r="D2259" s="20" t="s">
        <v>419</v>
      </c>
      <c r="E2259" s="20" t="s">
        <v>10127</v>
      </c>
      <c r="F2259" s="20" t="s">
        <v>10128</v>
      </c>
      <c r="G2259" s="20" t="s">
        <v>10129</v>
      </c>
      <c r="H2259" s="20" t="s">
        <v>10130</v>
      </c>
      <c r="I2259" s="20" t="s">
        <v>401</v>
      </c>
      <c r="J2259" s="20" t="s">
        <v>483</v>
      </c>
    </row>
    <row r="2260" spans="1:10" x14ac:dyDescent="0.2">
      <c r="A2260" s="20" t="s">
        <v>10131</v>
      </c>
      <c r="B2260" s="20" t="s">
        <v>4908</v>
      </c>
      <c r="C2260" s="20" t="s">
        <v>4909</v>
      </c>
      <c r="D2260" s="20" t="s">
        <v>445</v>
      </c>
      <c r="E2260" s="20" t="s">
        <v>10132</v>
      </c>
      <c r="F2260" s="20" t="s">
        <v>3754</v>
      </c>
      <c r="G2260" s="20" t="s">
        <v>10133</v>
      </c>
      <c r="H2260" s="20" t="s">
        <v>10134</v>
      </c>
      <c r="I2260" s="20" t="s">
        <v>401</v>
      </c>
      <c r="J2260" s="20" t="s">
        <v>483</v>
      </c>
    </row>
    <row r="2261" spans="1:10" x14ac:dyDescent="0.2">
      <c r="A2261" s="20" t="s">
        <v>10135</v>
      </c>
      <c r="B2261" s="20" t="s">
        <v>4908</v>
      </c>
      <c r="C2261" s="20" t="s">
        <v>4909</v>
      </c>
      <c r="D2261" s="20" t="s">
        <v>419</v>
      </c>
      <c r="E2261" s="20" t="s">
        <v>10136</v>
      </c>
      <c r="F2261" s="20" t="s">
        <v>2743</v>
      </c>
      <c r="G2261" s="20" t="s">
        <v>10137</v>
      </c>
      <c r="H2261" s="20" t="s">
        <v>10138</v>
      </c>
      <c r="I2261" s="20" t="s">
        <v>401</v>
      </c>
      <c r="J2261" s="20" t="s">
        <v>483</v>
      </c>
    </row>
    <row r="2262" spans="1:10" x14ac:dyDescent="0.2">
      <c r="A2262" s="20" t="s">
        <v>10139</v>
      </c>
      <c r="B2262" s="20" t="s">
        <v>4908</v>
      </c>
      <c r="C2262" s="20" t="s">
        <v>4909</v>
      </c>
      <c r="D2262" s="20" t="s">
        <v>445</v>
      </c>
      <c r="E2262" s="20" t="s">
        <v>10140</v>
      </c>
      <c r="F2262" s="20" t="s">
        <v>2523</v>
      </c>
      <c r="G2262" s="20" t="s">
        <v>10141</v>
      </c>
      <c r="H2262" s="20" t="s">
        <v>10142</v>
      </c>
      <c r="I2262" s="20" t="s">
        <v>401</v>
      </c>
      <c r="J2262" s="20" t="s">
        <v>483</v>
      </c>
    </row>
    <row r="2263" spans="1:10" x14ac:dyDescent="0.2">
      <c r="A2263" s="20" t="s">
        <v>10143</v>
      </c>
      <c r="B2263" s="20" t="s">
        <v>4908</v>
      </c>
      <c r="C2263" s="20" t="s">
        <v>4909</v>
      </c>
      <c r="D2263" s="20" t="s">
        <v>419</v>
      </c>
      <c r="E2263" s="20" t="s">
        <v>10144</v>
      </c>
      <c r="F2263" s="20" t="s">
        <v>466</v>
      </c>
      <c r="G2263" s="20" t="s">
        <v>10145</v>
      </c>
      <c r="H2263" s="20" t="s">
        <v>10146</v>
      </c>
      <c r="I2263" s="20" t="s">
        <v>401</v>
      </c>
      <c r="J2263" s="20" t="s">
        <v>483</v>
      </c>
    </row>
    <row r="2264" spans="1:10" x14ac:dyDescent="0.2">
      <c r="A2264" s="20" t="s">
        <v>10147</v>
      </c>
      <c r="B2264" s="20" t="s">
        <v>4908</v>
      </c>
      <c r="C2264" s="20" t="s">
        <v>4909</v>
      </c>
      <c r="D2264" s="20" t="s">
        <v>419</v>
      </c>
      <c r="E2264" s="20" t="s">
        <v>10148</v>
      </c>
      <c r="F2264" s="20" t="s">
        <v>717</v>
      </c>
      <c r="G2264" s="20" t="s">
        <v>10149</v>
      </c>
      <c r="H2264" s="20" t="s">
        <v>10150</v>
      </c>
      <c r="I2264" s="20" t="s">
        <v>401</v>
      </c>
      <c r="J2264" s="20" t="s">
        <v>483</v>
      </c>
    </row>
    <row r="2265" spans="1:10" x14ac:dyDescent="0.2">
      <c r="A2265" s="20" t="s">
        <v>10151</v>
      </c>
      <c r="B2265" s="20" t="s">
        <v>4918</v>
      </c>
      <c r="C2265" s="20" t="s">
        <v>4909</v>
      </c>
      <c r="D2265" s="20" t="s">
        <v>419</v>
      </c>
      <c r="E2265" s="20" t="s">
        <v>10152</v>
      </c>
      <c r="F2265" s="20" t="s">
        <v>1950</v>
      </c>
      <c r="G2265" s="20" t="s">
        <v>10153</v>
      </c>
      <c r="H2265" s="20" t="s">
        <v>10154</v>
      </c>
      <c r="I2265" s="20" t="s">
        <v>401</v>
      </c>
      <c r="J2265" s="20" t="s">
        <v>483</v>
      </c>
    </row>
    <row r="2266" spans="1:10" x14ac:dyDescent="0.2">
      <c r="A2266" s="20" t="s">
        <v>10155</v>
      </c>
      <c r="B2266" s="20" t="s">
        <v>4908</v>
      </c>
      <c r="C2266" s="20" t="s">
        <v>4909</v>
      </c>
      <c r="D2266" s="20" t="s">
        <v>419</v>
      </c>
      <c r="E2266" s="20" t="s">
        <v>10156</v>
      </c>
      <c r="F2266" s="20" t="s">
        <v>1427</v>
      </c>
      <c r="G2266" s="20" t="s">
        <v>10157</v>
      </c>
      <c r="H2266" s="20" t="s">
        <v>10158</v>
      </c>
      <c r="I2266" s="20" t="s">
        <v>401</v>
      </c>
      <c r="J2266" s="20" t="s">
        <v>483</v>
      </c>
    </row>
    <row r="2267" spans="1:10" x14ac:dyDescent="0.2">
      <c r="A2267" s="20" t="s">
        <v>10159</v>
      </c>
      <c r="B2267" s="20" t="s">
        <v>4908</v>
      </c>
      <c r="C2267" s="20" t="s">
        <v>4909</v>
      </c>
      <c r="D2267" s="20" t="s">
        <v>419</v>
      </c>
      <c r="E2267" s="20" t="s">
        <v>10160</v>
      </c>
      <c r="F2267" s="20" t="s">
        <v>1383</v>
      </c>
      <c r="G2267" s="20" t="s">
        <v>10161</v>
      </c>
      <c r="H2267" s="20" t="s">
        <v>10162</v>
      </c>
      <c r="I2267" s="20" t="s">
        <v>401</v>
      </c>
      <c r="J2267" s="20" t="s">
        <v>483</v>
      </c>
    </row>
    <row r="2268" spans="1:10" x14ac:dyDescent="0.2">
      <c r="A2268" s="20" t="s">
        <v>10163</v>
      </c>
      <c r="B2268" s="20" t="s">
        <v>4918</v>
      </c>
      <c r="C2268" s="20" t="s">
        <v>4909</v>
      </c>
      <c r="D2268" s="20" t="s">
        <v>419</v>
      </c>
      <c r="E2268" s="20" t="s">
        <v>10164</v>
      </c>
      <c r="F2268" s="20" t="s">
        <v>542</v>
      </c>
      <c r="G2268" s="20" t="s">
        <v>10165</v>
      </c>
      <c r="H2268" s="20" t="s">
        <v>10166</v>
      </c>
      <c r="I2268" s="20" t="s">
        <v>401</v>
      </c>
      <c r="J2268" s="20" t="s">
        <v>483</v>
      </c>
    </row>
    <row r="2269" spans="1:10" x14ac:dyDescent="0.2">
      <c r="A2269" s="20" t="s">
        <v>10167</v>
      </c>
      <c r="B2269" s="20" t="s">
        <v>4908</v>
      </c>
      <c r="C2269" s="20" t="s">
        <v>4909</v>
      </c>
      <c r="D2269" s="20" t="s">
        <v>419</v>
      </c>
      <c r="E2269" s="20" t="s">
        <v>10168</v>
      </c>
      <c r="F2269" s="20" t="s">
        <v>10169</v>
      </c>
      <c r="G2269" s="20" t="s">
        <v>10170</v>
      </c>
      <c r="H2269" s="20" t="s">
        <v>10171</v>
      </c>
      <c r="I2269" s="20" t="s">
        <v>401</v>
      </c>
      <c r="J2269" s="20" t="s">
        <v>402</v>
      </c>
    </row>
    <row r="2270" spans="1:10" x14ac:dyDescent="0.2">
      <c r="A2270" s="20" t="s">
        <v>10172</v>
      </c>
      <c r="B2270" s="20" t="s">
        <v>4918</v>
      </c>
      <c r="C2270" s="20" t="s">
        <v>4909</v>
      </c>
      <c r="D2270" s="20" t="s">
        <v>419</v>
      </c>
      <c r="E2270" s="20" t="s">
        <v>10173</v>
      </c>
      <c r="F2270" s="20" t="s">
        <v>1383</v>
      </c>
      <c r="G2270" s="20" t="s">
        <v>10174</v>
      </c>
      <c r="H2270" s="20" t="s">
        <v>10175</v>
      </c>
      <c r="I2270" s="20" t="s">
        <v>401</v>
      </c>
      <c r="J2270" s="20" t="s">
        <v>483</v>
      </c>
    </row>
    <row r="2271" spans="1:10" x14ac:dyDescent="0.2">
      <c r="A2271" s="20" t="s">
        <v>10176</v>
      </c>
      <c r="B2271" s="20" t="s">
        <v>4908</v>
      </c>
      <c r="C2271" s="20" t="s">
        <v>4909</v>
      </c>
      <c r="D2271" s="20" t="s">
        <v>419</v>
      </c>
      <c r="E2271" s="20" t="s">
        <v>10177</v>
      </c>
      <c r="F2271" s="20" t="s">
        <v>10178</v>
      </c>
      <c r="G2271" s="20" t="s">
        <v>10179</v>
      </c>
      <c r="H2271" s="20" t="s">
        <v>10180</v>
      </c>
      <c r="I2271" s="20" t="s">
        <v>401</v>
      </c>
      <c r="J2271" s="20" t="s">
        <v>483</v>
      </c>
    </row>
    <row r="2272" spans="1:10" x14ac:dyDescent="0.2">
      <c r="A2272" s="20" t="s">
        <v>10181</v>
      </c>
      <c r="B2272" s="20" t="s">
        <v>4908</v>
      </c>
      <c r="C2272" s="20" t="s">
        <v>4909</v>
      </c>
      <c r="D2272" s="20" t="s">
        <v>445</v>
      </c>
      <c r="E2272" s="20" t="s">
        <v>10182</v>
      </c>
      <c r="F2272" s="20" t="s">
        <v>10183</v>
      </c>
      <c r="G2272" s="20" t="s">
        <v>10184</v>
      </c>
      <c r="H2272" s="20" t="s">
        <v>10185</v>
      </c>
      <c r="I2272" s="20" t="s">
        <v>401</v>
      </c>
      <c r="J2272" s="20" t="s">
        <v>483</v>
      </c>
    </row>
    <row r="2273" spans="1:10" x14ac:dyDescent="0.2">
      <c r="A2273" s="20" t="s">
        <v>10186</v>
      </c>
      <c r="B2273" s="20" t="s">
        <v>4908</v>
      </c>
      <c r="C2273" s="20" t="s">
        <v>4909</v>
      </c>
      <c r="D2273" s="20" t="s">
        <v>445</v>
      </c>
      <c r="E2273" s="20" t="s">
        <v>10187</v>
      </c>
      <c r="F2273" s="20" t="s">
        <v>410</v>
      </c>
      <c r="G2273" s="20" t="s">
        <v>10188</v>
      </c>
      <c r="H2273" s="20" t="s">
        <v>10189</v>
      </c>
      <c r="I2273" s="20" t="s">
        <v>401</v>
      </c>
      <c r="J2273" s="20" t="s">
        <v>483</v>
      </c>
    </row>
    <row r="2274" spans="1:10" x14ac:dyDescent="0.2">
      <c r="A2274" s="20" t="s">
        <v>10190</v>
      </c>
      <c r="B2274" s="20" t="s">
        <v>4908</v>
      </c>
      <c r="C2274" s="20" t="s">
        <v>4909</v>
      </c>
      <c r="D2274" s="20" t="s">
        <v>419</v>
      </c>
      <c r="E2274" s="20" t="s">
        <v>10191</v>
      </c>
      <c r="F2274" s="20" t="s">
        <v>528</v>
      </c>
      <c r="G2274" s="20" t="s">
        <v>10192</v>
      </c>
      <c r="H2274" s="20" t="s">
        <v>10193</v>
      </c>
      <c r="I2274" s="20" t="s">
        <v>401</v>
      </c>
      <c r="J2274" s="20" t="s">
        <v>483</v>
      </c>
    </row>
    <row r="2275" spans="1:10" x14ac:dyDescent="0.2">
      <c r="A2275" s="20" t="s">
        <v>10194</v>
      </c>
      <c r="B2275" s="20" t="s">
        <v>4918</v>
      </c>
      <c r="C2275" s="20" t="s">
        <v>4909</v>
      </c>
      <c r="D2275" s="20" t="s">
        <v>419</v>
      </c>
      <c r="E2275" s="20" t="s">
        <v>10195</v>
      </c>
      <c r="F2275" s="20" t="s">
        <v>1548</v>
      </c>
      <c r="G2275" s="20" t="s">
        <v>10196</v>
      </c>
      <c r="H2275" s="20" t="s">
        <v>10197</v>
      </c>
      <c r="I2275" s="20" t="s">
        <v>352</v>
      </c>
      <c r="J2275" s="20"/>
    </row>
    <row r="2276" spans="1:10" x14ac:dyDescent="0.2">
      <c r="A2276" s="20" t="s">
        <v>10198</v>
      </c>
      <c r="B2276" s="20" t="s">
        <v>4918</v>
      </c>
      <c r="C2276" s="20" t="s">
        <v>4909</v>
      </c>
      <c r="D2276" s="20" t="s">
        <v>445</v>
      </c>
      <c r="E2276" s="20" t="s">
        <v>10199</v>
      </c>
      <c r="F2276" s="20" t="s">
        <v>635</v>
      </c>
      <c r="G2276" s="20" t="s">
        <v>10200</v>
      </c>
      <c r="H2276" s="20" t="s">
        <v>10201</v>
      </c>
      <c r="I2276" s="20" t="s">
        <v>401</v>
      </c>
      <c r="J2276" s="20" t="s">
        <v>483</v>
      </c>
    </row>
    <row r="2277" spans="1:10" x14ac:dyDescent="0.2">
      <c r="A2277" s="20" t="s">
        <v>10202</v>
      </c>
      <c r="B2277" s="20" t="s">
        <v>4908</v>
      </c>
      <c r="C2277" s="20" t="s">
        <v>4909</v>
      </c>
      <c r="D2277" s="20" t="s">
        <v>419</v>
      </c>
      <c r="E2277" s="20" t="s">
        <v>10203</v>
      </c>
      <c r="F2277" s="20" t="s">
        <v>4181</v>
      </c>
      <c r="G2277" s="20" t="s">
        <v>10204</v>
      </c>
      <c r="H2277" s="20" t="s">
        <v>10205</v>
      </c>
      <c r="I2277" s="20" t="s">
        <v>401</v>
      </c>
      <c r="J2277" s="20" t="s">
        <v>402</v>
      </c>
    </row>
    <row r="2278" spans="1:10" x14ac:dyDescent="0.2">
      <c r="A2278" s="20" t="s">
        <v>10206</v>
      </c>
      <c r="B2278" s="20" t="s">
        <v>4908</v>
      </c>
      <c r="C2278" s="20" t="s">
        <v>4909</v>
      </c>
      <c r="D2278" s="20" t="s">
        <v>445</v>
      </c>
      <c r="E2278" s="20" t="s">
        <v>10207</v>
      </c>
      <c r="F2278" s="20" t="s">
        <v>10208</v>
      </c>
      <c r="G2278" s="20" t="s">
        <v>10209</v>
      </c>
      <c r="H2278" s="20" t="s">
        <v>10210</v>
      </c>
      <c r="I2278" s="20" t="s">
        <v>401</v>
      </c>
      <c r="J2278" s="20" t="s">
        <v>483</v>
      </c>
    </row>
    <row r="2279" spans="1:10" x14ac:dyDescent="0.2">
      <c r="A2279" s="20" t="s">
        <v>10211</v>
      </c>
      <c r="B2279" s="20" t="s">
        <v>4908</v>
      </c>
      <c r="C2279" s="20" t="s">
        <v>4909</v>
      </c>
      <c r="D2279" s="20" t="s">
        <v>445</v>
      </c>
      <c r="E2279" s="20" t="s">
        <v>10212</v>
      </c>
      <c r="F2279" s="20" t="s">
        <v>1179</v>
      </c>
      <c r="G2279" s="20" t="s">
        <v>10213</v>
      </c>
      <c r="H2279" s="20" t="s">
        <v>10214</v>
      </c>
      <c r="I2279" s="20" t="s">
        <v>389</v>
      </c>
      <c r="J2279" s="20"/>
    </row>
    <row r="2280" spans="1:10" x14ac:dyDescent="0.2">
      <c r="A2280" s="20" t="s">
        <v>10215</v>
      </c>
      <c r="B2280" s="20" t="s">
        <v>4918</v>
      </c>
      <c r="C2280" s="20" t="s">
        <v>4909</v>
      </c>
      <c r="D2280" s="20" t="s">
        <v>445</v>
      </c>
      <c r="E2280" s="20" t="s">
        <v>10216</v>
      </c>
      <c r="F2280" s="20" t="s">
        <v>466</v>
      </c>
      <c r="G2280" s="20" t="s">
        <v>10217</v>
      </c>
      <c r="H2280" s="20" t="s">
        <v>10218</v>
      </c>
      <c r="I2280" s="20" t="s">
        <v>389</v>
      </c>
      <c r="J2280" s="20"/>
    </row>
    <row r="2281" spans="1:10" x14ac:dyDescent="0.2">
      <c r="A2281" s="20" t="s">
        <v>10219</v>
      </c>
      <c r="B2281" s="20" t="s">
        <v>4908</v>
      </c>
      <c r="C2281" s="20" t="s">
        <v>4909</v>
      </c>
      <c r="D2281" s="20" t="s">
        <v>445</v>
      </c>
      <c r="E2281" s="20" t="s">
        <v>10220</v>
      </c>
      <c r="F2281" s="20" t="s">
        <v>2474</v>
      </c>
      <c r="G2281" s="20" t="s">
        <v>10221</v>
      </c>
      <c r="H2281" s="20" t="s">
        <v>10222</v>
      </c>
      <c r="I2281" s="20" t="s">
        <v>401</v>
      </c>
      <c r="J2281" s="20" t="s">
        <v>402</v>
      </c>
    </row>
    <row r="2282" spans="1:10" x14ac:dyDescent="0.2">
      <c r="A2282" s="20" t="s">
        <v>10223</v>
      </c>
      <c r="B2282" s="20" t="s">
        <v>4918</v>
      </c>
      <c r="C2282" s="20" t="s">
        <v>4909</v>
      </c>
      <c r="D2282" s="20" t="s">
        <v>445</v>
      </c>
      <c r="E2282" s="20" t="s">
        <v>10224</v>
      </c>
      <c r="F2282" s="20" t="s">
        <v>10225</v>
      </c>
      <c r="G2282" s="20" t="s">
        <v>10226</v>
      </c>
      <c r="H2282" s="20" t="s">
        <v>10227</v>
      </c>
      <c r="I2282" s="20" t="s">
        <v>389</v>
      </c>
      <c r="J2282" s="20"/>
    </row>
    <row r="2283" spans="1:10" x14ac:dyDescent="0.2">
      <c r="A2283" s="20" t="s">
        <v>10228</v>
      </c>
      <c r="B2283" s="20" t="s">
        <v>4918</v>
      </c>
      <c r="C2283" s="20" t="s">
        <v>4909</v>
      </c>
      <c r="D2283" s="20" t="s">
        <v>445</v>
      </c>
      <c r="E2283" s="20" t="s">
        <v>10229</v>
      </c>
      <c r="F2283" s="20" t="s">
        <v>10230</v>
      </c>
      <c r="G2283" s="20" t="s">
        <v>10231</v>
      </c>
      <c r="H2283" s="20" t="s">
        <v>10232</v>
      </c>
      <c r="I2283" s="20" t="s">
        <v>401</v>
      </c>
      <c r="J2283" s="20" t="s">
        <v>483</v>
      </c>
    </row>
    <row r="2284" spans="1:10" x14ac:dyDescent="0.2">
      <c r="A2284" s="20" t="s">
        <v>10233</v>
      </c>
      <c r="B2284" s="20" t="s">
        <v>4908</v>
      </c>
      <c r="C2284" s="20" t="s">
        <v>4909</v>
      </c>
      <c r="D2284" s="20" t="s">
        <v>445</v>
      </c>
      <c r="E2284" s="20" t="s">
        <v>10234</v>
      </c>
      <c r="F2284" s="20" t="s">
        <v>914</v>
      </c>
      <c r="G2284" s="20" t="s">
        <v>10235</v>
      </c>
      <c r="H2284" s="20" t="s">
        <v>10236</v>
      </c>
      <c r="I2284" s="20" t="s">
        <v>401</v>
      </c>
      <c r="J2284" s="20" t="s">
        <v>483</v>
      </c>
    </row>
    <row r="2285" spans="1:10" x14ac:dyDescent="0.2">
      <c r="A2285" s="20" t="s">
        <v>10237</v>
      </c>
      <c r="B2285" s="20" t="s">
        <v>4908</v>
      </c>
      <c r="C2285" s="20" t="s">
        <v>4909</v>
      </c>
      <c r="D2285" s="20" t="s">
        <v>445</v>
      </c>
      <c r="E2285" s="20" t="s">
        <v>10238</v>
      </c>
      <c r="F2285" s="20" t="s">
        <v>3225</v>
      </c>
      <c r="G2285" s="20" t="s">
        <v>10239</v>
      </c>
      <c r="H2285" s="20" t="s">
        <v>10240</v>
      </c>
      <c r="I2285" s="20" t="s">
        <v>401</v>
      </c>
      <c r="J2285" s="20" t="s">
        <v>483</v>
      </c>
    </row>
    <row r="2286" spans="1:10" x14ac:dyDescent="0.2">
      <c r="A2286" s="20" t="s">
        <v>10241</v>
      </c>
      <c r="B2286" s="20" t="s">
        <v>4918</v>
      </c>
      <c r="C2286" s="20" t="s">
        <v>4909</v>
      </c>
      <c r="D2286" s="20" t="s">
        <v>445</v>
      </c>
      <c r="E2286" s="20" t="s">
        <v>10242</v>
      </c>
      <c r="F2286" s="20" t="s">
        <v>4262</v>
      </c>
      <c r="G2286" s="20" t="s">
        <v>10243</v>
      </c>
      <c r="H2286" s="20" t="s">
        <v>10244</v>
      </c>
      <c r="I2286" s="20" t="s">
        <v>401</v>
      </c>
      <c r="J2286" s="20" t="s">
        <v>402</v>
      </c>
    </row>
    <row r="2287" spans="1:10" x14ac:dyDescent="0.2">
      <c r="A2287" s="20" t="s">
        <v>10245</v>
      </c>
      <c r="B2287" s="20" t="s">
        <v>4918</v>
      </c>
      <c r="C2287" s="20" t="s">
        <v>4909</v>
      </c>
      <c r="D2287" s="20" t="s">
        <v>419</v>
      </c>
      <c r="E2287" s="20" t="s">
        <v>10246</v>
      </c>
      <c r="F2287" s="20" t="s">
        <v>1228</v>
      </c>
      <c r="G2287" s="20" t="s">
        <v>10247</v>
      </c>
      <c r="H2287" s="20" t="s">
        <v>10248</v>
      </c>
      <c r="I2287" s="20" t="s">
        <v>401</v>
      </c>
      <c r="J2287" s="20" t="s">
        <v>483</v>
      </c>
    </row>
    <row r="2288" spans="1:10" x14ac:dyDescent="0.2">
      <c r="A2288" s="20" t="s">
        <v>10249</v>
      </c>
      <c r="B2288" s="20" t="s">
        <v>4918</v>
      </c>
      <c r="C2288" s="20" t="s">
        <v>4909</v>
      </c>
      <c r="D2288" s="20" t="s">
        <v>419</v>
      </c>
      <c r="E2288" s="20" t="s">
        <v>10250</v>
      </c>
      <c r="F2288" s="20" t="s">
        <v>2292</v>
      </c>
      <c r="G2288" s="20" t="s">
        <v>10251</v>
      </c>
      <c r="H2288" s="20" t="s">
        <v>10252</v>
      </c>
      <c r="I2288" s="20" t="s">
        <v>401</v>
      </c>
      <c r="J2288" s="20" t="s">
        <v>483</v>
      </c>
    </row>
    <row r="2289" spans="1:10" x14ac:dyDescent="0.2">
      <c r="A2289" s="20" t="s">
        <v>10253</v>
      </c>
      <c r="B2289" s="20" t="s">
        <v>4908</v>
      </c>
      <c r="C2289" s="20" t="s">
        <v>4909</v>
      </c>
      <c r="D2289" s="20" t="s">
        <v>445</v>
      </c>
      <c r="E2289" s="20" t="s">
        <v>10254</v>
      </c>
      <c r="F2289" s="20" t="s">
        <v>542</v>
      </c>
      <c r="G2289" s="20" t="s">
        <v>10255</v>
      </c>
      <c r="H2289" s="20" t="s">
        <v>10256</v>
      </c>
      <c r="I2289" s="20" t="s">
        <v>401</v>
      </c>
      <c r="J2289" s="20" t="s">
        <v>483</v>
      </c>
    </row>
    <row r="2290" spans="1:10" x14ac:dyDescent="0.2">
      <c r="A2290" s="20" t="s">
        <v>10257</v>
      </c>
      <c r="B2290" s="20" t="s">
        <v>4908</v>
      </c>
      <c r="C2290" s="20" t="s">
        <v>4909</v>
      </c>
      <c r="D2290" s="20" t="s">
        <v>445</v>
      </c>
      <c r="E2290" s="20" t="s">
        <v>10258</v>
      </c>
      <c r="F2290" s="20" t="s">
        <v>486</v>
      </c>
      <c r="G2290" s="20" t="s">
        <v>10259</v>
      </c>
      <c r="H2290" s="20" t="s">
        <v>10260</v>
      </c>
      <c r="I2290" s="20" t="s">
        <v>389</v>
      </c>
      <c r="J2290" s="20"/>
    </row>
    <row r="2291" spans="1:10" x14ac:dyDescent="0.2">
      <c r="A2291" s="20" t="s">
        <v>10261</v>
      </c>
      <c r="B2291" s="20" t="s">
        <v>4908</v>
      </c>
      <c r="C2291" s="20" t="s">
        <v>4909</v>
      </c>
      <c r="D2291" s="20" t="s">
        <v>419</v>
      </c>
      <c r="E2291" s="20" t="s">
        <v>10262</v>
      </c>
      <c r="F2291" s="20" t="s">
        <v>1071</v>
      </c>
      <c r="G2291" s="20" t="s">
        <v>10263</v>
      </c>
      <c r="H2291" s="20" t="s">
        <v>10264</v>
      </c>
      <c r="I2291" s="20" t="s">
        <v>401</v>
      </c>
      <c r="J2291" s="20" t="s">
        <v>483</v>
      </c>
    </row>
    <row r="2292" spans="1:10" x14ac:dyDescent="0.2">
      <c r="A2292" s="20" t="s">
        <v>10265</v>
      </c>
      <c r="B2292" s="20" t="s">
        <v>4908</v>
      </c>
      <c r="C2292" s="20" t="s">
        <v>4909</v>
      </c>
      <c r="D2292" s="20" t="s">
        <v>419</v>
      </c>
      <c r="E2292" s="20" t="s">
        <v>10266</v>
      </c>
      <c r="F2292" s="20" t="s">
        <v>10267</v>
      </c>
      <c r="G2292" s="20" t="s">
        <v>10268</v>
      </c>
      <c r="H2292" s="20" t="s">
        <v>10269</v>
      </c>
      <c r="I2292" s="20" t="s">
        <v>401</v>
      </c>
      <c r="J2292" s="20" t="s">
        <v>402</v>
      </c>
    </row>
    <row r="2293" spans="1:10" x14ac:dyDescent="0.2">
      <c r="A2293" s="20" t="s">
        <v>10270</v>
      </c>
      <c r="B2293" s="20" t="s">
        <v>4908</v>
      </c>
      <c r="C2293" s="20" t="s">
        <v>4909</v>
      </c>
      <c r="D2293" s="20" t="s">
        <v>445</v>
      </c>
      <c r="E2293" s="20" t="s">
        <v>10271</v>
      </c>
      <c r="F2293" s="20" t="s">
        <v>10208</v>
      </c>
      <c r="G2293" s="20" t="s">
        <v>10272</v>
      </c>
      <c r="H2293" s="20" t="s">
        <v>10273</v>
      </c>
      <c r="I2293" s="20" t="s">
        <v>401</v>
      </c>
      <c r="J2293" s="20" t="s">
        <v>483</v>
      </c>
    </row>
    <row r="2294" spans="1:10" x14ac:dyDescent="0.2">
      <c r="A2294" s="20" t="s">
        <v>10274</v>
      </c>
      <c r="B2294" s="20" t="s">
        <v>4908</v>
      </c>
      <c r="C2294" s="20" t="s">
        <v>4909</v>
      </c>
      <c r="D2294" s="20" t="s">
        <v>419</v>
      </c>
      <c r="E2294" s="20" t="s">
        <v>10275</v>
      </c>
      <c r="F2294" s="20" t="s">
        <v>1037</v>
      </c>
      <c r="G2294" s="20" t="s">
        <v>10276</v>
      </c>
      <c r="H2294" s="20" t="s">
        <v>10277</v>
      </c>
      <c r="I2294" s="20" t="s">
        <v>401</v>
      </c>
      <c r="J2294" s="20" t="s">
        <v>483</v>
      </c>
    </row>
    <row r="2295" spans="1:10" x14ac:dyDescent="0.2">
      <c r="A2295" s="20" t="s">
        <v>10278</v>
      </c>
      <c r="B2295" s="20" t="s">
        <v>4918</v>
      </c>
      <c r="C2295" s="20" t="s">
        <v>4909</v>
      </c>
      <c r="D2295" s="20" t="s">
        <v>445</v>
      </c>
      <c r="E2295" s="20" t="s">
        <v>10279</v>
      </c>
      <c r="F2295" s="20" t="s">
        <v>1383</v>
      </c>
      <c r="G2295" s="20" t="s">
        <v>10280</v>
      </c>
      <c r="H2295" s="20" t="s">
        <v>10281</v>
      </c>
      <c r="I2295" s="20" t="s">
        <v>401</v>
      </c>
      <c r="J2295" s="20" t="s">
        <v>483</v>
      </c>
    </row>
    <row r="2296" spans="1:10" x14ac:dyDescent="0.2">
      <c r="A2296" s="20" t="s">
        <v>10282</v>
      </c>
      <c r="B2296" s="20" t="s">
        <v>4918</v>
      </c>
      <c r="C2296" s="20" t="s">
        <v>4909</v>
      </c>
      <c r="D2296" s="20" t="s">
        <v>419</v>
      </c>
      <c r="E2296" s="20" t="s">
        <v>10283</v>
      </c>
      <c r="F2296" s="20" t="s">
        <v>914</v>
      </c>
      <c r="G2296" s="20" t="s">
        <v>10284</v>
      </c>
      <c r="H2296" s="20" t="s">
        <v>10285</v>
      </c>
      <c r="I2296" s="20" t="s">
        <v>401</v>
      </c>
      <c r="J2296" s="20" t="s">
        <v>483</v>
      </c>
    </row>
    <row r="2297" spans="1:10" x14ac:dyDescent="0.2">
      <c r="A2297" s="20" t="s">
        <v>10286</v>
      </c>
      <c r="B2297" s="20" t="s">
        <v>4908</v>
      </c>
      <c r="C2297" s="20" t="s">
        <v>4909</v>
      </c>
      <c r="D2297" s="20" t="s">
        <v>419</v>
      </c>
      <c r="E2297" s="20" t="s">
        <v>10287</v>
      </c>
      <c r="F2297" s="20" t="s">
        <v>10288</v>
      </c>
      <c r="G2297" s="20" t="s">
        <v>10289</v>
      </c>
      <c r="H2297" s="20" t="s">
        <v>10290</v>
      </c>
      <c r="I2297" s="20" t="s">
        <v>401</v>
      </c>
      <c r="J2297" s="20" t="s">
        <v>483</v>
      </c>
    </row>
    <row r="2298" spans="1:10" x14ac:dyDescent="0.2">
      <c r="A2298" s="20" t="s">
        <v>10291</v>
      </c>
      <c r="B2298" s="20" t="s">
        <v>4908</v>
      </c>
      <c r="C2298" s="20" t="s">
        <v>4909</v>
      </c>
      <c r="D2298" s="20" t="s">
        <v>419</v>
      </c>
      <c r="E2298" s="20" t="s">
        <v>10292</v>
      </c>
      <c r="F2298" s="20" t="s">
        <v>1289</v>
      </c>
      <c r="G2298" s="20" t="s">
        <v>10293</v>
      </c>
      <c r="H2298" s="20" t="s">
        <v>10294</v>
      </c>
      <c r="I2298" s="20" t="s">
        <v>401</v>
      </c>
      <c r="J2298" s="20" t="s">
        <v>483</v>
      </c>
    </row>
    <row r="2299" spans="1:10" x14ac:dyDescent="0.2">
      <c r="A2299" s="20" t="s">
        <v>10295</v>
      </c>
      <c r="B2299" s="20" t="s">
        <v>4908</v>
      </c>
      <c r="C2299" s="20" t="s">
        <v>4909</v>
      </c>
      <c r="D2299" s="20" t="s">
        <v>419</v>
      </c>
      <c r="E2299" s="20" t="s">
        <v>10296</v>
      </c>
      <c r="F2299" s="20" t="s">
        <v>528</v>
      </c>
      <c r="G2299" s="20" t="s">
        <v>10297</v>
      </c>
      <c r="H2299" s="20" t="s">
        <v>10298</v>
      </c>
      <c r="I2299" s="20" t="s">
        <v>401</v>
      </c>
      <c r="J2299" s="20" t="s">
        <v>483</v>
      </c>
    </row>
    <row r="2300" spans="1:10" x14ac:dyDescent="0.2">
      <c r="A2300" s="20" t="s">
        <v>10299</v>
      </c>
      <c r="B2300" s="20" t="s">
        <v>4908</v>
      </c>
      <c r="C2300" s="20" t="s">
        <v>4909</v>
      </c>
      <c r="D2300" s="20" t="s">
        <v>445</v>
      </c>
      <c r="E2300" s="20" t="s">
        <v>10300</v>
      </c>
      <c r="F2300" s="20" t="s">
        <v>491</v>
      </c>
      <c r="G2300" s="20" t="s">
        <v>10301</v>
      </c>
      <c r="H2300" s="20" t="s">
        <v>10302</v>
      </c>
      <c r="I2300" s="20" t="s">
        <v>401</v>
      </c>
      <c r="J2300" s="20" t="s">
        <v>483</v>
      </c>
    </row>
    <row r="2301" spans="1:10" x14ac:dyDescent="0.2">
      <c r="A2301" s="20" t="s">
        <v>10303</v>
      </c>
      <c r="B2301" s="20" t="s">
        <v>4918</v>
      </c>
      <c r="C2301" s="20" t="s">
        <v>4909</v>
      </c>
      <c r="D2301" s="20" t="s">
        <v>445</v>
      </c>
      <c r="E2301" s="20" t="s">
        <v>10304</v>
      </c>
      <c r="F2301" s="20" t="s">
        <v>562</v>
      </c>
      <c r="G2301" s="20" t="s">
        <v>10305</v>
      </c>
      <c r="H2301" s="20" t="s">
        <v>10306</v>
      </c>
      <c r="I2301" s="20" t="s">
        <v>401</v>
      </c>
      <c r="J2301" s="20" t="s">
        <v>402</v>
      </c>
    </row>
    <row r="2302" spans="1:10" x14ac:dyDescent="0.2">
      <c r="A2302" s="20" t="s">
        <v>10307</v>
      </c>
      <c r="B2302" s="20" t="s">
        <v>4908</v>
      </c>
      <c r="C2302" s="20" t="s">
        <v>4909</v>
      </c>
      <c r="D2302" s="20" t="s">
        <v>445</v>
      </c>
      <c r="E2302" s="20" t="s">
        <v>10308</v>
      </c>
      <c r="F2302" s="20" t="s">
        <v>2171</v>
      </c>
      <c r="G2302" s="20" t="s">
        <v>10309</v>
      </c>
      <c r="H2302" s="20" t="s">
        <v>10310</v>
      </c>
      <c r="I2302" s="20" t="s">
        <v>401</v>
      </c>
      <c r="J2302" s="20" t="s">
        <v>483</v>
      </c>
    </row>
    <row r="2303" spans="1:10" x14ac:dyDescent="0.2">
      <c r="A2303" s="20" t="s">
        <v>10311</v>
      </c>
      <c r="B2303" s="20" t="s">
        <v>4918</v>
      </c>
      <c r="C2303" s="20" t="s">
        <v>4909</v>
      </c>
      <c r="D2303" s="20" t="s">
        <v>445</v>
      </c>
      <c r="E2303" s="20" t="s">
        <v>10312</v>
      </c>
      <c r="F2303" s="20" t="s">
        <v>1071</v>
      </c>
      <c r="G2303" s="20" t="s">
        <v>10313</v>
      </c>
      <c r="H2303" s="20" t="s">
        <v>10314</v>
      </c>
      <c r="I2303" s="20" t="s">
        <v>401</v>
      </c>
      <c r="J2303" s="20" t="s">
        <v>483</v>
      </c>
    </row>
    <row r="2304" spans="1:10" x14ac:dyDescent="0.2">
      <c r="A2304" s="20" t="s">
        <v>10315</v>
      </c>
      <c r="B2304" s="20" t="s">
        <v>4908</v>
      </c>
      <c r="C2304" s="20" t="s">
        <v>4909</v>
      </c>
      <c r="D2304" s="20" t="s">
        <v>445</v>
      </c>
      <c r="E2304" s="20" t="s">
        <v>10316</v>
      </c>
      <c r="F2304" s="20" t="s">
        <v>10317</v>
      </c>
      <c r="G2304" s="20" t="s">
        <v>10318</v>
      </c>
      <c r="H2304" s="20" t="s">
        <v>10319</v>
      </c>
      <c r="I2304" s="20" t="s">
        <v>401</v>
      </c>
      <c r="J2304" s="20" t="s">
        <v>483</v>
      </c>
    </row>
    <row r="2305" spans="1:10" x14ac:dyDescent="0.2">
      <c r="A2305" s="20" t="s">
        <v>10320</v>
      </c>
      <c r="B2305" s="20" t="s">
        <v>4908</v>
      </c>
      <c r="C2305" s="20" t="s">
        <v>4909</v>
      </c>
      <c r="D2305" s="20" t="s">
        <v>445</v>
      </c>
      <c r="E2305" s="20" t="s">
        <v>10321</v>
      </c>
      <c r="F2305" s="20" t="s">
        <v>10322</v>
      </c>
      <c r="G2305" s="20" t="s">
        <v>10323</v>
      </c>
      <c r="H2305" s="20" t="s">
        <v>10324</v>
      </c>
      <c r="I2305" s="20" t="s">
        <v>401</v>
      </c>
      <c r="J2305" s="20" t="s">
        <v>3545</v>
      </c>
    </row>
    <row r="2306" spans="1:10" x14ac:dyDescent="0.2">
      <c r="A2306" s="20" t="s">
        <v>10325</v>
      </c>
      <c r="B2306" s="20" t="s">
        <v>4918</v>
      </c>
      <c r="C2306" s="20" t="s">
        <v>4909</v>
      </c>
      <c r="D2306" s="20" t="s">
        <v>419</v>
      </c>
      <c r="E2306" s="20" t="s">
        <v>10326</v>
      </c>
      <c r="F2306" s="20" t="s">
        <v>4019</v>
      </c>
      <c r="G2306" s="20" t="s">
        <v>10327</v>
      </c>
      <c r="H2306" s="20" t="s">
        <v>10328</v>
      </c>
      <c r="I2306" s="20" t="s">
        <v>401</v>
      </c>
      <c r="J2306" s="20" t="s">
        <v>483</v>
      </c>
    </row>
    <row r="2307" spans="1:10" x14ac:dyDescent="0.2">
      <c r="A2307" s="20" t="s">
        <v>10329</v>
      </c>
      <c r="B2307" s="20" t="s">
        <v>4918</v>
      </c>
      <c r="C2307" s="20" t="s">
        <v>4909</v>
      </c>
      <c r="D2307" s="20" t="s">
        <v>419</v>
      </c>
      <c r="E2307" s="20" t="s">
        <v>10330</v>
      </c>
      <c r="F2307" s="20" t="s">
        <v>10331</v>
      </c>
      <c r="G2307" s="20" t="s">
        <v>10332</v>
      </c>
      <c r="H2307" s="20" t="s">
        <v>10333</v>
      </c>
      <c r="I2307" s="20" t="s">
        <v>401</v>
      </c>
      <c r="J2307" s="20" t="s">
        <v>402</v>
      </c>
    </row>
    <row r="2308" spans="1:10" x14ac:dyDescent="0.2">
      <c r="A2308" s="20" t="s">
        <v>10334</v>
      </c>
      <c r="B2308" s="20" t="s">
        <v>4908</v>
      </c>
      <c r="C2308" s="20" t="s">
        <v>4909</v>
      </c>
      <c r="D2308" s="20" t="s">
        <v>419</v>
      </c>
      <c r="E2308" s="20" t="s">
        <v>10335</v>
      </c>
      <c r="F2308" s="20" t="s">
        <v>4294</v>
      </c>
      <c r="G2308" s="20" t="s">
        <v>10336</v>
      </c>
      <c r="H2308" s="20" t="s">
        <v>10337</v>
      </c>
      <c r="I2308" s="20" t="s">
        <v>401</v>
      </c>
      <c r="J2308" s="20" t="s">
        <v>402</v>
      </c>
    </row>
    <row r="2309" spans="1:10" x14ac:dyDescent="0.2">
      <c r="A2309" s="20" t="s">
        <v>10338</v>
      </c>
      <c r="B2309" s="20" t="s">
        <v>4908</v>
      </c>
      <c r="C2309" s="20" t="s">
        <v>4909</v>
      </c>
      <c r="D2309" s="20" t="s">
        <v>419</v>
      </c>
      <c r="E2309" s="20" t="s">
        <v>10339</v>
      </c>
      <c r="F2309" s="20" t="s">
        <v>2270</v>
      </c>
      <c r="G2309" s="20" t="s">
        <v>10340</v>
      </c>
      <c r="H2309" s="20" t="s">
        <v>10341</v>
      </c>
      <c r="I2309" s="20" t="s">
        <v>401</v>
      </c>
      <c r="J2309" s="20" t="s">
        <v>483</v>
      </c>
    </row>
    <row r="2310" spans="1:10" x14ac:dyDescent="0.2">
      <c r="A2310" s="20" t="s">
        <v>10342</v>
      </c>
      <c r="B2310" s="20" t="s">
        <v>4908</v>
      </c>
      <c r="C2310" s="20" t="s">
        <v>4909</v>
      </c>
      <c r="D2310" s="20" t="s">
        <v>419</v>
      </c>
      <c r="E2310" s="20" t="s">
        <v>10343</v>
      </c>
      <c r="F2310" s="20" t="s">
        <v>5203</v>
      </c>
      <c r="G2310" s="20" t="s">
        <v>10344</v>
      </c>
      <c r="H2310" s="20" t="s">
        <v>10345</v>
      </c>
      <c r="I2310" s="20" t="s">
        <v>401</v>
      </c>
      <c r="J2310" s="20" t="s">
        <v>402</v>
      </c>
    </row>
    <row r="2311" spans="1:10" x14ac:dyDescent="0.2">
      <c r="A2311" s="20" t="s">
        <v>10346</v>
      </c>
      <c r="B2311" s="20" t="s">
        <v>4908</v>
      </c>
      <c r="C2311" s="20" t="s">
        <v>4909</v>
      </c>
      <c r="D2311" s="20" t="s">
        <v>445</v>
      </c>
      <c r="E2311" s="20" t="s">
        <v>10347</v>
      </c>
      <c r="F2311" s="20" t="s">
        <v>456</v>
      </c>
      <c r="G2311" s="20" t="s">
        <v>10348</v>
      </c>
      <c r="H2311" s="20" t="s">
        <v>10349</v>
      </c>
      <c r="I2311" s="20" t="s">
        <v>401</v>
      </c>
      <c r="J2311" s="20" t="s">
        <v>483</v>
      </c>
    </row>
    <row r="2312" spans="1:10" x14ac:dyDescent="0.2">
      <c r="A2312" s="20" t="s">
        <v>10350</v>
      </c>
      <c r="B2312" s="20" t="s">
        <v>4918</v>
      </c>
      <c r="C2312" s="20" t="s">
        <v>4909</v>
      </c>
      <c r="D2312" s="20" t="s">
        <v>445</v>
      </c>
      <c r="E2312" s="20" t="s">
        <v>10351</v>
      </c>
      <c r="F2312" s="20" t="s">
        <v>466</v>
      </c>
      <c r="G2312" s="20" t="s">
        <v>10352</v>
      </c>
      <c r="H2312" s="20" t="s">
        <v>10353</v>
      </c>
      <c r="I2312" s="20" t="s">
        <v>401</v>
      </c>
      <c r="J2312" s="20" t="s">
        <v>483</v>
      </c>
    </row>
    <row r="2313" spans="1:10" x14ac:dyDescent="0.2">
      <c r="A2313" s="20" t="s">
        <v>10354</v>
      </c>
      <c r="B2313" s="20" t="s">
        <v>4918</v>
      </c>
      <c r="C2313" s="20" t="s">
        <v>4909</v>
      </c>
      <c r="D2313" s="20" t="s">
        <v>445</v>
      </c>
      <c r="E2313" s="20" t="s">
        <v>10355</v>
      </c>
      <c r="F2313" s="20" t="s">
        <v>421</v>
      </c>
      <c r="G2313" s="20" t="s">
        <v>10356</v>
      </c>
      <c r="H2313" s="20" t="s">
        <v>10357</v>
      </c>
      <c r="I2313" s="20" t="s">
        <v>401</v>
      </c>
      <c r="J2313" s="20" t="s">
        <v>483</v>
      </c>
    </row>
    <row r="2314" spans="1:10" x14ac:dyDescent="0.2">
      <c r="A2314" s="20" t="s">
        <v>10358</v>
      </c>
      <c r="B2314" s="20" t="s">
        <v>4908</v>
      </c>
      <c r="C2314" s="20" t="s">
        <v>4909</v>
      </c>
      <c r="D2314" s="20" t="s">
        <v>419</v>
      </c>
      <c r="E2314" s="20" t="s">
        <v>10359</v>
      </c>
      <c r="F2314" s="20" t="s">
        <v>10360</v>
      </c>
      <c r="G2314" s="20" t="s">
        <v>10361</v>
      </c>
      <c r="H2314" s="20" t="s">
        <v>10362</v>
      </c>
      <c r="I2314" s="20" t="s">
        <v>401</v>
      </c>
      <c r="J2314" s="20" t="s">
        <v>402</v>
      </c>
    </row>
    <row r="2315" spans="1:10" x14ac:dyDescent="0.2">
      <c r="A2315" s="20" t="s">
        <v>10363</v>
      </c>
      <c r="B2315" s="20" t="s">
        <v>4908</v>
      </c>
      <c r="C2315" s="20" t="s">
        <v>4909</v>
      </c>
      <c r="D2315" s="20" t="s">
        <v>419</v>
      </c>
      <c r="E2315" s="20" t="s">
        <v>10364</v>
      </c>
      <c r="F2315" s="20" t="s">
        <v>1037</v>
      </c>
      <c r="G2315" s="20" t="s">
        <v>10365</v>
      </c>
      <c r="H2315" s="20" t="s">
        <v>10366</v>
      </c>
      <c r="I2315" s="20" t="s">
        <v>401</v>
      </c>
      <c r="J2315" s="20" t="s">
        <v>483</v>
      </c>
    </row>
    <row r="2316" spans="1:10" x14ac:dyDescent="0.2">
      <c r="A2316" s="20" t="s">
        <v>10367</v>
      </c>
      <c r="B2316" s="20" t="s">
        <v>4908</v>
      </c>
      <c r="C2316" s="20" t="s">
        <v>4909</v>
      </c>
      <c r="D2316" s="20" t="s">
        <v>419</v>
      </c>
      <c r="E2316" s="20" t="s">
        <v>10368</v>
      </c>
      <c r="F2316" s="20" t="s">
        <v>557</v>
      </c>
      <c r="G2316" s="20" t="s">
        <v>10369</v>
      </c>
      <c r="H2316" s="20" t="s">
        <v>10370</v>
      </c>
      <c r="I2316" s="20" t="s">
        <v>401</v>
      </c>
      <c r="J2316" s="20" t="s">
        <v>483</v>
      </c>
    </row>
    <row r="2317" spans="1:10" x14ac:dyDescent="0.2">
      <c r="A2317" s="20" t="s">
        <v>10371</v>
      </c>
      <c r="B2317" s="20" t="s">
        <v>4908</v>
      </c>
      <c r="C2317" s="20" t="s">
        <v>4909</v>
      </c>
      <c r="D2317" s="20" t="s">
        <v>419</v>
      </c>
      <c r="E2317" s="20" t="s">
        <v>10372</v>
      </c>
      <c r="F2317" s="20" t="s">
        <v>923</v>
      </c>
      <c r="G2317" s="20" t="s">
        <v>10373</v>
      </c>
      <c r="H2317" s="20" t="s">
        <v>10374</v>
      </c>
      <c r="I2317" s="20" t="s">
        <v>401</v>
      </c>
      <c r="J2317" s="20" t="s">
        <v>483</v>
      </c>
    </row>
    <row r="2318" spans="1:10" x14ac:dyDescent="0.2">
      <c r="A2318" s="20" t="s">
        <v>10375</v>
      </c>
      <c r="B2318" s="20" t="s">
        <v>4908</v>
      </c>
      <c r="C2318" s="20" t="s">
        <v>4909</v>
      </c>
      <c r="D2318" s="20" t="s">
        <v>419</v>
      </c>
      <c r="E2318" s="20" t="s">
        <v>10376</v>
      </c>
      <c r="F2318" s="20" t="s">
        <v>377</v>
      </c>
      <c r="G2318" s="20" t="s">
        <v>10377</v>
      </c>
      <c r="H2318" s="20" t="s">
        <v>10378</v>
      </c>
      <c r="I2318" s="20" t="s">
        <v>401</v>
      </c>
      <c r="J2318" s="20" t="s">
        <v>483</v>
      </c>
    </row>
    <row r="2319" spans="1:10" x14ac:dyDescent="0.2">
      <c r="A2319" s="20" t="s">
        <v>10379</v>
      </c>
      <c r="B2319" s="20" t="s">
        <v>4908</v>
      </c>
      <c r="C2319" s="20" t="s">
        <v>4909</v>
      </c>
      <c r="D2319" s="20" t="s">
        <v>419</v>
      </c>
      <c r="E2319" s="20" t="s">
        <v>10380</v>
      </c>
      <c r="F2319" s="20" t="s">
        <v>10381</v>
      </c>
      <c r="G2319" s="20" t="s">
        <v>10382</v>
      </c>
      <c r="H2319" s="20" t="s">
        <v>10383</v>
      </c>
      <c r="I2319" s="20" t="s">
        <v>401</v>
      </c>
      <c r="J2319" s="20" t="s">
        <v>483</v>
      </c>
    </row>
    <row r="2320" spans="1:10" x14ac:dyDescent="0.2">
      <c r="A2320" s="20" t="s">
        <v>10384</v>
      </c>
      <c r="B2320" s="20" t="s">
        <v>4908</v>
      </c>
      <c r="C2320" s="20" t="s">
        <v>4909</v>
      </c>
      <c r="D2320" s="20" t="s">
        <v>445</v>
      </c>
      <c r="E2320" s="20" t="s">
        <v>10385</v>
      </c>
      <c r="F2320" s="20" t="s">
        <v>10386</v>
      </c>
      <c r="G2320" s="20" t="s">
        <v>10387</v>
      </c>
      <c r="H2320" s="20" t="s">
        <v>10388</v>
      </c>
      <c r="I2320" s="20" t="s">
        <v>401</v>
      </c>
      <c r="J2320" s="20" t="s">
        <v>402</v>
      </c>
    </row>
    <row r="2321" spans="1:10" x14ac:dyDescent="0.2">
      <c r="A2321" s="20" t="s">
        <v>10389</v>
      </c>
      <c r="B2321" s="20" t="s">
        <v>4908</v>
      </c>
      <c r="C2321" s="20" t="s">
        <v>4909</v>
      </c>
      <c r="D2321" s="20" t="s">
        <v>419</v>
      </c>
      <c r="E2321" s="20" t="s">
        <v>10390</v>
      </c>
      <c r="F2321" s="20" t="s">
        <v>10391</v>
      </c>
      <c r="G2321" s="20" t="s">
        <v>10392</v>
      </c>
      <c r="H2321" s="20" t="s">
        <v>10393</v>
      </c>
      <c r="I2321" s="20" t="s">
        <v>401</v>
      </c>
      <c r="J2321" s="20" t="s">
        <v>483</v>
      </c>
    </row>
    <row r="2322" spans="1:10" x14ac:dyDescent="0.2">
      <c r="A2322" s="20" t="s">
        <v>10394</v>
      </c>
      <c r="B2322" s="20" t="s">
        <v>4908</v>
      </c>
      <c r="C2322" s="20" t="s">
        <v>4909</v>
      </c>
      <c r="D2322" s="20" t="s">
        <v>445</v>
      </c>
      <c r="E2322" s="20" t="s">
        <v>10395</v>
      </c>
      <c r="F2322" s="20" t="s">
        <v>737</v>
      </c>
      <c r="G2322" s="20" t="s">
        <v>10396</v>
      </c>
      <c r="H2322" s="20" t="s">
        <v>10397</v>
      </c>
      <c r="I2322" s="20" t="s">
        <v>401</v>
      </c>
      <c r="J2322" s="20" t="s">
        <v>3545</v>
      </c>
    </row>
    <row r="2323" spans="1:10" x14ac:dyDescent="0.2">
      <c r="A2323" s="20" t="s">
        <v>10398</v>
      </c>
      <c r="B2323" s="20" t="s">
        <v>4908</v>
      </c>
      <c r="C2323" s="20" t="s">
        <v>4909</v>
      </c>
      <c r="D2323" s="20" t="s">
        <v>419</v>
      </c>
      <c r="E2323" s="20" t="s">
        <v>10399</v>
      </c>
      <c r="F2323" s="20" t="s">
        <v>542</v>
      </c>
      <c r="G2323" s="20" t="s">
        <v>10400</v>
      </c>
      <c r="H2323" s="20" t="s">
        <v>10401</v>
      </c>
      <c r="I2323" s="20" t="s">
        <v>401</v>
      </c>
      <c r="J2323" s="20" t="s">
        <v>483</v>
      </c>
    </row>
    <row r="2324" spans="1:10" x14ac:dyDescent="0.2">
      <c r="A2324" s="20" t="s">
        <v>10402</v>
      </c>
      <c r="B2324" s="20" t="s">
        <v>4908</v>
      </c>
      <c r="C2324" s="20" t="s">
        <v>4909</v>
      </c>
      <c r="D2324" s="20" t="s">
        <v>419</v>
      </c>
      <c r="E2324" s="20" t="s">
        <v>10403</v>
      </c>
      <c r="F2324" s="20" t="s">
        <v>1228</v>
      </c>
      <c r="G2324" s="20" t="s">
        <v>10404</v>
      </c>
      <c r="H2324" s="20" t="s">
        <v>10405</v>
      </c>
      <c r="I2324" s="20" t="s">
        <v>401</v>
      </c>
      <c r="J2324" s="20" t="s">
        <v>483</v>
      </c>
    </row>
    <row r="2325" spans="1:10" x14ac:dyDescent="0.2">
      <c r="A2325" s="20" t="s">
        <v>10406</v>
      </c>
      <c r="B2325" s="20" t="s">
        <v>4908</v>
      </c>
      <c r="C2325" s="20" t="s">
        <v>4909</v>
      </c>
      <c r="D2325" s="20" t="s">
        <v>419</v>
      </c>
      <c r="E2325" s="20" t="s">
        <v>10407</v>
      </c>
      <c r="F2325" s="20" t="s">
        <v>421</v>
      </c>
      <c r="G2325" s="20" t="s">
        <v>10408</v>
      </c>
      <c r="H2325" s="20" t="s">
        <v>10409</v>
      </c>
      <c r="I2325" s="20" t="s">
        <v>401</v>
      </c>
      <c r="J2325" s="20" t="s">
        <v>483</v>
      </c>
    </row>
    <row r="2326" spans="1:10" x14ac:dyDescent="0.2">
      <c r="A2326" s="20" t="s">
        <v>10410</v>
      </c>
      <c r="B2326" s="20" t="s">
        <v>4918</v>
      </c>
      <c r="C2326" s="20" t="s">
        <v>4909</v>
      </c>
      <c r="D2326" s="20" t="s">
        <v>445</v>
      </c>
      <c r="E2326" s="20" t="s">
        <v>10411</v>
      </c>
      <c r="F2326" s="20" t="s">
        <v>421</v>
      </c>
      <c r="G2326" s="20" t="s">
        <v>10412</v>
      </c>
      <c r="H2326" s="20" t="s">
        <v>10413</v>
      </c>
      <c r="I2326" s="20" t="s">
        <v>352</v>
      </c>
      <c r="J2326" s="20"/>
    </row>
    <row r="2327" spans="1:10" x14ac:dyDescent="0.2">
      <c r="A2327" s="20" t="s">
        <v>10414</v>
      </c>
      <c r="B2327" s="20" t="s">
        <v>4908</v>
      </c>
      <c r="C2327" s="20" t="s">
        <v>4909</v>
      </c>
      <c r="D2327" s="20" t="s">
        <v>445</v>
      </c>
      <c r="E2327" s="20" t="s">
        <v>10415</v>
      </c>
      <c r="F2327" s="20" t="s">
        <v>1977</v>
      </c>
      <c r="G2327" s="20" t="s">
        <v>10416</v>
      </c>
      <c r="H2327" s="20" t="s">
        <v>10417</v>
      </c>
      <c r="I2327" s="20" t="s">
        <v>401</v>
      </c>
      <c r="J2327" s="20" t="s">
        <v>402</v>
      </c>
    </row>
    <row r="2328" spans="1:10" x14ac:dyDescent="0.2">
      <c r="A2328" s="20" t="s">
        <v>10418</v>
      </c>
      <c r="B2328" s="20" t="s">
        <v>4908</v>
      </c>
      <c r="C2328" s="20" t="s">
        <v>4909</v>
      </c>
      <c r="D2328" s="20" t="s">
        <v>419</v>
      </c>
      <c r="E2328" s="20" t="s">
        <v>10419</v>
      </c>
      <c r="F2328" s="20" t="s">
        <v>8591</v>
      </c>
      <c r="G2328" s="20" t="s">
        <v>10420</v>
      </c>
      <c r="H2328" s="20" t="s">
        <v>10421</v>
      </c>
      <c r="I2328" s="20" t="s">
        <v>401</v>
      </c>
      <c r="J2328" s="20" t="s">
        <v>483</v>
      </c>
    </row>
    <row r="2329" spans="1:10" x14ac:dyDescent="0.2">
      <c r="A2329" s="20" t="s">
        <v>10422</v>
      </c>
      <c r="B2329" s="20" t="s">
        <v>4908</v>
      </c>
      <c r="C2329" s="20" t="s">
        <v>4909</v>
      </c>
      <c r="D2329" s="20" t="s">
        <v>445</v>
      </c>
      <c r="E2329" s="20" t="s">
        <v>10423</v>
      </c>
      <c r="F2329" s="20" t="s">
        <v>10424</v>
      </c>
      <c r="G2329" s="20" t="s">
        <v>10425</v>
      </c>
      <c r="H2329" s="20" t="s">
        <v>10426</v>
      </c>
      <c r="I2329" s="20" t="s">
        <v>401</v>
      </c>
      <c r="J2329" s="20" t="s">
        <v>483</v>
      </c>
    </row>
    <row r="2330" spans="1:10" x14ac:dyDescent="0.2">
      <c r="A2330" s="20" t="s">
        <v>10427</v>
      </c>
      <c r="B2330" s="20" t="s">
        <v>4908</v>
      </c>
      <c r="C2330" s="20" t="s">
        <v>4909</v>
      </c>
      <c r="D2330" s="20" t="s">
        <v>419</v>
      </c>
      <c r="E2330" s="20" t="s">
        <v>10428</v>
      </c>
      <c r="F2330" s="20" t="s">
        <v>10429</v>
      </c>
      <c r="G2330" s="20" t="s">
        <v>10430</v>
      </c>
      <c r="H2330" s="20" t="s">
        <v>10431</v>
      </c>
      <c r="I2330" s="20" t="s">
        <v>401</v>
      </c>
      <c r="J2330" s="20" t="s">
        <v>402</v>
      </c>
    </row>
    <row r="2331" spans="1:10" x14ac:dyDescent="0.2">
      <c r="A2331" s="20" t="s">
        <v>10432</v>
      </c>
      <c r="B2331" s="20" t="s">
        <v>4908</v>
      </c>
      <c r="C2331" s="20" t="s">
        <v>4909</v>
      </c>
      <c r="D2331" s="20" t="s">
        <v>419</v>
      </c>
      <c r="E2331" s="20" t="s">
        <v>10433</v>
      </c>
      <c r="F2331" s="20" t="s">
        <v>1037</v>
      </c>
      <c r="G2331" s="20" t="s">
        <v>10434</v>
      </c>
      <c r="H2331" s="20" t="s">
        <v>10435</v>
      </c>
      <c r="I2331" s="20" t="s">
        <v>401</v>
      </c>
      <c r="J2331" s="20" t="s">
        <v>483</v>
      </c>
    </row>
    <row r="2332" spans="1:10" x14ac:dyDescent="0.2">
      <c r="A2332" s="20" t="s">
        <v>10436</v>
      </c>
      <c r="B2332" s="20" t="s">
        <v>4908</v>
      </c>
      <c r="C2332" s="20" t="s">
        <v>4909</v>
      </c>
      <c r="D2332" s="20" t="s">
        <v>419</v>
      </c>
      <c r="E2332" s="20" t="s">
        <v>10437</v>
      </c>
      <c r="F2332" s="20" t="s">
        <v>10438</v>
      </c>
      <c r="G2332" s="20" t="s">
        <v>10439</v>
      </c>
      <c r="H2332" s="20" t="s">
        <v>10440</v>
      </c>
      <c r="I2332" s="20" t="s">
        <v>401</v>
      </c>
      <c r="J2332" s="20" t="s">
        <v>402</v>
      </c>
    </row>
    <row r="2333" spans="1:10" x14ac:dyDescent="0.2">
      <c r="A2333" s="20" t="s">
        <v>10441</v>
      </c>
      <c r="B2333" s="20" t="s">
        <v>4908</v>
      </c>
      <c r="C2333" s="20" t="s">
        <v>4909</v>
      </c>
      <c r="D2333" s="20" t="s">
        <v>445</v>
      </c>
      <c r="E2333" s="20" t="s">
        <v>10442</v>
      </c>
      <c r="F2333" s="20" t="s">
        <v>640</v>
      </c>
      <c r="G2333" s="20" t="s">
        <v>10443</v>
      </c>
      <c r="H2333" s="20" t="s">
        <v>10444</v>
      </c>
      <c r="I2333" s="20" t="s">
        <v>401</v>
      </c>
      <c r="J2333" s="20" t="s">
        <v>483</v>
      </c>
    </row>
    <row r="2334" spans="1:10" x14ac:dyDescent="0.2">
      <c r="A2334" s="20" t="s">
        <v>10445</v>
      </c>
      <c r="B2334" s="20" t="s">
        <v>4908</v>
      </c>
      <c r="C2334" s="20" t="s">
        <v>4909</v>
      </c>
      <c r="D2334" s="20" t="s">
        <v>445</v>
      </c>
      <c r="E2334" s="20" t="s">
        <v>10446</v>
      </c>
      <c r="F2334" s="20" t="s">
        <v>501</v>
      </c>
      <c r="G2334" s="20" t="s">
        <v>10447</v>
      </c>
      <c r="H2334" s="20" t="s">
        <v>10448</v>
      </c>
      <c r="I2334" s="20" t="s">
        <v>401</v>
      </c>
      <c r="J2334" s="20" t="s">
        <v>483</v>
      </c>
    </row>
    <row r="2335" spans="1:10" x14ac:dyDescent="0.2">
      <c r="A2335" s="20" t="s">
        <v>10449</v>
      </c>
      <c r="B2335" s="20" t="s">
        <v>4908</v>
      </c>
      <c r="C2335" s="20" t="s">
        <v>4909</v>
      </c>
      <c r="D2335" s="20" t="s">
        <v>419</v>
      </c>
      <c r="E2335" s="20" t="s">
        <v>10450</v>
      </c>
      <c r="F2335" s="20" t="s">
        <v>466</v>
      </c>
      <c r="G2335" s="20" t="s">
        <v>10451</v>
      </c>
      <c r="H2335" s="20" t="s">
        <v>10452</v>
      </c>
      <c r="I2335" s="20" t="s">
        <v>401</v>
      </c>
      <c r="J2335" s="20" t="s">
        <v>483</v>
      </c>
    </row>
    <row r="2336" spans="1:10" x14ac:dyDescent="0.2">
      <c r="A2336" s="20" t="s">
        <v>10453</v>
      </c>
      <c r="B2336" s="20" t="s">
        <v>4908</v>
      </c>
      <c r="C2336" s="20" t="s">
        <v>4909</v>
      </c>
      <c r="D2336" s="20" t="s">
        <v>445</v>
      </c>
      <c r="E2336" s="20" t="s">
        <v>10454</v>
      </c>
      <c r="F2336" s="20" t="s">
        <v>421</v>
      </c>
      <c r="G2336" s="20" t="s">
        <v>10455</v>
      </c>
      <c r="H2336" s="20" t="s">
        <v>10456</v>
      </c>
      <c r="I2336" s="20" t="s">
        <v>401</v>
      </c>
      <c r="J2336" s="20" t="s">
        <v>483</v>
      </c>
    </row>
    <row r="2337" spans="1:10" x14ac:dyDescent="0.2">
      <c r="A2337" s="20" t="s">
        <v>10457</v>
      </c>
      <c r="B2337" s="20" t="s">
        <v>4908</v>
      </c>
      <c r="C2337" s="20" t="s">
        <v>4909</v>
      </c>
      <c r="D2337" s="20" t="s">
        <v>419</v>
      </c>
      <c r="E2337" s="20" t="s">
        <v>10458</v>
      </c>
      <c r="F2337" s="20" t="s">
        <v>1037</v>
      </c>
      <c r="G2337" s="20" t="s">
        <v>10459</v>
      </c>
      <c r="H2337" s="20" t="s">
        <v>10460</v>
      </c>
      <c r="I2337" s="20" t="s">
        <v>401</v>
      </c>
      <c r="J2337" s="20" t="s">
        <v>483</v>
      </c>
    </row>
    <row r="2338" spans="1:10" x14ac:dyDescent="0.2">
      <c r="A2338" s="20" t="s">
        <v>10461</v>
      </c>
      <c r="B2338" s="20" t="s">
        <v>4918</v>
      </c>
      <c r="C2338" s="20" t="s">
        <v>4909</v>
      </c>
      <c r="D2338" s="20" t="s">
        <v>419</v>
      </c>
      <c r="E2338" s="20" t="s">
        <v>10462</v>
      </c>
      <c r="F2338" s="20" t="s">
        <v>10463</v>
      </c>
      <c r="G2338" s="20" t="s">
        <v>10464</v>
      </c>
      <c r="H2338" s="20" t="s">
        <v>10465</v>
      </c>
      <c r="I2338" s="20" t="s">
        <v>401</v>
      </c>
      <c r="J2338" s="20" t="s">
        <v>402</v>
      </c>
    </row>
    <row r="2339" spans="1:10" x14ac:dyDescent="0.2">
      <c r="A2339" s="20" t="s">
        <v>10466</v>
      </c>
      <c r="B2339" s="20" t="s">
        <v>4908</v>
      </c>
      <c r="C2339" s="20" t="s">
        <v>4909</v>
      </c>
      <c r="D2339" s="20" t="s">
        <v>445</v>
      </c>
      <c r="E2339" s="20" t="s">
        <v>10467</v>
      </c>
      <c r="F2339" s="20" t="s">
        <v>410</v>
      </c>
      <c r="G2339" s="20" t="s">
        <v>10468</v>
      </c>
      <c r="H2339" s="20" t="s">
        <v>10469</v>
      </c>
      <c r="I2339" s="20" t="s">
        <v>401</v>
      </c>
      <c r="J2339" s="20" t="s">
        <v>483</v>
      </c>
    </row>
    <row r="2340" spans="1:10" x14ac:dyDescent="0.2">
      <c r="A2340" s="20" t="s">
        <v>10470</v>
      </c>
      <c r="B2340" s="20" t="s">
        <v>4908</v>
      </c>
      <c r="C2340" s="20" t="s">
        <v>4909</v>
      </c>
      <c r="D2340" s="20" t="s">
        <v>445</v>
      </c>
      <c r="E2340" s="20" t="s">
        <v>10471</v>
      </c>
      <c r="F2340" s="20" t="s">
        <v>421</v>
      </c>
      <c r="G2340" s="20" t="s">
        <v>10472</v>
      </c>
      <c r="H2340" s="20" t="s">
        <v>10473</v>
      </c>
      <c r="I2340" s="20" t="s">
        <v>401</v>
      </c>
      <c r="J2340" s="20" t="s">
        <v>483</v>
      </c>
    </row>
    <row r="2341" spans="1:10" x14ac:dyDescent="0.2">
      <c r="A2341" s="20" t="s">
        <v>10474</v>
      </c>
      <c r="B2341" s="20" t="s">
        <v>4918</v>
      </c>
      <c r="C2341" s="20" t="s">
        <v>4909</v>
      </c>
      <c r="D2341" s="20" t="s">
        <v>445</v>
      </c>
      <c r="E2341" s="20" t="s">
        <v>10475</v>
      </c>
      <c r="F2341" s="20" t="s">
        <v>10476</v>
      </c>
      <c r="G2341" s="20" t="s">
        <v>10477</v>
      </c>
      <c r="H2341" s="20" t="s">
        <v>10478</v>
      </c>
      <c r="I2341" s="20" t="s">
        <v>401</v>
      </c>
      <c r="J2341" s="20" t="s">
        <v>402</v>
      </c>
    </row>
    <row r="2342" spans="1:10" x14ac:dyDescent="0.2">
      <c r="A2342" s="20" t="s">
        <v>10479</v>
      </c>
      <c r="B2342" s="20" t="s">
        <v>4918</v>
      </c>
      <c r="C2342" s="20" t="s">
        <v>4909</v>
      </c>
      <c r="D2342" s="20" t="s">
        <v>419</v>
      </c>
      <c r="E2342" s="20" t="s">
        <v>10480</v>
      </c>
      <c r="F2342" s="20" t="s">
        <v>356</v>
      </c>
      <c r="G2342" s="20" t="s">
        <v>10481</v>
      </c>
      <c r="H2342" s="20" t="s">
        <v>10482</v>
      </c>
      <c r="I2342" s="20" t="s">
        <v>401</v>
      </c>
      <c r="J2342" s="20" t="s">
        <v>483</v>
      </c>
    </row>
    <row r="2343" spans="1:10" x14ac:dyDescent="0.2">
      <c r="A2343" s="20" t="s">
        <v>10483</v>
      </c>
      <c r="B2343" s="20" t="s">
        <v>4908</v>
      </c>
      <c r="C2343" s="20" t="s">
        <v>4909</v>
      </c>
      <c r="D2343" s="20" t="s">
        <v>445</v>
      </c>
      <c r="E2343" s="20" t="s">
        <v>10484</v>
      </c>
      <c r="F2343" s="20" t="s">
        <v>2007</v>
      </c>
      <c r="G2343" s="20" t="s">
        <v>10485</v>
      </c>
      <c r="H2343" s="20" t="s">
        <v>10486</v>
      </c>
      <c r="I2343" s="20" t="s">
        <v>401</v>
      </c>
      <c r="J2343" s="20" t="s">
        <v>402</v>
      </c>
    </row>
    <row r="2344" spans="1:10" x14ac:dyDescent="0.2">
      <c r="A2344" s="20" t="s">
        <v>10487</v>
      </c>
      <c r="B2344" s="20" t="s">
        <v>4908</v>
      </c>
      <c r="C2344" s="20" t="s">
        <v>4909</v>
      </c>
      <c r="D2344" s="20" t="s">
        <v>445</v>
      </c>
      <c r="E2344" s="20" t="s">
        <v>10488</v>
      </c>
      <c r="F2344" s="20" t="s">
        <v>4294</v>
      </c>
      <c r="G2344" s="20" t="s">
        <v>10489</v>
      </c>
      <c r="H2344" s="20" t="s">
        <v>10490</v>
      </c>
      <c r="I2344" s="20" t="s">
        <v>401</v>
      </c>
      <c r="J2344" s="20" t="s">
        <v>483</v>
      </c>
    </row>
    <row r="2345" spans="1:10" x14ac:dyDescent="0.2">
      <c r="A2345" s="20" t="s">
        <v>10491</v>
      </c>
      <c r="B2345" s="20" t="s">
        <v>4918</v>
      </c>
      <c r="C2345" s="20" t="s">
        <v>4909</v>
      </c>
      <c r="D2345" s="20" t="s">
        <v>419</v>
      </c>
      <c r="E2345" s="20" t="s">
        <v>10492</v>
      </c>
      <c r="F2345" s="20" t="s">
        <v>410</v>
      </c>
      <c r="G2345" s="20" t="s">
        <v>10493</v>
      </c>
      <c r="H2345" s="20" t="s">
        <v>10494</v>
      </c>
      <c r="I2345" s="20" t="s">
        <v>352</v>
      </c>
      <c r="J2345" s="20"/>
    </row>
    <row r="2346" spans="1:10" x14ac:dyDescent="0.2">
      <c r="A2346" s="20" t="s">
        <v>10495</v>
      </c>
      <c r="B2346" s="20" t="s">
        <v>4908</v>
      </c>
      <c r="C2346" s="20" t="s">
        <v>4909</v>
      </c>
      <c r="D2346" s="20" t="s">
        <v>445</v>
      </c>
      <c r="E2346" s="20" t="s">
        <v>10496</v>
      </c>
      <c r="F2346" s="20" t="s">
        <v>496</v>
      </c>
      <c r="G2346" s="20" t="s">
        <v>10497</v>
      </c>
      <c r="H2346" s="20" t="s">
        <v>10498</v>
      </c>
      <c r="I2346" s="20" t="s">
        <v>401</v>
      </c>
      <c r="J2346" s="20" t="s">
        <v>402</v>
      </c>
    </row>
    <row r="2347" spans="1:10" x14ac:dyDescent="0.2">
      <c r="A2347" s="20" t="s">
        <v>10499</v>
      </c>
      <c r="B2347" s="20" t="s">
        <v>4918</v>
      </c>
      <c r="C2347" s="20" t="s">
        <v>4909</v>
      </c>
      <c r="D2347" s="20" t="s">
        <v>445</v>
      </c>
      <c r="E2347" s="20" t="s">
        <v>10500</v>
      </c>
      <c r="F2347" s="20" t="s">
        <v>421</v>
      </c>
      <c r="G2347" s="20" t="s">
        <v>10501</v>
      </c>
      <c r="H2347" s="20" t="s">
        <v>10502</v>
      </c>
      <c r="I2347" s="20" t="s">
        <v>401</v>
      </c>
      <c r="J2347" s="20" t="s">
        <v>483</v>
      </c>
    </row>
    <row r="2348" spans="1:10" x14ac:dyDescent="0.2">
      <c r="A2348" s="20" t="s">
        <v>10503</v>
      </c>
      <c r="B2348" s="20" t="s">
        <v>4918</v>
      </c>
      <c r="C2348" s="20" t="s">
        <v>4909</v>
      </c>
      <c r="D2348" s="20" t="s">
        <v>419</v>
      </c>
      <c r="E2348" s="20" t="s">
        <v>10504</v>
      </c>
      <c r="F2348" s="20" t="s">
        <v>10505</v>
      </c>
      <c r="G2348" s="20" t="s">
        <v>10506</v>
      </c>
      <c r="H2348" s="20" t="s">
        <v>10507</v>
      </c>
      <c r="I2348" s="20" t="s">
        <v>401</v>
      </c>
      <c r="J2348" s="20" t="s">
        <v>402</v>
      </c>
    </row>
    <row r="2349" spans="1:10" x14ac:dyDescent="0.2">
      <c r="A2349" s="20" t="s">
        <v>10508</v>
      </c>
      <c r="B2349" s="20" t="s">
        <v>4908</v>
      </c>
      <c r="C2349" s="20" t="s">
        <v>4909</v>
      </c>
      <c r="D2349" s="20" t="s">
        <v>419</v>
      </c>
      <c r="E2349" s="20" t="s">
        <v>10509</v>
      </c>
      <c r="F2349" s="20" t="s">
        <v>2968</v>
      </c>
      <c r="G2349" s="20" t="s">
        <v>10510</v>
      </c>
      <c r="H2349" s="20" t="s">
        <v>10511</v>
      </c>
      <c r="I2349" s="20" t="s">
        <v>401</v>
      </c>
      <c r="J2349" s="20" t="s">
        <v>483</v>
      </c>
    </row>
    <row r="2350" spans="1:10" x14ac:dyDescent="0.2">
      <c r="A2350" s="20" t="s">
        <v>10512</v>
      </c>
      <c r="B2350" s="20" t="s">
        <v>4908</v>
      </c>
      <c r="C2350" s="20" t="s">
        <v>4909</v>
      </c>
      <c r="D2350" s="20" t="s">
        <v>419</v>
      </c>
      <c r="E2350" s="20" t="s">
        <v>10513</v>
      </c>
      <c r="F2350" s="20" t="s">
        <v>914</v>
      </c>
      <c r="G2350" s="20" t="s">
        <v>10514</v>
      </c>
      <c r="H2350" s="20" t="s">
        <v>10515</v>
      </c>
      <c r="I2350" s="20" t="s">
        <v>401</v>
      </c>
      <c r="J2350" s="20" t="s">
        <v>483</v>
      </c>
    </row>
    <row r="2351" spans="1:10" x14ac:dyDescent="0.2">
      <c r="A2351" s="20" t="s">
        <v>10516</v>
      </c>
      <c r="B2351" s="20" t="s">
        <v>4918</v>
      </c>
      <c r="C2351" s="20" t="s">
        <v>4909</v>
      </c>
      <c r="D2351" s="20" t="s">
        <v>419</v>
      </c>
      <c r="E2351" s="20" t="s">
        <v>10517</v>
      </c>
      <c r="F2351" s="20" t="s">
        <v>1383</v>
      </c>
      <c r="G2351" s="20" t="s">
        <v>10518</v>
      </c>
      <c r="H2351" s="20" t="s">
        <v>10519</v>
      </c>
      <c r="I2351" s="20" t="s">
        <v>401</v>
      </c>
      <c r="J2351" s="20" t="s">
        <v>483</v>
      </c>
    </row>
    <row r="2352" spans="1:10" x14ac:dyDescent="0.2">
      <c r="A2352" s="20" t="s">
        <v>10520</v>
      </c>
      <c r="B2352" s="20" t="s">
        <v>4908</v>
      </c>
      <c r="C2352" s="20" t="s">
        <v>4909</v>
      </c>
      <c r="D2352" s="20" t="s">
        <v>445</v>
      </c>
      <c r="E2352" s="20" t="s">
        <v>10521</v>
      </c>
      <c r="F2352" s="20" t="s">
        <v>10522</v>
      </c>
      <c r="G2352" s="20" t="s">
        <v>10523</v>
      </c>
      <c r="H2352" s="20" t="s">
        <v>10524</v>
      </c>
      <c r="I2352" s="20" t="s">
        <v>401</v>
      </c>
      <c r="J2352" s="20" t="s">
        <v>402</v>
      </c>
    </row>
    <row r="2353" spans="1:10" x14ac:dyDescent="0.2">
      <c r="A2353" s="20" t="s">
        <v>10525</v>
      </c>
      <c r="B2353" s="20" t="s">
        <v>4908</v>
      </c>
      <c r="C2353" s="20" t="s">
        <v>4909</v>
      </c>
      <c r="D2353" s="20" t="s">
        <v>445</v>
      </c>
      <c r="E2353" s="20" t="s">
        <v>10526</v>
      </c>
      <c r="F2353" s="20" t="s">
        <v>2743</v>
      </c>
      <c r="G2353" s="20" t="s">
        <v>10527</v>
      </c>
      <c r="H2353" s="20" t="s">
        <v>10528</v>
      </c>
      <c r="I2353" s="20" t="s">
        <v>401</v>
      </c>
      <c r="J2353" s="20" t="s">
        <v>483</v>
      </c>
    </row>
    <row r="2354" spans="1:10" x14ac:dyDescent="0.2">
      <c r="A2354" s="20" t="s">
        <v>10529</v>
      </c>
      <c r="B2354" s="20" t="s">
        <v>4908</v>
      </c>
      <c r="C2354" s="20" t="s">
        <v>4909</v>
      </c>
      <c r="D2354" s="20" t="s">
        <v>419</v>
      </c>
      <c r="E2354" s="20" t="s">
        <v>10530</v>
      </c>
      <c r="F2354" s="20" t="s">
        <v>617</v>
      </c>
      <c r="G2354" s="20" t="s">
        <v>10531</v>
      </c>
      <c r="H2354" s="20" t="s">
        <v>10532</v>
      </c>
      <c r="I2354" s="20" t="s">
        <v>401</v>
      </c>
      <c r="J2354" s="20" t="s">
        <v>402</v>
      </c>
    </row>
    <row r="2355" spans="1:10" x14ac:dyDescent="0.2">
      <c r="A2355" s="20" t="s">
        <v>10533</v>
      </c>
      <c r="B2355" s="20" t="s">
        <v>4908</v>
      </c>
      <c r="C2355" s="20" t="s">
        <v>4909</v>
      </c>
      <c r="D2355" s="20" t="s">
        <v>445</v>
      </c>
      <c r="E2355" s="20" t="s">
        <v>10534</v>
      </c>
      <c r="F2355" s="20" t="s">
        <v>5544</v>
      </c>
      <c r="G2355" s="20" t="s">
        <v>10535</v>
      </c>
      <c r="H2355" s="20" t="s">
        <v>10536</v>
      </c>
      <c r="I2355" s="20" t="s">
        <v>401</v>
      </c>
      <c r="J2355" s="20" t="s">
        <v>483</v>
      </c>
    </row>
    <row r="2356" spans="1:10" x14ac:dyDescent="0.2">
      <c r="A2356" s="20" t="s">
        <v>10537</v>
      </c>
      <c r="B2356" s="20" t="s">
        <v>4908</v>
      </c>
      <c r="C2356" s="20" t="s">
        <v>4909</v>
      </c>
      <c r="D2356" s="20" t="s">
        <v>419</v>
      </c>
      <c r="E2356" s="20" t="s">
        <v>10538</v>
      </c>
      <c r="F2356" s="20" t="s">
        <v>421</v>
      </c>
      <c r="G2356" s="20" t="s">
        <v>10539</v>
      </c>
      <c r="H2356" s="20" t="s">
        <v>10540</v>
      </c>
      <c r="I2356" s="20" t="s">
        <v>401</v>
      </c>
      <c r="J2356" s="20" t="s">
        <v>483</v>
      </c>
    </row>
    <row r="2357" spans="1:10" x14ac:dyDescent="0.2">
      <c r="A2357" s="20" t="s">
        <v>10541</v>
      </c>
      <c r="B2357" s="20" t="s">
        <v>4908</v>
      </c>
      <c r="C2357" s="20" t="s">
        <v>4909</v>
      </c>
      <c r="D2357" s="20" t="s">
        <v>445</v>
      </c>
      <c r="E2357" s="20" t="s">
        <v>10542</v>
      </c>
      <c r="F2357" s="20" t="s">
        <v>1383</v>
      </c>
      <c r="G2357" s="20" t="s">
        <v>10543</v>
      </c>
      <c r="H2357" s="20" t="s">
        <v>10544</v>
      </c>
      <c r="I2357" s="20" t="s">
        <v>401</v>
      </c>
      <c r="J2357" s="20" t="s">
        <v>483</v>
      </c>
    </row>
    <row r="2358" spans="1:10" x14ac:dyDescent="0.2">
      <c r="A2358" s="20" t="s">
        <v>10545</v>
      </c>
      <c r="B2358" s="20" t="s">
        <v>4918</v>
      </c>
      <c r="C2358" s="20" t="s">
        <v>4909</v>
      </c>
      <c r="D2358" s="20" t="s">
        <v>445</v>
      </c>
      <c r="E2358" s="20" t="s">
        <v>10546</v>
      </c>
      <c r="F2358" s="20" t="s">
        <v>1093</v>
      </c>
      <c r="G2358" s="20" t="s">
        <v>10547</v>
      </c>
      <c r="H2358" s="20" t="s">
        <v>10548</v>
      </c>
      <c r="I2358" s="20" t="s">
        <v>401</v>
      </c>
      <c r="J2358" s="20" t="s">
        <v>483</v>
      </c>
    </row>
    <row r="2359" spans="1:10" x14ac:dyDescent="0.2">
      <c r="A2359" s="20" t="s">
        <v>10549</v>
      </c>
      <c r="B2359" s="20" t="s">
        <v>4908</v>
      </c>
      <c r="C2359" s="20" t="s">
        <v>4909</v>
      </c>
      <c r="D2359" s="20" t="s">
        <v>445</v>
      </c>
      <c r="E2359" s="20" t="s">
        <v>10550</v>
      </c>
      <c r="F2359" s="20" t="s">
        <v>7437</v>
      </c>
      <c r="G2359" s="20" t="s">
        <v>10551</v>
      </c>
      <c r="H2359" s="20" t="s">
        <v>10552</v>
      </c>
      <c r="I2359" s="20" t="s">
        <v>401</v>
      </c>
      <c r="J2359" s="20" t="s">
        <v>483</v>
      </c>
    </row>
    <row r="2360" spans="1:10" x14ac:dyDescent="0.2">
      <c r="A2360" s="20" t="s">
        <v>10553</v>
      </c>
      <c r="B2360" s="20" t="s">
        <v>4908</v>
      </c>
      <c r="C2360" s="20" t="s">
        <v>4909</v>
      </c>
      <c r="D2360" s="20" t="s">
        <v>419</v>
      </c>
      <c r="E2360" s="20" t="s">
        <v>10554</v>
      </c>
      <c r="F2360" s="20" t="s">
        <v>914</v>
      </c>
      <c r="G2360" s="20" t="s">
        <v>10555</v>
      </c>
      <c r="H2360" s="20" t="s">
        <v>10556</v>
      </c>
      <c r="I2360" s="20" t="s">
        <v>401</v>
      </c>
      <c r="J2360" s="20" t="s">
        <v>483</v>
      </c>
    </row>
    <row r="2361" spans="1:10" x14ac:dyDescent="0.2">
      <c r="A2361" s="20" t="s">
        <v>10557</v>
      </c>
      <c r="B2361" s="20" t="s">
        <v>4908</v>
      </c>
      <c r="C2361" s="20" t="s">
        <v>4909</v>
      </c>
      <c r="D2361" s="20" t="s">
        <v>445</v>
      </c>
      <c r="E2361" s="20" t="s">
        <v>10558</v>
      </c>
      <c r="F2361" s="20" t="s">
        <v>356</v>
      </c>
      <c r="G2361" s="20" t="s">
        <v>10559</v>
      </c>
      <c r="H2361" s="20" t="s">
        <v>10560</v>
      </c>
      <c r="I2361" s="20" t="s">
        <v>401</v>
      </c>
      <c r="J2361" s="20" t="s">
        <v>483</v>
      </c>
    </row>
    <row r="2362" spans="1:10" x14ac:dyDescent="0.2">
      <c r="A2362" s="20" t="s">
        <v>10561</v>
      </c>
      <c r="B2362" s="20" t="s">
        <v>4918</v>
      </c>
      <c r="C2362" s="20" t="s">
        <v>4909</v>
      </c>
      <c r="D2362" s="20" t="s">
        <v>419</v>
      </c>
      <c r="E2362" s="20" t="s">
        <v>10562</v>
      </c>
      <c r="F2362" s="20" t="s">
        <v>410</v>
      </c>
      <c r="G2362" s="20" t="s">
        <v>10563</v>
      </c>
      <c r="H2362" s="20" t="s">
        <v>10564</v>
      </c>
      <c r="I2362" s="20" t="s">
        <v>401</v>
      </c>
      <c r="J2362" s="20" t="s">
        <v>483</v>
      </c>
    </row>
    <row r="2363" spans="1:10" x14ac:dyDescent="0.2">
      <c r="A2363" s="20" t="s">
        <v>10565</v>
      </c>
      <c r="B2363" s="20" t="s">
        <v>4918</v>
      </c>
      <c r="C2363" s="20" t="s">
        <v>4909</v>
      </c>
      <c r="D2363" s="20" t="s">
        <v>445</v>
      </c>
      <c r="E2363" s="20" t="s">
        <v>10566</v>
      </c>
      <c r="F2363" s="20" t="s">
        <v>542</v>
      </c>
      <c r="G2363" s="20" t="s">
        <v>10567</v>
      </c>
      <c r="H2363" s="20" t="s">
        <v>10568</v>
      </c>
      <c r="I2363" s="20" t="s">
        <v>401</v>
      </c>
      <c r="J2363" s="20" t="s">
        <v>483</v>
      </c>
    </row>
    <row r="2364" spans="1:10" x14ac:dyDescent="0.2">
      <c r="A2364" s="20" t="s">
        <v>10569</v>
      </c>
      <c r="B2364" s="20" t="s">
        <v>4908</v>
      </c>
      <c r="C2364" s="20" t="s">
        <v>4909</v>
      </c>
      <c r="D2364" s="20" t="s">
        <v>419</v>
      </c>
      <c r="E2364" s="20" t="s">
        <v>10570</v>
      </c>
      <c r="F2364" s="20" t="s">
        <v>10571</v>
      </c>
      <c r="G2364" s="20" t="s">
        <v>10572</v>
      </c>
      <c r="H2364" s="20" t="s">
        <v>10573</v>
      </c>
      <c r="I2364" s="20" t="s">
        <v>401</v>
      </c>
      <c r="J2364" s="20" t="s">
        <v>402</v>
      </c>
    </row>
    <row r="2365" spans="1:10" x14ac:dyDescent="0.2">
      <c r="A2365" s="20" t="s">
        <v>10574</v>
      </c>
      <c r="B2365" s="20" t="s">
        <v>4908</v>
      </c>
      <c r="C2365" s="20" t="s">
        <v>4909</v>
      </c>
      <c r="D2365" s="20" t="s">
        <v>419</v>
      </c>
      <c r="E2365" s="20" t="s">
        <v>10575</v>
      </c>
      <c r="F2365" s="20" t="s">
        <v>10576</v>
      </c>
      <c r="G2365" s="20" t="s">
        <v>10577</v>
      </c>
      <c r="H2365" s="20" t="s">
        <v>10578</v>
      </c>
      <c r="I2365" s="20" t="s">
        <v>401</v>
      </c>
      <c r="J2365" s="20" t="s">
        <v>402</v>
      </c>
    </row>
    <row r="2366" spans="1:10" x14ac:dyDescent="0.2">
      <c r="A2366" s="20" t="s">
        <v>10579</v>
      </c>
      <c r="B2366" s="20" t="s">
        <v>4918</v>
      </c>
      <c r="C2366" s="20" t="s">
        <v>4909</v>
      </c>
      <c r="D2366" s="20" t="s">
        <v>419</v>
      </c>
      <c r="E2366" s="20" t="s">
        <v>10580</v>
      </c>
      <c r="F2366" s="20" t="s">
        <v>4762</v>
      </c>
      <c r="G2366" s="20" t="s">
        <v>10581</v>
      </c>
      <c r="H2366" s="20" t="s">
        <v>10582</v>
      </c>
      <c r="I2366" s="20" t="s">
        <v>389</v>
      </c>
      <c r="J2366" s="20"/>
    </row>
    <row r="2367" spans="1:10" x14ac:dyDescent="0.2">
      <c r="A2367" s="20" t="s">
        <v>10583</v>
      </c>
      <c r="B2367" s="20" t="s">
        <v>4908</v>
      </c>
      <c r="C2367" s="20" t="s">
        <v>4909</v>
      </c>
      <c r="D2367" s="20" t="s">
        <v>419</v>
      </c>
      <c r="E2367" s="20" t="s">
        <v>10584</v>
      </c>
      <c r="F2367" s="20" t="s">
        <v>486</v>
      </c>
      <c r="G2367" s="20" t="s">
        <v>10585</v>
      </c>
      <c r="H2367" s="20" t="s">
        <v>10586</v>
      </c>
      <c r="I2367" s="20" t="s">
        <v>401</v>
      </c>
      <c r="J2367" s="20" t="s">
        <v>402</v>
      </c>
    </row>
    <row r="2368" spans="1:10" x14ac:dyDescent="0.2">
      <c r="A2368" s="20" t="s">
        <v>10587</v>
      </c>
      <c r="B2368" s="20" t="s">
        <v>4908</v>
      </c>
      <c r="C2368" s="20" t="s">
        <v>4909</v>
      </c>
      <c r="D2368" s="20" t="s">
        <v>419</v>
      </c>
      <c r="E2368" s="20" t="s">
        <v>10588</v>
      </c>
      <c r="F2368" s="20" t="s">
        <v>1037</v>
      </c>
      <c r="G2368" s="20" t="s">
        <v>10589</v>
      </c>
      <c r="H2368" s="20" t="s">
        <v>10590</v>
      </c>
      <c r="I2368" s="20" t="s">
        <v>401</v>
      </c>
      <c r="J2368" s="20" t="s">
        <v>483</v>
      </c>
    </row>
    <row r="2369" spans="1:10" x14ac:dyDescent="0.2">
      <c r="A2369" s="20" t="s">
        <v>10591</v>
      </c>
      <c r="B2369" s="20" t="s">
        <v>4908</v>
      </c>
      <c r="C2369" s="20" t="s">
        <v>4909</v>
      </c>
      <c r="D2369" s="20" t="s">
        <v>419</v>
      </c>
      <c r="E2369" s="20" t="s">
        <v>10592</v>
      </c>
      <c r="F2369" s="20" t="s">
        <v>9489</v>
      </c>
      <c r="G2369" s="20" t="s">
        <v>10593</v>
      </c>
      <c r="H2369" s="20" t="s">
        <v>10594</v>
      </c>
      <c r="I2369" s="20" t="s">
        <v>401</v>
      </c>
      <c r="J2369" s="20" t="s">
        <v>402</v>
      </c>
    </row>
    <row r="2370" spans="1:10" x14ac:dyDescent="0.2">
      <c r="A2370" s="20" t="s">
        <v>10595</v>
      </c>
      <c r="B2370" s="20" t="s">
        <v>4918</v>
      </c>
      <c r="C2370" s="20" t="s">
        <v>4909</v>
      </c>
      <c r="D2370" s="20" t="s">
        <v>419</v>
      </c>
      <c r="E2370" s="20" t="s">
        <v>10596</v>
      </c>
      <c r="F2370" s="20" t="s">
        <v>10597</v>
      </c>
      <c r="G2370" s="20" t="s">
        <v>10598</v>
      </c>
      <c r="H2370" s="20" t="s">
        <v>10599</v>
      </c>
      <c r="I2370" s="20" t="s">
        <v>401</v>
      </c>
      <c r="J2370" s="20" t="s">
        <v>402</v>
      </c>
    </row>
    <row r="2371" spans="1:10" x14ac:dyDescent="0.2">
      <c r="A2371" s="20" t="s">
        <v>10600</v>
      </c>
      <c r="B2371" s="20" t="s">
        <v>4918</v>
      </c>
      <c r="C2371" s="20" t="s">
        <v>4909</v>
      </c>
      <c r="D2371" s="20" t="s">
        <v>445</v>
      </c>
      <c r="E2371" s="20" t="s">
        <v>10601</v>
      </c>
      <c r="F2371" s="20" t="s">
        <v>1215</v>
      </c>
      <c r="G2371" s="20" t="s">
        <v>10602</v>
      </c>
      <c r="H2371" s="20" t="s">
        <v>10603</v>
      </c>
      <c r="I2371" s="20" t="s">
        <v>401</v>
      </c>
      <c r="J2371" s="20" t="s">
        <v>402</v>
      </c>
    </row>
    <row r="2372" spans="1:10" x14ac:dyDescent="0.2">
      <c r="A2372" s="20" t="s">
        <v>10604</v>
      </c>
      <c r="B2372" s="20" t="s">
        <v>4918</v>
      </c>
      <c r="C2372" s="20" t="s">
        <v>4909</v>
      </c>
      <c r="D2372" s="20" t="s">
        <v>445</v>
      </c>
      <c r="E2372" s="20" t="s">
        <v>10605</v>
      </c>
      <c r="F2372" s="20" t="s">
        <v>10606</v>
      </c>
      <c r="G2372" s="20" t="s">
        <v>10607</v>
      </c>
      <c r="H2372" s="20" t="s">
        <v>10608</v>
      </c>
      <c r="I2372" s="20" t="s">
        <v>401</v>
      </c>
      <c r="J2372" s="20" t="s">
        <v>483</v>
      </c>
    </row>
    <row r="2373" spans="1:10" x14ac:dyDescent="0.2">
      <c r="A2373" s="20" t="s">
        <v>10609</v>
      </c>
      <c r="B2373" s="20" t="s">
        <v>4908</v>
      </c>
      <c r="C2373" s="20" t="s">
        <v>4909</v>
      </c>
      <c r="D2373" s="20" t="s">
        <v>445</v>
      </c>
      <c r="E2373" s="20" t="s">
        <v>10610</v>
      </c>
      <c r="F2373" s="20" t="s">
        <v>10611</v>
      </c>
      <c r="G2373" s="20" t="s">
        <v>10612</v>
      </c>
      <c r="H2373" s="20" t="s">
        <v>10613</v>
      </c>
      <c r="I2373" s="20" t="s">
        <v>401</v>
      </c>
      <c r="J2373" s="20" t="s">
        <v>483</v>
      </c>
    </row>
    <row r="2374" spans="1:10" x14ac:dyDescent="0.2">
      <c r="A2374" s="20" t="s">
        <v>10614</v>
      </c>
      <c r="B2374" s="20" t="s">
        <v>4908</v>
      </c>
      <c r="C2374" s="20" t="s">
        <v>4909</v>
      </c>
      <c r="D2374" s="20" t="s">
        <v>445</v>
      </c>
      <c r="E2374" s="20" t="s">
        <v>10615</v>
      </c>
      <c r="F2374" s="20" t="s">
        <v>362</v>
      </c>
      <c r="G2374" s="20" t="s">
        <v>10616</v>
      </c>
      <c r="H2374" s="20" t="s">
        <v>10617</v>
      </c>
      <c r="I2374" s="20" t="s">
        <v>401</v>
      </c>
      <c r="J2374" s="20" t="s">
        <v>483</v>
      </c>
    </row>
    <row r="2375" spans="1:10" x14ac:dyDescent="0.2">
      <c r="A2375" s="20" t="s">
        <v>10618</v>
      </c>
      <c r="B2375" s="20" t="s">
        <v>4918</v>
      </c>
      <c r="C2375" s="20" t="s">
        <v>4909</v>
      </c>
      <c r="D2375" s="20" t="s">
        <v>445</v>
      </c>
      <c r="E2375" s="20" t="s">
        <v>10619</v>
      </c>
      <c r="F2375" s="20" t="s">
        <v>1882</v>
      </c>
      <c r="G2375" s="20" t="s">
        <v>10620</v>
      </c>
      <c r="H2375" s="20" t="s">
        <v>10621</v>
      </c>
      <c r="I2375" s="20" t="s">
        <v>401</v>
      </c>
      <c r="J2375" s="20" t="s">
        <v>483</v>
      </c>
    </row>
    <row r="2376" spans="1:10" x14ac:dyDescent="0.2">
      <c r="A2376" s="20" t="s">
        <v>10622</v>
      </c>
      <c r="B2376" s="20" t="s">
        <v>4908</v>
      </c>
      <c r="C2376" s="20" t="s">
        <v>4909</v>
      </c>
      <c r="D2376" s="20" t="s">
        <v>445</v>
      </c>
      <c r="E2376" s="20" t="s">
        <v>10623</v>
      </c>
      <c r="F2376" s="20" t="s">
        <v>10624</v>
      </c>
      <c r="G2376" s="20" t="s">
        <v>10625</v>
      </c>
      <c r="H2376" s="20" t="s">
        <v>10626</v>
      </c>
      <c r="I2376" s="20" t="s">
        <v>401</v>
      </c>
      <c r="J2376" s="20" t="s">
        <v>402</v>
      </c>
    </row>
    <row r="2377" spans="1:10" x14ac:dyDescent="0.2">
      <c r="A2377" s="20" t="s">
        <v>10627</v>
      </c>
      <c r="B2377" s="20" t="s">
        <v>4918</v>
      </c>
      <c r="C2377" s="20" t="s">
        <v>4909</v>
      </c>
      <c r="D2377" s="20" t="s">
        <v>419</v>
      </c>
      <c r="E2377" s="20" t="s">
        <v>10628</v>
      </c>
      <c r="F2377" s="20" t="s">
        <v>10629</v>
      </c>
      <c r="G2377" s="20" t="s">
        <v>10630</v>
      </c>
      <c r="H2377" s="20" t="s">
        <v>10631</v>
      </c>
      <c r="I2377" s="20" t="s">
        <v>401</v>
      </c>
      <c r="J2377" s="20" t="s">
        <v>483</v>
      </c>
    </row>
    <row r="2378" spans="1:10" x14ac:dyDescent="0.2">
      <c r="A2378" s="20" t="s">
        <v>10632</v>
      </c>
      <c r="B2378" s="20" t="s">
        <v>4908</v>
      </c>
      <c r="C2378" s="20" t="s">
        <v>4909</v>
      </c>
      <c r="D2378" s="20" t="s">
        <v>445</v>
      </c>
      <c r="E2378" s="20" t="s">
        <v>10633</v>
      </c>
      <c r="F2378" s="20" t="s">
        <v>456</v>
      </c>
      <c r="G2378" s="20" t="s">
        <v>10634</v>
      </c>
      <c r="H2378" s="20" t="s">
        <v>10635</v>
      </c>
      <c r="I2378" s="20" t="s">
        <v>401</v>
      </c>
      <c r="J2378" s="20" t="s">
        <v>483</v>
      </c>
    </row>
    <row r="2379" spans="1:10" x14ac:dyDescent="0.2">
      <c r="A2379" s="20" t="s">
        <v>10636</v>
      </c>
      <c r="B2379" s="20" t="s">
        <v>4918</v>
      </c>
      <c r="C2379" s="20" t="s">
        <v>4909</v>
      </c>
      <c r="D2379" s="20" t="s">
        <v>419</v>
      </c>
      <c r="E2379" s="20" t="s">
        <v>10637</v>
      </c>
      <c r="F2379" s="20" t="s">
        <v>1076</v>
      </c>
      <c r="G2379" s="20" t="s">
        <v>10638</v>
      </c>
      <c r="H2379" s="20" t="s">
        <v>10639</v>
      </c>
      <c r="I2379" s="20" t="s">
        <v>401</v>
      </c>
      <c r="J2379" s="20" t="s">
        <v>483</v>
      </c>
    </row>
    <row r="2380" spans="1:10" x14ac:dyDescent="0.2">
      <c r="A2380" s="20" t="s">
        <v>10640</v>
      </c>
      <c r="B2380" s="20" t="s">
        <v>4908</v>
      </c>
      <c r="C2380" s="20" t="s">
        <v>4909</v>
      </c>
      <c r="D2380" s="20" t="s">
        <v>445</v>
      </c>
      <c r="E2380" s="20" t="s">
        <v>10641</v>
      </c>
      <c r="F2380" s="20" t="s">
        <v>1655</v>
      </c>
      <c r="G2380" s="20" t="s">
        <v>10642</v>
      </c>
      <c r="H2380" s="20" t="s">
        <v>10643</v>
      </c>
      <c r="I2380" s="20" t="s">
        <v>401</v>
      </c>
      <c r="J2380" s="20" t="s">
        <v>483</v>
      </c>
    </row>
    <row r="2381" spans="1:10" x14ac:dyDescent="0.2">
      <c r="A2381" s="20" t="s">
        <v>10644</v>
      </c>
      <c r="B2381" s="20" t="s">
        <v>4918</v>
      </c>
      <c r="C2381" s="20" t="s">
        <v>4909</v>
      </c>
      <c r="D2381" s="20" t="s">
        <v>419</v>
      </c>
      <c r="E2381" s="20" t="s">
        <v>10645</v>
      </c>
      <c r="F2381" s="20" t="s">
        <v>10646</v>
      </c>
      <c r="G2381" s="20" t="s">
        <v>10647</v>
      </c>
      <c r="H2381" s="20" t="s">
        <v>10648</v>
      </c>
      <c r="I2381" s="20" t="s">
        <v>401</v>
      </c>
      <c r="J2381" s="20" t="s">
        <v>483</v>
      </c>
    </row>
    <row r="2382" spans="1:10" x14ac:dyDescent="0.2">
      <c r="A2382" s="20" t="s">
        <v>10649</v>
      </c>
      <c r="B2382" s="20" t="s">
        <v>4918</v>
      </c>
      <c r="C2382" s="20" t="s">
        <v>4909</v>
      </c>
      <c r="D2382" s="20" t="s">
        <v>419</v>
      </c>
      <c r="E2382" s="20" t="s">
        <v>10650</v>
      </c>
      <c r="F2382" s="20" t="s">
        <v>4850</v>
      </c>
      <c r="G2382" s="20" t="s">
        <v>10651</v>
      </c>
      <c r="H2382" s="20" t="s">
        <v>10652</v>
      </c>
      <c r="I2382" s="20" t="s">
        <v>401</v>
      </c>
      <c r="J2382" s="20" t="s">
        <v>402</v>
      </c>
    </row>
    <row r="2383" spans="1:10" x14ac:dyDescent="0.2">
      <c r="A2383" s="20" t="s">
        <v>10653</v>
      </c>
      <c r="B2383" s="20" t="s">
        <v>4908</v>
      </c>
      <c r="C2383" s="20" t="s">
        <v>4909</v>
      </c>
      <c r="D2383" s="20" t="s">
        <v>445</v>
      </c>
      <c r="E2383" s="20" t="s">
        <v>10654</v>
      </c>
      <c r="F2383" s="20" t="s">
        <v>10655</v>
      </c>
      <c r="G2383" s="20" t="s">
        <v>10656</v>
      </c>
      <c r="H2383" s="20" t="s">
        <v>10657</v>
      </c>
      <c r="I2383" s="20" t="s">
        <v>401</v>
      </c>
      <c r="J2383" s="20" t="s">
        <v>483</v>
      </c>
    </row>
    <row r="2384" spans="1:10" x14ac:dyDescent="0.2">
      <c r="A2384" s="20" t="s">
        <v>10658</v>
      </c>
      <c r="B2384" s="20" t="s">
        <v>4908</v>
      </c>
      <c r="C2384" s="20" t="s">
        <v>4909</v>
      </c>
      <c r="D2384" s="20" t="s">
        <v>419</v>
      </c>
      <c r="E2384" s="20" t="s">
        <v>10659</v>
      </c>
      <c r="F2384" s="20" t="s">
        <v>962</v>
      </c>
      <c r="G2384" s="20" t="s">
        <v>10660</v>
      </c>
      <c r="H2384" s="20" t="s">
        <v>10661</v>
      </c>
      <c r="I2384" s="20" t="s">
        <v>401</v>
      </c>
      <c r="J2384" s="20" t="s">
        <v>483</v>
      </c>
    </row>
    <row r="2385" spans="1:10" x14ac:dyDescent="0.2">
      <c r="A2385" s="20" t="s">
        <v>10662</v>
      </c>
      <c r="B2385" s="20" t="s">
        <v>4918</v>
      </c>
      <c r="C2385" s="20" t="s">
        <v>4909</v>
      </c>
      <c r="D2385" s="20" t="s">
        <v>419</v>
      </c>
      <c r="E2385" s="20" t="s">
        <v>10663</v>
      </c>
      <c r="F2385" s="20" t="s">
        <v>1882</v>
      </c>
      <c r="G2385" s="20" t="s">
        <v>10664</v>
      </c>
      <c r="H2385" s="20" t="s">
        <v>10665</v>
      </c>
      <c r="I2385" s="20" t="s">
        <v>401</v>
      </c>
      <c r="J2385" s="20" t="s">
        <v>483</v>
      </c>
    </row>
    <row r="2386" spans="1:10" x14ac:dyDescent="0.2">
      <c r="A2386" s="20" t="s">
        <v>10666</v>
      </c>
      <c r="B2386" s="20" t="s">
        <v>4908</v>
      </c>
      <c r="C2386" s="20" t="s">
        <v>4909</v>
      </c>
      <c r="D2386" s="20" t="s">
        <v>445</v>
      </c>
      <c r="E2386" s="20" t="s">
        <v>10667</v>
      </c>
      <c r="F2386" s="20" t="s">
        <v>4102</v>
      </c>
      <c r="G2386" s="20" t="s">
        <v>10668</v>
      </c>
      <c r="H2386" s="20" t="s">
        <v>10669</v>
      </c>
      <c r="I2386" s="20" t="s">
        <v>401</v>
      </c>
      <c r="J2386" s="20" t="s">
        <v>483</v>
      </c>
    </row>
    <row r="2387" spans="1:10" x14ac:dyDescent="0.2">
      <c r="A2387" s="20" t="s">
        <v>10670</v>
      </c>
      <c r="B2387" s="20" t="s">
        <v>4908</v>
      </c>
      <c r="C2387" s="20" t="s">
        <v>4909</v>
      </c>
      <c r="D2387" s="20" t="s">
        <v>419</v>
      </c>
      <c r="E2387" s="20" t="s">
        <v>10671</v>
      </c>
      <c r="F2387" s="20" t="s">
        <v>9431</v>
      </c>
      <c r="G2387" s="20" t="s">
        <v>10672</v>
      </c>
      <c r="H2387" s="20" t="s">
        <v>10673</v>
      </c>
      <c r="I2387" s="20" t="s">
        <v>401</v>
      </c>
      <c r="J2387" s="20" t="s">
        <v>483</v>
      </c>
    </row>
    <row r="2388" spans="1:10" x14ac:dyDescent="0.2">
      <c r="A2388" s="20" t="s">
        <v>10674</v>
      </c>
      <c r="B2388" s="20" t="s">
        <v>4908</v>
      </c>
      <c r="C2388" s="20" t="s">
        <v>4909</v>
      </c>
      <c r="D2388" s="20" t="s">
        <v>419</v>
      </c>
      <c r="E2388" s="20" t="s">
        <v>10675</v>
      </c>
      <c r="F2388" s="20" t="s">
        <v>410</v>
      </c>
      <c r="G2388" s="20" t="s">
        <v>10676</v>
      </c>
      <c r="H2388" s="20" t="s">
        <v>10677</v>
      </c>
      <c r="I2388" s="20" t="s">
        <v>401</v>
      </c>
      <c r="J2388" s="20" t="s">
        <v>483</v>
      </c>
    </row>
    <row r="2389" spans="1:10" x14ac:dyDescent="0.2">
      <c r="A2389" s="20" t="s">
        <v>10678</v>
      </c>
      <c r="B2389" s="20" t="s">
        <v>4908</v>
      </c>
      <c r="C2389" s="20" t="s">
        <v>4909</v>
      </c>
      <c r="D2389" s="20" t="s">
        <v>419</v>
      </c>
      <c r="E2389" s="20" t="s">
        <v>10679</v>
      </c>
      <c r="F2389" s="20" t="s">
        <v>1900</v>
      </c>
      <c r="G2389" s="20" t="s">
        <v>10680</v>
      </c>
      <c r="H2389" s="20" t="s">
        <v>10681</v>
      </c>
      <c r="I2389" s="20" t="s">
        <v>401</v>
      </c>
      <c r="J2389" s="20" t="s">
        <v>483</v>
      </c>
    </row>
    <row r="2390" spans="1:10" x14ac:dyDescent="0.2">
      <c r="A2390" s="20" t="s">
        <v>10682</v>
      </c>
      <c r="B2390" s="20" t="s">
        <v>4918</v>
      </c>
      <c r="C2390" s="20" t="s">
        <v>4909</v>
      </c>
      <c r="D2390" s="20" t="s">
        <v>445</v>
      </c>
      <c r="E2390" s="20" t="s">
        <v>10683</v>
      </c>
      <c r="F2390" s="20" t="s">
        <v>480</v>
      </c>
      <c r="G2390" s="20" t="s">
        <v>10684</v>
      </c>
      <c r="H2390" s="20" t="s">
        <v>10685</v>
      </c>
      <c r="I2390" s="20" t="s">
        <v>401</v>
      </c>
      <c r="J2390" s="20" t="s">
        <v>483</v>
      </c>
    </row>
    <row r="2391" spans="1:10" x14ac:dyDescent="0.2">
      <c r="A2391" s="20" t="s">
        <v>10686</v>
      </c>
      <c r="B2391" s="20" t="s">
        <v>4908</v>
      </c>
      <c r="C2391" s="20" t="s">
        <v>4909</v>
      </c>
      <c r="D2391" s="20" t="s">
        <v>419</v>
      </c>
      <c r="E2391" s="20" t="s">
        <v>10687</v>
      </c>
      <c r="F2391" s="20" t="s">
        <v>10688</v>
      </c>
      <c r="G2391" s="20" t="s">
        <v>10689</v>
      </c>
      <c r="H2391" s="20" t="s">
        <v>10690</v>
      </c>
      <c r="I2391" s="20" t="s">
        <v>401</v>
      </c>
      <c r="J2391" s="20" t="s">
        <v>483</v>
      </c>
    </row>
    <row r="2392" spans="1:10" x14ac:dyDescent="0.2">
      <c r="A2392" s="20" t="s">
        <v>10691</v>
      </c>
      <c r="B2392" s="20" t="s">
        <v>4918</v>
      </c>
      <c r="C2392" s="20" t="s">
        <v>4909</v>
      </c>
      <c r="D2392" s="20" t="s">
        <v>419</v>
      </c>
      <c r="E2392" s="20" t="s">
        <v>10692</v>
      </c>
      <c r="F2392" s="20" t="s">
        <v>421</v>
      </c>
      <c r="G2392" s="20" t="s">
        <v>10693</v>
      </c>
      <c r="H2392" s="20" t="s">
        <v>10694</v>
      </c>
      <c r="I2392" s="20" t="s">
        <v>389</v>
      </c>
      <c r="J2392" s="20"/>
    </row>
    <row r="2393" spans="1:10" x14ac:dyDescent="0.2">
      <c r="A2393" s="20" t="s">
        <v>10695</v>
      </c>
      <c r="B2393" s="20" t="s">
        <v>4918</v>
      </c>
      <c r="C2393" s="20" t="s">
        <v>4909</v>
      </c>
      <c r="D2393" s="20" t="s">
        <v>419</v>
      </c>
      <c r="E2393" s="20" t="s">
        <v>10696</v>
      </c>
      <c r="F2393" s="20" t="s">
        <v>421</v>
      </c>
      <c r="G2393" s="20" t="s">
        <v>10697</v>
      </c>
      <c r="H2393" s="20" t="s">
        <v>10698</v>
      </c>
      <c r="I2393" s="20" t="s">
        <v>401</v>
      </c>
      <c r="J2393" s="20" t="s">
        <v>483</v>
      </c>
    </row>
    <row r="2394" spans="1:10" x14ac:dyDescent="0.2">
      <c r="A2394" s="20" t="s">
        <v>10699</v>
      </c>
      <c r="B2394" s="20" t="s">
        <v>4908</v>
      </c>
      <c r="C2394" s="20" t="s">
        <v>4909</v>
      </c>
      <c r="D2394" s="20" t="s">
        <v>419</v>
      </c>
      <c r="E2394" s="20" t="s">
        <v>10700</v>
      </c>
      <c r="F2394" s="20" t="s">
        <v>421</v>
      </c>
      <c r="G2394" s="20" t="s">
        <v>10701</v>
      </c>
      <c r="H2394" s="20" t="s">
        <v>10702</v>
      </c>
      <c r="I2394" s="20" t="s">
        <v>401</v>
      </c>
      <c r="J2394" s="20" t="s">
        <v>483</v>
      </c>
    </row>
    <row r="2395" spans="1:10" x14ac:dyDescent="0.2">
      <c r="A2395" s="20" t="s">
        <v>10703</v>
      </c>
      <c r="B2395" s="20" t="s">
        <v>4918</v>
      </c>
      <c r="C2395" s="20" t="s">
        <v>4909</v>
      </c>
      <c r="D2395" s="20" t="s">
        <v>419</v>
      </c>
      <c r="E2395" s="20" t="s">
        <v>10704</v>
      </c>
      <c r="F2395" s="20" t="s">
        <v>1289</v>
      </c>
      <c r="G2395" s="20" t="s">
        <v>10705</v>
      </c>
      <c r="H2395" s="20" t="s">
        <v>10706</v>
      </c>
      <c r="I2395" s="20" t="s">
        <v>401</v>
      </c>
      <c r="J2395" s="20" t="s">
        <v>483</v>
      </c>
    </row>
    <row r="2396" spans="1:10" x14ac:dyDescent="0.2">
      <c r="A2396" s="20" t="s">
        <v>10707</v>
      </c>
      <c r="B2396" s="20" t="s">
        <v>4908</v>
      </c>
      <c r="C2396" s="20" t="s">
        <v>4909</v>
      </c>
      <c r="D2396" s="20" t="s">
        <v>419</v>
      </c>
      <c r="E2396" s="20" t="s">
        <v>10708</v>
      </c>
      <c r="F2396" s="20" t="s">
        <v>405</v>
      </c>
      <c r="G2396" s="20" t="s">
        <v>10709</v>
      </c>
      <c r="H2396" s="20" t="s">
        <v>10710</v>
      </c>
      <c r="I2396" s="20" t="s">
        <v>401</v>
      </c>
      <c r="J2396" s="20" t="s">
        <v>483</v>
      </c>
    </row>
    <row r="2397" spans="1:10" x14ac:dyDescent="0.2">
      <c r="A2397" s="20" t="s">
        <v>10711</v>
      </c>
      <c r="B2397" s="20" t="s">
        <v>4908</v>
      </c>
      <c r="C2397" s="20" t="s">
        <v>4909</v>
      </c>
      <c r="D2397" s="20" t="s">
        <v>419</v>
      </c>
      <c r="E2397" s="20" t="s">
        <v>10712</v>
      </c>
      <c r="F2397" s="20" t="s">
        <v>10713</v>
      </c>
      <c r="G2397" s="20" t="s">
        <v>10714</v>
      </c>
      <c r="H2397" s="20" t="s">
        <v>10715</v>
      </c>
      <c r="I2397" s="20" t="s">
        <v>401</v>
      </c>
      <c r="J2397" s="20" t="s">
        <v>483</v>
      </c>
    </row>
    <row r="2398" spans="1:10" x14ac:dyDescent="0.2">
      <c r="A2398" s="20" t="s">
        <v>10716</v>
      </c>
      <c r="B2398" s="20" t="s">
        <v>4908</v>
      </c>
      <c r="C2398" s="20" t="s">
        <v>4909</v>
      </c>
      <c r="D2398" s="20" t="s">
        <v>445</v>
      </c>
      <c r="E2398" s="20" t="s">
        <v>10717</v>
      </c>
      <c r="F2398" s="20" t="s">
        <v>10718</v>
      </c>
      <c r="G2398" s="20" t="s">
        <v>10719</v>
      </c>
      <c r="H2398" s="20" t="s">
        <v>10720</v>
      </c>
      <c r="I2398" s="20" t="s">
        <v>401</v>
      </c>
      <c r="J2398" s="20" t="s">
        <v>402</v>
      </c>
    </row>
    <row r="2399" spans="1:10" x14ac:dyDescent="0.2">
      <c r="A2399" s="20" t="s">
        <v>10721</v>
      </c>
      <c r="B2399" s="20" t="s">
        <v>4908</v>
      </c>
      <c r="C2399" s="20" t="s">
        <v>4909</v>
      </c>
      <c r="D2399" s="20" t="s">
        <v>419</v>
      </c>
      <c r="E2399" s="20" t="s">
        <v>10722</v>
      </c>
      <c r="F2399" s="20" t="s">
        <v>10723</v>
      </c>
      <c r="G2399" s="20" t="s">
        <v>10724</v>
      </c>
      <c r="H2399" s="20" t="s">
        <v>10725</v>
      </c>
      <c r="I2399" s="20" t="s">
        <v>401</v>
      </c>
      <c r="J2399" s="20" t="s">
        <v>402</v>
      </c>
    </row>
    <row r="2400" spans="1:10" x14ac:dyDescent="0.2">
      <c r="A2400" s="20" t="s">
        <v>10726</v>
      </c>
      <c r="B2400" s="20" t="s">
        <v>4908</v>
      </c>
      <c r="C2400" s="20" t="s">
        <v>4909</v>
      </c>
      <c r="D2400" s="20" t="s">
        <v>445</v>
      </c>
      <c r="E2400" s="20" t="s">
        <v>10727</v>
      </c>
      <c r="F2400" s="20" t="s">
        <v>410</v>
      </c>
      <c r="G2400" s="20" t="s">
        <v>10728</v>
      </c>
      <c r="H2400" s="20" t="s">
        <v>10729</v>
      </c>
      <c r="I2400" s="20" t="s">
        <v>401</v>
      </c>
      <c r="J2400" s="20" t="s">
        <v>483</v>
      </c>
    </row>
    <row r="2401" spans="1:10" x14ac:dyDescent="0.2">
      <c r="A2401" s="20" t="s">
        <v>10730</v>
      </c>
      <c r="B2401" s="20" t="s">
        <v>4908</v>
      </c>
      <c r="C2401" s="20" t="s">
        <v>4909</v>
      </c>
      <c r="D2401" s="20" t="s">
        <v>445</v>
      </c>
      <c r="E2401" s="20" t="s">
        <v>10731</v>
      </c>
      <c r="F2401" s="20" t="s">
        <v>10732</v>
      </c>
      <c r="G2401" s="20" t="s">
        <v>10733</v>
      </c>
      <c r="H2401" s="20" t="s">
        <v>10734</v>
      </c>
      <c r="I2401" s="20" t="s">
        <v>401</v>
      </c>
      <c r="J2401" s="20" t="s">
        <v>402</v>
      </c>
    </row>
    <row r="2402" spans="1:10" x14ac:dyDescent="0.2">
      <c r="A2402" s="20" t="s">
        <v>10735</v>
      </c>
      <c r="B2402" s="20" t="s">
        <v>4908</v>
      </c>
      <c r="C2402" s="20" t="s">
        <v>4909</v>
      </c>
      <c r="D2402" s="20" t="s">
        <v>445</v>
      </c>
      <c r="E2402" s="20" t="s">
        <v>10736</v>
      </c>
      <c r="F2402" s="20" t="s">
        <v>1123</v>
      </c>
      <c r="G2402" s="20" t="s">
        <v>10737</v>
      </c>
      <c r="H2402" s="20" t="s">
        <v>10738</v>
      </c>
      <c r="I2402" s="20" t="s">
        <v>401</v>
      </c>
      <c r="J2402" s="20" t="s">
        <v>483</v>
      </c>
    </row>
    <row r="2403" spans="1:10" x14ac:dyDescent="0.2">
      <c r="A2403" s="20" t="s">
        <v>10739</v>
      </c>
      <c r="B2403" s="20" t="s">
        <v>4908</v>
      </c>
      <c r="C2403" s="20" t="s">
        <v>4909</v>
      </c>
      <c r="D2403" s="20" t="s">
        <v>445</v>
      </c>
      <c r="E2403" s="20" t="s">
        <v>10740</v>
      </c>
      <c r="F2403" s="20" t="s">
        <v>542</v>
      </c>
      <c r="G2403" s="20" t="s">
        <v>10741</v>
      </c>
      <c r="H2403" s="20" t="s">
        <v>10742</v>
      </c>
      <c r="I2403" s="20" t="s">
        <v>401</v>
      </c>
      <c r="J2403" s="20" t="s">
        <v>483</v>
      </c>
    </row>
    <row r="2404" spans="1:10" x14ac:dyDescent="0.2">
      <c r="A2404" s="20" t="s">
        <v>10743</v>
      </c>
      <c r="B2404" s="20" t="s">
        <v>4908</v>
      </c>
      <c r="C2404" s="20" t="s">
        <v>4909</v>
      </c>
      <c r="D2404" s="20" t="s">
        <v>445</v>
      </c>
      <c r="E2404" s="20" t="s">
        <v>10744</v>
      </c>
      <c r="F2404" s="20" t="s">
        <v>486</v>
      </c>
      <c r="G2404" s="20" t="s">
        <v>10745</v>
      </c>
      <c r="H2404" s="20" t="s">
        <v>10746</v>
      </c>
      <c r="I2404" s="20" t="s">
        <v>401</v>
      </c>
      <c r="J2404" s="20" t="s">
        <v>483</v>
      </c>
    </row>
    <row r="2405" spans="1:10" x14ac:dyDescent="0.2">
      <c r="A2405" s="20" t="s">
        <v>10747</v>
      </c>
      <c r="B2405" s="20" t="s">
        <v>4918</v>
      </c>
      <c r="C2405" s="20" t="s">
        <v>4909</v>
      </c>
      <c r="D2405" s="20" t="s">
        <v>419</v>
      </c>
      <c r="E2405" s="20" t="s">
        <v>10748</v>
      </c>
      <c r="F2405" s="20" t="s">
        <v>480</v>
      </c>
      <c r="G2405" s="20" t="s">
        <v>10749</v>
      </c>
      <c r="H2405" s="20" t="s">
        <v>10750</v>
      </c>
      <c r="I2405" s="20" t="s">
        <v>401</v>
      </c>
      <c r="J2405" s="20" t="s">
        <v>483</v>
      </c>
    </row>
    <row r="2406" spans="1:10" x14ac:dyDescent="0.2">
      <c r="A2406" s="20" t="s">
        <v>10751</v>
      </c>
      <c r="B2406" s="20" t="s">
        <v>4918</v>
      </c>
      <c r="C2406" s="20" t="s">
        <v>4909</v>
      </c>
      <c r="D2406" s="20" t="s">
        <v>419</v>
      </c>
      <c r="E2406" s="20" t="s">
        <v>10752</v>
      </c>
      <c r="F2406" s="20" t="s">
        <v>2845</v>
      </c>
      <c r="G2406" s="20" t="s">
        <v>10753</v>
      </c>
      <c r="H2406" s="20" t="s">
        <v>10754</v>
      </c>
      <c r="I2406" s="20" t="s">
        <v>401</v>
      </c>
      <c r="J2406" s="20" t="s">
        <v>402</v>
      </c>
    </row>
    <row r="2407" spans="1:10" x14ac:dyDescent="0.2">
      <c r="A2407" s="20" t="s">
        <v>10755</v>
      </c>
      <c r="B2407" s="20" t="s">
        <v>4908</v>
      </c>
      <c r="C2407" s="20" t="s">
        <v>4909</v>
      </c>
      <c r="D2407" s="20" t="s">
        <v>419</v>
      </c>
      <c r="E2407" s="20" t="s">
        <v>10756</v>
      </c>
      <c r="F2407" s="20" t="s">
        <v>5701</v>
      </c>
      <c r="G2407" s="20" t="s">
        <v>10757</v>
      </c>
      <c r="H2407" s="20" t="s">
        <v>10758</v>
      </c>
      <c r="I2407" s="20" t="s">
        <v>401</v>
      </c>
      <c r="J2407" s="20" t="s">
        <v>483</v>
      </c>
    </row>
    <row r="2408" spans="1:10" x14ac:dyDescent="0.2">
      <c r="A2408" s="20" t="s">
        <v>10759</v>
      </c>
      <c r="B2408" s="20" t="s">
        <v>4918</v>
      </c>
      <c r="C2408" s="20" t="s">
        <v>4909</v>
      </c>
      <c r="D2408" s="20" t="s">
        <v>419</v>
      </c>
      <c r="E2408" s="20" t="s">
        <v>10760</v>
      </c>
      <c r="F2408" s="20" t="s">
        <v>1179</v>
      </c>
      <c r="G2408" s="20" t="s">
        <v>10761</v>
      </c>
      <c r="H2408" s="20" t="s">
        <v>10762</v>
      </c>
      <c r="I2408" s="20" t="s">
        <v>401</v>
      </c>
      <c r="J2408" s="20" t="s">
        <v>483</v>
      </c>
    </row>
    <row r="2409" spans="1:10" x14ac:dyDescent="0.2">
      <c r="A2409" s="20" t="s">
        <v>10763</v>
      </c>
      <c r="B2409" s="20" t="s">
        <v>4918</v>
      </c>
      <c r="C2409" s="20" t="s">
        <v>4909</v>
      </c>
      <c r="D2409" s="20" t="s">
        <v>419</v>
      </c>
      <c r="E2409" s="20" t="s">
        <v>10764</v>
      </c>
      <c r="F2409" s="20" t="s">
        <v>2007</v>
      </c>
      <c r="G2409" s="20" t="s">
        <v>10765</v>
      </c>
      <c r="H2409" s="20" t="s">
        <v>10766</v>
      </c>
      <c r="I2409" s="20" t="s">
        <v>401</v>
      </c>
      <c r="J2409" s="20" t="s">
        <v>483</v>
      </c>
    </row>
    <row r="2410" spans="1:10" x14ac:dyDescent="0.2">
      <c r="A2410" s="20" t="s">
        <v>10767</v>
      </c>
      <c r="B2410" s="20" t="s">
        <v>4908</v>
      </c>
      <c r="C2410" s="20" t="s">
        <v>4909</v>
      </c>
      <c r="D2410" s="20" t="s">
        <v>419</v>
      </c>
      <c r="E2410" s="20" t="s">
        <v>10768</v>
      </c>
      <c r="F2410" s="20" t="s">
        <v>4573</v>
      </c>
      <c r="G2410" s="20" t="s">
        <v>10769</v>
      </c>
      <c r="H2410" s="20" t="s">
        <v>10770</v>
      </c>
      <c r="I2410" s="20" t="s">
        <v>401</v>
      </c>
      <c r="J2410" s="20" t="s">
        <v>483</v>
      </c>
    </row>
    <row r="2411" spans="1:10" x14ac:dyDescent="0.2">
      <c r="A2411" s="20" t="s">
        <v>10771</v>
      </c>
      <c r="B2411" s="20" t="s">
        <v>4908</v>
      </c>
      <c r="C2411" s="20" t="s">
        <v>4909</v>
      </c>
      <c r="D2411" s="20" t="s">
        <v>419</v>
      </c>
      <c r="E2411" s="20" t="s">
        <v>10772</v>
      </c>
      <c r="F2411" s="20" t="s">
        <v>10773</v>
      </c>
      <c r="G2411" s="20" t="s">
        <v>10774</v>
      </c>
      <c r="H2411" s="20" t="s">
        <v>10775</v>
      </c>
      <c r="I2411" s="20" t="s">
        <v>401</v>
      </c>
      <c r="J2411" s="20" t="s">
        <v>483</v>
      </c>
    </row>
    <row r="2412" spans="1:10" x14ac:dyDescent="0.2">
      <c r="A2412" s="20" t="s">
        <v>10776</v>
      </c>
      <c r="B2412" s="20" t="s">
        <v>4908</v>
      </c>
      <c r="C2412" s="20" t="s">
        <v>4909</v>
      </c>
      <c r="D2412" s="20" t="s">
        <v>419</v>
      </c>
      <c r="E2412" s="20" t="s">
        <v>10777</v>
      </c>
      <c r="F2412" s="20" t="s">
        <v>10778</v>
      </c>
      <c r="G2412" s="20" t="s">
        <v>10779</v>
      </c>
      <c r="H2412" s="20" t="s">
        <v>10780</v>
      </c>
      <c r="I2412" s="20" t="s">
        <v>401</v>
      </c>
      <c r="J2412" s="20" t="s">
        <v>483</v>
      </c>
    </row>
    <row r="2413" spans="1:10" x14ac:dyDescent="0.2">
      <c r="A2413" s="20" t="s">
        <v>10781</v>
      </c>
      <c r="B2413" s="20" t="s">
        <v>4908</v>
      </c>
      <c r="C2413" s="20" t="s">
        <v>4909</v>
      </c>
      <c r="D2413" s="20" t="s">
        <v>445</v>
      </c>
      <c r="E2413" s="20" t="s">
        <v>10782</v>
      </c>
      <c r="F2413" s="20" t="s">
        <v>10783</v>
      </c>
      <c r="G2413" s="20" t="s">
        <v>10784</v>
      </c>
      <c r="H2413" s="20" t="s">
        <v>10785</v>
      </c>
      <c r="I2413" s="20" t="s">
        <v>401</v>
      </c>
      <c r="J2413" s="20" t="s">
        <v>402</v>
      </c>
    </row>
    <row r="2414" spans="1:10" x14ac:dyDescent="0.2">
      <c r="A2414" s="20" t="s">
        <v>10786</v>
      </c>
      <c r="B2414" s="20" t="s">
        <v>4908</v>
      </c>
      <c r="C2414" s="20" t="s">
        <v>4909</v>
      </c>
      <c r="D2414" s="20" t="s">
        <v>419</v>
      </c>
      <c r="E2414" s="20" t="s">
        <v>10787</v>
      </c>
      <c r="F2414" s="20" t="s">
        <v>542</v>
      </c>
      <c r="G2414" s="20" t="s">
        <v>10788</v>
      </c>
      <c r="H2414" s="20" t="s">
        <v>10789</v>
      </c>
      <c r="I2414" s="20" t="s">
        <v>401</v>
      </c>
      <c r="J2414" s="20" t="s">
        <v>483</v>
      </c>
    </row>
    <row r="2415" spans="1:10" x14ac:dyDescent="0.2">
      <c r="A2415" s="20" t="s">
        <v>10790</v>
      </c>
      <c r="B2415" s="20" t="s">
        <v>4908</v>
      </c>
      <c r="C2415" s="20" t="s">
        <v>4909</v>
      </c>
      <c r="D2415" s="20" t="s">
        <v>445</v>
      </c>
      <c r="E2415" s="20" t="s">
        <v>10791</v>
      </c>
      <c r="F2415" s="20" t="s">
        <v>10792</v>
      </c>
      <c r="G2415" s="20" t="s">
        <v>10793</v>
      </c>
      <c r="H2415" s="20" t="s">
        <v>10794</v>
      </c>
      <c r="I2415" s="20" t="s">
        <v>401</v>
      </c>
      <c r="J2415" s="20" t="s">
        <v>483</v>
      </c>
    </row>
    <row r="2416" spans="1:10" x14ac:dyDescent="0.2">
      <c r="A2416" s="20" t="s">
        <v>10795</v>
      </c>
      <c r="B2416" s="20" t="s">
        <v>4908</v>
      </c>
      <c r="C2416" s="20" t="s">
        <v>4909</v>
      </c>
      <c r="D2416" s="20" t="s">
        <v>445</v>
      </c>
      <c r="E2416" s="20" t="s">
        <v>10796</v>
      </c>
      <c r="F2416" s="20" t="s">
        <v>547</v>
      </c>
      <c r="G2416" s="20" t="s">
        <v>10797</v>
      </c>
      <c r="H2416" s="20" t="s">
        <v>10798</v>
      </c>
      <c r="I2416" s="20" t="s">
        <v>401</v>
      </c>
      <c r="J2416" s="20" t="s">
        <v>402</v>
      </c>
    </row>
    <row r="2417" spans="1:10" x14ac:dyDescent="0.2">
      <c r="A2417" s="20" t="s">
        <v>10799</v>
      </c>
      <c r="B2417" s="20" t="s">
        <v>4918</v>
      </c>
      <c r="C2417" s="20" t="s">
        <v>4909</v>
      </c>
      <c r="D2417" s="20" t="s">
        <v>445</v>
      </c>
      <c r="E2417" s="20" t="s">
        <v>10800</v>
      </c>
      <c r="F2417" s="20" t="s">
        <v>1228</v>
      </c>
      <c r="G2417" s="20" t="s">
        <v>10801</v>
      </c>
      <c r="H2417" s="20" t="s">
        <v>10802</v>
      </c>
      <c r="I2417" s="20" t="s">
        <v>389</v>
      </c>
      <c r="J2417" s="20"/>
    </row>
    <row r="2418" spans="1:10" x14ac:dyDescent="0.2">
      <c r="A2418" s="20" t="s">
        <v>10803</v>
      </c>
      <c r="B2418" s="20" t="s">
        <v>4918</v>
      </c>
      <c r="C2418" s="20" t="s">
        <v>4909</v>
      </c>
      <c r="D2418" s="20" t="s">
        <v>445</v>
      </c>
      <c r="E2418" s="20" t="s">
        <v>10804</v>
      </c>
      <c r="F2418" s="20" t="s">
        <v>10805</v>
      </c>
      <c r="G2418" s="20" t="s">
        <v>10806</v>
      </c>
      <c r="H2418" s="20" t="s">
        <v>10807</v>
      </c>
      <c r="I2418" s="20" t="s">
        <v>401</v>
      </c>
      <c r="J2418" s="20" t="s">
        <v>402</v>
      </c>
    </row>
    <row r="2419" spans="1:10" x14ac:dyDescent="0.2">
      <c r="A2419" s="20" t="s">
        <v>10808</v>
      </c>
      <c r="B2419" s="20" t="s">
        <v>4908</v>
      </c>
      <c r="C2419" s="20" t="s">
        <v>4909</v>
      </c>
      <c r="D2419" s="20" t="s">
        <v>419</v>
      </c>
      <c r="E2419" s="20" t="s">
        <v>10809</v>
      </c>
      <c r="F2419" s="20" t="s">
        <v>5641</v>
      </c>
      <c r="G2419" s="20" t="s">
        <v>10810</v>
      </c>
      <c r="H2419" s="20" t="s">
        <v>10811</v>
      </c>
      <c r="I2419" s="20" t="s">
        <v>401</v>
      </c>
      <c r="J2419" s="20" t="s">
        <v>483</v>
      </c>
    </row>
    <row r="2420" spans="1:10" x14ac:dyDescent="0.2">
      <c r="A2420" s="20" t="s">
        <v>10812</v>
      </c>
      <c r="B2420" s="20" t="s">
        <v>4908</v>
      </c>
      <c r="C2420" s="20" t="s">
        <v>4909</v>
      </c>
      <c r="D2420" s="20" t="s">
        <v>445</v>
      </c>
      <c r="E2420" s="20" t="s">
        <v>10813</v>
      </c>
      <c r="F2420" s="20" t="s">
        <v>356</v>
      </c>
      <c r="G2420" s="20" t="s">
        <v>10814</v>
      </c>
      <c r="H2420" s="20" t="s">
        <v>10815</v>
      </c>
      <c r="I2420" s="20" t="s">
        <v>401</v>
      </c>
      <c r="J2420" s="20" t="s">
        <v>483</v>
      </c>
    </row>
    <row r="2421" spans="1:10" x14ac:dyDescent="0.2">
      <c r="A2421" s="20" t="s">
        <v>10816</v>
      </c>
      <c r="B2421" s="20" t="s">
        <v>4908</v>
      </c>
      <c r="C2421" s="20" t="s">
        <v>4909</v>
      </c>
      <c r="D2421" s="20" t="s">
        <v>445</v>
      </c>
      <c r="E2421" s="20" t="s">
        <v>10817</v>
      </c>
      <c r="F2421" s="20" t="s">
        <v>1037</v>
      </c>
      <c r="G2421" s="20" t="s">
        <v>10818</v>
      </c>
      <c r="H2421" s="20" t="s">
        <v>10819</v>
      </c>
      <c r="I2421" s="20" t="s">
        <v>401</v>
      </c>
      <c r="J2421" s="20" t="s">
        <v>483</v>
      </c>
    </row>
    <row r="2422" spans="1:10" x14ac:dyDescent="0.2">
      <c r="A2422" s="20" t="s">
        <v>10820</v>
      </c>
      <c r="B2422" s="20" t="s">
        <v>4918</v>
      </c>
      <c r="C2422" s="20" t="s">
        <v>4909</v>
      </c>
      <c r="D2422" s="20" t="s">
        <v>419</v>
      </c>
      <c r="E2422" s="20" t="s">
        <v>10821</v>
      </c>
      <c r="F2422" s="20" t="s">
        <v>783</v>
      </c>
      <c r="G2422" s="20" t="s">
        <v>10822</v>
      </c>
      <c r="H2422" s="20" t="s">
        <v>10823</v>
      </c>
      <c r="I2422" s="20" t="s">
        <v>401</v>
      </c>
      <c r="J2422" s="20" t="s">
        <v>483</v>
      </c>
    </row>
    <row r="2423" spans="1:10" x14ac:dyDescent="0.2">
      <c r="A2423" s="20" t="s">
        <v>10824</v>
      </c>
      <c r="B2423" s="20" t="s">
        <v>4908</v>
      </c>
      <c r="C2423" s="20" t="s">
        <v>4909</v>
      </c>
      <c r="D2423" s="20" t="s">
        <v>419</v>
      </c>
      <c r="E2423" s="20" t="s">
        <v>10825</v>
      </c>
      <c r="F2423" s="20" t="s">
        <v>10826</v>
      </c>
      <c r="G2423" s="20" t="s">
        <v>10827</v>
      </c>
      <c r="H2423" s="20" t="s">
        <v>10828</v>
      </c>
      <c r="I2423" s="20" t="s">
        <v>401</v>
      </c>
      <c r="J2423" s="20" t="s">
        <v>402</v>
      </c>
    </row>
    <row r="2424" spans="1:10" x14ac:dyDescent="0.2">
      <c r="A2424" s="20" t="s">
        <v>10829</v>
      </c>
      <c r="B2424" s="20" t="s">
        <v>4908</v>
      </c>
      <c r="C2424" s="20" t="s">
        <v>4909</v>
      </c>
      <c r="D2424" s="20" t="s">
        <v>445</v>
      </c>
      <c r="E2424" s="20" t="s">
        <v>10830</v>
      </c>
      <c r="F2424" s="20" t="s">
        <v>10831</v>
      </c>
      <c r="G2424" s="20" t="s">
        <v>10832</v>
      </c>
      <c r="H2424" s="20" t="s">
        <v>10833</v>
      </c>
      <c r="I2424" s="20" t="s">
        <v>401</v>
      </c>
      <c r="J2424" s="20" t="s">
        <v>483</v>
      </c>
    </row>
    <row r="2425" spans="1:10" x14ac:dyDescent="0.2">
      <c r="A2425" s="20" t="s">
        <v>10834</v>
      </c>
      <c r="B2425" s="20" t="s">
        <v>4908</v>
      </c>
      <c r="C2425" s="20" t="s">
        <v>4909</v>
      </c>
      <c r="D2425" s="20" t="s">
        <v>419</v>
      </c>
      <c r="E2425" s="20" t="s">
        <v>10835</v>
      </c>
      <c r="F2425" s="20" t="s">
        <v>891</v>
      </c>
      <c r="G2425" s="20" t="s">
        <v>10836</v>
      </c>
      <c r="H2425" s="20" t="s">
        <v>10837</v>
      </c>
      <c r="I2425" s="20" t="s">
        <v>401</v>
      </c>
      <c r="J2425" s="20" t="s">
        <v>483</v>
      </c>
    </row>
    <row r="2426" spans="1:10" x14ac:dyDescent="0.2">
      <c r="A2426" s="20" t="s">
        <v>10838</v>
      </c>
      <c r="B2426" s="20" t="s">
        <v>4908</v>
      </c>
      <c r="C2426" s="20" t="s">
        <v>4909</v>
      </c>
      <c r="D2426" s="20" t="s">
        <v>445</v>
      </c>
      <c r="E2426" s="20" t="s">
        <v>10839</v>
      </c>
      <c r="F2426" s="20" t="s">
        <v>5753</v>
      </c>
      <c r="G2426" s="20" t="s">
        <v>10840</v>
      </c>
      <c r="H2426" s="20" t="s">
        <v>10841</v>
      </c>
      <c r="I2426" s="20" t="s">
        <v>401</v>
      </c>
      <c r="J2426" s="20" t="s">
        <v>402</v>
      </c>
    </row>
    <row r="2427" spans="1:10" x14ac:dyDescent="0.2">
      <c r="A2427" s="20" t="s">
        <v>10842</v>
      </c>
      <c r="B2427" s="20" t="s">
        <v>4918</v>
      </c>
      <c r="C2427" s="20" t="s">
        <v>4909</v>
      </c>
      <c r="D2427" s="20" t="s">
        <v>445</v>
      </c>
      <c r="E2427" s="20" t="s">
        <v>10843</v>
      </c>
      <c r="F2427" s="20" t="s">
        <v>2670</v>
      </c>
      <c r="G2427" s="20" t="s">
        <v>10844</v>
      </c>
      <c r="H2427" s="20" t="s">
        <v>10845</v>
      </c>
      <c r="I2427" s="20" t="s">
        <v>401</v>
      </c>
      <c r="J2427" s="20" t="s">
        <v>483</v>
      </c>
    </row>
    <row r="2428" spans="1:10" x14ac:dyDescent="0.2">
      <c r="A2428" s="20" t="s">
        <v>10846</v>
      </c>
      <c r="B2428" s="20" t="s">
        <v>4908</v>
      </c>
      <c r="C2428" s="20" t="s">
        <v>4909</v>
      </c>
      <c r="D2428" s="20" t="s">
        <v>445</v>
      </c>
      <c r="E2428" s="20" t="s">
        <v>10847</v>
      </c>
      <c r="F2428" s="20" t="s">
        <v>2021</v>
      </c>
      <c r="G2428" s="20" t="s">
        <v>10848</v>
      </c>
      <c r="H2428" s="20" t="s">
        <v>10849</v>
      </c>
      <c r="I2428" s="20" t="s">
        <v>401</v>
      </c>
      <c r="J2428" s="20" t="s">
        <v>483</v>
      </c>
    </row>
    <row r="2429" spans="1:10" x14ac:dyDescent="0.2">
      <c r="A2429" s="20" t="s">
        <v>10850</v>
      </c>
      <c r="B2429" s="20" t="s">
        <v>4908</v>
      </c>
      <c r="C2429" s="20" t="s">
        <v>4909</v>
      </c>
      <c r="D2429" s="20" t="s">
        <v>419</v>
      </c>
      <c r="E2429" s="20" t="s">
        <v>10851</v>
      </c>
      <c r="F2429" s="20" t="s">
        <v>1655</v>
      </c>
      <c r="G2429" s="20" t="s">
        <v>10852</v>
      </c>
      <c r="H2429" s="20" t="s">
        <v>10853</v>
      </c>
      <c r="I2429" s="20" t="s">
        <v>401</v>
      </c>
      <c r="J2429" s="20" t="s">
        <v>483</v>
      </c>
    </row>
    <row r="2430" spans="1:10" x14ac:dyDescent="0.2">
      <c r="A2430" s="20" t="s">
        <v>10854</v>
      </c>
      <c r="B2430" s="20" t="s">
        <v>4908</v>
      </c>
      <c r="C2430" s="20" t="s">
        <v>4909</v>
      </c>
      <c r="D2430" s="20" t="s">
        <v>445</v>
      </c>
      <c r="E2430" s="20" t="s">
        <v>10855</v>
      </c>
      <c r="F2430" s="20" t="s">
        <v>1598</v>
      </c>
      <c r="G2430" s="20" t="s">
        <v>10856</v>
      </c>
      <c r="H2430" s="20" t="s">
        <v>10857</v>
      </c>
      <c r="I2430" s="20" t="s">
        <v>401</v>
      </c>
      <c r="J2430" s="20" t="s">
        <v>402</v>
      </c>
    </row>
    <row r="2431" spans="1:10" x14ac:dyDescent="0.2">
      <c r="A2431" s="20" t="s">
        <v>10858</v>
      </c>
      <c r="B2431" s="20" t="s">
        <v>4918</v>
      </c>
      <c r="C2431" s="20" t="s">
        <v>4909</v>
      </c>
      <c r="D2431" s="20" t="s">
        <v>445</v>
      </c>
      <c r="E2431" s="20" t="s">
        <v>10859</v>
      </c>
      <c r="F2431" s="20" t="s">
        <v>727</v>
      </c>
      <c r="G2431" s="20" t="s">
        <v>10860</v>
      </c>
      <c r="H2431" s="20" t="s">
        <v>10861</v>
      </c>
      <c r="I2431" s="20" t="s">
        <v>401</v>
      </c>
      <c r="J2431" s="20" t="s">
        <v>483</v>
      </c>
    </row>
    <row r="2432" spans="1:10" x14ac:dyDescent="0.2">
      <c r="A2432" s="20" t="s">
        <v>10862</v>
      </c>
      <c r="B2432" s="20" t="s">
        <v>4908</v>
      </c>
      <c r="C2432" s="20" t="s">
        <v>4909</v>
      </c>
      <c r="D2432" s="20" t="s">
        <v>419</v>
      </c>
      <c r="E2432" s="20" t="s">
        <v>10863</v>
      </c>
      <c r="F2432" s="20" t="s">
        <v>1882</v>
      </c>
      <c r="G2432" s="20" t="s">
        <v>10864</v>
      </c>
      <c r="H2432" s="20" t="s">
        <v>10865</v>
      </c>
      <c r="I2432" s="20" t="s">
        <v>401</v>
      </c>
      <c r="J2432" s="20" t="s">
        <v>483</v>
      </c>
    </row>
    <row r="2433" spans="1:10" x14ac:dyDescent="0.2">
      <c r="A2433" s="20" t="s">
        <v>10866</v>
      </c>
      <c r="B2433" s="20" t="s">
        <v>4908</v>
      </c>
      <c r="C2433" s="20" t="s">
        <v>4909</v>
      </c>
      <c r="D2433" s="20" t="s">
        <v>419</v>
      </c>
      <c r="E2433" s="20" t="s">
        <v>10867</v>
      </c>
      <c r="F2433" s="20" t="s">
        <v>542</v>
      </c>
      <c r="G2433" s="20" t="s">
        <v>10868</v>
      </c>
      <c r="H2433" s="20" t="s">
        <v>10869</v>
      </c>
      <c r="I2433" s="20" t="s">
        <v>401</v>
      </c>
      <c r="J2433" s="20" t="s">
        <v>483</v>
      </c>
    </row>
    <row r="2434" spans="1:10" x14ac:dyDescent="0.2">
      <c r="A2434" s="20" t="s">
        <v>10870</v>
      </c>
      <c r="B2434" s="20" t="s">
        <v>4918</v>
      </c>
      <c r="C2434" s="20" t="s">
        <v>4909</v>
      </c>
      <c r="D2434" s="20" t="s">
        <v>445</v>
      </c>
      <c r="E2434" s="20" t="s">
        <v>10871</v>
      </c>
      <c r="F2434" s="20" t="s">
        <v>8228</v>
      </c>
      <c r="G2434" s="20" t="s">
        <v>10872</v>
      </c>
      <c r="H2434" s="20" t="s">
        <v>10873</v>
      </c>
      <c r="I2434" s="20" t="s">
        <v>352</v>
      </c>
      <c r="J2434" s="20"/>
    </row>
    <row r="2435" spans="1:10" x14ac:dyDescent="0.2">
      <c r="A2435" s="20" t="s">
        <v>10874</v>
      </c>
      <c r="B2435" s="20" t="s">
        <v>4908</v>
      </c>
      <c r="C2435" s="20" t="s">
        <v>4909</v>
      </c>
      <c r="D2435" s="20" t="s">
        <v>419</v>
      </c>
      <c r="E2435" s="20" t="s">
        <v>10875</v>
      </c>
      <c r="F2435" s="20" t="s">
        <v>486</v>
      </c>
      <c r="G2435" s="20" t="s">
        <v>10876</v>
      </c>
      <c r="H2435" s="20" t="s">
        <v>10877</v>
      </c>
      <c r="I2435" s="20" t="s">
        <v>401</v>
      </c>
      <c r="J2435" s="20" t="s">
        <v>483</v>
      </c>
    </row>
    <row r="2436" spans="1:10" x14ac:dyDescent="0.2">
      <c r="A2436" s="20" t="s">
        <v>10878</v>
      </c>
      <c r="B2436" s="20" t="s">
        <v>4908</v>
      </c>
      <c r="C2436" s="20" t="s">
        <v>4909</v>
      </c>
      <c r="D2436" s="20" t="s">
        <v>445</v>
      </c>
      <c r="E2436" s="20" t="s">
        <v>10879</v>
      </c>
      <c r="F2436" s="20" t="s">
        <v>655</v>
      </c>
      <c r="G2436" s="20" t="s">
        <v>10880</v>
      </c>
      <c r="H2436" s="20" t="s">
        <v>10881</v>
      </c>
      <c r="I2436" s="20" t="s">
        <v>401</v>
      </c>
      <c r="J2436" s="20" t="s">
        <v>483</v>
      </c>
    </row>
    <row r="2437" spans="1:10" x14ac:dyDescent="0.2">
      <c r="A2437" s="20" t="s">
        <v>10882</v>
      </c>
      <c r="B2437" s="20" t="s">
        <v>4908</v>
      </c>
      <c r="C2437" s="20" t="s">
        <v>4909</v>
      </c>
      <c r="D2437" s="20" t="s">
        <v>419</v>
      </c>
      <c r="E2437" s="20" t="s">
        <v>10883</v>
      </c>
      <c r="F2437" s="20" t="s">
        <v>4294</v>
      </c>
      <c r="G2437" s="20" t="s">
        <v>10884</v>
      </c>
      <c r="H2437" s="20" t="s">
        <v>10885</v>
      </c>
      <c r="I2437" s="20" t="s">
        <v>401</v>
      </c>
      <c r="J2437" s="20" t="s">
        <v>402</v>
      </c>
    </row>
    <row r="2438" spans="1:10" x14ac:dyDescent="0.2">
      <c r="A2438" s="20" t="s">
        <v>10886</v>
      </c>
      <c r="B2438" s="20" t="s">
        <v>4918</v>
      </c>
      <c r="C2438" s="20" t="s">
        <v>4909</v>
      </c>
      <c r="D2438" s="20" t="s">
        <v>419</v>
      </c>
      <c r="E2438" s="20" t="s">
        <v>10887</v>
      </c>
      <c r="F2438" s="20" t="s">
        <v>1215</v>
      </c>
      <c r="G2438" s="20" t="s">
        <v>10888</v>
      </c>
      <c r="H2438" s="20" t="s">
        <v>10889</v>
      </c>
      <c r="I2438" s="20" t="s">
        <v>401</v>
      </c>
      <c r="J2438" s="20" t="s">
        <v>483</v>
      </c>
    </row>
    <row r="2439" spans="1:10" x14ac:dyDescent="0.2">
      <c r="A2439" s="20" t="s">
        <v>10890</v>
      </c>
      <c r="B2439" s="20" t="s">
        <v>4908</v>
      </c>
      <c r="C2439" s="20" t="s">
        <v>4909</v>
      </c>
      <c r="D2439" s="20" t="s">
        <v>445</v>
      </c>
      <c r="E2439" s="20" t="s">
        <v>10891</v>
      </c>
      <c r="F2439" s="20" t="s">
        <v>655</v>
      </c>
      <c r="G2439" s="20" t="s">
        <v>10892</v>
      </c>
      <c r="H2439" s="20" t="s">
        <v>10893</v>
      </c>
      <c r="I2439" s="20" t="s">
        <v>401</v>
      </c>
      <c r="J2439" s="20" t="s">
        <v>483</v>
      </c>
    </row>
    <row r="2440" spans="1:10" x14ac:dyDescent="0.2">
      <c r="A2440" s="20" t="s">
        <v>10894</v>
      </c>
      <c r="B2440" s="20" t="s">
        <v>4918</v>
      </c>
      <c r="C2440" s="20" t="s">
        <v>4909</v>
      </c>
      <c r="D2440" s="20" t="s">
        <v>419</v>
      </c>
      <c r="E2440" s="20" t="s">
        <v>10895</v>
      </c>
      <c r="F2440" s="20" t="s">
        <v>542</v>
      </c>
      <c r="G2440" s="20" t="s">
        <v>10896</v>
      </c>
      <c r="H2440" s="20" t="s">
        <v>10897</v>
      </c>
      <c r="I2440" s="20" t="s">
        <v>401</v>
      </c>
      <c r="J2440" s="20" t="s">
        <v>483</v>
      </c>
    </row>
    <row r="2441" spans="1:10" x14ac:dyDescent="0.2">
      <c r="A2441" s="20" t="s">
        <v>10898</v>
      </c>
      <c r="B2441" s="20" t="s">
        <v>4908</v>
      </c>
      <c r="C2441" s="20" t="s">
        <v>4909</v>
      </c>
      <c r="D2441" s="20" t="s">
        <v>419</v>
      </c>
      <c r="E2441" s="20" t="s">
        <v>10899</v>
      </c>
      <c r="F2441" s="20" t="s">
        <v>10900</v>
      </c>
      <c r="G2441" s="20" t="s">
        <v>10901</v>
      </c>
      <c r="H2441" s="20" t="s">
        <v>10902</v>
      </c>
      <c r="I2441" s="20" t="s">
        <v>401</v>
      </c>
      <c r="J2441" s="20" t="s">
        <v>483</v>
      </c>
    </row>
    <row r="2442" spans="1:10" x14ac:dyDescent="0.2">
      <c r="A2442" s="20" t="s">
        <v>10903</v>
      </c>
      <c r="B2442" s="20" t="s">
        <v>4908</v>
      </c>
      <c r="C2442" s="20" t="s">
        <v>4909</v>
      </c>
      <c r="D2442" s="20" t="s">
        <v>445</v>
      </c>
      <c r="E2442" s="20" t="s">
        <v>10904</v>
      </c>
      <c r="F2442" s="20" t="s">
        <v>8786</v>
      </c>
      <c r="G2442" s="20" t="s">
        <v>10905</v>
      </c>
      <c r="H2442" s="20" t="s">
        <v>10906</v>
      </c>
      <c r="I2442" s="20" t="s">
        <v>401</v>
      </c>
      <c r="J2442" s="20" t="s">
        <v>483</v>
      </c>
    </row>
    <row r="2443" spans="1:10" x14ac:dyDescent="0.2">
      <c r="A2443" s="20" t="s">
        <v>10907</v>
      </c>
      <c r="B2443" s="20" t="s">
        <v>4908</v>
      </c>
      <c r="C2443" s="20" t="s">
        <v>4909</v>
      </c>
      <c r="D2443" s="20" t="s">
        <v>445</v>
      </c>
      <c r="E2443" s="20" t="s">
        <v>10908</v>
      </c>
      <c r="F2443" s="20" t="s">
        <v>640</v>
      </c>
      <c r="G2443" s="20" t="s">
        <v>10909</v>
      </c>
      <c r="H2443" s="20" t="s">
        <v>10910</v>
      </c>
      <c r="I2443" s="20" t="s">
        <v>401</v>
      </c>
      <c r="J2443" s="20" t="s">
        <v>483</v>
      </c>
    </row>
    <row r="2444" spans="1:10" x14ac:dyDescent="0.2">
      <c r="A2444" s="20" t="s">
        <v>10911</v>
      </c>
      <c r="B2444" s="20" t="s">
        <v>4908</v>
      </c>
      <c r="C2444" s="20" t="s">
        <v>4909</v>
      </c>
      <c r="D2444" s="20" t="s">
        <v>445</v>
      </c>
      <c r="E2444" s="20" t="s">
        <v>10912</v>
      </c>
      <c r="F2444" s="20" t="s">
        <v>831</v>
      </c>
      <c r="G2444" s="20" t="s">
        <v>10913</v>
      </c>
      <c r="H2444" s="20" t="s">
        <v>10914</v>
      </c>
      <c r="I2444" s="20" t="s">
        <v>401</v>
      </c>
      <c r="J2444" s="20" t="s">
        <v>483</v>
      </c>
    </row>
    <row r="2445" spans="1:10" x14ac:dyDescent="0.2">
      <c r="A2445" s="20" t="s">
        <v>10915</v>
      </c>
      <c r="B2445" s="20" t="s">
        <v>4908</v>
      </c>
      <c r="C2445" s="20" t="s">
        <v>4909</v>
      </c>
      <c r="D2445" s="20" t="s">
        <v>445</v>
      </c>
      <c r="E2445" s="20" t="s">
        <v>10916</v>
      </c>
      <c r="F2445" s="20" t="s">
        <v>8406</v>
      </c>
      <c r="G2445" s="20" t="s">
        <v>10917</v>
      </c>
      <c r="H2445" s="20" t="s">
        <v>10918</v>
      </c>
      <c r="I2445" s="20" t="s">
        <v>401</v>
      </c>
      <c r="J2445" s="20" t="s">
        <v>402</v>
      </c>
    </row>
    <row r="2446" spans="1:10" x14ac:dyDescent="0.2">
      <c r="A2446" s="20" t="s">
        <v>10919</v>
      </c>
      <c r="B2446" s="20" t="s">
        <v>4908</v>
      </c>
      <c r="C2446" s="20" t="s">
        <v>4909</v>
      </c>
      <c r="D2446" s="20" t="s">
        <v>445</v>
      </c>
      <c r="E2446" s="20" t="s">
        <v>10920</v>
      </c>
      <c r="F2446" s="20" t="s">
        <v>421</v>
      </c>
      <c r="G2446" s="20" t="s">
        <v>10921</v>
      </c>
      <c r="H2446" s="20" t="s">
        <v>10922</v>
      </c>
      <c r="I2446" s="20" t="s">
        <v>401</v>
      </c>
      <c r="J2446" s="20" t="s">
        <v>483</v>
      </c>
    </row>
    <row r="2447" spans="1:10" x14ac:dyDescent="0.2">
      <c r="A2447" s="20" t="s">
        <v>10923</v>
      </c>
      <c r="B2447" s="20" t="s">
        <v>4918</v>
      </c>
      <c r="C2447" s="20" t="s">
        <v>4909</v>
      </c>
      <c r="D2447" s="20" t="s">
        <v>419</v>
      </c>
      <c r="E2447" s="20" t="s">
        <v>10924</v>
      </c>
      <c r="F2447" s="20" t="s">
        <v>410</v>
      </c>
      <c r="G2447" s="20" t="s">
        <v>10925</v>
      </c>
      <c r="H2447" s="20" t="s">
        <v>10926</v>
      </c>
      <c r="I2447" s="20" t="s">
        <v>401</v>
      </c>
      <c r="J2447" s="20" t="s">
        <v>483</v>
      </c>
    </row>
    <row r="2448" spans="1:10" x14ac:dyDescent="0.2">
      <c r="A2448" s="20" t="s">
        <v>10927</v>
      </c>
      <c r="B2448" s="20" t="s">
        <v>4908</v>
      </c>
      <c r="C2448" s="20" t="s">
        <v>4909</v>
      </c>
      <c r="D2448" s="20" t="s">
        <v>445</v>
      </c>
      <c r="E2448" s="20" t="s">
        <v>10928</v>
      </c>
      <c r="F2448" s="20" t="s">
        <v>10929</v>
      </c>
      <c r="G2448" s="20" t="s">
        <v>10930</v>
      </c>
      <c r="H2448" s="20" t="s">
        <v>10931</v>
      </c>
      <c r="I2448" s="20" t="s">
        <v>401</v>
      </c>
      <c r="J2448" s="20" t="s">
        <v>483</v>
      </c>
    </row>
    <row r="2449" spans="1:10" x14ac:dyDescent="0.2">
      <c r="A2449" s="20" t="s">
        <v>10932</v>
      </c>
      <c r="B2449" s="20" t="s">
        <v>4908</v>
      </c>
      <c r="C2449" s="20" t="s">
        <v>4909</v>
      </c>
      <c r="D2449" s="20" t="s">
        <v>445</v>
      </c>
      <c r="E2449" s="20" t="s">
        <v>10933</v>
      </c>
      <c r="F2449" s="20" t="s">
        <v>3517</v>
      </c>
      <c r="G2449" s="20" t="s">
        <v>10934</v>
      </c>
      <c r="H2449" s="20" t="s">
        <v>10935</v>
      </c>
      <c r="I2449" s="20" t="s">
        <v>401</v>
      </c>
      <c r="J2449" s="20" t="s">
        <v>483</v>
      </c>
    </row>
    <row r="2450" spans="1:10" x14ac:dyDescent="0.2">
      <c r="A2450" s="20" t="s">
        <v>10936</v>
      </c>
      <c r="B2450" s="20" t="s">
        <v>4908</v>
      </c>
      <c r="C2450" s="20" t="s">
        <v>4909</v>
      </c>
      <c r="D2450" s="20" t="s">
        <v>445</v>
      </c>
      <c r="E2450" s="20" t="s">
        <v>10937</v>
      </c>
      <c r="F2450" s="20" t="s">
        <v>3830</v>
      </c>
      <c r="G2450" s="20" t="s">
        <v>10938</v>
      </c>
      <c r="H2450" s="20" t="s">
        <v>10939</v>
      </c>
      <c r="I2450" s="20" t="s">
        <v>401</v>
      </c>
      <c r="J2450" s="20" t="s">
        <v>483</v>
      </c>
    </row>
    <row r="2451" spans="1:10" x14ac:dyDescent="0.2">
      <c r="A2451" s="20" t="s">
        <v>10940</v>
      </c>
      <c r="B2451" s="20" t="s">
        <v>4908</v>
      </c>
      <c r="C2451" s="20" t="s">
        <v>4909</v>
      </c>
      <c r="D2451" s="20" t="s">
        <v>445</v>
      </c>
      <c r="E2451" s="20" t="s">
        <v>10941</v>
      </c>
      <c r="F2451" s="20" t="s">
        <v>995</v>
      </c>
      <c r="G2451" s="20" t="s">
        <v>10942</v>
      </c>
      <c r="H2451" s="20" t="s">
        <v>10943</v>
      </c>
      <c r="I2451" s="20" t="s">
        <v>401</v>
      </c>
      <c r="J2451" s="20" t="s">
        <v>402</v>
      </c>
    </row>
    <row r="2452" spans="1:10" x14ac:dyDescent="0.2">
      <c r="A2452" s="20" t="s">
        <v>10944</v>
      </c>
      <c r="B2452" s="20" t="s">
        <v>4918</v>
      </c>
      <c r="C2452" s="20" t="s">
        <v>4909</v>
      </c>
      <c r="D2452" s="20" t="s">
        <v>419</v>
      </c>
      <c r="E2452" s="20" t="s">
        <v>10945</v>
      </c>
      <c r="F2452" s="20" t="s">
        <v>923</v>
      </c>
      <c r="G2452" s="20" t="s">
        <v>10946</v>
      </c>
      <c r="H2452" s="20" t="s">
        <v>10947</v>
      </c>
      <c r="I2452" s="20" t="s">
        <v>401</v>
      </c>
      <c r="J2452" s="20" t="s">
        <v>883</v>
      </c>
    </row>
    <row r="2453" spans="1:10" x14ac:dyDescent="0.2">
      <c r="A2453" s="20" t="s">
        <v>10948</v>
      </c>
      <c r="B2453" s="20" t="s">
        <v>4908</v>
      </c>
      <c r="C2453" s="20" t="s">
        <v>4909</v>
      </c>
      <c r="D2453" s="20" t="s">
        <v>419</v>
      </c>
      <c r="E2453" s="20" t="s">
        <v>10949</v>
      </c>
      <c r="F2453" s="20" t="s">
        <v>4294</v>
      </c>
      <c r="G2453" s="20" t="s">
        <v>10950</v>
      </c>
      <c r="H2453" s="20" t="s">
        <v>10951</v>
      </c>
      <c r="I2453" s="20" t="s">
        <v>401</v>
      </c>
      <c r="J2453" s="20" t="s">
        <v>483</v>
      </c>
    </row>
    <row r="2454" spans="1:10" x14ac:dyDescent="0.2">
      <c r="A2454" s="20" t="s">
        <v>10952</v>
      </c>
      <c r="B2454" s="20" t="s">
        <v>4918</v>
      </c>
      <c r="C2454" s="20" t="s">
        <v>4909</v>
      </c>
      <c r="D2454" s="20" t="s">
        <v>419</v>
      </c>
      <c r="E2454" s="20" t="s">
        <v>10953</v>
      </c>
      <c r="F2454" s="20" t="s">
        <v>10954</v>
      </c>
      <c r="G2454" s="20" t="s">
        <v>10955</v>
      </c>
      <c r="H2454" s="20" t="s">
        <v>10956</v>
      </c>
      <c r="I2454" s="20" t="s">
        <v>401</v>
      </c>
      <c r="J2454" s="20" t="s">
        <v>402</v>
      </c>
    </row>
    <row r="2455" spans="1:10" x14ac:dyDescent="0.2">
      <c r="A2455" s="20" t="s">
        <v>10957</v>
      </c>
      <c r="B2455" s="20" t="s">
        <v>4908</v>
      </c>
      <c r="C2455" s="20" t="s">
        <v>4909</v>
      </c>
      <c r="D2455" s="20" t="s">
        <v>419</v>
      </c>
      <c r="E2455" s="20" t="s">
        <v>10958</v>
      </c>
      <c r="F2455" s="20" t="s">
        <v>914</v>
      </c>
      <c r="G2455" s="20" t="s">
        <v>10959</v>
      </c>
      <c r="H2455" s="20" t="s">
        <v>10960</v>
      </c>
      <c r="I2455" s="20" t="s">
        <v>401</v>
      </c>
      <c r="J2455" s="20" t="s">
        <v>483</v>
      </c>
    </row>
    <row r="2456" spans="1:10" x14ac:dyDescent="0.2">
      <c r="A2456" s="20" t="s">
        <v>10961</v>
      </c>
      <c r="B2456" s="20" t="s">
        <v>4908</v>
      </c>
      <c r="C2456" s="20" t="s">
        <v>4909</v>
      </c>
      <c r="D2456" s="20" t="s">
        <v>445</v>
      </c>
      <c r="E2456" s="20" t="s">
        <v>10962</v>
      </c>
      <c r="F2456" s="20" t="s">
        <v>491</v>
      </c>
      <c r="G2456" s="20" t="s">
        <v>10963</v>
      </c>
      <c r="H2456" s="20" t="s">
        <v>10964</v>
      </c>
      <c r="I2456" s="20" t="s">
        <v>389</v>
      </c>
      <c r="J2456" s="20"/>
    </row>
    <row r="2457" spans="1:10" x14ac:dyDescent="0.2">
      <c r="A2457" s="20" t="s">
        <v>10965</v>
      </c>
      <c r="B2457" s="20" t="s">
        <v>4908</v>
      </c>
      <c r="C2457" s="20" t="s">
        <v>4909</v>
      </c>
      <c r="D2457" s="20" t="s">
        <v>419</v>
      </c>
      <c r="E2457" s="20" t="s">
        <v>10966</v>
      </c>
      <c r="F2457" s="20" t="s">
        <v>4066</v>
      </c>
      <c r="G2457" s="20" t="s">
        <v>10967</v>
      </c>
      <c r="H2457" s="20" t="s">
        <v>10968</v>
      </c>
      <c r="I2457" s="20" t="s">
        <v>401</v>
      </c>
      <c r="J2457" s="20" t="s">
        <v>402</v>
      </c>
    </row>
    <row r="2458" spans="1:10" x14ac:dyDescent="0.2">
      <c r="A2458" s="20" t="s">
        <v>10969</v>
      </c>
      <c r="B2458" s="20" t="s">
        <v>4918</v>
      </c>
      <c r="C2458" s="20" t="s">
        <v>4909</v>
      </c>
      <c r="D2458" s="20" t="s">
        <v>419</v>
      </c>
      <c r="E2458" s="20" t="s">
        <v>10970</v>
      </c>
      <c r="F2458" s="20" t="s">
        <v>1378</v>
      </c>
      <c r="G2458" s="20" t="s">
        <v>10971</v>
      </c>
      <c r="H2458" s="20" t="s">
        <v>10972</v>
      </c>
      <c r="I2458" s="20" t="s">
        <v>401</v>
      </c>
      <c r="J2458" s="20" t="s">
        <v>483</v>
      </c>
    </row>
    <row r="2459" spans="1:10" x14ac:dyDescent="0.2">
      <c r="A2459" s="20" t="s">
        <v>10973</v>
      </c>
      <c r="B2459" s="20" t="s">
        <v>4918</v>
      </c>
      <c r="C2459" s="20" t="s">
        <v>4909</v>
      </c>
      <c r="D2459" s="20" t="s">
        <v>419</v>
      </c>
      <c r="E2459" s="20" t="s">
        <v>10974</v>
      </c>
      <c r="F2459" s="20" t="s">
        <v>6475</v>
      </c>
      <c r="G2459" s="20" t="s">
        <v>10975</v>
      </c>
      <c r="H2459" s="20" t="s">
        <v>10976</v>
      </c>
      <c r="I2459" s="20" t="s">
        <v>401</v>
      </c>
      <c r="J2459" s="20" t="s">
        <v>483</v>
      </c>
    </row>
    <row r="2460" spans="1:10" x14ac:dyDescent="0.2">
      <c r="A2460" s="20" t="s">
        <v>10977</v>
      </c>
      <c r="B2460" s="20" t="s">
        <v>4918</v>
      </c>
      <c r="C2460" s="20" t="s">
        <v>4909</v>
      </c>
      <c r="D2460" s="20" t="s">
        <v>419</v>
      </c>
      <c r="E2460" s="20" t="s">
        <v>10978</v>
      </c>
      <c r="F2460" s="20" t="s">
        <v>1383</v>
      </c>
      <c r="G2460" s="20" t="s">
        <v>10979</v>
      </c>
      <c r="H2460" s="20" t="s">
        <v>10980</v>
      </c>
      <c r="I2460" s="20" t="s">
        <v>352</v>
      </c>
      <c r="J2460" s="20"/>
    </row>
    <row r="2461" spans="1:10" x14ac:dyDescent="0.2">
      <c r="A2461" s="20" t="s">
        <v>10981</v>
      </c>
      <c r="B2461" s="20" t="s">
        <v>3681</v>
      </c>
      <c r="C2461" s="20" t="s">
        <v>4909</v>
      </c>
      <c r="D2461" s="20" t="s">
        <v>445</v>
      </c>
      <c r="E2461" s="20" t="s">
        <v>10982</v>
      </c>
      <c r="F2461" s="20" t="s">
        <v>10983</v>
      </c>
      <c r="G2461" s="20" t="s">
        <v>10984</v>
      </c>
      <c r="H2461" s="20" t="s">
        <v>10985</v>
      </c>
      <c r="I2461" s="20" t="s">
        <v>401</v>
      </c>
      <c r="J2461" s="20" t="s">
        <v>3545</v>
      </c>
    </row>
    <row r="2462" spans="1:10" x14ac:dyDescent="0.2">
      <c r="A2462" s="20" t="s">
        <v>10986</v>
      </c>
      <c r="B2462" s="20" t="s">
        <v>4918</v>
      </c>
      <c r="C2462" s="20" t="s">
        <v>4909</v>
      </c>
      <c r="D2462" s="20" t="s">
        <v>419</v>
      </c>
      <c r="E2462" s="20" t="s">
        <v>10987</v>
      </c>
      <c r="F2462" s="20" t="s">
        <v>528</v>
      </c>
      <c r="G2462" s="20" t="s">
        <v>10988</v>
      </c>
      <c r="H2462" s="20" t="s">
        <v>10989</v>
      </c>
      <c r="I2462" s="20" t="s">
        <v>401</v>
      </c>
      <c r="J2462" s="20" t="s">
        <v>483</v>
      </c>
    </row>
    <row r="2463" spans="1:10" x14ac:dyDescent="0.2">
      <c r="A2463" s="20" t="s">
        <v>10990</v>
      </c>
      <c r="B2463" s="20" t="s">
        <v>4918</v>
      </c>
      <c r="C2463" s="20" t="s">
        <v>4909</v>
      </c>
      <c r="D2463" s="20" t="s">
        <v>445</v>
      </c>
      <c r="E2463" s="20" t="s">
        <v>10991</v>
      </c>
      <c r="F2463" s="20" t="s">
        <v>410</v>
      </c>
      <c r="G2463" s="20" t="s">
        <v>10992</v>
      </c>
      <c r="H2463" s="20" t="s">
        <v>10993</v>
      </c>
      <c r="I2463" s="20" t="s">
        <v>389</v>
      </c>
      <c r="J2463" s="20"/>
    </row>
    <row r="2464" spans="1:10" x14ac:dyDescent="0.2">
      <c r="A2464" s="20" t="s">
        <v>10994</v>
      </c>
      <c r="B2464" s="20" t="s">
        <v>4918</v>
      </c>
      <c r="C2464" s="20" t="s">
        <v>4909</v>
      </c>
      <c r="D2464" s="20" t="s">
        <v>419</v>
      </c>
      <c r="E2464" s="20" t="s">
        <v>10995</v>
      </c>
      <c r="F2464" s="20" t="s">
        <v>914</v>
      </c>
      <c r="G2464" s="20" t="s">
        <v>10996</v>
      </c>
      <c r="H2464" s="20" t="s">
        <v>10997</v>
      </c>
      <c r="I2464" s="20" t="s">
        <v>401</v>
      </c>
      <c r="J2464" s="20" t="s">
        <v>483</v>
      </c>
    </row>
    <row r="2465" spans="1:10" x14ac:dyDescent="0.2">
      <c r="A2465" s="20" t="s">
        <v>10998</v>
      </c>
      <c r="B2465" s="20" t="s">
        <v>4908</v>
      </c>
      <c r="C2465" s="20" t="s">
        <v>4909</v>
      </c>
      <c r="D2465" s="20" t="s">
        <v>445</v>
      </c>
      <c r="E2465" s="20" t="s">
        <v>10999</v>
      </c>
      <c r="F2465" s="20" t="s">
        <v>410</v>
      </c>
      <c r="G2465" s="20" t="s">
        <v>11000</v>
      </c>
      <c r="H2465" s="20" t="s">
        <v>11001</v>
      </c>
      <c r="I2465" s="20" t="s">
        <v>401</v>
      </c>
      <c r="J2465" s="20" t="s">
        <v>483</v>
      </c>
    </row>
    <row r="2466" spans="1:10" x14ac:dyDescent="0.2">
      <c r="A2466" s="20" t="s">
        <v>11002</v>
      </c>
      <c r="B2466" s="20" t="s">
        <v>4918</v>
      </c>
      <c r="C2466" s="20" t="s">
        <v>4909</v>
      </c>
      <c r="D2466" s="20" t="s">
        <v>445</v>
      </c>
      <c r="E2466" s="20" t="s">
        <v>11003</v>
      </c>
      <c r="F2466" s="20" t="s">
        <v>421</v>
      </c>
      <c r="G2466" s="20" t="s">
        <v>11004</v>
      </c>
      <c r="H2466" s="20" t="s">
        <v>11005</v>
      </c>
      <c r="I2466" s="20" t="s">
        <v>401</v>
      </c>
      <c r="J2466" s="20" t="s">
        <v>483</v>
      </c>
    </row>
    <row r="2467" spans="1:10" x14ac:dyDescent="0.2">
      <c r="A2467" s="20" t="s">
        <v>11006</v>
      </c>
      <c r="B2467" s="20" t="s">
        <v>4908</v>
      </c>
      <c r="C2467" s="20" t="s">
        <v>4909</v>
      </c>
      <c r="D2467" s="20" t="s">
        <v>419</v>
      </c>
      <c r="E2467" s="20" t="s">
        <v>11007</v>
      </c>
      <c r="F2467" s="20" t="s">
        <v>11008</v>
      </c>
      <c r="G2467" s="20" t="s">
        <v>11009</v>
      </c>
      <c r="H2467" s="20" t="s">
        <v>11010</v>
      </c>
      <c r="I2467" s="20" t="s">
        <v>401</v>
      </c>
      <c r="J2467" s="20" t="s">
        <v>402</v>
      </c>
    </row>
    <row r="2468" spans="1:10" x14ac:dyDescent="0.2">
      <c r="A2468" s="20" t="s">
        <v>11011</v>
      </c>
      <c r="B2468" s="20" t="s">
        <v>4908</v>
      </c>
      <c r="C2468" s="20" t="s">
        <v>4909</v>
      </c>
      <c r="D2468" s="20" t="s">
        <v>419</v>
      </c>
      <c r="E2468" s="20" t="s">
        <v>11012</v>
      </c>
      <c r="F2468" s="20" t="s">
        <v>1383</v>
      </c>
      <c r="G2468" s="20" t="s">
        <v>11013</v>
      </c>
      <c r="H2468" s="20" t="s">
        <v>11014</v>
      </c>
      <c r="I2468" s="20" t="s">
        <v>401</v>
      </c>
      <c r="J2468" s="20" t="s">
        <v>483</v>
      </c>
    </row>
    <row r="2469" spans="1:10" x14ac:dyDescent="0.2">
      <c r="A2469" s="20" t="s">
        <v>11015</v>
      </c>
      <c r="B2469" s="20" t="s">
        <v>4918</v>
      </c>
      <c r="C2469" s="20" t="s">
        <v>4909</v>
      </c>
      <c r="D2469" s="20" t="s">
        <v>419</v>
      </c>
      <c r="E2469" s="20" t="s">
        <v>11016</v>
      </c>
      <c r="F2469" s="20" t="s">
        <v>1900</v>
      </c>
      <c r="G2469" s="20" t="s">
        <v>11017</v>
      </c>
      <c r="H2469" s="20" t="s">
        <v>11018</v>
      </c>
      <c r="I2469" s="20" t="s">
        <v>401</v>
      </c>
      <c r="J2469" s="20" t="s">
        <v>483</v>
      </c>
    </row>
    <row r="2470" spans="1:10" x14ac:dyDescent="0.2">
      <c r="A2470" s="20" t="s">
        <v>11019</v>
      </c>
      <c r="B2470" s="20" t="s">
        <v>4918</v>
      </c>
      <c r="C2470" s="20" t="s">
        <v>4909</v>
      </c>
      <c r="D2470" s="20" t="s">
        <v>419</v>
      </c>
      <c r="E2470" s="20" t="s">
        <v>11020</v>
      </c>
      <c r="F2470" s="20" t="s">
        <v>3378</v>
      </c>
      <c r="G2470" s="20" t="s">
        <v>11021</v>
      </c>
      <c r="H2470" s="20" t="s">
        <v>11022</v>
      </c>
      <c r="I2470" s="20" t="s">
        <v>389</v>
      </c>
      <c r="J2470" s="20"/>
    </row>
    <row r="2471" spans="1:10" x14ac:dyDescent="0.2">
      <c r="A2471" s="20" t="s">
        <v>11023</v>
      </c>
      <c r="B2471" s="20" t="s">
        <v>4908</v>
      </c>
      <c r="C2471" s="20" t="s">
        <v>4909</v>
      </c>
      <c r="D2471" s="20" t="s">
        <v>419</v>
      </c>
      <c r="E2471" s="20" t="s">
        <v>11024</v>
      </c>
      <c r="F2471" s="20" t="s">
        <v>962</v>
      </c>
      <c r="G2471" s="20" t="s">
        <v>11025</v>
      </c>
      <c r="H2471" s="20" t="s">
        <v>11026</v>
      </c>
      <c r="I2471" s="20" t="s">
        <v>401</v>
      </c>
      <c r="J2471" s="20" t="s">
        <v>483</v>
      </c>
    </row>
    <row r="2472" spans="1:10" x14ac:dyDescent="0.2">
      <c r="A2472" s="20" t="s">
        <v>11027</v>
      </c>
      <c r="B2472" s="20" t="s">
        <v>4908</v>
      </c>
      <c r="C2472" s="20" t="s">
        <v>4909</v>
      </c>
      <c r="D2472" s="20" t="s">
        <v>419</v>
      </c>
      <c r="E2472" s="20" t="s">
        <v>11028</v>
      </c>
      <c r="F2472" s="20" t="s">
        <v>11029</v>
      </c>
      <c r="G2472" s="20" t="s">
        <v>11030</v>
      </c>
      <c r="H2472" s="20" t="s">
        <v>11031</v>
      </c>
      <c r="I2472" s="20" t="s">
        <v>401</v>
      </c>
      <c r="J2472" s="20" t="s">
        <v>483</v>
      </c>
    </row>
    <row r="2473" spans="1:10" x14ac:dyDescent="0.2">
      <c r="A2473" s="20" t="s">
        <v>11032</v>
      </c>
      <c r="B2473" s="20" t="s">
        <v>4918</v>
      </c>
      <c r="C2473" s="20" t="s">
        <v>4909</v>
      </c>
      <c r="D2473" s="20" t="s">
        <v>419</v>
      </c>
      <c r="E2473" s="20" t="s">
        <v>11033</v>
      </c>
      <c r="F2473" s="20" t="s">
        <v>4294</v>
      </c>
      <c r="G2473" s="20" t="s">
        <v>11034</v>
      </c>
      <c r="H2473" s="20" t="s">
        <v>11035</v>
      </c>
      <c r="I2473" s="20" t="s">
        <v>401</v>
      </c>
      <c r="J2473" s="20" t="s">
        <v>483</v>
      </c>
    </row>
    <row r="2474" spans="1:10" x14ac:dyDescent="0.2">
      <c r="A2474" s="20" t="s">
        <v>11036</v>
      </c>
      <c r="B2474" s="20" t="s">
        <v>4908</v>
      </c>
      <c r="C2474" s="20" t="s">
        <v>4909</v>
      </c>
      <c r="D2474" s="20" t="s">
        <v>419</v>
      </c>
      <c r="E2474" s="20" t="s">
        <v>11037</v>
      </c>
      <c r="F2474" s="20" t="s">
        <v>1093</v>
      </c>
      <c r="G2474" s="20" t="s">
        <v>11038</v>
      </c>
      <c r="H2474" s="20" t="s">
        <v>11039</v>
      </c>
      <c r="I2474" s="20" t="s">
        <v>401</v>
      </c>
      <c r="J2474" s="20" t="s">
        <v>483</v>
      </c>
    </row>
    <row r="2475" spans="1:10" x14ac:dyDescent="0.2">
      <c r="A2475" s="20" t="s">
        <v>11040</v>
      </c>
      <c r="B2475" s="20" t="s">
        <v>4908</v>
      </c>
      <c r="C2475" s="20" t="s">
        <v>4909</v>
      </c>
      <c r="D2475" s="20" t="s">
        <v>419</v>
      </c>
      <c r="E2475" s="20" t="s">
        <v>11041</v>
      </c>
      <c r="F2475" s="20" t="s">
        <v>11042</v>
      </c>
      <c r="G2475" s="20" t="s">
        <v>11043</v>
      </c>
      <c r="H2475" s="20" t="s">
        <v>11044</v>
      </c>
      <c r="I2475" s="20" t="s">
        <v>401</v>
      </c>
      <c r="J2475" s="20" t="s">
        <v>483</v>
      </c>
    </row>
    <row r="2476" spans="1:10" x14ac:dyDescent="0.2">
      <c r="A2476" s="20" t="s">
        <v>11045</v>
      </c>
      <c r="B2476" s="20" t="s">
        <v>4908</v>
      </c>
      <c r="C2476" s="20" t="s">
        <v>4909</v>
      </c>
      <c r="D2476" s="20" t="s">
        <v>419</v>
      </c>
      <c r="E2476" s="20" t="s">
        <v>11046</v>
      </c>
      <c r="F2476" s="20" t="s">
        <v>410</v>
      </c>
      <c r="G2476" s="20" t="s">
        <v>11047</v>
      </c>
      <c r="H2476" s="20" t="s">
        <v>11048</v>
      </c>
      <c r="I2476" s="20" t="s">
        <v>401</v>
      </c>
      <c r="J2476" s="20" t="s">
        <v>483</v>
      </c>
    </row>
    <row r="2477" spans="1:10" x14ac:dyDescent="0.2">
      <c r="A2477" s="20" t="s">
        <v>11049</v>
      </c>
      <c r="B2477" s="20" t="s">
        <v>4918</v>
      </c>
      <c r="C2477" s="20" t="s">
        <v>4909</v>
      </c>
      <c r="D2477" s="20" t="s">
        <v>419</v>
      </c>
      <c r="E2477" s="20" t="s">
        <v>11050</v>
      </c>
      <c r="F2477" s="20" t="s">
        <v>11051</v>
      </c>
      <c r="G2477" s="20" t="s">
        <v>11052</v>
      </c>
      <c r="H2477" s="20" t="s">
        <v>11053</v>
      </c>
      <c r="I2477" s="20" t="s">
        <v>401</v>
      </c>
      <c r="J2477" s="20" t="s">
        <v>402</v>
      </c>
    </row>
    <row r="2478" spans="1:10" x14ac:dyDescent="0.2">
      <c r="A2478" s="20" t="s">
        <v>11054</v>
      </c>
      <c r="B2478" s="20" t="s">
        <v>4908</v>
      </c>
      <c r="C2478" s="20" t="s">
        <v>4909</v>
      </c>
      <c r="D2478" s="20" t="s">
        <v>419</v>
      </c>
      <c r="E2478" s="20" t="s">
        <v>11055</v>
      </c>
      <c r="F2478" s="20" t="s">
        <v>1201</v>
      </c>
      <c r="G2478" s="20" t="s">
        <v>11056</v>
      </c>
      <c r="H2478" s="20" t="s">
        <v>11057</v>
      </c>
      <c r="I2478" s="20" t="s">
        <v>401</v>
      </c>
      <c r="J2478" s="20" t="s">
        <v>483</v>
      </c>
    </row>
    <row r="2479" spans="1:10" x14ac:dyDescent="0.2">
      <c r="A2479" s="20" t="s">
        <v>11058</v>
      </c>
      <c r="B2479" s="20" t="s">
        <v>4908</v>
      </c>
      <c r="C2479" s="20" t="s">
        <v>4909</v>
      </c>
      <c r="D2479" s="20" t="s">
        <v>445</v>
      </c>
      <c r="E2479" s="20" t="s">
        <v>11059</v>
      </c>
      <c r="F2479" s="20" t="s">
        <v>552</v>
      </c>
      <c r="G2479" s="20" t="s">
        <v>11060</v>
      </c>
      <c r="H2479" s="20" t="s">
        <v>11061</v>
      </c>
      <c r="I2479" s="20" t="s">
        <v>401</v>
      </c>
      <c r="J2479" s="20" t="s">
        <v>483</v>
      </c>
    </row>
    <row r="2480" spans="1:10" x14ac:dyDescent="0.2">
      <c r="A2480" s="20" t="s">
        <v>11062</v>
      </c>
      <c r="B2480" s="20" t="s">
        <v>4918</v>
      </c>
      <c r="C2480" s="20" t="s">
        <v>4909</v>
      </c>
      <c r="D2480" s="20" t="s">
        <v>419</v>
      </c>
      <c r="E2480" s="20" t="s">
        <v>11063</v>
      </c>
      <c r="F2480" s="20" t="s">
        <v>11064</v>
      </c>
      <c r="G2480" s="20" t="s">
        <v>11065</v>
      </c>
      <c r="H2480" s="20" t="s">
        <v>11066</v>
      </c>
      <c r="I2480" s="20" t="s">
        <v>401</v>
      </c>
      <c r="J2480" s="20" t="s">
        <v>483</v>
      </c>
    </row>
    <row r="2481" spans="1:10" x14ac:dyDescent="0.2">
      <c r="A2481" s="20" t="s">
        <v>11067</v>
      </c>
      <c r="B2481" s="20" t="s">
        <v>4918</v>
      </c>
      <c r="C2481" s="20" t="s">
        <v>4909</v>
      </c>
      <c r="D2481" s="20" t="s">
        <v>419</v>
      </c>
      <c r="E2481" s="20" t="s">
        <v>11068</v>
      </c>
      <c r="F2481" s="20" t="s">
        <v>5744</v>
      </c>
      <c r="G2481" s="20" t="s">
        <v>11069</v>
      </c>
      <c r="H2481" s="20" t="s">
        <v>11070</v>
      </c>
      <c r="I2481" s="20" t="s">
        <v>401</v>
      </c>
      <c r="J2481" s="20" t="s">
        <v>483</v>
      </c>
    </row>
    <row r="2482" spans="1:10" x14ac:dyDescent="0.2">
      <c r="A2482" s="20" t="s">
        <v>11071</v>
      </c>
      <c r="B2482" s="20" t="s">
        <v>4908</v>
      </c>
      <c r="C2482" s="20" t="s">
        <v>4909</v>
      </c>
      <c r="D2482" s="20" t="s">
        <v>445</v>
      </c>
      <c r="E2482" s="20" t="s">
        <v>11072</v>
      </c>
      <c r="F2482" s="20" t="s">
        <v>7866</v>
      </c>
      <c r="G2482" s="20" t="s">
        <v>11073</v>
      </c>
      <c r="H2482" s="20" t="s">
        <v>11074</v>
      </c>
      <c r="I2482" s="20" t="s">
        <v>401</v>
      </c>
      <c r="J2482" s="20" t="s">
        <v>483</v>
      </c>
    </row>
    <row r="2483" spans="1:10" x14ac:dyDescent="0.2">
      <c r="A2483" s="20" t="s">
        <v>11075</v>
      </c>
      <c r="B2483" s="20" t="s">
        <v>4918</v>
      </c>
      <c r="C2483" s="20" t="s">
        <v>4909</v>
      </c>
      <c r="D2483" s="20" t="s">
        <v>419</v>
      </c>
      <c r="E2483" s="20" t="s">
        <v>11076</v>
      </c>
      <c r="F2483" s="20" t="s">
        <v>1037</v>
      </c>
      <c r="G2483" s="20" t="s">
        <v>11077</v>
      </c>
      <c r="H2483" s="20" t="s">
        <v>11078</v>
      </c>
      <c r="I2483" s="20" t="s">
        <v>401</v>
      </c>
      <c r="J2483" s="20" t="s">
        <v>483</v>
      </c>
    </row>
    <row r="2484" spans="1:10" x14ac:dyDescent="0.2">
      <c r="A2484" s="20" t="s">
        <v>11079</v>
      </c>
      <c r="B2484" s="20" t="s">
        <v>4908</v>
      </c>
      <c r="C2484" s="20" t="s">
        <v>4909</v>
      </c>
      <c r="D2484" s="20" t="s">
        <v>445</v>
      </c>
      <c r="E2484" s="20" t="s">
        <v>11080</v>
      </c>
      <c r="F2484" s="20" t="s">
        <v>377</v>
      </c>
      <c r="G2484" s="20" t="s">
        <v>11081</v>
      </c>
      <c r="H2484" s="20" t="s">
        <v>11082</v>
      </c>
      <c r="I2484" s="20" t="s">
        <v>401</v>
      </c>
      <c r="J2484" s="20" t="s">
        <v>483</v>
      </c>
    </row>
    <row r="2485" spans="1:10" x14ac:dyDescent="0.2">
      <c r="A2485" s="20" t="s">
        <v>11083</v>
      </c>
      <c r="B2485" s="20" t="s">
        <v>4918</v>
      </c>
      <c r="C2485" s="20" t="s">
        <v>4909</v>
      </c>
      <c r="D2485" s="20" t="s">
        <v>419</v>
      </c>
      <c r="E2485" s="20" t="s">
        <v>11084</v>
      </c>
      <c r="F2485" s="20" t="s">
        <v>742</v>
      </c>
      <c r="G2485" s="20" t="s">
        <v>11085</v>
      </c>
      <c r="H2485" s="20" t="s">
        <v>11086</v>
      </c>
      <c r="I2485" s="20" t="s">
        <v>352</v>
      </c>
      <c r="J2485" s="20"/>
    </row>
    <row r="2486" spans="1:10" x14ac:dyDescent="0.2">
      <c r="A2486" s="20" t="s">
        <v>11087</v>
      </c>
      <c r="B2486" s="20" t="s">
        <v>4908</v>
      </c>
      <c r="C2486" s="20" t="s">
        <v>4909</v>
      </c>
      <c r="D2486" s="20" t="s">
        <v>445</v>
      </c>
      <c r="E2486" s="20" t="s">
        <v>11088</v>
      </c>
      <c r="F2486" s="20" t="s">
        <v>1338</v>
      </c>
      <c r="G2486" s="20" t="s">
        <v>11089</v>
      </c>
      <c r="H2486" s="20" t="s">
        <v>11090</v>
      </c>
      <c r="I2486" s="20" t="s">
        <v>401</v>
      </c>
      <c r="J2486" s="20" t="s">
        <v>483</v>
      </c>
    </row>
    <row r="2487" spans="1:10" x14ac:dyDescent="0.2">
      <c r="A2487" s="20" t="s">
        <v>11091</v>
      </c>
      <c r="B2487" s="20" t="s">
        <v>4918</v>
      </c>
      <c r="C2487" s="20" t="s">
        <v>4909</v>
      </c>
      <c r="D2487" s="20" t="s">
        <v>419</v>
      </c>
      <c r="E2487" s="20" t="s">
        <v>11092</v>
      </c>
      <c r="F2487" s="20" t="s">
        <v>3947</v>
      </c>
      <c r="G2487" s="20" t="s">
        <v>11093</v>
      </c>
      <c r="H2487" s="20" t="s">
        <v>11094</v>
      </c>
      <c r="I2487" s="20" t="s">
        <v>401</v>
      </c>
      <c r="J2487" s="20" t="s">
        <v>402</v>
      </c>
    </row>
    <row r="2488" spans="1:10" x14ac:dyDescent="0.2">
      <c r="A2488" s="20" t="s">
        <v>11095</v>
      </c>
      <c r="B2488" s="20" t="s">
        <v>4908</v>
      </c>
      <c r="C2488" s="20" t="s">
        <v>4909</v>
      </c>
      <c r="D2488" s="20" t="s">
        <v>445</v>
      </c>
      <c r="E2488" s="20" t="s">
        <v>11096</v>
      </c>
      <c r="F2488" s="20" t="s">
        <v>410</v>
      </c>
      <c r="G2488" s="20" t="s">
        <v>11097</v>
      </c>
      <c r="H2488" s="20" t="s">
        <v>11098</v>
      </c>
      <c r="I2488" s="20" t="s">
        <v>401</v>
      </c>
      <c r="J2488" s="20" t="s">
        <v>402</v>
      </c>
    </row>
    <row r="2489" spans="1:10" x14ac:dyDescent="0.2">
      <c r="A2489" s="20" t="s">
        <v>11099</v>
      </c>
      <c r="B2489" s="20" t="s">
        <v>4908</v>
      </c>
      <c r="C2489" s="20" t="s">
        <v>4909</v>
      </c>
      <c r="D2489" s="20" t="s">
        <v>419</v>
      </c>
      <c r="E2489" s="20" t="s">
        <v>11100</v>
      </c>
      <c r="F2489" s="20" t="s">
        <v>1093</v>
      </c>
      <c r="G2489" s="20" t="s">
        <v>11101</v>
      </c>
      <c r="H2489" s="20" t="s">
        <v>11102</v>
      </c>
      <c r="I2489" s="20" t="s">
        <v>401</v>
      </c>
      <c r="J2489" s="20" t="s">
        <v>483</v>
      </c>
    </row>
    <row r="2490" spans="1:10" x14ac:dyDescent="0.2">
      <c r="A2490" s="20" t="s">
        <v>11103</v>
      </c>
      <c r="B2490" s="20" t="s">
        <v>4908</v>
      </c>
      <c r="C2490" s="20" t="s">
        <v>4909</v>
      </c>
      <c r="D2490" s="20" t="s">
        <v>445</v>
      </c>
      <c r="E2490" s="20" t="s">
        <v>11104</v>
      </c>
      <c r="F2490" s="20" t="s">
        <v>11105</v>
      </c>
      <c r="G2490" s="20" t="s">
        <v>11106</v>
      </c>
      <c r="H2490" s="20" t="s">
        <v>11107</v>
      </c>
      <c r="I2490" s="20" t="s">
        <v>401</v>
      </c>
      <c r="J2490" s="20" t="s">
        <v>483</v>
      </c>
    </row>
    <row r="2491" spans="1:10" x14ac:dyDescent="0.2">
      <c r="A2491" s="20" t="s">
        <v>11108</v>
      </c>
      <c r="B2491" s="20" t="s">
        <v>4908</v>
      </c>
      <c r="C2491" s="20" t="s">
        <v>4909</v>
      </c>
      <c r="D2491" s="20" t="s">
        <v>419</v>
      </c>
      <c r="E2491" s="20" t="s">
        <v>11109</v>
      </c>
      <c r="F2491" s="20" t="s">
        <v>1206</v>
      </c>
      <c r="G2491" s="20" t="s">
        <v>11110</v>
      </c>
      <c r="H2491" s="20" t="s">
        <v>11111</v>
      </c>
      <c r="I2491" s="20" t="s">
        <v>401</v>
      </c>
      <c r="J2491" s="20" t="s">
        <v>483</v>
      </c>
    </row>
    <row r="2492" spans="1:10" x14ac:dyDescent="0.2">
      <c r="A2492" s="20" t="s">
        <v>11112</v>
      </c>
      <c r="B2492" s="20" t="s">
        <v>992</v>
      </c>
      <c r="C2492" s="20" t="s">
        <v>4909</v>
      </c>
      <c r="D2492" s="20" t="s">
        <v>419</v>
      </c>
      <c r="E2492" s="20" t="s">
        <v>11113</v>
      </c>
      <c r="F2492" s="20" t="s">
        <v>421</v>
      </c>
      <c r="G2492" s="20" t="s">
        <v>11114</v>
      </c>
      <c r="H2492" s="20" t="s">
        <v>11115</v>
      </c>
      <c r="I2492" s="20" t="s">
        <v>352</v>
      </c>
      <c r="J2492" s="20"/>
    </row>
    <row r="2493" spans="1:10" x14ac:dyDescent="0.2">
      <c r="A2493" s="20" t="s">
        <v>11116</v>
      </c>
      <c r="B2493" s="20" t="s">
        <v>4908</v>
      </c>
      <c r="C2493" s="20" t="s">
        <v>4909</v>
      </c>
      <c r="D2493" s="20" t="s">
        <v>419</v>
      </c>
      <c r="E2493" s="20" t="s">
        <v>11117</v>
      </c>
      <c r="F2493" s="20" t="s">
        <v>410</v>
      </c>
      <c r="G2493" s="20" t="s">
        <v>11118</v>
      </c>
      <c r="H2493" s="20" t="s">
        <v>11119</v>
      </c>
      <c r="I2493" s="20" t="s">
        <v>401</v>
      </c>
      <c r="J2493" s="20" t="s">
        <v>483</v>
      </c>
    </row>
    <row r="2494" spans="1:10" x14ac:dyDescent="0.2">
      <c r="A2494" s="20" t="s">
        <v>11120</v>
      </c>
      <c r="B2494" s="20" t="s">
        <v>4918</v>
      </c>
      <c r="C2494" s="20" t="s">
        <v>4909</v>
      </c>
      <c r="D2494" s="20" t="s">
        <v>419</v>
      </c>
      <c r="E2494" s="20" t="s">
        <v>11121</v>
      </c>
      <c r="F2494" s="20" t="s">
        <v>1278</v>
      </c>
      <c r="G2494" s="20" t="s">
        <v>11122</v>
      </c>
      <c r="H2494" s="20" t="s">
        <v>11123</v>
      </c>
      <c r="I2494" s="20" t="s">
        <v>401</v>
      </c>
      <c r="J2494" s="20" t="s">
        <v>483</v>
      </c>
    </row>
    <row r="2495" spans="1:10" x14ac:dyDescent="0.2">
      <c r="A2495" s="20" t="s">
        <v>11124</v>
      </c>
      <c r="B2495" s="20" t="s">
        <v>4908</v>
      </c>
      <c r="C2495" s="20" t="s">
        <v>4909</v>
      </c>
      <c r="D2495" s="20" t="s">
        <v>419</v>
      </c>
      <c r="E2495" s="20" t="s">
        <v>11125</v>
      </c>
      <c r="F2495" s="20" t="s">
        <v>11126</v>
      </c>
      <c r="G2495" s="20" t="s">
        <v>11127</v>
      </c>
      <c r="H2495" s="20" t="s">
        <v>11128</v>
      </c>
      <c r="I2495" s="20" t="s">
        <v>401</v>
      </c>
      <c r="J2495" s="20" t="s">
        <v>402</v>
      </c>
    </row>
    <row r="2496" spans="1:10" x14ac:dyDescent="0.2">
      <c r="A2496" s="20" t="s">
        <v>11129</v>
      </c>
      <c r="B2496" s="20" t="s">
        <v>4918</v>
      </c>
      <c r="C2496" s="20" t="s">
        <v>4909</v>
      </c>
      <c r="D2496" s="20" t="s">
        <v>445</v>
      </c>
      <c r="E2496" s="20" t="s">
        <v>11130</v>
      </c>
      <c r="F2496" s="20" t="s">
        <v>421</v>
      </c>
      <c r="G2496" s="20" t="s">
        <v>11131</v>
      </c>
      <c r="H2496" s="20" t="s">
        <v>11132</v>
      </c>
      <c r="I2496" s="20" t="s">
        <v>352</v>
      </c>
      <c r="J2496" s="20"/>
    </row>
    <row r="2497" spans="1:10" x14ac:dyDescent="0.2">
      <c r="A2497" s="20" t="s">
        <v>11133</v>
      </c>
      <c r="B2497" s="20" t="s">
        <v>4908</v>
      </c>
      <c r="C2497" s="20" t="s">
        <v>4909</v>
      </c>
      <c r="D2497" s="20" t="s">
        <v>419</v>
      </c>
      <c r="E2497" s="20" t="s">
        <v>11134</v>
      </c>
      <c r="F2497" s="20" t="s">
        <v>914</v>
      </c>
      <c r="G2497" s="20" t="s">
        <v>11135</v>
      </c>
      <c r="H2497" s="20" t="s">
        <v>11136</v>
      </c>
      <c r="I2497" s="20" t="s">
        <v>401</v>
      </c>
      <c r="J2497" s="20" t="s">
        <v>483</v>
      </c>
    </row>
    <row r="2498" spans="1:10" x14ac:dyDescent="0.2">
      <c r="A2498" s="20" t="s">
        <v>11137</v>
      </c>
      <c r="B2498" s="20" t="s">
        <v>4908</v>
      </c>
      <c r="C2498" s="20" t="s">
        <v>4909</v>
      </c>
      <c r="D2498" s="20" t="s">
        <v>445</v>
      </c>
      <c r="E2498" s="20" t="s">
        <v>11138</v>
      </c>
      <c r="F2498" s="20" t="s">
        <v>640</v>
      </c>
      <c r="G2498" s="20" t="s">
        <v>11139</v>
      </c>
      <c r="H2498" s="20" t="s">
        <v>11140</v>
      </c>
      <c r="I2498" s="20" t="s">
        <v>401</v>
      </c>
      <c r="J2498" s="20" t="s">
        <v>483</v>
      </c>
    </row>
    <row r="2499" spans="1:10" x14ac:dyDescent="0.2">
      <c r="A2499" s="20" t="s">
        <v>11141</v>
      </c>
      <c r="B2499" s="20" t="s">
        <v>4918</v>
      </c>
      <c r="C2499" s="20" t="s">
        <v>4909</v>
      </c>
      <c r="D2499" s="20" t="s">
        <v>445</v>
      </c>
      <c r="E2499" s="20" t="s">
        <v>11142</v>
      </c>
      <c r="F2499" s="20" t="s">
        <v>557</v>
      </c>
      <c r="G2499" s="20" t="s">
        <v>11143</v>
      </c>
      <c r="H2499" s="20" t="s">
        <v>11144</v>
      </c>
      <c r="I2499" s="20" t="s">
        <v>389</v>
      </c>
      <c r="J2499" s="20"/>
    </row>
    <row r="2500" spans="1:10" x14ac:dyDescent="0.2">
      <c r="A2500" s="20" t="s">
        <v>11145</v>
      </c>
      <c r="B2500" s="20" t="s">
        <v>4908</v>
      </c>
      <c r="C2500" s="20" t="s">
        <v>4909</v>
      </c>
      <c r="D2500" s="20" t="s">
        <v>445</v>
      </c>
      <c r="E2500" s="20" t="s">
        <v>11146</v>
      </c>
      <c r="F2500" s="20" t="s">
        <v>10183</v>
      </c>
      <c r="G2500" s="20" t="s">
        <v>11147</v>
      </c>
      <c r="H2500" s="20" t="s">
        <v>11148</v>
      </c>
      <c r="I2500" s="20" t="s">
        <v>401</v>
      </c>
      <c r="J2500" s="20" t="s">
        <v>483</v>
      </c>
    </row>
    <row r="2501" spans="1:10" x14ac:dyDescent="0.2">
      <c r="A2501" s="20" t="s">
        <v>11149</v>
      </c>
      <c r="B2501" s="20" t="s">
        <v>4908</v>
      </c>
      <c r="C2501" s="20" t="s">
        <v>4909</v>
      </c>
      <c r="D2501" s="20" t="s">
        <v>419</v>
      </c>
      <c r="E2501" s="20" t="s">
        <v>11150</v>
      </c>
      <c r="F2501" s="20" t="s">
        <v>698</v>
      </c>
      <c r="G2501" s="20" t="s">
        <v>11151</v>
      </c>
      <c r="H2501" s="20" t="s">
        <v>11152</v>
      </c>
      <c r="I2501" s="20" t="s">
        <v>401</v>
      </c>
      <c r="J2501" s="20" t="s">
        <v>483</v>
      </c>
    </row>
    <row r="2502" spans="1:10" x14ac:dyDescent="0.2">
      <c r="A2502" s="20" t="s">
        <v>11153</v>
      </c>
      <c r="B2502" s="20" t="s">
        <v>4908</v>
      </c>
      <c r="C2502" s="20" t="s">
        <v>4909</v>
      </c>
      <c r="D2502" s="20" t="s">
        <v>445</v>
      </c>
      <c r="E2502" s="20" t="s">
        <v>11154</v>
      </c>
      <c r="F2502" s="20" t="s">
        <v>8449</v>
      </c>
      <c r="G2502" s="20" t="s">
        <v>11155</v>
      </c>
      <c r="H2502" s="20" t="s">
        <v>11156</v>
      </c>
      <c r="I2502" s="20" t="s">
        <v>401</v>
      </c>
      <c r="J2502" s="20" t="s">
        <v>483</v>
      </c>
    </row>
    <row r="2503" spans="1:10" x14ac:dyDescent="0.2">
      <c r="A2503" s="20" t="s">
        <v>11157</v>
      </c>
      <c r="B2503" s="20" t="s">
        <v>4918</v>
      </c>
      <c r="C2503" s="20" t="s">
        <v>4909</v>
      </c>
      <c r="D2503" s="20" t="s">
        <v>419</v>
      </c>
      <c r="E2503" s="20" t="s">
        <v>11158</v>
      </c>
      <c r="F2503" s="20" t="s">
        <v>11159</v>
      </c>
      <c r="G2503" s="20" t="s">
        <v>11160</v>
      </c>
      <c r="H2503" s="20" t="s">
        <v>11161</v>
      </c>
      <c r="I2503" s="20" t="s">
        <v>401</v>
      </c>
      <c r="J2503" s="20" t="s">
        <v>483</v>
      </c>
    </row>
    <row r="2504" spans="1:10" x14ac:dyDescent="0.2">
      <c r="A2504" s="20" t="s">
        <v>11162</v>
      </c>
      <c r="B2504" s="20" t="s">
        <v>4908</v>
      </c>
      <c r="C2504" s="20" t="s">
        <v>4909</v>
      </c>
      <c r="D2504" s="20" t="s">
        <v>419</v>
      </c>
      <c r="E2504" s="20" t="s">
        <v>11163</v>
      </c>
      <c r="F2504" s="20" t="s">
        <v>583</v>
      </c>
      <c r="G2504" s="20" t="s">
        <v>11164</v>
      </c>
      <c r="H2504" s="20" t="s">
        <v>11165</v>
      </c>
      <c r="I2504" s="20" t="s">
        <v>401</v>
      </c>
      <c r="J2504" s="20" t="s">
        <v>402</v>
      </c>
    </row>
    <row r="2505" spans="1:10" x14ac:dyDescent="0.2">
      <c r="A2505" s="20" t="s">
        <v>11166</v>
      </c>
      <c r="B2505" s="20" t="s">
        <v>4908</v>
      </c>
      <c r="C2505" s="20" t="s">
        <v>4909</v>
      </c>
      <c r="D2505" s="20" t="s">
        <v>419</v>
      </c>
      <c r="E2505" s="20" t="s">
        <v>11167</v>
      </c>
      <c r="F2505" s="20" t="s">
        <v>8591</v>
      </c>
      <c r="G2505" s="20" t="s">
        <v>11168</v>
      </c>
      <c r="H2505" s="20" t="s">
        <v>11169</v>
      </c>
      <c r="I2505" s="20" t="s">
        <v>401</v>
      </c>
      <c r="J2505" s="20" t="s">
        <v>483</v>
      </c>
    </row>
    <row r="2506" spans="1:10" x14ac:dyDescent="0.2">
      <c r="A2506" s="20" t="s">
        <v>11170</v>
      </c>
      <c r="B2506" s="20" t="s">
        <v>4908</v>
      </c>
      <c r="C2506" s="20" t="s">
        <v>4909</v>
      </c>
      <c r="D2506" s="20" t="s">
        <v>445</v>
      </c>
      <c r="E2506" s="20" t="s">
        <v>11171</v>
      </c>
      <c r="F2506" s="20" t="s">
        <v>826</v>
      </c>
      <c r="G2506" s="20" t="s">
        <v>11172</v>
      </c>
      <c r="H2506" s="20" t="s">
        <v>11173</v>
      </c>
      <c r="I2506" s="20" t="s">
        <v>401</v>
      </c>
      <c r="J2506" s="20" t="s">
        <v>483</v>
      </c>
    </row>
    <row r="2507" spans="1:10" x14ac:dyDescent="0.2">
      <c r="A2507" s="20" t="s">
        <v>11174</v>
      </c>
      <c r="B2507" s="20" t="s">
        <v>4918</v>
      </c>
      <c r="C2507" s="20" t="s">
        <v>4909</v>
      </c>
      <c r="D2507" s="20" t="s">
        <v>419</v>
      </c>
      <c r="E2507" s="20" t="s">
        <v>11175</v>
      </c>
      <c r="F2507" s="20" t="s">
        <v>11176</v>
      </c>
      <c r="G2507" s="20" t="s">
        <v>11177</v>
      </c>
      <c r="H2507" s="20" t="s">
        <v>11178</v>
      </c>
      <c r="I2507" s="20" t="s">
        <v>389</v>
      </c>
      <c r="J2507" s="20"/>
    </row>
    <row r="2508" spans="1:10" x14ac:dyDescent="0.2">
      <c r="A2508" s="20" t="s">
        <v>11179</v>
      </c>
      <c r="B2508" s="20" t="s">
        <v>4918</v>
      </c>
      <c r="C2508" s="20" t="s">
        <v>4909</v>
      </c>
      <c r="D2508" s="20" t="s">
        <v>419</v>
      </c>
      <c r="E2508" s="20" t="s">
        <v>11180</v>
      </c>
      <c r="F2508" s="20" t="s">
        <v>4102</v>
      </c>
      <c r="G2508" s="20" t="s">
        <v>11181</v>
      </c>
      <c r="H2508" s="20" t="s">
        <v>11182</v>
      </c>
      <c r="I2508" s="20" t="s">
        <v>401</v>
      </c>
      <c r="J2508" s="20" t="s">
        <v>483</v>
      </c>
    </row>
    <row r="2509" spans="1:10" x14ac:dyDescent="0.2">
      <c r="A2509" s="20" t="s">
        <v>11183</v>
      </c>
      <c r="B2509" s="20" t="s">
        <v>4908</v>
      </c>
      <c r="C2509" s="20" t="s">
        <v>4909</v>
      </c>
      <c r="D2509" s="20" t="s">
        <v>445</v>
      </c>
      <c r="E2509" s="20" t="s">
        <v>11184</v>
      </c>
      <c r="F2509" s="20" t="s">
        <v>405</v>
      </c>
      <c r="G2509" s="20" t="s">
        <v>11185</v>
      </c>
      <c r="H2509" s="20" t="s">
        <v>11186</v>
      </c>
      <c r="I2509" s="20" t="s">
        <v>401</v>
      </c>
      <c r="J2509" s="20" t="s">
        <v>402</v>
      </c>
    </row>
    <row r="2510" spans="1:10" x14ac:dyDescent="0.2">
      <c r="A2510" s="20" t="s">
        <v>11187</v>
      </c>
      <c r="B2510" s="20" t="s">
        <v>4918</v>
      </c>
      <c r="C2510" s="20" t="s">
        <v>4909</v>
      </c>
      <c r="D2510" s="20" t="s">
        <v>445</v>
      </c>
      <c r="E2510" s="20" t="s">
        <v>11188</v>
      </c>
      <c r="F2510" s="20" t="s">
        <v>783</v>
      </c>
      <c r="G2510" s="20" t="s">
        <v>11189</v>
      </c>
      <c r="H2510" s="20" t="s">
        <v>11190</v>
      </c>
      <c r="I2510" s="20" t="s">
        <v>401</v>
      </c>
      <c r="J2510" s="20" t="s">
        <v>483</v>
      </c>
    </row>
    <row r="2511" spans="1:10" x14ac:dyDescent="0.2">
      <c r="A2511" s="20" t="s">
        <v>11191</v>
      </c>
      <c r="B2511" s="20" t="s">
        <v>4908</v>
      </c>
      <c r="C2511" s="20" t="s">
        <v>4909</v>
      </c>
      <c r="D2511" s="20" t="s">
        <v>419</v>
      </c>
      <c r="E2511" s="20" t="s">
        <v>11192</v>
      </c>
      <c r="F2511" s="20" t="s">
        <v>11193</v>
      </c>
      <c r="G2511" s="20" t="s">
        <v>11194</v>
      </c>
      <c r="H2511" s="20" t="s">
        <v>11195</v>
      </c>
      <c r="I2511" s="20" t="s">
        <v>401</v>
      </c>
      <c r="J2511" s="20" t="s">
        <v>483</v>
      </c>
    </row>
    <row r="2512" spans="1:10" x14ac:dyDescent="0.2">
      <c r="A2512" s="20" t="s">
        <v>11196</v>
      </c>
      <c r="B2512" s="20" t="s">
        <v>4908</v>
      </c>
      <c r="C2512" s="20" t="s">
        <v>4909</v>
      </c>
      <c r="D2512" s="20" t="s">
        <v>445</v>
      </c>
      <c r="E2512" s="20" t="s">
        <v>11197</v>
      </c>
      <c r="F2512" s="20" t="s">
        <v>1037</v>
      </c>
      <c r="G2512" s="20" t="s">
        <v>11198</v>
      </c>
      <c r="H2512" s="20" t="s">
        <v>11199</v>
      </c>
      <c r="I2512" s="20" t="s">
        <v>401</v>
      </c>
      <c r="J2512" s="20" t="s">
        <v>483</v>
      </c>
    </row>
    <row r="2513" spans="1:10" x14ac:dyDescent="0.2">
      <c r="A2513" s="20" t="s">
        <v>11200</v>
      </c>
      <c r="B2513" s="20" t="s">
        <v>4908</v>
      </c>
      <c r="C2513" s="20" t="s">
        <v>4909</v>
      </c>
      <c r="D2513" s="20" t="s">
        <v>445</v>
      </c>
      <c r="E2513" s="20" t="s">
        <v>11201</v>
      </c>
      <c r="F2513" s="20" t="s">
        <v>7847</v>
      </c>
      <c r="G2513" s="20" t="s">
        <v>11202</v>
      </c>
      <c r="H2513" s="20" t="s">
        <v>11203</v>
      </c>
      <c r="I2513" s="20" t="s">
        <v>401</v>
      </c>
      <c r="J2513" s="20" t="s">
        <v>483</v>
      </c>
    </row>
    <row r="2514" spans="1:10" x14ac:dyDescent="0.2">
      <c r="A2514" s="20" t="s">
        <v>11204</v>
      </c>
      <c r="B2514" s="20" t="s">
        <v>4918</v>
      </c>
      <c r="C2514" s="20" t="s">
        <v>4909</v>
      </c>
      <c r="D2514" s="20" t="s">
        <v>419</v>
      </c>
      <c r="E2514" s="20" t="s">
        <v>11205</v>
      </c>
      <c r="F2514" s="20" t="s">
        <v>1383</v>
      </c>
      <c r="G2514" s="20" t="s">
        <v>11206</v>
      </c>
      <c r="H2514" s="20" t="s">
        <v>11207</v>
      </c>
      <c r="I2514" s="20" t="s">
        <v>401</v>
      </c>
      <c r="J2514" s="20" t="s">
        <v>483</v>
      </c>
    </row>
    <row r="2515" spans="1:10" x14ac:dyDescent="0.2">
      <c r="A2515" s="20" t="s">
        <v>11208</v>
      </c>
      <c r="B2515" s="20" t="s">
        <v>4918</v>
      </c>
      <c r="C2515" s="20" t="s">
        <v>4909</v>
      </c>
      <c r="D2515" s="20" t="s">
        <v>445</v>
      </c>
      <c r="E2515" s="20" t="s">
        <v>11209</v>
      </c>
      <c r="F2515" s="20" t="s">
        <v>2292</v>
      </c>
      <c r="G2515" s="20" t="s">
        <v>11210</v>
      </c>
      <c r="H2515" s="20" t="s">
        <v>11211</v>
      </c>
      <c r="I2515" s="20" t="s">
        <v>401</v>
      </c>
      <c r="J2515" s="20" t="s">
        <v>883</v>
      </c>
    </row>
    <row r="2516" spans="1:10" x14ac:dyDescent="0.2">
      <c r="A2516" s="20" t="s">
        <v>11212</v>
      </c>
      <c r="B2516" s="20" t="s">
        <v>4908</v>
      </c>
      <c r="C2516" s="20" t="s">
        <v>4909</v>
      </c>
      <c r="D2516" s="20" t="s">
        <v>419</v>
      </c>
      <c r="E2516" s="20" t="s">
        <v>11213</v>
      </c>
      <c r="F2516" s="20" t="s">
        <v>11214</v>
      </c>
      <c r="G2516" s="20" t="s">
        <v>11215</v>
      </c>
      <c r="H2516" s="20" t="s">
        <v>11216</v>
      </c>
      <c r="I2516" s="20" t="s">
        <v>401</v>
      </c>
      <c r="J2516" s="20" t="s">
        <v>402</v>
      </c>
    </row>
    <row r="2517" spans="1:10" x14ac:dyDescent="0.2">
      <c r="A2517" s="20" t="s">
        <v>11217</v>
      </c>
      <c r="B2517" s="20" t="s">
        <v>4918</v>
      </c>
      <c r="C2517" s="20" t="s">
        <v>4909</v>
      </c>
      <c r="D2517" s="20" t="s">
        <v>419</v>
      </c>
      <c r="E2517" s="20" t="s">
        <v>11218</v>
      </c>
      <c r="F2517" s="20" t="s">
        <v>11219</v>
      </c>
      <c r="G2517" s="20" t="s">
        <v>11220</v>
      </c>
      <c r="H2517" s="20" t="s">
        <v>11221</v>
      </c>
      <c r="I2517" s="20" t="s">
        <v>401</v>
      </c>
      <c r="J2517" s="20" t="s">
        <v>483</v>
      </c>
    </row>
    <row r="2518" spans="1:10" x14ac:dyDescent="0.2">
      <c r="A2518" s="20" t="s">
        <v>11222</v>
      </c>
      <c r="B2518" s="20" t="s">
        <v>4918</v>
      </c>
      <c r="C2518" s="20" t="s">
        <v>4909</v>
      </c>
      <c r="D2518" s="20" t="s">
        <v>419</v>
      </c>
      <c r="E2518" s="20" t="s">
        <v>11223</v>
      </c>
      <c r="F2518" s="20" t="s">
        <v>4262</v>
      </c>
      <c r="G2518" s="20" t="s">
        <v>11224</v>
      </c>
      <c r="H2518" s="20" t="s">
        <v>11225</v>
      </c>
      <c r="I2518" s="20" t="s">
        <v>401</v>
      </c>
      <c r="J2518" s="20" t="s">
        <v>402</v>
      </c>
    </row>
    <row r="2519" spans="1:10" x14ac:dyDescent="0.2">
      <c r="A2519" s="20" t="s">
        <v>11226</v>
      </c>
      <c r="B2519" s="20" t="s">
        <v>4908</v>
      </c>
      <c r="C2519" s="20" t="s">
        <v>4909</v>
      </c>
      <c r="D2519" s="20" t="s">
        <v>419</v>
      </c>
      <c r="E2519" s="20" t="s">
        <v>11227</v>
      </c>
      <c r="F2519" s="20" t="s">
        <v>542</v>
      </c>
      <c r="G2519" s="20" t="s">
        <v>11228</v>
      </c>
      <c r="H2519" s="20" t="s">
        <v>11229</v>
      </c>
      <c r="I2519" s="20" t="s">
        <v>401</v>
      </c>
      <c r="J2519" s="20" t="s">
        <v>483</v>
      </c>
    </row>
    <row r="2520" spans="1:10" x14ac:dyDescent="0.2">
      <c r="A2520" s="20" t="s">
        <v>11230</v>
      </c>
      <c r="B2520" s="20" t="s">
        <v>4908</v>
      </c>
      <c r="C2520" s="20" t="s">
        <v>4909</v>
      </c>
      <c r="D2520" s="20" t="s">
        <v>445</v>
      </c>
      <c r="E2520" s="20" t="s">
        <v>11231</v>
      </c>
      <c r="F2520" s="20" t="s">
        <v>1929</v>
      </c>
      <c r="G2520" s="20" t="s">
        <v>11232</v>
      </c>
      <c r="H2520" s="20" t="s">
        <v>11233</v>
      </c>
      <c r="I2520" s="20" t="s">
        <v>401</v>
      </c>
      <c r="J2520" s="20" t="s">
        <v>402</v>
      </c>
    </row>
    <row r="2521" spans="1:10" x14ac:dyDescent="0.2">
      <c r="A2521" s="20" t="s">
        <v>11234</v>
      </c>
      <c r="B2521" s="20" t="s">
        <v>4908</v>
      </c>
      <c r="C2521" s="20" t="s">
        <v>4909</v>
      </c>
      <c r="D2521" s="20" t="s">
        <v>445</v>
      </c>
      <c r="E2521" s="20" t="s">
        <v>11235</v>
      </c>
      <c r="F2521" s="20" t="s">
        <v>11236</v>
      </c>
      <c r="G2521" s="20" t="s">
        <v>11237</v>
      </c>
      <c r="H2521" s="20" t="s">
        <v>11238</v>
      </c>
      <c r="I2521" s="20" t="s">
        <v>401</v>
      </c>
      <c r="J2521" s="20" t="s">
        <v>402</v>
      </c>
    </row>
    <row r="2522" spans="1:10" x14ac:dyDescent="0.2">
      <c r="A2522" s="20" t="s">
        <v>11239</v>
      </c>
      <c r="B2522" s="20" t="s">
        <v>4908</v>
      </c>
      <c r="C2522" s="20" t="s">
        <v>4909</v>
      </c>
      <c r="D2522" s="20" t="s">
        <v>419</v>
      </c>
      <c r="E2522" s="20" t="s">
        <v>11240</v>
      </c>
      <c r="F2522" s="20" t="s">
        <v>11241</v>
      </c>
      <c r="G2522" s="20" t="s">
        <v>11242</v>
      </c>
      <c r="H2522" s="20" t="s">
        <v>11243</v>
      </c>
      <c r="I2522" s="20" t="s">
        <v>401</v>
      </c>
      <c r="J2522" s="20" t="s">
        <v>483</v>
      </c>
    </row>
    <row r="2523" spans="1:10" x14ac:dyDescent="0.2">
      <c r="A2523" s="20" t="s">
        <v>11244</v>
      </c>
      <c r="B2523" s="20" t="s">
        <v>4908</v>
      </c>
      <c r="C2523" s="20" t="s">
        <v>4909</v>
      </c>
      <c r="D2523" s="20" t="s">
        <v>419</v>
      </c>
      <c r="E2523" s="20" t="s">
        <v>11245</v>
      </c>
      <c r="F2523" s="20" t="s">
        <v>3616</v>
      </c>
      <c r="G2523" s="20" t="s">
        <v>11246</v>
      </c>
      <c r="H2523" s="20" t="s">
        <v>11247</v>
      </c>
      <c r="I2523" s="20" t="s">
        <v>401</v>
      </c>
      <c r="J2523" s="20" t="s">
        <v>483</v>
      </c>
    </row>
    <row r="2524" spans="1:10" x14ac:dyDescent="0.2">
      <c r="A2524" s="20" t="s">
        <v>11248</v>
      </c>
      <c r="B2524" s="20" t="s">
        <v>4908</v>
      </c>
      <c r="C2524" s="20" t="s">
        <v>4909</v>
      </c>
      <c r="D2524" s="20" t="s">
        <v>419</v>
      </c>
      <c r="E2524" s="20" t="s">
        <v>11249</v>
      </c>
      <c r="F2524" s="20" t="s">
        <v>10954</v>
      </c>
      <c r="G2524" s="20" t="s">
        <v>11250</v>
      </c>
      <c r="H2524" s="20" t="s">
        <v>11251</v>
      </c>
      <c r="I2524" s="20" t="s">
        <v>401</v>
      </c>
      <c r="J2524" s="20" t="s">
        <v>402</v>
      </c>
    </row>
    <row r="2525" spans="1:10" x14ac:dyDescent="0.2">
      <c r="A2525" s="20" t="s">
        <v>11252</v>
      </c>
      <c r="B2525" s="20" t="s">
        <v>4918</v>
      </c>
      <c r="C2525" s="20" t="s">
        <v>4909</v>
      </c>
      <c r="D2525" s="20" t="s">
        <v>445</v>
      </c>
      <c r="E2525" s="20" t="s">
        <v>11253</v>
      </c>
      <c r="F2525" s="20" t="s">
        <v>995</v>
      </c>
      <c r="G2525" s="20" t="s">
        <v>11254</v>
      </c>
      <c r="H2525" s="20" t="s">
        <v>11255</v>
      </c>
      <c r="I2525" s="20" t="s">
        <v>401</v>
      </c>
      <c r="J2525" s="20" t="s">
        <v>483</v>
      </c>
    </row>
    <row r="2526" spans="1:10" x14ac:dyDescent="0.2">
      <c r="A2526" s="20" t="s">
        <v>11256</v>
      </c>
      <c r="B2526" s="20" t="s">
        <v>4908</v>
      </c>
      <c r="C2526" s="20" t="s">
        <v>4909</v>
      </c>
      <c r="D2526" s="20" t="s">
        <v>445</v>
      </c>
      <c r="E2526" s="20" t="s">
        <v>11257</v>
      </c>
      <c r="F2526" s="20" t="s">
        <v>11258</v>
      </c>
      <c r="G2526" s="20" t="s">
        <v>11259</v>
      </c>
      <c r="H2526" s="20" t="s">
        <v>11260</v>
      </c>
      <c r="I2526" s="20" t="s">
        <v>401</v>
      </c>
      <c r="J2526" s="20" t="s">
        <v>483</v>
      </c>
    </row>
    <row r="2527" spans="1:10" x14ac:dyDescent="0.2">
      <c r="A2527" s="20" t="s">
        <v>11261</v>
      </c>
      <c r="B2527" s="20" t="s">
        <v>4908</v>
      </c>
      <c r="C2527" s="20" t="s">
        <v>4909</v>
      </c>
      <c r="D2527" s="20" t="s">
        <v>445</v>
      </c>
      <c r="E2527" s="20" t="s">
        <v>11262</v>
      </c>
      <c r="F2527" s="20" t="s">
        <v>1228</v>
      </c>
      <c r="G2527" s="20" t="s">
        <v>11263</v>
      </c>
      <c r="H2527" s="20" t="s">
        <v>11264</v>
      </c>
      <c r="I2527" s="20" t="s">
        <v>401</v>
      </c>
      <c r="J2527" s="20" t="s">
        <v>483</v>
      </c>
    </row>
    <row r="2528" spans="1:10" x14ac:dyDescent="0.2">
      <c r="A2528" s="20" t="s">
        <v>11265</v>
      </c>
      <c r="B2528" s="20" t="s">
        <v>4918</v>
      </c>
      <c r="C2528" s="20" t="s">
        <v>4909</v>
      </c>
      <c r="D2528" s="20" t="s">
        <v>419</v>
      </c>
      <c r="E2528" s="20" t="s">
        <v>11266</v>
      </c>
      <c r="F2528" s="20" t="s">
        <v>441</v>
      </c>
      <c r="G2528" s="20" t="s">
        <v>11267</v>
      </c>
      <c r="H2528" s="20" t="s">
        <v>11268</v>
      </c>
      <c r="I2528" s="20" t="s">
        <v>401</v>
      </c>
      <c r="J2528" s="20" t="s">
        <v>483</v>
      </c>
    </row>
    <row r="2529" spans="1:10" x14ac:dyDescent="0.2">
      <c r="A2529" s="20" t="s">
        <v>11269</v>
      </c>
      <c r="B2529" s="20" t="s">
        <v>4918</v>
      </c>
      <c r="C2529" s="20" t="s">
        <v>4909</v>
      </c>
      <c r="D2529" s="20" t="s">
        <v>445</v>
      </c>
      <c r="E2529" s="20" t="s">
        <v>11270</v>
      </c>
      <c r="F2529" s="20" t="s">
        <v>405</v>
      </c>
      <c r="G2529" s="20" t="s">
        <v>11271</v>
      </c>
      <c r="H2529" s="20" t="s">
        <v>11272</v>
      </c>
      <c r="I2529" s="20" t="s">
        <v>401</v>
      </c>
      <c r="J2529" s="20" t="s">
        <v>483</v>
      </c>
    </row>
    <row r="2530" spans="1:10" x14ac:dyDescent="0.2">
      <c r="A2530" s="20" t="s">
        <v>11273</v>
      </c>
      <c r="B2530" s="20" t="s">
        <v>992</v>
      </c>
      <c r="C2530" s="20" t="s">
        <v>4909</v>
      </c>
      <c r="D2530" s="20" t="s">
        <v>445</v>
      </c>
      <c r="E2530" s="20" t="s">
        <v>11274</v>
      </c>
      <c r="F2530" s="20" t="s">
        <v>1028</v>
      </c>
      <c r="G2530" s="20" t="s">
        <v>11275</v>
      </c>
      <c r="H2530" s="20" t="s">
        <v>11276</v>
      </c>
      <c r="I2530" s="20" t="s">
        <v>401</v>
      </c>
      <c r="J2530" s="20" t="s">
        <v>402</v>
      </c>
    </row>
    <row r="2531" spans="1:10" x14ac:dyDescent="0.2">
      <c r="A2531" s="20" t="s">
        <v>11277</v>
      </c>
      <c r="B2531" s="20" t="s">
        <v>4908</v>
      </c>
      <c r="C2531" s="20" t="s">
        <v>4909</v>
      </c>
      <c r="D2531" s="20" t="s">
        <v>419</v>
      </c>
      <c r="E2531" s="20" t="s">
        <v>11278</v>
      </c>
      <c r="F2531" s="20" t="s">
        <v>1037</v>
      </c>
      <c r="G2531" s="20" t="s">
        <v>11279</v>
      </c>
      <c r="H2531" s="20" t="s">
        <v>11280</v>
      </c>
      <c r="I2531" s="20" t="s">
        <v>389</v>
      </c>
      <c r="J2531" s="20"/>
    </row>
    <row r="2532" spans="1:10" x14ac:dyDescent="0.2">
      <c r="A2532" s="20" t="s">
        <v>11281</v>
      </c>
      <c r="B2532" s="20" t="s">
        <v>4918</v>
      </c>
      <c r="C2532" s="20" t="s">
        <v>4909</v>
      </c>
      <c r="D2532" s="20" t="s">
        <v>419</v>
      </c>
      <c r="E2532" s="20" t="s">
        <v>11282</v>
      </c>
      <c r="F2532" s="20" t="s">
        <v>923</v>
      </c>
      <c r="G2532" s="20" t="s">
        <v>11283</v>
      </c>
      <c r="H2532" s="20" t="s">
        <v>11284</v>
      </c>
      <c r="I2532" s="20" t="s">
        <v>401</v>
      </c>
      <c r="J2532" s="20" t="s">
        <v>483</v>
      </c>
    </row>
    <row r="2533" spans="1:10" x14ac:dyDescent="0.2">
      <c r="A2533" s="20" t="s">
        <v>11285</v>
      </c>
      <c r="B2533" s="20" t="s">
        <v>4908</v>
      </c>
      <c r="C2533" s="20" t="s">
        <v>4909</v>
      </c>
      <c r="D2533" s="20" t="s">
        <v>445</v>
      </c>
      <c r="E2533" s="20" t="s">
        <v>11286</v>
      </c>
      <c r="F2533" s="20" t="s">
        <v>1338</v>
      </c>
      <c r="G2533" s="20" t="s">
        <v>11287</v>
      </c>
      <c r="H2533" s="20" t="s">
        <v>11288</v>
      </c>
      <c r="I2533" s="20" t="s">
        <v>401</v>
      </c>
      <c r="J2533" s="20" t="s">
        <v>483</v>
      </c>
    </row>
    <row r="2534" spans="1:10" x14ac:dyDescent="0.2">
      <c r="A2534" s="20" t="s">
        <v>11289</v>
      </c>
      <c r="B2534" s="20" t="s">
        <v>4918</v>
      </c>
      <c r="C2534" s="20" t="s">
        <v>4909</v>
      </c>
      <c r="D2534" s="20" t="s">
        <v>419</v>
      </c>
      <c r="E2534" s="20" t="s">
        <v>11290</v>
      </c>
      <c r="F2534" s="20" t="s">
        <v>11291</v>
      </c>
      <c r="G2534" s="20" t="s">
        <v>11292</v>
      </c>
      <c r="H2534" s="20" t="s">
        <v>11293</v>
      </c>
      <c r="I2534" s="20" t="s">
        <v>401</v>
      </c>
      <c r="J2534" s="20" t="s">
        <v>3545</v>
      </c>
    </row>
    <row r="2535" spans="1:10" x14ac:dyDescent="0.2">
      <c r="A2535" s="20" t="s">
        <v>11294</v>
      </c>
      <c r="B2535" s="20" t="s">
        <v>4908</v>
      </c>
      <c r="C2535" s="20" t="s">
        <v>4909</v>
      </c>
      <c r="D2535" s="20" t="s">
        <v>445</v>
      </c>
      <c r="E2535" s="20" t="s">
        <v>11295</v>
      </c>
      <c r="F2535" s="20" t="s">
        <v>486</v>
      </c>
      <c r="G2535" s="20" t="s">
        <v>11296</v>
      </c>
      <c r="H2535" s="20" t="s">
        <v>11297</v>
      </c>
      <c r="I2535" s="20" t="s">
        <v>401</v>
      </c>
      <c r="J2535" s="20" t="s">
        <v>483</v>
      </c>
    </row>
    <row r="2536" spans="1:10" x14ac:dyDescent="0.2">
      <c r="A2536" s="20" t="s">
        <v>11298</v>
      </c>
      <c r="B2536" s="20" t="s">
        <v>4908</v>
      </c>
      <c r="C2536" s="20" t="s">
        <v>4909</v>
      </c>
      <c r="D2536" s="20" t="s">
        <v>419</v>
      </c>
      <c r="E2536" s="20" t="s">
        <v>11299</v>
      </c>
      <c r="F2536" s="20" t="s">
        <v>1388</v>
      </c>
      <c r="G2536" s="20" t="s">
        <v>11300</v>
      </c>
      <c r="H2536" s="20" t="s">
        <v>11301</v>
      </c>
      <c r="I2536" s="20" t="s">
        <v>401</v>
      </c>
      <c r="J2536" s="20" t="s">
        <v>483</v>
      </c>
    </row>
    <row r="2537" spans="1:10" x14ac:dyDescent="0.2">
      <c r="A2537" s="20" t="s">
        <v>11302</v>
      </c>
      <c r="B2537" s="20" t="s">
        <v>4908</v>
      </c>
      <c r="C2537" s="20" t="s">
        <v>4909</v>
      </c>
      <c r="D2537" s="20" t="s">
        <v>445</v>
      </c>
      <c r="E2537" s="20" t="s">
        <v>11303</v>
      </c>
      <c r="F2537" s="20" t="s">
        <v>593</v>
      </c>
      <c r="G2537" s="20" t="s">
        <v>11304</v>
      </c>
      <c r="H2537" s="20" t="s">
        <v>11305</v>
      </c>
      <c r="I2537" s="20" t="s">
        <v>401</v>
      </c>
      <c r="J2537" s="20" t="s">
        <v>402</v>
      </c>
    </row>
    <row r="2538" spans="1:10" x14ac:dyDescent="0.2">
      <c r="A2538" s="20" t="s">
        <v>11306</v>
      </c>
      <c r="B2538" s="20" t="s">
        <v>4918</v>
      </c>
      <c r="C2538" s="20" t="s">
        <v>4909</v>
      </c>
      <c r="D2538" s="20" t="s">
        <v>419</v>
      </c>
      <c r="E2538" s="20" t="s">
        <v>11307</v>
      </c>
      <c r="F2538" s="20" t="s">
        <v>11308</v>
      </c>
      <c r="G2538" s="20" t="s">
        <v>11309</v>
      </c>
      <c r="H2538" s="20" t="s">
        <v>11310</v>
      </c>
      <c r="I2538" s="20" t="s">
        <v>401</v>
      </c>
      <c r="J2538" s="20" t="s">
        <v>483</v>
      </c>
    </row>
    <row r="2539" spans="1:10" x14ac:dyDescent="0.2">
      <c r="A2539" s="20" t="s">
        <v>11311</v>
      </c>
      <c r="B2539" s="20" t="s">
        <v>4908</v>
      </c>
      <c r="C2539" s="20" t="s">
        <v>4909</v>
      </c>
      <c r="D2539" s="20" t="s">
        <v>419</v>
      </c>
      <c r="E2539" s="20" t="s">
        <v>11312</v>
      </c>
      <c r="F2539" s="20" t="s">
        <v>11313</v>
      </c>
      <c r="G2539" s="20" t="s">
        <v>11314</v>
      </c>
      <c r="H2539" s="20" t="s">
        <v>11315</v>
      </c>
      <c r="I2539" s="20" t="s">
        <v>401</v>
      </c>
      <c r="J2539" s="20" t="s">
        <v>483</v>
      </c>
    </row>
    <row r="2540" spans="1:10" x14ac:dyDescent="0.2">
      <c r="A2540" s="20" t="s">
        <v>11316</v>
      </c>
      <c r="B2540" s="20" t="s">
        <v>4918</v>
      </c>
      <c r="C2540" s="20" t="s">
        <v>4909</v>
      </c>
      <c r="D2540" s="20" t="s">
        <v>419</v>
      </c>
      <c r="E2540" s="20" t="s">
        <v>11317</v>
      </c>
      <c r="F2540" s="20" t="s">
        <v>4413</v>
      </c>
      <c r="G2540" s="20" t="s">
        <v>11318</v>
      </c>
      <c r="H2540" s="20" t="s">
        <v>11319</v>
      </c>
      <c r="I2540" s="20" t="s">
        <v>401</v>
      </c>
      <c r="J2540" s="20" t="s">
        <v>483</v>
      </c>
    </row>
    <row r="2541" spans="1:10" x14ac:dyDescent="0.2">
      <c r="A2541" s="20" t="s">
        <v>11320</v>
      </c>
      <c r="B2541" s="20" t="s">
        <v>4908</v>
      </c>
      <c r="C2541" s="20" t="s">
        <v>4909</v>
      </c>
      <c r="D2541" s="20" t="s">
        <v>445</v>
      </c>
      <c r="E2541" s="20" t="s">
        <v>11321</v>
      </c>
      <c r="F2541" s="20" t="s">
        <v>1837</v>
      </c>
      <c r="G2541" s="20" t="s">
        <v>11322</v>
      </c>
      <c r="H2541" s="20" t="s">
        <v>11323</v>
      </c>
      <c r="I2541" s="20" t="s">
        <v>401</v>
      </c>
      <c r="J2541" s="20" t="s">
        <v>483</v>
      </c>
    </row>
    <row r="2542" spans="1:10" x14ac:dyDescent="0.2">
      <c r="A2542" s="20" t="s">
        <v>11324</v>
      </c>
      <c r="B2542" s="20" t="s">
        <v>4918</v>
      </c>
      <c r="C2542" s="20" t="s">
        <v>4909</v>
      </c>
      <c r="D2542" s="20" t="s">
        <v>419</v>
      </c>
      <c r="E2542" s="20" t="s">
        <v>11325</v>
      </c>
      <c r="F2542" s="20" t="s">
        <v>421</v>
      </c>
      <c r="G2542" s="20" t="s">
        <v>11326</v>
      </c>
      <c r="H2542" s="20" t="s">
        <v>11327</v>
      </c>
      <c r="I2542" s="20" t="s">
        <v>389</v>
      </c>
      <c r="J2542" s="20"/>
    </row>
    <row r="2543" spans="1:10" x14ac:dyDescent="0.2">
      <c r="A2543" s="20" t="s">
        <v>11328</v>
      </c>
      <c r="B2543" s="20" t="s">
        <v>4908</v>
      </c>
      <c r="C2543" s="20" t="s">
        <v>4909</v>
      </c>
      <c r="D2543" s="20" t="s">
        <v>419</v>
      </c>
      <c r="E2543" s="20" t="s">
        <v>11329</v>
      </c>
      <c r="F2543" s="20" t="s">
        <v>11330</v>
      </c>
      <c r="G2543" s="20" t="s">
        <v>11331</v>
      </c>
      <c r="H2543" s="20" t="s">
        <v>11332</v>
      </c>
      <c r="I2543" s="20" t="s">
        <v>401</v>
      </c>
      <c r="J2543" s="20" t="s">
        <v>402</v>
      </c>
    </row>
    <row r="2544" spans="1:10" x14ac:dyDescent="0.2">
      <c r="A2544" s="20" t="s">
        <v>11333</v>
      </c>
      <c r="B2544" s="20" t="s">
        <v>4908</v>
      </c>
      <c r="C2544" s="20" t="s">
        <v>4909</v>
      </c>
      <c r="D2544" s="20" t="s">
        <v>445</v>
      </c>
      <c r="E2544" s="20" t="s">
        <v>11334</v>
      </c>
      <c r="F2544" s="20" t="s">
        <v>995</v>
      </c>
      <c r="G2544" s="20" t="s">
        <v>11335</v>
      </c>
      <c r="H2544" s="20" t="s">
        <v>11336</v>
      </c>
      <c r="I2544" s="20" t="s">
        <v>401</v>
      </c>
      <c r="J2544" s="20" t="s">
        <v>483</v>
      </c>
    </row>
    <row r="2545" spans="1:10" x14ac:dyDescent="0.2">
      <c r="A2545" s="20" t="s">
        <v>11337</v>
      </c>
      <c r="B2545" s="20" t="s">
        <v>4908</v>
      </c>
      <c r="C2545" s="20" t="s">
        <v>4909</v>
      </c>
      <c r="D2545" s="20" t="s">
        <v>419</v>
      </c>
      <c r="E2545" s="20" t="s">
        <v>11338</v>
      </c>
      <c r="F2545" s="20" t="s">
        <v>11339</v>
      </c>
      <c r="G2545" s="20" t="s">
        <v>11340</v>
      </c>
      <c r="H2545" s="20" t="s">
        <v>11341</v>
      </c>
      <c r="I2545" s="20" t="s">
        <v>401</v>
      </c>
      <c r="J2545" s="20" t="s">
        <v>483</v>
      </c>
    </row>
    <row r="2546" spans="1:10" x14ac:dyDescent="0.2">
      <c r="A2546" s="20" t="s">
        <v>11342</v>
      </c>
      <c r="B2546" s="20" t="s">
        <v>4908</v>
      </c>
      <c r="C2546" s="20" t="s">
        <v>4909</v>
      </c>
      <c r="D2546" s="20" t="s">
        <v>419</v>
      </c>
      <c r="E2546" s="20" t="s">
        <v>11343</v>
      </c>
      <c r="F2546" s="20" t="s">
        <v>4107</v>
      </c>
      <c r="G2546" s="20" t="s">
        <v>11344</v>
      </c>
      <c r="H2546" s="20" t="s">
        <v>11345</v>
      </c>
      <c r="I2546" s="20" t="s">
        <v>401</v>
      </c>
      <c r="J2546" s="20" t="s">
        <v>483</v>
      </c>
    </row>
    <row r="2547" spans="1:10" x14ac:dyDescent="0.2">
      <c r="A2547" s="20" t="s">
        <v>11346</v>
      </c>
      <c r="B2547" s="20" t="s">
        <v>4918</v>
      </c>
      <c r="C2547" s="20" t="s">
        <v>4909</v>
      </c>
      <c r="D2547" s="20" t="s">
        <v>419</v>
      </c>
      <c r="E2547" s="20" t="s">
        <v>11347</v>
      </c>
      <c r="F2547" s="20" t="s">
        <v>1343</v>
      </c>
      <c r="G2547" s="20" t="s">
        <v>11348</v>
      </c>
      <c r="H2547" s="20" t="s">
        <v>11349</v>
      </c>
      <c r="I2547" s="20" t="s">
        <v>401</v>
      </c>
      <c r="J2547" s="20" t="s">
        <v>402</v>
      </c>
    </row>
    <row r="2548" spans="1:10" x14ac:dyDescent="0.2">
      <c r="A2548" s="20" t="s">
        <v>11350</v>
      </c>
      <c r="B2548" s="20" t="s">
        <v>4918</v>
      </c>
      <c r="C2548" s="20" t="s">
        <v>4909</v>
      </c>
      <c r="D2548" s="20" t="s">
        <v>445</v>
      </c>
      <c r="E2548" s="20" t="s">
        <v>11351</v>
      </c>
      <c r="F2548" s="20" t="s">
        <v>1071</v>
      </c>
      <c r="G2548" s="20" t="s">
        <v>11352</v>
      </c>
      <c r="H2548" s="20" t="s">
        <v>11353</v>
      </c>
      <c r="I2548" s="20" t="s">
        <v>401</v>
      </c>
      <c r="J2548" s="20" t="s">
        <v>483</v>
      </c>
    </row>
    <row r="2549" spans="1:10" x14ac:dyDescent="0.2">
      <c r="A2549" s="20" t="s">
        <v>11354</v>
      </c>
      <c r="B2549" s="20" t="s">
        <v>4918</v>
      </c>
      <c r="C2549" s="20" t="s">
        <v>4909</v>
      </c>
      <c r="D2549" s="20" t="s">
        <v>419</v>
      </c>
      <c r="E2549" s="20" t="s">
        <v>11355</v>
      </c>
      <c r="F2549" s="20" t="s">
        <v>914</v>
      </c>
      <c r="G2549" s="20" t="s">
        <v>11356</v>
      </c>
      <c r="H2549" s="20" t="s">
        <v>11357</v>
      </c>
      <c r="I2549" s="20" t="s">
        <v>401</v>
      </c>
      <c r="J2549" s="20" t="s">
        <v>483</v>
      </c>
    </row>
    <row r="2550" spans="1:10" x14ac:dyDescent="0.2">
      <c r="A2550" s="20" t="s">
        <v>11358</v>
      </c>
      <c r="B2550" s="20" t="s">
        <v>4918</v>
      </c>
      <c r="C2550" s="20" t="s">
        <v>4909</v>
      </c>
      <c r="D2550" s="20" t="s">
        <v>445</v>
      </c>
      <c r="E2550" s="20" t="s">
        <v>11359</v>
      </c>
      <c r="F2550" s="20" t="s">
        <v>9876</v>
      </c>
      <c r="G2550" s="20" t="s">
        <v>11360</v>
      </c>
      <c r="H2550" s="20" t="s">
        <v>11361</v>
      </c>
      <c r="I2550" s="20" t="s">
        <v>401</v>
      </c>
      <c r="J2550" s="20" t="s">
        <v>402</v>
      </c>
    </row>
    <row r="2551" spans="1:10" x14ac:dyDescent="0.2">
      <c r="A2551" s="20" t="s">
        <v>11362</v>
      </c>
      <c r="B2551" s="20" t="s">
        <v>4918</v>
      </c>
      <c r="C2551" s="20" t="s">
        <v>4909</v>
      </c>
      <c r="D2551" s="20" t="s">
        <v>419</v>
      </c>
      <c r="E2551" s="20" t="s">
        <v>11363</v>
      </c>
      <c r="F2551" s="20" t="s">
        <v>655</v>
      </c>
      <c r="G2551" s="20" t="s">
        <v>11364</v>
      </c>
      <c r="H2551" s="20" t="s">
        <v>11365</v>
      </c>
      <c r="I2551" s="20" t="s">
        <v>401</v>
      </c>
      <c r="J2551" s="20" t="s">
        <v>483</v>
      </c>
    </row>
    <row r="2552" spans="1:10" x14ac:dyDescent="0.2">
      <c r="A2552" s="20" t="s">
        <v>11366</v>
      </c>
      <c r="B2552" s="20" t="s">
        <v>4908</v>
      </c>
      <c r="C2552" s="20" t="s">
        <v>4909</v>
      </c>
      <c r="D2552" s="20" t="s">
        <v>419</v>
      </c>
      <c r="E2552" s="20" t="s">
        <v>11367</v>
      </c>
      <c r="F2552" s="20" t="s">
        <v>11368</v>
      </c>
      <c r="G2552" s="20" t="s">
        <v>11369</v>
      </c>
      <c r="H2552" s="20" t="s">
        <v>11370</v>
      </c>
      <c r="I2552" s="20" t="s">
        <v>401</v>
      </c>
      <c r="J2552" s="20" t="s">
        <v>402</v>
      </c>
    </row>
    <row r="2553" spans="1:10" x14ac:dyDescent="0.2">
      <c r="A2553" s="20" t="s">
        <v>11371</v>
      </c>
      <c r="B2553" s="20" t="s">
        <v>4908</v>
      </c>
      <c r="C2553" s="20" t="s">
        <v>4909</v>
      </c>
      <c r="D2553" s="20" t="s">
        <v>445</v>
      </c>
      <c r="E2553" s="20" t="s">
        <v>11372</v>
      </c>
      <c r="F2553" s="20" t="s">
        <v>1037</v>
      </c>
      <c r="G2553" s="20" t="s">
        <v>11373</v>
      </c>
      <c r="H2553" s="20" t="s">
        <v>11374</v>
      </c>
      <c r="I2553" s="20" t="s">
        <v>401</v>
      </c>
      <c r="J2553" s="20" t="s">
        <v>483</v>
      </c>
    </row>
    <row r="2554" spans="1:10" x14ac:dyDescent="0.2">
      <c r="A2554" s="20" t="s">
        <v>11375</v>
      </c>
      <c r="B2554" s="20" t="s">
        <v>4908</v>
      </c>
      <c r="C2554" s="20" t="s">
        <v>4909</v>
      </c>
      <c r="D2554" s="20" t="s">
        <v>445</v>
      </c>
      <c r="E2554" s="20" t="s">
        <v>11376</v>
      </c>
      <c r="F2554" s="20" t="s">
        <v>1093</v>
      </c>
      <c r="G2554" s="20" t="s">
        <v>11377</v>
      </c>
      <c r="H2554" s="20" t="s">
        <v>11378</v>
      </c>
      <c r="I2554" s="20" t="s">
        <v>401</v>
      </c>
      <c r="J2554" s="20" t="s">
        <v>483</v>
      </c>
    </row>
    <row r="2555" spans="1:10" x14ac:dyDescent="0.2">
      <c r="A2555" s="20" t="s">
        <v>11379</v>
      </c>
      <c r="B2555" s="20" t="s">
        <v>4908</v>
      </c>
      <c r="C2555" s="20" t="s">
        <v>4909</v>
      </c>
      <c r="D2555" s="20" t="s">
        <v>419</v>
      </c>
      <c r="E2555" s="20" t="s">
        <v>11380</v>
      </c>
      <c r="F2555" s="20" t="s">
        <v>11381</v>
      </c>
      <c r="G2555" s="20" t="s">
        <v>11382</v>
      </c>
      <c r="H2555" s="20" t="s">
        <v>11383</v>
      </c>
      <c r="I2555" s="20" t="s">
        <v>401</v>
      </c>
      <c r="J2555" s="20" t="s">
        <v>483</v>
      </c>
    </row>
    <row r="2556" spans="1:10" x14ac:dyDescent="0.2">
      <c r="A2556" s="20" t="s">
        <v>11384</v>
      </c>
      <c r="B2556" s="20" t="s">
        <v>4918</v>
      </c>
      <c r="C2556" s="20" t="s">
        <v>4909</v>
      </c>
      <c r="D2556" s="20" t="s">
        <v>445</v>
      </c>
      <c r="E2556" s="20" t="s">
        <v>11385</v>
      </c>
      <c r="F2556" s="20" t="s">
        <v>421</v>
      </c>
      <c r="G2556" s="20" t="s">
        <v>11386</v>
      </c>
      <c r="H2556" s="20" t="s">
        <v>11387</v>
      </c>
      <c r="I2556" s="20" t="s">
        <v>352</v>
      </c>
      <c r="J2556" s="20"/>
    </row>
    <row r="2557" spans="1:10" x14ac:dyDescent="0.2">
      <c r="A2557" s="20" t="s">
        <v>11388</v>
      </c>
      <c r="B2557" s="20" t="s">
        <v>4908</v>
      </c>
      <c r="C2557" s="20" t="s">
        <v>4909</v>
      </c>
      <c r="D2557" s="20" t="s">
        <v>419</v>
      </c>
      <c r="E2557" s="20" t="s">
        <v>11389</v>
      </c>
      <c r="F2557" s="20" t="s">
        <v>11390</v>
      </c>
      <c r="G2557" s="20" t="s">
        <v>11391</v>
      </c>
      <c r="H2557" s="20" t="s">
        <v>11392</v>
      </c>
      <c r="I2557" s="20" t="s">
        <v>401</v>
      </c>
      <c r="J2557" s="20" t="s">
        <v>402</v>
      </c>
    </row>
    <row r="2558" spans="1:10" x14ac:dyDescent="0.2">
      <c r="A2558" s="20" t="s">
        <v>11393</v>
      </c>
      <c r="B2558" s="20" t="s">
        <v>4918</v>
      </c>
      <c r="C2558" s="20" t="s">
        <v>4909</v>
      </c>
      <c r="D2558" s="20" t="s">
        <v>419</v>
      </c>
      <c r="E2558" s="20" t="s">
        <v>11394</v>
      </c>
      <c r="F2558" s="20" t="s">
        <v>1422</v>
      </c>
      <c r="G2558" s="20" t="s">
        <v>11395</v>
      </c>
      <c r="H2558" s="20" t="s">
        <v>11396</v>
      </c>
      <c r="I2558" s="20" t="s">
        <v>401</v>
      </c>
      <c r="J2558" s="20" t="s">
        <v>483</v>
      </c>
    </row>
    <row r="2559" spans="1:10" x14ac:dyDescent="0.2">
      <c r="A2559" s="20" t="s">
        <v>11397</v>
      </c>
      <c r="B2559" s="20" t="s">
        <v>4908</v>
      </c>
      <c r="C2559" s="20" t="s">
        <v>4909</v>
      </c>
      <c r="D2559" s="20" t="s">
        <v>419</v>
      </c>
      <c r="E2559" s="20" t="s">
        <v>11398</v>
      </c>
      <c r="F2559" s="20" t="s">
        <v>6413</v>
      </c>
      <c r="G2559" s="20" t="s">
        <v>11399</v>
      </c>
      <c r="H2559" s="20" t="s">
        <v>11400</v>
      </c>
      <c r="I2559" s="20" t="s">
        <v>401</v>
      </c>
      <c r="J2559" s="20" t="s">
        <v>483</v>
      </c>
    </row>
    <row r="2560" spans="1:10" x14ac:dyDescent="0.2">
      <c r="A2560" s="20" t="s">
        <v>11401</v>
      </c>
      <c r="B2560" s="20" t="s">
        <v>4908</v>
      </c>
      <c r="C2560" s="20" t="s">
        <v>4909</v>
      </c>
      <c r="D2560" s="20" t="s">
        <v>419</v>
      </c>
      <c r="E2560" s="20" t="s">
        <v>11402</v>
      </c>
      <c r="F2560" s="20" t="s">
        <v>8228</v>
      </c>
      <c r="G2560" s="20" t="s">
        <v>11403</v>
      </c>
      <c r="H2560" s="20" t="s">
        <v>11404</v>
      </c>
      <c r="I2560" s="20" t="s">
        <v>401</v>
      </c>
      <c r="J2560" s="20" t="s">
        <v>483</v>
      </c>
    </row>
    <row r="2561" spans="1:10" x14ac:dyDescent="0.2">
      <c r="A2561" s="20" t="s">
        <v>11405</v>
      </c>
      <c r="B2561" s="20" t="s">
        <v>4918</v>
      </c>
      <c r="C2561" s="20" t="s">
        <v>4909</v>
      </c>
      <c r="D2561" s="20" t="s">
        <v>445</v>
      </c>
      <c r="E2561" s="20" t="s">
        <v>11406</v>
      </c>
      <c r="F2561" s="20" t="s">
        <v>7922</v>
      </c>
      <c r="G2561" s="20" t="s">
        <v>11407</v>
      </c>
      <c r="H2561" s="20" t="s">
        <v>11408</v>
      </c>
      <c r="I2561" s="20" t="s">
        <v>401</v>
      </c>
      <c r="J2561" s="20" t="s">
        <v>483</v>
      </c>
    </row>
    <row r="2562" spans="1:10" x14ac:dyDescent="0.2">
      <c r="A2562" s="20" t="s">
        <v>11409</v>
      </c>
      <c r="B2562" s="20" t="s">
        <v>4908</v>
      </c>
      <c r="C2562" s="20" t="s">
        <v>4909</v>
      </c>
      <c r="D2562" s="20" t="s">
        <v>419</v>
      </c>
      <c r="E2562" s="20" t="s">
        <v>11410</v>
      </c>
      <c r="F2562" s="20" t="s">
        <v>2021</v>
      </c>
      <c r="G2562" s="20" t="s">
        <v>11411</v>
      </c>
      <c r="H2562" s="20" t="s">
        <v>11412</v>
      </c>
      <c r="I2562" s="20" t="s">
        <v>401</v>
      </c>
      <c r="J2562" s="20" t="s">
        <v>483</v>
      </c>
    </row>
    <row r="2563" spans="1:10" x14ac:dyDescent="0.2">
      <c r="A2563" s="20" t="s">
        <v>11413</v>
      </c>
      <c r="B2563" s="20" t="s">
        <v>4908</v>
      </c>
      <c r="C2563" s="20" t="s">
        <v>4909</v>
      </c>
      <c r="D2563" s="20" t="s">
        <v>419</v>
      </c>
      <c r="E2563" s="20" t="s">
        <v>11414</v>
      </c>
      <c r="F2563" s="20" t="s">
        <v>11415</v>
      </c>
      <c r="G2563" s="20" t="s">
        <v>11416</v>
      </c>
      <c r="H2563" s="20" t="s">
        <v>11417</v>
      </c>
      <c r="I2563" s="20" t="s">
        <v>401</v>
      </c>
      <c r="J2563" s="20" t="s">
        <v>402</v>
      </c>
    </row>
    <row r="2564" spans="1:10" x14ac:dyDescent="0.2">
      <c r="A2564" s="20" t="s">
        <v>11418</v>
      </c>
      <c r="B2564" s="20" t="s">
        <v>4918</v>
      </c>
      <c r="C2564" s="20" t="s">
        <v>4909</v>
      </c>
      <c r="D2564" s="20" t="s">
        <v>445</v>
      </c>
      <c r="E2564" s="20" t="s">
        <v>11419</v>
      </c>
      <c r="F2564" s="20" t="s">
        <v>11420</v>
      </c>
      <c r="G2564" s="20" t="s">
        <v>11421</v>
      </c>
      <c r="H2564" s="20" t="s">
        <v>11422</v>
      </c>
      <c r="I2564" s="20" t="s">
        <v>401</v>
      </c>
      <c r="J2564" s="20" t="s">
        <v>483</v>
      </c>
    </row>
    <row r="2565" spans="1:10" x14ac:dyDescent="0.2">
      <c r="A2565" s="20" t="s">
        <v>11423</v>
      </c>
      <c r="B2565" s="20" t="s">
        <v>4918</v>
      </c>
      <c r="C2565" s="20" t="s">
        <v>4909</v>
      </c>
      <c r="D2565" s="20" t="s">
        <v>419</v>
      </c>
      <c r="E2565" s="20" t="s">
        <v>11424</v>
      </c>
      <c r="F2565" s="20" t="s">
        <v>11425</v>
      </c>
      <c r="G2565" s="20" t="s">
        <v>11426</v>
      </c>
      <c r="H2565" s="20" t="s">
        <v>11427</v>
      </c>
      <c r="I2565" s="20" t="s">
        <v>389</v>
      </c>
      <c r="J2565" s="20"/>
    </row>
    <row r="2566" spans="1:10" x14ac:dyDescent="0.2">
      <c r="A2566" s="20" t="s">
        <v>11428</v>
      </c>
      <c r="B2566" s="20" t="s">
        <v>4908</v>
      </c>
      <c r="C2566" s="20" t="s">
        <v>4909</v>
      </c>
      <c r="D2566" s="20" t="s">
        <v>419</v>
      </c>
      <c r="E2566" s="20" t="s">
        <v>11429</v>
      </c>
      <c r="F2566" s="20" t="s">
        <v>914</v>
      </c>
      <c r="G2566" s="20" t="s">
        <v>11430</v>
      </c>
      <c r="H2566" s="20" t="s">
        <v>11431</v>
      </c>
      <c r="I2566" s="20" t="s">
        <v>401</v>
      </c>
      <c r="J2566" s="20" t="s">
        <v>483</v>
      </c>
    </row>
    <row r="2567" spans="1:10" x14ac:dyDescent="0.2">
      <c r="A2567" s="20" t="s">
        <v>11432</v>
      </c>
      <c r="B2567" s="20" t="s">
        <v>4908</v>
      </c>
      <c r="C2567" s="20" t="s">
        <v>4909</v>
      </c>
      <c r="D2567" s="20" t="s">
        <v>445</v>
      </c>
      <c r="E2567" s="20" t="s">
        <v>11433</v>
      </c>
      <c r="F2567" s="20" t="s">
        <v>11434</v>
      </c>
      <c r="G2567" s="20" t="s">
        <v>11435</v>
      </c>
      <c r="H2567" s="20" t="s">
        <v>11436</v>
      </c>
      <c r="I2567" s="20" t="s">
        <v>401</v>
      </c>
      <c r="J2567" s="20" t="s">
        <v>483</v>
      </c>
    </row>
    <row r="2568" spans="1:10" x14ac:dyDescent="0.2">
      <c r="A2568" s="20" t="s">
        <v>11437</v>
      </c>
      <c r="B2568" s="20" t="s">
        <v>4918</v>
      </c>
      <c r="C2568" s="20" t="s">
        <v>4909</v>
      </c>
      <c r="D2568" s="20" t="s">
        <v>419</v>
      </c>
      <c r="E2568" s="20" t="s">
        <v>11438</v>
      </c>
      <c r="F2568" s="20" t="s">
        <v>2492</v>
      </c>
      <c r="G2568" s="20" t="s">
        <v>11439</v>
      </c>
      <c r="H2568" s="20" t="s">
        <v>11440</v>
      </c>
      <c r="I2568" s="20" t="s">
        <v>401</v>
      </c>
      <c r="J2568" s="20" t="s">
        <v>483</v>
      </c>
    </row>
    <row r="2569" spans="1:10" x14ac:dyDescent="0.2">
      <c r="A2569" s="20" t="s">
        <v>11441</v>
      </c>
      <c r="B2569" s="20" t="s">
        <v>4908</v>
      </c>
      <c r="C2569" s="20" t="s">
        <v>4909</v>
      </c>
      <c r="D2569" s="20" t="s">
        <v>445</v>
      </c>
      <c r="E2569" s="20" t="s">
        <v>11442</v>
      </c>
      <c r="F2569" s="20" t="s">
        <v>377</v>
      </c>
      <c r="G2569" s="20" t="s">
        <v>11443</v>
      </c>
      <c r="H2569" s="20" t="s">
        <v>11444</v>
      </c>
      <c r="I2569" s="20" t="s">
        <v>401</v>
      </c>
      <c r="J2569" s="20" t="s">
        <v>483</v>
      </c>
    </row>
    <row r="2570" spans="1:10" x14ac:dyDescent="0.2">
      <c r="A2570" s="20" t="s">
        <v>11445</v>
      </c>
      <c r="B2570" s="20" t="s">
        <v>4908</v>
      </c>
      <c r="C2570" s="20" t="s">
        <v>4909</v>
      </c>
      <c r="D2570" s="20" t="s">
        <v>445</v>
      </c>
      <c r="E2570" s="20" t="s">
        <v>11446</v>
      </c>
      <c r="F2570" s="20" t="s">
        <v>1832</v>
      </c>
      <c r="G2570" s="20" t="s">
        <v>11447</v>
      </c>
      <c r="H2570" s="20" t="s">
        <v>11448</v>
      </c>
      <c r="I2570" s="20" t="s">
        <v>401</v>
      </c>
      <c r="J2570" s="20" t="s">
        <v>402</v>
      </c>
    </row>
    <row r="2571" spans="1:10" x14ac:dyDescent="0.2">
      <c r="A2571" s="20" t="s">
        <v>11449</v>
      </c>
      <c r="B2571" s="20" t="s">
        <v>4918</v>
      </c>
      <c r="C2571" s="20" t="s">
        <v>4909</v>
      </c>
      <c r="D2571" s="20" t="s">
        <v>419</v>
      </c>
      <c r="E2571" s="20" t="s">
        <v>11450</v>
      </c>
      <c r="F2571" s="20" t="s">
        <v>2569</v>
      </c>
      <c r="G2571" s="20" t="s">
        <v>11451</v>
      </c>
      <c r="H2571" s="20" t="s">
        <v>11452</v>
      </c>
      <c r="I2571" s="20" t="s">
        <v>352</v>
      </c>
      <c r="J2571" s="20"/>
    </row>
    <row r="2572" spans="1:10" x14ac:dyDescent="0.2">
      <c r="A2572" s="20" t="s">
        <v>11453</v>
      </c>
      <c r="B2572" s="20" t="s">
        <v>4908</v>
      </c>
      <c r="C2572" s="20" t="s">
        <v>4909</v>
      </c>
      <c r="D2572" s="20" t="s">
        <v>445</v>
      </c>
      <c r="E2572" s="20" t="s">
        <v>11454</v>
      </c>
      <c r="F2572" s="20" t="s">
        <v>11455</v>
      </c>
      <c r="G2572" s="20" t="s">
        <v>11456</v>
      </c>
      <c r="H2572" s="20" t="s">
        <v>11457</v>
      </c>
      <c r="I2572" s="20" t="s">
        <v>401</v>
      </c>
      <c r="J2572" s="20" t="s">
        <v>402</v>
      </c>
    </row>
    <row r="2573" spans="1:10" x14ac:dyDescent="0.2">
      <c r="A2573" s="20" t="s">
        <v>11458</v>
      </c>
      <c r="B2573" s="20" t="s">
        <v>4918</v>
      </c>
      <c r="C2573" s="20" t="s">
        <v>4909</v>
      </c>
      <c r="D2573" s="20" t="s">
        <v>445</v>
      </c>
      <c r="E2573" s="20" t="s">
        <v>11459</v>
      </c>
      <c r="F2573" s="20" t="s">
        <v>1832</v>
      </c>
      <c r="G2573" s="20" t="s">
        <v>11460</v>
      </c>
      <c r="H2573" s="20" t="s">
        <v>11461</v>
      </c>
      <c r="I2573" s="20" t="s">
        <v>401</v>
      </c>
      <c r="J2573" s="20" t="s">
        <v>483</v>
      </c>
    </row>
    <row r="2574" spans="1:10" x14ac:dyDescent="0.2">
      <c r="A2574" s="20" t="s">
        <v>11462</v>
      </c>
      <c r="B2574" s="20" t="s">
        <v>4918</v>
      </c>
      <c r="C2574" s="20" t="s">
        <v>4909</v>
      </c>
      <c r="D2574" s="20" t="s">
        <v>419</v>
      </c>
      <c r="E2574" s="20" t="s">
        <v>11463</v>
      </c>
      <c r="F2574" s="20" t="s">
        <v>11464</v>
      </c>
      <c r="G2574" s="20" t="s">
        <v>11465</v>
      </c>
      <c r="H2574" s="20" t="s">
        <v>11466</v>
      </c>
      <c r="I2574" s="20" t="s">
        <v>401</v>
      </c>
      <c r="J2574" s="20" t="s">
        <v>402</v>
      </c>
    </row>
    <row r="2575" spans="1:10" x14ac:dyDescent="0.2">
      <c r="A2575" s="20" t="s">
        <v>11467</v>
      </c>
      <c r="B2575" s="20" t="s">
        <v>4918</v>
      </c>
      <c r="C2575" s="20" t="s">
        <v>4909</v>
      </c>
      <c r="D2575" s="20" t="s">
        <v>419</v>
      </c>
      <c r="E2575" s="20" t="s">
        <v>11468</v>
      </c>
      <c r="F2575" s="20" t="s">
        <v>11469</v>
      </c>
      <c r="G2575" s="20" t="s">
        <v>11470</v>
      </c>
      <c r="H2575" s="20" t="s">
        <v>11471</v>
      </c>
      <c r="I2575" s="20" t="s">
        <v>401</v>
      </c>
      <c r="J2575" s="20" t="s">
        <v>483</v>
      </c>
    </row>
    <row r="2576" spans="1:10" x14ac:dyDescent="0.2">
      <c r="A2576" s="20" t="s">
        <v>11472</v>
      </c>
      <c r="B2576" s="20" t="s">
        <v>4908</v>
      </c>
      <c r="C2576" s="20" t="s">
        <v>4909</v>
      </c>
      <c r="D2576" s="20" t="s">
        <v>419</v>
      </c>
      <c r="E2576" s="20" t="s">
        <v>11473</v>
      </c>
      <c r="F2576" s="20" t="s">
        <v>11474</v>
      </c>
      <c r="G2576" s="20" t="s">
        <v>11475</v>
      </c>
      <c r="H2576" s="20" t="s">
        <v>11476</v>
      </c>
      <c r="I2576" s="20" t="s">
        <v>401</v>
      </c>
      <c r="J2576" s="20" t="s">
        <v>483</v>
      </c>
    </row>
    <row r="2577" spans="1:10" x14ac:dyDescent="0.2">
      <c r="A2577" s="20" t="s">
        <v>11477</v>
      </c>
      <c r="B2577" s="20" t="s">
        <v>4908</v>
      </c>
      <c r="C2577" s="20" t="s">
        <v>4909</v>
      </c>
      <c r="D2577" s="20" t="s">
        <v>419</v>
      </c>
      <c r="E2577" s="20" t="s">
        <v>11478</v>
      </c>
      <c r="F2577" s="20" t="s">
        <v>1814</v>
      </c>
      <c r="G2577" s="20" t="s">
        <v>11479</v>
      </c>
      <c r="H2577" s="20" t="s">
        <v>11480</v>
      </c>
      <c r="I2577" s="20" t="s">
        <v>401</v>
      </c>
      <c r="J2577" s="20" t="s">
        <v>483</v>
      </c>
    </row>
    <row r="2578" spans="1:10" x14ac:dyDescent="0.2">
      <c r="A2578" s="20" t="s">
        <v>11481</v>
      </c>
      <c r="B2578" s="20" t="s">
        <v>4908</v>
      </c>
      <c r="C2578" s="20" t="s">
        <v>4909</v>
      </c>
      <c r="D2578" s="20" t="s">
        <v>419</v>
      </c>
      <c r="E2578" s="20" t="s">
        <v>11482</v>
      </c>
      <c r="F2578" s="20" t="s">
        <v>1093</v>
      </c>
      <c r="G2578" s="20" t="s">
        <v>11483</v>
      </c>
      <c r="H2578" s="20" t="s">
        <v>11484</v>
      </c>
      <c r="I2578" s="20" t="s">
        <v>401</v>
      </c>
      <c r="J2578" s="20" t="s">
        <v>483</v>
      </c>
    </row>
    <row r="2579" spans="1:10" x14ac:dyDescent="0.2">
      <c r="A2579" s="20" t="s">
        <v>11485</v>
      </c>
      <c r="B2579" s="20" t="s">
        <v>4908</v>
      </c>
      <c r="C2579" s="20" t="s">
        <v>4909</v>
      </c>
      <c r="D2579" s="20" t="s">
        <v>419</v>
      </c>
      <c r="E2579" s="20" t="s">
        <v>11486</v>
      </c>
      <c r="F2579" s="20" t="s">
        <v>11487</v>
      </c>
      <c r="G2579" s="20" t="s">
        <v>11488</v>
      </c>
      <c r="H2579" s="20" t="s">
        <v>11489</v>
      </c>
      <c r="I2579" s="20" t="s">
        <v>401</v>
      </c>
      <c r="J2579" s="20" t="s">
        <v>483</v>
      </c>
    </row>
    <row r="2580" spans="1:10" x14ac:dyDescent="0.2">
      <c r="A2580" s="20" t="s">
        <v>11490</v>
      </c>
      <c r="B2580" s="20" t="s">
        <v>4918</v>
      </c>
      <c r="C2580" s="20" t="s">
        <v>4909</v>
      </c>
      <c r="D2580" s="20" t="s">
        <v>445</v>
      </c>
      <c r="E2580" s="20" t="s">
        <v>11491</v>
      </c>
      <c r="F2580" s="20" t="s">
        <v>4066</v>
      </c>
      <c r="G2580" s="20" t="s">
        <v>11492</v>
      </c>
      <c r="H2580" s="20" t="s">
        <v>11493</v>
      </c>
      <c r="I2580" s="20" t="s">
        <v>401</v>
      </c>
      <c r="J2580" s="20" t="s">
        <v>402</v>
      </c>
    </row>
    <row r="2581" spans="1:10" x14ac:dyDescent="0.2">
      <c r="A2581" s="20" t="s">
        <v>11494</v>
      </c>
      <c r="B2581" s="20" t="s">
        <v>4918</v>
      </c>
      <c r="C2581" s="20" t="s">
        <v>4909</v>
      </c>
      <c r="D2581" s="20" t="s">
        <v>445</v>
      </c>
      <c r="E2581" s="20" t="s">
        <v>11495</v>
      </c>
      <c r="F2581" s="20" t="s">
        <v>410</v>
      </c>
      <c r="G2581" s="20" t="s">
        <v>11496</v>
      </c>
      <c r="H2581" s="20" t="s">
        <v>11497</v>
      </c>
      <c r="I2581" s="20" t="s">
        <v>389</v>
      </c>
      <c r="J2581" s="20"/>
    </row>
    <row r="2582" spans="1:10" x14ac:dyDescent="0.2">
      <c r="A2582" s="20" t="s">
        <v>11498</v>
      </c>
      <c r="B2582" s="20" t="s">
        <v>4918</v>
      </c>
      <c r="C2582" s="20" t="s">
        <v>4909</v>
      </c>
      <c r="D2582" s="20" t="s">
        <v>419</v>
      </c>
      <c r="E2582" s="20" t="s">
        <v>11499</v>
      </c>
      <c r="F2582" s="20" t="s">
        <v>4102</v>
      </c>
      <c r="G2582" s="20" t="s">
        <v>11500</v>
      </c>
      <c r="H2582" s="20" t="s">
        <v>11501</v>
      </c>
      <c r="I2582" s="20" t="s">
        <v>401</v>
      </c>
      <c r="J2582" s="20" t="s">
        <v>483</v>
      </c>
    </row>
    <row r="2583" spans="1:10" x14ac:dyDescent="0.2">
      <c r="A2583" s="20" t="s">
        <v>11502</v>
      </c>
      <c r="B2583" s="20" t="s">
        <v>4908</v>
      </c>
      <c r="C2583" s="20" t="s">
        <v>4909</v>
      </c>
      <c r="D2583" s="20" t="s">
        <v>445</v>
      </c>
      <c r="E2583" s="20" t="s">
        <v>11503</v>
      </c>
      <c r="F2583" s="20" t="s">
        <v>349</v>
      </c>
      <c r="G2583" s="20" t="s">
        <v>11504</v>
      </c>
      <c r="H2583" s="20" t="s">
        <v>11505</v>
      </c>
      <c r="I2583" s="20" t="s">
        <v>401</v>
      </c>
      <c r="J2583" s="20" t="s">
        <v>483</v>
      </c>
    </row>
    <row r="2584" spans="1:10" x14ac:dyDescent="0.2">
      <c r="A2584" s="20" t="s">
        <v>11506</v>
      </c>
      <c r="B2584" s="20" t="s">
        <v>4918</v>
      </c>
      <c r="C2584" s="20" t="s">
        <v>4909</v>
      </c>
      <c r="D2584" s="20" t="s">
        <v>445</v>
      </c>
      <c r="E2584" s="20" t="s">
        <v>11507</v>
      </c>
      <c r="F2584" s="20" t="s">
        <v>8893</v>
      </c>
      <c r="G2584" s="20" t="s">
        <v>11508</v>
      </c>
      <c r="H2584" s="20" t="s">
        <v>11509</v>
      </c>
      <c r="I2584" s="20" t="s">
        <v>401</v>
      </c>
      <c r="J2584" s="20" t="s">
        <v>483</v>
      </c>
    </row>
    <row r="2585" spans="1:10" x14ac:dyDescent="0.2">
      <c r="A2585" s="20" t="s">
        <v>11510</v>
      </c>
      <c r="B2585" s="20" t="s">
        <v>4918</v>
      </c>
      <c r="C2585" s="20" t="s">
        <v>4909</v>
      </c>
      <c r="D2585" s="20" t="s">
        <v>419</v>
      </c>
      <c r="E2585" s="20" t="s">
        <v>11511</v>
      </c>
      <c r="F2585" s="20" t="s">
        <v>11512</v>
      </c>
      <c r="G2585" s="20" t="s">
        <v>11513</v>
      </c>
      <c r="H2585" s="20" t="s">
        <v>11514</v>
      </c>
      <c r="I2585" s="20" t="s">
        <v>401</v>
      </c>
      <c r="J2585" s="20" t="s">
        <v>402</v>
      </c>
    </row>
    <row r="2586" spans="1:10" x14ac:dyDescent="0.2">
      <c r="A2586" s="20" t="s">
        <v>11515</v>
      </c>
      <c r="B2586" s="20" t="s">
        <v>4908</v>
      </c>
      <c r="C2586" s="20" t="s">
        <v>4909</v>
      </c>
      <c r="D2586" s="20" t="s">
        <v>445</v>
      </c>
      <c r="E2586" s="20" t="s">
        <v>11516</v>
      </c>
      <c r="F2586" s="20" t="s">
        <v>11517</v>
      </c>
      <c r="G2586" s="20" t="s">
        <v>11518</v>
      </c>
      <c r="H2586" s="20" t="s">
        <v>11519</v>
      </c>
      <c r="I2586" s="20" t="s">
        <v>401</v>
      </c>
      <c r="J2586" s="20" t="s">
        <v>483</v>
      </c>
    </row>
    <row r="2587" spans="1:10" x14ac:dyDescent="0.2">
      <c r="A2587" s="20" t="s">
        <v>11520</v>
      </c>
      <c r="B2587" s="20" t="s">
        <v>4908</v>
      </c>
      <c r="C2587" s="20" t="s">
        <v>4909</v>
      </c>
      <c r="D2587" s="20" t="s">
        <v>419</v>
      </c>
      <c r="E2587" s="20" t="s">
        <v>11521</v>
      </c>
      <c r="F2587" s="20" t="s">
        <v>1505</v>
      </c>
      <c r="G2587" s="20" t="s">
        <v>11522</v>
      </c>
      <c r="H2587" s="20" t="s">
        <v>11523</v>
      </c>
      <c r="I2587" s="20" t="s">
        <v>401</v>
      </c>
      <c r="J2587" s="20" t="s">
        <v>402</v>
      </c>
    </row>
    <row r="2588" spans="1:10" x14ac:dyDescent="0.2">
      <c r="A2588" s="20" t="s">
        <v>11524</v>
      </c>
      <c r="B2588" s="20" t="s">
        <v>4908</v>
      </c>
      <c r="C2588" s="20" t="s">
        <v>4909</v>
      </c>
      <c r="D2588" s="20" t="s">
        <v>445</v>
      </c>
      <c r="E2588" s="20" t="s">
        <v>11525</v>
      </c>
      <c r="F2588" s="20" t="s">
        <v>11526</v>
      </c>
      <c r="G2588" s="20" t="s">
        <v>11527</v>
      </c>
      <c r="H2588" s="20" t="s">
        <v>11528</v>
      </c>
      <c r="I2588" s="20" t="s">
        <v>401</v>
      </c>
      <c r="J2588" s="20" t="s">
        <v>483</v>
      </c>
    </row>
    <row r="2589" spans="1:10" x14ac:dyDescent="0.2">
      <c r="A2589" s="20" t="s">
        <v>11529</v>
      </c>
      <c r="B2589" s="20" t="s">
        <v>4908</v>
      </c>
      <c r="C2589" s="20" t="s">
        <v>4909</v>
      </c>
      <c r="D2589" s="20" t="s">
        <v>445</v>
      </c>
      <c r="E2589" s="20" t="s">
        <v>11530</v>
      </c>
      <c r="F2589" s="20" t="s">
        <v>607</v>
      </c>
      <c r="G2589" s="20" t="s">
        <v>11531</v>
      </c>
      <c r="H2589" s="20" t="s">
        <v>11532</v>
      </c>
      <c r="I2589" s="20" t="s">
        <v>401</v>
      </c>
      <c r="J2589" s="20" t="s">
        <v>483</v>
      </c>
    </row>
    <row r="2590" spans="1:10" x14ac:dyDescent="0.2">
      <c r="A2590" s="20" t="s">
        <v>11533</v>
      </c>
      <c r="B2590" s="20" t="s">
        <v>992</v>
      </c>
      <c r="C2590" s="20" t="s">
        <v>4909</v>
      </c>
      <c r="D2590" s="20" t="s">
        <v>419</v>
      </c>
      <c r="E2590" s="20" t="s">
        <v>11534</v>
      </c>
      <c r="F2590" s="20" t="s">
        <v>11535</v>
      </c>
      <c r="G2590" s="20" t="s">
        <v>11536</v>
      </c>
      <c r="H2590" s="20" t="s">
        <v>11537</v>
      </c>
      <c r="I2590" s="20" t="s">
        <v>401</v>
      </c>
      <c r="J2590" s="20" t="s">
        <v>483</v>
      </c>
    </row>
    <row r="2591" spans="1:10" x14ac:dyDescent="0.2">
      <c r="A2591" s="20" t="s">
        <v>11538</v>
      </c>
      <c r="B2591" s="20" t="s">
        <v>4918</v>
      </c>
      <c r="C2591" s="20" t="s">
        <v>4909</v>
      </c>
      <c r="D2591" s="20" t="s">
        <v>419</v>
      </c>
      <c r="E2591" s="20" t="s">
        <v>11539</v>
      </c>
      <c r="F2591" s="20" t="s">
        <v>9662</v>
      </c>
      <c r="G2591" s="20" t="s">
        <v>11540</v>
      </c>
      <c r="H2591" s="20" t="s">
        <v>11541</v>
      </c>
      <c r="I2591" s="20" t="s">
        <v>401</v>
      </c>
      <c r="J2591" s="20" t="s">
        <v>483</v>
      </c>
    </row>
    <row r="2592" spans="1:10" x14ac:dyDescent="0.2">
      <c r="A2592" s="20" t="s">
        <v>11542</v>
      </c>
      <c r="B2592" s="20" t="s">
        <v>4918</v>
      </c>
      <c r="C2592" s="20" t="s">
        <v>4909</v>
      </c>
      <c r="D2592" s="20" t="s">
        <v>445</v>
      </c>
      <c r="E2592" s="20" t="s">
        <v>11543</v>
      </c>
      <c r="F2592" s="20" t="s">
        <v>1017</v>
      </c>
      <c r="G2592" s="20" t="s">
        <v>11544</v>
      </c>
      <c r="H2592" s="20" t="s">
        <v>11545</v>
      </c>
      <c r="I2592" s="20" t="s">
        <v>352</v>
      </c>
      <c r="J2592" s="20"/>
    </row>
    <row r="2593" spans="1:10" x14ac:dyDescent="0.2">
      <c r="A2593" s="20" t="s">
        <v>11546</v>
      </c>
      <c r="B2593" s="20" t="s">
        <v>4908</v>
      </c>
      <c r="C2593" s="20" t="s">
        <v>4909</v>
      </c>
      <c r="D2593" s="20" t="s">
        <v>445</v>
      </c>
      <c r="E2593" s="20" t="s">
        <v>11547</v>
      </c>
      <c r="F2593" s="20" t="s">
        <v>1299</v>
      </c>
      <c r="G2593" s="20" t="s">
        <v>11548</v>
      </c>
      <c r="H2593" s="20" t="s">
        <v>11549</v>
      </c>
      <c r="I2593" s="20" t="s">
        <v>401</v>
      </c>
      <c r="J2593" s="20" t="s">
        <v>402</v>
      </c>
    </row>
    <row r="2594" spans="1:10" x14ac:dyDescent="0.2">
      <c r="A2594" s="20" t="s">
        <v>11550</v>
      </c>
      <c r="B2594" s="20" t="s">
        <v>4908</v>
      </c>
      <c r="C2594" s="20" t="s">
        <v>4909</v>
      </c>
      <c r="D2594" s="20" t="s">
        <v>419</v>
      </c>
      <c r="E2594" s="20" t="s">
        <v>11551</v>
      </c>
      <c r="F2594" s="20" t="s">
        <v>542</v>
      </c>
      <c r="G2594" s="20" t="s">
        <v>11552</v>
      </c>
      <c r="H2594" s="20" t="s">
        <v>11553</v>
      </c>
      <c r="I2594" s="20" t="s">
        <v>401</v>
      </c>
      <c r="J2594" s="20" t="s">
        <v>483</v>
      </c>
    </row>
    <row r="2595" spans="1:10" x14ac:dyDescent="0.2">
      <c r="A2595" s="20" t="s">
        <v>11554</v>
      </c>
      <c r="B2595" s="20" t="s">
        <v>4918</v>
      </c>
      <c r="C2595" s="20" t="s">
        <v>4909</v>
      </c>
      <c r="D2595" s="20" t="s">
        <v>445</v>
      </c>
      <c r="E2595" s="20" t="s">
        <v>11555</v>
      </c>
      <c r="F2595" s="20" t="s">
        <v>466</v>
      </c>
      <c r="G2595" s="20" t="s">
        <v>11556</v>
      </c>
      <c r="H2595" s="20" t="s">
        <v>11557</v>
      </c>
      <c r="I2595" s="20" t="s">
        <v>401</v>
      </c>
      <c r="J2595" s="20" t="s">
        <v>483</v>
      </c>
    </row>
    <row r="2596" spans="1:10" x14ac:dyDescent="0.2">
      <c r="A2596" s="20" t="s">
        <v>11558</v>
      </c>
      <c r="B2596" s="20" t="s">
        <v>4918</v>
      </c>
      <c r="C2596" s="20" t="s">
        <v>4909</v>
      </c>
      <c r="D2596" s="20" t="s">
        <v>419</v>
      </c>
      <c r="E2596" s="20" t="s">
        <v>11559</v>
      </c>
      <c r="F2596" s="20" t="s">
        <v>542</v>
      </c>
      <c r="G2596" s="20" t="s">
        <v>11560</v>
      </c>
      <c r="H2596" s="20" t="s">
        <v>11561</v>
      </c>
      <c r="I2596" s="20" t="s">
        <v>401</v>
      </c>
      <c r="J2596" s="20" t="s">
        <v>483</v>
      </c>
    </row>
    <row r="2597" spans="1:10" x14ac:dyDescent="0.2">
      <c r="A2597" s="20" t="s">
        <v>11562</v>
      </c>
      <c r="B2597" s="20" t="s">
        <v>4908</v>
      </c>
      <c r="C2597" s="20" t="s">
        <v>4909</v>
      </c>
      <c r="D2597" s="20" t="s">
        <v>445</v>
      </c>
      <c r="E2597" s="20" t="s">
        <v>11563</v>
      </c>
      <c r="F2597" s="20" t="s">
        <v>377</v>
      </c>
      <c r="G2597" s="20" t="s">
        <v>11564</v>
      </c>
      <c r="H2597" s="20" t="s">
        <v>11565</v>
      </c>
      <c r="I2597" s="20" t="s">
        <v>389</v>
      </c>
      <c r="J2597" s="20"/>
    </row>
    <row r="2598" spans="1:10" x14ac:dyDescent="0.2">
      <c r="A2598" s="20" t="s">
        <v>11566</v>
      </c>
      <c r="B2598" s="20" t="s">
        <v>4918</v>
      </c>
      <c r="C2598" s="20" t="s">
        <v>4909</v>
      </c>
      <c r="D2598" s="20" t="s">
        <v>445</v>
      </c>
      <c r="E2598" s="20" t="s">
        <v>11567</v>
      </c>
      <c r="F2598" s="20" t="s">
        <v>410</v>
      </c>
      <c r="G2598" s="20" t="s">
        <v>11568</v>
      </c>
      <c r="H2598" s="20" t="s">
        <v>11569</v>
      </c>
      <c r="I2598" s="20" t="s">
        <v>401</v>
      </c>
      <c r="J2598" s="20" t="s">
        <v>483</v>
      </c>
    </row>
    <row r="2599" spans="1:10" x14ac:dyDescent="0.2">
      <c r="A2599" s="20" t="s">
        <v>11570</v>
      </c>
      <c r="B2599" s="20" t="s">
        <v>4908</v>
      </c>
      <c r="C2599" s="20" t="s">
        <v>4909</v>
      </c>
      <c r="D2599" s="20" t="s">
        <v>445</v>
      </c>
      <c r="E2599" s="20" t="s">
        <v>11571</v>
      </c>
      <c r="F2599" s="20" t="s">
        <v>415</v>
      </c>
      <c r="G2599" s="20" t="s">
        <v>11572</v>
      </c>
      <c r="H2599" s="20" t="s">
        <v>11573</v>
      </c>
      <c r="I2599" s="20" t="s">
        <v>401</v>
      </c>
      <c r="J2599" s="20" t="s">
        <v>483</v>
      </c>
    </row>
    <row r="2600" spans="1:10" x14ac:dyDescent="0.2">
      <c r="A2600" s="20" t="s">
        <v>11574</v>
      </c>
      <c r="B2600" s="20" t="s">
        <v>4918</v>
      </c>
      <c r="C2600" s="20" t="s">
        <v>4909</v>
      </c>
      <c r="D2600" s="20" t="s">
        <v>445</v>
      </c>
      <c r="E2600" s="20" t="s">
        <v>11575</v>
      </c>
      <c r="F2600" s="20" t="s">
        <v>501</v>
      </c>
      <c r="G2600" s="20" t="s">
        <v>11576</v>
      </c>
      <c r="H2600" s="20" t="s">
        <v>11577</v>
      </c>
      <c r="I2600" s="20" t="s">
        <v>401</v>
      </c>
      <c r="J2600" s="20" t="s">
        <v>483</v>
      </c>
    </row>
    <row r="2601" spans="1:10" x14ac:dyDescent="0.2">
      <c r="A2601" s="20" t="s">
        <v>11578</v>
      </c>
      <c r="B2601" s="20" t="s">
        <v>4908</v>
      </c>
      <c r="C2601" s="20" t="s">
        <v>4909</v>
      </c>
      <c r="D2601" s="20" t="s">
        <v>419</v>
      </c>
      <c r="E2601" s="20" t="s">
        <v>11579</v>
      </c>
      <c r="F2601" s="20" t="s">
        <v>693</v>
      </c>
      <c r="G2601" s="20" t="s">
        <v>11580</v>
      </c>
      <c r="H2601" s="20" t="s">
        <v>11581</v>
      </c>
      <c r="I2601" s="20" t="s">
        <v>401</v>
      </c>
      <c r="J2601" s="20" t="s">
        <v>402</v>
      </c>
    </row>
    <row r="2602" spans="1:10" x14ac:dyDescent="0.2">
      <c r="A2602" s="20" t="s">
        <v>11582</v>
      </c>
      <c r="B2602" s="20" t="s">
        <v>4918</v>
      </c>
      <c r="C2602" s="20" t="s">
        <v>4909</v>
      </c>
      <c r="D2602" s="20" t="s">
        <v>445</v>
      </c>
      <c r="E2602" s="20" t="s">
        <v>11583</v>
      </c>
      <c r="F2602" s="20" t="s">
        <v>1037</v>
      </c>
      <c r="G2602" s="20" t="s">
        <v>11584</v>
      </c>
      <c r="H2602" s="20" t="s">
        <v>11585</v>
      </c>
      <c r="I2602" s="20" t="s">
        <v>401</v>
      </c>
      <c r="J2602" s="20" t="s">
        <v>483</v>
      </c>
    </row>
    <row r="2603" spans="1:10" x14ac:dyDescent="0.2">
      <c r="A2603" s="20" t="s">
        <v>11586</v>
      </c>
      <c r="B2603" s="20" t="s">
        <v>4918</v>
      </c>
      <c r="C2603" s="20" t="s">
        <v>4909</v>
      </c>
      <c r="D2603" s="20" t="s">
        <v>445</v>
      </c>
      <c r="E2603" s="20" t="s">
        <v>11587</v>
      </c>
      <c r="F2603" s="20" t="s">
        <v>11588</v>
      </c>
      <c r="G2603" s="20" t="s">
        <v>11589</v>
      </c>
      <c r="H2603" s="20" t="s">
        <v>11590</v>
      </c>
      <c r="I2603" s="20" t="s">
        <v>401</v>
      </c>
      <c r="J2603" s="20" t="s">
        <v>402</v>
      </c>
    </row>
    <row r="2604" spans="1:10" x14ac:dyDescent="0.2">
      <c r="A2604" s="20" t="s">
        <v>11591</v>
      </c>
      <c r="B2604" s="20" t="s">
        <v>4908</v>
      </c>
      <c r="C2604" s="20" t="s">
        <v>4909</v>
      </c>
      <c r="D2604" s="20" t="s">
        <v>419</v>
      </c>
      <c r="E2604" s="20" t="s">
        <v>11592</v>
      </c>
      <c r="F2604" s="20" t="s">
        <v>410</v>
      </c>
      <c r="G2604" s="20" t="s">
        <v>11593</v>
      </c>
      <c r="H2604" s="20" t="s">
        <v>11594</v>
      </c>
      <c r="I2604" s="20" t="s">
        <v>401</v>
      </c>
      <c r="J2604" s="20" t="s">
        <v>483</v>
      </c>
    </row>
    <row r="2605" spans="1:10" x14ac:dyDescent="0.2">
      <c r="A2605" s="20" t="s">
        <v>11595</v>
      </c>
      <c r="B2605" s="20" t="s">
        <v>4908</v>
      </c>
      <c r="C2605" s="20" t="s">
        <v>4909</v>
      </c>
      <c r="D2605" s="20" t="s">
        <v>419</v>
      </c>
      <c r="E2605" s="20" t="s">
        <v>11596</v>
      </c>
      <c r="F2605" s="20" t="s">
        <v>11597</v>
      </c>
      <c r="G2605" s="20" t="s">
        <v>11598</v>
      </c>
      <c r="H2605" s="20" t="s">
        <v>11599</v>
      </c>
      <c r="I2605" s="20" t="s">
        <v>401</v>
      </c>
      <c r="J2605" s="20" t="s">
        <v>402</v>
      </c>
    </row>
    <row r="2606" spans="1:10" x14ac:dyDescent="0.2">
      <c r="A2606" s="20" t="s">
        <v>11600</v>
      </c>
      <c r="B2606" s="20" t="s">
        <v>4918</v>
      </c>
      <c r="C2606" s="20" t="s">
        <v>4909</v>
      </c>
      <c r="D2606" s="20" t="s">
        <v>445</v>
      </c>
      <c r="E2606" s="20" t="s">
        <v>11601</v>
      </c>
      <c r="F2606" s="20" t="s">
        <v>1343</v>
      </c>
      <c r="G2606" s="20" t="s">
        <v>11602</v>
      </c>
      <c r="H2606" s="20" t="s">
        <v>11603</v>
      </c>
      <c r="I2606" s="20" t="s">
        <v>401</v>
      </c>
      <c r="J2606" s="20" t="s">
        <v>483</v>
      </c>
    </row>
    <row r="2607" spans="1:10" x14ac:dyDescent="0.2">
      <c r="A2607" s="20" t="s">
        <v>11604</v>
      </c>
      <c r="B2607" s="20" t="s">
        <v>4908</v>
      </c>
      <c r="C2607" s="20" t="s">
        <v>4909</v>
      </c>
      <c r="D2607" s="20" t="s">
        <v>445</v>
      </c>
      <c r="E2607" s="20" t="s">
        <v>11605</v>
      </c>
      <c r="F2607" s="20" t="s">
        <v>6413</v>
      </c>
      <c r="G2607" s="20" t="s">
        <v>11606</v>
      </c>
      <c r="H2607" s="20" t="s">
        <v>11607</v>
      </c>
      <c r="I2607" s="20" t="s">
        <v>401</v>
      </c>
      <c r="J2607" s="20" t="s">
        <v>483</v>
      </c>
    </row>
    <row r="2608" spans="1:10" x14ac:dyDescent="0.2">
      <c r="A2608" s="20" t="s">
        <v>11608</v>
      </c>
      <c r="B2608" s="20" t="s">
        <v>4908</v>
      </c>
      <c r="C2608" s="20" t="s">
        <v>4909</v>
      </c>
      <c r="D2608" s="20" t="s">
        <v>419</v>
      </c>
      <c r="E2608" s="20" t="s">
        <v>11609</v>
      </c>
      <c r="F2608" s="20" t="s">
        <v>862</v>
      </c>
      <c r="G2608" s="20" t="s">
        <v>11610</v>
      </c>
      <c r="H2608" s="20" t="s">
        <v>11611</v>
      </c>
      <c r="I2608" s="20" t="s">
        <v>401</v>
      </c>
      <c r="J2608" s="20" t="s">
        <v>483</v>
      </c>
    </row>
    <row r="2609" spans="1:10" x14ac:dyDescent="0.2">
      <c r="A2609" s="20" t="s">
        <v>11612</v>
      </c>
      <c r="B2609" s="20" t="s">
        <v>4908</v>
      </c>
      <c r="C2609" s="20" t="s">
        <v>4909</v>
      </c>
      <c r="D2609" s="20" t="s">
        <v>445</v>
      </c>
      <c r="E2609" s="20" t="s">
        <v>11613</v>
      </c>
      <c r="F2609" s="20" t="s">
        <v>7157</v>
      </c>
      <c r="G2609" s="20" t="s">
        <v>11614</v>
      </c>
      <c r="H2609" s="20" t="s">
        <v>11615</v>
      </c>
      <c r="I2609" s="20" t="s">
        <v>401</v>
      </c>
      <c r="J2609" s="20" t="s">
        <v>483</v>
      </c>
    </row>
    <row r="2610" spans="1:10" x14ac:dyDescent="0.2">
      <c r="A2610" s="20" t="s">
        <v>11616</v>
      </c>
      <c r="B2610" s="20" t="s">
        <v>4918</v>
      </c>
      <c r="C2610" s="20" t="s">
        <v>4909</v>
      </c>
      <c r="D2610" s="20" t="s">
        <v>419</v>
      </c>
      <c r="E2610" s="20" t="s">
        <v>11617</v>
      </c>
      <c r="F2610" s="20" t="s">
        <v>1093</v>
      </c>
      <c r="G2610" s="20" t="s">
        <v>11618</v>
      </c>
      <c r="H2610" s="20" t="s">
        <v>11619</v>
      </c>
      <c r="I2610" s="20" t="s">
        <v>401</v>
      </c>
      <c r="J2610" s="20" t="s">
        <v>483</v>
      </c>
    </row>
    <row r="2611" spans="1:10" x14ac:dyDescent="0.2">
      <c r="A2611" s="20" t="s">
        <v>11620</v>
      </c>
      <c r="B2611" s="20" t="s">
        <v>4918</v>
      </c>
      <c r="C2611" s="20" t="s">
        <v>4909</v>
      </c>
      <c r="D2611" s="20" t="s">
        <v>445</v>
      </c>
      <c r="E2611" s="20" t="s">
        <v>11621</v>
      </c>
      <c r="F2611" s="20" t="s">
        <v>583</v>
      </c>
      <c r="G2611" s="20" t="s">
        <v>11622</v>
      </c>
      <c r="H2611" s="20" t="s">
        <v>11623</v>
      </c>
      <c r="I2611" s="20" t="s">
        <v>401</v>
      </c>
      <c r="J2611" s="20" t="s">
        <v>402</v>
      </c>
    </row>
    <row r="2612" spans="1:10" x14ac:dyDescent="0.2">
      <c r="A2612" s="20" t="s">
        <v>11624</v>
      </c>
      <c r="B2612" s="20" t="s">
        <v>4908</v>
      </c>
      <c r="C2612" s="20" t="s">
        <v>4909</v>
      </c>
      <c r="D2612" s="20" t="s">
        <v>419</v>
      </c>
      <c r="E2612" s="20" t="s">
        <v>11625</v>
      </c>
      <c r="F2612" s="20" t="s">
        <v>8228</v>
      </c>
      <c r="G2612" s="20" t="s">
        <v>11626</v>
      </c>
      <c r="H2612" s="20" t="s">
        <v>11627</v>
      </c>
      <c r="I2612" s="20" t="s">
        <v>389</v>
      </c>
      <c r="J2612" s="20"/>
    </row>
    <row r="2613" spans="1:10" x14ac:dyDescent="0.2">
      <c r="A2613" s="20" t="s">
        <v>11628</v>
      </c>
      <c r="B2613" s="20" t="s">
        <v>4908</v>
      </c>
      <c r="C2613" s="20" t="s">
        <v>4909</v>
      </c>
      <c r="D2613" s="20" t="s">
        <v>419</v>
      </c>
      <c r="E2613" s="20" t="s">
        <v>11629</v>
      </c>
      <c r="F2613" s="20" t="s">
        <v>3754</v>
      </c>
      <c r="G2613" s="20" t="s">
        <v>11630</v>
      </c>
      <c r="H2613" s="20" t="s">
        <v>11631</v>
      </c>
      <c r="I2613" s="20" t="s">
        <v>401</v>
      </c>
      <c r="J2613" s="20" t="s">
        <v>402</v>
      </c>
    </row>
    <row r="2614" spans="1:10" x14ac:dyDescent="0.2">
      <c r="A2614" s="20" t="s">
        <v>11632</v>
      </c>
      <c r="B2614" s="20" t="s">
        <v>4918</v>
      </c>
      <c r="C2614" s="20" t="s">
        <v>4909</v>
      </c>
      <c r="D2614" s="20" t="s">
        <v>419</v>
      </c>
      <c r="E2614" s="20" t="s">
        <v>11633</v>
      </c>
      <c r="F2614" s="20" t="s">
        <v>1206</v>
      </c>
      <c r="G2614" s="20" t="s">
        <v>11634</v>
      </c>
      <c r="H2614" s="20" t="s">
        <v>11635</v>
      </c>
      <c r="I2614" s="20" t="s">
        <v>389</v>
      </c>
      <c r="J2614" s="20"/>
    </row>
    <row r="2615" spans="1:10" x14ac:dyDescent="0.2">
      <c r="A2615" s="20" t="s">
        <v>11636</v>
      </c>
      <c r="B2615" s="20" t="s">
        <v>4908</v>
      </c>
      <c r="C2615" s="20" t="s">
        <v>4909</v>
      </c>
      <c r="D2615" s="20" t="s">
        <v>419</v>
      </c>
      <c r="E2615" s="20" t="s">
        <v>11637</v>
      </c>
      <c r="F2615" s="20" t="s">
        <v>655</v>
      </c>
      <c r="G2615" s="20" t="s">
        <v>11638</v>
      </c>
      <c r="H2615" s="20" t="s">
        <v>11639</v>
      </c>
      <c r="I2615" s="20" t="s">
        <v>401</v>
      </c>
      <c r="J2615" s="20" t="s">
        <v>483</v>
      </c>
    </row>
    <row r="2616" spans="1:10" x14ac:dyDescent="0.2">
      <c r="A2616" s="20" t="s">
        <v>11640</v>
      </c>
      <c r="B2616" s="20" t="s">
        <v>4918</v>
      </c>
      <c r="C2616" s="20" t="s">
        <v>4909</v>
      </c>
      <c r="D2616" s="20" t="s">
        <v>445</v>
      </c>
      <c r="E2616" s="20" t="s">
        <v>11641</v>
      </c>
      <c r="F2616" s="20" t="s">
        <v>11642</v>
      </c>
      <c r="G2616" s="20" t="s">
        <v>11643</v>
      </c>
      <c r="H2616" s="20" t="s">
        <v>11644</v>
      </c>
      <c r="I2616" s="20" t="s">
        <v>352</v>
      </c>
      <c r="J2616" s="20"/>
    </row>
    <row r="2617" spans="1:10" x14ac:dyDescent="0.2">
      <c r="A2617" s="20" t="s">
        <v>11645</v>
      </c>
      <c r="B2617" s="20" t="s">
        <v>4918</v>
      </c>
      <c r="C2617" s="20" t="s">
        <v>4909</v>
      </c>
      <c r="D2617" s="20" t="s">
        <v>419</v>
      </c>
      <c r="E2617" s="20" t="s">
        <v>11646</v>
      </c>
      <c r="F2617" s="20" t="s">
        <v>1620</v>
      </c>
      <c r="G2617" s="20" t="s">
        <v>11647</v>
      </c>
      <c r="H2617" s="20" t="s">
        <v>11648</v>
      </c>
      <c r="I2617" s="20" t="s">
        <v>401</v>
      </c>
      <c r="J2617" s="20" t="s">
        <v>483</v>
      </c>
    </row>
    <row r="2618" spans="1:10" x14ac:dyDescent="0.2">
      <c r="A2618" s="20" t="s">
        <v>11649</v>
      </c>
      <c r="B2618" s="20" t="s">
        <v>4908</v>
      </c>
      <c r="C2618" s="20" t="s">
        <v>4909</v>
      </c>
      <c r="D2618" s="20" t="s">
        <v>419</v>
      </c>
      <c r="E2618" s="20" t="s">
        <v>11650</v>
      </c>
      <c r="F2618" s="20" t="s">
        <v>421</v>
      </c>
      <c r="G2618" s="20" t="s">
        <v>11651</v>
      </c>
      <c r="H2618" s="20" t="s">
        <v>11652</v>
      </c>
      <c r="I2618" s="20" t="s">
        <v>401</v>
      </c>
      <c r="J2618" s="20" t="s">
        <v>483</v>
      </c>
    </row>
    <row r="2619" spans="1:10" x14ac:dyDescent="0.2">
      <c r="A2619" s="20" t="s">
        <v>11653</v>
      </c>
      <c r="B2619" s="20" t="s">
        <v>4918</v>
      </c>
      <c r="C2619" s="20" t="s">
        <v>4909</v>
      </c>
      <c r="D2619" s="20" t="s">
        <v>419</v>
      </c>
      <c r="E2619" s="20" t="s">
        <v>11654</v>
      </c>
      <c r="F2619" s="20" t="s">
        <v>1383</v>
      </c>
      <c r="G2619" s="20" t="s">
        <v>11655</v>
      </c>
      <c r="H2619" s="20" t="s">
        <v>11656</v>
      </c>
      <c r="I2619" s="20" t="s">
        <v>401</v>
      </c>
      <c r="J2619" s="20" t="s">
        <v>483</v>
      </c>
    </row>
    <row r="2620" spans="1:10" x14ac:dyDescent="0.2">
      <c r="A2620" s="20" t="s">
        <v>11657</v>
      </c>
      <c r="B2620" s="20" t="s">
        <v>4908</v>
      </c>
      <c r="C2620" s="20" t="s">
        <v>4909</v>
      </c>
      <c r="D2620" s="20" t="s">
        <v>419</v>
      </c>
      <c r="E2620" s="20" t="s">
        <v>11658</v>
      </c>
      <c r="F2620" s="20" t="s">
        <v>456</v>
      </c>
      <c r="G2620" s="20" t="s">
        <v>11659</v>
      </c>
      <c r="H2620" s="20" t="s">
        <v>11660</v>
      </c>
      <c r="I2620" s="20" t="s">
        <v>401</v>
      </c>
      <c r="J2620" s="20" t="s">
        <v>483</v>
      </c>
    </row>
    <row r="2621" spans="1:10" x14ac:dyDescent="0.2">
      <c r="A2621" s="20" t="s">
        <v>11661</v>
      </c>
      <c r="B2621" s="20" t="s">
        <v>4908</v>
      </c>
      <c r="C2621" s="20" t="s">
        <v>4909</v>
      </c>
      <c r="D2621" s="20" t="s">
        <v>419</v>
      </c>
      <c r="E2621" s="20" t="s">
        <v>11662</v>
      </c>
      <c r="F2621" s="20" t="s">
        <v>501</v>
      </c>
      <c r="G2621" s="20" t="s">
        <v>11663</v>
      </c>
      <c r="H2621" s="20" t="s">
        <v>11664</v>
      </c>
      <c r="I2621" s="20" t="s">
        <v>401</v>
      </c>
      <c r="J2621" s="20" t="s">
        <v>402</v>
      </c>
    </row>
    <row r="2622" spans="1:10" x14ac:dyDescent="0.2">
      <c r="A2622" s="20" t="s">
        <v>11665</v>
      </c>
      <c r="B2622" s="20" t="s">
        <v>4918</v>
      </c>
      <c r="C2622" s="20" t="s">
        <v>4909</v>
      </c>
      <c r="D2622" s="20" t="s">
        <v>419</v>
      </c>
      <c r="E2622" s="20" t="s">
        <v>11666</v>
      </c>
      <c r="F2622" s="20" t="s">
        <v>5830</v>
      </c>
      <c r="G2622" s="20" t="s">
        <v>11667</v>
      </c>
      <c r="H2622" s="20" t="s">
        <v>11668</v>
      </c>
      <c r="I2622" s="20" t="s">
        <v>401</v>
      </c>
      <c r="J2622" s="20" t="s">
        <v>483</v>
      </c>
    </row>
    <row r="2623" spans="1:10" x14ac:dyDescent="0.2">
      <c r="A2623" s="20" t="s">
        <v>11669</v>
      </c>
      <c r="B2623" s="20" t="s">
        <v>4908</v>
      </c>
      <c r="C2623" s="20" t="s">
        <v>4909</v>
      </c>
      <c r="D2623" s="20" t="s">
        <v>445</v>
      </c>
      <c r="E2623" s="20" t="s">
        <v>11670</v>
      </c>
      <c r="F2623" s="20" t="s">
        <v>11671</v>
      </c>
      <c r="G2623" s="20" t="s">
        <v>11672</v>
      </c>
      <c r="H2623" s="20" t="s">
        <v>11673</v>
      </c>
      <c r="I2623" s="20" t="s">
        <v>401</v>
      </c>
      <c r="J2623" s="20" t="s">
        <v>402</v>
      </c>
    </row>
    <row r="2624" spans="1:10" x14ac:dyDescent="0.2">
      <c r="A2624" s="20" t="s">
        <v>11674</v>
      </c>
      <c r="B2624" s="20" t="s">
        <v>4918</v>
      </c>
      <c r="C2624" s="20" t="s">
        <v>4909</v>
      </c>
      <c r="D2624" s="20" t="s">
        <v>445</v>
      </c>
      <c r="E2624" s="20" t="s">
        <v>11675</v>
      </c>
      <c r="F2624" s="20" t="s">
        <v>11676</v>
      </c>
      <c r="G2624" s="20" t="s">
        <v>11677</v>
      </c>
      <c r="H2624" s="20" t="s">
        <v>11678</v>
      </c>
      <c r="I2624" s="20" t="s">
        <v>401</v>
      </c>
      <c r="J2624" s="20" t="s">
        <v>483</v>
      </c>
    </row>
    <row r="2625" spans="1:10" x14ac:dyDescent="0.2">
      <c r="A2625" s="20" t="s">
        <v>11679</v>
      </c>
      <c r="B2625" s="20" t="s">
        <v>4908</v>
      </c>
      <c r="C2625" s="20" t="s">
        <v>4909</v>
      </c>
      <c r="D2625" s="20" t="s">
        <v>445</v>
      </c>
      <c r="E2625" s="20" t="s">
        <v>11680</v>
      </c>
      <c r="F2625" s="20" t="s">
        <v>421</v>
      </c>
      <c r="G2625" s="20" t="s">
        <v>11681</v>
      </c>
      <c r="H2625" s="20" t="s">
        <v>11682</v>
      </c>
      <c r="I2625" s="20" t="s">
        <v>401</v>
      </c>
      <c r="J2625" s="20" t="s">
        <v>483</v>
      </c>
    </row>
    <row r="2626" spans="1:10" x14ac:dyDescent="0.2">
      <c r="A2626" s="20" t="s">
        <v>11683</v>
      </c>
      <c r="B2626" s="20" t="s">
        <v>4908</v>
      </c>
      <c r="C2626" s="20" t="s">
        <v>4909</v>
      </c>
      <c r="D2626" s="20" t="s">
        <v>419</v>
      </c>
      <c r="E2626" s="20" t="s">
        <v>11684</v>
      </c>
      <c r="F2626" s="20" t="s">
        <v>11685</v>
      </c>
      <c r="G2626" s="20" t="s">
        <v>11686</v>
      </c>
      <c r="H2626" s="20" t="s">
        <v>11687</v>
      </c>
      <c r="I2626" s="20" t="s">
        <v>401</v>
      </c>
      <c r="J2626" s="20" t="s">
        <v>402</v>
      </c>
    </row>
    <row r="2627" spans="1:10" x14ac:dyDescent="0.2">
      <c r="A2627" s="20" t="s">
        <v>11688</v>
      </c>
      <c r="B2627" s="20" t="s">
        <v>4908</v>
      </c>
      <c r="C2627" s="20" t="s">
        <v>4909</v>
      </c>
      <c r="D2627" s="20" t="s">
        <v>445</v>
      </c>
      <c r="E2627" s="20" t="s">
        <v>11689</v>
      </c>
      <c r="F2627" s="20" t="s">
        <v>11690</v>
      </c>
      <c r="G2627" s="20" t="s">
        <v>11691</v>
      </c>
      <c r="H2627" s="20" t="s">
        <v>11692</v>
      </c>
      <c r="I2627" s="20" t="s">
        <v>401</v>
      </c>
      <c r="J2627" s="20" t="s">
        <v>483</v>
      </c>
    </row>
    <row r="2628" spans="1:10" x14ac:dyDescent="0.2">
      <c r="A2628" s="20" t="s">
        <v>11693</v>
      </c>
      <c r="B2628" s="20" t="s">
        <v>4918</v>
      </c>
      <c r="C2628" s="20" t="s">
        <v>4909</v>
      </c>
      <c r="D2628" s="20" t="s">
        <v>445</v>
      </c>
      <c r="E2628" s="20" t="s">
        <v>11694</v>
      </c>
      <c r="F2628" s="20" t="s">
        <v>421</v>
      </c>
      <c r="G2628" s="20" t="s">
        <v>11695</v>
      </c>
      <c r="H2628" s="20" t="s">
        <v>11696</v>
      </c>
      <c r="I2628" s="20" t="s">
        <v>401</v>
      </c>
      <c r="J2628" s="20" t="s">
        <v>483</v>
      </c>
    </row>
    <row r="2629" spans="1:10" x14ac:dyDescent="0.2">
      <c r="A2629" s="20" t="s">
        <v>11697</v>
      </c>
      <c r="B2629" s="20" t="s">
        <v>4908</v>
      </c>
      <c r="C2629" s="20" t="s">
        <v>4909</v>
      </c>
      <c r="D2629" s="20" t="s">
        <v>419</v>
      </c>
      <c r="E2629" s="20" t="s">
        <v>11698</v>
      </c>
      <c r="F2629" s="20" t="s">
        <v>693</v>
      </c>
      <c r="G2629" s="20" t="s">
        <v>11699</v>
      </c>
      <c r="H2629" s="20" t="s">
        <v>11700</v>
      </c>
      <c r="I2629" s="20" t="s">
        <v>401</v>
      </c>
      <c r="J2629" s="20" t="s">
        <v>483</v>
      </c>
    </row>
    <row r="2630" spans="1:10" x14ac:dyDescent="0.2">
      <c r="A2630" s="20" t="s">
        <v>11701</v>
      </c>
      <c r="B2630" s="20" t="s">
        <v>4908</v>
      </c>
      <c r="C2630" s="20" t="s">
        <v>4909</v>
      </c>
      <c r="D2630" s="20" t="s">
        <v>445</v>
      </c>
      <c r="E2630" s="20" t="s">
        <v>11702</v>
      </c>
      <c r="F2630" s="20" t="s">
        <v>11703</v>
      </c>
      <c r="G2630" s="20" t="s">
        <v>11704</v>
      </c>
      <c r="H2630" s="20" t="s">
        <v>11705</v>
      </c>
      <c r="I2630" s="20" t="s">
        <v>401</v>
      </c>
      <c r="J2630" s="20" t="s">
        <v>483</v>
      </c>
    </row>
    <row r="2631" spans="1:10" x14ac:dyDescent="0.2">
      <c r="A2631" s="20" t="s">
        <v>11706</v>
      </c>
      <c r="B2631" s="20" t="s">
        <v>4908</v>
      </c>
      <c r="C2631" s="20" t="s">
        <v>4909</v>
      </c>
      <c r="D2631" s="20" t="s">
        <v>419</v>
      </c>
      <c r="E2631" s="20" t="s">
        <v>11707</v>
      </c>
      <c r="F2631" s="20" t="s">
        <v>11708</v>
      </c>
      <c r="G2631" s="20" t="s">
        <v>11709</v>
      </c>
      <c r="H2631" s="20" t="s">
        <v>11710</v>
      </c>
      <c r="I2631" s="20" t="s">
        <v>401</v>
      </c>
      <c r="J2631" s="20" t="s">
        <v>483</v>
      </c>
    </row>
    <row r="2632" spans="1:10" x14ac:dyDescent="0.2">
      <c r="A2632" s="20" t="s">
        <v>11711</v>
      </c>
      <c r="B2632" s="20" t="s">
        <v>4918</v>
      </c>
      <c r="C2632" s="20" t="s">
        <v>4909</v>
      </c>
      <c r="D2632" s="20" t="s">
        <v>445</v>
      </c>
      <c r="E2632" s="20" t="s">
        <v>11712</v>
      </c>
      <c r="F2632" s="20" t="s">
        <v>10183</v>
      </c>
      <c r="G2632" s="20" t="s">
        <v>11713</v>
      </c>
      <c r="H2632" s="20" t="s">
        <v>11714</v>
      </c>
      <c r="I2632" s="20" t="s">
        <v>401</v>
      </c>
      <c r="J2632" s="20" t="s">
        <v>483</v>
      </c>
    </row>
    <row r="2633" spans="1:10" x14ac:dyDescent="0.2">
      <c r="A2633" s="20" t="s">
        <v>11715</v>
      </c>
      <c r="B2633" s="20" t="s">
        <v>4908</v>
      </c>
      <c r="C2633" s="20" t="s">
        <v>4909</v>
      </c>
      <c r="D2633" s="20" t="s">
        <v>419</v>
      </c>
      <c r="E2633" s="20" t="s">
        <v>11716</v>
      </c>
      <c r="F2633" s="20" t="s">
        <v>1660</v>
      </c>
      <c r="G2633" s="20" t="s">
        <v>11717</v>
      </c>
      <c r="H2633" s="20" t="s">
        <v>11718</v>
      </c>
      <c r="I2633" s="20" t="s">
        <v>401</v>
      </c>
      <c r="J2633" s="20" t="s">
        <v>483</v>
      </c>
    </row>
    <row r="2634" spans="1:10" x14ac:dyDescent="0.2">
      <c r="A2634" s="20" t="s">
        <v>11719</v>
      </c>
      <c r="B2634" s="20" t="s">
        <v>4918</v>
      </c>
      <c r="C2634" s="20" t="s">
        <v>4909</v>
      </c>
      <c r="D2634" s="20" t="s">
        <v>445</v>
      </c>
      <c r="E2634" s="20" t="s">
        <v>11720</v>
      </c>
      <c r="F2634" s="20" t="s">
        <v>11721</v>
      </c>
      <c r="G2634" s="20" t="s">
        <v>11722</v>
      </c>
      <c r="H2634" s="20" t="s">
        <v>11723</v>
      </c>
      <c r="I2634" s="20" t="s">
        <v>401</v>
      </c>
      <c r="J2634" s="20" t="s">
        <v>483</v>
      </c>
    </row>
    <row r="2635" spans="1:10" x14ac:dyDescent="0.2">
      <c r="A2635" s="20" t="s">
        <v>11724</v>
      </c>
      <c r="B2635" s="20" t="s">
        <v>4908</v>
      </c>
      <c r="C2635" s="20" t="s">
        <v>4909</v>
      </c>
      <c r="D2635" s="20" t="s">
        <v>419</v>
      </c>
      <c r="E2635" s="20" t="s">
        <v>11725</v>
      </c>
      <c r="F2635" s="20" t="s">
        <v>410</v>
      </c>
      <c r="G2635" s="20" t="s">
        <v>11726</v>
      </c>
      <c r="H2635" s="20" t="s">
        <v>11727</v>
      </c>
      <c r="I2635" s="20" t="s">
        <v>401</v>
      </c>
      <c r="J2635" s="20" t="s">
        <v>483</v>
      </c>
    </row>
    <row r="2636" spans="1:10" x14ac:dyDescent="0.2">
      <c r="A2636" s="20" t="s">
        <v>11728</v>
      </c>
      <c r="B2636" s="20" t="s">
        <v>4908</v>
      </c>
      <c r="C2636" s="20" t="s">
        <v>4909</v>
      </c>
      <c r="D2636" s="20" t="s">
        <v>445</v>
      </c>
      <c r="E2636" s="20" t="s">
        <v>11729</v>
      </c>
      <c r="F2636" s="20" t="s">
        <v>1206</v>
      </c>
      <c r="G2636" s="20" t="s">
        <v>11730</v>
      </c>
      <c r="H2636" s="20" t="s">
        <v>11731</v>
      </c>
      <c r="I2636" s="20" t="s">
        <v>401</v>
      </c>
      <c r="J2636" s="20" t="s">
        <v>483</v>
      </c>
    </row>
    <row r="2637" spans="1:10" x14ac:dyDescent="0.2">
      <c r="A2637" s="20" t="s">
        <v>11732</v>
      </c>
      <c r="B2637" s="20" t="s">
        <v>4918</v>
      </c>
      <c r="C2637" s="20" t="s">
        <v>4909</v>
      </c>
      <c r="D2637" s="20" t="s">
        <v>419</v>
      </c>
      <c r="E2637" s="20" t="s">
        <v>11733</v>
      </c>
      <c r="F2637" s="20" t="s">
        <v>11734</v>
      </c>
      <c r="G2637" s="20" t="s">
        <v>11735</v>
      </c>
      <c r="H2637" s="20" t="s">
        <v>11736</v>
      </c>
      <c r="I2637" s="20" t="s">
        <v>401</v>
      </c>
      <c r="J2637" s="20" t="s">
        <v>483</v>
      </c>
    </row>
    <row r="2638" spans="1:10" x14ac:dyDescent="0.2">
      <c r="A2638" s="20" t="s">
        <v>11737</v>
      </c>
      <c r="B2638" s="20" t="s">
        <v>4918</v>
      </c>
      <c r="C2638" s="20" t="s">
        <v>4909</v>
      </c>
      <c r="D2638" s="20" t="s">
        <v>419</v>
      </c>
      <c r="E2638" s="20" t="s">
        <v>11738</v>
      </c>
      <c r="F2638" s="20" t="s">
        <v>11739</v>
      </c>
      <c r="G2638" s="20" t="s">
        <v>11740</v>
      </c>
      <c r="H2638" s="20" t="s">
        <v>11741</v>
      </c>
      <c r="I2638" s="20" t="s">
        <v>401</v>
      </c>
      <c r="J2638" s="20" t="s">
        <v>402</v>
      </c>
    </row>
    <row r="2639" spans="1:10" x14ac:dyDescent="0.2">
      <c r="A2639" s="20" t="s">
        <v>11742</v>
      </c>
      <c r="B2639" s="20" t="s">
        <v>4908</v>
      </c>
      <c r="C2639" s="20" t="s">
        <v>4909</v>
      </c>
      <c r="D2639" s="20" t="s">
        <v>445</v>
      </c>
      <c r="E2639" s="20" t="s">
        <v>11743</v>
      </c>
      <c r="F2639" s="20" t="s">
        <v>1688</v>
      </c>
      <c r="G2639" s="20" t="s">
        <v>11744</v>
      </c>
      <c r="H2639" s="20" t="s">
        <v>11745</v>
      </c>
      <c r="I2639" s="20" t="s">
        <v>401</v>
      </c>
      <c r="J2639" s="20" t="s">
        <v>483</v>
      </c>
    </row>
    <row r="2640" spans="1:10" x14ac:dyDescent="0.2">
      <c r="A2640" s="20" t="s">
        <v>11746</v>
      </c>
      <c r="B2640" s="20" t="s">
        <v>4918</v>
      </c>
      <c r="C2640" s="20" t="s">
        <v>4909</v>
      </c>
      <c r="D2640" s="20" t="s">
        <v>445</v>
      </c>
      <c r="E2640" s="20" t="s">
        <v>11747</v>
      </c>
      <c r="F2640" s="20" t="s">
        <v>421</v>
      </c>
      <c r="G2640" s="20" t="s">
        <v>11748</v>
      </c>
      <c r="H2640" s="20" t="s">
        <v>11749</v>
      </c>
      <c r="I2640" s="20" t="s">
        <v>401</v>
      </c>
      <c r="J2640" s="20" t="s">
        <v>483</v>
      </c>
    </row>
    <row r="2641" spans="1:10" x14ac:dyDescent="0.2">
      <c r="A2641" s="20" t="s">
        <v>11750</v>
      </c>
      <c r="B2641" s="20" t="s">
        <v>4908</v>
      </c>
      <c r="C2641" s="20" t="s">
        <v>4909</v>
      </c>
      <c r="D2641" s="20" t="s">
        <v>445</v>
      </c>
      <c r="E2641" s="20" t="s">
        <v>11751</v>
      </c>
      <c r="F2641" s="20" t="s">
        <v>11752</v>
      </c>
      <c r="G2641" s="20" t="s">
        <v>11753</v>
      </c>
      <c r="H2641" s="20" t="s">
        <v>11754</v>
      </c>
      <c r="I2641" s="20" t="s">
        <v>401</v>
      </c>
      <c r="J2641" s="20" t="s">
        <v>483</v>
      </c>
    </row>
    <row r="2642" spans="1:10" x14ac:dyDescent="0.2">
      <c r="A2642" s="20" t="s">
        <v>11755</v>
      </c>
      <c r="B2642" s="20" t="s">
        <v>4918</v>
      </c>
      <c r="C2642" s="20" t="s">
        <v>4909</v>
      </c>
      <c r="D2642" s="20" t="s">
        <v>419</v>
      </c>
      <c r="E2642" s="20" t="s">
        <v>11756</v>
      </c>
      <c r="F2642" s="20" t="s">
        <v>421</v>
      </c>
      <c r="G2642" s="20" t="s">
        <v>11757</v>
      </c>
      <c r="H2642" s="20" t="s">
        <v>11758</v>
      </c>
      <c r="I2642" s="20" t="s">
        <v>389</v>
      </c>
      <c r="J2642" s="20"/>
    </row>
    <row r="2643" spans="1:10" x14ac:dyDescent="0.2">
      <c r="A2643" s="20" t="s">
        <v>11759</v>
      </c>
      <c r="B2643" s="20" t="s">
        <v>4908</v>
      </c>
      <c r="C2643" s="20" t="s">
        <v>4909</v>
      </c>
      <c r="D2643" s="20" t="s">
        <v>445</v>
      </c>
      <c r="E2643" s="20" t="s">
        <v>11760</v>
      </c>
      <c r="F2643" s="20" t="s">
        <v>914</v>
      </c>
      <c r="G2643" s="20" t="s">
        <v>11761</v>
      </c>
      <c r="H2643" s="20" t="s">
        <v>11762</v>
      </c>
      <c r="I2643" s="20" t="s">
        <v>401</v>
      </c>
      <c r="J2643" s="20" t="s">
        <v>483</v>
      </c>
    </row>
    <row r="2644" spans="1:10" x14ac:dyDescent="0.2">
      <c r="A2644" s="20" t="s">
        <v>11763</v>
      </c>
      <c r="B2644" s="20" t="s">
        <v>4908</v>
      </c>
      <c r="C2644" s="20" t="s">
        <v>4909</v>
      </c>
      <c r="D2644" s="20" t="s">
        <v>445</v>
      </c>
      <c r="E2644" s="20" t="s">
        <v>11764</v>
      </c>
      <c r="F2644" s="20" t="s">
        <v>4066</v>
      </c>
      <c r="G2644" s="20" t="s">
        <v>11765</v>
      </c>
      <c r="H2644" s="20" t="s">
        <v>11766</v>
      </c>
      <c r="I2644" s="20" t="s">
        <v>401</v>
      </c>
      <c r="J2644" s="20" t="s">
        <v>402</v>
      </c>
    </row>
    <row r="2645" spans="1:10" x14ac:dyDescent="0.2">
      <c r="A2645" s="20" t="s">
        <v>11767</v>
      </c>
      <c r="B2645" s="20" t="s">
        <v>4918</v>
      </c>
      <c r="C2645" s="20" t="s">
        <v>4909</v>
      </c>
      <c r="D2645" s="20" t="s">
        <v>445</v>
      </c>
      <c r="E2645" s="20" t="s">
        <v>11768</v>
      </c>
      <c r="F2645" s="20" t="s">
        <v>11769</v>
      </c>
      <c r="G2645" s="20" t="s">
        <v>11770</v>
      </c>
      <c r="H2645" s="20" t="s">
        <v>11771</v>
      </c>
      <c r="I2645" s="20" t="s">
        <v>401</v>
      </c>
      <c r="J2645" s="20" t="s">
        <v>483</v>
      </c>
    </row>
    <row r="2646" spans="1:10" x14ac:dyDescent="0.2">
      <c r="A2646" s="20" t="s">
        <v>11772</v>
      </c>
      <c r="B2646" s="20" t="s">
        <v>4908</v>
      </c>
      <c r="C2646" s="20" t="s">
        <v>4909</v>
      </c>
      <c r="D2646" s="20" t="s">
        <v>419</v>
      </c>
      <c r="E2646" s="20" t="s">
        <v>11773</v>
      </c>
      <c r="F2646" s="20" t="s">
        <v>831</v>
      </c>
      <c r="G2646" s="20" t="s">
        <v>11774</v>
      </c>
      <c r="H2646" s="20" t="s">
        <v>11775</v>
      </c>
      <c r="I2646" s="20" t="s">
        <v>401</v>
      </c>
      <c r="J2646" s="20" t="s">
        <v>483</v>
      </c>
    </row>
    <row r="2647" spans="1:10" x14ac:dyDescent="0.2">
      <c r="A2647" s="20" t="s">
        <v>11776</v>
      </c>
      <c r="B2647" s="20" t="s">
        <v>4908</v>
      </c>
      <c r="C2647" s="20" t="s">
        <v>4909</v>
      </c>
      <c r="D2647" s="20" t="s">
        <v>419</v>
      </c>
      <c r="E2647" s="20" t="s">
        <v>11777</v>
      </c>
      <c r="F2647" s="20" t="s">
        <v>542</v>
      </c>
      <c r="G2647" s="20" t="s">
        <v>11778</v>
      </c>
      <c r="H2647" s="20" t="s">
        <v>11779</v>
      </c>
      <c r="I2647" s="20" t="s">
        <v>401</v>
      </c>
      <c r="J2647" s="20" t="s">
        <v>402</v>
      </c>
    </row>
    <row r="2648" spans="1:10" x14ac:dyDescent="0.2">
      <c r="A2648" s="20" t="s">
        <v>11780</v>
      </c>
      <c r="B2648" s="20" t="s">
        <v>4908</v>
      </c>
      <c r="C2648" s="20" t="s">
        <v>4909</v>
      </c>
      <c r="D2648" s="20" t="s">
        <v>419</v>
      </c>
      <c r="E2648" s="20" t="s">
        <v>11781</v>
      </c>
      <c r="F2648" s="20" t="s">
        <v>9511</v>
      </c>
      <c r="G2648" s="20" t="s">
        <v>11782</v>
      </c>
      <c r="H2648" s="20" t="s">
        <v>11783</v>
      </c>
      <c r="I2648" s="20" t="s">
        <v>401</v>
      </c>
      <c r="J2648" s="20" t="s">
        <v>483</v>
      </c>
    </row>
    <row r="2649" spans="1:10" x14ac:dyDescent="0.2">
      <c r="A2649" s="20" t="s">
        <v>11784</v>
      </c>
      <c r="B2649" s="20" t="s">
        <v>4908</v>
      </c>
      <c r="C2649" s="20" t="s">
        <v>4909</v>
      </c>
      <c r="D2649" s="20" t="s">
        <v>419</v>
      </c>
      <c r="E2649" s="20" t="s">
        <v>11785</v>
      </c>
      <c r="F2649" s="20" t="s">
        <v>1650</v>
      </c>
      <c r="G2649" s="20" t="s">
        <v>11786</v>
      </c>
      <c r="H2649" s="20" t="s">
        <v>11787</v>
      </c>
      <c r="I2649" s="20" t="s">
        <v>401</v>
      </c>
      <c r="J2649" s="20" t="s">
        <v>483</v>
      </c>
    </row>
    <row r="2650" spans="1:10" x14ac:dyDescent="0.2">
      <c r="A2650" s="20" t="s">
        <v>11788</v>
      </c>
      <c r="B2650" s="20" t="s">
        <v>4908</v>
      </c>
      <c r="C2650" s="20" t="s">
        <v>4909</v>
      </c>
      <c r="D2650" s="20" t="s">
        <v>419</v>
      </c>
      <c r="E2650" s="20" t="s">
        <v>11789</v>
      </c>
      <c r="F2650" s="20" t="s">
        <v>421</v>
      </c>
      <c r="G2650" s="20" t="s">
        <v>11790</v>
      </c>
      <c r="H2650" s="20" t="s">
        <v>11791</v>
      </c>
      <c r="I2650" s="20" t="s">
        <v>401</v>
      </c>
      <c r="J2650" s="20" t="s">
        <v>483</v>
      </c>
    </row>
    <row r="2651" spans="1:10" x14ac:dyDescent="0.2">
      <c r="A2651" s="20" t="s">
        <v>11792</v>
      </c>
      <c r="B2651" s="20" t="s">
        <v>4918</v>
      </c>
      <c r="C2651" s="20" t="s">
        <v>4909</v>
      </c>
      <c r="D2651" s="20" t="s">
        <v>445</v>
      </c>
      <c r="E2651" s="20" t="s">
        <v>11793</v>
      </c>
      <c r="F2651" s="20" t="s">
        <v>393</v>
      </c>
      <c r="G2651" s="20" t="s">
        <v>11794</v>
      </c>
      <c r="H2651" s="20" t="s">
        <v>11795</v>
      </c>
      <c r="I2651" s="20" t="s">
        <v>401</v>
      </c>
      <c r="J2651" s="20" t="s">
        <v>483</v>
      </c>
    </row>
    <row r="2652" spans="1:10" x14ac:dyDescent="0.2">
      <c r="A2652" s="20" t="s">
        <v>11796</v>
      </c>
      <c r="B2652" s="20" t="s">
        <v>4908</v>
      </c>
      <c r="C2652" s="20" t="s">
        <v>4909</v>
      </c>
      <c r="D2652" s="20" t="s">
        <v>445</v>
      </c>
      <c r="E2652" s="20" t="s">
        <v>11797</v>
      </c>
      <c r="F2652" s="20" t="s">
        <v>4102</v>
      </c>
      <c r="G2652" s="20" t="s">
        <v>11798</v>
      </c>
      <c r="H2652" s="20" t="s">
        <v>11799</v>
      </c>
      <c r="I2652" s="20" t="s">
        <v>401</v>
      </c>
      <c r="J2652" s="20" t="s">
        <v>483</v>
      </c>
    </row>
    <row r="2653" spans="1:10" x14ac:dyDescent="0.2">
      <c r="A2653" s="20" t="s">
        <v>11800</v>
      </c>
      <c r="B2653" s="20" t="s">
        <v>4908</v>
      </c>
      <c r="C2653" s="20" t="s">
        <v>4909</v>
      </c>
      <c r="D2653" s="20" t="s">
        <v>419</v>
      </c>
      <c r="E2653" s="20" t="s">
        <v>11801</v>
      </c>
      <c r="F2653" s="20" t="s">
        <v>1837</v>
      </c>
      <c r="G2653" s="20" t="s">
        <v>11802</v>
      </c>
      <c r="H2653" s="20" t="s">
        <v>11803</v>
      </c>
      <c r="I2653" s="20" t="s">
        <v>401</v>
      </c>
      <c r="J2653" s="20" t="s">
        <v>483</v>
      </c>
    </row>
    <row r="2654" spans="1:10" x14ac:dyDescent="0.2">
      <c r="A2654" s="20" t="s">
        <v>11804</v>
      </c>
      <c r="B2654" s="20" t="s">
        <v>4918</v>
      </c>
      <c r="C2654" s="20" t="s">
        <v>4909</v>
      </c>
      <c r="D2654" s="20" t="s">
        <v>445</v>
      </c>
      <c r="E2654" s="20" t="s">
        <v>11805</v>
      </c>
      <c r="F2654" s="20" t="s">
        <v>10783</v>
      </c>
      <c r="G2654" s="20" t="s">
        <v>11806</v>
      </c>
      <c r="H2654" s="20" t="s">
        <v>11807</v>
      </c>
      <c r="I2654" s="20" t="s">
        <v>401</v>
      </c>
      <c r="J2654" s="20" t="s">
        <v>402</v>
      </c>
    </row>
    <row r="2655" spans="1:10" x14ac:dyDescent="0.2">
      <c r="A2655" s="20" t="s">
        <v>11808</v>
      </c>
      <c r="B2655" s="20" t="s">
        <v>4908</v>
      </c>
      <c r="C2655" s="20" t="s">
        <v>4909</v>
      </c>
      <c r="D2655" s="20" t="s">
        <v>419</v>
      </c>
      <c r="E2655" s="20" t="s">
        <v>11809</v>
      </c>
      <c r="F2655" s="20" t="s">
        <v>377</v>
      </c>
      <c r="G2655" s="20" t="s">
        <v>11810</v>
      </c>
      <c r="H2655" s="20" t="s">
        <v>11811</v>
      </c>
      <c r="I2655" s="20" t="s">
        <v>401</v>
      </c>
      <c r="J2655" s="20" t="s">
        <v>483</v>
      </c>
    </row>
    <row r="2656" spans="1:10" x14ac:dyDescent="0.2">
      <c r="A2656" s="20" t="s">
        <v>11812</v>
      </c>
      <c r="B2656" s="20" t="s">
        <v>4918</v>
      </c>
      <c r="C2656" s="20" t="s">
        <v>4909</v>
      </c>
      <c r="D2656" s="20" t="s">
        <v>419</v>
      </c>
      <c r="E2656" s="20" t="s">
        <v>11813</v>
      </c>
      <c r="F2656" s="20" t="s">
        <v>2039</v>
      </c>
      <c r="G2656" s="20" t="s">
        <v>11814</v>
      </c>
      <c r="H2656" s="20" t="s">
        <v>11815</v>
      </c>
      <c r="I2656" s="20" t="s">
        <v>389</v>
      </c>
      <c r="J2656" s="20"/>
    </row>
    <row r="2657" spans="1:10" x14ac:dyDescent="0.2">
      <c r="A2657" s="20" t="s">
        <v>11816</v>
      </c>
      <c r="B2657" s="20" t="s">
        <v>4908</v>
      </c>
      <c r="C2657" s="20" t="s">
        <v>4909</v>
      </c>
      <c r="D2657" s="20" t="s">
        <v>445</v>
      </c>
      <c r="E2657" s="20" t="s">
        <v>11817</v>
      </c>
      <c r="F2657" s="20" t="s">
        <v>6475</v>
      </c>
      <c r="G2657" s="20" t="s">
        <v>11818</v>
      </c>
      <c r="H2657" s="20" t="s">
        <v>11819</v>
      </c>
      <c r="I2657" s="20" t="s">
        <v>401</v>
      </c>
      <c r="J2657" s="20" t="s">
        <v>402</v>
      </c>
    </row>
    <row r="2658" spans="1:10" x14ac:dyDescent="0.2">
      <c r="A2658" s="20" t="s">
        <v>11820</v>
      </c>
      <c r="B2658" s="20" t="s">
        <v>4918</v>
      </c>
      <c r="C2658" s="20" t="s">
        <v>4909</v>
      </c>
      <c r="D2658" s="20" t="s">
        <v>445</v>
      </c>
      <c r="E2658" s="20" t="s">
        <v>11821</v>
      </c>
      <c r="F2658" s="20" t="s">
        <v>816</v>
      </c>
      <c r="G2658" s="20" t="s">
        <v>11822</v>
      </c>
      <c r="H2658" s="20" t="s">
        <v>11823</v>
      </c>
      <c r="I2658" s="20" t="s">
        <v>401</v>
      </c>
      <c r="J2658" s="20" t="s">
        <v>483</v>
      </c>
    </row>
    <row r="2659" spans="1:10" x14ac:dyDescent="0.2">
      <c r="A2659" s="20" t="s">
        <v>11824</v>
      </c>
      <c r="B2659" s="20" t="s">
        <v>4918</v>
      </c>
      <c r="C2659" s="20" t="s">
        <v>4909</v>
      </c>
      <c r="D2659" s="20" t="s">
        <v>445</v>
      </c>
      <c r="E2659" s="20" t="s">
        <v>11825</v>
      </c>
      <c r="F2659" s="20" t="s">
        <v>11826</v>
      </c>
      <c r="G2659" s="20" t="s">
        <v>11827</v>
      </c>
      <c r="H2659" s="20" t="s">
        <v>11828</v>
      </c>
      <c r="I2659" s="20" t="s">
        <v>401</v>
      </c>
      <c r="J2659" s="20" t="s">
        <v>402</v>
      </c>
    </row>
    <row r="2660" spans="1:10" x14ac:dyDescent="0.2">
      <c r="A2660" s="20" t="s">
        <v>11829</v>
      </c>
      <c r="B2660" s="20" t="s">
        <v>4908</v>
      </c>
      <c r="C2660" s="20" t="s">
        <v>4909</v>
      </c>
      <c r="D2660" s="20" t="s">
        <v>445</v>
      </c>
      <c r="E2660" s="20" t="s">
        <v>11830</v>
      </c>
      <c r="F2660" s="20" t="s">
        <v>11831</v>
      </c>
      <c r="G2660" s="20"/>
      <c r="H2660" s="20" t="s">
        <v>11832</v>
      </c>
      <c r="I2660" s="20" t="s">
        <v>401</v>
      </c>
      <c r="J2660" s="20" t="s">
        <v>483</v>
      </c>
    </row>
    <row r="2661" spans="1:10" x14ac:dyDescent="0.2">
      <c r="A2661" s="20" t="s">
        <v>11833</v>
      </c>
      <c r="B2661" s="20" t="s">
        <v>4908</v>
      </c>
      <c r="C2661" s="20" t="s">
        <v>4909</v>
      </c>
      <c r="D2661" s="20" t="s">
        <v>445</v>
      </c>
      <c r="E2661" s="20" t="s">
        <v>11834</v>
      </c>
      <c r="F2661" s="20" t="s">
        <v>1037</v>
      </c>
      <c r="G2661" s="20" t="s">
        <v>11835</v>
      </c>
      <c r="H2661" s="20" t="s">
        <v>11836</v>
      </c>
      <c r="I2661" s="20" t="s">
        <v>389</v>
      </c>
      <c r="J2661" s="20"/>
    </row>
    <row r="2662" spans="1:10" x14ac:dyDescent="0.2">
      <c r="A2662" s="20" t="s">
        <v>11837</v>
      </c>
      <c r="B2662" s="20" t="s">
        <v>4908</v>
      </c>
      <c r="C2662" s="20" t="s">
        <v>4909</v>
      </c>
      <c r="D2662" s="20" t="s">
        <v>445</v>
      </c>
      <c r="E2662" s="20" t="s">
        <v>11838</v>
      </c>
      <c r="F2662" s="20" t="s">
        <v>11839</v>
      </c>
      <c r="G2662" s="20" t="s">
        <v>11840</v>
      </c>
      <c r="H2662" s="20" t="s">
        <v>11841</v>
      </c>
      <c r="I2662" s="20" t="s">
        <v>401</v>
      </c>
      <c r="J2662" s="20" t="s">
        <v>402</v>
      </c>
    </row>
    <row r="2663" spans="1:10" x14ac:dyDescent="0.2">
      <c r="A2663" s="20" t="s">
        <v>11842</v>
      </c>
      <c r="B2663" s="20" t="s">
        <v>4908</v>
      </c>
      <c r="C2663" s="20" t="s">
        <v>4909</v>
      </c>
      <c r="D2663" s="20" t="s">
        <v>419</v>
      </c>
      <c r="E2663" s="20" t="s">
        <v>11843</v>
      </c>
      <c r="F2663" s="20" t="s">
        <v>557</v>
      </c>
      <c r="G2663" s="20" t="s">
        <v>11844</v>
      </c>
      <c r="H2663" s="20" t="s">
        <v>11845</v>
      </c>
      <c r="I2663" s="20" t="s">
        <v>401</v>
      </c>
      <c r="J2663" s="20" t="s">
        <v>483</v>
      </c>
    </row>
    <row r="2664" spans="1:10" x14ac:dyDescent="0.2">
      <c r="A2664" s="20" t="s">
        <v>11846</v>
      </c>
      <c r="B2664" s="20" t="s">
        <v>4908</v>
      </c>
      <c r="C2664" s="20" t="s">
        <v>4909</v>
      </c>
      <c r="D2664" s="20" t="s">
        <v>419</v>
      </c>
      <c r="E2664" s="20" t="s">
        <v>11847</v>
      </c>
      <c r="F2664" s="20" t="s">
        <v>410</v>
      </c>
      <c r="G2664" s="20" t="s">
        <v>11848</v>
      </c>
      <c r="H2664" s="20" t="s">
        <v>11849</v>
      </c>
      <c r="I2664" s="20" t="s">
        <v>401</v>
      </c>
      <c r="J2664" s="20" t="s">
        <v>483</v>
      </c>
    </row>
    <row r="2665" spans="1:10" x14ac:dyDescent="0.2">
      <c r="A2665" s="20" t="s">
        <v>11850</v>
      </c>
      <c r="B2665" s="20" t="s">
        <v>4908</v>
      </c>
      <c r="C2665" s="20" t="s">
        <v>4909</v>
      </c>
      <c r="D2665" s="20" t="s">
        <v>419</v>
      </c>
      <c r="E2665" s="20" t="s">
        <v>11851</v>
      </c>
      <c r="F2665" s="20" t="s">
        <v>6501</v>
      </c>
      <c r="G2665" s="20" t="s">
        <v>11852</v>
      </c>
      <c r="H2665" s="20" t="s">
        <v>11853</v>
      </c>
      <c r="I2665" s="20" t="s">
        <v>401</v>
      </c>
      <c r="J2665" s="20" t="s">
        <v>483</v>
      </c>
    </row>
    <row r="2666" spans="1:10" x14ac:dyDescent="0.2">
      <c r="A2666" s="20" t="s">
        <v>11854</v>
      </c>
      <c r="B2666" s="20" t="s">
        <v>4908</v>
      </c>
      <c r="C2666" s="20" t="s">
        <v>4909</v>
      </c>
      <c r="D2666" s="20" t="s">
        <v>419</v>
      </c>
      <c r="E2666" s="20" t="s">
        <v>11855</v>
      </c>
      <c r="F2666" s="20" t="s">
        <v>3126</v>
      </c>
      <c r="G2666" s="20" t="s">
        <v>11856</v>
      </c>
      <c r="H2666" s="20" t="s">
        <v>11857</v>
      </c>
      <c r="I2666" s="20" t="s">
        <v>401</v>
      </c>
      <c r="J2666" s="20" t="s">
        <v>483</v>
      </c>
    </row>
    <row r="2667" spans="1:10" x14ac:dyDescent="0.2">
      <c r="A2667" s="20" t="s">
        <v>11858</v>
      </c>
      <c r="B2667" s="20" t="s">
        <v>4918</v>
      </c>
      <c r="C2667" s="20" t="s">
        <v>4909</v>
      </c>
      <c r="D2667" s="20" t="s">
        <v>419</v>
      </c>
      <c r="E2667" s="20" t="s">
        <v>11859</v>
      </c>
      <c r="F2667" s="20" t="s">
        <v>1037</v>
      </c>
      <c r="G2667" s="20" t="s">
        <v>11860</v>
      </c>
      <c r="H2667" s="20" t="s">
        <v>11861</v>
      </c>
      <c r="I2667" s="20" t="s">
        <v>401</v>
      </c>
      <c r="J2667" s="20" t="s">
        <v>483</v>
      </c>
    </row>
    <row r="2668" spans="1:10" x14ac:dyDescent="0.2">
      <c r="A2668" s="20" t="s">
        <v>11862</v>
      </c>
      <c r="B2668" s="20" t="s">
        <v>4918</v>
      </c>
      <c r="C2668" s="20" t="s">
        <v>4909</v>
      </c>
      <c r="D2668" s="20" t="s">
        <v>419</v>
      </c>
      <c r="E2668" s="20" t="s">
        <v>11863</v>
      </c>
      <c r="F2668" s="20" t="s">
        <v>421</v>
      </c>
      <c r="G2668" s="20" t="s">
        <v>11864</v>
      </c>
      <c r="H2668" s="20" t="s">
        <v>11865</v>
      </c>
      <c r="I2668" s="20" t="s">
        <v>389</v>
      </c>
      <c r="J2668" s="20"/>
    </row>
    <row r="2669" spans="1:10" x14ac:dyDescent="0.2">
      <c r="A2669" s="20" t="s">
        <v>11866</v>
      </c>
      <c r="B2669" s="20" t="s">
        <v>4908</v>
      </c>
      <c r="C2669" s="20" t="s">
        <v>4909</v>
      </c>
      <c r="D2669" s="20" t="s">
        <v>419</v>
      </c>
      <c r="E2669" s="20" t="s">
        <v>11867</v>
      </c>
      <c r="F2669" s="20" t="s">
        <v>11868</v>
      </c>
      <c r="G2669" s="20" t="s">
        <v>11869</v>
      </c>
      <c r="H2669" s="20" t="s">
        <v>11870</v>
      </c>
      <c r="I2669" s="20" t="s">
        <v>401</v>
      </c>
      <c r="J2669" s="20" t="s">
        <v>483</v>
      </c>
    </row>
    <row r="2670" spans="1:10" x14ac:dyDescent="0.2">
      <c r="A2670" s="20" t="s">
        <v>11871</v>
      </c>
      <c r="B2670" s="20" t="s">
        <v>4918</v>
      </c>
      <c r="C2670" s="20" t="s">
        <v>4909</v>
      </c>
      <c r="D2670" s="20" t="s">
        <v>445</v>
      </c>
      <c r="E2670" s="20" t="s">
        <v>11872</v>
      </c>
      <c r="F2670" s="20" t="s">
        <v>11873</v>
      </c>
      <c r="G2670" s="20" t="s">
        <v>11874</v>
      </c>
      <c r="H2670" s="20" t="s">
        <v>11875</v>
      </c>
      <c r="I2670" s="20" t="s">
        <v>401</v>
      </c>
      <c r="J2670" s="20" t="s">
        <v>483</v>
      </c>
    </row>
    <row r="2671" spans="1:10" x14ac:dyDescent="0.2">
      <c r="A2671" s="20" t="s">
        <v>11876</v>
      </c>
      <c r="B2671" s="20" t="s">
        <v>4918</v>
      </c>
      <c r="C2671" s="20" t="s">
        <v>4909</v>
      </c>
      <c r="D2671" s="20" t="s">
        <v>445</v>
      </c>
      <c r="E2671" s="20" t="s">
        <v>11877</v>
      </c>
      <c r="F2671" s="20" t="s">
        <v>11878</v>
      </c>
      <c r="G2671" s="20" t="s">
        <v>11879</v>
      </c>
      <c r="H2671" s="20" t="s">
        <v>11880</v>
      </c>
      <c r="I2671" s="20" t="s">
        <v>401</v>
      </c>
      <c r="J2671" s="20" t="s">
        <v>402</v>
      </c>
    </row>
    <row r="2672" spans="1:10" x14ac:dyDescent="0.2">
      <c r="A2672" s="20" t="s">
        <v>11881</v>
      </c>
      <c r="B2672" s="20" t="s">
        <v>4908</v>
      </c>
      <c r="C2672" s="20" t="s">
        <v>4909</v>
      </c>
      <c r="D2672" s="20" t="s">
        <v>445</v>
      </c>
      <c r="E2672" s="20" t="s">
        <v>11882</v>
      </c>
      <c r="F2672" s="20" t="s">
        <v>421</v>
      </c>
      <c r="G2672" s="20" t="s">
        <v>11883</v>
      </c>
      <c r="H2672" s="20" t="s">
        <v>11884</v>
      </c>
      <c r="I2672" s="20" t="s">
        <v>401</v>
      </c>
      <c r="J2672" s="20" t="s">
        <v>483</v>
      </c>
    </row>
    <row r="2673" spans="1:10" x14ac:dyDescent="0.2">
      <c r="A2673" s="20" t="s">
        <v>11885</v>
      </c>
      <c r="B2673" s="20" t="s">
        <v>4918</v>
      </c>
      <c r="C2673" s="20" t="s">
        <v>4909</v>
      </c>
      <c r="D2673" s="20" t="s">
        <v>419</v>
      </c>
      <c r="E2673" s="20" t="s">
        <v>11886</v>
      </c>
      <c r="F2673" s="20" t="s">
        <v>2743</v>
      </c>
      <c r="G2673" s="20" t="s">
        <v>11887</v>
      </c>
      <c r="H2673" s="20" t="s">
        <v>11888</v>
      </c>
      <c r="I2673" s="20" t="s">
        <v>401</v>
      </c>
      <c r="J2673" s="20" t="s">
        <v>483</v>
      </c>
    </row>
    <row r="2674" spans="1:10" x14ac:dyDescent="0.2">
      <c r="A2674" s="20" t="s">
        <v>11889</v>
      </c>
      <c r="B2674" s="20" t="s">
        <v>4918</v>
      </c>
      <c r="C2674" s="20" t="s">
        <v>4909</v>
      </c>
      <c r="D2674" s="20" t="s">
        <v>445</v>
      </c>
      <c r="E2674" s="20" t="s">
        <v>11890</v>
      </c>
      <c r="F2674" s="20" t="s">
        <v>11891</v>
      </c>
      <c r="G2674" s="20" t="s">
        <v>11892</v>
      </c>
      <c r="H2674" s="20" t="s">
        <v>11893</v>
      </c>
      <c r="I2674" s="20" t="s">
        <v>401</v>
      </c>
      <c r="J2674" s="20" t="s">
        <v>483</v>
      </c>
    </row>
    <row r="2675" spans="1:10" x14ac:dyDescent="0.2">
      <c r="A2675" s="20" t="s">
        <v>11894</v>
      </c>
      <c r="B2675" s="20" t="s">
        <v>4908</v>
      </c>
      <c r="C2675" s="20" t="s">
        <v>4909</v>
      </c>
      <c r="D2675" s="20" t="s">
        <v>419</v>
      </c>
      <c r="E2675" s="20" t="s">
        <v>11895</v>
      </c>
      <c r="F2675" s="20" t="s">
        <v>466</v>
      </c>
      <c r="G2675" s="20" t="s">
        <v>11896</v>
      </c>
      <c r="H2675" s="20" t="s">
        <v>11897</v>
      </c>
      <c r="I2675" s="20" t="s">
        <v>401</v>
      </c>
      <c r="J2675" s="20" t="s">
        <v>483</v>
      </c>
    </row>
    <row r="2676" spans="1:10" x14ac:dyDescent="0.2">
      <c r="A2676" s="20" t="s">
        <v>11898</v>
      </c>
      <c r="B2676" s="20" t="s">
        <v>4908</v>
      </c>
      <c r="C2676" s="20" t="s">
        <v>4909</v>
      </c>
      <c r="D2676" s="20" t="s">
        <v>419</v>
      </c>
      <c r="E2676" s="20" t="s">
        <v>11899</v>
      </c>
      <c r="F2676" s="20" t="s">
        <v>405</v>
      </c>
      <c r="G2676" s="20" t="s">
        <v>11900</v>
      </c>
      <c r="H2676" s="20" t="s">
        <v>11901</v>
      </c>
      <c r="I2676" s="20" t="s">
        <v>401</v>
      </c>
      <c r="J2676" s="20" t="s">
        <v>3545</v>
      </c>
    </row>
    <row r="2677" spans="1:10" x14ac:dyDescent="0.2">
      <c r="A2677" s="20" t="s">
        <v>11902</v>
      </c>
      <c r="B2677" s="20" t="s">
        <v>4908</v>
      </c>
      <c r="C2677" s="20" t="s">
        <v>4909</v>
      </c>
      <c r="D2677" s="20" t="s">
        <v>445</v>
      </c>
      <c r="E2677" s="20" t="s">
        <v>11903</v>
      </c>
      <c r="F2677" s="20" t="s">
        <v>703</v>
      </c>
      <c r="G2677" s="20" t="s">
        <v>11904</v>
      </c>
      <c r="H2677" s="20" t="s">
        <v>11905</v>
      </c>
      <c r="I2677" s="20" t="s">
        <v>401</v>
      </c>
      <c r="J2677" s="20" t="s">
        <v>483</v>
      </c>
    </row>
    <row r="2678" spans="1:10" x14ac:dyDescent="0.2">
      <c r="A2678" s="20" t="s">
        <v>11906</v>
      </c>
      <c r="B2678" s="20" t="s">
        <v>4908</v>
      </c>
      <c r="C2678" s="20" t="s">
        <v>4909</v>
      </c>
      <c r="D2678" s="20" t="s">
        <v>419</v>
      </c>
      <c r="E2678" s="20" t="s">
        <v>11907</v>
      </c>
      <c r="F2678" s="20" t="s">
        <v>410</v>
      </c>
      <c r="G2678" s="20" t="s">
        <v>11908</v>
      </c>
      <c r="H2678" s="20" t="s">
        <v>11909</v>
      </c>
      <c r="I2678" s="20" t="s">
        <v>401</v>
      </c>
      <c r="J2678" s="20" t="s">
        <v>483</v>
      </c>
    </row>
    <row r="2679" spans="1:10" x14ac:dyDescent="0.2">
      <c r="A2679" s="20" t="s">
        <v>11910</v>
      </c>
      <c r="B2679" s="20" t="s">
        <v>4908</v>
      </c>
      <c r="C2679" s="20" t="s">
        <v>4909</v>
      </c>
      <c r="D2679" s="20" t="s">
        <v>445</v>
      </c>
      <c r="E2679" s="20" t="s">
        <v>11911</v>
      </c>
      <c r="F2679" s="20" t="s">
        <v>3816</v>
      </c>
      <c r="G2679" s="20" t="s">
        <v>11912</v>
      </c>
      <c r="H2679" s="20" t="s">
        <v>11913</v>
      </c>
      <c r="I2679" s="20" t="s">
        <v>401</v>
      </c>
      <c r="J2679" s="20" t="s">
        <v>402</v>
      </c>
    </row>
    <row r="2680" spans="1:10" x14ac:dyDescent="0.2">
      <c r="A2680" s="20" t="s">
        <v>11914</v>
      </c>
      <c r="B2680" s="20" t="s">
        <v>4908</v>
      </c>
      <c r="C2680" s="20" t="s">
        <v>4909</v>
      </c>
      <c r="D2680" s="20" t="s">
        <v>419</v>
      </c>
      <c r="E2680" s="20" t="s">
        <v>11915</v>
      </c>
      <c r="F2680" s="20" t="s">
        <v>542</v>
      </c>
      <c r="G2680" s="20" t="s">
        <v>11916</v>
      </c>
      <c r="H2680" s="20" t="s">
        <v>11917</v>
      </c>
      <c r="I2680" s="20" t="s">
        <v>401</v>
      </c>
      <c r="J2680" s="20" t="s">
        <v>483</v>
      </c>
    </row>
    <row r="2681" spans="1:10" x14ac:dyDescent="0.2">
      <c r="A2681" s="20" t="s">
        <v>11918</v>
      </c>
      <c r="B2681" s="20" t="s">
        <v>4908</v>
      </c>
      <c r="C2681" s="20" t="s">
        <v>4909</v>
      </c>
      <c r="D2681" s="20" t="s">
        <v>419</v>
      </c>
      <c r="E2681" s="20" t="s">
        <v>11919</v>
      </c>
      <c r="F2681" s="20" t="s">
        <v>1427</v>
      </c>
      <c r="G2681" s="20" t="s">
        <v>11920</v>
      </c>
      <c r="H2681" s="20" t="s">
        <v>11921</v>
      </c>
      <c r="I2681" s="20" t="s">
        <v>401</v>
      </c>
      <c r="J2681" s="20" t="s">
        <v>483</v>
      </c>
    </row>
    <row r="2682" spans="1:10" x14ac:dyDescent="0.2">
      <c r="A2682" s="20" t="s">
        <v>11922</v>
      </c>
      <c r="B2682" s="20" t="s">
        <v>4918</v>
      </c>
      <c r="C2682" s="20" t="s">
        <v>4909</v>
      </c>
      <c r="D2682" s="20" t="s">
        <v>445</v>
      </c>
      <c r="E2682" s="20" t="s">
        <v>11923</v>
      </c>
      <c r="F2682" s="20" t="s">
        <v>11924</v>
      </c>
      <c r="G2682" s="20" t="s">
        <v>11925</v>
      </c>
      <c r="H2682" s="20" t="s">
        <v>11926</v>
      </c>
      <c r="I2682" s="20" t="s">
        <v>401</v>
      </c>
      <c r="J2682" s="20" t="s">
        <v>402</v>
      </c>
    </row>
    <row r="2683" spans="1:10" x14ac:dyDescent="0.2">
      <c r="A2683" s="20" t="s">
        <v>11927</v>
      </c>
      <c r="B2683" s="20" t="s">
        <v>4908</v>
      </c>
      <c r="C2683" s="20" t="s">
        <v>4909</v>
      </c>
      <c r="D2683" s="20" t="s">
        <v>445</v>
      </c>
      <c r="E2683" s="20" t="s">
        <v>11928</v>
      </c>
      <c r="F2683" s="20" t="s">
        <v>886</v>
      </c>
      <c r="G2683" s="20" t="s">
        <v>11929</v>
      </c>
      <c r="H2683" s="20" t="s">
        <v>11930</v>
      </c>
      <c r="I2683" s="20" t="s">
        <v>401</v>
      </c>
      <c r="J2683" s="20" t="s">
        <v>402</v>
      </c>
    </row>
    <row r="2684" spans="1:10" x14ac:dyDescent="0.2">
      <c r="A2684" s="20" t="s">
        <v>11931</v>
      </c>
      <c r="B2684" s="20" t="s">
        <v>4918</v>
      </c>
      <c r="C2684" s="20" t="s">
        <v>4909</v>
      </c>
      <c r="D2684" s="20" t="s">
        <v>445</v>
      </c>
      <c r="E2684" s="20" t="s">
        <v>11932</v>
      </c>
      <c r="F2684" s="20" t="s">
        <v>6475</v>
      </c>
      <c r="G2684" s="20" t="s">
        <v>11933</v>
      </c>
      <c r="H2684" s="20" t="s">
        <v>11934</v>
      </c>
      <c r="I2684" s="20" t="s">
        <v>401</v>
      </c>
      <c r="J2684" s="20" t="s">
        <v>483</v>
      </c>
    </row>
    <row r="2685" spans="1:10" x14ac:dyDescent="0.2">
      <c r="A2685" s="20" t="s">
        <v>11935</v>
      </c>
      <c r="B2685" s="20" t="s">
        <v>4908</v>
      </c>
      <c r="C2685" s="20" t="s">
        <v>4909</v>
      </c>
      <c r="D2685" s="20" t="s">
        <v>445</v>
      </c>
      <c r="E2685" s="20" t="s">
        <v>11936</v>
      </c>
      <c r="F2685" s="20" t="s">
        <v>1206</v>
      </c>
      <c r="G2685" s="20" t="s">
        <v>11937</v>
      </c>
      <c r="H2685" s="20" t="s">
        <v>11938</v>
      </c>
      <c r="I2685" s="20" t="s">
        <v>401</v>
      </c>
      <c r="J2685" s="20" t="s">
        <v>483</v>
      </c>
    </row>
    <row r="2686" spans="1:10" x14ac:dyDescent="0.2">
      <c r="A2686" s="20" t="s">
        <v>11939</v>
      </c>
      <c r="B2686" s="20" t="s">
        <v>4918</v>
      </c>
      <c r="C2686" s="20" t="s">
        <v>4909</v>
      </c>
      <c r="D2686" s="20" t="s">
        <v>445</v>
      </c>
      <c r="E2686" s="20" t="s">
        <v>11940</v>
      </c>
      <c r="F2686" s="20" t="s">
        <v>2048</v>
      </c>
      <c r="G2686" s="20" t="s">
        <v>11941</v>
      </c>
      <c r="H2686" s="20" t="s">
        <v>11942</v>
      </c>
      <c r="I2686" s="20" t="s">
        <v>401</v>
      </c>
      <c r="J2686" s="20" t="s">
        <v>402</v>
      </c>
    </row>
    <row r="2687" spans="1:10" x14ac:dyDescent="0.2">
      <c r="A2687" s="20" t="s">
        <v>11943</v>
      </c>
      <c r="B2687" s="20" t="s">
        <v>4908</v>
      </c>
      <c r="C2687" s="20" t="s">
        <v>4909</v>
      </c>
      <c r="D2687" s="20" t="s">
        <v>419</v>
      </c>
      <c r="E2687" s="20" t="s">
        <v>11944</v>
      </c>
      <c r="F2687" s="20" t="s">
        <v>1378</v>
      </c>
      <c r="G2687" s="20" t="s">
        <v>11945</v>
      </c>
      <c r="H2687" s="20" t="s">
        <v>11946</v>
      </c>
      <c r="I2687" s="20" t="s">
        <v>401</v>
      </c>
      <c r="J2687" s="20" t="s">
        <v>483</v>
      </c>
    </row>
    <row r="2688" spans="1:10" x14ac:dyDescent="0.2">
      <c r="A2688" s="20" t="s">
        <v>11947</v>
      </c>
      <c r="B2688" s="20" t="s">
        <v>4908</v>
      </c>
      <c r="C2688" s="20" t="s">
        <v>4909</v>
      </c>
      <c r="D2688" s="20" t="s">
        <v>419</v>
      </c>
      <c r="E2688" s="20" t="s">
        <v>11948</v>
      </c>
      <c r="F2688" s="20" t="s">
        <v>10183</v>
      </c>
      <c r="G2688" s="20" t="s">
        <v>11949</v>
      </c>
      <c r="H2688" s="20" t="s">
        <v>11950</v>
      </c>
      <c r="I2688" s="20" t="s">
        <v>401</v>
      </c>
      <c r="J2688" s="20" t="s">
        <v>483</v>
      </c>
    </row>
    <row r="2689" spans="1:10" x14ac:dyDescent="0.2">
      <c r="A2689" s="20" t="s">
        <v>11951</v>
      </c>
      <c r="B2689" s="20" t="s">
        <v>4908</v>
      </c>
      <c r="C2689" s="20" t="s">
        <v>4909</v>
      </c>
      <c r="D2689" s="20" t="s">
        <v>419</v>
      </c>
      <c r="E2689" s="20" t="s">
        <v>11952</v>
      </c>
      <c r="F2689" s="20" t="s">
        <v>11953</v>
      </c>
      <c r="G2689" s="20" t="s">
        <v>11954</v>
      </c>
      <c r="H2689" s="20" t="s">
        <v>11955</v>
      </c>
      <c r="I2689" s="20" t="s">
        <v>401</v>
      </c>
      <c r="J2689" s="20" t="s">
        <v>483</v>
      </c>
    </row>
    <row r="2690" spans="1:10" x14ac:dyDescent="0.2">
      <c r="A2690" s="20" t="s">
        <v>11956</v>
      </c>
      <c r="B2690" s="20" t="s">
        <v>4908</v>
      </c>
      <c r="C2690" s="20" t="s">
        <v>4909</v>
      </c>
      <c r="D2690" s="20" t="s">
        <v>445</v>
      </c>
      <c r="E2690" s="20" t="s">
        <v>11957</v>
      </c>
      <c r="F2690" s="20" t="s">
        <v>11420</v>
      </c>
      <c r="G2690" s="20" t="s">
        <v>11958</v>
      </c>
      <c r="H2690" s="20" t="s">
        <v>11959</v>
      </c>
      <c r="I2690" s="20" t="s">
        <v>401</v>
      </c>
      <c r="J2690" s="20" t="s">
        <v>483</v>
      </c>
    </row>
    <row r="2691" spans="1:10" x14ac:dyDescent="0.2">
      <c r="A2691" s="20" t="s">
        <v>11960</v>
      </c>
      <c r="B2691" s="20" t="s">
        <v>4918</v>
      </c>
      <c r="C2691" s="20" t="s">
        <v>4909</v>
      </c>
      <c r="D2691" s="20" t="s">
        <v>445</v>
      </c>
      <c r="E2691" s="20" t="s">
        <v>11961</v>
      </c>
      <c r="F2691" s="20" t="s">
        <v>640</v>
      </c>
      <c r="G2691" s="20" t="s">
        <v>11962</v>
      </c>
      <c r="H2691" s="20" t="s">
        <v>11963</v>
      </c>
      <c r="I2691" s="20" t="s">
        <v>401</v>
      </c>
      <c r="J2691" s="20" t="s">
        <v>483</v>
      </c>
    </row>
    <row r="2692" spans="1:10" x14ac:dyDescent="0.2">
      <c r="A2692" s="20" t="s">
        <v>11964</v>
      </c>
      <c r="B2692" s="20" t="s">
        <v>4918</v>
      </c>
      <c r="C2692" s="20" t="s">
        <v>4909</v>
      </c>
      <c r="D2692" s="20" t="s">
        <v>445</v>
      </c>
      <c r="E2692" s="20" t="s">
        <v>11965</v>
      </c>
      <c r="F2692" s="20" t="s">
        <v>11966</v>
      </c>
      <c r="G2692" s="20" t="s">
        <v>11967</v>
      </c>
      <c r="H2692" s="20" t="s">
        <v>11968</v>
      </c>
      <c r="I2692" s="20" t="s">
        <v>401</v>
      </c>
      <c r="J2692" s="20" t="s">
        <v>483</v>
      </c>
    </row>
    <row r="2693" spans="1:10" x14ac:dyDescent="0.2">
      <c r="A2693" s="20" t="s">
        <v>11969</v>
      </c>
      <c r="B2693" s="20" t="s">
        <v>4918</v>
      </c>
      <c r="C2693" s="20" t="s">
        <v>4909</v>
      </c>
      <c r="D2693" s="20" t="s">
        <v>391</v>
      </c>
      <c r="E2693" s="20" t="s">
        <v>11970</v>
      </c>
      <c r="F2693" s="20" t="s">
        <v>1008</v>
      </c>
      <c r="G2693" s="20" t="s">
        <v>11971</v>
      </c>
      <c r="H2693" s="20" t="s">
        <v>11972</v>
      </c>
      <c r="I2693" s="20" t="s">
        <v>389</v>
      </c>
      <c r="J2693" s="20"/>
    </row>
    <row r="2694" spans="1:10" x14ac:dyDescent="0.2">
      <c r="A2694" s="20" t="s">
        <v>11973</v>
      </c>
      <c r="B2694" s="20" t="s">
        <v>4908</v>
      </c>
      <c r="C2694" s="20" t="s">
        <v>4909</v>
      </c>
      <c r="D2694" s="20" t="s">
        <v>347</v>
      </c>
      <c r="E2694" s="20" t="s">
        <v>11974</v>
      </c>
      <c r="F2694" s="20" t="s">
        <v>421</v>
      </c>
      <c r="G2694" s="20" t="s">
        <v>11975</v>
      </c>
      <c r="H2694" s="20" t="s">
        <v>11976</v>
      </c>
      <c r="I2694" s="20" t="s">
        <v>401</v>
      </c>
      <c r="J2694" s="20" t="s">
        <v>483</v>
      </c>
    </row>
    <row r="2695" spans="1:10" x14ac:dyDescent="0.2">
      <c r="A2695" s="20" t="s">
        <v>11977</v>
      </c>
      <c r="B2695" s="20" t="s">
        <v>4908</v>
      </c>
      <c r="C2695" s="20" t="s">
        <v>4909</v>
      </c>
      <c r="D2695" s="20" t="s">
        <v>347</v>
      </c>
      <c r="E2695" s="20" t="s">
        <v>11978</v>
      </c>
      <c r="F2695" s="20" t="s">
        <v>528</v>
      </c>
      <c r="G2695" s="20" t="s">
        <v>11979</v>
      </c>
      <c r="H2695" s="20" t="s">
        <v>11980</v>
      </c>
      <c r="I2695" s="20" t="s">
        <v>401</v>
      </c>
      <c r="J2695" s="20" t="s">
        <v>402</v>
      </c>
    </row>
    <row r="2696" spans="1:10" x14ac:dyDescent="0.2">
      <c r="A2696" s="20" t="s">
        <v>11981</v>
      </c>
      <c r="B2696" s="20" t="s">
        <v>4908</v>
      </c>
      <c r="C2696" s="20" t="s">
        <v>4909</v>
      </c>
      <c r="D2696" s="20" t="s">
        <v>391</v>
      </c>
      <c r="E2696" s="20" t="s">
        <v>11982</v>
      </c>
      <c r="F2696" s="20" t="s">
        <v>1383</v>
      </c>
      <c r="G2696" s="20" t="s">
        <v>11983</v>
      </c>
      <c r="H2696" s="20" t="s">
        <v>11984</v>
      </c>
      <c r="I2696" s="20" t="s">
        <v>401</v>
      </c>
      <c r="J2696" s="20" t="s">
        <v>483</v>
      </c>
    </row>
    <row r="2697" spans="1:10" x14ac:dyDescent="0.2">
      <c r="A2697" s="20" t="s">
        <v>11985</v>
      </c>
      <c r="B2697" s="20" t="s">
        <v>4908</v>
      </c>
      <c r="C2697" s="20" t="s">
        <v>4909</v>
      </c>
      <c r="D2697" s="20" t="s">
        <v>375</v>
      </c>
      <c r="E2697" s="20" t="s">
        <v>11986</v>
      </c>
      <c r="F2697" s="20" t="s">
        <v>11987</v>
      </c>
      <c r="G2697" s="20" t="s">
        <v>11988</v>
      </c>
      <c r="H2697" s="20" t="s">
        <v>11989</v>
      </c>
      <c r="I2697" s="20" t="s">
        <v>401</v>
      </c>
      <c r="J2697" s="20" t="s">
        <v>483</v>
      </c>
    </row>
    <row r="2698" spans="1:10" x14ac:dyDescent="0.2">
      <c r="A2698" s="20" t="s">
        <v>11990</v>
      </c>
      <c r="B2698" s="20" t="s">
        <v>4918</v>
      </c>
      <c r="C2698" s="20" t="s">
        <v>4909</v>
      </c>
      <c r="D2698" s="20" t="s">
        <v>354</v>
      </c>
      <c r="E2698" s="20" t="s">
        <v>11991</v>
      </c>
      <c r="F2698" s="20" t="s">
        <v>421</v>
      </c>
      <c r="G2698" s="20" t="s">
        <v>11992</v>
      </c>
      <c r="H2698" s="20" t="s">
        <v>11993</v>
      </c>
      <c r="I2698" s="20" t="s">
        <v>401</v>
      </c>
      <c r="J2698" s="20" t="s">
        <v>483</v>
      </c>
    </row>
    <row r="2699" spans="1:10" x14ac:dyDescent="0.2">
      <c r="A2699" s="20" t="s">
        <v>11994</v>
      </c>
      <c r="B2699" s="20" t="s">
        <v>4918</v>
      </c>
      <c r="C2699" s="20" t="s">
        <v>4909</v>
      </c>
      <c r="D2699" s="20" t="s">
        <v>375</v>
      </c>
      <c r="E2699" s="20" t="s">
        <v>11995</v>
      </c>
      <c r="F2699" s="20" t="s">
        <v>421</v>
      </c>
      <c r="G2699" s="20" t="s">
        <v>11996</v>
      </c>
      <c r="H2699" s="20" t="s">
        <v>11997</v>
      </c>
      <c r="I2699" s="20" t="s">
        <v>401</v>
      </c>
      <c r="J2699" s="20" t="s">
        <v>402</v>
      </c>
    </row>
    <row r="2700" spans="1:10" x14ac:dyDescent="0.2">
      <c r="A2700" s="20" t="s">
        <v>11998</v>
      </c>
      <c r="B2700" s="20" t="s">
        <v>4908</v>
      </c>
      <c r="C2700" s="20" t="s">
        <v>4909</v>
      </c>
      <c r="D2700" s="20" t="s">
        <v>391</v>
      </c>
      <c r="E2700" s="20" t="s">
        <v>11999</v>
      </c>
      <c r="F2700" s="20" t="s">
        <v>1383</v>
      </c>
      <c r="G2700" s="20" t="s">
        <v>12000</v>
      </c>
      <c r="H2700" s="20" t="s">
        <v>12001</v>
      </c>
      <c r="I2700" s="20" t="s">
        <v>401</v>
      </c>
      <c r="J2700" s="20" t="s">
        <v>483</v>
      </c>
    </row>
    <row r="2701" spans="1:10" x14ac:dyDescent="0.2">
      <c r="A2701" s="20" t="s">
        <v>12002</v>
      </c>
      <c r="B2701" s="20" t="s">
        <v>4908</v>
      </c>
      <c r="C2701" s="20" t="s">
        <v>4909</v>
      </c>
      <c r="D2701" s="20" t="s">
        <v>347</v>
      </c>
      <c r="E2701" s="20" t="s">
        <v>12003</v>
      </c>
      <c r="F2701" s="20" t="s">
        <v>7871</v>
      </c>
      <c r="G2701" s="20" t="s">
        <v>12004</v>
      </c>
      <c r="H2701" s="20" t="s">
        <v>12005</v>
      </c>
      <c r="I2701" s="20" t="s">
        <v>401</v>
      </c>
      <c r="J2701" s="20" t="s">
        <v>483</v>
      </c>
    </row>
    <row r="2702" spans="1:10" x14ac:dyDescent="0.2">
      <c r="A2702" s="20" t="s">
        <v>12006</v>
      </c>
      <c r="B2702" s="20" t="s">
        <v>4918</v>
      </c>
      <c r="C2702" s="20" t="s">
        <v>4909</v>
      </c>
      <c r="D2702" s="20" t="s">
        <v>391</v>
      </c>
      <c r="E2702" s="20" t="s">
        <v>12007</v>
      </c>
      <c r="F2702" s="20" t="s">
        <v>788</v>
      </c>
      <c r="G2702" s="20" t="s">
        <v>12008</v>
      </c>
      <c r="H2702" s="20" t="s">
        <v>12009</v>
      </c>
      <c r="I2702" s="20" t="s">
        <v>401</v>
      </c>
      <c r="J2702" s="20" t="s">
        <v>883</v>
      </c>
    </row>
    <row r="2703" spans="1:10" x14ac:dyDescent="0.2">
      <c r="A2703" s="20" t="s">
        <v>12010</v>
      </c>
      <c r="B2703" s="20" t="s">
        <v>4918</v>
      </c>
      <c r="C2703" s="20" t="s">
        <v>4909</v>
      </c>
      <c r="D2703" s="20" t="s">
        <v>354</v>
      </c>
      <c r="E2703" s="20" t="s">
        <v>12011</v>
      </c>
      <c r="F2703" s="20" t="s">
        <v>386</v>
      </c>
      <c r="G2703" s="20" t="s">
        <v>12012</v>
      </c>
      <c r="H2703" s="20" t="s">
        <v>12013</v>
      </c>
      <c r="I2703" s="20" t="s">
        <v>401</v>
      </c>
      <c r="J2703" s="20" t="s">
        <v>483</v>
      </c>
    </row>
    <row r="2704" spans="1:10" x14ac:dyDescent="0.2">
      <c r="A2704" s="20" t="s">
        <v>12014</v>
      </c>
      <c r="B2704" s="20" t="s">
        <v>4918</v>
      </c>
      <c r="C2704" s="20" t="s">
        <v>4909</v>
      </c>
      <c r="D2704" s="20" t="s">
        <v>375</v>
      </c>
      <c r="E2704" s="20" t="s">
        <v>12015</v>
      </c>
      <c r="F2704" s="20" t="s">
        <v>1688</v>
      </c>
      <c r="G2704" s="20" t="s">
        <v>12016</v>
      </c>
      <c r="H2704" s="20" t="s">
        <v>12017</v>
      </c>
      <c r="I2704" s="20" t="s">
        <v>389</v>
      </c>
      <c r="J2704" s="20"/>
    </row>
    <row r="2705" spans="1:10" x14ac:dyDescent="0.2">
      <c r="A2705" s="20" t="s">
        <v>12018</v>
      </c>
      <c r="B2705" s="20" t="s">
        <v>4908</v>
      </c>
      <c r="C2705" s="20" t="s">
        <v>4909</v>
      </c>
      <c r="D2705" s="20" t="s">
        <v>347</v>
      </c>
      <c r="E2705" s="20" t="s">
        <v>12019</v>
      </c>
      <c r="F2705" s="20" t="s">
        <v>914</v>
      </c>
      <c r="G2705" s="20" t="s">
        <v>12020</v>
      </c>
      <c r="H2705" s="20" t="s">
        <v>12021</v>
      </c>
      <c r="I2705" s="20" t="s">
        <v>401</v>
      </c>
      <c r="J2705" s="20" t="s">
        <v>483</v>
      </c>
    </row>
    <row r="2706" spans="1:10" x14ac:dyDescent="0.2">
      <c r="A2706" s="20" t="s">
        <v>12022</v>
      </c>
      <c r="B2706" s="20" t="s">
        <v>4908</v>
      </c>
      <c r="C2706" s="20" t="s">
        <v>4909</v>
      </c>
      <c r="D2706" s="20" t="s">
        <v>391</v>
      </c>
      <c r="E2706" s="20" t="s">
        <v>12023</v>
      </c>
      <c r="F2706" s="20" t="s">
        <v>742</v>
      </c>
      <c r="G2706" s="20" t="s">
        <v>12024</v>
      </c>
      <c r="H2706" s="20" t="s">
        <v>12025</v>
      </c>
      <c r="I2706" s="20" t="s">
        <v>401</v>
      </c>
      <c r="J2706" s="20" t="s">
        <v>3545</v>
      </c>
    </row>
    <row r="2707" spans="1:10" x14ac:dyDescent="0.2">
      <c r="A2707" s="20" t="s">
        <v>12026</v>
      </c>
      <c r="B2707" s="20" t="s">
        <v>4918</v>
      </c>
      <c r="C2707" s="20" t="s">
        <v>4909</v>
      </c>
      <c r="D2707" s="20" t="s">
        <v>354</v>
      </c>
      <c r="E2707" s="20" t="s">
        <v>12027</v>
      </c>
      <c r="F2707" s="20" t="s">
        <v>466</v>
      </c>
      <c r="G2707" s="20" t="s">
        <v>12028</v>
      </c>
      <c r="H2707" s="20" t="s">
        <v>12029</v>
      </c>
      <c r="I2707" s="20" t="s">
        <v>352</v>
      </c>
      <c r="J2707" s="20"/>
    </row>
    <row r="2708" spans="1:10" x14ac:dyDescent="0.2">
      <c r="A2708" s="20" t="s">
        <v>12030</v>
      </c>
      <c r="B2708" s="20" t="s">
        <v>4908</v>
      </c>
      <c r="C2708" s="20" t="s">
        <v>4909</v>
      </c>
      <c r="D2708" s="20" t="s">
        <v>391</v>
      </c>
      <c r="E2708" s="20" t="s">
        <v>12031</v>
      </c>
      <c r="F2708" s="20" t="s">
        <v>8509</v>
      </c>
      <c r="G2708" s="20" t="s">
        <v>12032</v>
      </c>
      <c r="H2708" s="20" t="s">
        <v>12033</v>
      </c>
      <c r="I2708" s="20" t="s">
        <v>401</v>
      </c>
      <c r="J2708" s="20" t="s">
        <v>483</v>
      </c>
    </row>
    <row r="2709" spans="1:10" x14ac:dyDescent="0.2">
      <c r="A2709" s="20" t="s">
        <v>12034</v>
      </c>
      <c r="B2709" s="20" t="s">
        <v>4918</v>
      </c>
      <c r="C2709" s="20" t="s">
        <v>4909</v>
      </c>
      <c r="D2709" s="20" t="s">
        <v>347</v>
      </c>
      <c r="E2709" s="20" t="s">
        <v>12035</v>
      </c>
      <c r="F2709" s="20" t="s">
        <v>7538</v>
      </c>
      <c r="G2709" s="20" t="s">
        <v>12036</v>
      </c>
      <c r="H2709" s="20" t="s">
        <v>12037</v>
      </c>
      <c r="I2709" s="20" t="s">
        <v>401</v>
      </c>
      <c r="J2709" s="20" t="s">
        <v>483</v>
      </c>
    </row>
    <row r="2710" spans="1:10" x14ac:dyDescent="0.2">
      <c r="A2710" s="20" t="s">
        <v>12038</v>
      </c>
      <c r="B2710" s="20" t="s">
        <v>4908</v>
      </c>
      <c r="C2710" s="20" t="s">
        <v>4909</v>
      </c>
      <c r="D2710" s="20" t="s">
        <v>375</v>
      </c>
      <c r="E2710" s="20" t="s">
        <v>12039</v>
      </c>
      <c r="F2710" s="20" t="s">
        <v>12040</v>
      </c>
      <c r="G2710" s="20" t="s">
        <v>12041</v>
      </c>
      <c r="H2710" s="20" t="s">
        <v>12042</v>
      </c>
      <c r="I2710" s="20" t="s">
        <v>401</v>
      </c>
      <c r="J2710" s="20" t="s">
        <v>402</v>
      </c>
    </row>
    <row r="2711" spans="1:10" x14ac:dyDescent="0.2">
      <c r="A2711" s="20" t="s">
        <v>12043</v>
      </c>
      <c r="B2711" s="20" t="s">
        <v>4908</v>
      </c>
      <c r="C2711" s="20" t="s">
        <v>4909</v>
      </c>
      <c r="D2711" s="20" t="s">
        <v>375</v>
      </c>
      <c r="E2711" s="20" t="s">
        <v>12044</v>
      </c>
      <c r="F2711" s="20" t="s">
        <v>2973</v>
      </c>
      <c r="G2711" s="20" t="s">
        <v>12045</v>
      </c>
      <c r="H2711" s="20" t="s">
        <v>12046</v>
      </c>
      <c r="I2711" s="20" t="s">
        <v>401</v>
      </c>
      <c r="J2711" s="20" t="s">
        <v>483</v>
      </c>
    </row>
    <row r="2712" spans="1:10" x14ac:dyDescent="0.2">
      <c r="A2712" s="20" t="s">
        <v>12047</v>
      </c>
      <c r="B2712" s="20" t="s">
        <v>4918</v>
      </c>
      <c r="C2712" s="20" t="s">
        <v>4909</v>
      </c>
      <c r="D2712" s="20" t="s">
        <v>391</v>
      </c>
      <c r="E2712" s="20" t="s">
        <v>12048</v>
      </c>
      <c r="F2712" s="20" t="s">
        <v>655</v>
      </c>
      <c r="G2712" s="20" t="s">
        <v>12049</v>
      </c>
      <c r="H2712" s="20" t="s">
        <v>12050</v>
      </c>
      <c r="I2712" s="20" t="s">
        <v>401</v>
      </c>
      <c r="J2712" s="20" t="s">
        <v>483</v>
      </c>
    </row>
    <row r="2713" spans="1:10" x14ac:dyDescent="0.2">
      <c r="A2713" s="20" t="s">
        <v>12051</v>
      </c>
      <c r="B2713" s="20" t="s">
        <v>4908</v>
      </c>
      <c r="C2713" s="20" t="s">
        <v>4909</v>
      </c>
      <c r="D2713" s="20" t="s">
        <v>375</v>
      </c>
      <c r="E2713" s="20" t="s">
        <v>12052</v>
      </c>
      <c r="F2713" s="20" t="s">
        <v>415</v>
      </c>
      <c r="G2713" s="20" t="s">
        <v>12053</v>
      </c>
      <c r="H2713" s="20" t="s">
        <v>12054</v>
      </c>
      <c r="I2713" s="20" t="s">
        <v>401</v>
      </c>
      <c r="J2713" s="20" t="s">
        <v>483</v>
      </c>
    </row>
    <row r="2714" spans="1:10" x14ac:dyDescent="0.2">
      <c r="A2714" s="20" t="s">
        <v>12055</v>
      </c>
      <c r="B2714" s="20" t="s">
        <v>4908</v>
      </c>
      <c r="C2714" s="20" t="s">
        <v>4909</v>
      </c>
      <c r="D2714" s="20" t="s">
        <v>391</v>
      </c>
      <c r="E2714" s="20" t="s">
        <v>12056</v>
      </c>
      <c r="F2714" s="20" t="s">
        <v>12057</v>
      </c>
      <c r="G2714" s="20" t="s">
        <v>12058</v>
      </c>
      <c r="H2714" s="20" t="s">
        <v>12059</v>
      </c>
      <c r="I2714" s="20" t="s">
        <v>401</v>
      </c>
      <c r="J2714" s="20" t="s">
        <v>402</v>
      </c>
    </row>
    <row r="2715" spans="1:10" x14ac:dyDescent="0.2">
      <c r="A2715" s="20" t="s">
        <v>12060</v>
      </c>
      <c r="B2715" s="20" t="s">
        <v>4908</v>
      </c>
      <c r="C2715" s="20" t="s">
        <v>4909</v>
      </c>
      <c r="D2715" s="20" t="s">
        <v>391</v>
      </c>
      <c r="E2715" s="20" t="s">
        <v>12061</v>
      </c>
      <c r="F2715" s="20" t="s">
        <v>1809</v>
      </c>
      <c r="G2715" s="20" t="s">
        <v>12062</v>
      </c>
      <c r="H2715" s="20" t="s">
        <v>12063</v>
      </c>
      <c r="I2715" s="20" t="s">
        <v>401</v>
      </c>
      <c r="J2715" s="20" t="s">
        <v>483</v>
      </c>
    </row>
    <row r="2716" spans="1:10" x14ac:dyDescent="0.2">
      <c r="A2716" s="20" t="s">
        <v>12064</v>
      </c>
      <c r="B2716" s="20" t="s">
        <v>4908</v>
      </c>
      <c r="C2716" s="20" t="s">
        <v>4909</v>
      </c>
      <c r="D2716" s="20" t="s">
        <v>375</v>
      </c>
      <c r="E2716" s="20" t="s">
        <v>12065</v>
      </c>
      <c r="F2716" s="20" t="s">
        <v>905</v>
      </c>
      <c r="G2716" s="20" t="s">
        <v>12066</v>
      </c>
      <c r="H2716" s="20" t="s">
        <v>12067</v>
      </c>
      <c r="I2716" s="20" t="s">
        <v>401</v>
      </c>
      <c r="J2716" s="20" t="s">
        <v>483</v>
      </c>
    </row>
    <row r="2717" spans="1:10" x14ac:dyDescent="0.2">
      <c r="A2717" s="20" t="s">
        <v>12068</v>
      </c>
      <c r="B2717" s="20" t="s">
        <v>4918</v>
      </c>
      <c r="C2717" s="20" t="s">
        <v>4909</v>
      </c>
      <c r="D2717" s="20" t="s">
        <v>391</v>
      </c>
      <c r="E2717" s="20" t="s">
        <v>12069</v>
      </c>
      <c r="F2717" s="20" t="s">
        <v>914</v>
      </c>
      <c r="G2717" s="20" t="s">
        <v>12070</v>
      </c>
      <c r="H2717" s="20" t="s">
        <v>12071</v>
      </c>
      <c r="I2717" s="20" t="s">
        <v>389</v>
      </c>
      <c r="J2717" s="20"/>
    </row>
    <row r="2718" spans="1:10" x14ac:dyDescent="0.2">
      <c r="A2718" s="20" t="s">
        <v>12072</v>
      </c>
      <c r="B2718" s="20" t="s">
        <v>4918</v>
      </c>
      <c r="C2718" s="20" t="s">
        <v>4909</v>
      </c>
      <c r="D2718" s="20" t="s">
        <v>354</v>
      </c>
      <c r="E2718" s="20" t="s">
        <v>12073</v>
      </c>
      <c r="F2718" s="20" t="s">
        <v>367</v>
      </c>
      <c r="G2718" s="20" t="s">
        <v>12074</v>
      </c>
      <c r="H2718" s="20" t="s">
        <v>12075</v>
      </c>
      <c r="I2718" s="20" t="s">
        <v>401</v>
      </c>
      <c r="J2718" s="20" t="s">
        <v>483</v>
      </c>
    </row>
    <row r="2719" spans="1:10" x14ac:dyDescent="0.2">
      <c r="A2719" s="20" t="s">
        <v>12076</v>
      </c>
      <c r="B2719" s="20" t="s">
        <v>4908</v>
      </c>
      <c r="C2719" s="20" t="s">
        <v>4909</v>
      </c>
      <c r="D2719" s="20" t="s">
        <v>375</v>
      </c>
      <c r="E2719" s="20" t="s">
        <v>12077</v>
      </c>
      <c r="F2719" s="20" t="s">
        <v>8674</v>
      </c>
      <c r="G2719" s="20" t="s">
        <v>12078</v>
      </c>
      <c r="H2719" s="20" t="s">
        <v>12079</v>
      </c>
      <c r="I2719" s="20" t="s">
        <v>401</v>
      </c>
      <c r="J2719" s="20" t="s">
        <v>483</v>
      </c>
    </row>
    <row r="2720" spans="1:10" x14ac:dyDescent="0.2">
      <c r="A2720" s="20" t="s">
        <v>12080</v>
      </c>
      <c r="B2720" s="20" t="s">
        <v>4918</v>
      </c>
      <c r="C2720" s="20" t="s">
        <v>4909</v>
      </c>
      <c r="D2720" s="20" t="s">
        <v>391</v>
      </c>
      <c r="E2720" s="20" t="s">
        <v>12081</v>
      </c>
      <c r="F2720" s="20" t="s">
        <v>1123</v>
      </c>
      <c r="G2720" s="20" t="s">
        <v>12082</v>
      </c>
      <c r="H2720" s="20" t="s">
        <v>12083</v>
      </c>
      <c r="I2720" s="20" t="s">
        <v>401</v>
      </c>
      <c r="J2720" s="20" t="s">
        <v>483</v>
      </c>
    </row>
    <row r="2721" spans="1:10" x14ac:dyDescent="0.2">
      <c r="A2721" s="20" t="s">
        <v>12084</v>
      </c>
      <c r="B2721" s="20" t="s">
        <v>4908</v>
      </c>
      <c r="C2721" s="20" t="s">
        <v>4909</v>
      </c>
      <c r="D2721" s="20" t="s">
        <v>375</v>
      </c>
      <c r="E2721" s="20" t="s">
        <v>12085</v>
      </c>
      <c r="F2721" s="20" t="s">
        <v>421</v>
      </c>
      <c r="G2721" s="20" t="s">
        <v>12086</v>
      </c>
      <c r="H2721" s="20" t="s">
        <v>12087</v>
      </c>
      <c r="I2721" s="20" t="s">
        <v>401</v>
      </c>
      <c r="J2721" s="20" t="s">
        <v>483</v>
      </c>
    </row>
    <row r="2722" spans="1:10" x14ac:dyDescent="0.2">
      <c r="A2722" s="20" t="s">
        <v>12088</v>
      </c>
      <c r="B2722" s="20" t="s">
        <v>4908</v>
      </c>
      <c r="C2722" s="20" t="s">
        <v>4909</v>
      </c>
      <c r="D2722" s="20" t="s">
        <v>445</v>
      </c>
      <c r="E2722" s="20" t="s">
        <v>12089</v>
      </c>
      <c r="F2722" s="20" t="s">
        <v>2670</v>
      </c>
      <c r="G2722" s="20" t="s">
        <v>12090</v>
      </c>
      <c r="H2722" s="20" t="s">
        <v>12091</v>
      </c>
      <c r="I2722" s="20" t="s">
        <v>401</v>
      </c>
      <c r="J2722" s="20" t="s">
        <v>483</v>
      </c>
    </row>
    <row r="2723" spans="1:10" x14ac:dyDescent="0.2">
      <c r="A2723" s="20" t="s">
        <v>12092</v>
      </c>
      <c r="B2723" s="20" t="s">
        <v>4908</v>
      </c>
      <c r="C2723" s="20" t="s">
        <v>4909</v>
      </c>
      <c r="D2723" s="20" t="s">
        <v>391</v>
      </c>
      <c r="E2723" s="20" t="s">
        <v>12093</v>
      </c>
      <c r="F2723" s="20" t="s">
        <v>2670</v>
      </c>
      <c r="G2723" s="20" t="s">
        <v>12094</v>
      </c>
      <c r="H2723" s="20" t="s">
        <v>12095</v>
      </c>
      <c r="I2723" s="20" t="s">
        <v>401</v>
      </c>
      <c r="J2723" s="20" t="s">
        <v>483</v>
      </c>
    </row>
    <row r="2724" spans="1:10" x14ac:dyDescent="0.2">
      <c r="A2724" s="20" t="s">
        <v>12096</v>
      </c>
      <c r="B2724" s="20" t="s">
        <v>4908</v>
      </c>
      <c r="C2724" s="20" t="s">
        <v>4909</v>
      </c>
      <c r="D2724" s="20" t="s">
        <v>347</v>
      </c>
      <c r="E2724" s="20" t="s">
        <v>12097</v>
      </c>
      <c r="F2724" s="20" t="s">
        <v>5420</v>
      </c>
      <c r="G2724" s="20" t="s">
        <v>12098</v>
      </c>
      <c r="H2724" s="20" t="s">
        <v>12099</v>
      </c>
      <c r="I2724" s="20" t="s">
        <v>401</v>
      </c>
      <c r="J2724" s="20" t="s">
        <v>402</v>
      </c>
    </row>
    <row r="2725" spans="1:10" x14ac:dyDescent="0.2">
      <c r="A2725" s="20" t="s">
        <v>12100</v>
      </c>
      <c r="B2725" s="20" t="s">
        <v>3681</v>
      </c>
      <c r="C2725" s="20" t="s">
        <v>4909</v>
      </c>
      <c r="D2725" s="20" t="s">
        <v>391</v>
      </c>
      <c r="E2725" s="20" t="s">
        <v>12101</v>
      </c>
      <c r="F2725" s="20" t="s">
        <v>914</v>
      </c>
      <c r="G2725" s="20" t="s">
        <v>12102</v>
      </c>
      <c r="H2725" s="20" t="s">
        <v>12103</v>
      </c>
      <c r="I2725" s="20" t="s">
        <v>401</v>
      </c>
      <c r="J2725" s="20" t="s">
        <v>3545</v>
      </c>
    </row>
    <row r="2726" spans="1:10" x14ac:dyDescent="0.2">
      <c r="A2726" s="20" t="s">
        <v>12104</v>
      </c>
      <c r="B2726" s="20" t="s">
        <v>4908</v>
      </c>
      <c r="C2726" s="20" t="s">
        <v>4909</v>
      </c>
      <c r="D2726" s="20" t="s">
        <v>375</v>
      </c>
      <c r="E2726" s="20" t="s">
        <v>12105</v>
      </c>
      <c r="F2726" s="20" t="s">
        <v>1228</v>
      </c>
      <c r="G2726" s="20" t="s">
        <v>12106</v>
      </c>
      <c r="H2726" s="20" t="s">
        <v>12107</v>
      </c>
      <c r="I2726" s="20" t="s">
        <v>401</v>
      </c>
      <c r="J2726" s="20" t="s">
        <v>483</v>
      </c>
    </row>
    <row r="2727" spans="1:10" x14ac:dyDescent="0.2">
      <c r="A2727" s="20" t="s">
        <v>12108</v>
      </c>
      <c r="B2727" s="20" t="s">
        <v>4918</v>
      </c>
      <c r="C2727" s="20" t="s">
        <v>4909</v>
      </c>
      <c r="D2727" s="20" t="s">
        <v>391</v>
      </c>
      <c r="E2727" s="20" t="s">
        <v>12109</v>
      </c>
      <c r="F2727" s="20" t="s">
        <v>5683</v>
      </c>
      <c r="G2727" s="20" t="s">
        <v>12110</v>
      </c>
      <c r="H2727" s="20" t="s">
        <v>12111</v>
      </c>
      <c r="I2727" s="20" t="s">
        <v>401</v>
      </c>
      <c r="J2727" s="20" t="s">
        <v>402</v>
      </c>
    </row>
    <row r="2728" spans="1:10" x14ac:dyDescent="0.2">
      <c r="A2728" s="20" t="s">
        <v>12112</v>
      </c>
      <c r="B2728" s="20" t="s">
        <v>4908</v>
      </c>
      <c r="C2728" s="20" t="s">
        <v>4909</v>
      </c>
      <c r="D2728" s="20" t="s">
        <v>391</v>
      </c>
      <c r="E2728" s="20" t="s">
        <v>12113</v>
      </c>
      <c r="F2728" s="20" t="s">
        <v>12114</v>
      </c>
      <c r="G2728" s="20" t="s">
        <v>12115</v>
      </c>
      <c r="H2728" s="20" t="s">
        <v>12116</v>
      </c>
      <c r="I2728" s="20" t="s">
        <v>401</v>
      </c>
      <c r="J2728" s="20" t="s">
        <v>402</v>
      </c>
    </row>
    <row r="2729" spans="1:10" x14ac:dyDescent="0.2">
      <c r="A2729" s="20" t="s">
        <v>12117</v>
      </c>
      <c r="B2729" s="20" t="s">
        <v>4908</v>
      </c>
      <c r="C2729" s="20" t="s">
        <v>4909</v>
      </c>
      <c r="D2729" s="20" t="s">
        <v>391</v>
      </c>
      <c r="E2729" s="20" t="s">
        <v>12118</v>
      </c>
      <c r="F2729" s="20" t="s">
        <v>1929</v>
      </c>
      <c r="G2729" s="20" t="s">
        <v>12119</v>
      </c>
      <c r="H2729" s="20" t="s">
        <v>12120</v>
      </c>
      <c r="I2729" s="20" t="s">
        <v>401</v>
      </c>
      <c r="J2729" s="20" t="s">
        <v>402</v>
      </c>
    </row>
    <row r="2730" spans="1:10" x14ac:dyDescent="0.2">
      <c r="A2730" s="20" t="s">
        <v>12121</v>
      </c>
      <c r="B2730" s="20" t="s">
        <v>4908</v>
      </c>
      <c r="C2730" s="20" t="s">
        <v>4909</v>
      </c>
      <c r="D2730" s="20" t="s">
        <v>391</v>
      </c>
      <c r="E2730" s="20" t="s">
        <v>12122</v>
      </c>
      <c r="F2730" s="20" t="s">
        <v>8228</v>
      </c>
      <c r="G2730" s="20" t="s">
        <v>12123</v>
      </c>
      <c r="H2730" s="20" t="s">
        <v>12124</v>
      </c>
      <c r="I2730" s="20" t="s">
        <v>401</v>
      </c>
      <c r="J2730" s="20" t="s">
        <v>483</v>
      </c>
    </row>
    <row r="2731" spans="1:10" x14ac:dyDescent="0.2">
      <c r="A2731" s="20" t="s">
        <v>12125</v>
      </c>
      <c r="B2731" s="20" t="s">
        <v>4908</v>
      </c>
      <c r="C2731" s="20" t="s">
        <v>4909</v>
      </c>
      <c r="D2731" s="20" t="s">
        <v>391</v>
      </c>
      <c r="E2731" s="20" t="s">
        <v>12126</v>
      </c>
      <c r="F2731" s="20" t="s">
        <v>421</v>
      </c>
      <c r="G2731" s="20" t="s">
        <v>12127</v>
      </c>
      <c r="H2731" s="20" t="s">
        <v>12128</v>
      </c>
      <c r="I2731" s="20" t="s">
        <v>389</v>
      </c>
      <c r="J2731" s="20"/>
    </row>
    <row r="2732" spans="1:10" x14ac:dyDescent="0.2">
      <c r="A2732" s="20" t="s">
        <v>12129</v>
      </c>
      <c r="B2732" s="20" t="s">
        <v>4918</v>
      </c>
      <c r="C2732" s="20" t="s">
        <v>4909</v>
      </c>
      <c r="D2732" s="20" t="s">
        <v>375</v>
      </c>
      <c r="E2732" s="20" t="s">
        <v>12130</v>
      </c>
      <c r="F2732" s="20" t="s">
        <v>421</v>
      </c>
      <c r="G2732" s="20" t="s">
        <v>12131</v>
      </c>
      <c r="H2732" s="20" t="s">
        <v>12132</v>
      </c>
      <c r="I2732" s="20" t="s">
        <v>401</v>
      </c>
      <c r="J2732" s="20" t="s">
        <v>483</v>
      </c>
    </row>
    <row r="2733" spans="1:10" x14ac:dyDescent="0.2">
      <c r="A2733" s="20" t="s">
        <v>12133</v>
      </c>
      <c r="B2733" s="20" t="s">
        <v>4908</v>
      </c>
      <c r="C2733" s="20" t="s">
        <v>4909</v>
      </c>
      <c r="D2733" s="20" t="s">
        <v>375</v>
      </c>
      <c r="E2733" s="20" t="s">
        <v>12134</v>
      </c>
      <c r="F2733" s="20" t="s">
        <v>421</v>
      </c>
      <c r="G2733" s="20" t="s">
        <v>12135</v>
      </c>
      <c r="H2733" s="20" t="s">
        <v>12136</v>
      </c>
      <c r="I2733" s="20" t="s">
        <v>401</v>
      </c>
      <c r="J2733" s="20" t="s">
        <v>483</v>
      </c>
    </row>
    <row r="2734" spans="1:10" x14ac:dyDescent="0.2">
      <c r="A2734" s="20" t="s">
        <v>12137</v>
      </c>
      <c r="B2734" s="20" t="s">
        <v>4918</v>
      </c>
      <c r="C2734" s="20" t="s">
        <v>4909</v>
      </c>
      <c r="D2734" s="20" t="s">
        <v>375</v>
      </c>
      <c r="E2734" s="20" t="s">
        <v>12138</v>
      </c>
      <c r="F2734" s="20" t="s">
        <v>923</v>
      </c>
      <c r="G2734" s="20" t="s">
        <v>12139</v>
      </c>
      <c r="H2734" s="20" t="s">
        <v>12140</v>
      </c>
      <c r="I2734" s="20" t="s">
        <v>401</v>
      </c>
      <c r="J2734" s="20" t="s">
        <v>483</v>
      </c>
    </row>
    <row r="2735" spans="1:10" x14ac:dyDescent="0.2">
      <c r="A2735" s="20" t="s">
        <v>12141</v>
      </c>
      <c r="B2735" s="20" t="s">
        <v>4918</v>
      </c>
      <c r="C2735" s="20" t="s">
        <v>4909</v>
      </c>
      <c r="D2735" s="20" t="s">
        <v>391</v>
      </c>
      <c r="E2735" s="20" t="s">
        <v>12142</v>
      </c>
      <c r="F2735" s="20" t="s">
        <v>466</v>
      </c>
      <c r="G2735" s="20" t="s">
        <v>12143</v>
      </c>
      <c r="H2735" s="20" t="s">
        <v>12144</v>
      </c>
      <c r="I2735" s="20" t="s">
        <v>401</v>
      </c>
      <c r="J2735" s="20" t="s">
        <v>483</v>
      </c>
    </row>
    <row r="2736" spans="1:10" x14ac:dyDescent="0.2">
      <c r="A2736" s="20" t="s">
        <v>12145</v>
      </c>
      <c r="B2736" s="20" t="s">
        <v>4908</v>
      </c>
      <c r="C2736" s="20" t="s">
        <v>4909</v>
      </c>
      <c r="D2736" s="20" t="s">
        <v>347</v>
      </c>
      <c r="E2736" s="20" t="s">
        <v>12146</v>
      </c>
      <c r="F2736" s="20" t="s">
        <v>923</v>
      </c>
      <c r="G2736" s="20" t="s">
        <v>12147</v>
      </c>
      <c r="H2736" s="20" t="s">
        <v>12148</v>
      </c>
      <c r="I2736" s="20" t="s">
        <v>401</v>
      </c>
      <c r="J2736" s="20" t="s">
        <v>483</v>
      </c>
    </row>
    <row r="2737" spans="1:10" x14ac:dyDescent="0.2">
      <c r="A2737" s="20" t="s">
        <v>12149</v>
      </c>
      <c r="B2737" s="20" t="s">
        <v>4908</v>
      </c>
      <c r="C2737" s="20" t="s">
        <v>4909</v>
      </c>
      <c r="D2737" s="20" t="s">
        <v>445</v>
      </c>
      <c r="E2737" s="20" t="s">
        <v>12150</v>
      </c>
      <c r="F2737" s="20" t="s">
        <v>421</v>
      </c>
      <c r="G2737" s="20" t="s">
        <v>12151</v>
      </c>
      <c r="H2737" s="20" t="s">
        <v>12152</v>
      </c>
      <c r="I2737" s="20" t="s">
        <v>401</v>
      </c>
      <c r="J2737" s="20" t="s">
        <v>483</v>
      </c>
    </row>
    <row r="2738" spans="1:10" x14ac:dyDescent="0.2">
      <c r="A2738" s="20" t="s">
        <v>12153</v>
      </c>
      <c r="B2738" s="20" t="s">
        <v>4918</v>
      </c>
      <c r="C2738" s="20" t="s">
        <v>4909</v>
      </c>
      <c r="D2738" s="20" t="s">
        <v>391</v>
      </c>
      <c r="E2738" s="20" t="s">
        <v>12154</v>
      </c>
      <c r="F2738" s="20" t="s">
        <v>905</v>
      </c>
      <c r="G2738" s="20" t="s">
        <v>12155</v>
      </c>
      <c r="H2738" s="20" t="s">
        <v>12156</v>
      </c>
      <c r="I2738" s="20" t="s">
        <v>401</v>
      </c>
      <c r="J2738" s="20" t="s">
        <v>483</v>
      </c>
    </row>
    <row r="2739" spans="1:10" x14ac:dyDescent="0.2">
      <c r="A2739" s="20" t="s">
        <v>12157</v>
      </c>
      <c r="B2739" s="20" t="s">
        <v>4918</v>
      </c>
      <c r="C2739" s="20" t="s">
        <v>4909</v>
      </c>
      <c r="D2739" s="20" t="s">
        <v>375</v>
      </c>
      <c r="E2739" s="20" t="s">
        <v>12158</v>
      </c>
      <c r="F2739" s="20" t="s">
        <v>405</v>
      </c>
      <c r="G2739" s="20" t="s">
        <v>12159</v>
      </c>
      <c r="H2739" s="20" t="s">
        <v>12160</v>
      </c>
      <c r="I2739" s="20" t="s">
        <v>401</v>
      </c>
      <c r="J2739" s="20" t="s">
        <v>483</v>
      </c>
    </row>
    <row r="2740" spans="1:10" x14ac:dyDescent="0.2">
      <c r="A2740" s="20" t="s">
        <v>12161</v>
      </c>
      <c r="B2740" s="20" t="s">
        <v>4908</v>
      </c>
      <c r="C2740" s="20" t="s">
        <v>4909</v>
      </c>
      <c r="D2740" s="20" t="s">
        <v>391</v>
      </c>
      <c r="E2740" s="20" t="s">
        <v>12162</v>
      </c>
      <c r="F2740" s="20" t="s">
        <v>2292</v>
      </c>
      <c r="G2740" s="20" t="s">
        <v>12163</v>
      </c>
      <c r="H2740" s="20" t="s">
        <v>12164</v>
      </c>
      <c r="I2740" s="20" t="s">
        <v>401</v>
      </c>
      <c r="J2740" s="20" t="s">
        <v>3545</v>
      </c>
    </row>
    <row r="2741" spans="1:10" x14ac:dyDescent="0.2">
      <c r="A2741" s="20" t="s">
        <v>12165</v>
      </c>
      <c r="B2741" s="20" t="s">
        <v>4908</v>
      </c>
      <c r="C2741" s="20" t="s">
        <v>4909</v>
      </c>
      <c r="D2741" s="20" t="s">
        <v>375</v>
      </c>
      <c r="E2741" s="20" t="s">
        <v>12166</v>
      </c>
      <c r="F2741" s="20" t="s">
        <v>12167</v>
      </c>
      <c r="G2741" s="20" t="s">
        <v>12168</v>
      </c>
      <c r="H2741" s="20" t="s">
        <v>12169</v>
      </c>
      <c r="I2741" s="20" t="s">
        <v>401</v>
      </c>
      <c r="J2741" s="20" t="s">
        <v>402</v>
      </c>
    </row>
    <row r="2742" spans="1:10" x14ac:dyDescent="0.2">
      <c r="A2742" s="20" t="s">
        <v>12170</v>
      </c>
      <c r="B2742" s="20" t="s">
        <v>4908</v>
      </c>
      <c r="C2742" s="20" t="s">
        <v>4909</v>
      </c>
      <c r="D2742" s="20" t="s">
        <v>391</v>
      </c>
      <c r="E2742" s="20" t="s">
        <v>12171</v>
      </c>
      <c r="F2742" s="20" t="s">
        <v>12172</v>
      </c>
      <c r="G2742" s="20" t="s">
        <v>12173</v>
      </c>
      <c r="H2742" s="20" t="s">
        <v>12174</v>
      </c>
      <c r="I2742" s="20" t="s">
        <v>401</v>
      </c>
      <c r="J2742" s="20" t="s">
        <v>402</v>
      </c>
    </row>
    <row r="2743" spans="1:10" x14ac:dyDescent="0.2">
      <c r="A2743" s="20" t="s">
        <v>12175</v>
      </c>
      <c r="B2743" s="20" t="s">
        <v>4908</v>
      </c>
      <c r="C2743" s="20" t="s">
        <v>4909</v>
      </c>
      <c r="D2743" s="20" t="s">
        <v>347</v>
      </c>
      <c r="E2743" s="20" t="s">
        <v>12176</v>
      </c>
      <c r="F2743" s="20" t="s">
        <v>4294</v>
      </c>
      <c r="G2743" s="20" t="s">
        <v>12177</v>
      </c>
      <c r="H2743" s="20" t="s">
        <v>12178</v>
      </c>
      <c r="I2743" s="20" t="s">
        <v>401</v>
      </c>
      <c r="J2743" s="20" t="s">
        <v>402</v>
      </c>
    </row>
    <row r="2744" spans="1:10" x14ac:dyDescent="0.2">
      <c r="A2744" s="20" t="s">
        <v>12179</v>
      </c>
      <c r="B2744" s="20" t="s">
        <v>4908</v>
      </c>
      <c r="C2744" s="20" t="s">
        <v>4909</v>
      </c>
      <c r="D2744" s="20" t="s">
        <v>391</v>
      </c>
      <c r="E2744" s="20" t="s">
        <v>12180</v>
      </c>
      <c r="F2744" s="20" t="s">
        <v>12181</v>
      </c>
      <c r="G2744" s="20" t="s">
        <v>12182</v>
      </c>
      <c r="H2744" s="20" t="s">
        <v>12183</v>
      </c>
      <c r="I2744" s="20" t="s">
        <v>401</v>
      </c>
      <c r="J2744" s="20" t="s">
        <v>402</v>
      </c>
    </row>
    <row r="2745" spans="1:10" x14ac:dyDescent="0.2">
      <c r="A2745" s="20" t="s">
        <v>12184</v>
      </c>
      <c r="B2745" s="20" t="s">
        <v>4918</v>
      </c>
      <c r="C2745" s="20" t="s">
        <v>4909</v>
      </c>
      <c r="D2745" s="20" t="s">
        <v>391</v>
      </c>
      <c r="E2745" s="20" t="s">
        <v>12185</v>
      </c>
      <c r="F2745" s="20" t="s">
        <v>4019</v>
      </c>
      <c r="G2745" s="20" t="s">
        <v>12186</v>
      </c>
      <c r="H2745" s="20" t="s">
        <v>12187</v>
      </c>
      <c r="I2745" s="20" t="s">
        <v>401</v>
      </c>
      <c r="J2745" s="20" t="s">
        <v>483</v>
      </c>
    </row>
    <row r="2746" spans="1:10" x14ac:dyDescent="0.2">
      <c r="A2746" s="20" t="s">
        <v>12188</v>
      </c>
      <c r="B2746" s="20" t="s">
        <v>4908</v>
      </c>
      <c r="C2746" s="20" t="s">
        <v>4909</v>
      </c>
      <c r="D2746" s="20" t="s">
        <v>375</v>
      </c>
      <c r="E2746" s="20" t="s">
        <v>12189</v>
      </c>
      <c r="F2746" s="20" t="s">
        <v>962</v>
      </c>
      <c r="G2746" s="20" t="s">
        <v>12190</v>
      </c>
      <c r="H2746" s="20" t="s">
        <v>12191</v>
      </c>
      <c r="I2746" s="20" t="s">
        <v>401</v>
      </c>
      <c r="J2746" s="20" t="s">
        <v>483</v>
      </c>
    </row>
    <row r="2747" spans="1:10" x14ac:dyDescent="0.2">
      <c r="A2747" s="20" t="s">
        <v>12192</v>
      </c>
      <c r="B2747" s="20" t="s">
        <v>4918</v>
      </c>
      <c r="C2747" s="20" t="s">
        <v>4909</v>
      </c>
      <c r="D2747" s="20" t="s">
        <v>391</v>
      </c>
      <c r="E2747" s="20" t="s">
        <v>12193</v>
      </c>
      <c r="F2747" s="20" t="s">
        <v>665</v>
      </c>
      <c r="G2747" s="20" t="s">
        <v>12194</v>
      </c>
      <c r="H2747" s="20" t="s">
        <v>12195</v>
      </c>
      <c r="I2747" s="20" t="s">
        <v>401</v>
      </c>
      <c r="J2747" s="20" t="s">
        <v>402</v>
      </c>
    </row>
    <row r="2748" spans="1:10" x14ac:dyDescent="0.2">
      <c r="A2748" s="20" t="s">
        <v>12196</v>
      </c>
      <c r="B2748" s="20" t="s">
        <v>4918</v>
      </c>
      <c r="C2748" s="20" t="s">
        <v>4909</v>
      </c>
      <c r="D2748" s="20" t="s">
        <v>347</v>
      </c>
      <c r="E2748" s="20" t="s">
        <v>12197</v>
      </c>
      <c r="F2748" s="20" t="s">
        <v>491</v>
      </c>
      <c r="G2748" s="20" t="s">
        <v>12198</v>
      </c>
      <c r="H2748" s="20" t="s">
        <v>12199</v>
      </c>
      <c r="I2748" s="20" t="s">
        <v>352</v>
      </c>
      <c r="J2748" s="20"/>
    </row>
    <row r="2749" spans="1:10" x14ac:dyDescent="0.2">
      <c r="A2749" s="20" t="s">
        <v>12200</v>
      </c>
      <c r="B2749" s="20" t="s">
        <v>4918</v>
      </c>
      <c r="C2749" s="20" t="s">
        <v>4909</v>
      </c>
      <c r="D2749" s="20" t="s">
        <v>354</v>
      </c>
      <c r="E2749" s="20" t="s">
        <v>12201</v>
      </c>
      <c r="F2749" s="20" t="s">
        <v>12202</v>
      </c>
      <c r="G2749" s="20" t="s">
        <v>12203</v>
      </c>
      <c r="H2749" s="20" t="s">
        <v>12204</v>
      </c>
      <c r="I2749" s="20" t="s">
        <v>401</v>
      </c>
      <c r="J2749" s="20" t="s">
        <v>483</v>
      </c>
    </row>
    <row r="2750" spans="1:10" x14ac:dyDescent="0.2">
      <c r="A2750" s="20" t="s">
        <v>12205</v>
      </c>
      <c r="B2750" s="20" t="s">
        <v>4908</v>
      </c>
      <c r="C2750" s="20" t="s">
        <v>4909</v>
      </c>
      <c r="D2750" s="20" t="s">
        <v>391</v>
      </c>
      <c r="E2750" s="20" t="s">
        <v>12206</v>
      </c>
      <c r="F2750" s="20" t="s">
        <v>12207</v>
      </c>
      <c r="G2750" s="20" t="s">
        <v>12208</v>
      </c>
      <c r="H2750" s="20" t="s">
        <v>12209</v>
      </c>
      <c r="I2750" s="20" t="s">
        <v>401</v>
      </c>
      <c r="J2750" s="20" t="s">
        <v>402</v>
      </c>
    </row>
    <row r="2751" spans="1:10" x14ac:dyDescent="0.2">
      <c r="A2751" s="20" t="s">
        <v>12210</v>
      </c>
      <c r="B2751" s="20" t="s">
        <v>4918</v>
      </c>
      <c r="C2751" s="20" t="s">
        <v>4909</v>
      </c>
      <c r="D2751" s="20" t="s">
        <v>347</v>
      </c>
      <c r="E2751" s="20" t="s">
        <v>12211</v>
      </c>
      <c r="F2751" s="20" t="s">
        <v>4891</v>
      </c>
      <c r="G2751" s="20" t="s">
        <v>12212</v>
      </c>
      <c r="H2751" s="20" t="s">
        <v>12213</v>
      </c>
      <c r="I2751" s="20" t="s">
        <v>401</v>
      </c>
      <c r="J2751" s="20" t="s">
        <v>483</v>
      </c>
    </row>
    <row r="2752" spans="1:10" x14ac:dyDescent="0.2">
      <c r="A2752" s="20" t="s">
        <v>12214</v>
      </c>
      <c r="B2752" s="20" t="s">
        <v>4908</v>
      </c>
      <c r="C2752" s="20" t="s">
        <v>4909</v>
      </c>
      <c r="D2752" s="20" t="s">
        <v>375</v>
      </c>
      <c r="E2752" s="20" t="s">
        <v>12215</v>
      </c>
      <c r="F2752" s="20" t="s">
        <v>12216</v>
      </c>
      <c r="G2752" s="20" t="s">
        <v>12217</v>
      </c>
      <c r="H2752" s="20" t="s">
        <v>12218</v>
      </c>
      <c r="I2752" s="20" t="s">
        <v>401</v>
      </c>
      <c r="J2752" s="20" t="s">
        <v>483</v>
      </c>
    </row>
    <row r="2753" spans="1:10" x14ac:dyDescent="0.2">
      <c r="A2753" s="20" t="s">
        <v>12219</v>
      </c>
      <c r="B2753" s="20" t="s">
        <v>4908</v>
      </c>
      <c r="C2753" s="20" t="s">
        <v>4909</v>
      </c>
      <c r="D2753" s="20" t="s">
        <v>375</v>
      </c>
      <c r="E2753" s="20" t="s">
        <v>12220</v>
      </c>
      <c r="F2753" s="20" t="s">
        <v>12221</v>
      </c>
      <c r="G2753" s="20" t="s">
        <v>12222</v>
      </c>
      <c r="H2753" s="20" t="s">
        <v>12223</v>
      </c>
      <c r="I2753" s="20" t="s">
        <v>401</v>
      </c>
      <c r="J2753" s="20" t="s">
        <v>483</v>
      </c>
    </row>
    <row r="2754" spans="1:10" x14ac:dyDescent="0.2">
      <c r="A2754" s="20" t="s">
        <v>12224</v>
      </c>
      <c r="B2754" s="20" t="s">
        <v>4908</v>
      </c>
      <c r="C2754" s="20" t="s">
        <v>4909</v>
      </c>
      <c r="D2754" s="20" t="s">
        <v>391</v>
      </c>
      <c r="E2754" s="20" t="s">
        <v>12225</v>
      </c>
      <c r="F2754" s="20" t="s">
        <v>1548</v>
      </c>
      <c r="G2754" s="20" t="s">
        <v>12226</v>
      </c>
      <c r="H2754" s="20" t="s">
        <v>12227</v>
      </c>
      <c r="I2754" s="20" t="s">
        <v>401</v>
      </c>
      <c r="J2754" s="20" t="s">
        <v>483</v>
      </c>
    </row>
    <row r="2755" spans="1:10" x14ac:dyDescent="0.2">
      <c r="A2755" s="20" t="s">
        <v>12228</v>
      </c>
      <c r="B2755" s="20" t="s">
        <v>4918</v>
      </c>
      <c r="C2755" s="20" t="s">
        <v>4909</v>
      </c>
      <c r="D2755" s="20" t="s">
        <v>375</v>
      </c>
      <c r="E2755" s="20" t="s">
        <v>12229</v>
      </c>
      <c r="F2755" s="20" t="s">
        <v>421</v>
      </c>
      <c r="G2755" s="20" t="s">
        <v>12230</v>
      </c>
      <c r="H2755" s="20" t="s">
        <v>12231</v>
      </c>
      <c r="I2755" s="20" t="s">
        <v>401</v>
      </c>
      <c r="J2755" s="20" t="s">
        <v>483</v>
      </c>
    </row>
    <row r="2756" spans="1:10" x14ac:dyDescent="0.2">
      <c r="A2756" s="20" t="s">
        <v>12232</v>
      </c>
      <c r="B2756" s="20" t="s">
        <v>4908</v>
      </c>
      <c r="C2756" s="20" t="s">
        <v>4909</v>
      </c>
      <c r="D2756" s="20" t="s">
        <v>391</v>
      </c>
      <c r="E2756" s="20" t="s">
        <v>12233</v>
      </c>
      <c r="F2756" s="20" t="s">
        <v>593</v>
      </c>
      <c r="G2756" s="20" t="s">
        <v>12234</v>
      </c>
      <c r="H2756" s="20" t="s">
        <v>12235</v>
      </c>
      <c r="I2756" s="20" t="s">
        <v>401</v>
      </c>
      <c r="J2756" s="20" t="s">
        <v>402</v>
      </c>
    </row>
    <row r="2757" spans="1:10" x14ac:dyDescent="0.2">
      <c r="A2757" s="20" t="s">
        <v>12236</v>
      </c>
      <c r="B2757" s="20" t="s">
        <v>4908</v>
      </c>
      <c r="C2757" s="20" t="s">
        <v>4909</v>
      </c>
      <c r="D2757" s="20" t="s">
        <v>375</v>
      </c>
      <c r="E2757" s="20" t="s">
        <v>12237</v>
      </c>
      <c r="F2757" s="20" t="s">
        <v>1383</v>
      </c>
      <c r="G2757" s="20" t="s">
        <v>12238</v>
      </c>
      <c r="H2757" s="20" t="s">
        <v>12239</v>
      </c>
      <c r="I2757" s="20" t="s">
        <v>401</v>
      </c>
      <c r="J2757" s="20" t="s">
        <v>483</v>
      </c>
    </row>
    <row r="2758" spans="1:10" x14ac:dyDescent="0.2">
      <c r="A2758" s="20" t="s">
        <v>12240</v>
      </c>
      <c r="B2758" s="20" t="s">
        <v>4908</v>
      </c>
      <c r="C2758" s="20" t="s">
        <v>4909</v>
      </c>
      <c r="D2758" s="20" t="s">
        <v>347</v>
      </c>
      <c r="E2758" s="20" t="s">
        <v>12241</v>
      </c>
      <c r="F2758" s="20" t="s">
        <v>356</v>
      </c>
      <c r="G2758" s="20" t="s">
        <v>12242</v>
      </c>
      <c r="H2758" s="20" t="s">
        <v>12243</v>
      </c>
      <c r="I2758" s="20" t="s">
        <v>401</v>
      </c>
      <c r="J2758" s="20" t="s">
        <v>483</v>
      </c>
    </row>
    <row r="2759" spans="1:10" x14ac:dyDescent="0.2">
      <c r="A2759" s="20" t="s">
        <v>12244</v>
      </c>
      <c r="B2759" s="20" t="s">
        <v>4908</v>
      </c>
      <c r="C2759" s="20" t="s">
        <v>4909</v>
      </c>
      <c r="D2759" s="20" t="s">
        <v>391</v>
      </c>
      <c r="E2759" s="20" t="s">
        <v>12245</v>
      </c>
      <c r="F2759" s="20" t="s">
        <v>2871</v>
      </c>
      <c r="G2759" s="20" t="s">
        <v>12246</v>
      </c>
      <c r="H2759" s="20" t="s">
        <v>12247</v>
      </c>
      <c r="I2759" s="20" t="s">
        <v>401</v>
      </c>
      <c r="J2759" s="20" t="s">
        <v>402</v>
      </c>
    </row>
    <row r="2760" spans="1:10" x14ac:dyDescent="0.2">
      <c r="A2760" s="20" t="s">
        <v>12248</v>
      </c>
      <c r="B2760" s="20" t="s">
        <v>4918</v>
      </c>
      <c r="C2760" s="20" t="s">
        <v>4909</v>
      </c>
      <c r="D2760" s="20" t="s">
        <v>347</v>
      </c>
      <c r="E2760" s="20" t="s">
        <v>12249</v>
      </c>
      <c r="F2760" s="20" t="s">
        <v>421</v>
      </c>
      <c r="G2760" s="20" t="s">
        <v>12250</v>
      </c>
      <c r="H2760" s="20" t="s">
        <v>12251</v>
      </c>
      <c r="I2760" s="20" t="s">
        <v>389</v>
      </c>
      <c r="J2760" s="20"/>
    </row>
    <row r="2761" spans="1:10" x14ac:dyDescent="0.2">
      <c r="A2761" s="20" t="s">
        <v>12252</v>
      </c>
      <c r="B2761" s="20" t="s">
        <v>4908</v>
      </c>
      <c r="C2761" s="20" t="s">
        <v>4909</v>
      </c>
      <c r="D2761" s="20" t="s">
        <v>391</v>
      </c>
      <c r="E2761" s="20" t="s">
        <v>12253</v>
      </c>
      <c r="F2761" s="20" t="s">
        <v>593</v>
      </c>
      <c r="G2761" s="20" t="s">
        <v>12254</v>
      </c>
      <c r="H2761" s="20" t="s">
        <v>12255</v>
      </c>
      <c r="I2761" s="20" t="s">
        <v>401</v>
      </c>
      <c r="J2761" s="20" t="s">
        <v>402</v>
      </c>
    </row>
    <row r="2762" spans="1:10" x14ac:dyDescent="0.2">
      <c r="A2762" s="20" t="s">
        <v>12256</v>
      </c>
      <c r="B2762" s="20" t="s">
        <v>4908</v>
      </c>
      <c r="C2762" s="20" t="s">
        <v>4909</v>
      </c>
      <c r="D2762" s="20" t="s">
        <v>391</v>
      </c>
      <c r="E2762" s="20" t="s">
        <v>12257</v>
      </c>
      <c r="F2762" s="20" t="s">
        <v>12258</v>
      </c>
      <c r="G2762" s="20" t="s">
        <v>12259</v>
      </c>
      <c r="H2762" s="20" t="s">
        <v>12260</v>
      </c>
      <c r="I2762" s="20" t="s">
        <v>401</v>
      </c>
      <c r="J2762" s="20" t="s">
        <v>402</v>
      </c>
    </row>
    <row r="2763" spans="1:10" x14ac:dyDescent="0.2">
      <c r="A2763" s="20" t="s">
        <v>12261</v>
      </c>
      <c r="B2763" s="20" t="s">
        <v>4908</v>
      </c>
      <c r="C2763" s="20" t="s">
        <v>4909</v>
      </c>
      <c r="D2763" s="20" t="s">
        <v>375</v>
      </c>
      <c r="E2763" s="20" t="s">
        <v>12262</v>
      </c>
      <c r="F2763" s="20" t="s">
        <v>9546</v>
      </c>
      <c r="G2763" s="20" t="s">
        <v>12263</v>
      </c>
      <c r="H2763" s="20" t="s">
        <v>12264</v>
      </c>
      <c r="I2763" s="20" t="s">
        <v>401</v>
      </c>
      <c r="J2763" s="20" t="s">
        <v>483</v>
      </c>
    </row>
    <row r="2764" spans="1:10" x14ac:dyDescent="0.2">
      <c r="A2764" s="20" t="s">
        <v>12265</v>
      </c>
      <c r="B2764" s="20" t="s">
        <v>4908</v>
      </c>
      <c r="C2764" s="20" t="s">
        <v>4909</v>
      </c>
      <c r="D2764" s="20" t="s">
        <v>354</v>
      </c>
      <c r="E2764" s="20" t="s">
        <v>12266</v>
      </c>
      <c r="F2764" s="20" t="s">
        <v>1427</v>
      </c>
      <c r="G2764" s="20" t="s">
        <v>12267</v>
      </c>
      <c r="H2764" s="20" t="s">
        <v>12268</v>
      </c>
      <c r="I2764" s="20" t="s">
        <v>401</v>
      </c>
      <c r="J2764" s="20" t="s">
        <v>483</v>
      </c>
    </row>
    <row r="2765" spans="1:10" x14ac:dyDescent="0.2">
      <c r="A2765" s="20" t="s">
        <v>12269</v>
      </c>
      <c r="B2765" s="20" t="s">
        <v>4918</v>
      </c>
      <c r="C2765" s="20" t="s">
        <v>4909</v>
      </c>
      <c r="D2765" s="20" t="s">
        <v>391</v>
      </c>
      <c r="E2765" s="20" t="s">
        <v>12270</v>
      </c>
      <c r="F2765" s="20" t="s">
        <v>5830</v>
      </c>
      <c r="G2765" s="20" t="s">
        <v>12271</v>
      </c>
      <c r="H2765" s="20" t="s">
        <v>12272</v>
      </c>
      <c r="I2765" s="20" t="s">
        <v>401</v>
      </c>
      <c r="J2765" s="20" t="s">
        <v>483</v>
      </c>
    </row>
    <row r="2766" spans="1:10" x14ac:dyDescent="0.2">
      <c r="A2766" s="20" t="s">
        <v>12273</v>
      </c>
      <c r="B2766" s="20" t="s">
        <v>4908</v>
      </c>
      <c r="C2766" s="20" t="s">
        <v>4909</v>
      </c>
      <c r="D2766" s="20" t="s">
        <v>354</v>
      </c>
      <c r="E2766" s="20" t="s">
        <v>12274</v>
      </c>
      <c r="F2766" s="20" t="s">
        <v>421</v>
      </c>
      <c r="G2766" s="20" t="s">
        <v>12275</v>
      </c>
      <c r="H2766" s="20" t="s">
        <v>12276</v>
      </c>
      <c r="I2766" s="20" t="s">
        <v>401</v>
      </c>
      <c r="J2766" s="20" t="s">
        <v>483</v>
      </c>
    </row>
    <row r="2767" spans="1:10" x14ac:dyDescent="0.2">
      <c r="A2767" s="20" t="s">
        <v>12277</v>
      </c>
      <c r="B2767" s="20" t="s">
        <v>4908</v>
      </c>
      <c r="C2767" s="20" t="s">
        <v>4909</v>
      </c>
      <c r="D2767" s="20" t="s">
        <v>391</v>
      </c>
      <c r="E2767" s="20" t="s">
        <v>12278</v>
      </c>
      <c r="F2767" s="20" t="s">
        <v>12279</v>
      </c>
      <c r="G2767" s="20" t="s">
        <v>12280</v>
      </c>
      <c r="H2767" s="20" t="s">
        <v>12281</v>
      </c>
      <c r="I2767" s="20" t="s">
        <v>401</v>
      </c>
      <c r="J2767" s="20" t="s">
        <v>402</v>
      </c>
    </row>
    <row r="2768" spans="1:10" x14ac:dyDescent="0.2">
      <c r="A2768" s="20" t="s">
        <v>12282</v>
      </c>
      <c r="B2768" s="20" t="s">
        <v>4908</v>
      </c>
      <c r="C2768" s="20" t="s">
        <v>4909</v>
      </c>
      <c r="D2768" s="20" t="s">
        <v>347</v>
      </c>
      <c r="E2768" s="20" t="s">
        <v>12283</v>
      </c>
      <c r="F2768" s="20" t="s">
        <v>4891</v>
      </c>
      <c r="G2768" s="20" t="s">
        <v>12284</v>
      </c>
      <c r="H2768" s="20" t="s">
        <v>12285</v>
      </c>
      <c r="I2768" s="20" t="s">
        <v>401</v>
      </c>
      <c r="J2768" s="20" t="s">
        <v>483</v>
      </c>
    </row>
    <row r="2769" spans="1:10" x14ac:dyDescent="0.2">
      <c r="A2769" s="20" t="s">
        <v>12286</v>
      </c>
      <c r="B2769" s="20" t="s">
        <v>4908</v>
      </c>
      <c r="C2769" s="20" t="s">
        <v>4909</v>
      </c>
      <c r="D2769" s="20" t="s">
        <v>391</v>
      </c>
      <c r="E2769" s="20" t="s">
        <v>12287</v>
      </c>
      <c r="F2769" s="20" t="s">
        <v>962</v>
      </c>
      <c r="G2769" s="20" t="s">
        <v>12288</v>
      </c>
      <c r="H2769" s="20" t="s">
        <v>12289</v>
      </c>
      <c r="I2769" s="20" t="s">
        <v>401</v>
      </c>
      <c r="J2769" s="20" t="s">
        <v>483</v>
      </c>
    </row>
    <row r="2770" spans="1:10" x14ac:dyDescent="0.2">
      <c r="A2770" s="20" t="s">
        <v>12290</v>
      </c>
      <c r="B2770" s="20" t="s">
        <v>4918</v>
      </c>
      <c r="C2770" s="20" t="s">
        <v>4909</v>
      </c>
      <c r="D2770" s="20" t="s">
        <v>375</v>
      </c>
      <c r="E2770" s="20" t="s">
        <v>12291</v>
      </c>
      <c r="F2770" s="20" t="s">
        <v>1123</v>
      </c>
      <c r="G2770" s="20" t="s">
        <v>12292</v>
      </c>
      <c r="H2770" s="20" t="s">
        <v>12293</v>
      </c>
      <c r="I2770" s="20" t="s">
        <v>401</v>
      </c>
      <c r="J2770" s="20" t="s">
        <v>402</v>
      </c>
    </row>
    <row r="2771" spans="1:10" x14ac:dyDescent="0.2">
      <c r="A2771" s="20" t="s">
        <v>12294</v>
      </c>
      <c r="B2771" s="20" t="s">
        <v>4908</v>
      </c>
      <c r="C2771" s="20" t="s">
        <v>4909</v>
      </c>
      <c r="D2771" s="20" t="s">
        <v>445</v>
      </c>
      <c r="E2771" s="20" t="s">
        <v>12295</v>
      </c>
      <c r="F2771" s="20" t="s">
        <v>12296</v>
      </c>
      <c r="G2771" s="20" t="s">
        <v>12297</v>
      </c>
      <c r="H2771" s="20" t="s">
        <v>12298</v>
      </c>
      <c r="I2771" s="20" t="s">
        <v>401</v>
      </c>
      <c r="J2771" s="20" t="s">
        <v>483</v>
      </c>
    </row>
    <row r="2772" spans="1:10" x14ac:dyDescent="0.2">
      <c r="A2772" s="20" t="s">
        <v>12299</v>
      </c>
      <c r="B2772" s="20" t="s">
        <v>4908</v>
      </c>
      <c r="C2772" s="20" t="s">
        <v>4909</v>
      </c>
      <c r="D2772" s="20" t="s">
        <v>375</v>
      </c>
      <c r="E2772" s="20" t="s">
        <v>12300</v>
      </c>
      <c r="F2772" s="20" t="s">
        <v>1037</v>
      </c>
      <c r="G2772" s="20" t="s">
        <v>12301</v>
      </c>
      <c r="H2772" s="20" t="s">
        <v>12302</v>
      </c>
      <c r="I2772" s="20" t="s">
        <v>401</v>
      </c>
      <c r="J2772" s="20" t="s">
        <v>483</v>
      </c>
    </row>
    <row r="2773" spans="1:10" x14ac:dyDescent="0.2">
      <c r="A2773" s="20" t="s">
        <v>12303</v>
      </c>
      <c r="B2773" s="20" t="s">
        <v>4918</v>
      </c>
      <c r="C2773" s="20" t="s">
        <v>4909</v>
      </c>
      <c r="D2773" s="20" t="s">
        <v>347</v>
      </c>
      <c r="E2773" s="20" t="s">
        <v>12304</v>
      </c>
      <c r="F2773" s="20" t="s">
        <v>421</v>
      </c>
      <c r="G2773" s="20" t="s">
        <v>12305</v>
      </c>
      <c r="H2773" s="20" t="s">
        <v>12306</v>
      </c>
      <c r="I2773" s="20" t="s">
        <v>401</v>
      </c>
      <c r="J2773" s="20" t="s">
        <v>483</v>
      </c>
    </row>
    <row r="2774" spans="1:10" x14ac:dyDescent="0.2">
      <c r="A2774" s="20" t="s">
        <v>12307</v>
      </c>
      <c r="B2774" s="20" t="s">
        <v>4908</v>
      </c>
      <c r="C2774" s="20" t="s">
        <v>4909</v>
      </c>
      <c r="D2774" s="20" t="s">
        <v>347</v>
      </c>
      <c r="E2774" s="20" t="s">
        <v>12308</v>
      </c>
      <c r="F2774" s="20" t="s">
        <v>1037</v>
      </c>
      <c r="G2774" s="20" t="s">
        <v>12309</v>
      </c>
      <c r="H2774" s="20" t="s">
        <v>12310</v>
      </c>
      <c r="I2774" s="20" t="s">
        <v>401</v>
      </c>
      <c r="J2774" s="20" t="s">
        <v>483</v>
      </c>
    </row>
    <row r="2775" spans="1:10" x14ac:dyDescent="0.2">
      <c r="A2775" s="20" t="s">
        <v>12311</v>
      </c>
      <c r="B2775" s="20" t="s">
        <v>4918</v>
      </c>
      <c r="C2775" s="20" t="s">
        <v>4909</v>
      </c>
      <c r="D2775" s="20" t="s">
        <v>347</v>
      </c>
      <c r="E2775" s="20" t="s">
        <v>12312</v>
      </c>
      <c r="F2775" s="20" t="s">
        <v>12313</v>
      </c>
      <c r="G2775" s="20" t="s">
        <v>12314</v>
      </c>
      <c r="H2775" s="20" t="s">
        <v>12315</v>
      </c>
      <c r="I2775" s="20" t="s">
        <v>401</v>
      </c>
      <c r="J2775" s="20" t="s">
        <v>402</v>
      </c>
    </row>
    <row r="2776" spans="1:10" x14ac:dyDescent="0.2">
      <c r="A2776" s="20" t="s">
        <v>12316</v>
      </c>
      <c r="B2776" s="20" t="s">
        <v>4908</v>
      </c>
      <c r="C2776" s="20" t="s">
        <v>4909</v>
      </c>
      <c r="D2776" s="20" t="s">
        <v>375</v>
      </c>
      <c r="E2776" s="20" t="s">
        <v>12317</v>
      </c>
      <c r="F2776" s="20" t="s">
        <v>12318</v>
      </c>
      <c r="G2776" s="20" t="s">
        <v>12319</v>
      </c>
      <c r="H2776" s="20" t="s">
        <v>12320</v>
      </c>
      <c r="I2776" s="20" t="s">
        <v>401</v>
      </c>
      <c r="J2776" s="20" t="s">
        <v>402</v>
      </c>
    </row>
    <row r="2777" spans="1:10" x14ac:dyDescent="0.2">
      <c r="A2777" s="20" t="s">
        <v>12321</v>
      </c>
      <c r="B2777" s="20" t="s">
        <v>4918</v>
      </c>
      <c r="C2777" s="20" t="s">
        <v>4909</v>
      </c>
      <c r="D2777" s="20" t="s">
        <v>391</v>
      </c>
      <c r="E2777" s="20" t="s">
        <v>12322</v>
      </c>
      <c r="F2777" s="20" t="s">
        <v>475</v>
      </c>
      <c r="G2777" s="20" t="s">
        <v>12323</v>
      </c>
      <c r="H2777" s="20" t="s">
        <v>12324</v>
      </c>
      <c r="I2777" s="20" t="s">
        <v>401</v>
      </c>
      <c r="J2777" s="20" t="s">
        <v>483</v>
      </c>
    </row>
    <row r="2778" spans="1:10" x14ac:dyDescent="0.2">
      <c r="A2778" s="20" t="s">
        <v>12325</v>
      </c>
      <c r="B2778" s="20" t="s">
        <v>4908</v>
      </c>
      <c r="C2778" s="20" t="s">
        <v>4909</v>
      </c>
      <c r="D2778" s="20" t="s">
        <v>375</v>
      </c>
      <c r="E2778" s="20" t="s">
        <v>12326</v>
      </c>
      <c r="F2778" s="20" t="s">
        <v>528</v>
      </c>
      <c r="G2778" s="20" t="s">
        <v>12327</v>
      </c>
      <c r="H2778" s="20" t="s">
        <v>12328</v>
      </c>
      <c r="I2778" s="20" t="s">
        <v>401</v>
      </c>
      <c r="J2778" s="20" t="s">
        <v>483</v>
      </c>
    </row>
    <row r="2779" spans="1:10" x14ac:dyDescent="0.2">
      <c r="A2779" s="20" t="s">
        <v>12329</v>
      </c>
      <c r="B2779" s="20" t="s">
        <v>4908</v>
      </c>
      <c r="C2779" s="20" t="s">
        <v>4909</v>
      </c>
      <c r="D2779" s="20" t="s">
        <v>391</v>
      </c>
      <c r="E2779" s="20" t="s">
        <v>12330</v>
      </c>
      <c r="F2779" s="20" t="s">
        <v>11769</v>
      </c>
      <c r="G2779" s="20" t="s">
        <v>12331</v>
      </c>
      <c r="H2779" s="20" t="s">
        <v>12332</v>
      </c>
      <c r="I2779" s="20" t="s">
        <v>401</v>
      </c>
      <c r="J2779" s="20" t="s">
        <v>483</v>
      </c>
    </row>
    <row r="2780" spans="1:10" x14ac:dyDescent="0.2">
      <c r="A2780" s="20" t="s">
        <v>12333</v>
      </c>
      <c r="B2780" s="20" t="s">
        <v>4918</v>
      </c>
      <c r="C2780" s="20" t="s">
        <v>4909</v>
      </c>
      <c r="D2780" s="20" t="s">
        <v>375</v>
      </c>
      <c r="E2780" s="20" t="s">
        <v>12334</v>
      </c>
      <c r="F2780" s="20" t="s">
        <v>914</v>
      </c>
      <c r="G2780" s="20" t="s">
        <v>12335</v>
      </c>
      <c r="H2780" s="20" t="s">
        <v>12336</v>
      </c>
      <c r="I2780" s="20" t="s">
        <v>401</v>
      </c>
      <c r="J2780" s="20" t="s">
        <v>483</v>
      </c>
    </row>
    <row r="2781" spans="1:10" x14ac:dyDescent="0.2">
      <c r="A2781" s="20" t="s">
        <v>12337</v>
      </c>
      <c r="B2781" s="20" t="s">
        <v>4908</v>
      </c>
      <c r="C2781" s="20" t="s">
        <v>4909</v>
      </c>
      <c r="D2781" s="20" t="s">
        <v>391</v>
      </c>
      <c r="E2781" s="20" t="s">
        <v>12338</v>
      </c>
      <c r="F2781" s="20" t="s">
        <v>5666</v>
      </c>
      <c r="G2781" s="20" t="s">
        <v>12339</v>
      </c>
      <c r="H2781" s="20" t="s">
        <v>12340</v>
      </c>
      <c r="I2781" s="20" t="s">
        <v>401</v>
      </c>
      <c r="J2781" s="20" t="s">
        <v>483</v>
      </c>
    </row>
    <row r="2782" spans="1:10" x14ac:dyDescent="0.2">
      <c r="A2782" s="20" t="s">
        <v>12341</v>
      </c>
      <c r="B2782" s="20" t="s">
        <v>4908</v>
      </c>
      <c r="C2782" s="20" t="s">
        <v>4909</v>
      </c>
      <c r="D2782" s="20" t="s">
        <v>391</v>
      </c>
      <c r="E2782" s="20" t="s">
        <v>12342</v>
      </c>
      <c r="F2782" s="20" t="s">
        <v>421</v>
      </c>
      <c r="G2782" s="20" t="s">
        <v>12343</v>
      </c>
      <c r="H2782" s="20" t="s">
        <v>12344</v>
      </c>
      <c r="I2782" s="20" t="s">
        <v>401</v>
      </c>
      <c r="J2782" s="20" t="s">
        <v>483</v>
      </c>
    </row>
    <row r="2783" spans="1:10" x14ac:dyDescent="0.2">
      <c r="A2783" s="20" t="s">
        <v>12345</v>
      </c>
      <c r="B2783" s="20" t="s">
        <v>4908</v>
      </c>
      <c r="C2783" s="20" t="s">
        <v>4909</v>
      </c>
      <c r="D2783" s="20" t="s">
        <v>391</v>
      </c>
      <c r="E2783" s="20" t="s">
        <v>12346</v>
      </c>
      <c r="F2783" s="20" t="s">
        <v>2048</v>
      </c>
      <c r="G2783" s="20" t="s">
        <v>12347</v>
      </c>
      <c r="H2783" s="20" t="s">
        <v>12348</v>
      </c>
      <c r="I2783" s="20" t="s">
        <v>401</v>
      </c>
      <c r="J2783" s="20" t="s">
        <v>483</v>
      </c>
    </row>
    <row r="2784" spans="1:10" x14ac:dyDescent="0.2">
      <c r="A2784" s="20" t="s">
        <v>12349</v>
      </c>
      <c r="B2784" s="20" t="s">
        <v>4908</v>
      </c>
      <c r="C2784" s="20" t="s">
        <v>4909</v>
      </c>
      <c r="D2784" s="20" t="s">
        <v>391</v>
      </c>
      <c r="E2784" s="20" t="s">
        <v>12350</v>
      </c>
      <c r="F2784" s="20" t="s">
        <v>2048</v>
      </c>
      <c r="G2784" s="20" t="s">
        <v>12351</v>
      </c>
      <c r="H2784" s="20" t="s">
        <v>12352</v>
      </c>
      <c r="I2784" s="20" t="s">
        <v>401</v>
      </c>
      <c r="J2784" s="20" t="s">
        <v>402</v>
      </c>
    </row>
    <row r="2785" spans="1:10" x14ac:dyDescent="0.2">
      <c r="A2785" s="20" t="s">
        <v>12353</v>
      </c>
      <c r="B2785" s="20" t="s">
        <v>4918</v>
      </c>
      <c r="C2785" s="20" t="s">
        <v>4909</v>
      </c>
      <c r="D2785" s="20" t="s">
        <v>375</v>
      </c>
      <c r="E2785" s="20" t="s">
        <v>12354</v>
      </c>
      <c r="F2785" s="20" t="s">
        <v>2743</v>
      </c>
      <c r="G2785" s="20" t="s">
        <v>12355</v>
      </c>
      <c r="H2785" s="20" t="s">
        <v>12356</v>
      </c>
      <c r="I2785" s="20" t="s">
        <v>389</v>
      </c>
      <c r="J2785" s="20"/>
    </row>
    <row r="2786" spans="1:10" x14ac:dyDescent="0.2">
      <c r="A2786" s="20" t="s">
        <v>12357</v>
      </c>
      <c r="B2786" s="20" t="s">
        <v>4908</v>
      </c>
      <c r="C2786" s="20" t="s">
        <v>4909</v>
      </c>
      <c r="D2786" s="20" t="s">
        <v>391</v>
      </c>
      <c r="E2786" s="20" t="s">
        <v>12358</v>
      </c>
      <c r="F2786" s="20" t="s">
        <v>501</v>
      </c>
      <c r="G2786" s="20" t="s">
        <v>12359</v>
      </c>
      <c r="H2786" s="20" t="s">
        <v>12360</v>
      </c>
      <c r="I2786" s="20" t="s">
        <v>401</v>
      </c>
      <c r="J2786" s="20" t="s">
        <v>483</v>
      </c>
    </row>
    <row r="2787" spans="1:10" x14ac:dyDescent="0.2">
      <c r="A2787" s="20" t="s">
        <v>12361</v>
      </c>
      <c r="B2787" s="20" t="s">
        <v>4908</v>
      </c>
      <c r="C2787" s="20" t="s">
        <v>4909</v>
      </c>
      <c r="D2787" s="20" t="s">
        <v>391</v>
      </c>
      <c r="E2787" s="20" t="s">
        <v>12362</v>
      </c>
      <c r="F2787" s="20" t="s">
        <v>6033</v>
      </c>
      <c r="G2787" s="20" t="s">
        <v>12363</v>
      </c>
      <c r="H2787" s="20" t="s">
        <v>12364</v>
      </c>
      <c r="I2787" s="20" t="s">
        <v>401</v>
      </c>
      <c r="J2787" s="20" t="s">
        <v>483</v>
      </c>
    </row>
    <row r="2788" spans="1:10" x14ac:dyDescent="0.2">
      <c r="A2788" s="20" t="s">
        <v>12365</v>
      </c>
      <c r="B2788" s="20" t="s">
        <v>4908</v>
      </c>
      <c r="C2788" s="20" t="s">
        <v>4909</v>
      </c>
      <c r="D2788" s="20" t="s">
        <v>391</v>
      </c>
      <c r="E2788" s="20" t="s">
        <v>12366</v>
      </c>
      <c r="F2788" s="20" t="s">
        <v>4294</v>
      </c>
      <c r="G2788" s="20" t="s">
        <v>12367</v>
      </c>
      <c r="H2788" s="20" t="s">
        <v>12368</v>
      </c>
      <c r="I2788" s="20" t="s">
        <v>401</v>
      </c>
      <c r="J2788" s="20" t="s">
        <v>402</v>
      </c>
    </row>
    <row r="2789" spans="1:10" x14ac:dyDescent="0.2">
      <c r="A2789" s="20" t="s">
        <v>12369</v>
      </c>
      <c r="B2789" s="20" t="s">
        <v>4908</v>
      </c>
      <c r="C2789" s="20" t="s">
        <v>4909</v>
      </c>
      <c r="D2789" s="20" t="s">
        <v>391</v>
      </c>
      <c r="E2789" s="20" t="s">
        <v>12370</v>
      </c>
      <c r="F2789" s="20" t="s">
        <v>816</v>
      </c>
      <c r="G2789" s="20" t="s">
        <v>12371</v>
      </c>
      <c r="H2789" s="20" t="s">
        <v>12372</v>
      </c>
      <c r="I2789" s="20" t="s">
        <v>401</v>
      </c>
      <c r="J2789" s="20" t="s">
        <v>483</v>
      </c>
    </row>
    <row r="2790" spans="1:10" x14ac:dyDescent="0.2">
      <c r="A2790" s="20" t="s">
        <v>12373</v>
      </c>
      <c r="B2790" s="20" t="s">
        <v>4918</v>
      </c>
      <c r="C2790" s="20" t="s">
        <v>4909</v>
      </c>
      <c r="D2790" s="20" t="s">
        <v>391</v>
      </c>
      <c r="E2790" s="20" t="s">
        <v>12374</v>
      </c>
      <c r="F2790" s="20" t="s">
        <v>914</v>
      </c>
      <c r="G2790" s="20" t="s">
        <v>12375</v>
      </c>
      <c r="H2790" s="20" t="s">
        <v>12376</v>
      </c>
      <c r="I2790" s="20" t="s">
        <v>401</v>
      </c>
      <c r="J2790" s="20" t="s">
        <v>483</v>
      </c>
    </row>
    <row r="2791" spans="1:10" x14ac:dyDescent="0.2">
      <c r="A2791" s="20" t="s">
        <v>12377</v>
      </c>
      <c r="B2791" s="20" t="s">
        <v>4908</v>
      </c>
      <c r="C2791" s="20" t="s">
        <v>4909</v>
      </c>
      <c r="D2791" s="20" t="s">
        <v>375</v>
      </c>
      <c r="E2791" s="20" t="s">
        <v>12378</v>
      </c>
      <c r="F2791" s="20" t="s">
        <v>693</v>
      </c>
      <c r="G2791" s="20" t="s">
        <v>12379</v>
      </c>
      <c r="H2791" s="20" t="s">
        <v>12380</v>
      </c>
      <c r="I2791" s="20" t="s">
        <v>401</v>
      </c>
      <c r="J2791" s="20" t="s">
        <v>483</v>
      </c>
    </row>
    <row r="2792" spans="1:10" x14ac:dyDescent="0.2">
      <c r="A2792" s="20" t="s">
        <v>12381</v>
      </c>
      <c r="B2792" s="20" t="s">
        <v>4908</v>
      </c>
      <c r="C2792" s="20" t="s">
        <v>4909</v>
      </c>
      <c r="D2792" s="20" t="s">
        <v>375</v>
      </c>
      <c r="E2792" s="20" t="s">
        <v>12382</v>
      </c>
      <c r="F2792" s="20" t="s">
        <v>7026</v>
      </c>
      <c r="G2792" s="20" t="s">
        <v>12383</v>
      </c>
      <c r="H2792" s="20" t="s">
        <v>12384</v>
      </c>
      <c r="I2792" s="20" t="s">
        <v>401</v>
      </c>
      <c r="J2792" s="20" t="s">
        <v>402</v>
      </c>
    </row>
    <row r="2793" spans="1:10" x14ac:dyDescent="0.2">
      <c r="A2793" s="20" t="s">
        <v>12385</v>
      </c>
      <c r="B2793" s="20" t="s">
        <v>4908</v>
      </c>
      <c r="C2793" s="20" t="s">
        <v>4909</v>
      </c>
      <c r="D2793" s="20" t="s">
        <v>391</v>
      </c>
      <c r="E2793" s="20" t="s">
        <v>12386</v>
      </c>
      <c r="F2793" s="20" t="s">
        <v>1201</v>
      </c>
      <c r="G2793" s="20" t="s">
        <v>12387</v>
      </c>
      <c r="H2793" s="20" t="s">
        <v>12388</v>
      </c>
      <c r="I2793" s="20" t="s">
        <v>401</v>
      </c>
      <c r="J2793" s="20" t="s">
        <v>483</v>
      </c>
    </row>
    <row r="2794" spans="1:10" x14ac:dyDescent="0.2">
      <c r="A2794" s="20" t="s">
        <v>12389</v>
      </c>
      <c r="B2794" s="20" t="s">
        <v>4908</v>
      </c>
      <c r="C2794" s="20" t="s">
        <v>4909</v>
      </c>
      <c r="D2794" s="20" t="s">
        <v>391</v>
      </c>
      <c r="E2794" s="20" t="s">
        <v>12390</v>
      </c>
      <c r="F2794" s="20" t="s">
        <v>528</v>
      </c>
      <c r="G2794" s="20" t="s">
        <v>12391</v>
      </c>
      <c r="H2794" s="20" t="s">
        <v>12392</v>
      </c>
      <c r="I2794" s="20" t="s">
        <v>401</v>
      </c>
      <c r="J2794" s="20" t="s">
        <v>483</v>
      </c>
    </row>
    <row r="2795" spans="1:10" x14ac:dyDescent="0.2">
      <c r="A2795" s="20" t="s">
        <v>12393</v>
      </c>
      <c r="B2795" s="20" t="s">
        <v>4918</v>
      </c>
      <c r="C2795" s="20" t="s">
        <v>4909</v>
      </c>
      <c r="D2795" s="20" t="s">
        <v>375</v>
      </c>
      <c r="E2795" s="20" t="s">
        <v>12394</v>
      </c>
      <c r="F2795" s="20" t="s">
        <v>9662</v>
      </c>
      <c r="G2795" s="20" t="s">
        <v>12395</v>
      </c>
      <c r="H2795" s="20" t="s">
        <v>12396</v>
      </c>
      <c r="I2795" s="20" t="s">
        <v>401</v>
      </c>
      <c r="J2795" s="20" t="s">
        <v>483</v>
      </c>
    </row>
    <row r="2796" spans="1:10" x14ac:dyDescent="0.2">
      <c r="A2796" s="20" t="s">
        <v>12397</v>
      </c>
      <c r="B2796" s="20" t="s">
        <v>4908</v>
      </c>
      <c r="C2796" s="20" t="s">
        <v>4909</v>
      </c>
      <c r="D2796" s="20" t="s">
        <v>445</v>
      </c>
      <c r="E2796" s="20" t="s">
        <v>12398</v>
      </c>
      <c r="F2796" s="20" t="s">
        <v>1278</v>
      </c>
      <c r="G2796" s="20" t="s">
        <v>12399</v>
      </c>
      <c r="H2796" s="20" t="s">
        <v>12400</v>
      </c>
      <c r="I2796" s="20" t="s">
        <v>401</v>
      </c>
      <c r="J2796" s="20" t="s">
        <v>483</v>
      </c>
    </row>
    <row r="2797" spans="1:10" x14ac:dyDescent="0.2">
      <c r="A2797" s="20" t="s">
        <v>12401</v>
      </c>
      <c r="B2797" s="20" t="s">
        <v>4908</v>
      </c>
      <c r="C2797" s="20" t="s">
        <v>4909</v>
      </c>
      <c r="D2797" s="20" t="s">
        <v>375</v>
      </c>
      <c r="E2797" s="20" t="s">
        <v>12402</v>
      </c>
      <c r="F2797" s="20" t="s">
        <v>12403</v>
      </c>
      <c r="G2797" s="20" t="s">
        <v>12404</v>
      </c>
      <c r="H2797" s="20" t="s">
        <v>12405</v>
      </c>
      <c r="I2797" s="20" t="s">
        <v>401</v>
      </c>
      <c r="J2797" s="20" t="s">
        <v>402</v>
      </c>
    </row>
    <row r="2798" spans="1:10" x14ac:dyDescent="0.2">
      <c r="A2798" s="20" t="s">
        <v>12406</v>
      </c>
      <c r="B2798" s="20" t="s">
        <v>4908</v>
      </c>
      <c r="C2798" s="20" t="s">
        <v>4909</v>
      </c>
      <c r="D2798" s="20" t="s">
        <v>391</v>
      </c>
      <c r="E2798" s="20" t="s">
        <v>12407</v>
      </c>
      <c r="F2798" s="20" t="s">
        <v>349</v>
      </c>
      <c r="G2798" s="20" t="s">
        <v>12408</v>
      </c>
      <c r="H2798" s="20" t="s">
        <v>12409</v>
      </c>
      <c r="I2798" s="20" t="s">
        <v>401</v>
      </c>
      <c r="J2798" s="20" t="s">
        <v>483</v>
      </c>
    </row>
    <row r="2799" spans="1:10" x14ac:dyDescent="0.2">
      <c r="A2799" s="20" t="s">
        <v>12410</v>
      </c>
      <c r="B2799" s="20" t="s">
        <v>4908</v>
      </c>
      <c r="C2799" s="20" t="s">
        <v>4909</v>
      </c>
      <c r="D2799" s="20" t="s">
        <v>391</v>
      </c>
      <c r="E2799" s="20" t="s">
        <v>12411</v>
      </c>
      <c r="F2799" s="20" t="s">
        <v>12412</v>
      </c>
      <c r="G2799" s="20" t="s">
        <v>12413</v>
      </c>
      <c r="H2799" s="20" t="s">
        <v>12414</v>
      </c>
      <c r="I2799" s="20" t="s">
        <v>401</v>
      </c>
      <c r="J2799" s="20" t="s">
        <v>402</v>
      </c>
    </row>
    <row r="2800" spans="1:10" x14ac:dyDescent="0.2">
      <c r="A2800" s="20" t="s">
        <v>12415</v>
      </c>
      <c r="B2800" s="20" t="s">
        <v>4908</v>
      </c>
      <c r="C2800" s="20" t="s">
        <v>4909</v>
      </c>
      <c r="D2800" s="20" t="s">
        <v>375</v>
      </c>
      <c r="E2800" s="20" t="s">
        <v>12416</v>
      </c>
      <c r="F2800" s="20" t="s">
        <v>923</v>
      </c>
      <c r="G2800" s="20" t="s">
        <v>12417</v>
      </c>
      <c r="H2800" s="20" t="s">
        <v>12418</v>
      </c>
      <c r="I2800" s="20" t="s">
        <v>401</v>
      </c>
      <c r="J2800" s="20" t="s">
        <v>483</v>
      </c>
    </row>
    <row r="2801" spans="1:10" x14ac:dyDescent="0.2">
      <c r="A2801" s="20" t="s">
        <v>12419</v>
      </c>
      <c r="B2801" s="20" t="s">
        <v>4918</v>
      </c>
      <c r="C2801" s="20" t="s">
        <v>4909</v>
      </c>
      <c r="D2801" s="20" t="s">
        <v>375</v>
      </c>
      <c r="E2801" s="20" t="s">
        <v>12420</v>
      </c>
      <c r="F2801" s="20" t="s">
        <v>12421</v>
      </c>
      <c r="G2801" s="20" t="s">
        <v>12422</v>
      </c>
      <c r="H2801" s="20" t="s">
        <v>12423</v>
      </c>
      <c r="I2801" s="20" t="s">
        <v>401</v>
      </c>
      <c r="J2801" s="20" t="s">
        <v>402</v>
      </c>
    </row>
    <row r="2802" spans="1:10" x14ac:dyDescent="0.2">
      <c r="A2802" s="20" t="s">
        <v>12424</v>
      </c>
      <c r="B2802" s="20" t="s">
        <v>4908</v>
      </c>
      <c r="C2802" s="20" t="s">
        <v>4909</v>
      </c>
      <c r="D2802" s="20" t="s">
        <v>391</v>
      </c>
      <c r="E2802" s="20" t="s">
        <v>12425</v>
      </c>
      <c r="F2802" s="20" t="s">
        <v>12426</v>
      </c>
      <c r="G2802" s="20" t="s">
        <v>12427</v>
      </c>
      <c r="H2802" s="20" t="s">
        <v>12428</v>
      </c>
      <c r="I2802" s="20" t="s">
        <v>401</v>
      </c>
      <c r="J2802" s="20" t="s">
        <v>402</v>
      </c>
    </row>
    <row r="2803" spans="1:10" x14ac:dyDescent="0.2">
      <c r="A2803" s="20" t="s">
        <v>12429</v>
      </c>
      <c r="B2803" s="20" t="s">
        <v>4918</v>
      </c>
      <c r="C2803" s="20" t="s">
        <v>4909</v>
      </c>
      <c r="D2803" s="20" t="s">
        <v>347</v>
      </c>
      <c r="E2803" s="20" t="s">
        <v>12430</v>
      </c>
      <c r="F2803" s="20" t="s">
        <v>4573</v>
      </c>
      <c r="G2803" s="20" t="s">
        <v>12431</v>
      </c>
      <c r="H2803" s="20" t="s">
        <v>12432</v>
      </c>
      <c r="I2803" s="20" t="s">
        <v>401</v>
      </c>
      <c r="J2803" s="20" t="s">
        <v>483</v>
      </c>
    </row>
    <row r="2804" spans="1:10" x14ac:dyDescent="0.2">
      <c r="A2804" s="20" t="s">
        <v>12433</v>
      </c>
      <c r="B2804" s="20" t="s">
        <v>4918</v>
      </c>
      <c r="C2804" s="20" t="s">
        <v>4909</v>
      </c>
      <c r="D2804" s="20" t="s">
        <v>391</v>
      </c>
      <c r="E2804" s="20" t="s">
        <v>12434</v>
      </c>
      <c r="F2804" s="20" t="s">
        <v>421</v>
      </c>
      <c r="G2804" s="20" t="s">
        <v>12435</v>
      </c>
      <c r="H2804" s="20" t="s">
        <v>12436</v>
      </c>
      <c r="I2804" s="20" t="s">
        <v>401</v>
      </c>
      <c r="J2804" s="20" t="s">
        <v>483</v>
      </c>
    </row>
    <row r="2805" spans="1:10" x14ac:dyDescent="0.2">
      <c r="A2805" s="20" t="s">
        <v>12437</v>
      </c>
      <c r="B2805" s="20" t="s">
        <v>4908</v>
      </c>
      <c r="C2805" s="20" t="s">
        <v>4909</v>
      </c>
      <c r="D2805" s="20" t="s">
        <v>445</v>
      </c>
      <c r="E2805" s="20" t="s">
        <v>12438</v>
      </c>
      <c r="F2805" s="20" t="s">
        <v>12439</v>
      </c>
      <c r="G2805" s="20" t="s">
        <v>12440</v>
      </c>
      <c r="H2805" s="20" t="s">
        <v>12441</v>
      </c>
      <c r="I2805" s="20" t="s">
        <v>401</v>
      </c>
      <c r="J2805" s="20" t="s">
        <v>483</v>
      </c>
    </row>
    <row r="2806" spans="1:10" x14ac:dyDescent="0.2">
      <c r="A2806" s="20" t="s">
        <v>12442</v>
      </c>
      <c r="B2806" s="20" t="s">
        <v>4918</v>
      </c>
      <c r="C2806" s="20" t="s">
        <v>4909</v>
      </c>
      <c r="D2806" s="20" t="s">
        <v>347</v>
      </c>
      <c r="E2806" s="20" t="s">
        <v>12443</v>
      </c>
      <c r="F2806" s="20" t="s">
        <v>421</v>
      </c>
      <c r="G2806" s="20" t="s">
        <v>12444</v>
      </c>
      <c r="H2806" s="20" t="s">
        <v>12445</v>
      </c>
      <c r="I2806" s="20" t="s">
        <v>401</v>
      </c>
      <c r="J2806" s="20" t="s">
        <v>483</v>
      </c>
    </row>
    <row r="2807" spans="1:10" x14ac:dyDescent="0.2">
      <c r="A2807" s="20" t="s">
        <v>12446</v>
      </c>
      <c r="B2807" s="20" t="s">
        <v>4908</v>
      </c>
      <c r="C2807" s="20" t="s">
        <v>4909</v>
      </c>
      <c r="D2807" s="20" t="s">
        <v>391</v>
      </c>
      <c r="E2807" s="20" t="s">
        <v>12447</v>
      </c>
      <c r="F2807" s="20" t="s">
        <v>12448</v>
      </c>
      <c r="G2807" s="20" t="s">
        <v>12449</v>
      </c>
      <c r="H2807" s="20" t="s">
        <v>12450</v>
      </c>
      <c r="I2807" s="20" t="s">
        <v>401</v>
      </c>
      <c r="J2807" s="20" t="s">
        <v>483</v>
      </c>
    </row>
    <row r="2808" spans="1:10" x14ac:dyDescent="0.2">
      <c r="A2808" s="20" t="s">
        <v>12451</v>
      </c>
      <c r="B2808" s="20" t="s">
        <v>4918</v>
      </c>
      <c r="C2808" s="20" t="s">
        <v>4909</v>
      </c>
      <c r="D2808" s="20" t="s">
        <v>375</v>
      </c>
      <c r="E2808" s="20" t="s">
        <v>12452</v>
      </c>
      <c r="F2808" s="20" t="s">
        <v>5701</v>
      </c>
      <c r="G2808" s="20" t="s">
        <v>12453</v>
      </c>
      <c r="H2808" s="20" t="s">
        <v>12454</v>
      </c>
      <c r="I2808" s="20" t="s">
        <v>401</v>
      </c>
      <c r="J2808" s="20" t="s">
        <v>483</v>
      </c>
    </row>
    <row r="2809" spans="1:10" x14ac:dyDescent="0.2">
      <c r="A2809" s="20" t="s">
        <v>12455</v>
      </c>
      <c r="B2809" s="20" t="s">
        <v>4908</v>
      </c>
      <c r="C2809" s="20" t="s">
        <v>4909</v>
      </c>
      <c r="D2809" s="20" t="s">
        <v>391</v>
      </c>
      <c r="E2809" s="20" t="s">
        <v>12456</v>
      </c>
      <c r="F2809" s="20" t="s">
        <v>962</v>
      </c>
      <c r="G2809" s="20" t="s">
        <v>12457</v>
      </c>
      <c r="H2809" s="20" t="s">
        <v>12458</v>
      </c>
      <c r="I2809" s="20" t="s">
        <v>401</v>
      </c>
      <c r="J2809" s="20" t="s">
        <v>483</v>
      </c>
    </row>
    <row r="2810" spans="1:10" x14ac:dyDescent="0.2">
      <c r="A2810" s="20" t="s">
        <v>12459</v>
      </c>
      <c r="B2810" s="20" t="s">
        <v>4908</v>
      </c>
      <c r="C2810" s="20" t="s">
        <v>4909</v>
      </c>
      <c r="D2810" s="20" t="s">
        <v>375</v>
      </c>
      <c r="E2810" s="20" t="s">
        <v>12460</v>
      </c>
      <c r="F2810" s="20" t="s">
        <v>12216</v>
      </c>
      <c r="G2810" s="20" t="s">
        <v>12461</v>
      </c>
      <c r="H2810" s="20" t="s">
        <v>12462</v>
      </c>
      <c r="I2810" s="20" t="s">
        <v>401</v>
      </c>
      <c r="J2810" s="20" t="s">
        <v>402</v>
      </c>
    </row>
    <row r="2811" spans="1:10" x14ac:dyDescent="0.2">
      <c r="A2811" s="20" t="s">
        <v>12463</v>
      </c>
      <c r="B2811" s="20" t="s">
        <v>4918</v>
      </c>
      <c r="C2811" s="20" t="s">
        <v>4909</v>
      </c>
      <c r="D2811" s="20" t="s">
        <v>391</v>
      </c>
      <c r="E2811" s="20" t="s">
        <v>12464</v>
      </c>
      <c r="F2811" s="20" t="s">
        <v>410</v>
      </c>
      <c r="G2811" s="20" t="s">
        <v>12465</v>
      </c>
      <c r="H2811" s="20" t="s">
        <v>12466</v>
      </c>
      <c r="I2811" s="20" t="s">
        <v>401</v>
      </c>
      <c r="J2811" s="20" t="s">
        <v>483</v>
      </c>
    </row>
    <row r="2812" spans="1:10" x14ac:dyDescent="0.2">
      <c r="A2812" s="20" t="s">
        <v>12467</v>
      </c>
      <c r="B2812" s="20" t="s">
        <v>4908</v>
      </c>
      <c r="C2812" s="20" t="s">
        <v>4909</v>
      </c>
      <c r="D2812" s="20" t="s">
        <v>375</v>
      </c>
      <c r="E2812" s="20" t="s">
        <v>12468</v>
      </c>
      <c r="F2812" s="20" t="s">
        <v>1650</v>
      </c>
      <c r="G2812" s="20" t="s">
        <v>12469</v>
      </c>
      <c r="H2812" s="20" t="s">
        <v>12470</v>
      </c>
      <c r="I2812" s="20" t="s">
        <v>401</v>
      </c>
      <c r="J2812" s="20" t="s">
        <v>483</v>
      </c>
    </row>
    <row r="2813" spans="1:10" x14ac:dyDescent="0.2">
      <c r="A2813" s="20" t="s">
        <v>12471</v>
      </c>
      <c r="B2813" s="20" t="s">
        <v>4908</v>
      </c>
      <c r="C2813" s="20" t="s">
        <v>4909</v>
      </c>
      <c r="D2813" s="20" t="s">
        <v>375</v>
      </c>
      <c r="E2813" s="20" t="s">
        <v>12472</v>
      </c>
      <c r="F2813" s="20" t="s">
        <v>410</v>
      </c>
      <c r="G2813" s="20" t="s">
        <v>12473</v>
      </c>
      <c r="H2813" s="20" t="s">
        <v>12474</v>
      </c>
      <c r="I2813" s="20" t="s">
        <v>401</v>
      </c>
      <c r="J2813" s="20" t="s">
        <v>483</v>
      </c>
    </row>
    <row r="2814" spans="1:10" x14ac:dyDescent="0.2">
      <c r="A2814" s="20" t="s">
        <v>12475</v>
      </c>
      <c r="B2814" s="20" t="s">
        <v>4908</v>
      </c>
      <c r="C2814" s="20" t="s">
        <v>4909</v>
      </c>
      <c r="D2814" s="20" t="s">
        <v>391</v>
      </c>
      <c r="E2814" s="20" t="s">
        <v>12476</v>
      </c>
      <c r="F2814" s="20" t="s">
        <v>1487</v>
      </c>
      <c r="G2814" s="20" t="s">
        <v>12477</v>
      </c>
      <c r="H2814" s="20" t="s">
        <v>12478</v>
      </c>
      <c r="I2814" s="20" t="s">
        <v>401</v>
      </c>
      <c r="J2814" s="20" t="s">
        <v>402</v>
      </c>
    </row>
    <row r="2815" spans="1:10" x14ac:dyDescent="0.2">
      <c r="A2815" s="20" t="s">
        <v>12479</v>
      </c>
      <c r="B2815" s="20" t="s">
        <v>4908</v>
      </c>
      <c r="C2815" s="20" t="s">
        <v>4909</v>
      </c>
      <c r="D2815" s="20" t="s">
        <v>375</v>
      </c>
      <c r="E2815" s="20" t="s">
        <v>12480</v>
      </c>
      <c r="F2815" s="20" t="s">
        <v>1278</v>
      </c>
      <c r="G2815" s="20" t="s">
        <v>12481</v>
      </c>
      <c r="H2815" s="20" t="s">
        <v>12482</v>
      </c>
      <c r="I2815" s="20" t="s">
        <v>401</v>
      </c>
      <c r="J2815" s="20" t="s">
        <v>483</v>
      </c>
    </row>
    <row r="2816" spans="1:10" x14ac:dyDescent="0.2">
      <c r="A2816" s="20" t="s">
        <v>12483</v>
      </c>
      <c r="B2816" s="20" t="s">
        <v>4908</v>
      </c>
      <c r="C2816" s="20" t="s">
        <v>4909</v>
      </c>
      <c r="D2816" s="20" t="s">
        <v>391</v>
      </c>
      <c r="E2816" s="20" t="s">
        <v>12484</v>
      </c>
      <c r="F2816" s="20" t="s">
        <v>377</v>
      </c>
      <c r="G2816" s="20" t="s">
        <v>12485</v>
      </c>
      <c r="H2816" s="20" t="s">
        <v>12486</v>
      </c>
      <c r="I2816" s="20" t="s">
        <v>401</v>
      </c>
      <c r="J2816" s="20" t="s">
        <v>483</v>
      </c>
    </row>
    <row r="2817" spans="1:10" x14ac:dyDescent="0.2">
      <c r="A2817" s="20" t="s">
        <v>12487</v>
      </c>
      <c r="B2817" s="20" t="s">
        <v>4918</v>
      </c>
      <c r="C2817" s="20" t="s">
        <v>4909</v>
      </c>
      <c r="D2817" s="20" t="s">
        <v>391</v>
      </c>
      <c r="E2817" s="20" t="s">
        <v>12488</v>
      </c>
      <c r="F2817" s="20" t="s">
        <v>557</v>
      </c>
      <c r="G2817" s="20" t="s">
        <v>12489</v>
      </c>
      <c r="H2817" s="20" t="s">
        <v>12490</v>
      </c>
      <c r="I2817" s="20" t="s">
        <v>401</v>
      </c>
      <c r="J2817" s="20" t="s">
        <v>483</v>
      </c>
    </row>
    <row r="2818" spans="1:10" x14ac:dyDescent="0.2">
      <c r="A2818" s="20" t="s">
        <v>12491</v>
      </c>
      <c r="B2818" s="20" t="s">
        <v>4918</v>
      </c>
      <c r="C2818" s="20" t="s">
        <v>4909</v>
      </c>
      <c r="D2818" s="20" t="s">
        <v>391</v>
      </c>
      <c r="E2818" s="20" t="s">
        <v>12492</v>
      </c>
      <c r="F2818" s="20" t="s">
        <v>1037</v>
      </c>
      <c r="G2818" s="20" t="s">
        <v>12493</v>
      </c>
      <c r="H2818" s="20" t="s">
        <v>12494</v>
      </c>
      <c r="I2818" s="20" t="s">
        <v>401</v>
      </c>
      <c r="J2818" s="20" t="s">
        <v>483</v>
      </c>
    </row>
    <row r="2819" spans="1:10" x14ac:dyDescent="0.2">
      <c r="A2819" s="20" t="s">
        <v>12495</v>
      </c>
      <c r="B2819" s="20" t="s">
        <v>4908</v>
      </c>
      <c r="C2819" s="20" t="s">
        <v>4909</v>
      </c>
      <c r="D2819" s="20" t="s">
        <v>375</v>
      </c>
      <c r="E2819" s="20" t="s">
        <v>12496</v>
      </c>
      <c r="F2819" s="20" t="s">
        <v>914</v>
      </c>
      <c r="G2819" s="20" t="s">
        <v>12497</v>
      </c>
      <c r="H2819" s="20" t="s">
        <v>12498</v>
      </c>
      <c r="I2819" s="20" t="s">
        <v>401</v>
      </c>
      <c r="J2819" s="20" t="s">
        <v>483</v>
      </c>
    </row>
    <row r="2820" spans="1:10" x14ac:dyDescent="0.2">
      <c r="A2820" s="20" t="s">
        <v>12499</v>
      </c>
      <c r="B2820" s="20" t="s">
        <v>4908</v>
      </c>
      <c r="C2820" s="20" t="s">
        <v>4909</v>
      </c>
      <c r="D2820" s="20" t="s">
        <v>375</v>
      </c>
      <c r="E2820" s="20" t="s">
        <v>12500</v>
      </c>
      <c r="F2820" s="20" t="s">
        <v>367</v>
      </c>
      <c r="G2820" s="20" t="s">
        <v>12501</v>
      </c>
      <c r="H2820" s="20" t="s">
        <v>12502</v>
      </c>
      <c r="I2820" s="20" t="s">
        <v>401</v>
      </c>
      <c r="J2820" s="20" t="s">
        <v>483</v>
      </c>
    </row>
    <row r="2821" spans="1:10" x14ac:dyDescent="0.2">
      <c r="A2821" s="20" t="s">
        <v>12503</v>
      </c>
      <c r="B2821" s="20" t="s">
        <v>4908</v>
      </c>
      <c r="C2821" s="20" t="s">
        <v>4909</v>
      </c>
      <c r="D2821" s="20" t="s">
        <v>391</v>
      </c>
      <c r="E2821" s="20" t="s">
        <v>12504</v>
      </c>
      <c r="F2821" s="20" t="s">
        <v>475</v>
      </c>
      <c r="G2821" s="20" t="s">
        <v>12505</v>
      </c>
      <c r="H2821" s="20" t="s">
        <v>12506</v>
      </c>
      <c r="I2821" s="20" t="s">
        <v>401</v>
      </c>
      <c r="J2821" s="20" t="s">
        <v>483</v>
      </c>
    </row>
    <row r="2822" spans="1:10" x14ac:dyDescent="0.2">
      <c r="A2822" s="20" t="s">
        <v>12507</v>
      </c>
      <c r="B2822" s="20" t="s">
        <v>4918</v>
      </c>
      <c r="C2822" s="20" t="s">
        <v>4909</v>
      </c>
      <c r="D2822" s="20" t="s">
        <v>354</v>
      </c>
      <c r="E2822" s="20" t="s">
        <v>12508</v>
      </c>
      <c r="F2822" s="20" t="s">
        <v>1228</v>
      </c>
      <c r="G2822" s="20" t="s">
        <v>12509</v>
      </c>
      <c r="H2822" s="20" t="s">
        <v>12510</v>
      </c>
      <c r="I2822" s="20" t="s">
        <v>401</v>
      </c>
      <c r="J2822" s="20" t="s">
        <v>483</v>
      </c>
    </row>
    <row r="2823" spans="1:10" x14ac:dyDescent="0.2">
      <c r="A2823" s="20" t="s">
        <v>12511</v>
      </c>
      <c r="B2823" s="20" t="s">
        <v>4908</v>
      </c>
      <c r="C2823" s="20" t="s">
        <v>4909</v>
      </c>
      <c r="D2823" s="20" t="s">
        <v>391</v>
      </c>
      <c r="E2823" s="20" t="s">
        <v>12512</v>
      </c>
      <c r="F2823" s="20" t="s">
        <v>7528</v>
      </c>
      <c r="G2823" s="20" t="s">
        <v>12513</v>
      </c>
      <c r="H2823" s="20" t="s">
        <v>12514</v>
      </c>
      <c r="I2823" s="20" t="s">
        <v>401</v>
      </c>
      <c r="J2823" s="20" t="s">
        <v>402</v>
      </c>
    </row>
    <row r="2824" spans="1:10" x14ac:dyDescent="0.2">
      <c r="A2824" s="20" t="s">
        <v>12515</v>
      </c>
      <c r="B2824" s="20" t="s">
        <v>4908</v>
      </c>
      <c r="C2824" s="20" t="s">
        <v>4909</v>
      </c>
      <c r="D2824" s="20" t="s">
        <v>375</v>
      </c>
      <c r="E2824" s="20" t="s">
        <v>12516</v>
      </c>
      <c r="F2824" s="20" t="s">
        <v>923</v>
      </c>
      <c r="G2824" s="20" t="s">
        <v>12517</v>
      </c>
      <c r="H2824" s="20" t="s">
        <v>12518</v>
      </c>
      <c r="I2824" s="20" t="s">
        <v>401</v>
      </c>
      <c r="J2824" s="20" t="s">
        <v>483</v>
      </c>
    </row>
    <row r="2825" spans="1:10" x14ac:dyDescent="0.2">
      <c r="A2825" s="20" t="s">
        <v>12519</v>
      </c>
      <c r="B2825" s="20" t="s">
        <v>4908</v>
      </c>
      <c r="C2825" s="20" t="s">
        <v>4909</v>
      </c>
      <c r="D2825" s="20" t="s">
        <v>347</v>
      </c>
      <c r="E2825" s="20" t="s">
        <v>12520</v>
      </c>
      <c r="F2825" s="20" t="s">
        <v>914</v>
      </c>
      <c r="G2825" s="20" t="s">
        <v>12521</v>
      </c>
      <c r="H2825" s="20" t="s">
        <v>12522</v>
      </c>
      <c r="I2825" s="20" t="s">
        <v>401</v>
      </c>
      <c r="J2825" s="20" t="s">
        <v>483</v>
      </c>
    </row>
    <row r="2826" spans="1:10" x14ac:dyDescent="0.2">
      <c r="A2826" s="20" t="s">
        <v>12523</v>
      </c>
      <c r="B2826" s="20" t="s">
        <v>4908</v>
      </c>
      <c r="C2826" s="20" t="s">
        <v>4909</v>
      </c>
      <c r="D2826" s="20" t="s">
        <v>391</v>
      </c>
      <c r="E2826" s="20" t="s">
        <v>12524</v>
      </c>
      <c r="F2826" s="20" t="s">
        <v>421</v>
      </c>
      <c r="G2826" s="20" t="s">
        <v>12525</v>
      </c>
      <c r="H2826" s="20" t="s">
        <v>12526</v>
      </c>
      <c r="I2826" s="20" t="s">
        <v>401</v>
      </c>
      <c r="J2826" s="20" t="s">
        <v>483</v>
      </c>
    </row>
    <row r="2827" spans="1:10" x14ac:dyDescent="0.2">
      <c r="A2827" s="20" t="s">
        <v>12527</v>
      </c>
      <c r="B2827" s="20" t="s">
        <v>4918</v>
      </c>
      <c r="C2827" s="20" t="s">
        <v>4909</v>
      </c>
      <c r="D2827" s="20" t="s">
        <v>445</v>
      </c>
      <c r="E2827" s="20" t="s">
        <v>12528</v>
      </c>
      <c r="F2827" s="20" t="s">
        <v>1037</v>
      </c>
      <c r="G2827" s="20" t="s">
        <v>12529</v>
      </c>
      <c r="H2827" s="20" t="s">
        <v>12530</v>
      </c>
      <c r="I2827" s="20" t="s">
        <v>401</v>
      </c>
      <c r="J2827" s="20" t="s">
        <v>483</v>
      </c>
    </row>
    <row r="2828" spans="1:10" x14ac:dyDescent="0.2">
      <c r="A2828" s="20" t="s">
        <v>12531</v>
      </c>
      <c r="B2828" s="20" t="s">
        <v>992</v>
      </c>
      <c r="C2828" s="20" t="s">
        <v>4909</v>
      </c>
      <c r="D2828" s="20" t="s">
        <v>375</v>
      </c>
      <c r="E2828" s="20" t="s">
        <v>12532</v>
      </c>
      <c r="F2828" s="20" t="s">
        <v>900</v>
      </c>
      <c r="G2828" s="20" t="s">
        <v>12533</v>
      </c>
      <c r="H2828" s="20" t="s">
        <v>12534</v>
      </c>
      <c r="I2828" s="20" t="s">
        <v>401</v>
      </c>
      <c r="J2828" s="20" t="s">
        <v>483</v>
      </c>
    </row>
    <row r="2829" spans="1:10" x14ac:dyDescent="0.2">
      <c r="A2829" s="20" t="s">
        <v>12535</v>
      </c>
      <c r="B2829" s="20" t="s">
        <v>4908</v>
      </c>
      <c r="C2829" s="20" t="s">
        <v>4909</v>
      </c>
      <c r="D2829" s="20" t="s">
        <v>354</v>
      </c>
      <c r="E2829" s="20" t="s">
        <v>12536</v>
      </c>
      <c r="F2829" s="20" t="s">
        <v>1136</v>
      </c>
      <c r="G2829" s="20" t="s">
        <v>12537</v>
      </c>
      <c r="H2829" s="20" t="s">
        <v>12538</v>
      </c>
      <c r="I2829" s="20" t="s">
        <v>401</v>
      </c>
      <c r="J2829" s="20" t="s">
        <v>483</v>
      </c>
    </row>
    <row r="2830" spans="1:10" x14ac:dyDescent="0.2">
      <c r="A2830" s="20" t="s">
        <v>12539</v>
      </c>
      <c r="B2830" s="20" t="s">
        <v>4908</v>
      </c>
      <c r="C2830" s="20" t="s">
        <v>4909</v>
      </c>
      <c r="D2830" s="20" t="s">
        <v>391</v>
      </c>
      <c r="E2830" s="20" t="s">
        <v>12540</v>
      </c>
      <c r="F2830" s="20" t="s">
        <v>1206</v>
      </c>
      <c r="G2830" s="20" t="s">
        <v>12541</v>
      </c>
      <c r="H2830" s="20" t="s">
        <v>12542</v>
      </c>
      <c r="I2830" s="20" t="s">
        <v>401</v>
      </c>
      <c r="J2830" s="20" t="s">
        <v>483</v>
      </c>
    </row>
    <row r="2831" spans="1:10" x14ac:dyDescent="0.2">
      <c r="A2831" s="20" t="s">
        <v>12543</v>
      </c>
      <c r="B2831" s="20" t="s">
        <v>4918</v>
      </c>
      <c r="C2831" s="20" t="s">
        <v>4909</v>
      </c>
      <c r="D2831" s="20" t="s">
        <v>375</v>
      </c>
      <c r="E2831" s="20" t="s">
        <v>12544</v>
      </c>
      <c r="F2831" s="20" t="s">
        <v>5744</v>
      </c>
      <c r="G2831" s="20" t="s">
        <v>12545</v>
      </c>
      <c r="H2831" s="20" t="s">
        <v>12546</v>
      </c>
      <c r="I2831" s="20" t="s">
        <v>401</v>
      </c>
      <c r="J2831" s="20" t="s">
        <v>483</v>
      </c>
    </row>
    <row r="2832" spans="1:10" x14ac:dyDescent="0.2">
      <c r="A2832" s="20" t="s">
        <v>12547</v>
      </c>
      <c r="B2832" s="20" t="s">
        <v>4908</v>
      </c>
      <c r="C2832" s="20" t="s">
        <v>4909</v>
      </c>
      <c r="D2832" s="20" t="s">
        <v>347</v>
      </c>
      <c r="E2832" s="20" t="s">
        <v>12548</v>
      </c>
      <c r="F2832" s="20" t="s">
        <v>421</v>
      </c>
      <c r="G2832" s="20" t="s">
        <v>12549</v>
      </c>
      <c r="H2832" s="20" t="s">
        <v>12550</v>
      </c>
      <c r="I2832" s="20" t="s">
        <v>401</v>
      </c>
      <c r="J2832" s="20" t="s">
        <v>483</v>
      </c>
    </row>
    <row r="2833" spans="1:10" x14ac:dyDescent="0.2">
      <c r="A2833" s="20" t="s">
        <v>12551</v>
      </c>
      <c r="B2833" s="20" t="s">
        <v>4908</v>
      </c>
      <c r="C2833" s="20" t="s">
        <v>4909</v>
      </c>
      <c r="D2833" s="20" t="s">
        <v>391</v>
      </c>
      <c r="E2833" s="20" t="s">
        <v>12552</v>
      </c>
      <c r="F2833" s="20" t="s">
        <v>2197</v>
      </c>
      <c r="G2833" s="20" t="s">
        <v>12553</v>
      </c>
      <c r="H2833" s="20" t="s">
        <v>12554</v>
      </c>
      <c r="I2833" s="20" t="s">
        <v>401</v>
      </c>
      <c r="J2833" s="20" t="s">
        <v>402</v>
      </c>
    </row>
    <row r="2834" spans="1:10" x14ac:dyDescent="0.2">
      <c r="A2834" s="20" t="s">
        <v>12555</v>
      </c>
      <c r="B2834" s="20" t="s">
        <v>4918</v>
      </c>
      <c r="C2834" s="20" t="s">
        <v>4909</v>
      </c>
      <c r="D2834" s="20" t="s">
        <v>391</v>
      </c>
      <c r="E2834" s="20" t="s">
        <v>12556</v>
      </c>
      <c r="F2834" s="20" t="s">
        <v>6800</v>
      </c>
      <c r="G2834" s="20" t="s">
        <v>12557</v>
      </c>
      <c r="H2834" s="20" t="s">
        <v>12558</v>
      </c>
      <c r="I2834" s="20" t="s">
        <v>401</v>
      </c>
      <c r="J2834" s="20" t="s">
        <v>483</v>
      </c>
    </row>
    <row r="2835" spans="1:10" x14ac:dyDescent="0.2">
      <c r="A2835" s="20" t="s">
        <v>12559</v>
      </c>
      <c r="B2835" s="20" t="s">
        <v>4918</v>
      </c>
      <c r="C2835" s="20" t="s">
        <v>4909</v>
      </c>
      <c r="D2835" s="20" t="s">
        <v>375</v>
      </c>
      <c r="E2835" s="20" t="s">
        <v>12560</v>
      </c>
      <c r="F2835" s="20" t="s">
        <v>1278</v>
      </c>
      <c r="G2835" s="20" t="s">
        <v>12561</v>
      </c>
      <c r="H2835" s="20" t="s">
        <v>12562</v>
      </c>
      <c r="I2835" s="20" t="s">
        <v>401</v>
      </c>
      <c r="J2835" s="20" t="s">
        <v>483</v>
      </c>
    </row>
    <row r="2836" spans="1:10" x14ac:dyDescent="0.2">
      <c r="A2836" s="20" t="s">
        <v>12563</v>
      </c>
      <c r="B2836" s="20" t="s">
        <v>4918</v>
      </c>
      <c r="C2836" s="20" t="s">
        <v>4909</v>
      </c>
      <c r="D2836" s="20" t="s">
        <v>375</v>
      </c>
      <c r="E2836" s="20" t="s">
        <v>12564</v>
      </c>
      <c r="F2836" s="20" t="s">
        <v>4316</v>
      </c>
      <c r="G2836" s="20" t="s">
        <v>12565</v>
      </c>
      <c r="H2836" s="20" t="s">
        <v>12566</v>
      </c>
      <c r="I2836" s="20" t="s">
        <v>401</v>
      </c>
      <c r="J2836" s="20" t="s">
        <v>483</v>
      </c>
    </row>
    <row r="2837" spans="1:10" x14ac:dyDescent="0.2">
      <c r="A2837" s="20" t="s">
        <v>12567</v>
      </c>
      <c r="B2837" s="20" t="s">
        <v>4918</v>
      </c>
      <c r="C2837" s="20" t="s">
        <v>4909</v>
      </c>
      <c r="D2837" s="20" t="s">
        <v>375</v>
      </c>
      <c r="E2837" s="20" t="s">
        <v>12568</v>
      </c>
      <c r="F2837" s="20" t="s">
        <v>1028</v>
      </c>
      <c r="G2837" s="20" t="s">
        <v>12569</v>
      </c>
      <c r="H2837" s="20" t="s">
        <v>12570</v>
      </c>
      <c r="I2837" s="20" t="s">
        <v>401</v>
      </c>
      <c r="J2837" s="20" t="s">
        <v>402</v>
      </c>
    </row>
    <row r="2838" spans="1:10" x14ac:dyDescent="0.2">
      <c r="A2838" s="20" t="s">
        <v>12571</v>
      </c>
      <c r="B2838" s="20" t="s">
        <v>4918</v>
      </c>
      <c r="C2838" s="20" t="s">
        <v>4909</v>
      </c>
      <c r="D2838" s="20" t="s">
        <v>347</v>
      </c>
      <c r="E2838" s="20" t="s">
        <v>12572</v>
      </c>
      <c r="F2838" s="20" t="s">
        <v>914</v>
      </c>
      <c r="G2838" s="20" t="s">
        <v>12573</v>
      </c>
      <c r="H2838" s="20" t="s">
        <v>12574</v>
      </c>
      <c r="I2838" s="20" t="s">
        <v>401</v>
      </c>
      <c r="J2838" s="20" t="s">
        <v>483</v>
      </c>
    </row>
    <row r="2839" spans="1:10" x14ac:dyDescent="0.2">
      <c r="A2839" s="20" t="s">
        <v>12575</v>
      </c>
      <c r="B2839" s="20" t="s">
        <v>4918</v>
      </c>
      <c r="C2839" s="20" t="s">
        <v>4909</v>
      </c>
      <c r="D2839" s="20" t="s">
        <v>391</v>
      </c>
      <c r="E2839" s="20" t="s">
        <v>12576</v>
      </c>
      <c r="F2839" s="20" t="s">
        <v>1017</v>
      </c>
      <c r="G2839" s="20" t="s">
        <v>12577</v>
      </c>
      <c r="H2839" s="20" t="s">
        <v>12578</v>
      </c>
      <c r="I2839" s="20" t="s">
        <v>401</v>
      </c>
      <c r="J2839" s="20" t="s">
        <v>483</v>
      </c>
    </row>
    <row r="2840" spans="1:10" x14ac:dyDescent="0.2">
      <c r="A2840" s="20" t="s">
        <v>12579</v>
      </c>
      <c r="B2840" s="20" t="s">
        <v>4908</v>
      </c>
      <c r="C2840" s="20" t="s">
        <v>4909</v>
      </c>
      <c r="D2840" s="20" t="s">
        <v>347</v>
      </c>
      <c r="E2840" s="20" t="s">
        <v>12580</v>
      </c>
      <c r="F2840" s="20" t="s">
        <v>12114</v>
      </c>
      <c r="G2840" s="20" t="s">
        <v>12581</v>
      </c>
      <c r="H2840" s="20" t="s">
        <v>12582</v>
      </c>
      <c r="I2840" s="20" t="s">
        <v>401</v>
      </c>
      <c r="J2840" s="20" t="s">
        <v>402</v>
      </c>
    </row>
    <row r="2841" spans="1:10" x14ac:dyDescent="0.2">
      <c r="A2841" s="20" t="s">
        <v>12583</v>
      </c>
      <c r="B2841" s="20" t="s">
        <v>4918</v>
      </c>
      <c r="C2841" s="20" t="s">
        <v>4909</v>
      </c>
      <c r="D2841" s="20" t="s">
        <v>375</v>
      </c>
      <c r="E2841" s="20" t="s">
        <v>12584</v>
      </c>
      <c r="F2841" s="20" t="s">
        <v>12585</v>
      </c>
      <c r="G2841" s="20" t="s">
        <v>12586</v>
      </c>
      <c r="H2841" s="20" t="s">
        <v>12587</v>
      </c>
      <c r="I2841" s="20" t="s">
        <v>389</v>
      </c>
      <c r="J2841" s="20"/>
    </row>
    <row r="2842" spans="1:10" x14ac:dyDescent="0.2">
      <c r="A2842" s="20" t="s">
        <v>12588</v>
      </c>
      <c r="B2842" s="20" t="s">
        <v>4908</v>
      </c>
      <c r="C2842" s="20" t="s">
        <v>4909</v>
      </c>
      <c r="D2842" s="20" t="s">
        <v>391</v>
      </c>
      <c r="E2842" s="20" t="s">
        <v>12589</v>
      </c>
      <c r="F2842" s="20" t="s">
        <v>1206</v>
      </c>
      <c r="G2842" s="20" t="s">
        <v>12590</v>
      </c>
      <c r="H2842" s="20" t="s">
        <v>12591</v>
      </c>
      <c r="I2842" s="20" t="s">
        <v>401</v>
      </c>
      <c r="J2842" s="20" t="s">
        <v>483</v>
      </c>
    </row>
    <row r="2843" spans="1:10" x14ac:dyDescent="0.2">
      <c r="A2843" s="20" t="s">
        <v>12592</v>
      </c>
      <c r="B2843" s="20" t="s">
        <v>4918</v>
      </c>
      <c r="C2843" s="20" t="s">
        <v>4909</v>
      </c>
      <c r="D2843" s="20" t="s">
        <v>391</v>
      </c>
      <c r="E2843" s="20" t="s">
        <v>12593</v>
      </c>
      <c r="F2843" s="20" t="s">
        <v>905</v>
      </c>
      <c r="G2843" s="20" t="s">
        <v>12594</v>
      </c>
      <c r="H2843" s="20" t="s">
        <v>12595</v>
      </c>
      <c r="I2843" s="20" t="s">
        <v>401</v>
      </c>
      <c r="J2843" s="20" t="s">
        <v>483</v>
      </c>
    </row>
    <row r="2844" spans="1:10" x14ac:dyDescent="0.2">
      <c r="A2844" s="20" t="s">
        <v>12596</v>
      </c>
      <c r="B2844" s="20" t="s">
        <v>3681</v>
      </c>
      <c r="C2844" s="20" t="s">
        <v>4909</v>
      </c>
      <c r="D2844" s="20" t="s">
        <v>391</v>
      </c>
      <c r="E2844" s="20" t="s">
        <v>12597</v>
      </c>
      <c r="F2844" s="20" t="s">
        <v>984</v>
      </c>
      <c r="G2844" s="20" t="s">
        <v>12598</v>
      </c>
      <c r="H2844" s="20" t="s">
        <v>12599</v>
      </c>
      <c r="I2844" s="20" t="s">
        <v>401</v>
      </c>
      <c r="J2844" s="20" t="s">
        <v>3545</v>
      </c>
    </row>
    <row r="2845" spans="1:10" x14ac:dyDescent="0.2">
      <c r="A2845" s="20" t="s">
        <v>12600</v>
      </c>
      <c r="B2845" s="20" t="s">
        <v>4908</v>
      </c>
      <c r="C2845" s="20" t="s">
        <v>4909</v>
      </c>
      <c r="D2845" s="20" t="s">
        <v>391</v>
      </c>
      <c r="E2845" s="20" t="s">
        <v>12601</v>
      </c>
      <c r="F2845" s="20" t="s">
        <v>4452</v>
      </c>
      <c r="G2845" s="20" t="s">
        <v>12602</v>
      </c>
      <c r="H2845" s="20" t="s">
        <v>12603</v>
      </c>
      <c r="I2845" s="20" t="s">
        <v>401</v>
      </c>
      <c r="J2845" s="20" t="s">
        <v>483</v>
      </c>
    </row>
    <row r="2846" spans="1:10" x14ac:dyDescent="0.2">
      <c r="A2846" s="20" t="s">
        <v>12604</v>
      </c>
      <c r="B2846" s="20" t="s">
        <v>4908</v>
      </c>
      <c r="C2846" s="20" t="s">
        <v>4909</v>
      </c>
      <c r="D2846" s="20" t="s">
        <v>375</v>
      </c>
      <c r="E2846" s="20" t="s">
        <v>12605</v>
      </c>
      <c r="F2846" s="20" t="s">
        <v>1228</v>
      </c>
      <c r="G2846" s="20" t="s">
        <v>12606</v>
      </c>
      <c r="H2846" s="20" t="s">
        <v>12607</v>
      </c>
      <c r="I2846" s="20" t="s">
        <v>401</v>
      </c>
      <c r="J2846" s="20" t="s">
        <v>483</v>
      </c>
    </row>
    <row r="2847" spans="1:10" x14ac:dyDescent="0.2">
      <c r="A2847" s="20" t="s">
        <v>12608</v>
      </c>
      <c r="B2847" s="20" t="s">
        <v>4908</v>
      </c>
      <c r="C2847" s="20" t="s">
        <v>4909</v>
      </c>
      <c r="D2847" s="20" t="s">
        <v>347</v>
      </c>
      <c r="E2847" s="20" t="s">
        <v>12609</v>
      </c>
      <c r="F2847" s="20" t="s">
        <v>377</v>
      </c>
      <c r="G2847" s="20" t="s">
        <v>12610</v>
      </c>
      <c r="H2847" s="20" t="s">
        <v>12611</v>
      </c>
      <c r="I2847" s="20" t="s">
        <v>401</v>
      </c>
      <c r="J2847" s="20" t="s">
        <v>483</v>
      </c>
    </row>
    <row r="2848" spans="1:10" x14ac:dyDescent="0.2">
      <c r="A2848" s="20" t="s">
        <v>12612</v>
      </c>
      <c r="B2848" s="20" t="s">
        <v>4908</v>
      </c>
      <c r="C2848" s="20" t="s">
        <v>4909</v>
      </c>
      <c r="D2848" s="20" t="s">
        <v>375</v>
      </c>
      <c r="E2848" s="20" t="s">
        <v>12613</v>
      </c>
      <c r="F2848" s="20" t="s">
        <v>552</v>
      </c>
      <c r="G2848" s="20" t="s">
        <v>12614</v>
      </c>
      <c r="H2848" s="20" t="s">
        <v>12615</v>
      </c>
      <c r="I2848" s="20" t="s">
        <v>401</v>
      </c>
      <c r="J2848" s="20" t="s">
        <v>483</v>
      </c>
    </row>
    <row r="2849" spans="1:10" x14ac:dyDescent="0.2">
      <c r="A2849" s="20" t="s">
        <v>12616</v>
      </c>
      <c r="B2849" s="20" t="s">
        <v>4918</v>
      </c>
      <c r="C2849" s="20" t="s">
        <v>4909</v>
      </c>
      <c r="D2849" s="20" t="s">
        <v>347</v>
      </c>
      <c r="E2849" s="20" t="s">
        <v>12617</v>
      </c>
      <c r="F2849" s="20" t="s">
        <v>923</v>
      </c>
      <c r="G2849" s="20" t="s">
        <v>12618</v>
      </c>
      <c r="H2849" s="20" t="s">
        <v>12619</v>
      </c>
      <c r="I2849" s="20" t="s">
        <v>352</v>
      </c>
      <c r="J2849" s="20"/>
    </row>
    <row r="2850" spans="1:10" x14ac:dyDescent="0.2">
      <c r="A2850" s="20" t="s">
        <v>12620</v>
      </c>
      <c r="B2850" s="20" t="s">
        <v>4918</v>
      </c>
      <c r="C2850" s="20" t="s">
        <v>4909</v>
      </c>
      <c r="D2850" s="20" t="s">
        <v>375</v>
      </c>
      <c r="E2850" s="20" t="s">
        <v>12621</v>
      </c>
      <c r="F2850" s="20" t="s">
        <v>5701</v>
      </c>
      <c r="G2850" s="20" t="s">
        <v>12622</v>
      </c>
      <c r="H2850" s="20" t="s">
        <v>12623</v>
      </c>
      <c r="I2850" s="20" t="s">
        <v>401</v>
      </c>
      <c r="J2850" s="20" t="s">
        <v>883</v>
      </c>
    </row>
    <row r="2851" spans="1:10" x14ac:dyDescent="0.2">
      <c r="A2851" s="20" t="s">
        <v>12624</v>
      </c>
      <c r="B2851" s="20" t="s">
        <v>4908</v>
      </c>
      <c r="C2851" s="20" t="s">
        <v>4909</v>
      </c>
      <c r="D2851" s="20" t="s">
        <v>391</v>
      </c>
      <c r="E2851" s="20" t="s">
        <v>12625</v>
      </c>
      <c r="F2851" s="20" t="s">
        <v>3373</v>
      </c>
      <c r="G2851" s="20" t="s">
        <v>12626</v>
      </c>
      <c r="H2851" s="20" t="s">
        <v>12627</v>
      </c>
      <c r="I2851" s="20" t="s">
        <v>401</v>
      </c>
      <c r="J2851" s="20" t="s">
        <v>402</v>
      </c>
    </row>
    <row r="2852" spans="1:10" x14ac:dyDescent="0.2">
      <c r="A2852" s="20" t="s">
        <v>12628</v>
      </c>
      <c r="B2852" s="20" t="s">
        <v>4918</v>
      </c>
      <c r="C2852" s="20" t="s">
        <v>4909</v>
      </c>
      <c r="D2852" s="20" t="s">
        <v>391</v>
      </c>
      <c r="E2852" s="20" t="s">
        <v>12629</v>
      </c>
      <c r="F2852" s="20" t="s">
        <v>11676</v>
      </c>
      <c r="G2852" s="20" t="s">
        <v>12630</v>
      </c>
      <c r="H2852" s="20" t="s">
        <v>12631</v>
      </c>
      <c r="I2852" s="20" t="s">
        <v>401</v>
      </c>
      <c r="J2852" s="20" t="s">
        <v>483</v>
      </c>
    </row>
    <row r="2853" spans="1:10" x14ac:dyDescent="0.2">
      <c r="A2853" s="20" t="s">
        <v>12632</v>
      </c>
      <c r="B2853" s="20" t="s">
        <v>4908</v>
      </c>
      <c r="C2853" s="20" t="s">
        <v>4909</v>
      </c>
      <c r="D2853" s="20" t="s">
        <v>391</v>
      </c>
      <c r="E2853" s="20" t="s">
        <v>12633</v>
      </c>
      <c r="F2853" s="20" t="s">
        <v>7922</v>
      </c>
      <c r="G2853" s="20" t="s">
        <v>12634</v>
      </c>
      <c r="H2853" s="20" t="s">
        <v>12635</v>
      </c>
      <c r="I2853" s="20" t="s">
        <v>401</v>
      </c>
      <c r="J2853" s="20" t="s">
        <v>483</v>
      </c>
    </row>
    <row r="2854" spans="1:10" x14ac:dyDescent="0.2">
      <c r="A2854" s="20" t="s">
        <v>12636</v>
      </c>
      <c r="B2854" s="20" t="s">
        <v>4908</v>
      </c>
      <c r="C2854" s="20" t="s">
        <v>4909</v>
      </c>
      <c r="D2854" s="20" t="s">
        <v>391</v>
      </c>
      <c r="E2854" s="20" t="s">
        <v>12637</v>
      </c>
      <c r="F2854" s="20" t="s">
        <v>456</v>
      </c>
      <c r="G2854" s="20" t="s">
        <v>12638</v>
      </c>
      <c r="H2854" s="20" t="s">
        <v>12639</v>
      </c>
      <c r="I2854" s="20" t="s">
        <v>401</v>
      </c>
      <c r="J2854" s="20" t="s">
        <v>483</v>
      </c>
    </row>
    <row r="2855" spans="1:10" x14ac:dyDescent="0.2">
      <c r="A2855" s="20" t="s">
        <v>12640</v>
      </c>
      <c r="B2855" s="20" t="s">
        <v>4918</v>
      </c>
      <c r="C2855" s="20" t="s">
        <v>4909</v>
      </c>
      <c r="D2855" s="20" t="s">
        <v>375</v>
      </c>
      <c r="E2855" s="20" t="s">
        <v>12641</v>
      </c>
      <c r="F2855" s="20" t="s">
        <v>415</v>
      </c>
      <c r="G2855" s="20" t="s">
        <v>12642</v>
      </c>
      <c r="H2855" s="20" t="s">
        <v>12643</v>
      </c>
      <c r="I2855" s="20" t="s">
        <v>401</v>
      </c>
      <c r="J2855" s="20" t="s">
        <v>483</v>
      </c>
    </row>
    <row r="2856" spans="1:10" x14ac:dyDescent="0.2">
      <c r="A2856" s="20" t="s">
        <v>12644</v>
      </c>
      <c r="B2856" s="20" t="s">
        <v>4918</v>
      </c>
      <c r="C2856" s="20" t="s">
        <v>4909</v>
      </c>
      <c r="D2856" s="20" t="s">
        <v>354</v>
      </c>
      <c r="E2856" s="20" t="s">
        <v>12645</v>
      </c>
      <c r="F2856" s="20" t="s">
        <v>491</v>
      </c>
      <c r="G2856" s="20" t="s">
        <v>12646</v>
      </c>
      <c r="H2856" s="20" t="s">
        <v>12647</v>
      </c>
      <c r="I2856" s="20" t="s">
        <v>352</v>
      </c>
      <c r="J2856" s="20"/>
    </row>
    <row r="2857" spans="1:10" x14ac:dyDescent="0.2">
      <c r="A2857" s="20" t="s">
        <v>12648</v>
      </c>
      <c r="B2857" s="20" t="s">
        <v>4918</v>
      </c>
      <c r="C2857" s="20" t="s">
        <v>4909</v>
      </c>
      <c r="D2857" s="20" t="s">
        <v>391</v>
      </c>
      <c r="E2857" s="20" t="s">
        <v>12649</v>
      </c>
      <c r="F2857" s="20" t="s">
        <v>1809</v>
      </c>
      <c r="G2857" s="20" t="s">
        <v>12650</v>
      </c>
      <c r="H2857" s="20" t="s">
        <v>12651</v>
      </c>
      <c r="I2857" s="20" t="s">
        <v>401</v>
      </c>
      <c r="J2857" s="20" t="s">
        <v>483</v>
      </c>
    </row>
    <row r="2858" spans="1:10" x14ac:dyDescent="0.2">
      <c r="A2858" s="20" t="s">
        <v>12652</v>
      </c>
      <c r="B2858" s="20" t="s">
        <v>4918</v>
      </c>
      <c r="C2858" s="20" t="s">
        <v>4909</v>
      </c>
      <c r="D2858" s="20" t="s">
        <v>347</v>
      </c>
      <c r="E2858" s="20" t="s">
        <v>12653</v>
      </c>
      <c r="F2858" s="20" t="s">
        <v>405</v>
      </c>
      <c r="G2858" s="20" t="s">
        <v>12654</v>
      </c>
      <c r="H2858" s="20" t="s">
        <v>12655</v>
      </c>
      <c r="I2858" s="20" t="s">
        <v>401</v>
      </c>
      <c r="J2858" s="20" t="s">
        <v>402</v>
      </c>
    </row>
    <row r="2859" spans="1:10" x14ac:dyDescent="0.2">
      <c r="A2859" s="20" t="s">
        <v>12656</v>
      </c>
      <c r="B2859" s="20" t="s">
        <v>4908</v>
      </c>
      <c r="C2859" s="20" t="s">
        <v>4909</v>
      </c>
      <c r="D2859" s="20" t="s">
        <v>347</v>
      </c>
      <c r="E2859" s="20" t="s">
        <v>12657</v>
      </c>
      <c r="F2859" s="20" t="s">
        <v>12658</v>
      </c>
      <c r="G2859" s="20" t="s">
        <v>12659</v>
      </c>
      <c r="H2859" s="20" t="s">
        <v>12660</v>
      </c>
      <c r="I2859" s="20" t="s">
        <v>401</v>
      </c>
      <c r="J2859" s="20" t="s">
        <v>402</v>
      </c>
    </row>
    <row r="2860" spans="1:10" x14ac:dyDescent="0.2">
      <c r="A2860" s="20" t="s">
        <v>12661</v>
      </c>
      <c r="B2860" s="20" t="s">
        <v>4908</v>
      </c>
      <c r="C2860" s="20" t="s">
        <v>4909</v>
      </c>
      <c r="D2860" s="20" t="s">
        <v>347</v>
      </c>
      <c r="E2860" s="20" t="s">
        <v>12662</v>
      </c>
      <c r="F2860" s="20" t="s">
        <v>923</v>
      </c>
      <c r="G2860" s="20" t="s">
        <v>12663</v>
      </c>
      <c r="H2860" s="20" t="s">
        <v>12664</v>
      </c>
      <c r="I2860" s="20" t="s">
        <v>401</v>
      </c>
      <c r="J2860" s="20" t="s">
        <v>483</v>
      </c>
    </row>
    <row r="2861" spans="1:10" x14ac:dyDescent="0.2">
      <c r="A2861" s="20" t="s">
        <v>12665</v>
      </c>
      <c r="B2861" s="20" t="s">
        <v>4908</v>
      </c>
      <c r="C2861" s="20" t="s">
        <v>4909</v>
      </c>
      <c r="D2861" s="20" t="s">
        <v>375</v>
      </c>
      <c r="E2861" s="20" t="s">
        <v>12666</v>
      </c>
      <c r="F2861" s="20" t="s">
        <v>831</v>
      </c>
      <c r="G2861" s="20" t="s">
        <v>12667</v>
      </c>
      <c r="H2861" s="20" t="s">
        <v>12668</v>
      </c>
      <c r="I2861" s="20" t="s">
        <v>401</v>
      </c>
      <c r="J2861" s="20" t="s">
        <v>402</v>
      </c>
    </row>
    <row r="2862" spans="1:10" x14ac:dyDescent="0.2">
      <c r="A2862" s="20" t="s">
        <v>12669</v>
      </c>
      <c r="B2862" s="20" t="s">
        <v>4908</v>
      </c>
      <c r="C2862" s="20" t="s">
        <v>4909</v>
      </c>
      <c r="D2862" s="20" t="s">
        <v>375</v>
      </c>
      <c r="E2862" s="20" t="s">
        <v>12670</v>
      </c>
      <c r="F2862" s="20" t="s">
        <v>923</v>
      </c>
      <c r="G2862" s="20" t="s">
        <v>12671</v>
      </c>
      <c r="H2862" s="20" t="s">
        <v>12672</v>
      </c>
      <c r="I2862" s="20" t="s">
        <v>401</v>
      </c>
      <c r="J2862" s="20" t="s">
        <v>483</v>
      </c>
    </row>
    <row r="2863" spans="1:10" x14ac:dyDescent="0.2">
      <c r="A2863" s="20" t="s">
        <v>12673</v>
      </c>
      <c r="B2863" s="20" t="s">
        <v>4908</v>
      </c>
      <c r="C2863" s="20" t="s">
        <v>4909</v>
      </c>
      <c r="D2863" s="20" t="s">
        <v>375</v>
      </c>
      <c r="E2863" s="20" t="s">
        <v>12674</v>
      </c>
      <c r="F2863" s="20" t="s">
        <v>1093</v>
      </c>
      <c r="G2863" s="20" t="s">
        <v>12675</v>
      </c>
      <c r="H2863" s="20" t="s">
        <v>12676</v>
      </c>
      <c r="I2863" s="20" t="s">
        <v>401</v>
      </c>
      <c r="J2863" s="20" t="s">
        <v>483</v>
      </c>
    </row>
    <row r="2864" spans="1:10" x14ac:dyDescent="0.2">
      <c r="A2864" s="20" t="s">
        <v>12677</v>
      </c>
      <c r="B2864" s="20" t="s">
        <v>4908</v>
      </c>
      <c r="C2864" s="20" t="s">
        <v>4909</v>
      </c>
      <c r="D2864" s="20" t="s">
        <v>354</v>
      </c>
      <c r="E2864" s="20" t="s">
        <v>12678</v>
      </c>
      <c r="F2864" s="20" t="s">
        <v>2743</v>
      </c>
      <c r="G2864" s="20" t="s">
        <v>12679</v>
      </c>
      <c r="H2864" s="20" t="s">
        <v>12680</v>
      </c>
      <c r="I2864" s="20" t="s">
        <v>401</v>
      </c>
      <c r="J2864" s="20" t="s">
        <v>483</v>
      </c>
    </row>
    <row r="2865" spans="1:10" x14ac:dyDescent="0.2">
      <c r="A2865" s="20" t="s">
        <v>12681</v>
      </c>
      <c r="B2865" s="20" t="s">
        <v>4908</v>
      </c>
      <c r="C2865" s="20" t="s">
        <v>4909</v>
      </c>
      <c r="D2865" s="20" t="s">
        <v>354</v>
      </c>
      <c r="E2865" s="20" t="s">
        <v>12682</v>
      </c>
      <c r="F2865" s="20" t="s">
        <v>410</v>
      </c>
      <c r="G2865" s="20" t="s">
        <v>12683</v>
      </c>
      <c r="H2865" s="20" t="s">
        <v>12684</v>
      </c>
      <c r="I2865" s="20" t="s">
        <v>401</v>
      </c>
      <c r="J2865" s="20" t="s">
        <v>483</v>
      </c>
    </row>
    <row r="2866" spans="1:10" x14ac:dyDescent="0.2">
      <c r="A2866" s="20" t="s">
        <v>12685</v>
      </c>
      <c r="B2866" s="20" t="s">
        <v>4908</v>
      </c>
      <c r="C2866" s="20" t="s">
        <v>4909</v>
      </c>
      <c r="D2866" s="20" t="s">
        <v>354</v>
      </c>
      <c r="E2866" s="20" t="s">
        <v>12686</v>
      </c>
      <c r="F2866" s="20" t="s">
        <v>1427</v>
      </c>
      <c r="G2866" s="20" t="s">
        <v>12687</v>
      </c>
      <c r="H2866" s="20" t="s">
        <v>12688</v>
      </c>
      <c r="I2866" s="20" t="s">
        <v>401</v>
      </c>
      <c r="J2866" s="20" t="s">
        <v>483</v>
      </c>
    </row>
    <row r="2867" spans="1:10" x14ac:dyDescent="0.2">
      <c r="A2867" s="20" t="s">
        <v>12689</v>
      </c>
      <c r="B2867" s="20" t="s">
        <v>4918</v>
      </c>
      <c r="C2867" s="20" t="s">
        <v>4909</v>
      </c>
      <c r="D2867" s="20" t="s">
        <v>445</v>
      </c>
      <c r="E2867" s="20" t="s">
        <v>12690</v>
      </c>
      <c r="F2867" s="20" t="s">
        <v>2048</v>
      </c>
      <c r="G2867" s="20" t="s">
        <v>12691</v>
      </c>
      <c r="H2867" s="20" t="s">
        <v>12692</v>
      </c>
      <c r="I2867" s="20" t="s">
        <v>401</v>
      </c>
      <c r="J2867" s="20" t="s">
        <v>402</v>
      </c>
    </row>
    <row r="2868" spans="1:10" x14ac:dyDescent="0.2">
      <c r="A2868" s="20" t="s">
        <v>12693</v>
      </c>
      <c r="B2868" s="20" t="s">
        <v>4908</v>
      </c>
      <c r="C2868" s="20" t="s">
        <v>4909</v>
      </c>
      <c r="D2868" s="20" t="s">
        <v>375</v>
      </c>
      <c r="E2868" s="20" t="s">
        <v>12694</v>
      </c>
      <c r="F2868" s="20" t="s">
        <v>11769</v>
      </c>
      <c r="G2868" s="20" t="s">
        <v>12695</v>
      </c>
      <c r="H2868" s="20" t="s">
        <v>12696</v>
      </c>
      <c r="I2868" s="20" t="s">
        <v>401</v>
      </c>
      <c r="J2868" s="20" t="s">
        <v>483</v>
      </c>
    </row>
    <row r="2869" spans="1:10" x14ac:dyDescent="0.2">
      <c r="A2869" s="20" t="s">
        <v>12697</v>
      </c>
      <c r="B2869" s="20" t="s">
        <v>4908</v>
      </c>
      <c r="C2869" s="20" t="s">
        <v>4909</v>
      </c>
      <c r="D2869" s="20" t="s">
        <v>445</v>
      </c>
      <c r="E2869" s="20" t="s">
        <v>12698</v>
      </c>
      <c r="F2869" s="20" t="s">
        <v>1037</v>
      </c>
      <c r="G2869" s="20" t="s">
        <v>12699</v>
      </c>
      <c r="H2869" s="20" t="s">
        <v>12700</v>
      </c>
      <c r="I2869" s="20" t="s">
        <v>401</v>
      </c>
      <c r="J2869" s="20" t="s">
        <v>483</v>
      </c>
    </row>
    <row r="2870" spans="1:10" x14ac:dyDescent="0.2">
      <c r="A2870" s="20" t="s">
        <v>12701</v>
      </c>
      <c r="B2870" s="20" t="s">
        <v>4918</v>
      </c>
      <c r="C2870" s="20" t="s">
        <v>4909</v>
      </c>
      <c r="D2870" s="20" t="s">
        <v>391</v>
      </c>
      <c r="E2870" s="20" t="s">
        <v>12702</v>
      </c>
      <c r="F2870" s="20" t="s">
        <v>914</v>
      </c>
      <c r="G2870" s="20" t="s">
        <v>12703</v>
      </c>
      <c r="H2870" s="20" t="s">
        <v>12704</v>
      </c>
      <c r="I2870" s="20" t="s">
        <v>401</v>
      </c>
      <c r="J2870" s="20" t="s">
        <v>483</v>
      </c>
    </row>
    <row r="2871" spans="1:10" x14ac:dyDescent="0.2">
      <c r="A2871" s="20" t="s">
        <v>12705</v>
      </c>
      <c r="B2871" s="20" t="s">
        <v>4918</v>
      </c>
      <c r="C2871" s="20" t="s">
        <v>4909</v>
      </c>
      <c r="D2871" s="20" t="s">
        <v>375</v>
      </c>
      <c r="E2871" s="20" t="s">
        <v>12706</v>
      </c>
      <c r="F2871" s="20" t="s">
        <v>962</v>
      </c>
      <c r="G2871" s="20" t="s">
        <v>12707</v>
      </c>
      <c r="H2871" s="20" t="s">
        <v>12708</v>
      </c>
      <c r="I2871" s="20" t="s">
        <v>401</v>
      </c>
      <c r="J2871" s="20" t="s">
        <v>483</v>
      </c>
    </row>
    <row r="2872" spans="1:10" x14ac:dyDescent="0.2">
      <c r="A2872" s="20" t="s">
        <v>12709</v>
      </c>
      <c r="B2872" s="20" t="s">
        <v>4908</v>
      </c>
      <c r="C2872" s="20" t="s">
        <v>4909</v>
      </c>
      <c r="D2872" s="20" t="s">
        <v>375</v>
      </c>
      <c r="E2872" s="20" t="s">
        <v>12710</v>
      </c>
      <c r="F2872" s="20" t="s">
        <v>456</v>
      </c>
      <c r="G2872" s="20" t="s">
        <v>12711</v>
      </c>
      <c r="H2872" s="20" t="s">
        <v>12712</v>
      </c>
      <c r="I2872" s="20" t="s">
        <v>401</v>
      </c>
      <c r="J2872" s="20" t="s">
        <v>483</v>
      </c>
    </row>
    <row r="2873" spans="1:10" x14ac:dyDescent="0.2">
      <c r="A2873" s="20" t="s">
        <v>12713</v>
      </c>
      <c r="B2873" s="20" t="s">
        <v>4908</v>
      </c>
      <c r="C2873" s="20" t="s">
        <v>4909</v>
      </c>
      <c r="D2873" s="20" t="s">
        <v>375</v>
      </c>
      <c r="E2873" s="20" t="s">
        <v>12714</v>
      </c>
      <c r="F2873" s="20" t="s">
        <v>12715</v>
      </c>
      <c r="G2873" s="20" t="s">
        <v>12716</v>
      </c>
      <c r="H2873" s="20" t="s">
        <v>12717</v>
      </c>
      <c r="I2873" s="20" t="s">
        <v>401</v>
      </c>
      <c r="J2873" s="20" t="s">
        <v>402</v>
      </c>
    </row>
    <row r="2874" spans="1:10" x14ac:dyDescent="0.2">
      <c r="A2874" s="20" t="s">
        <v>12718</v>
      </c>
      <c r="B2874" s="20" t="s">
        <v>4908</v>
      </c>
      <c r="C2874" s="20" t="s">
        <v>4909</v>
      </c>
      <c r="D2874" s="20" t="s">
        <v>375</v>
      </c>
      <c r="E2874" s="20" t="s">
        <v>12719</v>
      </c>
      <c r="F2874" s="20" t="s">
        <v>4196</v>
      </c>
      <c r="G2874" s="20" t="s">
        <v>12720</v>
      </c>
      <c r="H2874" s="20" t="s">
        <v>12721</v>
      </c>
      <c r="I2874" s="20" t="s">
        <v>401</v>
      </c>
      <c r="J2874" s="20" t="s">
        <v>402</v>
      </c>
    </row>
    <row r="2875" spans="1:10" x14ac:dyDescent="0.2">
      <c r="A2875" s="20" t="s">
        <v>12722</v>
      </c>
      <c r="B2875" s="20" t="s">
        <v>4918</v>
      </c>
      <c r="C2875" s="20" t="s">
        <v>4909</v>
      </c>
      <c r="D2875" s="20" t="s">
        <v>391</v>
      </c>
      <c r="E2875" s="20" t="s">
        <v>12723</v>
      </c>
      <c r="F2875" s="20" t="s">
        <v>6413</v>
      </c>
      <c r="G2875" s="20" t="s">
        <v>12724</v>
      </c>
      <c r="H2875" s="20" t="s">
        <v>12725</v>
      </c>
      <c r="I2875" s="20" t="s">
        <v>401</v>
      </c>
      <c r="J2875" s="20" t="s">
        <v>483</v>
      </c>
    </row>
    <row r="2876" spans="1:10" x14ac:dyDescent="0.2">
      <c r="A2876" s="20" t="s">
        <v>12726</v>
      </c>
      <c r="B2876" s="20" t="s">
        <v>4908</v>
      </c>
      <c r="C2876" s="20" t="s">
        <v>4909</v>
      </c>
      <c r="D2876" s="20" t="s">
        <v>375</v>
      </c>
      <c r="E2876" s="20" t="s">
        <v>12727</v>
      </c>
      <c r="F2876" s="20" t="s">
        <v>421</v>
      </c>
      <c r="G2876" s="20" t="s">
        <v>12728</v>
      </c>
      <c r="H2876" s="20" t="s">
        <v>12729</v>
      </c>
      <c r="I2876" s="20" t="s">
        <v>401</v>
      </c>
      <c r="J2876" s="20" t="s">
        <v>483</v>
      </c>
    </row>
    <row r="2877" spans="1:10" x14ac:dyDescent="0.2">
      <c r="A2877" s="20" t="s">
        <v>12730</v>
      </c>
      <c r="B2877" s="20" t="s">
        <v>4918</v>
      </c>
      <c r="C2877" s="20" t="s">
        <v>4909</v>
      </c>
      <c r="D2877" s="20" t="s">
        <v>347</v>
      </c>
      <c r="E2877" s="20" t="s">
        <v>12731</v>
      </c>
      <c r="F2877" s="20" t="s">
        <v>367</v>
      </c>
      <c r="G2877" s="20" t="s">
        <v>12732</v>
      </c>
      <c r="H2877" s="20" t="s">
        <v>12733</v>
      </c>
      <c r="I2877" s="20" t="s">
        <v>401</v>
      </c>
      <c r="J2877" s="20" t="s">
        <v>483</v>
      </c>
    </row>
    <row r="2878" spans="1:10" x14ac:dyDescent="0.2">
      <c r="A2878" s="20" t="s">
        <v>12734</v>
      </c>
      <c r="B2878" s="20" t="s">
        <v>4918</v>
      </c>
      <c r="C2878" s="20" t="s">
        <v>4909</v>
      </c>
      <c r="D2878" s="20" t="s">
        <v>375</v>
      </c>
      <c r="E2878" s="20" t="s">
        <v>12735</v>
      </c>
      <c r="F2878" s="20" t="s">
        <v>542</v>
      </c>
      <c r="G2878" s="20" t="s">
        <v>12736</v>
      </c>
      <c r="H2878" s="20" t="s">
        <v>12737</v>
      </c>
      <c r="I2878" s="20" t="s">
        <v>401</v>
      </c>
      <c r="J2878" s="20" t="s">
        <v>483</v>
      </c>
    </row>
    <row r="2879" spans="1:10" x14ac:dyDescent="0.2">
      <c r="A2879" s="20" t="s">
        <v>12738</v>
      </c>
      <c r="B2879" s="20" t="s">
        <v>4908</v>
      </c>
      <c r="C2879" s="20" t="s">
        <v>4909</v>
      </c>
      <c r="D2879" s="20" t="s">
        <v>445</v>
      </c>
      <c r="E2879" s="20" t="s">
        <v>12739</v>
      </c>
      <c r="F2879" s="20" t="s">
        <v>2845</v>
      </c>
      <c r="G2879" s="20" t="s">
        <v>12740</v>
      </c>
      <c r="H2879" s="20" t="s">
        <v>12741</v>
      </c>
      <c r="I2879" s="20" t="s">
        <v>401</v>
      </c>
      <c r="J2879" s="20" t="s">
        <v>483</v>
      </c>
    </row>
    <row r="2880" spans="1:10" x14ac:dyDescent="0.2">
      <c r="A2880" s="20" t="s">
        <v>12742</v>
      </c>
      <c r="B2880" s="20" t="s">
        <v>4908</v>
      </c>
      <c r="C2880" s="20" t="s">
        <v>4909</v>
      </c>
      <c r="D2880" s="20" t="s">
        <v>391</v>
      </c>
      <c r="E2880" s="20" t="s">
        <v>12743</v>
      </c>
      <c r="F2880" s="20" t="s">
        <v>8674</v>
      </c>
      <c r="G2880" s="20" t="s">
        <v>12744</v>
      </c>
      <c r="H2880" s="20" t="s">
        <v>12745</v>
      </c>
      <c r="I2880" s="20" t="s">
        <v>401</v>
      </c>
      <c r="J2880" s="20" t="s">
        <v>402</v>
      </c>
    </row>
    <row r="2881" spans="1:10" x14ac:dyDescent="0.2">
      <c r="A2881" s="20" t="s">
        <v>12746</v>
      </c>
      <c r="B2881" s="20" t="s">
        <v>4918</v>
      </c>
      <c r="C2881" s="20" t="s">
        <v>4909</v>
      </c>
      <c r="D2881" s="20" t="s">
        <v>375</v>
      </c>
      <c r="E2881" s="20" t="s">
        <v>12747</v>
      </c>
      <c r="F2881" s="20" t="s">
        <v>1338</v>
      </c>
      <c r="G2881" s="20" t="s">
        <v>12748</v>
      </c>
      <c r="H2881" s="20" t="s">
        <v>12749</v>
      </c>
      <c r="I2881" s="20" t="s">
        <v>389</v>
      </c>
      <c r="J2881" s="20"/>
    </row>
    <row r="2882" spans="1:10" x14ac:dyDescent="0.2">
      <c r="A2882" s="20" t="s">
        <v>12750</v>
      </c>
      <c r="B2882" s="20" t="s">
        <v>4918</v>
      </c>
      <c r="C2882" s="20" t="s">
        <v>4909</v>
      </c>
      <c r="D2882" s="20" t="s">
        <v>354</v>
      </c>
      <c r="E2882" s="20" t="s">
        <v>12751</v>
      </c>
      <c r="F2882" s="20" t="s">
        <v>914</v>
      </c>
      <c r="G2882" s="20" t="s">
        <v>12752</v>
      </c>
      <c r="H2882" s="20" t="s">
        <v>12753</v>
      </c>
      <c r="I2882" s="20" t="s">
        <v>401</v>
      </c>
      <c r="J2882" s="20" t="s">
        <v>483</v>
      </c>
    </row>
    <row r="2883" spans="1:10" x14ac:dyDescent="0.2">
      <c r="A2883" s="20" t="s">
        <v>12754</v>
      </c>
      <c r="B2883" s="20" t="s">
        <v>4908</v>
      </c>
      <c r="C2883" s="20" t="s">
        <v>4909</v>
      </c>
      <c r="D2883" s="20" t="s">
        <v>375</v>
      </c>
      <c r="E2883" s="20" t="s">
        <v>12755</v>
      </c>
      <c r="F2883" s="20" t="s">
        <v>783</v>
      </c>
      <c r="G2883" s="20" t="s">
        <v>12756</v>
      </c>
      <c r="H2883" s="20" t="s">
        <v>12757</v>
      </c>
      <c r="I2883" s="20" t="s">
        <v>401</v>
      </c>
      <c r="J2883" s="20" t="s">
        <v>483</v>
      </c>
    </row>
    <row r="2884" spans="1:10" x14ac:dyDescent="0.2">
      <c r="A2884" s="20" t="s">
        <v>12758</v>
      </c>
      <c r="B2884" s="20" t="s">
        <v>4918</v>
      </c>
      <c r="C2884" s="20" t="s">
        <v>4909</v>
      </c>
      <c r="D2884" s="20" t="s">
        <v>347</v>
      </c>
      <c r="E2884" s="20" t="s">
        <v>12759</v>
      </c>
      <c r="F2884" s="20" t="s">
        <v>421</v>
      </c>
      <c r="G2884" s="20" t="s">
        <v>12760</v>
      </c>
      <c r="H2884" s="20" t="s">
        <v>12761</v>
      </c>
      <c r="I2884" s="20" t="s">
        <v>401</v>
      </c>
      <c r="J2884" s="20" t="s">
        <v>483</v>
      </c>
    </row>
    <row r="2885" spans="1:10" x14ac:dyDescent="0.2">
      <c r="A2885" s="20" t="s">
        <v>12762</v>
      </c>
      <c r="B2885" s="20" t="s">
        <v>4908</v>
      </c>
      <c r="C2885" s="20" t="s">
        <v>4909</v>
      </c>
      <c r="D2885" s="20" t="s">
        <v>375</v>
      </c>
      <c r="E2885" s="20" t="s">
        <v>12763</v>
      </c>
      <c r="F2885" s="20" t="s">
        <v>12764</v>
      </c>
      <c r="G2885" s="20" t="s">
        <v>12765</v>
      </c>
      <c r="H2885" s="20" t="s">
        <v>12766</v>
      </c>
      <c r="I2885" s="20" t="s">
        <v>401</v>
      </c>
      <c r="J2885" s="20" t="s">
        <v>402</v>
      </c>
    </row>
    <row r="2886" spans="1:10" x14ac:dyDescent="0.2">
      <c r="A2886" s="20" t="s">
        <v>12767</v>
      </c>
      <c r="B2886" s="20" t="s">
        <v>4908</v>
      </c>
      <c r="C2886" s="20" t="s">
        <v>4909</v>
      </c>
      <c r="D2886" s="20" t="s">
        <v>375</v>
      </c>
      <c r="E2886" s="20" t="s">
        <v>12768</v>
      </c>
      <c r="F2886" s="20" t="s">
        <v>640</v>
      </c>
      <c r="G2886" s="20" t="s">
        <v>12769</v>
      </c>
      <c r="H2886" s="20" t="s">
        <v>12770</v>
      </c>
      <c r="I2886" s="20" t="s">
        <v>401</v>
      </c>
      <c r="J2886" s="20" t="s">
        <v>483</v>
      </c>
    </row>
    <row r="2887" spans="1:10" x14ac:dyDescent="0.2">
      <c r="A2887" s="20" t="s">
        <v>12771</v>
      </c>
      <c r="B2887" s="20" t="s">
        <v>4908</v>
      </c>
      <c r="C2887" s="20" t="s">
        <v>4909</v>
      </c>
      <c r="D2887" s="20" t="s">
        <v>347</v>
      </c>
      <c r="E2887" s="20" t="s">
        <v>12772</v>
      </c>
      <c r="F2887" s="20" t="s">
        <v>1283</v>
      </c>
      <c r="G2887" s="20" t="s">
        <v>12773</v>
      </c>
      <c r="H2887" s="20" t="s">
        <v>12774</v>
      </c>
      <c r="I2887" s="20" t="s">
        <v>401</v>
      </c>
      <c r="J2887" s="20" t="s">
        <v>483</v>
      </c>
    </row>
    <row r="2888" spans="1:10" x14ac:dyDescent="0.2">
      <c r="A2888" s="20" t="s">
        <v>12775</v>
      </c>
      <c r="B2888" s="20" t="s">
        <v>4918</v>
      </c>
      <c r="C2888" s="20" t="s">
        <v>4909</v>
      </c>
      <c r="D2888" s="20" t="s">
        <v>375</v>
      </c>
      <c r="E2888" s="20" t="s">
        <v>12776</v>
      </c>
      <c r="F2888" s="20" t="s">
        <v>421</v>
      </c>
      <c r="G2888" s="20" t="s">
        <v>12777</v>
      </c>
      <c r="H2888" s="20" t="s">
        <v>12778</v>
      </c>
      <c r="I2888" s="20" t="s">
        <v>389</v>
      </c>
      <c r="J2888" s="20"/>
    </row>
    <row r="2889" spans="1:10" x14ac:dyDescent="0.2">
      <c r="A2889" s="20" t="s">
        <v>12779</v>
      </c>
      <c r="B2889" s="20" t="s">
        <v>4908</v>
      </c>
      <c r="C2889" s="20" t="s">
        <v>4909</v>
      </c>
      <c r="D2889" s="20" t="s">
        <v>391</v>
      </c>
      <c r="E2889" s="20" t="s">
        <v>12780</v>
      </c>
      <c r="F2889" s="20" t="s">
        <v>4942</v>
      </c>
      <c r="G2889" s="20" t="s">
        <v>12781</v>
      </c>
      <c r="H2889" s="20" t="s">
        <v>12782</v>
      </c>
      <c r="I2889" s="20" t="s">
        <v>401</v>
      </c>
      <c r="J2889" s="20" t="s">
        <v>483</v>
      </c>
    </row>
    <row r="2890" spans="1:10" x14ac:dyDescent="0.2">
      <c r="A2890" s="20" t="s">
        <v>12783</v>
      </c>
      <c r="B2890" s="20" t="s">
        <v>4908</v>
      </c>
      <c r="C2890" s="20" t="s">
        <v>4909</v>
      </c>
      <c r="D2890" s="20" t="s">
        <v>375</v>
      </c>
      <c r="E2890" s="20" t="s">
        <v>12784</v>
      </c>
      <c r="F2890" s="20" t="s">
        <v>962</v>
      </c>
      <c r="G2890" s="20" t="s">
        <v>12785</v>
      </c>
      <c r="H2890" s="20" t="s">
        <v>12786</v>
      </c>
      <c r="I2890" s="20" t="s">
        <v>401</v>
      </c>
      <c r="J2890" s="20" t="s">
        <v>483</v>
      </c>
    </row>
    <row r="2891" spans="1:10" x14ac:dyDescent="0.2">
      <c r="A2891" s="20" t="s">
        <v>12787</v>
      </c>
      <c r="B2891" s="20" t="s">
        <v>4918</v>
      </c>
      <c r="C2891" s="20" t="s">
        <v>4909</v>
      </c>
      <c r="D2891" s="20" t="s">
        <v>391</v>
      </c>
      <c r="E2891" s="20" t="s">
        <v>12788</v>
      </c>
      <c r="F2891" s="20" t="s">
        <v>826</v>
      </c>
      <c r="G2891" s="20" t="s">
        <v>12789</v>
      </c>
      <c r="H2891" s="20" t="s">
        <v>12790</v>
      </c>
      <c r="I2891" s="20" t="s">
        <v>401</v>
      </c>
      <c r="J2891" s="20" t="s">
        <v>402</v>
      </c>
    </row>
    <row r="2892" spans="1:10" x14ac:dyDescent="0.2">
      <c r="A2892" s="20" t="s">
        <v>12791</v>
      </c>
      <c r="B2892" s="20" t="s">
        <v>4908</v>
      </c>
      <c r="C2892" s="20" t="s">
        <v>4909</v>
      </c>
      <c r="D2892" s="20" t="s">
        <v>391</v>
      </c>
      <c r="E2892" s="20" t="s">
        <v>12792</v>
      </c>
      <c r="F2892" s="20" t="s">
        <v>421</v>
      </c>
      <c r="G2892" s="20" t="s">
        <v>12793</v>
      </c>
      <c r="H2892" s="20" t="s">
        <v>12794</v>
      </c>
      <c r="I2892" s="20" t="s">
        <v>401</v>
      </c>
      <c r="J2892" s="20" t="s">
        <v>402</v>
      </c>
    </row>
    <row r="2893" spans="1:10" x14ac:dyDescent="0.2">
      <c r="A2893" s="20" t="s">
        <v>12795</v>
      </c>
      <c r="B2893" s="20" t="s">
        <v>4918</v>
      </c>
      <c r="C2893" s="20" t="s">
        <v>4909</v>
      </c>
      <c r="D2893" s="20" t="s">
        <v>391</v>
      </c>
      <c r="E2893" s="20" t="s">
        <v>12796</v>
      </c>
      <c r="F2893" s="20" t="s">
        <v>1882</v>
      </c>
      <c r="G2893" s="20" t="s">
        <v>12797</v>
      </c>
      <c r="H2893" s="20" t="s">
        <v>12798</v>
      </c>
      <c r="I2893" s="20" t="s">
        <v>401</v>
      </c>
      <c r="J2893" s="20" t="s">
        <v>483</v>
      </c>
    </row>
    <row r="2894" spans="1:10" x14ac:dyDescent="0.2">
      <c r="A2894" s="20" t="s">
        <v>12799</v>
      </c>
      <c r="B2894" s="20" t="s">
        <v>4908</v>
      </c>
      <c r="C2894" s="20" t="s">
        <v>4909</v>
      </c>
      <c r="D2894" s="20" t="s">
        <v>347</v>
      </c>
      <c r="E2894" s="20" t="s">
        <v>12800</v>
      </c>
      <c r="F2894" s="20" t="s">
        <v>8389</v>
      </c>
      <c r="G2894" s="20" t="s">
        <v>12801</v>
      </c>
      <c r="H2894" s="20" t="s">
        <v>12802</v>
      </c>
      <c r="I2894" s="20" t="s">
        <v>401</v>
      </c>
      <c r="J2894" s="20" t="s">
        <v>402</v>
      </c>
    </row>
    <row r="2895" spans="1:10" x14ac:dyDescent="0.2">
      <c r="A2895" s="20" t="s">
        <v>12803</v>
      </c>
      <c r="B2895" s="20" t="s">
        <v>4908</v>
      </c>
      <c r="C2895" s="20" t="s">
        <v>4909</v>
      </c>
      <c r="D2895" s="20" t="s">
        <v>391</v>
      </c>
      <c r="E2895" s="20" t="s">
        <v>12804</v>
      </c>
      <c r="F2895" s="20" t="s">
        <v>1206</v>
      </c>
      <c r="G2895" s="20" t="s">
        <v>12805</v>
      </c>
      <c r="H2895" s="20" t="s">
        <v>12806</v>
      </c>
      <c r="I2895" s="20" t="s">
        <v>401</v>
      </c>
      <c r="J2895" s="20" t="s">
        <v>483</v>
      </c>
    </row>
    <row r="2896" spans="1:10" x14ac:dyDescent="0.2">
      <c r="A2896" s="20" t="s">
        <v>12807</v>
      </c>
      <c r="B2896" s="20" t="s">
        <v>4908</v>
      </c>
      <c r="C2896" s="20" t="s">
        <v>4909</v>
      </c>
      <c r="D2896" s="20" t="s">
        <v>391</v>
      </c>
      <c r="E2896" s="20" t="s">
        <v>12808</v>
      </c>
      <c r="F2896" s="20" t="s">
        <v>421</v>
      </c>
      <c r="G2896" s="20" t="s">
        <v>12809</v>
      </c>
      <c r="H2896" s="20" t="s">
        <v>12810</v>
      </c>
      <c r="I2896" s="20" t="s">
        <v>401</v>
      </c>
      <c r="J2896" s="20" t="s">
        <v>483</v>
      </c>
    </row>
    <row r="2897" spans="1:10" x14ac:dyDescent="0.2">
      <c r="A2897" s="20" t="s">
        <v>12811</v>
      </c>
      <c r="B2897" s="20" t="s">
        <v>4918</v>
      </c>
      <c r="C2897" s="20" t="s">
        <v>4909</v>
      </c>
      <c r="D2897" s="20" t="s">
        <v>391</v>
      </c>
      <c r="E2897" s="20" t="s">
        <v>12812</v>
      </c>
      <c r="F2897" s="20" t="s">
        <v>1017</v>
      </c>
      <c r="G2897" s="20" t="s">
        <v>12813</v>
      </c>
      <c r="H2897" s="20" t="s">
        <v>12814</v>
      </c>
      <c r="I2897" s="20" t="s">
        <v>401</v>
      </c>
      <c r="J2897" s="20" t="s">
        <v>483</v>
      </c>
    </row>
    <row r="2898" spans="1:10" x14ac:dyDescent="0.2">
      <c r="A2898" s="20" t="s">
        <v>12815</v>
      </c>
      <c r="B2898" s="20" t="s">
        <v>4918</v>
      </c>
      <c r="C2898" s="20" t="s">
        <v>4909</v>
      </c>
      <c r="D2898" s="20" t="s">
        <v>347</v>
      </c>
      <c r="E2898" s="20" t="s">
        <v>12816</v>
      </c>
      <c r="F2898" s="20" t="s">
        <v>12817</v>
      </c>
      <c r="G2898" s="20" t="s">
        <v>12818</v>
      </c>
      <c r="H2898" s="20" t="s">
        <v>12819</v>
      </c>
      <c r="I2898" s="20" t="s">
        <v>401</v>
      </c>
      <c r="J2898" s="20" t="s">
        <v>483</v>
      </c>
    </row>
    <row r="2899" spans="1:10" x14ac:dyDescent="0.2">
      <c r="A2899" s="20" t="s">
        <v>12820</v>
      </c>
      <c r="B2899" s="20" t="s">
        <v>4918</v>
      </c>
      <c r="C2899" s="20" t="s">
        <v>4909</v>
      </c>
      <c r="D2899" s="20" t="s">
        <v>347</v>
      </c>
      <c r="E2899" s="20" t="s">
        <v>12821</v>
      </c>
      <c r="F2899" s="20" t="s">
        <v>6778</v>
      </c>
      <c r="G2899" s="20" t="s">
        <v>12822</v>
      </c>
      <c r="H2899" s="20" t="s">
        <v>12823</v>
      </c>
      <c r="I2899" s="20" t="s">
        <v>401</v>
      </c>
      <c r="J2899" s="20" t="s">
        <v>483</v>
      </c>
    </row>
    <row r="2900" spans="1:10" x14ac:dyDescent="0.2">
      <c r="A2900" s="20" t="s">
        <v>12824</v>
      </c>
      <c r="B2900" s="20" t="s">
        <v>4918</v>
      </c>
      <c r="C2900" s="20" t="s">
        <v>4909</v>
      </c>
      <c r="D2900" s="20" t="s">
        <v>347</v>
      </c>
      <c r="E2900" s="20" t="s">
        <v>12825</v>
      </c>
      <c r="F2900" s="20" t="s">
        <v>607</v>
      </c>
      <c r="G2900" s="20" t="s">
        <v>12826</v>
      </c>
      <c r="H2900" s="20" t="s">
        <v>12827</v>
      </c>
      <c r="I2900" s="20" t="s">
        <v>401</v>
      </c>
      <c r="J2900" s="20" t="s">
        <v>483</v>
      </c>
    </row>
    <row r="2901" spans="1:10" x14ac:dyDescent="0.2">
      <c r="A2901" s="20" t="s">
        <v>12828</v>
      </c>
      <c r="B2901" s="20" t="s">
        <v>4908</v>
      </c>
      <c r="C2901" s="20" t="s">
        <v>4909</v>
      </c>
      <c r="D2901" s="20" t="s">
        <v>375</v>
      </c>
      <c r="E2901" s="20" t="s">
        <v>12829</v>
      </c>
      <c r="F2901" s="20" t="s">
        <v>421</v>
      </c>
      <c r="G2901" s="20" t="s">
        <v>12830</v>
      </c>
      <c r="H2901" s="20" t="s">
        <v>12831</v>
      </c>
      <c r="I2901" s="20" t="s">
        <v>401</v>
      </c>
      <c r="J2901" s="20" t="s">
        <v>483</v>
      </c>
    </row>
    <row r="2902" spans="1:10" x14ac:dyDescent="0.2">
      <c r="A2902" s="20" t="s">
        <v>12832</v>
      </c>
      <c r="B2902" s="20" t="s">
        <v>4908</v>
      </c>
      <c r="C2902" s="20" t="s">
        <v>4909</v>
      </c>
      <c r="D2902" s="20" t="s">
        <v>391</v>
      </c>
      <c r="E2902" s="20" t="s">
        <v>12833</v>
      </c>
      <c r="F2902" s="20" t="s">
        <v>12834</v>
      </c>
      <c r="G2902" s="20" t="s">
        <v>12835</v>
      </c>
      <c r="H2902" s="20" t="s">
        <v>12836</v>
      </c>
      <c r="I2902" s="20" t="s">
        <v>401</v>
      </c>
      <c r="J2902" s="20" t="s">
        <v>483</v>
      </c>
    </row>
    <row r="2903" spans="1:10" x14ac:dyDescent="0.2">
      <c r="A2903" s="20" t="s">
        <v>12837</v>
      </c>
      <c r="B2903" s="20" t="s">
        <v>4908</v>
      </c>
      <c r="C2903" s="20" t="s">
        <v>4909</v>
      </c>
      <c r="D2903" s="20" t="s">
        <v>375</v>
      </c>
      <c r="E2903" s="20" t="s">
        <v>12838</v>
      </c>
      <c r="F2903" s="20" t="s">
        <v>421</v>
      </c>
      <c r="G2903" s="20" t="s">
        <v>12839</v>
      </c>
      <c r="H2903" s="20" t="s">
        <v>12840</v>
      </c>
      <c r="I2903" s="20" t="s">
        <v>401</v>
      </c>
      <c r="J2903" s="20" t="s">
        <v>483</v>
      </c>
    </row>
    <row r="2904" spans="1:10" x14ac:dyDescent="0.2">
      <c r="A2904" s="20" t="s">
        <v>12841</v>
      </c>
      <c r="B2904" s="20" t="s">
        <v>4918</v>
      </c>
      <c r="C2904" s="20" t="s">
        <v>4909</v>
      </c>
      <c r="D2904" s="20" t="s">
        <v>375</v>
      </c>
      <c r="E2904" s="20" t="s">
        <v>12842</v>
      </c>
      <c r="F2904" s="20" t="s">
        <v>475</v>
      </c>
      <c r="G2904" s="20" t="s">
        <v>12843</v>
      </c>
      <c r="H2904" s="20" t="s">
        <v>12844</v>
      </c>
      <c r="I2904" s="20" t="s">
        <v>401</v>
      </c>
      <c r="J2904" s="20" t="s">
        <v>483</v>
      </c>
    </row>
    <row r="2905" spans="1:10" x14ac:dyDescent="0.2">
      <c r="A2905" s="20" t="s">
        <v>12845</v>
      </c>
      <c r="B2905" s="20" t="s">
        <v>4918</v>
      </c>
      <c r="C2905" s="20" t="s">
        <v>4909</v>
      </c>
      <c r="D2905" s="20" t="s">
        <v>391</v>
      </c>
      <c r="E2905" s="20" t="s">
        <v>12846</v>
      </c>
      <c r="F2905" s="20" t="s">
        <v>475</v>
      </c>
      <c r="G2905" s="20" t="s">
        <v>12847</v>
      </c>
      <c r="H2905" s="20" t="s">
        <v>12848</v>
      </c>
      <c r="I2905" s="20" t="s">
        <v>401</v>
      </c>
      <c r="J2905" s="20" t="s">
        <v>483</v>
      </c>
    </row>
    <row r="2906" spans="1:10" x14ac:dyDescent="0.2">
      <c r="A2906" s="20" t="s">
        <v>12849</v>
      </c>
      <c r="B2906" s="20" t="s">
        <v>4918</v>
      </c>
      <c r="C2906" s="20" t="s">
        <v>4909</v>
      </c>
      <c r="D2906" s="20" t="s">
        <v>391</v>
      </c>
      <c r="E2906" s="20" t="s">
        <v>12850</v>
      </c>
      <c r="F2906" s="20" t="s">
        <v>421</v>
      </c>
      <c r="G2906" s="20" t="s">
        <v>12851</v>
      </c>
      <c r="H2906" s="20" t="s">
        <v>12852</v>
      </c>
      <c r="I2906" s="20" t="s">
        <v>401</v>
      </c>
      <c r="J2906" s="20" t="s">
        <v>483</v>
      </c>
    </row>
    <row r="2907" spans="1:10" x14ac:dyDescent="0.2">
      <c r="A2907" s="20" t="s">
        <v>12853</v>
      </c>
      <c r="B2907" s="20" t="s">
        <v>4918</v>
      </c>
      <c r="C2907" s="20" t="s">
        <v>4909</v>
      </c>
      <c r="D2907" s="20" t="s">
        <v>347</v>
      </c>
      <c r="E2907" s="20" t="s">
        <v>12854</v>
      </c>
      <c r="F2907" s="20" t="s">
        <v>8228</v>
      </c>
      <c r="G2907" s="20" t="s">
        <v>12855</v>
      </c>
      <c r="H2907" s="20" t="s">
        <v>12856</v>
      </c>
      <c r="I2907" s="20" t="s">
        <v>352</v>
      </c>
      <c r="J2907" s="20"/>
    </row>
    <row r="2908" spans="1:10" x14ac:dyDescent="0.2">
      <c r="A2908" s="20" t="s">
        <v>12857</v>
      </c>
      <c r="B2908" s="20" t="s">
        <v>4918</v>
      </c>
      <c r="C2908" s="20" t="s">
        <v>4909</v>
      </c>
      <c r="D2908" s="20" t="s">
        <v>391</v>
      </c>
      <c r="E2908" s="20" t="s">
        <v>12858</v>
      </c>
      <c r="F2908" s="20" t="s">
        <v>914</v>
      </c>
      <c r="G2908" s="20" t="s">
        <v>12859</v>
      </c>
      <c r="H2908" s="20" t="s">
        <v>12860</v>
      </c>
      <c r="I2908" s="20" t="s">
        <v>352</v>
      </c>
      <c r="J2908" s="20"/>
    </row>
    <row r="2909" spans="1:10" x14ac:dyDescent="0.2">
      <c r="A2909" s="20" t="s">
        <v>12861</v>
      </c>
      <c r="B2909" s="20" t="s">
        <v>4908</v>
      </c>
      <c r="C2909" s="20" t="s">
        <v>4909</v>
      </c>
      <c r="D2909" s="20" t="s">
        <v>445</v>
      </c>
      <c r="E2909" s="20" t="s">
        <v>12862</v>
      </c>
      <c r="F2909" s="20" t="s">
        <v>12863</v>
      </c>
      <c r="G2909" s="20" t="s">
        <v>12864</v>
      </c>
      <c r="H2909" s="20" t="s">
        <v>12865</v>
      </c>
      <c r="I2909" s="20" t="s">
        <v>401</v>
      </c>
      <c r="J2909" s="20" t="s">
        <v>483</v>
      </c>
    </row>
    <row r="2910" spans="1:10" x14ac:dyDescent="0.2">
      <c r="A2910" s="20" t="s">
        <v>12866</v>
      </c>
      <c r="B2910" s="20" t="s">
        <v>4918</v>
      </c>
      <c r="C2910" s="20" t="s">
        <v>4909</v>
      </c>
      <c r="D2910" s="20" t="s">
        <v>375</v>
      </c>
      <c r="E2910" s="20" t="s">
        <v>12867</v>
      </c>
      <c r="F2910" s="20" t="s">
        <v>486</v>
      </c>
      <c r="G2910" s="20" t="s">
        <v>12868</v>
      </c>
      <c r="H2910" s="20" t="s">
        <v>12869</v>
      </c>
      <c r="I2910" s="20" t="s">
        <v>401</v>
      </c>
      <c r="J2910" s="20" t="s">
        <v>483</v>
      </c>
    </row>
    <row r="2911" spans="1:10" x14ac:dyDescent="0.2">
      <c r="A2911" s="20" t="s">
        <v>12870</v>
      </c>
      <c r="B2911" s="20" t="s">
        <v>4918</v>
      </c>
      <c r="C2911" s="20" t="s">
        <v>4909</v>
      </c>
      <c r="D2911" s="20" t="s">
        <v>391</v>
      </c>
      <c r="E2911" s="20" t="s">
        <v>12871</v>
      </c>
      <c r="F2911" s="20" t="s">
        <v>1422</v>
      </c>
      <c r="G2911" s="20" t="s">
        <v>12872</v>
      </c>
      <c r="H2911" s="20" t="s">
        <v>12873</v>
      </c>
      <c r="I2911" s="20" t="s">
        <v>401</v>
      </c>
      <c r="J2911" s="20" t="s">
        <v>483</v>
      </c>
    </row>
    <row r="2912" spans="1:10" x14ac:dyDescent="0.2">
      <c r="A2912" s="20" t="s">
        <v>12874</v>
      </c>
      <c r="B2912" s="20" t="s">
        <v>4918</v>
      </c>
      <c r="C2912" s="20" t="s">
        <v>4909</v>
      </c>
      <c r="D2912" s="20" t="s">
        <v>354</v>
      </c>
      <c r="E2912" s="20" t="s">
        <v>12875</v>
      </c>
      <c r="F2912" s="20" t="s">
        <v>1037</v>
      </c>
      <c r="G2912" s="20" t="s">
        <v>12876</v>
      </c>
      <c r="H2912" s="20" t="s">
        <v>12877</v>
      </c>
      <c r="I2912" s="20" t="s">
        <v>401</v>
      </c>
      <c r="J2912" s="20" t="s">
        <v>483</v>
      </c>
    </row>
    <row r="2913" spans="1:10" x14ac:dyDescent="0.2">
      <c r="A2913" s="20" t="s">
        <v>12878</v>
      </c>
      <c r="B2913" s="20" t="s">
        <v>4908</v>
      </c>
      <c r="C2913" s="20" t="s">
        <v>4909</v>
      </c>
      <c r="D2913" s="20" t="s">
        <v>391</v>
      </c>
      <c r="E2913" s="20" t="s">
        <v>12879</v>
      </c>
      <c r="F2913" s="20" t="s">
        <v>1688</v>
      </c>
      <c r="G2913" s="20" t="s">
        <v>12880</v>
      </c>
      <c r="H2913" s="20" t="s">
        <v>12881</v>
      </c>
      <c r="I2913" s="20" t="s">
        <v>401</v>
      </c>
      <c r="J2913" s="20" t="s">
        <v>483</v>
      </c>
    </row>
    <row r="2914" spans="1:10" x14ac:dyDescent="0.2">
      <c r="A2914" s="20" t="s">
        <v>12882</v>
      </c>
      <c r="B2914" s="20" t="s">
        <v>4918</v>
      </c>
      <c r="C2914" s="20" t="s">
        <v>4909</v>
      </c>
      <c r="D2914" s="20" t="s">
        <v>375</v>
      </c>
      <c r="E2914" s="20" t="s">
        <v>12883</v>
      </c>
      <c r="F2914" s="20" t="s">
        <v>788</v>
      </c>
      <c r="G2914" s="20" t="s">
        <v>12884</v>
      </c>
      <c r="H2914" s="20" t="s">
        <v>12885</v>
      </c>
      <c r="I2914" s="20" t="s">
        <v>401</v>
      </c>
      <c r="J2914" s="20" t="s">
        <v>483</v>
      </c>
    </row>
    <row r="2915" spans="1:10" x14ac:dyDescent="0.2">
      <c r="A2915" s="20" t="s">
        <v>12886</v>
      </c>
      <c r="B2915" s="20" t="s">
        <v>4908</v>
      </c>
      <c r="C2915" s="20" t="s">
        <v>4909</v>
      </c>
      <c r="D2915" s="20" t="s">
        <v>347</v>
      </c>
      <c r="E2915" s="20" t="s">
        <v>12887</v>
      </c>
      <c r="F2915" s="20" t="s">
        <v>486</v>
      </c>
      <c r="G2915" s="20" t="s">
        <v>12888</v>
      </c>
      <c r="H2915" s="20" t="s">
        <v>12889</v>
      </c>
      <c r="I2915" s="20" t="s">
        <v>401</v>
      </c>
      <c r="J2915" s="20" t="s">
        <v>483</v>
      </c>
    </row>
    <row r="2916" spans="1:10" x14ac:dyDescent="0.2">
      <c r="A2916" s="20" t="s">
        <v>12890</v>
      </c>
      <c r="B2916" s="20" t="s">
        <v>4908</v>
      </c>
      <c r="C2916" s="20" t="s">
        <v>4909</v>
      </c>
      <c r="D2916" s="20" t="s">
        <v>391</v>
      </c>
      <c r="E2916" s="20" t="s">
        <v>12891</v>
      </c>
      <c r="F2916" s="20" t="s">
        <v>12892</v>
      </c>
      <c r="G2916" s="20" t="s">
        <v>12893</v>
      </c>
      <c r="H2916" s="20" t="s">
        <v>12894</v>
      </c>
      <c r="I2916" s="20" t="s">
        <v>401</v>
      </c>
      <c r="J2916" s="20" t="s">
        <v>402</v>
      </c>
    </row>
    <row r="2917" spans="1:10" x14ac:dyDescent="0.2">
      <c r="A2917" s="20" t="s">
        <v>12895</v>
      </c>
      <c r="B2917" s="20" t="s">
        <v>4908</v>
      </c>
      <c r="C2917" s="20" t="s">
        <v>4909</v>
      </c>
      <c r="D2917" s="20" t="s">
        <v>445</v>
      </c>
      <c r="E2917" s="20" t="s">
        <v>12896</v>
      </c>
      <c r="F2917" s="20" t="s">
        <v>12897</v>
      </c>
      <c r="G2917" s="20" t="s">
        <v>12898</v>
      </c>
      <c r="H2917" s="20" t="s">
        <v>12899</v>
      </c>
      <c r="I2917" s="20" t="s">
        <v>401</v>
      </c>
      <c r="J2917" s="20" t="s">
        <v>402</v>
      </c>
    </row>
    <row r="2918" spans="1:10" x14ac:dyDescent="0.2">
      <c r="A2918" s="20" t="s">
        <v>12900</v>
      </c>
      <c r="B2918" s="20" t="s">
        <v>4908</v>
      </c>
      <c r="C2918" s="20" t="s">
        <v>4909</v>
      </c>
      <c r="D2918" s="20" t="s">
        <v>375</v>
      </c>
      <c r="E2918" s="20" t="s">
        <v>12901</v>
      </c>
      <c r="F2918" s="20" t="s">
        <v>421</v>
      </c>
      <c r="G2918" s="20" t="s">
        <v>12902</v>
      </c>
      <c r="H2918" s="20" t="s">
        <v>12903</v>
      </c>
      <c r="I2918" s="20" t="s">
        <v>401</v>
      </c>
      <c r="J2918" s="20" t="s">
        <v>483</v>
      </c>
    </row>
    <row r="2919" spans="1:10" x14ac:dyDescent="0.2">
      <c r="A2919" s="20" t="s">
        <v>12904</v>
      </c>
      <c r="B2919" s="20" t="s">
        <v>4908</v>
      </c>
      <c r="C2919" s="20" t="s">
        <v>4909</v>
      </c>
      <c r="D2919" s="20" t="s">
        <v>375</v>
      </c>
      <c r="E2919" s="20" t="s">
        <v>12905</v>
      </c>
      <c r="F2919" s="20" t="s">
        <v>4573</v>
      </c>
      <c r="G2919" s="20" t="s">
        <v>12906</v>
      </c>
      <c r="H2919" s="20" t="s">
        <v>12907</v>
      </c>
      <c r="I2919" s="20" t="s">
        <v>401</v>
      </c>
      <c r="J2919" s="20" t="s">
        <v>483</v>
      </c>
    </row>
    <row r="2920" spans="1:10" x14ac:dyDescent="0.2">
      <c r="A2920" s="20" t="s">
        <v>12908</v>
      </c>
      <c r="B2920" s="20" t="s">
        <v>4918</v>
      </c>
      <c r="C2920" s="20" t="s">
        <v>4909</v>
      </c>
      <c r="D2920" s="20" t="s">
        <v>347</v>
      </c>
      <c r="E2920" s="20" t="s">
        <v>12909</v>
      </c>
      <c r="F2920" s="20" t="s">
        <v>12910</v>
      </c>
      <c r="G2920" s="20" t="s">
        <v>12911</v>
      </c>
      <c r="H2920" s="20" t="s">
        <v>12912</v>
      </c>
      <c r="I2920" s="20" t="s">
        <v>401</v>
      </c>
      <c r="J2920" s="20" t="s">
        <v>402</v>
      </c>
    </row>
    <row r="2921" spans="1:10" x14ac:dyDescent="0.2">
      <c r="A2921" s="20" t="s">
        <v>12913</v>
      </c>
      <c r="B2921" s="20" t="s">
        <v>4908</v>
      </c>
      <c r="C2921" s="20" t="s">
        <v>4909</v>
      </c>
      <c r="D2921" s="20" t="s">
        <v>347</v>
      </c>
      <c r="E2921" s="20" t="s">
        <v>12914</v>
      </c>
      <c r="F2921" s="20" t="s">
        <v>640</v>
      </c>
      <c r="G2921" s="20" t="s">
        <v>12915</v>
      </c>
      <c r="H2921" s="20" t="s">
        <v>12916</v>
      </c>
      <c r="I2921" s="20" t="s">
        <v>401</v>
      </c>
      <c r="J2921" s="20" t="s">
        <v>483</v>
      </c>
    </row>
    <row r="2922" spans="1:10" x14ac:dyDescent="0.2">
      <c r="A2922" s="20" t="s">
        <v>12917</v>
      </c>
      <c r="B2922" s="20" t="s">
        <v>4918</v>
      </c>
      <c r="C2922" s="20" t="s">
        <v>4909</v>
      </c>
      <c r="D2922" s="20" t="s">
        <v>391</v>
      </c>
      <c r="E2922" s="20" t="s">
        <v>12918</v>
      </c>
      <c r="F2922" s="20" t="s">
        <v>451</v>
      </c>
      <c r="G2922" s="20" t="s">
        <v>12919</v>
      </c>
      <c r="H2922" s="20" t="s">
        <v>12920</v>
      </c>
      <c r="I2922" s="20" t="s">
        <v>401</v>
      </c>
      <c r="J2922" s="20" t="s">
        <v>402</v>
      </c>
    </row>
    <row r="2923" spans="1:10" x14ac:dyDescent="0.2">
      <c r="A2923" s="20" t="s">
        <v>12921</v>
      </c>
      <c r="B2923" s="20" t="s">
        <v>4908</v>
      </c>
      <c r="C2923" s="20" t="s">
        <v>4909</v>
      </c>
      <c r="D2923" s="20" t="s">
        <v>391</v>
      </c>
      <c r="E2923" s="20" t="s">
        <v>12922</v>
      </c>
      <c r="F2923" s="20" t="s">
        <v>377</v>
      </c>
      <c r="G2923" s="20" t="s">
        <v>12923</v>
      </c>
      <c r="H2923" s="20" t="s">
        <v>12924</v>
      </c>
      <c r="I2923" s="20" t="s">
        <v>401</v>
      </c>
      <c r="J2923" s="20" t="s">
        <v>483</v>
      </c>
    </row>
    <row r="2924" spans="1:10" x14ac:dyDescent="0.2">
      <c r="A2924" s="20" t="s">
        <v>12925</v>
      </c>
      <c r="B2924" s="20" t="s">
        <v>4908</v>
      </c>
      <c r="C2924" s="20" t="s">
        <v>4909</v>
      </c>
      <c r="D2924" s="20" t="s">
        <v>391</v>
      </c>
      <c r="E2924" s="20" t="s">
        <v>12926</v>
      </c>
      <c r="F2924" s="20" t="s">
        <v>491</v>
      </c>
      <c r="G2924" s="20" t="s">
        <v>12927</v>
      </c>
      <c r="H2924" s="20" t="s">
        <v>12928</v>
      </c>
      <c r="I2924" s="20" t="s">
        <v>352</v>
      </c>
      <c r="J2924" s="20"/>
    </row>
    <row r="2925" spans="1:10" x14ac:dyDescent="0.2">
      <c r="A2925" s="20" t="s">
        <v>12929</v>
      </c>
      <c r="B2925" s="20" t="s">
        <v>4918</v>
      </c>
      <c r="C2925" s="20" t="s">
        <v>4909</v>
      </c>
      <c r="D2925" s="20" t="s">
        <v>375</v>
      </c>
      <c r="E2925" s="20" t="s">
        <v>12930</v>
      </c>
      <c r="F2925" s="20" t="s">
        <v>923</v>
      </c>
      <c r="G2925" s="20" t="s">
        <v>12931</v>
      </c>
      <c r="H2925" s="20" t="s">
        <v>12932</v>
      </c>
      <c r="I2925" s="20" t="s">
        <v>401</v>
      </c>
      <c r="J2925" s="20" t="s">
        <v>483</v>
      </c>
    </row>
    <row r="2926" spans="1:10" x14ac:dyDescent="0.2">
      <c r="A2926" s="20" t="s">
        <v>12933</v>
      </c>
      <c r="B2926" s="20" t="s">
        <v>4918</v>
      </c>
      <c r="C2926" s="20" t="s">
        <v>4909</v>
      </c>
      <c r="D2926" s="20" t="s">
        <v>375</v>
      </c>
      <c r="E2926" s="20" t="s">
        <v>12934</v>
      </c>
      <c r="F2926" s="20" t="s">
        <v>557</v>
      </c>
      <c r="G2926" s="20" t="s">
        <v>12935</v>
      </c>
      <c r="H2926" s="20" t="s">
        <v>12936</v>
      </c>
      <c r="I2926" s="20" t="s">
        <v>401</v>
      </c>
      <c r="J2926" s="20" t="s">
        <v>483</v>
      </c>
    </row>
    <row r="2927" spans="1:10" x14ac:dyDescent="0.2">
      <c r="A2927" s="20" t="s">
        <v>12937</v>
      </c>
      <c r="B2927" s="20" t="s">
        <v>4908</v>
      </c>
      <c r="C2927" s="20" t="s">
        <v>4909</v>
      </c>
      <c r="D2927" s="20" t="s">
        <v>391</v>
      </c>
      <c r="E2927" s="20" t="s">
        <v>12938</v>
      </c>
      <c r="F2927" s="20" t="s">
        <v>10225</v>
      </c>
      <c r="G2927" s="20" t="s">
        <v>12939</v>
      </c>
      <c r="H2927" s="20" t="s">
        <v>12940</v>
      </c>
      <c r="I2927" s="20" t="s">
        <v>401</v>
      </c>
      <c r="J2927" s="20" t="s">
        <v>483</v>
      </c>
    </row>
    <row r="2928" spans="1:10" x14ac:dyDescent="0.2">
      <c r="A2928" s="20" t="s">
        <v>12941</v>
      </c>
      <c r="B2928" s="20" t="s">
        <v>4918</v>
      </c>
      <c r="C2928" s="20" t="s">
        <v>4909</v>
      </c>
      <c r="D2928" s="20" t="s">
        <v>391</v>
      </c>
      <c r="E2928" s="20" t="s">
        <v>12942</v>
      </c>
      <c r="F2928" s="20" t="s">
        <v>12114</v>
      </c>
      <c r="G2928" s="20" t="s">
        <v>12943</v>
      </c>
      <c r="H2928" s="20" t="s">
        <v>12944</v>
      </c>
      <c r="I2928" s="20" t="s">
        <v>401</v>
      </c>
      <c r="J2928" s="20" t="s">
        <v>402</v>
      </c>
    </row>
    <row r="2929" spans="1:10" x14ac:dyDescent="0.2">
      <c r="A2929" s="20" t="s">
        <v>12945</v>
      </c>
      <c r="B2929" s="20" t="s">
        <v>4908</v>
      </c>
      <c r="C2929" s="20" t="s">
        <v>4909</v>
      </c>
      <c r="D2929" s="20" t="s">
        <v>375</v>
      </c>
      <c r="E2929" s="20" t="s">
        <v>12946</v>
      </c>
      <c r="F2929" s="20" t="s">
        <v>6592</v>
      </c>
      <c r="G2929" s="20" t="s">
        <v>12947</v>
      </c>
      <c r="H2929" s="20" t="s">
        <v>12948</v>
      </c>
      <c r="I2929" s="20" t="s">
        <v>401</v>
      </c>
      <c r="J2929" s="20" t="s">
        <v>483</v>
      </c>
    </row>
    <row r="2930" spans="1:10" x14ac:dyDescent="0.2">
      <c r="A2930" s="20" t="s">
        <v>12949</v>
      </c>
      <c r="B2930" s="20" t="s">
        <v>4918</v>
      </c>
      <c r="C2930" s="20" t="s">
        <v>4909</v>
      </c>
      <c r="D2930" s="20" t="s">
        <v>391</v>
      </c>
      <c r="E2930" s="20" t="s">
        <v>12950</v>
      </c>
      <c r="F2930" s="20" t="s">
        <v>1905</v>
      </c>
      <c r="G2930" s="20" t="s">
        <v>12951</v>
      </c>
      <c r="H2930" s="20" t="s">
        <v>12952</v>
      </c>
      <c r="I2930" s="20" t="s">
        <v>401</v>
      </c>
      <c r="J2930" s="20" t="s">
        <v>483</v>
      </c>
    </row>
    <row r="2931" spans="1:10" x14ac:dyDescent="0.2">
      <c r="A2931" s="20" t="s">
        <v>12953</v>
      </c>
      <c r="B2931" s="20" t="s">
        <v>4918</v>
      </c>
      <c r="C2931" s="20" t="s">
        <v>4909</v>
      </c>
      <c r="D2931" s="20" t="s">
        <v>391</v>
      </c>
      <c r="E2931" s="20" t="s">
        <v>12954</v>
      </c>
      <c r="F2931" s="20" t="s">
        <v>421</v>
      </c>
      <c r="G2931" s="20" t="s">
        <v>12955</v>
      </c>
      <c r="H2931" s="20" t="s">
        <v>12956</v>
      </c>
      <c r="I2931" s="20" t="s">
        <v>401</v>
      </c>
      <c r="J2931" s="20" t="s">
        <v>483</v>
      </c>
    </row>
    <row r="2932" spans="1:10" x14ac:dyDescent="0.2">
      <c r="A2932" s="20" t="s">
        <v>12957</v>
      </c>
      <c r="B2932" s="20" t="s">
        <v>4908</v>
      </c>
      <c r="C2932" s="20" t="s">
        <v>4909</v>
      </c>
      <c r="D2932" s="20" t="s">
        <v>391</v>
      </c>
      <c r="E2932" s="20" t="s">
        <v>12958</v>
      </c>
      <c r="F2932" s="20" t="s">
        <v>501</v>
      </c>
      <c r="G2932" s="20" t="s">
        <v>12959</v>
      </c>
      <c r="H2932" s="20" t="s">
        <v>12960</v>
      </c>
      <c r="I2932" s="20" t="s">
        <v>389</v>
      </c>
      <c r="J2932" s="20"/>
    </row>
    <row r="2933" spans="1:10" x14ac:dyDescent="0.2">
      <c r="A2933" s="20" t="s">
        <v>12961</v>
      </c>
      <c r="B2933" s="20" t="s">
        <v>4908</v>
      </c>
      <c r="C2933" s="20" t="s">
        <v>4909</v>
      </c>
      <c r="D2933" s="20" t="s">
        <v>391</v>
      </c>
      <c r="E2933" s="20" t="s">
        <v>12962</v>
      </c>
      <c r="F2933" s="20" t="s">
        <v>1837</v>
      </c>
      <c r="G2933" s="20" t="s">
        <v>12963</v>
      </c>
      <c r="H2933" s="20" t="s">
        <v>12964</v>
      </c>
      <c r="I2933" s="20" t="s">
        <v>401</v>
      </c>
      <c r="J2933" s="20" t="s">
        <v>483</v>
      </c>
    </row>
    <row r="2934" spans="1:10" x14ac:dyDescent="0.2">
      <c r="A2934" s="20" t="s">
        <v>12965</v>
      </c>
      <c r="B2934" s="20" t="s">
        <v>4918</v>
      </c>
      <c r="C2934" s="20" t="s">
        <v>4909</v>
      </c>
      <c r="D2934" s="20" t="s">
        <v>347</v>
      </c>
      <c r="E2934" s="20" t="s">
        <v>12966</v>
      </c>
      <c r="F2934" s="20" t="s">
        <v>1037</v>
      </c>
      <c r="G2934" s="20" t="s">
        <v>12967</v>
      </c>
      <c r="H2934" s="20" t="s">
        <v>12968</v>
      </c>
      <c r="I2934" s="20" t="s">
        <v>401</v>
      </c>
      <c r="J2934" s="20" t="s">
        <v>483</v>
      </c>
    </row>
    <row r="2935" spans="1:10" x14ac:dyDescent="0.2">
      <c r="A2935" s="20" t="s">
        <v>12969</v>
      </c>
      <c r="B2935" s="20" t="s">
        <v>4918</v>
      </c>
      <c r="C2935" s="20" t="s">
        <v>4909</v>
      </c>
      <c r="D2935" s="20" t="s">
        <v>391</v>
      </c>
      <c r="E2935" s="20" t="s">
        <v>12970</v>
      </c>
      <c r="F2935" s="20" t="s">
        <v>1037</v>
      </c>
      <c r="G2935" s="20" t="s">
        <v>12971</v>
      </c>
      <c r="H2935" s="20" t="s">
        <v>12972</v>
      </c>
      <c r="I2935" s="20" t="s">
        <v>389</v>
      </c>
      <c r="J2935" s="20"/>
    </row>
    <row r="2936" spans="1:10" x14ac:dyDescent="0.2">
      <c r="A2936" s="20" t="s">
        <v>12973</v>
      </c>
      <c r="B2936" s="20" t="s">
        <v>4918</v>
      </c>
      <c r="C2936" s="20" t="s">
        <v>4909</v>
      </c>
      <c r="D2936" s="20" t="s">
        <v>391</v>
      </c>
      <c r="E2936" s="20" t="s">
        <v>12974</v>
      </c>
      <c r="F2936" s="20" t="s">
        <v>12975</v>
      </c>
      <c r="G2936" s="20" t="s">
        <v>12976</v>
      </c>
      <c r="H2936" s="20" t="s">
        <v>12977</v>
      </c>
      <c r="I2936" s="20" t="s">
        <v>401</v>
      </c>
      <c r="J2936" s="20" t="s">
        <v>402</v>
      </c>
    </row>
    <row r="2937" spans="1:10" x14ac:dyDescent="0.2">
      <c r="A2937" s="20" t="s">
        <v>12978</v>
      </c>
      <c r="B2937" s="20" t="s">
        <v>4918</v>
      </c>
      <c r="C2937" s="20" t="s">
        <v>4909</v>
      </c>
      <c r="D2937" s="20" t="s">
        <v>391</v>
      </c>
      <c r="E2937" s="20" t="s">
        <v>12979</v>
      </c>
      <c r="F2937" s="20" t="s">
        <v>421</v>
      </c>
      <c r="G2937" s="20" t="s">
        <v>12980</v>
      </c>
      <c r="H2937" s="20" t="s">
        <v>12981</v>
      </c>
      <c r="I2937" s="20" t="s">
        <v>401</v>
      </c>
      <c r="J2937" s="20" t="s">
        <v>483</v>
      </c>
    </row>
    <row r="2938" spans="1:10" x14ac:dyDescent="0.2">
      <c r="A2938" s="20" t="s">
        <v>12982</v>
      </c>
      <c r="B2938" s="20" t="s">
        <v>4908</v>
      </c>
      <c r="C2938" s="20" t="s">
        <v>4909</v>
      </c>
      <c r="D2938" s="20" t="s">
        <v>375</v>
      </c>
      <c r="E2938" s="20" t="s">
        <v>12983</v>
      </c>
      <c r="F2938" s="20" t="s">
        <v>1028</v>
      </c>
      <c r="G2938" s="20" t="s">
        <v>12984</v>
      </c>
      <c r="H2938" s="20" t="s">
        <v>12985</v>
      </c>
      <c r="I2938" s="20" t="s">
        <v>401</v>
      </c>
      <c r="J2938" s="20" t="s">
        <v>402</v>
      </c>
    </row>
    <row r="2939" spans="1:10" x14ac:dyDescent="0.2">
      <c r="A2939" s="20" t="s">
        <v>12986</v>
      </c>
      <c r="B2939" s="20" t="s">
        <v>4908</v>
      </c>
      <c r="C2939" s="20" t="s">
        <v>4909</v>
      </c>
      <c r="D2939" s="20" t="s">
        <v>375</v>
      </c>
      <c r="E2939" s="20" t="s">
        <v>12987</v>
      </c>
      <c r="F2939" s="20" t="s">
        <v>367</v>
      </c>
      <c r="G2939" s="20" t="s">
        <v>12988</v>
      </c>
      <c r="H2939" s="20" t="s">
        <v>12989</v>
      </c>
      <c r="I2939" s="20" t="s">
        <v>401</v>
      </c>
      <c r="J2939" s="20" t="s">
        <v>483</v>
      </c>
    </row>
    <row r="2940" spans="1:10" x14ac:dyDescent="0.2">
      <c r="A2940" s="20" t="s">
        <v>12990</v>
      </c>
      <c r="B2940" s="20" t="s">
        <v>4908</v>
      </c>
      <c r="C2940" s="20" t="s">
        <v>4909</v>
      </c>
      <c r="D2940" s="20" t="s">
        <v>391</v>
      </c>
      <c r="E2940" s="20" t="s">
        <v>12991</v>
      </c>
      <c r="F2940" s="20" t="s">
        <v>2688</v>
      </c>
      <c r="G2940" s="20" t="s">
        <v>12992</v>
      </c>
      <c r="H2940" s="20" t="s">
        <v>12993</v>
      </c>
      <c r="I2940" s="20" t="s">
        <v>401</v>
      </c>
      <c r="J2940" s="20" t="s">
        <v>483</v>
      </c>
    </row>
    <row r="2941" spans="1:10" x14ac:dyDescent="0.2">
      <c r="A2941" s="20" t="s">
        <v>12994</v>
      </c>
      <c r="B2941" s="20" t="s">
        <v>4908</v>
      </c>
      <c r="C2941" s="20" t="s">
        <v>4909</v>
      </c>
      <c r="D2941" s="20" t="s">
        <v>375</v>
      </c>
      <c r="E2941" s="20" t="s">
        <v>12995</v>
      </c>
      <c r="F2941" s="20" t="s">
        <v>421</v>
      </c>
      <c r="G2941" s="20" t="s">
        <v>12996</v>
      </c>
      <c r="H2941" s="20" t="s">
        <v>12997</v>
      </c>
      <c r="I2941" s="20" t="s">
        <v>401</v>
      </c>
      <c r="J2941" s="20" t="s">
        <v>483</v>
      </c>
    </row>
    <row r="2942" spans="1:10" x14ac:dyDescent="0.2">
      <c r="A2942" s="20" t="s">
        <v>12998</v>
      </c>
      <c r="B2942" s="20" t="s">
        <v>4908</v>
      </c>
      <c r="C2942" s="20" t="s">
        <v>4909</v>
      </c>
      <c r="D2942" s="20" t="s">
        <v>375</v>
      </c>
      <c r="E2942" s="20" t="s">
        <v>12999</v>
      </c>
      <c r="F2942" s="20" t="s">
        <v>557</v>
      </c>
      <c r="G2942" s="20" t="s">
        <v>13000</v>
      </c>
      <c r="H2942" s="20" t="s">
        <v>13001</v>
      </c>
      <c r="I2942" s="20" t="s">
        <v>401</v>
      </c>
      <c r="J2942" s="20" t="s">
        <v>483</v>
      </c>
    </row>
    <row r="2943" spans="1:10" x14ac:dyDescent="0.2">
      <c r="A2943" s="20" t="s">
        <v>13002</v>
      </c>
      <c r="B2943" s="20" t="s">
        <v>4918</v>
      </c>
      <c r="C2943" s="20" t="s">
        <v>4909</v>
      </c>
      <c r="D2943" s="20" t="s">
        <v>347</v>
      </c>
      <c r="E2943" s="20" t="s">
        <v>13003</v>
      </c>
      <c r="F2943" s="20" t="s">
        <v>367</v>
      </c>
      <c r="G2943" s="20" t="s">
        <v>13004</v>
      </c>
      <c r="H2943" s="20" t="s">
        <v>13005</v>
      </c>
      <c r="I2943" s="20" t="s">
        <v>401</v>
      </c>
      <c r="J2943" s="20" t="s">
        <v>483</v>
      </c>
    </row>
    <row r="2944" spans="1:10" x14ac:dyDescent="0.2">
      <c r="A2944" s="20" t="s">
        <v>13006</v>
      </c>
      <c r="B2944" s="20" t="s">
        <v>4918</v>
      </c>
      <c r="C2944" s="20" t="s">
        <v>4909</v>
      </c>
      <c r="D2944" s="20" t="s">
        <v>375</v>
      </c>
      <c r="E2944" s="20" t="s">
        <v>13007</v>
      </c>
      <c r="F2944" s="20" t="s">
        <v>2743</v>
      </c>
      <c r="G2944" s="20" t="s">
        <v>13008</v>
      </c>
      <c r="H2944" s="20" t="s">
        <v>13009</v>
      </c>
      <c r="I2944" s="20" t="s">
        <v>401</v>
      </c>
      <c r="J2944" s="20" t="s">
        <v>483</v>
      </c>
    </row>
    <row r="2945" spans="1:10" x14ac:dyDescent="0.2">
      <c r="A2945" s="20" t="s">
        <v>13010</v>
      </c>
      <c r="B2945" s="20" t="s">
        <v>4908</v>
      </c>
      <c r="C2945" s="20" t="s">
        <v>4909</v>
      </c>
      <c r="D2945" s="20" t="s">
        <v>375</v>
      </c>
      <c r="E2945" s="20" t="s">
        <v>13011</v>
      </c>
      <c r="F2945" s="20" t="s">
        <v>386</v>
      </c>
      <c r="G2945" s="20" t="s">
        <v>13012</v>
      </c>
      <c r="H2945" s="20" t="s">
        <v>13013</v>
      </c>
      <c r="I2945" s="20" t="s">
        <v>401</v>
      </c>
      <c r="J2945" s="20" t="s">
        <v>483</v>
      </c>
    </row>
    <row r="2946" spans="1:10" x14ac:dyDescent="0.2">
      <c r="A2946" s="20" t="s">
        <v>13014</v>
      </c>
      <c r="B2946" s="20" t="s">
        <v>4908</v>
      </c>
      <c r="C2946" s="20" t="s">
        <v>4909</v>
      </c>
      <c r="D2946" s="20" t="s">
        <v>391</v>
      </c>
      <c r="E2946" s="20" t="s">
        <v>13015</v>
      </c>
      <c r="F2946" s="20" t="s">
        <v>5063</v>
      </c>
      <c r="G2946" s="20" t="s">
        <v>13016</v>
      </c>
      <c r="H2946" s="20" t="s">
        <v>13017</v>
      </c>
      <c r="I2946" s="20" t="s">
        <v>401</v>
      </c>
      <c r="J2946" s="20" t="s">
        <v>483</v>
      </c>
    </row>
    <row r="2947" spans="1:10" x14ac:dyDescent="0.2">
      <c r="A2947" s="20" t="s">
        <v>13018</v>
      </c>
      <c r="B2947" s="20" t="s">
        <v>4908</v>
      </c>
      <c r="C2947" s="20" t="s">
        <v>4909</v>
      </c>
      <c r="D2947" s="20" t="s">
        <v>391</v>
      </c>
      <c r="E2947" s="20" t="s">
        <v>13019</v>
      </c>
      <c r="F2947" s="20" t="s">
        <v>13020</v>
      </c>
      <c r="G2947" s="20" t="s">
        <v>13021</v>
      </c>
      <c r="H2947" s="20" t="s">
        <v>13022</v>
      </c>
      <c r="I2947" s="20" t="s">
        <v>401</v>
      </c>
      <c r="J2947" s="20" t="s">
        <v>483</v>
      </c>
    </row>
    <row r="2948" spans="1:10" x14ac:dyDescent="0.2">
      <c r="A2948" s="20" t="s">
        <v>13023</v>
      </c>
      <c r="B2948" s="20" t="s">
        <v>4908</v>
      </c>
      <c r="C2948" s="20" t="s">
        <v>4909</v>
      </c>
      <c r="D2948" s="20" t="s">
        <v>391</v>
      </c>
      <c r="E2948" s="20" t="s">
        <v>13024</v>
      </c>
      <c r="F2948" s="20" t="s">
        <v>552</v>
      </c>
      <c r="G2948" s="20" t="s">
        <v>13025</v>
      </c>
      <c r="H2948" s="20" t="s">
        <v>13026</v>
      </c>
      <c r="I2948" s="20" t="s">
        <v>401</v>
      </c>
      <c r="J2948" s="20" t="s">
        <v>483</v>
      </c>
    </row>
    <row r="2949" spans="1:10" x14ac:dyDescent="0.2">
      <c r="A2949" s="20" t="s">
        <v>13027</v>
      </c>
      <c r="B2949" s="20" t="s">
        <v>4918</v>
      </c>
      <c r="C2949" s="20" t="s">
        <v>4909</v>
      </c>
      <c r="D2949" s="20" t="s">
        <v>347</v>
      </c>
      <c r="E2949" s="20" t="s">
        <v>13028</v>
      </c>
      <c r="F2949" s="20" t="s">
        <v>13029</v>
      </c>
      <c r="G2949" s="20" t="s">
        <v>13030</v>
      </c>
      <c r="H2949" s="20" t="s">
        <v>13031</v>
      </c>
      <c r="I2949" s="20" t="s">
        <v>401</v>
      </c>
      <c r="J2949" s="20" t="s">
        <v>402</v>
      </c>
    </row>
    <row r="2950" spans="1:10" x14ac:dyDescent="0.2">
      <c r="A2950" s="20" t="s">
        <v>13032</v>
      </c>
      <c r="B2950" s="20" t="s">
        <v>4908</v>
      </c>
      <c r="C2950" s="20" t="s">
        <v>4909</v>
      </c>
      <c r="D2950" s="20" t="s">
        <v>391</v>
      </c>
      <c r="E2950" s="20" t="s">
        <v>13033</v>
      </c>
      <c r="F2950" s="20" t="s">
        <v>1093</v>
      </c>
      <c r="G2950" s="20" t="s">
        <v>13034</v>
      </c>
      <c r="H2950" s="20" t="s">
        <v>13035</v>
      </c>
      <c r="I2950" s="20" t="s">
        <v>401</v>
      </c>
      <c r="J2950" s="20" t="s">
        <v>483</v>
      </c>
    </row>
    <row r="2951" spans="1:10" x14ac:dyDescent="0.2">
      <c r="A2951" s="20" t="s">
        <v>13036</v>
      </c>
      <c r="B2951" s="20" t="s">
        <v>4908</v>
      </c>
      <c r="C2951" s="20" t="s">
        <v>4909</v>
      </c>
      <c r="D2951" s="20" t="s">
        <v>375</v>
      </c>
      <c r="E2951" s="20" t="s">
        <v>13037</v>
      </c>
      <c r="F2951" s="20" t="s">
        <v>1037</v>
      </c>
      <c r="G2951" s="20" t="s">
        <v>13038</v>
      </c>
      <c r="H2951" s="20" t="s">
        <v>13039</v>
      </c>
      <c r="I2951" s="20" t="s">
        <v>401</v>
      </c>
      <c r="J2951" s="20" t="s">
        <v>483</v>
      </c>
    </row>
    <row r="2952" spans="1:10" x14ac:dyDescent="0.2">
      <c r="A2952" s="20" t="s">
        <v>13040</v>
      </c>
      <c r="B2952" s="20" t="s">
        <v>4908</v>
      </c>
      <c r="C2952" s="20" t="s">
        <v>4909</v>
      </c>
      <c r="D2952" s="20" t="s">
        <v>347</v>
      </c>
      <c r="E2952" s="20" t="s">
        <v>13041</v>
      </c>
      <c r="F2952" s="20" t="s">
        <v>6501</v>
      </c>
      <c r="G2952" s="20" t="s">
        <v>13042</v>
      </c>
      <c r="H2952" s="20" t="s">
        <v>13043</v>
      </c>
      <c r="I2952" s="20" t="s">
        <v>401</v>
      </c>
      <c r="J2952" s="20" t="s">
        <v>483</v>
      </c>
    </row>
    <row r="2953" spans="1:10" x14ac:dyDescent="0.2">
      <c r="A2953" s="20" t="s">
        <v>13044</v>
      </c>
      <c r="B2953" s="20" t="s">
        <v>4908</v>
      </c>
      <c r="C2953" s="20" t="s">
        <v>4909</v>
      </c>
      <c r="D2953" s="20" t="s">
        <v>391</v>
      </c>
      <c r="E2953" s="20" t="s">
        <v>13045</v>
      </c>
      <c r="F2953" s="20" t="s">
        <v>5683</v>
      </c>
      <c r="G2953" s="20" t="s">
        <v>13046</v>
      </c>
      <c r="H2953" s="20" t="s">
        <v>13047</v>
      </c>
      <c r="I2953" s="20" t="s">
        <v>401</v>
      </c>
      <c r="J2953" s="20" t="s">
        <v>483</v>
      </c>
    </row>
    <row r="2954" spans="1:10" x14ac:dyDescent="0.2">
      <c r="A2954" s="20" t="s">
        <v>13048</v>
      </c>
      <c r="B2954" s="20" t="s">
        <v>992</v>
      </c>
      <c r="C2954" s="20" t="s">
        <v>4909</v>
      </c>
      <c r="D2954" s="20" t="s">
        <v>347</v>
      </c>
      <c r="E2954" s="20" t="s">
        <v>13049</v>
      </c>
      <c r="F2954" s="20" t="s">
        <v>1338</v>
      </c>
      <c r="G2954" s="20" t="s">
        <v>13050</v>
      </c>
      <c r="H2954" s="20" t="s">
        <v>13051</v>
      </c>
      <c r="I2954" s="20" t="s">
        <v>401</v>
      </c>
      <c r="J2954" s="20" t="s">
        <v>483</v>
      </c>
    </row>
    <row r="2955" spans="1:10" x14ac:dyDescent="0.2">
      <c r="A2955" s="20" t="s">
        <v>13052</v>
      </c>
      <c r="B2955" s="20" t="s">
        <v>4918</v>
      </c>
      <c r="C2955" s="20" t="s">
        <v>4909</v>
      </c>
      <c r="D2955" s="20" t="s">
        <v>375</v>
      </c>
      <c r="E2955" s="20" t="s">
        <v>13053</v>
      </c>
      <c r="F2955" s="20" t="s">
        <v>13054</v>
      </c>
      <c r="G2955" s="20" t="s">
        <v>13055</v>
      </c>
      <c r="H2955" s="20" t="s">
        <v>13056</v>
      </c>
      <c r="I2955" s="20" t="s">
        <v>401</v>
      </c>
      <c r="J2955" s="20" t="s">
        <v>483</v>
      </c>
    </row>
    <row r="2956" spans="1:10" x14ac:dyDescent="0.2">
      <c r="A2956" s="20" t="s">
        <v>13057</v>
      </c>
      <c r="B2956" s="20" t="s">
        <v>4918</v>
      </c>
      <c r="C2956" s="20" t="s">
        <v>4909</v>
      </c>
      <c r="D2956" s="20" t="s">
        <v>375</v>
      </c>
      <c r="E2956" s="20" t="s">
        <v>13058</v>
      </c>
      <c r="F2956" s="20" t="s">
        <v>1228</v>
      </c>
      <c r="G2956" s="20" t="s">
        <v>13059</v>
      </c>
      <c r="H2956" s="20" t="s">
        <v>13060</v>
      </c>
      <c r="I2956" s="20" t="s">
        <v>389</v>
      </c>
      <c r="J2956" s="20"/>
    </row>
    <row r="2957" spans="1:10" x14ac:dyDescent="0.2">
      <c r="A2957" s="20" t="s">
        <v>13061</v>
      </c>
      <c r="B2957" s="20" t="s">
        <v>4918</v>
      </c>
      <c r="C2957" s="20" t="s">
        <v>4909</v>
      </c>
      <c r="D2957" s="20" t="s">
        <v>375</v>
      </c>
      <c r="E2957" s="20" t="s">
        <v>13062</v>
      </c>
      <c r="F2957" s="20" t="s">
        <v>421</v>
      </c>
      <c r="G2957" s="20" t="s">
        <v>13063</v>
      </c>
      <c r="H2957" s="20" t="s">
        <v>13064</v>
      </c>
      <c r="I2957" s="20" t="s">
        <v>401</v>
      </c>
      <c r="J2957" s="20" t="s">
        <v>483</v>
      </c>
    </row>
    <row r="2958" spans="1:10" x14ac:dyDescent="0.2">
      <c r="A2958" s="20" t="s">
        <v>13065</v>
      </c>
      <c r="B2958" s="20" t="s">
        <v>4908</v>
      </c>
      <c r="C2958" s="20" t="s">
        <v>4909</v>
      </c>
      <c r="D2958" s="20" t="s">
        <v>347</v>
      </c>
      <c r="E2958" s="20" t="s">
        <v>13066</v>
      </c>
      <c r="F2958" s="20" t="s">
        <v>13067</v>
      </c>
      <c r="G2958" s="20" t="s">
        <v>13068</v>
      </c>
      <c r="H2958" s="20" t="s">
        <v>13069</v>
      </c>
      <c r="I2958" s="20" t="s">
        <v>401</v>
      </c>
      <c r="J2958" s="20" t="s">
        <v>483</v>
      </c>
    </row>
    <row r="2959" spans="1:10" x14ac:dyDescent="0.2">
      <c r="A2959" s="20" t="s">
        <v>13070</v>
      </c>
      <c r="B2959" s="20" t="s">
        <v>4908</v>
      </c>
      <c r="C2959" s="20" t="s">
        <v>4909</v>
      </c>
      <c r="D2959" s="20" t="s">
        <v>347</v>
      </c>
      <c r="E2959" s="20" t="s">
        <v>13071</v>
      </c>
      <c r="F2959" s="20" t="s">
        <v>421</v>
      </c>
      <c r="G2959" s="20" t="s">
        <v>13072</v>
      </c>
      <c r="H2959" s="20" t="s">
        <v>13073</v>
      </c>
      <c r="I2959" s="20" t="s">
        <v>401</v>
      </c>
      <c r="J2959" s="20" t="s">
        <v>483</v>
      </c>
    </row>
    <row r="2960" spans="1:10" x14ac:dyDescent="0.2">
      <c r="A2960" s="20" t="s">
        <v>13074</v>
      </c>
      <c r="B2960" s="20" t="s">
        <v>4908</v>
      </c>
      <c r="C2960" s="20" t="s">
        <v>4909</v>
      </c>
      <c r="D2960" s="20" t="s">
        <v>391</v>
      </c>
      <c r="E2960" s="20" t="s">
        <v>13075</v>
      </c>
      <c r="F2960" s="20" t="s">
        <v>4294</v>
      </c>
      <c r="G2960" s="20" t="s">
        <v>13076</v>
      </c>
      <c r="H2960" s="20" t="s">
        <v>13077</v>
      </c>
      <c r="I2960" s="20" t="s">
        <v>401</v>
      </c>
      <c r="J2960" s="20" t="s">
        <v>483</v>
      </c>
    </row>
    <row r="2961" spans="1:10" x14ac:dyDescent="0.2">
      <c r="A2961" s="20" t="s">
        <v>13078</v>
      </c>
      <c r="B2961" s="20" t="s">
        <v>4908</v>
      </c>
      <c r="C2961" s="20" t="s">
        <v>4909</v>
      </c>
      <c r="D2961" s="20" t="s">
        <v>347</v>
      </c>
      <c r="E2961" s="20" t="s">
        <v>13079</v>
      </c>
      <c r="F2961" s="20" t="s">
        <v>862</v>
      </c>
      <c r="G2961" s="20" t="s">
        <v>13080</v>
      </c>
      <c r="H2961" s="20" t="s">
        <v>13081</v>
      </c>
      <c r="I2961" s="20" t="s">
        <v>401</v>
      </c>
      <c r="J2961" s="20" t="s">
        <v>483</v>
      </c>
    </row>
    <row r="2962" spans="1:10" x14ac:dyDescent="0.2">
      <c r="A2962" s="20" t="s">
        <v>13082</v>
      </c>
      <c r="B2962" s="20" t="s">
        <v>4918</v>
      </c>
      <c r="C2962" s="20" t="s">
        <v>4909</v>
      </c>
      <c r="D2962" s="20" t="s">
        <v>375</v>
      </c>
      <c r="E2962" s="20" t="s">
        <v>13083</v>
      </c>
      <c r="F2962" s="20" t="s">
        <v>1093</v>
      </c>
      <c r="G2962" s="20" t="s">
        <v>13084</v>
      </c>
      <c r="H2962" s="20" t="s">
        <v>13085</v>
      </c>
      <c r="I2962" s="20" t="s">
        <v>401</v>
      </c>
      <c r="J2962" s="20" t="s">
        <v>483</v>
      </c>
    </row>
    <row r="2963" spans="1:10" x14ac:dyDescent="0.2">
      <c r="A2963" s="20" t="s">
        <v>13086</v>
      </c>
      <c r="B2963" s="20" t="s">
        <v>4918</v>
      </c>
      <c r="C2963" s="20" t="s">
        <v>4909</v>
      </c>
      <c r="D2963" s="20" t="s">
        <v>375</v>
      </c>
      <c r="E2963" s="20" t="s">
        <v>13087</v>
      </c>
      <c r="F2963" s="20" t="s">
        <v>377</v>
      </c>
      <c r="G2963" s="20" t="s">
        <v>13088</v>
      </c>
      <c r="H2963" s="20" t="s">
        <v>13089</v>
      </c>
      <c r="I2963" s="20" t="s">
        <v>389</v>
      </c>
      <c r="J2963" s="20"/>
    </row>
    <row r="2964" spans="1:10" x14ac:dyDescent="0.2">
      <c r="A2964" s="20" t="s">
        <v>13090</v>
      </c>
      <c r="B2964" s="20" t="s">
        <v>4908</v>
      </c>
      <c r="C2964" s="20" t="s">
        <v>4909</v>
      </c>
      <c r="D2964" s="20" t="s">
        <v>391</v>
      </c>
      <c r="E2964" s="20" t="s">
        <v>13091</v>
      </c>
      <c r="F2964" s="20" t="s">
        <v>1338</v>
      </c>
      <c r="G2964" s="20" t="s">
        <v>13092</v>
      </c>
      <c r="H2964" s="20" t="s">
        <v>13093</v>
      </c>
      <c r="I2964" s="20" t="s">
        <v>401</v>
      </c>
      <c r="J2964" s="20" t="s">
        <v>483</v>
      </c>
    </row>
    <row r="2965" spans="1:10" x14ac:dyDescent="0.2">
      <c r="A2965" s="20" t="s">
        <v>13094</v>
      </c>
      <c r="B2965" s="20" t="s">
        <v>4918</v>
      </c>
      <c r="C2965" s="20" t="s">
        <v>4909</v>
      </c>
      <c r="D2965" s="20" t="s">
        <v>445</v>
      </c>
      <c r="E2965" s="20" t="s">
        <v>13095</v>
      </c>
      <c r="F2965" s="20" t="s">
        <v>528</v>
      </c>
      <c r="G2965" s="20" t="s">
        <v>13096</v>
      </c>
      <c r="H2965" s="20" t="s">
        <v>13097</v>
      </c>
      <c r="I2965" s="20" t="s">
        <v>401</v>
      </c>
      <c r="J2965" s="20" t="s">
        <v>483</v>
      </c>
    </row>
    <row r="2966" spans="1:10" x14ac:dyDescent="0.2">
      <c r="A2966" s="20" t="s">
        <v>13098</v>
      </c>
      <c r="B2966" s="20" t="s">
        <v>4908</v>
      </c>
      <c r="C2966" s="20" t="s">
        <v>4909</v>
      </c>
      <c r="D2966" s="20" t="s">
        <v>391</v>
      </c>
      <c r="E2966" s="20" t="s">
        <v>13099</v>
      </c>
      <c r="F2966" s="20" t="s">
        <v>1809</v>
      </c>
      <c r="G2966" s="20" t="s">
        <v>13100</v>
      </c>
      <c r="H2966" s="20" t="s">
        <v>13101</v>
      </c>
      <c r="I2966" s="20" t="s">
        <v>401</v>
      </c>
      <c r="J2966" s="20" t="s">
        <v>483</v>
      </c>
    </row>
    <row r="2967" spans="1:10" x14ac:dyDescent="0.2">
      <c r="A2967" s="20" t="s">
        <v>13102</v>
      </c>
      <c r="B2967" s="20" t="s">
        <v>4908</v>
      </c>
      <c r="C2967" s="20" t="s">
        <v>4909</v>
      </c>
      <c r="D2967" s="20" t="s">
        <v>347</v>
      </c>
      <c r="E2967" s="20" t="s">
        <v>13103</v>
      </c>
      <c r="F2967" s="20" t="s">
        <v>831</v>
      </c>
      <c r="G2967" s="20" t="s">
        <v>13104</v>
      </c>
      <c r="H2967" s="20" t="s">
        <v>13105</v>
      </c>
      <c r="I2967" s="20" t="s">
        <v>401</v>
      </c>
      <c r="J2967" s="20" t="s">
        <v>483</v>
      </c>
    </row>
    <row r="2968" spans="1:10" x14ac:dyDescent="0.2">
      <c r="A2968" s="20" t="s">
        <v>13106</v>
      </c>
      <c r="B2968" s="20" t="s">
        <v>4908</v>
      </c>
      <c r="C2968" s="20" t="s">
        <v>4909</v>
      </c>
      <c r="D2968" s="20" t="s">
        <v>375</v>
      </c>
      <c r="E2968" s="20" t="s">
        <v>13107</v>
      </c>
      <c r="F2968" s="20" t="s">
        <v>4452</v>
      </c>
      <c r="G2968" s="20" t="s">
        <v>13108</v>
      </c>
      <c r="H2968" s="20" t="s">
        <v>13109</v>
      </c>
      <c r="I2968" s="20" t="s">
        <v>401</v>
      </c>
      <c r="J2968" s="20" t="s">
        <v>483</v>
      </c>
    </row>
    <row r="2969" spans="1:10" x14ac:dyDescent="0.2">
      <c r="A2969" s="20" t="s">
        <v>13110</v>
      </c>
      <c r="B2969" s="20" t="s">
        <v>4918</v>
      </c>
      <c r="C2969" s="20" t="s">
        <v>4909</v>
      </c>
      <c r="D2969" s="20" t="s">
        <v>375</v>
      </c>
      <c r="E2969" s="20" t="s">
        <v>13111</v>
      </c>
      <c r="F2969" s="20" t="s">
        <v>4294</v>
      </c>
      <c r="G2969" s="20" t="s">
        <v>13112</v>
      </c>
      <c r="H2969" s="20" t="s">
        <v>13113</v>
      </c>
      <c r="I2969" s="20" t="s">
        <v>401</v>
      </c>
      <c r="J2969" s="20" t="s">
        <v>483</v>
      </c>
    </row>
    <row r="2970" spans="1:10" x14ac:dyDescent="0.2">
      <c r="A2970" s="20" t="s">
        <v>13114</v>
      </c>
      <c r="B2970" s="20" t="s">
        <v>4908</v>
      </c>
      <c r="C2970" s="20" t="s">
        <v>4909</v>
      </c>
      <c r="D2970" s="20" t="s">
        <v>391</v>
      </c>
      <c r="E2970" s="20" t="s">
        <v>13115</v>
      </c>
      <c r="F2970" s="20" t="s">
        <v>693</v>
      </c>
      <c r="G2970" s="20" t="s">
        <v>13116</v>
      </c>
      <c r="H2970" s="20" t="s">
        <v>13117</v>
      </c>
      <c r="I2970" s="20" t="s">
        <v>401</v>
      </c>
      <c r="J2970" s="20" t="s">
        <v>483</v>
      </c>
    </row>
    <row r="2971" spans="1:10" x14ac:dyDescent="0.2">
      <c r="A2971" s="20" t="s">
        <v>13118</v>
      </c>
      <c r="B2971" s="20" t="s">
        <v>4918</v>
      </c>
      <c r="C2971" s="20" t="s">
        <v>4909</v>
      </c>
      <c r="D2971" s="20" t="s">
        <v>375</v>
      </c>
      <c r="E2971" s="20" t="s">
        <v>13119</v>
      </c>
      <c r="F2971" s="20" t="s">
        <v>421</v>
      </c>
      <c r="G2971" s="20" t="s">
        <v>13120</v>
      </c>
      <c r="H2971" s="20" t="s">
        <v>13121</v>
      </c>
      <c r="I2971" s="20" t="s">
        <v>401</v>
      </c>
      <c r="J2971" s="20" t="s">
        <v>483</v>
      </c>
    </row>
    <row r="2972" spans="1:10" x14ac:dyDescent="0.2">
      <c r="A2972" s="20" t="s">
        <v>13122</v>
      </c>
      <c r="B2972" s="20" t="s">
        <v>4908</v>
      </c>
      <c r="C2972" s="20" t="s">
        <v>4909</v>
      </c>
      <c r="D2972" s="20" t="s">
        <v>375</v>
      </c>
      <c r="E2972" s="20" t="s">
        <v>13123</v>
      </c>
      <c r="F2972" s="20" t="s">
        <v>1228</v>
      </c>
      <c r="G2972" s="20" t="s">
        <v>13124</v>
      </c>
      <c r="H2972" s="20" t="s">
        <v>13125</v>
      </c>
      <c r="I2972" s="20" t="s">
        <v>401</v>
      </c>
      <c r="J2972" s="20" t="s">
        <v>483</v>
      </c>
    </row>
    <row r="2973" spans="1:10" x14ac:dyDescent="0.2">
      <c r="A2973" s="20" t="s">
        <v>13126</v>
      </c>
      <c r="B2973" s="20" t="s">
        <v>4918</v>
      </c>
      <c r="C2973" s="20" t="s">
        <v>4909</v>
      </c>
      <c r="D2973" s="20" t="s">
        <v>375</v>
      </c>
      <c r="E2973" s="20" t="s">
        <v>13127</v>
      </c>
      <c r="F2973" s="20" t="s">
        <v>770</v>
      </c>
      <c r="G2973" s="20" t="s">
        <v>13128</v>
      </c>
      <c r="H2973" s="20" t="s">
        <v>13129</v>
      </c>
      <c r="I2973" s="20" t="s">
        <v>401</v>
      </c>
      <c r="J2973" s="20" t="s">
        <v>402</v>
      </c>
    </row>
    <row r="2974" spans="1:10" x14ac:dyDescent="0.2">
      <c r="A2974" s="20" t="s">
        <v>13130</v>
      </c>
      <c r="B2974" s="20" t="s">
        <v>4908</v>
      </c>
      <c r="C2974" s="20" t="s">
        <v>4909</v>
      </c>
      <c r="D2974" s="20" t="s">
        <v>347</v>
      </c>
      <c r="E2974" s="20" t="s">
        <v>13131</v>
      </c>
      <c r="F2974" s="20" t="s">
        <v>13132</v>
      </c>
      <c r="G2974" s="20" t="s">
        <v>13133</v>
      </c>
      <c r="H2974" s="20" t="s">
        <v>13134</v>
      </c>
      <c r="I2974" s="20" t="s">
        <v>401</v>
      </c>
      <c r="J2974" s="20" t="s">
        <v>483</v>
      </c>
    </row>
    <row r="2975" spans="1:10" x14ac:dyDescent="0.2">
      <c r="A2975" s="20" t="s">
        <v>13135</v>
      </c>
      <c r="B2975" s="20" t="s">
        <v>4908</v>
      </c>
      <c r="C2975" s="20" t="s">
        <v>4909</v>
      </c>
      <c r="D2975" s="20" t="s">
        <v>375</v>
      </c>
      <c r="E2975" s="20" t="s">
        <v>13136</v>
      </c>
      <c r="F2975" s="20" t="s">
        <v>1206</v>
      </c>
      <c r="G2975" s="20" t="s">
        <v>13137</v>
      </c>
      <c r="H2975" s="20" t="s">
        <v>13138</v>
      </c>
      <c r="I2975" s="20" t="s">
        <v>401</v>
      </c>
      <c r="J2975" s="20" t="s">
        <v>483</v>
      </c>
    </row>
    <row r="2976" spans="1:10" x14ac:dyDescent="0.2">
      <c r="A2976" s="20" t="s">
        <v>13139</v>
      </c>
      <c r="B2976" s="20" t="s">
        <v>4918</v>
      </c>
      <c r="C2976" s="20" t="s">
        <v>4909</v>
      </c>
      <c r="D2976" s="20" t="s">
        <v>391</v>
      </c>
      <c r="E2976" s="20" t="s">
        <v>13140</v>
      </c>
      <c r="F2976" s="20" t="s">
        <v>1688</v>
      </c>
      <c r="G2976" s="20" t="s">
        <v>13141</v>
      </c>
      <c r="H2976" s="20" t="s">
        <v>13142</v>
      </c>
      <c r="I2976" s="20" t="s">
        <v>401</v>
      </c>
      <c r="J2976" s="20" t="s">
        <v>483</v>
      </c>
    </row>
    <row r="2977" spans="1:10" x14ac:dyDescent="0.2">
      <c r="A2977" s="20" t="s">
        <v>13143</v>
      </c>
      <c r="B2977" s="20" t="s">
        <v>4908</v>
      </c>
      <c r="C2977" s="20" t="s">
        <v>4909</v>
      </c>
      <c r="D2977" s="20" t="s">
        <v>391</v>
      </c>
      <c r="E2977" s="20" t="s">
        <v>13144</v>
      </c>
      <c r="F2977" s="20" t="s">
        <v>10183</v>
      </c>
      <c r="G2977" s="20" t="s">
        <v>13145</v>
      </c>
      <c r="H2977" s="20" t="s">
        <v>13146</v>
      </c>
      <c r="I2977" s="20" t="s">
        <v>401</v>
      </c>
      <c r="J2977" s="20" t="s">
        <v>483</v>
      </c>
    </row>
    <row r="2978" spans="1:10" x14ac:dyDescent="0.2">
      <c r="A2978" s="20" t="s">
        <v>13147</v>
      </c>
      <c r="B2978" s="20" t="s">
        <v>4908</v>
      </c>
      <c r="C2978" s="20" t="s">
        <v>4909</v>
      </c>
      <c r="D2978" s="20" t="s">
        <v>375</v>
      </c>
      <c r="E2978" s="20" t="s">
        <v>13148</v>
      </c>
      <c r="F2978" s="20" t="s">
        <v>8893</v>
      </c>
      <c r="G2978" s="20" t="s">
        <v>13149</v>
      </c>
      <c r="H2978" s="20" t="s">
        <v>13150</v>
      </c>
      <c r="I2978" s="20" t="s">
        <v>401</v>
      </c>
      <c r="J2978" s="20" t="s">
        <v>483</v>
      </c>
    </row>
    <row r="2979" spans="1:10" x14ac:dyDescent="0.2">
      <c r="A2979" s="20" t="s">
        <v>13151</v>
      </c>
      <c r="B2979" s="20" t="s">
        <v>4908</v>
      </c>
      <c r="C2979" s="20" t="s">
        <v>4909</v>
      </c>
      <c r="D2979" s="20" t="s">
        <v>347</v>
      </c>
      <c r="E2979" s="20" t="s">
        <v>13152</v>
      </c>
      <c r="F2979" s="20" t="s">
        <v>2021</v>
      </c>
      <c r="G2979" s="20" t="s">
        <v>13153</v>
      </c>
      <c r="H2979" s="20" t="s">
        <v>13154</v>
      </c>
      <c r="I2979" s="20" t="s">
        <v>401</v>
      </c>
      <c r="J2979" s="20" t="s">
        <v>483</v>
      </c>
    </row>
    <row r="2980" spans="1:10" x14ac:dyDescent="0.2">
      <c r="A2980" s="20" t="s">
        <v>13155</v>
      </c>
      <c r="B2980" s="20" t="s">
        <v>4908</v>
      </c>
      <c r="C2980" s="20" t="s">
        <v>4909</v>
      </c>
      <c r="D2980" s="20" t="s">
        <v>347</v>
      </c>
      <c r="E2980" s="20" t="s">
        <v>13156</v>
      </c>
      <c r="F2980" s="20" t="s">
        <v>421</v>
      </c>
      <c r="G2980" s="20" t="s">
        <v>13157</v>
      </c>
      <c r="H2980" s="20" t="s">
        <v>13158</v>
      </c>
      <c r="I2980" s="20" t="s">
        <v>401</v>
      </c>
      <c r="J2980" s="20" t="s">
        <v>483</v>
      </c>
    </row>
    <row r="2981" spans="1:10" x14ac:dyDescent="0.2">
      <c r="A2981" s="20" t="s">
        <v>13159</v>
      </c>
      <c r="B2981" s="20" t="s">
        <v>4908</v>
      </c>
      <c r="C2981" s="20" t="s">
        <v>4909</v>
      </c>
      <c r="D2981" s="20" t="s">
        <v>375</v>
      </c>
      <c r="E2981" s="20" t="s">
        <v>13160</v>
      </c>
      <c r="F2981" s="20" t="s">
        <v>1037</v>
      </c>
      <c r="G2981" s="20" t="s">
        <v>13161</v>
      </c>
      <c r="H2981" s="20" t="s">
        <v>13162</v>
      </c>
      <c r="I2981" s="20" t="s">
        <v>401</v>
      </c>
      <c r="J2981" s="20" t="s">
        <v>483</v>
      </c>
    </row>
    <row r="2982" spans="1:10" x14ac:dyDescent="0.2">
      <c r="A2982" s="20" t="s">
        <v>13163</v>
      </c>
      <c r="B2982" s="20" t="s">
        <v>4918</v>
      </c>
      <c r="C2982" s="20" t="s">
        <v>4909</v>
      </c>
      <c r="D2982" s="20" t="s">
        <v>375</v>
      </c>
      <c r="E2982" s="20" t="s">
        <v>13164</v>
      </c>
      <c r="F2982" s="20" t="s">
        <v>486</v>
      </c>
      <c r="G2982" s="20" t="s">
        <v>13165</v>
      </c>
      <c r="H2982" s="20" t="s">
        <v>13166</v>
      </c>
      <c r="I2982" s="20" t="s">
        <v>401</v>
      </c>
      <c r="J2982" s="20" t="s">
        <v>483</v>
      </c>
    </row>
    <row r="2983" spans="1:10" x14ac:dyDescent="0.2">
      <c r="A2983" s="20" t="s">
        <v>13167</v>
      </c>
      <c r="B2983" s="20" t="s">
        <v>4918</v>
      </c>
      <c r="C2983" s="20" t="s">
        <v>4909</v>
      </c>
      <c r="D2983" s="20" t="s">
        <v>391</v>
      </c>
      <c r="E2983" s="20" t="s">
        <v>13168</v>
      </c>
      <c r="F2983" s="20" t="s">
        <v>962</v>
      </c>
      <c r="G2983" s="20" t="s">
        <v>13169</v>
      </c>
      <c r="H2983" s="20" t="s">
        <v>13170</v>
      </c>
      <c r="I2983" s="20" t="s">
        <v>401</v>
      </c>
      <c r="J2983" s="20" t="s">
        <v>483</v>
      </c>
    </row>
    <row r="2984" spans="1:10" x14ac:dyDescent="0.2">
      <c r="A2984" s="20" t="s">
        <v>13171</v>
      </c>
      <c r="B2984" s="20" t="s">
        <v>4918</v>
      </c>
      <c r="C2984" s="20" t="s">
        <v>4909</v>
      </c>
      <c r="D2984" s="20" t="s">
        <v>347</v>
      </c>
      <c r="E2984" s="20" t="s">
        <v>13172</v>
      </c>
      <c r="F2984" s="20" t="s">
        <v>1023</v>
      </c>
      <c r="G2984" s="20" t="s">
        <v>13173</v>
      </c>
      <c r="H2984" s="20" t="s">
        <v>13174</v>
      </c>
      <c r="I2984" s="20" t="s">
        <v>401</v>
      </c>
      <c r="J2984" s="20" t="s">
        <v>483</v>
      </c>
    </row>
    <row r="2985" spans="1:10" x14ac:dyDescent="0.2">
      <c r="A2985" s="20" t="s">
        <v>13175</v>
      </c>
      <c r="B2985" s="20" t="s">
        <v>4918</v>
      </c>
      <c r="C2985" s="20" t="s">
        <v>4909</v>
      </c>
      <c r="D2985" s="20" t="s">
        <v>445</v>
      </c>
      <c r="E2985" s="20" t="s">
        <v>13176</v>
      </c>
      <c r="F2985" s="20" t="s">
        <v>13177</v>
      </c>
      <c r="G2985" s="20" t="s">
        <v>13178</v>
      </c>
      <c r="H2985" s="20" t="s">
        <v>13179</v>
      </c>
      <c r="I2985" s="20" t="s">
        <v>401</v>
      </c>
      <c r="J2985" s="20" t="s">
        <v>483</v>
      </c>
    </row>
    <row r="2986" spans="1:10" x14ac:dyDescent="0.2">
      <c r="A2986" s="20" t="s">
        <v>13180</v>
      </c>
      <c r="B2986" s="20" t="s">
        <v>4908</v>
      </c>
      <c r="C2986" s="20" t="s">
        <v>4909</v>
      </c>
      <c r="D2986" s="20" t="s">
        <v>375</v>
      </c>
      <c r="E2986" s="20" t="s">
        <v>13181</v>
      </c>
      <c r="F2986" s="20" t="s">
        <v>962</v>
      </c>
      <c r="G2986" s="20" t="s">
        <v>13182</v>
      </c>
      <c r="H2986" s="20" t="s">
        <v>13183</v>
      </c>
      <c r="I2986" s="20" t="s">
        <v>401</v>
      </c>
      <c r="J2986" s="20" t="s">
        <v>483</v>
      </c>
    </row>
    <row r="2987" spans="1:10" x14ac:dyDescent="0.2">
      <c r="A2987" s="20" t="s">
        <v>13184</v>
      </c>
      <c r="B2987" s="20" t="s">
        <v>4918</v>
      </c>
      <c r="C2987" s="20" t="s">
        <v>4909</v>
      </c>
      <c r="D2987" s="20" t="s">
        <v>375</v>
      </c>
      <c r="E2987" s="20" t="s">
        <v>13185</v>
      </c>
      <c r="F2987" s="20" t="s">
        <v>1037</v>
      </c>
      <c r="G2987" s="20" t="s">
        <v>13186</v>
      </c>
      <c r="H2987" s="20" t="s">
        <v>13187</v>
      </c>
      <c r="I2987" s="20" t="s">
        <v>401</v>
      </c>
      <c r="J2987" s="20" t="s">
        <v>483</v>
      </c>
    </row>
    <row r="2988" spans="1:10" x14ac:dyDescent="0.2">
      <c r="A2988" s="20" t="s">
        <v>13188</v>
      </c>
      <c r="B2988" s="20" t="s">
        <v>4908</v>
      </c>
      <c r="C2988" s="20" t="s">
        <v>4909</v>
      </c>
      <c r="D2988" s="20" t="s">
        <v>375</v>
      </c>
      <c r="E2988" s="20" t="s">
        <v>13189</v>
      </c>
      <c r="F2988" s="20" t="s">
        <v>421</v>
      </c>
      <c r="G2988" s="20" t="s">
        <v>13190</v>
      </c>
      <c r="H2988" s="20" t="s">
        <v>13191</v>
      </c>
      <c r="I2988" s="20" t="s">
        <v>401</v>
      </c>
      <c r="J2988" s="20" t="s">
        <v>483</v>
      </c>
    </row>
    <row r="2989" spans="1:10" x14ac:dyDescent="0.2">
      <c r="A2989" s="20" t="s">
        <v>13192</v>
      </c>
      <c r="B2989" s="20" t="s">
        <v>4908</v>
      </c>
      <c r="C2989" s="20" t="s">
        <v>4909</v>
      </c>
      <c r="D2989" s="20" t="s">
        <v>347</v>
      </c>
      <c r="E2989" s="20" t="s">
        <v>13193</v>
      </c>
      <c r="F2989" s="20" t="s">
        <v>8702</v>
      </c>
      <c r="G2989" s="20" t="s">
        <v>13194</v>
      </c>
      <c r="H2989" s="20" t="s">
        <v>13195</v>
      </c>
      <c r="I2989" s="20" t="s">
        <v>401</v>
      </c>
      <c r="J2989" s="20" t="s">
        <v>483</v>
      </c>
    </row>
    <row r="2990" spans="1:10" x14ac:dyDescent="0.2">
      <c r="A2990" s="20" t="s">
        <v>13196</v>
      </c>
      <c r="B2990" s="20" t="s">
        <v>4908</v>
      </c>
      <c r="C2990" s="20" t="s">
        <v>4909</v>
      </c>
      <c r="D2990" s="20" t="s">
        <v>391</v>
      </c>
      <c r="E2990" s="20" t="s">
        <v>13197</v>
      </c>
      <c r="F2990" s="20" t="s">
        <v>1017</v>
      </c>
      <c r="G2990" s="20" t="s">
        <v>13198</v>
      </c>
      <c r="H2990" s="20" t="s">
        <v>13199</v>
      </c>
      <c r="I2990" s="20" t="s">
        <v>401</v>
      </c>
      <c r="J2990" s="20" t="s">
        <v>483</v>
      </c>
    </row>
    <row r="2991" spans="1:10" x14ac:dyDescent="0.2">
      <c r="A2991" s="20" t="s">
        <v>13200</v>
      </c>
      <c r="B2991" s="20" t="s">
        <v>4918</v>
      </c>
      <c r="C2991" s="20" t="s">
        <v>4909</v>
      </c>
      <c r="D2991" s="20" t="s">
        <v>375</v>
      </c>
      <c r="E2991" s="20" t="s">
        <v>13201</v>
      </c>
      <c r="F2991" s="20" t="s">
        <v>421</v>
      </c>
      <c r="G2991" s="20" t="s">
        <v>13202</v>
      </c>
      <c r="H2991" s="20" t="s">
        <v>13203</v>
      </c>
      <c r="I2991" s="20" t="s">
        <v>401</v>
      </c>
      <c r="J2991" s="20" t="s">
        <v>483</v>
      </c>
    </row>
    <row r="2992" spans="1:10" x14ac:dyDescent="0.2">
      <c r="A2992" s="20" t="s">
        <v>13204</v>
      </c>
      <c r="B2992" s="20" t="s">
        <v>4908</v>
      </c>
      <c r="C2992" s="20" t="s">
        <v>4909</v>
      </c>
      <c r="D2992" s="20" t="s">
        <v>391</v>
      </c>
      <c r="E2992" s="20" t="s">
        <v>13205</v>
      </c>
      <c r="F2992" s="20" t="s">
        <v>2871</v>
      </c>
      <c r="G2992" s="20" t="s">
        <v>13206</v>
      </c>
      <c r="H2992" s="20" t="s">
        <v>13207</v>
      </c>
      <c r="I2992" s="20" t="s">
        <v>401</v>
      </c>
      <c r="J2992" s="20" t="s">
        <v>483</v>
      </c>
    </row>
    <row r="2993" spans="1:10" x14ac:dyDescent="0.2">
      <c r="A2993" s="20" t="s">
        <v>13208</v>
      </c>
      <c r="B2993" s="20" t="s">
        <v>4918</v>
      </c>
      <c r="C2993" s="20" t="s">
        <v>4909</v>
      </c>
      <c r="D2993" s="20" t="s">
        <v>445</v>
      </c>
      <c r="E2993" s="20" t="s">
        <v>13209</v>
      </c>
      <c r="F2993" s="20" t="s">
        <v>4088</v>
      </c>
      <c r="G2993" s="20" t="s">
        <v>13210</v>
      </c>
      <c r="H2993" s="20" t="s">
        <v>13211</v>
      </c>
      <c r="I2993" s="20" t="s">
        <v>401</v>
      </c>
      <c r="J2993" s="20" t="s">
        <v>483</v>
      </c>
    </row>
    <row r="2994" spans="1:10" x14ac:dyDescent="0.2">
      <c r="A2994" s="20" t="s">
        <v>13212</v>
      </c>
      <c r="B2994" s="20" t="s">
        <v>4918</v>
      </c>
      <c r="C2994" s="20" t="s">
        <v>4909</v>
      </c>
      <c r="D2994" s="20" t="s">
        <v>391</v>
      </c>
      <c r="E2994" s="20" t="s">
        <v>13213</v>
      </c>
      <c r="F2994" s="20" t="s">
        <v>486</v>
      </c>
      <c r="G2994" s="20" t="s">
        <v>13214</v>
      </c>
      <c r="H2994" s="20" t="s">
        <v>13215</v>
      </c>
      <c r="I2994" s="20" t="s">
        <v>389</v>
      </c>
      <c r="J2994" s="20"/>
    </row>
    <row r="2995" spans="1:10" x14ac:dyDescent="0.2">
      <c r="A2995" s="20" t="s">
        <v>13216</v>
      </c>
      <c r="B2995" s="20" t="s">
        <v>4908</v>
      </c>
      <c r="C2995" s="20" t="s">
        <v>4909</v>
      </c>
      <c r="D2995" s="20" t="s">
        <v>375</v>
      </c>
      <c r="E2995" s="20" t="s">
        <v>13217</v>
      </c>
      <c r="F2995" s="20" t="s">
        <v>1383</v>
      </c>
      <c r="G2995" s="20" t="s">
        <v>13218</v>
      </c>
      <c r="H2995" s="20" t="s">
        <v>13219</v>
      </c>
      <c r="I2995" s="20" t="s">
        <v>401</v>
      </c>
      <c r="J2995" s="20" t="s">
        <v>483</v>
      </c>
    </row>
    <row r="2996" spans="1:10" x14ac:dyDescent="0.2">
      <c r="A2996" s="20" t="s">
        <v>13220</v>
      </c>
      <c r="B2996" s="20" t="s">
        <v>4908</v>
      </c>
      <c r="C2996" s="20" t="s">
        <v>4909</v>
      </c>
      <c r="D2996" s="20" t="s">
        <v>391</v>
      </c>
      <c r="E2996" s="20" t="s">
        <v>13221</v>
      </c>
      <c r="F2996" s="20" t="s">
        <v>6211</v>
      </c>
      <c r="G2996" s="20" t="s">
        <v>13222</v>
      </c>
      <c r="H2996" s="20" t="s">
        <v>13223</v>
      </c>
      <c r="I2996" s="20" t="s">
        <v>401</v>
      </c>
      <c r="J2996" s="20" t="s">
        <v>483</v>
      </c>
    </row>
    <row r="2997" spans="1:10" x14ac:dyDescent="0.2">
      <c r="A2997" s="20" t="s">
        <v>13224</v>
      </c>
      <c r="B2997" s="20" t="s">
        <v>4918</v>
      </c>
      <c r="C2997" s="20" t="s">
        <v>4909</v>
      </c>
      <c r="D2997" s="20" t="s">
        <v>347</v>
      </c>
      <c r="E2997" s="20" t="s">
        <v>13225</v>
      </c>
      <c r="F2997" s="20" t="s">
        <v>5970</v>
      </c>
      <c r="G2997" s="20" t="s">
        <v>13226</v>
      </c>
      <c r="H2997" s="20" t="s">
        <v>13227</v>
      </c>
      <c r="I2997" s="20" t="s">
        <v>401</v>
      </c>
      <c r="J2997" s="20" t="s">
        <v>483</v>
      </c>
    </row>
    <row r="2998" spans="1:10" x14ac:dyDescent="0.2">
      <c r="A2998" s="20" t="s">
        <v>13228</v>
      </c>
      <c r="B2998" s="20" t="s">
        <v>4908</v>
      </c>
      <c r="C2998" s="20" t="s">
        <v>4909</v>
      </c>
      <c r="D2998" s="20" t="s">
        <v>391</v>
      </c>
      <c r="E2998" s="20" t="s">
        <v>13229</v>
      </c>
      <c r="F2998" s="20" t="s">
        <v>2845</v>
      </c>
      <c r="G2998" s="20" t="s">
        <v>13230</v>
      </c>
      <c r="H2998" s="20" t="s">
        <v>13231</v>
      </c>
      <c r="I2998" s="20" t="s">
        <v>401</v>
      </c>
      <c r="J2998" s="20" t="s">
        <v>402</v>
      </c>
    </row>
    <row r="2999" spans="1:10" x14ac:dyDescent="0.2">
      <c r="A2999" s="20" t="s">
        <v>13232</v>
      </c>
      <c r="B2999" s="20" t="s">
        <v>4908</v>
      </c>
      <c r="C2999" s="20" t="s">
        <v>4909</v>
      </c>
      <c r="D2999" s="20" t="s">
        <v>347</v>
      </c>
      <c r="E2999" s="20" t="s">
        <v>13233</v>
      </c>
      <c r="F2999" s="20" t="s">
        <v>8801</v>
      </c>
      <c r="G2999" s="20" t="s">
        <v>13234</v>
      </c>
      <c r="H2999" s="20" t="s">
        <v>13235</v>
      </c>
      <c r="I2999" s="20" t="s">
        <v>401</v>
      </c>
      <c r="J2999" s="20" t="s">
        <v>483</v>
      </c>
    </row>
    <row r="3000" spans="1:10" x14ac:dyDescent="0.2">
      <c r="A3000" s="20" t="s">
        <v>13236</v>
      </c>
      <c r="B3000" s="20" t="s">
        <v>4918</v>
      </c>
      <c r="C3000" s="20" t="s">
        <v>4909</v>
      </c>
      <c r="D3000" s="20" t="s">
        <v>347</v>
      </c>
      <c r="E3000" s="20" t="s">
        <v>13237</v>
      </c>
      <c r="F3000" s="20" t="s">
        <v>421</v>
      </c>
      <c r="G3000" s="20" t="s">
        <v>13238</v>
      </c>
      <c r="H3000" s="20" t="s">
        <v>13239</v>
      </c>
      <c r="I3000" s="20" t="s">
        <v>401</v>
      </c>
      <c r="J3000" s="20" t="s">
        <v>483</v>
      </c>
    </row>
    <row r="3001" spans="1:10" x14ac:dyDescent="0.2">
      <c r="A3001" s="20" t="s">
        <v>13240</v>
      </c>
      <c r="B3001" s="20" t="s">
        <v>4908</v>
      </c>
      <c r="C3001" s="20" t="s">
        <v>4909</v>
      </c>
      <c r="D3001" s="20" t="s">
        <v>445</v>
      </c>
      <c r="E3001" s="20" t="s">
        <v>13241</v>
      </c>
      <c r="F3001" s="20" t="s">
        <v>905</v>
      </c>
      <c r="G3001" s="20" t="s">
        <v>13242</v>
      </c>
      <c r="H3001" s="20" t="s">
        <v>13243</v>
      </c>
      <c r="I3001" s="20" t="s">
        <v>401</v>
      </c>
      <c r="J3001" s="20" t="s">
        <v>483</v>
      </c>
    </row>
    <row r="3002" spans="1:10" x14ac:dyDescent="0.2">
      <c r="A3002" s="20" t="s">
        <v>13244</v>
      </c>
      <c r="B3002" s="20" t="s">
        <v>4918</v>
      </c>
      <c r="C3002" s="20" t="s">
        <v>4909</v>
      </c>
      <c r="D3002" s="20" t="s">
        <v>375</v>
      </c>
      <c r="E3002" s="20" t="s">
        <v>13245</v>
      </c>
      <c r="F3002" s="20" t="s">
        <v>3220</v>
      </c>
      <c r="G3002" s="20" t="s">
        <v>13246</v>
      </c>
      <c r="H3002" s="20" t="s">
        <v>13247</v>
      </c>
      <c r="I3002" s="20" t="s">
        <v>401</v>
      </c>
      <c r="J3002" s="20" t="s">
        <v>402</v>
      </c>
    </row>
    <row r="3003" spans="1:10" x14ac:dyDescent="0.2">
      <c r="A3003" s="20" t="s">
        <v>13248</v>
      </c>
      <c r="B3003" s="20" t="s">
        <v>4918</v>
      </c>
      <c r="C3003" s="20" t="s">
        <v>4909</v>
      </c>
      <c r="D3003" s="20" t="s">
        <v>391</v>
      </c>
      <c r="E3003" s="20" t="s">
        <v>13249</v>
      </c>
      <c r="F3003" s="20" t="s">
        <v>1071</v>
      </c>
      <c r="G3003" s="20" t="s">
        <v>13250</v>
      </c>
      <c r="H3003" s="20" t="s">
        <v>13251</v>
      </c>
      <c r="I3003" s="20" t="s">
        <v>401</v>
      </c>
      <c r="J3003" s="20" t="s">
        <v>483</v>
      </c>
    </row>
    <row r="3004" spans="1:10" x14ac:dyDescent="0.2">
      <c r="A3004" s="20" t="s">
        <v>13252</v>
      </c>
      <c r="B3004" s="20" t="s">
        <v>4908</v>
      </c>
      <c r="C3004" s="20" t="s">
        <v>4909</v>
      </c>
      <c r="D3004" s="20" t="s">
        <v>391</v>
      </c>
      <c r="E3004" s="20" t="s">
        <v>13253</v>
      </c>
      <c r="F3004" s="20" t="s">
        <v>1383</v>
      </c>
      <c r="G3004" s="20" t="s">
        <v>13254</v>
      </c>
      <c r="H3004" s="20" t="s">
        <v>13255</v>
      </c>
      <c r="I3004" s="20" t="s">
        <v>401</v>
      </c>
      <c r="J3004" s="20" t="s">
        <v>483</v>
      </c>
    </row>
    <row r="3005" spans="1:10" x14ac:dyDescent="0.2">
      <c r="A3005" s="20" t="s">
        <v>13256</v>
      </c>
      <c r="B3005" s="20" t="s">
        <v>4908</v>
      </c>
      <c r="C3005" s="20" t="s">
        <v>4909</v>
      </c>
      <c r="D3005" s="20" t="s">
        <v>391</v>
      </c>
      <c r="E3005" s="20" t="s">
        <v>13257</v>
      </c>
      <c r="F3005" s="20" t="s">
        <v>1688</v>
      </c>
      <c r="G3005" s="20" t="s">
        <v>13258</v>
      </c>
      <c r="H3005" s="20" t="s">
        <v>13259</v>
      </c>
      <c r="I3005" s="20" t="s">
        <v>401</v>
      </c>
      <c r="J3005" s="20" t="s">
        <v>483</v>
      </c>
    </row>
    <row r="3006" spans="1:10" x14ac:dyDescent="0.2">
      <c r="A3006" s="20" t="s">
        <v>13260</v>
      </c>
      <c r="B3006" s="20" t="s">
        <v>4908</v>
      </c>
      <c r="C3006" s="20" t="s">
        <v>4909</v>
      </c>
      <c r="D3006" s="20" t="s">
        <v>347</v>
      </c>
      <c r="E3006" s="20" t="s">
        <v>13261</v>
      </c>
      <c r="F3006" s="20" t="s">
        <v>486</v>
      </c>
      <c r="G3006" s="20" t="s">
        <v>13262</v>
      </c>
      <c r="H3006" s="20" t="s">
        <v>13263</v>
      </c>
      <c r="I3006" s="20" t="s">
        <v>401</v>
      </c>
      <c r="J3006" s="20" t="s">
        <v>483</v>
      </c>
    </row>
    <row r="3007" spans="1:10" x14ac:dyDescent="0.2">
      <c r="A3007" s="20" t="s">
        <v>13264</v>
      </c>
      <c r="B3007" s="20" t="s">
        <v>4918</v>
      </c>
      <c r="C3007" s="20" t="s">
        <v>4909</v>
      </c>
      <c r="D3007" s="20" t="s">
        <v>445</v>
      </c>
      <c r="E3007" s="20" t="s">
        <v>13265</v>
      </c>
      <c r="F3007" s="20" t="s">
        <v>4316</v>
      </c>
      <c r="G3007" s="20" t="s">
        <v>13266</v>
      </c>
      <c r="H3007" s="20" t="s">
        <v>13267</v>
      </c>
      <c r="I3007" s="20" t="s">
        <v>401</v>
      </c>
      <c r="J3007" s="20" t="s">
        <v>483</v>
      </c>
    </row>
    <row r="3008" spans="1:10" x14ac:dyDescent="0.2">
      <c r="A3008" s="20" t="s">
        <v>13268</v>
      </c>
      <c r="B3008" s="20" t="s">
        <v>4908</v>
      </c>
      <c r="C3008" s="20" t="s">
        <v>4909</v>
      </c>
      <c r="D3008" s="20" t="s">
        <v>391</v>
      </c>
      <c r="E3008" s="20" t="s">
        <v>13269</v>
      </c>
      <c r="F3008" s="20" t="s">
        <v>1308</v>
      </c>
      <c r="G3008" s="20" t="s">
        <v>13270</v>
      </c>
      <c r="H3008" s="20" t="s">
        <v>13271</v>
      </c>
      <c r="I3008" s="20" t="s">
        <v>401</v>
      </c>
      <c r="J3008" s="20" t="s">
        <v>483</v>
      </c>
    </row>
    <row r="3009" spans="1:10" x14ac:dyDescent="0.2">
      <c r="A3009" s="20" t="s">
        <v>13272</v>
      </c>
      <c r="B3009" s="20" t="s">
        <v>4908</v>
      </c>
      <c r="C3009" s="20" t="s">
        <v>4909</v>
      </c>
      <c r="D3009" s="20" t="s">
        <v>391</v>
      </c>
      <c r="E3009" s="20" t="s">
        <v>13273</v>
      </c>
      <c r="F3009" s="20" t="s">
        <v>421</v>
      </c>
      <c r="G3009" s="20" t="s">
        <v>13274</v>
      </c>
      <c r="H3009" s="20" t="s">
        <v>13275</v>
      </c>
      <c r="I3009" s="20" t="s">
        <v>401</v>
      </c>
      <c r="J3009" s="20" t="s">
        <v>483</v>
      </c>
    </row>
    <row r="3010" spans="1:10" x14ac:dyDescent="0.2">
      <c r="A3010" s="20" t="s">
        <v>13276</v>
      </c>
      <c r="B3010" s="20" t="s">
        <v>4908</v>
      </c>
      <c r="C3010" s="20" t="s">
        <v>4909</v>
      </c>
      <c r="D3010" s="20" t="s">
        <v>375</v>
      </c>
      <c r="E3010" s="20" t="s">
        <v>13277</v>
      </c>
      <c r="F3010" s="20" t="s">
        <v>405</v>
      </c>
      <c r="G3010" s="20" t="s">
        <v>13278</v>
      </c>
      <c r="H3010" s="20" t="s">
        <v>13279</v>
      </c>
      <c r="I3010" s="20" t="s">
        <v>401</v>
      </c>
      <c r="J3010" s="20" t="s">
        <v>483</v>
      </c>
    </row>
    <row r="3011" spans="1:10" x14ac:dyDescent="0.2">
      <c r="A3011" s="20" t="s">
        <v>13280</v>
      </c>
      <c r="B3011" s="20" t="s">
        <v>4918</v>
      </c>
      <c r="C3011" s="20" t="s">
        <v>4909</v>
      </c>
      <c r="D3011" s="20" t="s">
        <v>391</v>
      </c>
      <c r="E3011" s="20" t="s">
        <v>13281</v>
      </c>
      <c r="F3011" s="20" t="s">
        <v>421</v>
      </c>
      <c r="G3011" s="20" t="s">
        <v>13282</v>
      </c>
      <c r="H3011" s="20" t="s">
        <v>13283</v>
      </c>
      <c r="I3011" s="20" t="s">
        <v>401</v>
      </c>
      <c r="J3011" s="20" t="s">
        <v>483</v>
      </c>
    </row>
    <row r="3012" spans="1:10" x14ac:dyDescent="0.2">
      <c r="A3012" s="20" t="s">
        <v>13284</v>
      </c>
      <c r="B3012" s="20" t="s">
        <v>4918</v>
      </c>
      <c r="C3012" s="20" t="s">
        <v>4909</v>
      </c>
      <c r="D3012" s="20" t="s">
        <v>375</v>
      </c>
      <c r="E3012" s="20" t="s">
        <v>13285</v>
      </c>
      <c r="F3012" s="20" t="s">
        <v>1179</v>
      </c>
      <c r="G3012" s="20" t="s">
        <v>13286</v>
      </c>
      <c r="H3012" s="20" t="s">
        <v>13287</v>
      </c>
      <c r="I3012" s="20" t="s">
        <v>401</v>
      </c>
      <c r="J3012" s="20" t="s">
        <v>402</v>
      </c>
    </row>
    <row r="3013" spans="1:10" x14ac:dyDescent="0.2">
      <c r="A3013" s="20" t="s">
        <v>13288</v>
      </c>
      <c r="B3013" s="20" t="s">
        <v>4918</v>
      </c>
      <c r="C3013" s="20" t="s">
        <v>4909</v>
      </c>
      <c r="D3013" s="20" t="s">
        <v>375</v>
      </c>
      <c r="E3013" s="20" t="s">
        <v>13289</v>
      </c>
      <c r="F3013" s="20" t="s">
        <v>451</v>
      </c>
      <c r="G3013" s="20" t="s">
        <v>13290</v>
      </c>
      <c r="H3013" s="20" t="s">
        <v>13291</v>
      </c>
      <c r="I3013" s="20" t="s">
        <v>401</v>
      </c>
      <c r="J3013" s="20" t="s">
        <v>402</v>
      </c>
    </row>
    <row r="3014" spans="1:10" x14ac:dyDescent="0.2">
      <c r="A3014" s="20" t="s">
        <v>13292</v>
      </c>
      <c r="B3014" s="20" t="s">
        <v>4908</v>
      </c>
      <c r="C3014" s="20" t="s">
        <v>4909</v>
      </c>
      <c r="D3014" s="20" t="s">
        <v>391</v>
      </c>
      <c r="E3014" s="20" t="s">
        <v>13293</v>
      </c>
      <c r="F3014" s="20" t="s">
        <v>410</v>
      </c>
      <c r="G3014" s="20" t="s">
        <v>13294</v>
      </c>
      <c r="H3014" s="20" t="s">
        <v>13295</v>
      </c>
      <c r="I3014" s="20" t="s">
        <v>401</v>
      </c>
      <c r="J3014" s="20" t="s">
        <v>483</v>
      </c>
    </row>
    <row r="3015" spans="1:10" x14ac:dyDescent="0.2">
      <c r="A3015" s="20" t="s">
        <v>13296</v>
      </c>
      <c r="B3015" s="20" t="s">
        <v>4908</v>
      </c>
      <c r="C3015" s="20" t="s">
        <v>4909</v>
      </c>
      <c r="D3015" s="20" t="s">
        <v>391</v>
      </c>
      <c r="E3015" s="20" t="s">
        <v>13297</v>
      </c>
      <c r="F3015" s="20" t="s">
        <v>1037</v>
      </c>
      <c r="G3015" s="20" t="s">
        <v>13298</v>
      </c>
      <c r="H3015" s="20" t="s">
        <v>13299</v>
      </c>
      <c r="I3015" s="20" t="s">
        <v>401</v>
      </c>
      <c r="J3015" s="20" t="s">
        <v>483</v>
      </c>
    </row>
    <row r="3016" spans="1:10" x14ac:dyDescent="0.2">
      <c r="A3016" s="20" t="s">
        <v>13300</v>
      </c>
      <c r="B3016" s="20" t="s">
        <v>4908</v>
      </c>
      <c r="C3016" s="20" t="s">
        <v>4909</v>
      </c>
      <c r="D3016" s="20" t="s">
        <v>391</v>
      </c>
      <c r="E3016" s="20" t="s">
        <v>13301</v>
      </c>
      <c r="F3016" s="20" t="s">
        <v>6268</v>
      </c>
      <c r="G3016" s="20" t="s">
        <v>13302</v>
      </c>
      <c r="H3016" s="20" t="s">
        <v>13303</v>
      </c>
      <c r="I3016" s="20" t="s">
        <v>401</v>
      </c>
      <c r="J3016" s="20" t="s">
        <v>483</v>
      </c>
    </row>
    <row r="3017" spans="1:10" x14ac:dyDescent="0.2">
      <c r="A3017" s="20" t="s">
        <v>13304</v>
      </c>
      <c r="B3017" s="20" t="s">
        <v>4908</v>
      </c>
      <c r="C3017" s="20" t="s">
        <v>4909</v>
      </c>
      <c r="D3017" s="20" t="s">
        <v>375</v>
      </c>
      <c r="E3017" s="20" t="s">
        <v>13305</v>
      </c>
      <c r="F3017" s="20" t="s">
        <v>1510</v>
      </c>
      <c r="G3017" s="20" t="s">
        <v>13306</v>
      </c>
      <c r="H3017" s="20" t="s">
        <v>13307</v>
      </c>
      <c r="I3017" s="20" t="s">
        <v>401</v>
      </c>
      <c r="J3017" s="20" t="s">
        <v>483</v>
      </c>
    </row>
    <row r="3018" spans="1:10" x14ac:dyDescent="0.2">
      <c r="A3018" s="20" t="s">
        <v>13308</v>
      </c>
      <c r="B3018" s="20" t="s">
        <v>4908</v>
      </c>
      <c r="C3018" s="20" t="s">
        <v>4909</v>
      </c>
      <c r="D3018" s="20" t="s">
        <v>347</v>
      </c>
      <c r="E3018" s="20" t="s">
        <v>13309</v>
      </c>
      <c r="F3018" s="20" t="s">
        <v>2448</v>
      </c>
      <c r="G3018" s="20" t="s">
        <v>13310</v>
      </c>
      <c r="H3018" s="20" t="s">
        <v>13311</v>
      </c>
      <c r="I3018" s="20" t="s">
        <v>401</v>
      </c>
      <c r="J3018" s="20" t="s">
        <v>483</v>
      </c>
    </row>
    <row r="3019" spans="1:10" x14ac:dyDescent="0.2">
      <c r="A3019" s="20" t="s">
        <v>13312</v>
      </c>
      <c r="B3019" s="20" t="s">
        <v>4918</v>
      </c>
      <c r="C3019" s="20" t="s">
        <v>4909</v>
      </c>
      <c r="D3019" s="20" t="s">
        <v>375</v>
      </c>
      <c r="E3019" s="20" t="s">
        <v>13313</v>
      </c>
      <c r="F3019" s="20" t="s">
        <v>4573</v>
      </c>
      <c r="G3019" s="20" t="s">
        <v>13314</v>
      </c>
      <c r="H3019" s="20" t="s">
        <v>13315</v>
      </c>
      <c r="I3019" s="20" t="s">
        <v>401</v>
      </c>
      <c r="J3019" s="20" t="s">
        <v>483</v>
      </c>
    </row>
    <row r="3020" spans="1:10" x14ac:dyDescent="0.2">
      <c r="A3020" s="20" t="s">
        <v>13316</v>
      </c>
      <c r="B3020" s="20" t="s">
        <v>4918</v>
      </c>
      <c r="C3020" s="20" t="s">
        <v>4909</v>
      </c>
      <c r="D3020" s="20" t="s">
        <v>391</v>
      </c>
      <c r="E3020" s="20" t="s">
        <v>13317</v>
      </c>
      <c r="F3020" s="20" t="s">
        <v>10983</v>
      </c>
      <c r="G3020" s="20" t="s">
        <v>13318</v>
      </c>
      <c r="H3020" s="20" t="s">
        <v>13319</v>
      </c>
      <c r="I3020" s="20" t="s">
        <v>401</v>
      </c>
      <c r="J3020" s="20" t="s">
        <v>483</v>
      </c>
    </row>
    <row r="3021" spans="1:10" x14ac:dyDescent="0.2">
      <c r="A3021" s="20" t="s">
        <v>13320</v>
      </c>
      <c r="B3021" s="20" t="s">
        <v>4908</v>
      </c>
      <c r="C3021" s="20" t="s">
        <v>4909</v>
      </c>
      <c r="D3021" s="20" t="s">
        <v>375</v>
      </c>
      <c r="E3021" s="20" t="s">
        <v>13321</v>
      </c>
      <c r="F3021" s="20" t="s">
        <v>8674</v>
      </c>
      <c r="G3021" s="20" t="s">
        <v>13322</v>
      </c>
      <c r="H3021" s="20" t="s">
        <v>13323</v>
      </c>
      <c r="I3021" s="20" t="s">
        <v>401</v>
      </c>
      <c r="J3021" s="20" t="s">
        <v>483</v>
      </c>
    </row>
    <row r="3022" spans="1:10" x14ac:dyDescent="0.2">
      <c r="A3022" s="20" t="s">
        <v>13324</v>
      </c>
      <c r="B3022" s="20" t="s">
        <v>4908</v>
      </c>
      <c r="C3022" s="20" t="s">
        <v>4909</v>
      </c>
      <c r="D3022" s="20" t="s">
        <v>375</v>
      </c>
      <c r="E3022" s="20" t="s">
        <v>13325</v>
      </c>
      <c r="F3022" s="20" t="s">
        <v>10183</v>
      </c>
      <c r="G3022" s="20" t="s">
        <v>13326</v>
      </c>
      <c r="H3022" s="20" t="s">
        <v>13327</v>
      </c>
      <c r="I3022" s="20" t="s">
        <v>401</v>
      </c>
      <c r="J3022" s="20" t="s">
        <v>483</v>
      </c>
    </row>
    <row r="3023" spans="1:10" x14ac:dyDescent="0.2">
      <c r="A3023" s="20" t="s">
        <v>13328</v>
      </c>
      <c r="B3023" s="20" t="s">
        <v>4908</v>
      </c>
      <c r="C3023" s="20" t="s">
        <v>4909</v>
      </c>
      <c r="D3023" s="20" t="s">
        <v>391</v>
      </c>
      <c r="E3023" s="20" t="s">
        <v>13329</v>
      </c>
      <c r="F3023" s="20" t="s">
        <v>421</v>
      </c>
      <c r="G3023" s="20" t="s">
        <v>13330</v>
      </c>
      <c r="H3023" s="20" t="s">
        <v>13331</v>
      </c>
      <c r="I3023" s="20" t="s">
        <v>401</v>
      </c>
      <c r="J3023" s="20" t="s">
        <v>402</v>
      </c>
    </row>
    <row r="3024" spans="1:10" x14ac:dyDescent="0.2">
      <c r="A3024" s="20" t="s">
        <v>13332</v>
      </c>
      <c r="B3024" s="20" t="s">
        <v>4908</v>
      </c>
      <c r="C3024" s="20" t="s">
        <v>4909</v>
      </c>
      <c r="D3024" s="20" t="s">
        <v>391</v>
      </c>
      <c r="E3024" s="20" t="s">
        <v>13333</v>
      </c>
      <c r="F3024" s="20" t="s">
        <v>12202</v>
      </c>
      <c r="G3024" s="20" t="s">
        <v>13334</v>
      </c>
      <c r="H3024" s="20" t="s">
        <v>13335</v>
      </c>
      <c r="I3024" s="20" t="s">
        <v>401</v>
      </c>
      <c r="J3024" s="20" t="s">
        <v>483</v>
      </c>
    </row>
    <row r="3025" spans="1:10" x14ac:dyDescent="0.2">
      <c r="A3025" s="20" t="s">
        <v>13336</v>
      </c>
      <c r="B3025" s="20" t="s">
        <v>4908</v>
      </c>
      <c r="C3025" s="20" t="s">
        <v>4909</v>
      </c>
      <c r="D3025" s="20" t="s">
        <v>375</v>
      </c>
      <c r="E3025" s="20" t="s">
        <v>13337</v>
      </c>
      <c r="F3025" s="20" t="s">
        <v>13338</v>
      </c>
      <c r="G3025" s="20" t="s">
        <v>13339</v>
      </c>
      <c r="H3025" s="20" t="s">
        <v>13340</v>
      </c>
      <c r="I3025" s="20" t="s">
        <v>401</v>
      </c>
      <c r="J3025" s="20" t="s">
        <v>402</v>
      </c>
    </row>
    <row r="3026" spans="1:10" x14ac:dyDescent="0.2">
      <c r="A3026" s="20" t="s">
        <v>13341</v>
      </c>
      <c r="B3026" s="20" t="s">
        <v>4908</v>
      </c>
      <c r="C3026" s="20" t="s">
        <v>4909</v>
      </c>
      <c r="D3026" s="20" t="s">
        <v>391</v>
      </c>
      <c r="E3026" s="20" t="s">
        <v>13342</v>
      </c>
      <c r="F3026" s="20" t="s">
        <v>13343</v>
      </c>
      <c r="G3026" s="20" t="s">
        <v>13344</v>
      </c>
      <c r="H3026" s="20" t="s">
        <v>13345</v>
      </c>
      <c r="I3026" s="20" t="s">
        <v>401</v>
      </c>
      <c r="J3026" s="20" t="s">
        <v>483</v>
      </c>
    </row>
    <row r="3027" spans="1:10" x14ac:dyDescent="0.2">
      <c r="A3027" s="20" t="s">
        <v>13346</v>
      </c>
      <c r="B3027" s="20" t="s">
        <v>4908</v>
      </c>
      <c r="C3027" s="20" t="s">
        <v>4909</v>
      </c>
      <c r="D3027" s="20" t="s">
        <v>391</v>
      </c>
      <c r="E3027" s="20" t="s">
        <v>13347</v>
      </c>
      <c r="F3027" s="20" t="s">
        <v>421</v>
      </c>
      <c r="G3027" s="20" t="s">
        <v>13348</v>
      </c>
      <c r="H3027" s="20" t="s">
        <v>13349</v>
      </c>
      <c r="I3027" s="20" t="s">
        <v>401</v>
      </c>
      <c r="J3027" s="20" t="s">
        <v>483</v>
      </c>
    </row>
    <row r="3028" spans="1:10" x14ac:dyDescent="0.2">
      <c r="A3028" s="20" t="s">
        <v>13350</v>
      </c>
      <c r="B3028" s="20" t="s">
        <v>4918</v>
      </c>
      <c r="C3028" s="20" t="s">
        <v>4909</v>
      </c>
      <c r="D3028" s="20" t="s">
        <v>391</v>
      </c>
      <c r="E3028" s="20" t="s">
        <v>13351</v>
      </c>
      <c r="F3028" s="20" t="s">
        <v>770</v>
      </c>
      <c r="G3028" s="20" t="s">
        <v>13352</v>
      </c>
      <c r="H3028" s="20" t="s">
        <v>13353</v>
      </c>
      <c r="I3028" s="20" t="s">
        <v>401</v>
      </c>
      <c r="J3028" s="20" t="s">
        <v>483</v>
      </c>
    </row>
    <row r="3029" spans="1:10" x14ac:dyDescent="0.2">
      <c r="A3029" s="20" t="s">
        <v>13354</v>
      </c>
      <c r="B3029" s="20" t="s">
        <v>4918</v>
      </c>
      <c r="C3029" s="20" t="s">
        <v>4909</v>
      </c>
      <c r="D3029" s="20" t="s">
        <v>347</v>
      </c>
      <c r="E3029" s="20" t="s">
        <v>13355</v>
      </c>
      <c r="F3029" s="20" t="s">
        <v>914</v>
      </c>
      <c r="G3029" s="20" t="s">
        <v>13356</v>
      </c>
      <c r="H3029" s="20" t="s">
        <v>13357</v>
      </c>
      <c r="I3029" s="20" t="s">
        <v>401</v>
      </c>
      <c r="J3029" s="20" t="s">
        <v>483</v>
      </c>
    </row>
    <row r="3030" spans="1:10" x14ac:dyDescent="0.2">
      <c r="A3030" s="20" t="s">
        <v>13358</v>
      </c>
      <c r="B3030" s="20" t="s">
        <v>4908</v>
      </c>
      <c r="C3030" s="20" t="s">
        <v>4909</v>
      </c>
      <c r="D3030" s="20" t="s">
        <v>391</v>
      </c>
      <c r="E3030" s="20" t="s">
        <v>13359</v>
      </c>
      <c r="F3030" s="20" t="s">
        <v>1383</v>
      </c>
      <c r="G3030" s="20" t="s">
        <v>13360</v>
      </c>
      <c r="H3030" s="20" t="s">
        <v>13361</v>
      </c>
      <c r="I3030" s="20" t="s">
        <v>401</v>
      </c>
      <c r="J3030" s="20" t="s">
        <v>402</v>
      </c>
    </row>
    <row r="3031" spans="1:10" x14ac:dyDescent="0.2">
      <c r="A3031" s="20" t="s">
        <v>13362</v>
      </c>
      <c r="B3031" s="20" t="s">
        <v>4908</v>
      </c>
      <c r="C3031" s="20" t="s">
        <v>4909</v>
      </c>
      <c r="D3031" s="20" t="s">
        <v>391</v>
      </c>
      <c r="E3031" s="20" t="s">
        <v>13363</v>
      </c>
      <c r="F3031" s="20" t="s">
        <v>7528</v>
      </c>
      <c r="G3031" s="20" t="s">
        <v>13364</v>
      </c>
      <c r="H3031" s="20" t="s">
        <v>13365</v>
      </c>
      <c r="I3031" s="20" t="s">
        <v>401</v>
      </c>
      <c r="J3031" s="20" t="s">
        <v>402</v>
      </c>
    </row>
    <row r="3032" spans="1:10" x14ac:dyDescent="0.2">
      <c r="A3032" s="20" t="s">
        <v>13366</v>
      </c>
      <c r="B3032" s="20" t="s">
        <v>4918</v>
      </c>
      <c r="C3032" s="20" t="s">
        <v>4909</v>
      </c>
      <c r="D3032" s="20" t="s">
        <v>375</v>
      </c>
      <c r="E3032" s="20" t="s">
        <v>13367</v>
      </c>
      <c r="F3032" s="20" t="s">
        <v>2743</v>
      </c>
      <c r="G3032" s="20" t="s">
        <v>13368</v>
      </c>
      <c r="H3032" s="20" t="s">
        <v>13369</v>
      </c>
      <c r="I3032" s="20" t="s">
        <v>401</v>
      </c>
      <c r="J3032" s="20" t="s">
        <v>483</v>
      </c>
    </row>
    <row r="3033" spans="1:10" x14ac:dyDescent="0.2">
      <c r="A3033" s="20" t="s">
        <v>13370</v>
      </c>
      <c r="B3033" s="20" t="s">
        <v>4908</v>
      </c>
      <c r="C3033" s="20" t="s">
        <v>4909</v>
      </c>
      <c r="D3033" s="20" t="s">
        <v>347</v>
      </c>
      <c r="E3033" s="20" t="s">
        <v>13371</v>
      </c>
      <c r="F3033" s="20" t="s">
        <v>13372</v>
      </c>
      <c r="G3033" s="20" t="s">
        <v>13373</v>
      </c>
      <c r="H3033" s="20" t="s">
        <v>13374</v>
      </c>
      <c r="I3033" s="20" t="s">
        <v>401</v>
      </c>
      <c r="J3033" s="20" t="s">
        <v>402</v>
      </c>
    </row>
    <row r="3034" spans="1:10" x14ac:dyDescent="0.2">
      <c r="A3034" s="20" t="s">
        <v>13375</v>
      </c>
      <c r="B3034" s="20" t="s">
        <v>4918</v>
      </c>
      <c r="C3034" s="20" t="s">
        <v>4909</v>
      </c>
      <c r="D3034" s="20" t="s">
        <v>391</v>
      </c>
      <c r="E3034" s="20" t="s">
        <v>13376</v>
      </c>
      <c r="F3034" s="20" t="s">
        <v>451</v>
      </c>
      <c r="G3034" s="20" t="s">
        <v>13377</v>
      </c>
      <c r="H3034" s="20" t="s">
        <v>13378</v>
      </c>
      <c r="I3034" s="20" t="s">
        <v>401</v>
      </c>
      <c r="J3034" s="20" t="s">
        <v>402</v>
      </c>
    </row>
    <row r="3035" spans="1:10" x14ac:dyDescent="0.2">
      <c r="A3035" s="20" t="s">
        <v>13379</v>
      </c>
      <c r="B3035" s="20" t="s">
        <v>4918</v>
      </c>
      <c r="C3035" s="20" t="s">
        <v>4909</v>
      </c>
      <c r="D3035" s="20" t="s">
        <v>375</v>
      </c>
      <c r="E3035" s="20" t="s">
        <v>13380</v>
      </c>
      <c r="F3035" s="20" t="s">
        <v>1037</v>
      </c>
      <c r="G3035" s="20" t="s">
        <v>13381</v>
      </c>
      <c r="H3035" s="20" t="s">
        <v>13382</v>
      </c>
      <c r="I3035" s="20" t="s">
        <v>401</v>
      </c>
      <c r="J3035" s="20" t="s">
        <v>483</v>
      </c>
    </row>
    <row r="3036" spans="1:10" x14ac:dyDescent="0.2">
      <c r="A3036" s="20" t="s">
        <v>13383</v>
      </c>
      <c r="B3036" s="20" t="s">
        <v>4918</v>
      </c>
      <c r="C3036" s="20" t="s">
        <v>4909</v>
      </c>
      <c r="D3036" s="20" t="s">
        <v>391</v>
      </c>
      <c r="E3036" s="20" t="s">
        <v>13384</v>
      </c>
      <c r="F3036" s="20" t="s">
        <v>1037</v>
      </c>
      <c r="G3036" s="20" t="s">
        <v>13385</v>
      </c>
      <c r="H3036" s="20" t="s">
        <v>13386</v>
      </c>
      <c r="I3036" s="20" t="s">
        <v>401</v>
      </c>
      <c r="J3036" s="20" t="s">
        <v>483</v>
      </c>
    </row>
    <row r="3037" spans="1:10" x14ac:dyDescent="0.2">
      <c r="A3037" s="20" t="s">
        <v>13387</v>
      </c>
      <c r="B3037" s="20" t="s">
        <v>4908</v>
      </c>
      <c r="C3037" s="20" t="s">
        <v>4909</v>
      </c>
      <c r="D3037" s="20" t="s">
        <v>375</v>
      </c>
      <c r="E3037" s="20" t="s">
        <v>13388</v>
      </c>
      <c r="F3037" s="20" t="s">
        <v>4102</v>
      </c>
      <c r="G3037" s="20" t="s">
        <v>13389</v>
      </c>
      <c r="H3037" s="20" t="s">
        <v>13390</v>
      </c>
      <c r="I3037" s="20" t="s">
        <v>401</v>
      </c>
      <c r="J3037" s="20" t="s">
        <v>483</v>
      </c>
    </row>
    <row r="3038" spans="1:10" x14ac:dyDescent="0.2">
      <c r="A3038" s="20" t="s">
        <v>13391</v>
      </c>
      <c r="B3038" s="20" t="s">
        <v>4908</v>
      </c>
      <c r="C3038" s="20" t="s">
        <v>4909</v>
      </c>
      <c r="D3038" s="20" t="s">
        <v>391</v>
      </c>
      <c r="E3038" s="20" t="s">
        <v>13392</v>
      </c>
      <c r="F3038" s="20" t="s">
        <v>13393</v>
      </c>
      <c r="G3038" s="20" t="s">
        <v>13394</v>
      </c>
      <c r="H3038" s="20" t="s">
        <v>13395</v>
      </c>
      <c r="I3038" s="20" t="s">
        <v>401</v>
      </c>
      <c r="J3038" s="20" t="s">
        <v>402</v>
      </c>
    </row>
    <row r="3039" spans="1:10" x14ac:dyDescent="0.2">
      <c r="A3039" s="20" t="s">
        <v>13396</v>
      </c>
      <c r="B3039" s="20" t="s">
        <v>4908</v>
      </c>
      <c r="C3039" s="20" t="s">
        <v>4909</v>
      </c>
      <c r="D3039" s="20" t="s">
        <v>375</v>
      </c>
      <c r="E3039" s="20" t="s">
        <v>13397</v>
      </c>
      <c r="F3039" s="20" t="s">
        <v>466</v>
      </c>
      <c r="G3039" s="20" t="s">
        <v>13398</v>
      </c>
      <c r="H3039" s="20" t="s">
        <v>13399</v>
      </c>
      <c r="I3039" s="20" t="s">
        <v>401</v>
      </c>
      <c r="J3039" s="20" t="s">
        <v>483</v>
      </c>
    </row>
    <row r="3040" spans="1:10" x14ac:dyDescent="0.2">
      <c r="A3040" s="20" t="s">
        <v>13400</v>
      </c>
      <c r="B3040" s="20" t="s">
        <v>4918</v>
      </c>
      <c r="C3040" s="20" t="s">
        <v>4909</v>
      </c>
      <c r="D3040" s="20" t="s">
        <v>354</v>
      </c>
      <c r="E3040" s="20" t="s">
        <v>13401</v>
      </c>
      <c r="F3040" s="20" t="s">
        <v>1028</v>
      </c>
      <c r="G3040" s="20" t="s">
        <v>13402</v>
      </c>
      <c r="H3040" s="20" t="s">
        <v>13403</v>
      </c>
      <c r="I3040" s="20" t="s">
        <v>401</v>
      </c>
      <c r="J3040" s="20" t="s">
        <v>402</v>
      </c>
    </row>
    <row r="3041" spans="1:10" x14ac:dyDescent="0.2">
      <c r="A3041" s="20" t="s">
        <v>13404</v>
      </c>
      <c r="B3041" s="20" t="s">
        <v>4908</v>
      </c>
      <c r="C3041" s="20" t="s">
        <v>4909</v>
      </c>
      <c r="D3041" s="20" t="s">
        <v>391</v>
      </c>
      <c r="E3041" s="20" t="s">
        <v>13405</v>
      </c>
      <c r="F3041" s="20" t="s">
        <v>2871</v>
      </c>
      <c r="G3041" s="20" t="s">
        <v>13406</v>
      </c>
      <c r="H3041" s="20" t="s">
        <v>13407</v>
      </c>
      <c r="I3041" s="20" t="s">
        <v>401</v>
      </c>
      <c r="J3041" s="20" t="s">
        <v>402</v>
      </c>
    </row>
    <row r="3042" spans="1:10" x14ac:dyDescent="0.2">
      <c r="A3042" s="20" t="s">
        <v>13408</v>
      </c>
      <c r="B3042" s="20" t="s">
        <v>4908</v>
      </c>
      <c r="C3042" s="20" t="s">
        <v>4909</v>
      </c>
      <c r="D3042" s="20" t="s">
        <v>375</v>
      </c>
      <c r="E3042" s="20" t="s">
        <v>13409</v>
      </c>
      <c r="F3042" s="20" t="s">
        <v>5063</v>
      </c>
      <c r="G3042" s="20" t="s">
        <v>13410</v>
      </c>
      <c r="H3042" s="20" t="s">
        <v>13411</v>
      </c>
      <c r="I3042" s="20" t="s">
        <v>401</v>
      </c>
      <c r="J3042" s="20" t="s">
        <v>483</v>
      </c>
    </row>
    <row r="3043" spans="1:10" x14ac:dyDescent="0.2">
      <c r="A3043" s="20" t="s">
        <v>13412</v>
      </c>
      <c r="B3043" s="20" t="s">
        <v>4918</v>
      </c>
      <c r="C3043" s="20" t="s">
        <v>4909</v>
      </c>
      <c r="D3043" s="20" t="s">
        <v>391</v>
      </c>
      <c r="E3043" s="20" t="s">
        <v>13413</v>
      </c>
      <c r="F3043" s="20" t="s">
        <v>1228</v>
      </c>
      <c r="G3043" s="20" t="s">
        <v>13414</v>
      </c>
      <c r="H3043" s="20" t="s">
        <v>13415</v>
      </c>
      <c r="I3043" s="20" t="s">
        <v>401</v>
      </c>
      <c r="J3043" s="20" t="s">
        <v>483</v>
      </c>
    </row>
    <row r="3044" spans="1:10" x14ac:dyDescent="0.2">
      <c r="A3044" s="20" t="s">
        <v>13416</v>
      </c>
      <c r="B3044" s="20" t="s">
        <v>4908</v>
      </c>
      <c r="C3044" s="20" t="s">
        <v>4909</v>
      </c>
      <c r="D3044" s="20" t="s">
        <v>354</v>
      </c>
      <c r="E3044" s="20" t="s">
        <v>13417</v>
      </c>
      <c r="F3044" s="20" t="s">
        <v>10576</v>
      </c>
      <c r="G3044" s="20" t="s">
        <v>13418</v>
      </c>
      <c r="H3044" s="20" t="s">
        <v>13419</v>
      </c>
      <c r="I3044" s="20" t="s">
        <v>401</v>
      </c>
      <c r="J3044" s="20" t="s">
        <v>402</v>
      </c>
    </row>
    <row r="3045" spans="1:10" x14ac:dyDescent="0.2">
      <c r="A3045" s="20" t="s">
        <v>13420</v>
      </c>
      <c r="B3045" s="20" t="s">
        <v>4908</v>
      </c>
      <c r="C3045" s="20" t="s">
        <v>4909</v>
      </c>
      <c r="D3045" s="20" t="s">
        <v>347</v>
      </c>
      <c r="E3045" s="20" t="s">
        <v>13421</v>
      </c>
      <c r="F3045" s="20" t="s">
        <v>923</v>
      </c>
      <c r="G3045" s="20" t="s">
        <v>13422</v>
      </c>
      <c r="H3045" s="20" t="s">
        <v>13423</v>
      </c>
      <c r="I3045" s="20" t="s">
        <v>401</v>
      </c>
      <c r="J3045" s="20" t="s">
        <v>483</v>
      </c>
    </row>
    <row r="3046" spans="1:10" x14ac:dyDescent="0.2">
      <c r="A3046" s="20" t="s">
        <v>13424</v>
      </c>
      <c r="B3046" s="20" t="s">
        <v>4908</v>
      </c>
      <c r="C3046" s="20" t="s">
        <v>4909</v>
      </c>
      <c r="D3046" s="20" t="s">
        <v>391</v>
      </c>
      <c r="E3046" s="20" t="s">
        <v>13425</v>
      </c>
      <c r="F3046" s="20" t="s">
        <v>3378</v>
      </c>
      <c r="G3046" s="20" t="s">
        <v>13426</v>
      </c>
      <c r="H3046" s="20" t="s">
        <v>13427</v>
      </c>
      <c r="I3046" s="20" t="s">
        <v>401</v>
      </c>
      <c r="J3046" s="20" t="s">
        <v>483</v>
      </c>
    </row>
    <row r="3047" spans="1:10" x14ac:dyDescent="0.2">
      <c r="A3047" s="20" t="s">
        <v>13428</v>
      </c>
      <c r="B3047" s="20" t="s">
        <v>4918</v>
      </c>
      <c r="C3047" s="20" t="s">
        <v>4909</v>
      </c>
      <c r="D3047" s="20" t="s">
        <v>391</v>
      </c>
      <c r="E3047" s="20" t="s">
        <v>13429</v>
      </c>
      <c r="F3047" s="20" t="s">
        <v>1655</v>
      </c>
      <c r="G3047" s="20" t="s">
        <v>13430</v>
      </c>
      <c r="H3047" s="20" t="s">
        <v>13431</v>
      </c>
      <c r="I3047" s="20" t="s">
        <v>401</v>
      </c>
      <c r="J3047" s="20" t="s">
        <v>402</v>
      </c>
    </row>
    <row r="3048" spans="1:10" x14ac:dyDescent="0.2">
      <c r="A3048" s="20" t="s">
        <v>13432</v>
      </c>
      <c r="B3048" s="20" t="s">
        <v>4918</v>
      </c>
      <c r="C3048" s="20" t="s">
        <v>4909</v>
      </c>
      <c r="D3048" s="20" t="s">
        <v>391</v>
      </c>
      <c r="E3048" s="20" t="s">
        <v>13433</v>
      </c>
      <c r="F3048" s="20" t="s">
        <v>475</v>
      </c>
      <c r="G3048" s="20" t="s">
        <v>13434</v>
      </c>
      <c r="H3048" s="20" t="s">
        <v>13435</v>
      </c>
      <c r="I3048" s="20" t="s">
        <v>352</v>
      </c>
      <c r="J3048" s="20"/>
    </row>
    <row r="3049" spans="1:10" x14ac:dyDescent="0.2">
      <c r="A3049" s="20" t="s">
        <v>13436</v>
      </c>
      <c r="B3049" s="20" t="s">
        <v>4908</v>
      </c>
      <c r="C3049" s="20" t="s">
        <v>4909</v>
      </c>
      <c r="D3049" s="20" t="s">
        <v>445</v>
      </c>
      <c r="E3049" s="20" t="s">
        <v>13437</v>
      </c>
      <c r="F3049" s="20" t="s">
        <v>466</v>
      </c>
      <c r="G3049" s="20" t="s">
        <v>13438</v>
      </c>
      <c r="H3049" s="20" t="s">
        <v>13439</v>
      </c>
      <c r="I3049" s="20" t="s">
        <v>401</v>
      </c>
      <c r="J3049" s="20" t="s">
        <v>483</v>
      </c>
    </row>
    <row r="3050" spans="1:10" x14ac:dyDescent="0.2">
      <c r="A3050" s="20" t="s">
        <v>13440</v>
      </c>
      <c r="B3050" s="20" t="s">
        <v>4918</v>
      </c>
      <c r="C3050" s="20" t="s">
        <v>4909</v>
      </c>
      <c r="D3050" s="20" t="s">
        <v>391</v>
      </c>
      <c r="E3050" s="20" t="s">
        <v>13441</v>
      </c>
      <c r="F3050" s="20" t="s">
        <v>410</v>
      </c>
      <c r="G3050" s="20" t="s">
        <v>13442</v>
      </c>
      <c r="H3050" s="20" t="s">
        <v>13443</v>
      </c>
      <c r="I3050" s="20" t="s">
        <v>401</v>
      </c>
      <c r="J3050" s="20" t="s">
        <v>483</v>
      </c>
    </row>
    <row r="3051" spans="1:10" x14ac:dyDescent="0.2">
      <c r="A3051" s="20" t="s">
        <v>13444</v>
      </c>
      <c r="B3051" s="20" t="s">
        <v>4908</v>
      </c>
      <c r="C3051" s="20" t="s">
        <v>4909</v>
      </c>
      <c r="D3051" s="20" t="s">
        <v>391</v>
      </c>
      <c r="E3051" s="20" t="s">
        <v>13445</v>
      </c>
      <c r="F3051" s="20" t="s">
        <v>1136</v>
      </c>
      <c r="G3051" s="20" t="s">
        <v>13446</v>
      </c>
      <c r="H3051" s="20" t="s">
        <v>13447</v>
      </c>
      <c r="I3051" s="20" t="s">
        <v>401</v>
      </c>
      <c r="J3051" s="20" t="s">
        <v>402</v>
      </c>
    </row>
    <row r="3052" spans="1:10" x14ac:dyDescent="0.2">
      <c r="A3052" s="20" t="s">
        <v>13448</v>
      </c>
      <c r="B3052" s="20" t="s">
        <v>4918</v>
      </c>
      <c r="C3052" s="20" t="s">
        <v>4909</v>
      </c>
      <c r="D3052" s="20" t="s">
        <v>375</v>
      </c>
      <c r="E3052" s="20" t="s">
        <v>13449</v>
      </c>
      <c r="F3052" s="20" t="s">
        <v>2074</v>
      </c>
      <c r="G3052" s="20" t="s">
        <v>13450</v>
      </c>
      <c r="H3052" s="20" t="s">
        <v>13451</v>
      </c>
      <c r="I3052" s="20" t="s">
        <v>352</v>
      </c>
      <c r="J3052" s="20"/>
    </row>
    <row r="3053" spans="1:10" x14ac:dyDescent="0.2">
      <c r="A3053" s="20" t="s">
        <v>13452</v>
      </c>
      <c r="B3053" s="20" t="s">
        <v>4908</v>
      </c>
      <c r="C3053" s="20" t="s">
        <v>4909</v>
      </c>
      <c r="D3053" s="20" t="s">
        <v>391</v>
      </c>
      <c r="E3053" s="20" t="s">
        <v>13453</v>
      </c>
      <c r="F3053" s="20" t="s">
        <v>4196</v>
      </c>
      <c r="G3053" s="20" t="s">
        <v>13454</v>
      </c>
      <c r="H3053" s="20" t="s">
        <v>13455</v>
      </c>
      <c r="I3053" s="20" t="s">
        <v>401</v>
      </c>
      <c r="J3053" s="20" t="s">
        <v>483</v>
      </c>
    </row>
    <row r="3054" spans="1:10" x14ac:dyDescent="0.2">
      <c r="A3054" s="20" t="s">
        <v>13456</v>
      </c>
      <c r="B3054" s="20" t="s">
        <v>4918</v>
      </c>
      <c r="C3054" s="20" t="s">
        <v>4909</v>
      </c>
      <c r="D3054" s="20" t="s">
        <v>391</v>
      </c>
      <c r="E3054" s="20" t="s">
        <v>13457</v>
      </c>
      <c r="F3054" s="20" t="s">
        <v>1278</v>
      </c>
      <c r="G3054" s="20" t="s">
        <v>13458</v>
      </c>
      <c r="H3054" s="20" t="s">
        <v>13459</v>
      </c>
      <c r="I3054" s="20" t="s">
        <v>401</v>
      </c>
      <c r="J3054" s="20" t="s">
        <v>483</v>
      </c>
    </row>
    <row r="3055" spans="1:10" x14ac:dyDescent="0.2">
      <c r="A3055" s="20" t="s">
        <v>13460</v>
      </c>
      <c r="B3055" s="20" t="s">
        <v>4918</v>
      </c>
      <c r="C3055" s="20" t="s">
        <v>4909</v>
      </c>
      <c r="D3055" s="20" t="s">
        <v>391</v>
      </c>
      <c r="E3055" s="20" t="s">
        <v>13461</v>
      </c>
      <c r="F3055" s="20" t="s">
        <v>1136</v>
      </c>
      <c r="G3055" s="20" t="s">
        <v>13462</v>
      </c>
      <c r="H3055" s="20" t="s">
        <v>13463</v>
      </c>
      <c r="I3055" s="20" t="s">
        <v>401</v>
      </c>
      <c r="J3055" s="20" t="s">
        <v>483</v>
      </c>
    </row>
    <row r="3056" spans="1:10" x14ac:dyDescent="0.2">
      <c r="A3056" s="20" t="s">
        <v>13464</v>
      </c>
      <c r="B3056" s="20" t="s">
        <v>4908</v>
      </c>
      <c r="C3056" s="20" t="s">
        <v>4909</v>
      </c>
      <c r="D3056" s="20" t="s">
        <v>391</v>
      </c>
      <c r="E3056" s="20" t="s">
        <v>13465</v>
      </c>
      <c r="F3056" s="20" t="s">
        <v>3054</v>
      </c>
      <c r="G3056" s="20" t="s">
        <v>13466</v>
      </c>
      <c r="H3056" s="20" t="s">
        <v>13467</v>
      </c>
      <c r="I3056" s="20" t="s">
        <v>401</v>
      </c>
      <c r="J3056" s="20" t="s">
        <v>483</v>
      </c>
    </row>
    <row r="3057" spans="1:10" x14ac:dyDescent="0.2">
      <c r="A3057" s="20" t="s">
        <v>13468</v>
      </c>
      <c r="B3057" s="20" t="s">
        <v>4908</v>
      </c>
      <c r="C3057" s="20" t="s">
        <v>4909</v>
      </c>
      <c r="D3057" s="20" t="s">
        <v>375</v>
      </c>
      <c r="E3057" s="20" t="s">
        <v>13469</v>
      </c>
      <c r="F3057" s="20" t="s">
        <v>1548</v>
      </c>
      <c r="G3057" s="20" t="s">
        <v>13470</v>
      </c>
      <c r="H3057" s="20" t="s">
        <v>13471</v>
      </c>
      <c r="I3057" s="20" t="s">
        <v>401</v>
      </c>
      <c r="J3057" s="20" t="s">
        <v>483</v>
      </c>
    </row>
    <row r="3058" spans="1:10" x14ac:dyDescent="0.2">
      <c r="A3058" s="20" t="s">
        <v>13472</v>
      </c>
      <c r="B3058" s="20" t="s">
        <v>4908</v>
      </c>
      <c r="C3058" s="20" t="s">
        <v>4909</v>
      </c>
      <c r="D3058" s="20" t="s">
        <v>347</v>
      </c>
      <c r="E3058" s="20" t="s">
        <v>13473</v>
      </c>
      <c r="F3058" s="20" t="s">
        <v>4316</v>
      </c>
      <c r="G3058" s="20" t="s">
        <v>13474</v>
      </c>
      <c r="H3058" s="20" t="s">
        <v>13475</v>
      </c>
      <c r="I3058" s="20" t="s">
        <v>401</v>
      </c>
      <c r="J3058" s="20" t="s">
        <v>483</v>
      </c>
    </row>
    <row r="3059" spans="1:10" x14ac:dyDescent="0.2">
      <c r="A3059" s="20" t="s">
        <v>13476</v>
      </c>
      <c r="B3059" s="20" t="s">
        <v>4918</v>
      </c>
      <c r="C3059" s="20" t="s">
        <v>4909</v>
      </c>
      <c r="D3059" s="20" t="s">
        <v>391</v>
      </c>
      <c r="E3059" s="20" t="s">
        <v>13477</v>
      </c>
      <c r="F3059" s="20" t="s">
        <v>13478</v>
      </c>
      <c r="G3059" s="20" t="s">
        <v>13479</v>
      </c>
      <c r="H3059" s="20" t="s">
        <v>13480</v>
      </c>
      <c r="I3059" s="20" t="s">
        <v>401</v>
      </c>
      <c r="J3059" s="20" t="s">
        <v>483</v>
      </c>
    </row>
    <row r="3060" spans="1:10" x14ac:dyDescent="0.2">
      <c r="A3060" s="20" t="s">
        <v>13481</v>
      </c>
      <c r="B3060" s="20" t="s">
        <v>4908</v>
      </c>
      <c r="C3060" s="20" t="s">
        <v>4909</v>
      </c>
      <c r="D3060" s="20" t="s">
        <v>375</v>
      </c>
      <c r="E3060" s="20" t="s">
        <v>13482</v>
      </c>
      <c r="F3060" s="20" t="s">
        <v>13483</v>
      </c>
      <c r="G3060" s="20" t="s">
        <v>13484</v>
      </c>
      <c r="H3060" s="20" t="s">
        <v>13485</v>
      </c>
      <c r="I3060" s="20" t="s">
        <v>401</v>
      </c>
      <c r="J3060" s="20" t="s">
        <v>483</v>
      </c>
    </row>
    <row r="3061" spans="1:10" x14ac:dyDescent="0.2">
      <c r="A3061" s="20" t="s">
        <v>13486</v>
      </c>
      <c r="B3061" s="20" t="s">
        <v>4908</v>
      </c>
      <c r="C3061" s="20" t="s">
        <v>4909</v>
      </c>
      <c r="D3061" s="20" t="s">
        <v>445</v>
      </c>
      <c r="E3061" s="20" t="s">
        <v>13487</v>
      </c>
      <c r="F3061" s="20" t="s">
        <v>528</v>
      </c>
      <c r="G3061" s="20" t="s">
        <v>13488</v>
      </c>
      <c r="H3061" s="20" t="s">
        <v>13489</v>
      </c>
      <c r="I3061" s="20" t="s">
        <v>401</v>
      </c>
      <c r="J3061" s="20" t="s">
        <v>483</v>
      </c>
    </row>
    <row r="3062" spans="1:10" x14ac:dyDescent="0.2">
      <c r="A3062" s="20" t="s">
        <v>13490</v>
      </c>
      <c r="B3062" s="20" t="s">
        <v>4908</v>
      </c>
      <c r="C3062" s="20" t="s">
        <v>4909</v>
      </c>
      <c r="D3062" s="20" t="s">
        <v>375</v>
      </c>
      <c r="E3062" s="20" t="s">
        <v>13491</v>
      </c>
      <c r="F3062" s="20" t="s">
        <v>5063</v>
      </c>
      <c r="G3062" s="20" t="s">
        <v>13492</v>
      </c>
      <c r="H3062" s="20" t="s">
        <v>13493</v>
      </c>
      <c r="I3062" s="20" t="s">
        <v>401</v>
      </c>
      <c r="J3062" s="20" t="s">
        <v>483</v>
      </c>
    </row>
    <row r="3063" spans="1:10" x14ac:dyDescent="0.2">
      <c r="A3063" s="20" t="s">
        <v>13494</v>
      </c>
      <c r="B3063" s="20" t="s">
        <v>4918</v>
      </c>
      <c r="C3063" s="20" t="s">
        <v>4909</v>
      </c>
      <c r="D3063" s="20" t="s">
        <v>391</v>
      </c>
      <c r="E3063" s="20" t="s">
        <v>13495</v>
      </c>
      <c r="F3063" s="20" t="s">
        <v>1427</v>
      </c>
      <c r="G3063" s="20" t="s">
        <v>13496</v>
      </c>
      <c r="H3063" s="20" t="s">
        <v>13497</v>
      </c>
      <c r="I3063" s="20" t="s">
        <v>401</v>
      </c>
      <c r="J3063" s="20" t="s">
        <v>483</v>
      </c>
    </row>
    <row r="3064" spans="1:10" x14ac:dyDescent="0.2">
      <c r="A3064" s="20" t="s">
        <v>13498</v>
      </c>
      <c r="B3064" s="20" t="s">
        <v>4908</v>
      </c>
      <c r="C3064" s="20" t="s">
        <v>4909</v>
      </c>
      <c r="D3064" s="20" t="s">
        <v>354</v>
      </c>
      <c r="E3064" s="20" t="s">
        <v>13499</v>
      </c>
      <c r="F3064" s="20" t="s">
        <v>13500</v>
      </c>
      <c r="G3064" s="20" t="s">
        <v>13501</v>
      </c>
      <c r="H3064" s="20" t="s">
        <v>13502</v>
      </c>
      <c r="I3064" s="20" t="s">
        <v>401</v>
      </c>
      <c r="J3064" s="20" t="s">
        <v>402</v>
      </c>
    </row>
    <row r="3065" spans="1:10" x14ac:dyDescent="0.2">
      <c r="A3065" s="20" t="s">
        <v>13503</v>
      </c>
      <c r="B3065" s="20" t="s">
        <v>4918</v>
      </c>
      <c r="C3065" s="20" t="s">
        <v>4909</v>
      </c>
      <c r="D3065" s="20" t="s">
        <v>347</v>
      </c>
      <c r="E3065" s="20" t="s">
        <v>13504</v>
      </c>
      <c r="F3065" s="20" t="s">
        <v>486</v>
      </c>
      <c r="G3065" s="20" t="s">
        <v>13505</v>
      </c>
      <c r="H3065" s="20" t="s">
        <v>13506</v>
      </c>
      <c r="I3065" s="20" t="s">
        <v>401</v>
      </c>
      <c r="J3065" s="20" t="s">
        <v>483</v>
      </c>
    </row>
    <row r="3066" spans="1:10" x14ac:dyDescent="0.2">
      <c r="A3066" s="20" t="s">
        <v>13507</v>
      </c>
      <c r="B3066" s="20" t="s">
        <v>4908</v>
      </c>
      <c r="C3066" s="20" t="s">
        <v>4909</v>
      </c>
      <c r="D3066" s="20" t="s">
        <v>391</v>
      </c>
      <c r="E3066" s="20" t="s">
        <v>13508</v>
      </c>
      <c r="F3066" s="20" t="s">
        <v>1448</v>
      </c>
      <c r="G3066" s="20" t="s">
        <v>13509</v>
      </c>
      <c r="H3066" s="20" t="s">
        <v>13510</v>
      </c>
      <c r="I3066" s="20" t="s">
        <v>401</v>
      </c>
      <c r="J3066" s="20" t="s">
        <v>483</v>
      </c>
    </row>
    <row r="3067" spans="1:10" x14ac:dyDescent="0.2">
      <c r="A3067" s="20" t="s">
        <v>13511</v>
      </c>
      <c r="B3067" s="20" t="s">
        <v>4908</v>
      </c>
      <c r="C3067" s="20" t="s">
        <v>4909</v>
      </c>
      <c r="D3067" s="20" t="s">
        <v>375</v>
      </c>
      <c r="E3067" s="20" t="s">
        <v>13512</v>
      </c>
      <c r="F3067" s="20" t="s">
        <v>4294</v>
      </c>
      <c r="G3067" s="20" t="s">
        <v>13513</v>
      </c>
      <c r="H3067" s="20" t="s">
        <v>13514</v>
      </c>
      <c r="I3067" s="20" t="s">
        <v>401</v>
      </c>
      <c r="J3067" s="20" t="s">
        <v>402</v>
      </c>
    </row>
    <row r="3068" spans="1:10" x14ac:dyDescent="0.2">
      <c r="A3068" s="20" t="s">
        <v>13515</v>
      </c>
      <c r="B3068" s="20" t="s">
        <v>4918</v>
      </c>
      <c r="C3068" s="20" t="s">
        <v>4909</v>
      </c>
      <c r="D3068" s="20" t="s">
        <v>375</v>
      </c>
      <c r="E3068" s="20" t="s">
        <v>13516</v>
      </c>
      <c r="F3068" s="20" t="s">
        <v>1037</v>
      </c>
      <c r="G3068" s="20" t="s">
        <v>13517</v>
      </c>
      <c r="H3068" s="20" t="s">
        <v>13518</v>
      </c>
      <c r="I3068" s="20" t="s">
        <v>401</v>
      </c>
      <c r="J3068" s="20" t="s">
        <v>483</v>
      </c>
    </row>
    <row r="3069" spans="1:10" x14ac:dyDescent="0.2">
      <c r="A3069" s="20" t="s">
        <v>13519</v>
      </c>
      <c r="B3069" s="20" t="s">
        <v>4908</v>
      </c>
      <c r="C3069" s="20" t="s">
        <v>4909</v>
      </c>
      <c r="D3069" s="20" t="s">
        <v>375</v>
      </c>
      <c r="E3069" s="20" t="s">
        <v>13520</v>
      </c>
      <c r="F3069" s="20" t="s">
        <v>13521</v>
      </c>
      <c r="G3069" s="20" t="s">
        <v>13522</v>
      </c>
      <c r="H3069" s="20" t="s">
        <v>13523</v>
      </c>
      <c r="I3069" s="20" t="s">
        <v>401</v>
      </c>
      <c r="J3069" s="20" t="s">
        <v>402</v>
      </c>
    </row>
    <row r="3070" spans="1:10" x14ac:dyDescent="0.2">
      <c r="A3070" s="20" t="s">
        <v>13524</v>
      </c>
      <c r="B3070" s="20" t="s">
        <v>4908</v>
      </c>
      <c r="C3070" s="20" t="s">
        <v>4909</v>
      </c>
      <c r="D3070" s="20" t="s">
        <v>391</v>
      </c>
      <c r="E3070" s="20" t="s">
        <v>13525</v>
      </c>
      <c r="F3070" s="20" t="s">
        <v>1076</v>
      </c>
      <c r="G3070" s="20" t="s">
        <v>13526</v>
      </c>
      <c r="H3070" s="20" t="s">
        <v>13527</v>
      </c>
      <c r="I3070" s="20" t="s">
        <v>401</v>
      </c>
      <c r="J3070" s="20" t="s">
        <v>483</v>
      </c>
    </row>
    <row r="3071" spans="1:10" x14ac:dyDescent="0.2">
      <c r="A3071" s="20" t="s">
        <v>13528</v>
      </c>
      <c r="B3071" s="20" t="s">
        <v>4918</v>
      </c>
      <c r="C3071" s="20" t="s">
        <v>4909</v>
      </c>
      <c r="D3071" s="20" t="s">
        <v>375</v>
      </c>
      <c r="E3071" s="20" t="s">
        <v>13529</v>
      </c>
      <c r="F3071" s="20" t="s">
        <v>5298</v>
      </c>
      <c r="G3071" s="20" t="s">
        <v>13530</v>
      </c>
      <c r="H3071" s="20" t="s">
        <v>13531</v>
      </c>
      <c r="I3071" s="20" t="s">
        <v>401</v>
      </c>
      <c r="J3071" s="20" t="s">
        <v>483</v>
      </c>
    </row>
    <row r="3072" spans="1:10" x14ac:dyDescent="0.2">
      <c r="A3072" s="20" t="s">
        <v>13532</v>
      </c>
      <c r="B3072" s="20" t="s">
        <v>4908</v>
      </c>
      <c r="C3072" s="20" t="s">
        <v>4909</v>
      </c>
      <c r="D3072" s="20" t="s">
        <v>391</v>
      </c>
      <c r="E3072" s="20" t="s">
        <v>13533</v>
      </c>
      <c r="F3072" s="20" t="s">
        <v>1037</v>
      </c>
      <c r="G3072" s="20" t="s">
        <v>13534</v>
      </c>
      <c r="H3072" s="20" t="s">
        <v>13535</v>
      </c>
      <c r="I3072" s="20" t="s">
        <v>401</v>
      </c>
      <c r="J3072" s="20" t="s">
        <v>483</v>
      </c>
    </row>
    <row r="3073" spans="1:10" x14ac:dyDescent="0.2">
      <c r="A3073" s="20" t="s">
        <v>13536</v>
      </c>
      <c r="B3073" s="20" t="s">
        <v>4908</v>
      </c>
      <c r="C3073" s="20" t="s">
        <v>4909</v>
      </c>
      <c r="D3073" s="20" t="s">
        <v>375</v>
      </c>
      <c r="E3073" s="20" t="s">
        <v>13537</v>
      </c>
      <c r="F3073" s="20" t="s">
        <v>693</v>
      </c>
      <c r="G3073" s="20" t="s">
        <v>13538</v>
      </c>
      <c r="H3073" s="20" t="s">
        <v>13539</v>
      </c>
      <c r="I3073" s="20" t="s">
        <v>401</v>
      </c>
      <c r="J3073" s="20" t="s">
        <v>483</v>
      </c>
    </row>
    <row r="3074" spans="1:10" x14ac:dyDescent="0.2">
      <c r="A3074" s="20" t="s">
        <v>13540</v>
      </c>
      <c r="B3074" s="20" t="s">
        <v>992</v>
      </c>
      <c r="C3074" s="20" t="s">
        <v>4909</v>
      </c>
      <c r="D3074" s="20" t="s">
        <v>375</v>
      </c>
      <c r="E3074" s="20" t="s">
        <v>13541</v>
      </c>
      <c r="F3074" s="20" t="s">
        <v>13542</v>
      </c>
      <c r="G3074" s="20"/>
      <c r="H3074" s="20" t="s">
        <v>13543</v>
      </c>
      <c r="I3074" s="20" t="s">
        <v>401</v>
      </c>
      <c r="J3074" s="20" t="s">
        <v>483</v>
      </c>
    </row>
    <row r="3075" spans="1:10" x14ac:dyDescent="0.2">
      <c r="A3075" s="20" t="s">
        <v>13544</v>
      </c>
      <c r="B3075" s="20" t="s">
        <v>4918</v>
      </c>
      <c r="C3075" s="20" t="s">
        <v>4909</v>
      </c>
      <c r="D3075" s="20" t="s">
        <v>347</v>
      </c>
      <c r="E3075" s="20" t="s">
        <v>13545</v>
      </c>
      <c r="F3075" s="20" t="s">
        <v>421</v>
      </c>
      <c r="G3075" s="20" t="s">
        <v>13546</v>
      </c>
      <c r="H3075" s="20" t="s">
        <v>13547</v>
      </c>
      <c r="I3075" s="20" t="s">
        <v>401</v>
      </c>
      <c r="J3075" s="20" t="s">
        <v>483</v>
      </c>
    </row>
    <row r="3076" spans="1:10" x14ac:dyDescent="0.2">
      <c r="A3076" s="20" t="s">
        <v>13548</v>
      </c>
      <c r="B3076" s="20" t="s">
        <v>4908</v>
      </c>
      <c r="C3076" s="20" t="s">
        <v>4909</v>
      </c>
      <c r="D3076" s="20" t="s">
        <v>375</v>
      </c>
      <c r="E3076" s="20" t="s">
        <v>13549</v>
      </c>
      <c r="F3076" s="20" t="s">
        <v>1206</v>
      </c>
      <c r="G3076" s="20" t="s">
        <v>13550</v>
      </c>
      <c r="H3076" s="20" t="s">
        <v>13551</v>
      </c>
      <c r="I3076" s="20" t="s">
        <v>401</v>
      </c>
      <c r="J3076" s="20" t="s">
        <v>483</v>
      </c>
    </row>
    <row r="3077" spans="1:10" x14ac:dyDescent="0.2">
      <c r="A3077" s="20" t="s">
        <v>13552</v>
      </c>
      <c r="B3077" s="20" t="s">
        <v>4908</v>
      </c>
      <c r="C3077" s="20" t="s">
        <v>4909</v>
      </c>
      <c r="D3077" s="20" t="s">
        <v>375</v>
      </c>
      <c r="E3077" s="20" t="s">
        <v>13553</v>
      </c>
      <c r="F3077" s="20" t="s">
        <v>1136</v>
      </c>
      <c r="G3077" s="20" t="s">
        <v>13554</v>
      </c>
      <c r="H3077" s="20" t="s">
        <v>13555</v>
      </c>
      <c r="I3077" s="20" t="s">
        <v>401</v>
      </c>
      <c r="J3077" s="20" t="s">
        <v>483</v>
      </c>
    </row>
    <row r="3078" spans="1:10" x14ac:dyDescent="0.2">
      <c r="A3078" s="20" t="s">
        <v>13556</v>
      </c>
      <c r="B3078" s="20" t="s">
        <v>4908</v>
      </c>
      <c r="C3078" s="20" t="s">
        <v>4909</v>
      </c>
      <c r="D3078" s="20" t="s">
        <v>391</v>
      </c>
      <c r="E3078" s="20" t="s">
        <v>13557</v>
      </c>
      <c r="F3078" s="20" t="s">
        <v>5753</v>
      </c>
      <c r="G3078" s="20" t="s">
        <v>13558</v>
      </c>
      <c r="H3078" s="20" t="s">
        <v>13559</v>
      </c>
      <c r="I3078" s="20" t="s">
        <v>401</v>
      </c>
      <c r="J3078" s="20" t="s">
        <v>483</v>
      </c>
    </row>
    <row r="3079" spans="1:10" x14ac:dyDescent="0.2">
      <c r="A3079" s="20" t="s">
        <v>13560</v>
      </c>
      <c r="B3079" s="20" t="s">
        <v>4918</v>
      </c>
      <c r="C3079" s="20" t="s">
        <v>4909</v>
      </c>
      <c r="D3079" s="20" t="s">
        <v>347</v>
      </c>
      <c r="E3079" s="20" t="s">
        <v>13561</v>
      </c>
      <c r="F3079" s="20" t="s">
        <v>1136</v>
      </c>
      <c r="G3079" s="20" t="s">
        <v>13562</v>
      </c>
      <c r="H3079" s="20" t="s">
        <v>13563</v>
      </c>
      <c r="I3079" s="20" t="s">
        <v>401</v>
      </c>
      <c r="J3079" s="20" t="s">
        <v>483</v>
      </c>
    </row>
    <row r="3080" spans="1:10" x14ac:dyDescent="0.2">
      <c r="A3080" s="20" t="s">
        <v>13564</v>
      </c>
      <c r="B3080" s="20" t="s">
        <v>4918</v>
      </c>
      <c r="C3080" s="20" t="s">
        <v>4909</v>
      </c>
      <c r="D3080" s="20" t="s">
        <v>391</v>
      </c>
      <c r="E3080" s="20" t="s">
        <v>13565</v>
      </c>
      <c r="F3080" s="20" t="s">
        <v>7922</v>
      </c>
      <c r="G3080" s="20" t="s">
        <v>13566</v>
      </c>
      <c r="H3080" s="20" t="s">
        <v>13567</v>
      </c>
      <c r="I3080" s="20" t="s">
        <v>401</v>
      </c>
      <c r="J3080" s="20" t="s">
        <v>483</v>
      </c>
    </row>
    <row r="3081" spans="1:10" x14ac:dyDescent="0.2">
      <c r="A3081" s="20" t="s">
        <v>13568</v>
      </c>
      <c r="B3081" s="20" t="s">
        <v>4918</v>
      </c>
      <c r="C3081" s="20" t="s">
        <v>4909</v>
      </c>
      <c r="D3081" s="20" t="s">
        <v>391</v>
      </c>
      <c r="E3081" s="20" t="s">
        <v>13569</v>
      </c>
      <c r="F3081" s="20" t="s">
        <v>1228</v>
      </c>
      <c r="G3081" s="20" t="s">
        <v>13570</v>
      </c>
      <c r="H3081" s="20" t="s">
        <v>13571</v>
      </c>
      <c r="I3081" s="20" t="s">
        <v>401</v>
      </c>
      <c r="J3081" s="20" t="s">
        <v>483</v>
      </c>
    </row>
    <row r="3082" spans="1:10" x14ac:dyDescent="0.2">
      <c r="A3082" s="20" t="s">
        <v>13572</v>
      </c>
      <c r="B3082" s="20" t="s">
        <v>4908</v>
      </c>
      <c r="C3082" s="20" t="s">
        <v>4909</v>
      </c>
      <c r="D3082" s="20" t="s">
        <v>391</v>
      </c>
      <c r="E3082" s="20" t="s">
        <v>13573</v>
      </c>
      <c r="F3082" s="20" t="s">
        <v>542</v>
      </c>
      <c r="G3082" s="20" t="s">
        <v>13574</v>
      </c>
      <c r="H3082" s="20" t="s">
        <v>13575</v>
      </c>
      <c r="I3082" s="20" t="s">
        <v>401</v>
      </c>
      <c r="J3082" s="20" t="s">
        <v>483</v>
      </c>
    </row>
    <row r="3083" spans="1:10" x14ac:dyDescent="0.2">
      <c r="A3083" s="20" t="s">
        <v>13576</v>
      </c>
      <c r="B3083" s="20" t="s">
        <v>4918</v>
      </c>
      <c r="C3083" s="20" t="s">
        <v>4909</v>
      </c>
      <c r="D3083" s="20" t="s">
        <v>391</v>
      </c>
      <c r="E3083" s="20" t="s">
        <v>13577</v>
      </c>
      <c r="F3083" s="20" t="s">
        <v>13578</v>
      </c>
      <c r="G3083" s="20" t="s">
        <v>13579</v>
      </c>
      <c r="H3083" s="20" t="s">
        <v>13580</v>
      </c>
      <c r="I3083" s="20" t="s">
        <v>401</v>
      </c>
      <c r="J3083" s="20" t="s">
        <v>483</v>
      </c>
    </row>
    <row r="3084" spans="1:10" x14ac:dyDescent="0.2">
      <c r="A3084" s="20" t="s">
        <v>13581</v>
      </c>
      <c r="B3084" s="20" t="s">
        <v>4918</v>
      </c>
      <c r="C3084" s="20" t="s">
        <v>4909</v>
      </c>
      <c r="D3084" s="20" t="s">
        <v>375</v>
      </c>
      <c r="E3084" s="20" t="s">
        <v>13582</v>
      </c>
      <c r="F3084" s="20" t="s">
        <v>542</v>
      </c>
      <c r="G3084" s="20" t="s">
        <v>13583</v>
      </c>
      <c r="H3084" s="20" t="s">
        <v>13584</v>
      </c>
      <c r="I3084" s="20" t="s">
        <v>401</v>
      </c>
      <c r="J3084" s="20" t="s">
        <v>483</v>
      </c>
    </row>
    <row r="3085" spans="1:10" x14ac:dyDescent="0.2">
      <c r="A3085" s="20" t="s">
        <v>13585</v>
      </c>
      <c r="B3085" s="20" t="s">
        <v>4908</v>
      </c>
      <c r="C3085" s="20" t="s">
        <v>4909</v>
      </c>
      <c r="D3085" s="20" t="s">
        <v>391</v>
      </c>
      <c r="E3085" s="20" t="s">
        <v>13586</v>
      </c>
      <c r="F3085" s="20" t="s">
        <v>727</v>
      </c>
      <c r="G3085" s="20" t="s">
        <v>13587</v>
      </c>
      <c r="H3085" s="20" t="s">
        <v>13588</v>
      </c>
      <c r="I3085" s="20" t="s">
        <v>401</v>
      </c>
      <c r="J3085" s="20" t="s">
        <v>483</v>
      </c>
    </row>
    <row r="3086" spans="1:10" x14ac:dyDescent="0.2">
      <c r="A3086" s="20" t="s">
        <v>13589</v>
      </c>
      <c r="B3086" s="20" t="s">
        <v>4908</v>
      </c>
      <c r="C3086" s="20" t="s">
        <v>4909</v>
      </c>
      <c r="D3086" s="20" t="s">
        <v>375</v>
      </c>
      <c r="E3086" s="20" t="s">
        <v>13590</v>
      </c>
      <c r="F3086" s="20" t="s">
        <v>8697</v>
      </c>
      <c r="G3086" s="20" t="s">
        <v>13591</v>
      </c>
      <c r="H3086" s="20" t="s">
        <v>13592</v>
      </c>
      <c r="I3086" s="20" t="s">
        <v>401</v>
      </c>
      <c r="J3086" s="20" t="s">
        <v>483</v>
      </c>
    </row>
    <row r="3087" spans="1:10" x14ac:dyDescent="0.2">
      <c r="A3087" s="20" t="s">
        <v>13593</v>
      </c>
      <c r="B3087" s="20" t="s">
        <v>4908</v>
      </c>
      <c r="C3087" s="20" t="s">
        <v>4909</v>
      </c>
      <c r="D3087" s="20" t="s">
        <v>391</v>
      </c>
      <c r="E3087" s="20" t="s">
        <v>13594</v>
      </c>
      <c r="F3087" s="20" t="s">
        <v>514</v>
      </c>
      <c r="G3087" s="20" t="s">
        <v>13595</v>
      </c>
      <c r="H3087" s="20" t="s">
        <v>13596</v>
      </c>
      <c r="I3087" s="20" t="s">
        <v>401</v>
      </c>
      <c r="J3087" s="20" t="s">
        <v>402</v>
      </c>
    </row>
    <row r="3088" spans="1:10" x14ac:dyDescent="0.2">
      <c r="A3088" s="20" t="s">
        <v>13597</v>
      </c>
      <c r="B3088" s="20" t="s">
        <v>4908</v>
      </c>
      <c r="C3088" s="20" t="s">
        <v>4909</v>
      </c>
      <c r="D3088" s="20" t="s">
        <v>375</v>
      </c>
      <c r="E3088" s="20" t="s">
        <v>13598</v>
      </c>
      <c r="F3088" s="20" t="s">
        <v>9662</v>
      </c>
      <c r="G3088" s="20" t="s">
        <v>13599</v>
      </c>
      <c r="H3088" s="20" t="s">
        <v>13600</v>
      </c>
      <c r="I3088" s="20" t="s">
        <v>401</v>
      </c>
      <c r="J3088" s="20" t="s">
        <v>483</v>
      </c>
    </row>
    <row r="3089" spans="1:10" x14ac:dyDescent="0.2">
      <c r="A3089" s="20" t="s">
        <v>13601</v>
      </c>
      <c r="B3089" s="20" t="s">
        <v>4908</v>
      </c>
      <c r="C3089" s="20" t="s">
        <v>4909</v>
      </c>
      <c r="D3089" s="20" t="s">
        <v>391</v>
      </c>
      <c r="E3089" s="20" t="s">
        <v>13602</v>
      </c>
      <c r="F3089" s="20" t="s">
        <v>1206</v>
      </c>
      <c r="G3089" s="20" t="s">
        <v>13603</v>
      </c>
      <c r="H3089" s="20" t="s">
        <v>13604</v>
      </c>
      <c r="I3089" s="20" t="s">
        <v>401</v>
      </c>
      <c r="J3089" s="20" t="s">
        <v>483</v>
      </c>
    </row>
    <row r="3090" spans="1:10" x14ac:dyDescent="0.2">
      <c r="A3090" s="20" t="s">
        <v>13605</v>
      </c>
      <c r="B3090" s="20" t="s">
        <v>4908</v>
      </c>
      <c r="C3090" s="20" t="s">
        <v>4909</v>
      </c>
      <c r="D3090" s="20" t="s">
        <v>391</v>
      </c>
      <c r="E3090" s="20" t="s">
        <v>13606</v>
      </c>
      <c r="F3090" s="20" t="s">
        <v>640</v>
      </c>
      <c r="G3090" s="20" t="s">
        <v>13607</v>
      </c>
      <c r="H3090" s="20" t="s">
        <v>13608</v>
      </c>
      <c r="I3090" s="20" t="s">
        <v>401</v>
      </c>
      <c r="J3090" s="20" t="s">
        <v>483</v>
      </c>
    </row>
    <row r="3091" spans="1:10" x14ac:dyDescent="0.2">
      <c r="A3091" s="20" t="s">
        <v>13609</v>
      </c>
      <c r="B3091" s="20" t="s">
        <v>4908</v>
      </c>
      <c r="C3091" s="20" t="s">
        <v>4909</v>
      </c>
      <c r="D3091" s="20" t="s">
        <v>391</v>
      </c>
      <c r="E3091" s="20" t="s">
        <v>13610</v>
      </c>
      <c r="F3091" s="20" t="s">
        <v>13611</v>
      </c>
      <c r="G3091" s="20" t="s">
        <v>13612</v>
      </c>
      <c r="H3091" s="20" t="s">
        <v>13613</v>
      </c>
      <c r="I3091" s="20" t="s">
        <v>401</v>
      </c>
      <c r="J3091" s="20" t="s">
        <v>402</v>
      </c>
    </row>
    <row r="3092" spans="1:10" x14ac:dyDescent="0.2">
      <c r="A3092" s="20" t="s">
        <v>13614</v>
      </c>
      <c r="B3092" s="20" t="s">
        <v>4908</v>
      </c>
      <c r="C3092" s="20" t="s">
        <v>4909</v>
      </c>
      <c r="D3092" s="20" t="s">
        <v>391</v>
      </c>
      <c r="E3092" s="20" t="s">
        <v>13615</v>
      </c>
      <c r="F3092" s="20" t="s">
        <v>557</v>
      </c>
      <c r="G3092" s="20" t="s">
        <v>13616</v>
      </c>
      <c r="H3092" s="20" t="s">
        <v>13617</v>
      </c>
      <c r="I3092" s="20" t="s">
        <v>401</v>
      </c>
      <c r="J3092" s="20" t="s">
        <v>402</v>
      </c>
    </row>
    <row r="3093" spans="1:10" x14ac:dyDescent="0.2">
      <c r="A3093" s="20" t="s">
        <v>13618</v>
      </c>
      <c r="B3093" s="20" t="s">
        <v>4908</v>
      </c>
      <c r="C3093" s="20" t="s">
        <v>4909</v>
      </c>
      <c r="D3093" s="20" t="s">
        <v>391</v>
      </c>
      <c r="E3093" s="20" t="s">
        <v>13619</v>
      </c>
      <c r="F3093" s="20" t="s">
        <v>2074</v>
      </c>
      <c r="G3093" s="20" t="s">
        <v>13620</v>
      </c>
      <c r="H3093" s="20" t="s">
        <v>13621</v>
      </c>
      <c r="I3093" s="20" t="s">
        <v>401</v>
      </c>
      <c r="J3093" s="20" t="s">
        <v>483</v>
      </c>
    </row>
    <row r="3094" spans="1:10" x14ac:dyDescent="0.2">
      <c r="A3094" s="20" t="s">
        <v>13622</v>
      </c>
      <c r="B3094" s="20" t="s">
        <v>4918</v>
      </c>
      <c r="C3094" s="20" t="s">
        <v>4909</v>
      </c>
      <c r="D3094" s="20" t="s">
        <v>391</v>
      </c>
      <c r="E3094" s="20" t="s">
        <v>13623</v>
      </c>
      <c r="F3094" s="20" t="s">
        <v>598</v>
      </c>
      <c r="G3094" s="20" t="s">
        <v>13624</v>
      </c>
      <c r="H3094" s="20" t="s">
        <v>13625</v>
      </c>
      <c r="I3094" s="20" t="s">
        <v>401</v>
      </c>
      <c r="J3094" s="20" t="s">
        <v>402</v>
      </c>
    </row>
    <row r="3095" spans="1:10" x14ac:dyDescent="0.2">
      <c r="A3095" s="20" t="s">
        <v>13626</v>
      </c>
      <c r="B3095" s="20" t="s">
        <v>4918</v>
      </c>
      <c r="C3095" s="20" t="s">
        <v>4909</v>
      </c>
      <c r="D3095" s="20" t="s">
        <v>375</v>
      </c>
      <c r="E3095" s="20" t="s">
        <v>13627</v>
      </c>
      <c r="F3095" s="20" t="s">
        <v>1688</v>
      </c>
      <c r="G3095" s="20" t="s">
        <v>13628</v>
      </c>
      <c r="H3095" s="20" t="s">
        <v>13629</v>
      </c>
      <c r="I3095" s="20" t="s">
        <v>389</v>
      </c>
      <c r="J3095" s="20"/>
    </row>
    <row r="3096" spans="1:10" x14ac:dyDescent="0.2">
      <c r="A3096" s="20" t="s">
        <v>13630</v>
      </c>
      <c r="B3096" s="20" t="s">
        <v>4918</v>
      </c>
      <c r="C3096" s="20" t="s">
        <v>4909</v>
      </c>
      <c r="D3096" s="20" t="s">
        <v>375</v>
      </c>
      <c r="E3096" s="20" t="s">
        <v>13631</v>
      </c>
      <c r="F3096" s="20" t="s">
        <v>914</v>
      </c>
      <c r="G3096" s="20" t="s">
        <v>13632</v>
      </c>
      <c r="H3096" s="20" t="s">
        <v>13633</v>
      </c>
      <c r="I3096" s="20" t="s">
        <v>401</v>
      </c>
      <c r="J3096" s="20" t="s">
        <v>483</v>
      </c>
    </row>
    <row r="3097" spans="1:10" x14ac:dyDescent="0.2">
      <c r="A3097" s="20" t="s">
        <v>13634</v>
      </c>
      <c r="B3097" s="20" t="s">
        <v>4908</v>
      </c>
      <c r="C3097" s="20" t="s">
        <v>4909</v>
      </c>
      <c r="D3097" s="20" t="s">
        <v>375</v>
      </c>
      <c r="E3097" s="20" t="s">
        <v>13635</v>
      </c>
      <c r="F3097" s="20" t="s">
        <v>10183</v>
      </c>
      <c r="G3097" s="20" t="s">
        <v>13636</v>
      </c>
      <c r="H3097" s="20" t="s">
        <v>13637</v>
      </c>
      <c r="I3097" s="20" t="s">
        <v>401</v>
      </c>
      <c r="J3097" s="20" t="s">
        <v>483</v>
      </c>
    </row>
    <row r="3098" spans="1:10" x14ac:dyDescent="0.2">
      <c r="A3098" s="20" t="s">
        <v>13638</v>
      </c>
      <c r="B3098" s="20" t="s">
        <v>4908</v>
      </c>
      <c r="C3098" s="20" t="s">
        <v>4909</v>
      </c>
      <c r="D3098" s="20" t="s">
        <v>391</v>
      </c>
      <c r="E3098" s="20" t="s">
        <v>13639</v>
      </c>
      <c r="F3098" s="20" t="s">
        <v>13640</v>
      </c>
      <c r="G3098" s="20" t="s">
        <v>13641</v>
      </c>
      <c r="H3098" s="20" t="s">
        <v>13642</v>
      </c>
      <c r="I3098" s="20" t="s">
        <v>401</v>
      </c>
      <c r="J3098" s="20" t="s">
        <v>402</v>
      </c>
    </row>
    <row r="3099" spans="1:10" x14ac:dyDescent="0.2">
      <c r="A3099" s="20" t="s">
        <v>13643</v>
      </c>
      <c r="B3099" s="20" t="s">
        <v>4908</v>
      </c>
      <c r="C3099" s="20" t="s">
        <v>4909</v>
      </c>
      <c r="D3099" s="20" t="s">
        <v>347</v>
      </c>
      <c r="E3099" s="20" t="s">
        <v>13644</v>
      </c>
      <c r="F3099" s="20" t="s">
        <v>1123</v>
      </c>
      <c r="G3099" s="20" t="s">
        <v>13645</v>
      </c>
      <c r="H3099" s="20" t="s">
        <v>13646</v>
      </c>
      <c r="I3099" s="20" t="s">
        <v>401</v>
      </c>
      <c r="J3099" s="20" t="s">
        <v>483</v>
      </c>
    </row>
    <row r="3100" spans="1:10" x14ac:dyDescent="0.2">
      <c r="A3100" s="20" t="s">
        <v>13647</v>
      </c>
      <c r="B3100" s="20" t="s">
        <v>4908</v>
      </c>
      <c r="C3100" s="20" t="s">
        <v>4909</v>
      </c>
      <c r="D3100" s="20" t="s">
        <v>347</v>
      </c>
      <c r="E3100" s="20" t="s">
        <v>13648</v>
      </c>
      <c r="F3100" s="20" t="s">
        <v>1037</v>
      </c>
      <c r="G3100" s="20" t="s">
        <v>13649</v>
      </c>
      <c r="H3100" s="20" t="s">
        <v>13650</v>
      </c>
      <c r="I3100" s="20" t="s">
        <v>401</v>
      </c>
      <c r="J3100" s="20" t="s">
        <v>483</v>
      </c>
    </row>
    <row r="3101" spans="1:10" x14ac:dyDescent="0.2">
      <c r="A3101" s="20" t="s">
        <v>13651</v>
      </c>
      <c r="B3101" s="20" t="s">
        <v>4908</v>
      </c>
      <c r="C3101" s="20" t="s">
        <v>4909</v>
      </c>
      <c r="D3101" s="20" t="s">
        <v>391</v>
      </c>
      <c r="E3101" s="20" t="s">
        <v>13652</v>
      </c>
      <c r="F3101" s="20" t="s">
        <v>2138</v>
      </c>
      <c r="G3101" s="20" t="s">
        <v>13653</v>
      </c>
      <c r="H3101" s="20" t="s">
        <v>13654</v>
      </c>
      <c r="I3101" s="20" t="s">
        <v>401</v>
      </c>
      <c r="J3101" s="20" t="s">
        <v>402</v>
      </c>
    </row>
    <row r="3102" spans="1:10" x14ac:dyDescent="0.2">
      <c r="A3102" s="20" t="s">
        <v>13655</v>
      </c>
      <c r="B3102" s="20" t="s">
        <v>4908</v>
      </c>
      <c r="C3102" s="20" t="s">
        <v>4909</v>
      </c>
      <c r="D3102" s="20" t="s">
        <v>445</v>
      </c>
      <c r="E3102" s="20" t="s">
        <v>13656</v>
      </c>
      <c r="F3102" s="20" t="s">
        <v>607</v>
      </c>
      <c r="G3102" s="20" t="s">
        <v>13657</v>
      </c>
      <c r="H3102" s="20" t="s">
        <v>13658</v>
      </c>
      <c r="I3102" s="20" t="s">
        <v>401</v>
      </c>
      <c r="J3102" s="20" t="s">
        <v>483</v>
      </c>
    </row>
    <row r="3103" spans="1:10" x14ac:dyDescent="0.2">
      <c r="A3103" s="20" t="s">
        <v>13659</v>
      </c>
      <c r="B3103" s="20" t="s">
        <v>4918</v>
      </c>
      <c r="C3103" s="20" t="s">
        <v>4909</v>
      </c>
      <c r="D3103" s="20" t="s">
        <v>391</v>
      </c>
      <c r="E3103" s="20" t="s">
        <v>13660</v>
      </c>
      <c r="F3103" s="20" t="s">
        <v>5298</v>
      </c>
      <c r="G3103" s="20" t="s">
        <v>13661</v>
      </c>
      <c r="H3103" s="20" t="s">
        <v>13662</v>
      </c>
      <c r="I3103" s="20" t="s">
        <v>352</v>
      </c>
      <c r="J3103" s="20"/>
    </row>
    <row r="3104" spans="1:10" x14ac:dyDescent="0.2">
      <c r="A3104" s="20" t="s">
        <v>13663</v>
      </c>
      <c r="B3104" s="20" t="s">
        <v>4908</v>
      </c>
      <c r="C3104" s="20" t="s">
        <v>4909</v>
      </c>
      <c r="D3104" s="20" t="s">
        <v>375</v>
      </c>
      <c r="E3104" s="20" t="s">
        <v>13664</v>
      </c>
      <c r="F3104" s="20" t="s">
        <v>4102</v>
      </c>
      <c r="G3104" s="20" t="s">
        <v>13665</v>
      </c>
      <c r="H3104" s="20" t="s">
        <v>13666</v>
      </c>
      <c r="I3104" s="20" t="s">
        <v>401</v>
      </c>
      <c r="J3104" s="20" t="s">
        <v>483</v>
      </c>
    </row>
    <row r="3105" spans="1:10" x14ac:dyDescent="0.2">
      <c r="A3105" s="20" t="s">
        <v>13667</v>
      </c>
      <c r="B3105" s="20" t="s">
        <v>4908</v>
      </c>
      <c r="C3105" s="20" t="s">
        <v>4909</v>
      </c>
      <c r="D3105" s="20" t="s">
        <v>391</v>
      </c>
      <c r="E3105" s="20" t="s">
        <v>13668</v>
      </c>
      <c r="F3105" s="20" t="s">
        <v>410</v>
      </c>
      <c r="G3105" s="20" t="s">
        <v>13669</v>
      </c>
      <c r="H3105" s="20" t="s">
        <v>13670</v>
      </c>
      <c r="I3105" s="20" t="s">
        <v>401</v>
      </c>
      <c r="J3105" s="20" t="s">
        <v>483</v>
      </c>
    </row>
    <row r="3106" spans="1:10" x14ac:dyDescent="0.2">
      <c r="A3106" s="20" t="s">
        <v>13671</v>
      </c>
      <c r="B3106" s="20" t="s">
        <v>4908</v>
      </c>
      <c r="C3106" s="20" t="s">
        <v>4909</v>
      </c>
      <c r="D3106" s="20" t="s">
        <v>375</v>
      </c>
      <c r="E3106" s="20" t="s">
        <v>13672</v>
      </c>
      <c r="F3106" s="20" t="s">
        <v>13177</v>
      </c>
      <c r="G3106" s="20" t="s">
        <v>13673</v>
      </c>
      <c r="H3106" s="20" t="s">
        <v>13674</v>
      </c>
      <c r="I3106" s="20" t="s">
        <v>401</v>
      </c>
      <c r="J3106" s="20" t="s">
        <v>402</v>
      </c>
    </row>
    <row r="3107" spans="1:10" x14ac:dyDescent="0.2">
      <c r="A3107" s="20" t="s">
        <v>13675</v>
      </c>
      <c r="B3107" s="20" t="s">
        <v>4908</v>
      </c>
      <c r="C3107" s="20" t="s">
        <v>4909</v>
      </c>
      <c r="D3107" s="20" t="s">
        <v>375</v>
      </c>
      <c r="E3107" s="20" t="s">
        <v>13676</v>
      </c>
      <c r="F3107" s="20" t="s">
        <v>421</v>
      </c>
      <c r="G3107" s="20" t="s">
        <v>13677</v>
      </c>
      <c r="H3107" s="20" t="s">
        <v>13678</v>
      </c>
      <c r="I3107" s="20" t="s">
        <v>401</v>
      </c>
      <c r="J3107" s="20" t="s">
        <v>483</v>
      </c>
    </row>
    <row r="3108" spans="1:10" x14ac:dyDescent="0.2">
      <c r="A3108" s="20" t="s">
        <v>13679</v>
      </c>
      <c r="B3108" s="20" t="s">
        <v>4918</v>
      </c>
      <c r="C3108" s="20" t="s">
        <v>4909</v>
      </c>
      <c r="D3108" s="20" t="s">
        <v>347</v>
      </c>
      <c r="E3108" s="20" t="s">
        <v>13680</v>
      </c>
      <c r="F3108" s="20" t="s">
        <v>475</v>
      </c>
      <c r="G3108" s="20" t="s">
        <v>13681</v>
      </c>
      <c r="H3108" s="20" t="s">
        <v>13682</v>
      </c>
      <c r="I3108" s="20" t="s">
        <v>401</v>
      </c>
      <c r="J3108" s="20" t="s">
        <v>483</v>
      </c>
    </row>
    <row r="3109" spans="1:10" x14ac:dyDescent="0.2">
      <c r="A3109" s="20" t="s">
        <v>13683</v>
      </c>
      <c r="B3109" s="20" t="s">
        <v>4908</v>
      </c>
      <c r="C3109" s="20" t="s">
        <v>4909</v>
      </c>
      <c r="D3109" s="20" t="s">
        <v>391</v>
      </c>
      <c r="E3109" s="20" t="s">
        <v>13684</v>
      </c>
      <c r="F3109" s="20" t="s">
        <v>13685</v>
      </c>
      <c r="G3109" s="20" t="s">
        <v>13686</v>
      </c>
      <c r="H3109" s="20" t="s">
        <v>13687</v>
      </c>
      <c r="I3109" s="20" t="s">
        <v>401</v>
      </c>
      <c r="J3109" s="20" t="s">
        <v>402</v>
      </c>
    </row>
    <row r="3110" spans="1:10" x14ac:dyDescent="0.2">
      <c r="A3110" s="20" t="s">
        <v>13688</v>
      </c>
      <c r="B3110" s="20" t="s">
        <v>4908</v>
      </c>
      <c r="C3110" s="20" t="s">
        <v>4909</v>
      </c>
      <c r="D3110" s="20" t="s">
        <v>391</v>
      </c>
      <c r="E3110" s="20" t="s">
        <v>13689</v>
      </c>
      <c r="F3110" s="20" t="s">
        <v>1037</v>
      </c>
      <c r="G3110" s="20" t="s">
        <v>13690</v>
      </c>
      <c r="H3110" s="20" t="s">
        <v>13691</v>
      </c>
      <c r="I3110" s="20" t="s">
        <v>401</v>
      </c>
      <c r="J3110" s="20" t="s">
        <v>483</v>
      </c>
    </row>
    <row r="3111" spans="1:10" x14ac:dyDescent="0.2">
      <c r="A3111" s="20" t="s">
        <v>13692</v>
      </c>
      <c r="B3111" s="20" t="s">
        <v>4908</v>
      </c>
      <c r="C3111" s="20" t="s">
        <v>4909</v>
      </c>
      <c r="D3111" s="20" t="s">
        <v>391</v>
      </c>
      <c r="E3111" s="20" t="s">
        <v>13693</v>
      </c>
      <c r="F3111" s="20" t="s">
        <v>11258</v>
      </c>
      <c r="G3111" s="20" t="s">
        <v>13694</v>
      </c>
      <c r="H3111" s="20" t="s">
        <v>13695</v>
      </c>
      <c r="I3111" s="20" t="s">
        <v>401</v>
      </c>
      <c r="J3111" s="20" t="s">
        <v>483</v>
      </c>
    </row>
    <row r="3112" spans="1:10" x14ac:dyDescent="0.2">
      <c r="A3112" s="20" t="s">
        <v>13696</v>
      </c>
      <c r="B3112" s="20" t="s">
        <v>4908</v>
      </c>
      <c r="C3112" s="20" t="s">
        <v>4909</v>
      </c>
      <c r="D3112" s="20" t="s">
        <v>391</v>
      </c>
      <c r="E3112" s="20" t="s">
        <v>13697</v>
      </c>
      <c r="F3112" s="20" t="s">
        <v>1206</v>
      </c>
      <c r="G3112" s="20" t="s">
        <v>13698</v>
      </c>
      <c r="H3112" s="20" t="s">
        <v>13699</v>
      </c>
      <c r="I3112" s="20" t="s">
        <v>401</v>
      </c>
      <c r="J3112" s="20" t="s">
        <v>483</v>
      </c>
    </row>
    <row r="3113" spans="1:10" x14ac:dyDescent="0.2">
      <c r="A3113" s="20" t="s">
        <v>13700</v>
      </c>
      <c r="B3113" s="20" t="s">
        <v>4908</v>
      </c>
      <c r="C3113" s="20" t="s">
        <v>4909</v>
      </c>
      <c r="D3113" s="20" t="s">
        <v>391</v>
      </c>
      <c r="E3113" s="20" t="s">
        <v>13701</v>
      </c>
      <c r="F3113" s="20" t="s">
        <v>13702</v>
      </c>
      <c r="G3113" s="20" t="s">
        <v>13703</v>
      </c>
      <c r="H3113" s="20" t="s">
        <v>13704</v>
      </c>
      <c r="I3113" s="20" t="s">
        <v>401</v>
      </c>
      <c r="J3113" s="20" t="s">
        <v>483</v>
      </c>
    </row>
    <row r="3114" spans="1:10" x14ac:dyDescent="0.2">
      <c r="A3114" s="20" t="s">
        <v>13705</v>
      </c>
      <c r="B3114" s="20" t="s">
        <v>4908</v>
      </c>
      <c r="C3114" s="20" t="s">
        <v>4909</v>
      </c>
      <c r="D3114" s="20" t="s">
        <v>375</v>
      </c>
      <c r="E3114" s="20" t="s">
        <v>13706</v>
      </c>
      <c r="F3114" s="20" t="s">
        <v>11469</v>
      </c>
      <c r="G3114" s="20" t="s">
        <v>13707</v>
      </c>
      <c r="H3114" s="20" t="s">
        <v>13708</v>
      </c>
      <c r="I3114" s="20" t="s">
        <v>401</v>
      </c>
      <c r="J3114" s="20" t="s">
        <v>402</v>
      </c>
    </row>
    <row r="3115" spans="1:10" x14ac:dyDescent="0.2">
      <c r="A3115" s="20" t="s">
        <v>13709</v>
      </c>
      <c r="B3115" s="20" t="s">
        <v>4908</v>
      </c>
      <c r="C3115" s="20" t="s">
        <v>4909</v>
      </c>
      <c r="D3115" s="20" t="s">
        <v>391</v>
      </c>
      <c r="E3115" s="20" t="s">
        <v>13710</v>
      </c>
      <c r="F3115" s="20" t="s">
        <v>8674</v>
      </c>
      <c r="G3115" s="20" t="s">
        <v>13711</v>
      </c>
      <c r="H3115" s="20" t="s">
        <v>13712</v>
      </c>
      <c r="I3115" s="20" t="s">
        <v>401</v>
      </c>
      <c r="J3115" s="20" t="s">
        <v>483</v>
      </c>
    </row>
    <row r="3116" spans="1:10" x14ac:dyDescent="0.2">
      <c r="A3116" s="20" t="s">
        <v>13713</v>
      </c>
      <c r="B3116" s="20" t="s">
        <v>4908</v>
      </c>
      <c r="C3116" s="20" t="s">
        <v>4909</v>
      </c>
      <c r="D3116" s="20" t="s">
        <v>375</v>
      </c>
      <c r="E3116" s="20" t="s">
        <v>13714</v>
      </c>
      <c r="F3116" s="20" t="s">
        <v>8964</v>
      </c>
      <c r="G3116" s="20" t="s">
        <v>13715</v>
      </c>
      <c r="H3116" s="20" t="s">
        <v>13716</v>
      </c>
      <c r="I3116" s="20" t="s">
        <v>401</v>
      </c>
      <c r="J3116" s="20" t="s">
        <v>483</v>
      </c>
    </row>
    <row r="3117" spans="1:10" x14ac:dyDescent="0.2">
      <c r="A3117" s="20" t="s">
        <v>13717</v>
      </c>
      <c r="B3117" s="20" t="s">
        <v>4908</v>
      </c>
      <c r="C3117" s="20" t="s">
        <v>4909</v>
      </c>
      <c r="D3117" s="20" t="s">
        <v>347</v>
      </c>
      <c r="E3117" s="20" t="s">
        <v>13718</v>
      </c>
      <c r="F3117" s="20" t="s">
        <v>405</v>
      </c>
      <c r="G3117" s="20" t="s">
        <v>13719</v>
      </c>
      <c r="H3117" s="20" t="s">
        <v>13720</v>
      </c>
      <c r="I3117" s="20" t="s">
        <v>401</v>
      </c>
      <c r="J3117" s="20" t="s">
        <v>483</v>
      </c>
    </row>
    <row r="3118" spans="1:10" x14ac:dyDescent="0.2">
      <c r="A3118" s="20" t="s">
        <v>13721</v>
      </c>
      <c r="B3118" s="20" t="s">
        <v>4918</v>
      </c>
      <c r="C3118" s="20" t="s">
        <v>4909</v>
      </c>
      <c r="D3118" s="20" t="s">
        <v>347</v>
      </c>
      <c r="E3118" s="20" t="s">
        <v>13722</v>
      </c>
      <c r="F3118" s="20" t="s">
        <v>421</v>
      </c>
      <c r="G3118" s="20" t="s">
        <v>13723</v>
      </c>
      <c r="H3118" s="20" t="s">
        <v>13724</v>
      </c>
      <c r="I3118" s="20" t="s">
        <v>401</v>
      </c>
      <c r="J3118" s="20" t="s">
        <v>483</v>
      </c>
    </row>
    <row r="3119" spans="1:10" x14ac:dyDescent="0.2">
      <c r="A3119" s="20" t="s">
        <v>13725</v>
      </c>
      <c r="B3119" s="20" t="s">
        <v>4908</v>
      </c>
      <c r="C3119" s="20" t="s">
        <v>4909</v>
      </c>
      <c r="D3119" s="20" t="s">
        <v>391</v>
      </c>
      <c r="E3119" s="20" t="s">
        <v>13726</v>
      </c>
      <c r="F3119" s="20" t="s">
        <v>377</v>
      </c>
      <c r="G3119" s="20" t="s">
        <v>13727</v>
      </c>
      <c r="H3119" s="20" t="s">
        <v>13728</v>
      </c>
      <c r="I3119" s="20" t="s">
        <v>401</v>
      </c>
      <c r="J3119" s="20" t="s">
        <v>483</v>
      </c>
    </row>
    <row r="3120" spans="1:10" x14ac:dyDescent="0.2">
      <c r="A3120" s="20" t="s">
        <v>13729</v>
      </c>
      <c r="B3120" s="20" t="s">
        <v>4908</v>
      </c>
      <c r="C3120" s="20" t="s">
        <v>4909</v>
      </c>
      <c r="D3120" s="20" t="s">
        <v>391</v>
      </c>
      <c r="E3120" s="20" t="s">
        <v>13730</v>
      </c>
      <c r="F3120" s="20" t="s">
        <v>1905</v>
      </c>
      <c r="G3120" s="20" t="s">
        <v>13731</v>
      </c>
      <c r="H3120" s="20" t="s">
        <v>13732</v>
      </c>
      <c r="I3120" s="20" t="s">
        <v>401</v>
      </c>
      <c r="J3120" s="20" t="s">
        <v>483</v>
      </c>
    </row>
    <row r="3121" spans="1:10" x14ac:dyDescent="0.2">
      <c r="A3121" s="20" t="s">
        <v>13733</v>
      </c>
      <c r="B3121" s="20" t="s">
        <v>4908</v>
      </c>
      <c r="C3121" s="20" t="s">
        <v>4909</v>
      </c>
      <c r="D3121" s="20" t="s">
        <v>391</v>
      </c>
      <c r="E3121" s="20" t="s">
        <v>13734</v>
      </c>
      <c r="F3121" s="20" t="s">
        <v>5753</v>
      </c>
      <c r="G3121" s="20" t="s">
        <v>13735</v>
      </c>
      <c r="H3121" s="20" t="s">
        <v>13736</v>
      </c>
      <c r="I3121" s="20" t="s">
        <v>401</v>
      </c>
      <c r="J3121" s="20" t="s">
        <v>483</v>
      </c>
    </row>
    <row r="3122" spans="1:10" x14ac:dyDescent="0.2">
      <c r="A3122" s="20" t="s">
        <v>13737</v>
      </c>
      <c r="B3122" s="20" t="s">
        <v>4908</v>
      </c>
      <c r="C3122" s="20" t="s">
        <v>4909</v>
      </c>
      <c r="D3122" s="20" t="s">
        <v>391</v>
      </c>
      <c r="E3122" s="20" t="s">
        <v>13738</v>
      </c>
      <c r="F3122" s="20" t="s">
        <v>770</v>
      </c>
      <c r="G3122" s="20" t="s">
        <v>13739</v>
      </c>
      <c r="H3122" s="20" t="s">
        <v>13740</v>
      </c>
      <c r="I3122" s="20" t="s">
        <v>401</v>
      </c>
      <c r="J3122" s="20" t="s">
        <v>483</v>
      </c>
    </row>
    <row r="3123" spans="1:10" x14ac:dyDescent="0.2">
      <c r="A3123" s="20" t="s">
        <v>13741</v>
      </c>
      <c r="B3123" s="20" t="s">
        <v>4918</v>
      </c>
      <c r="C3123" s="20" t="s">
        <v>4909</v>
      </c>
      <c r="D3123" s="20" t="s">
        <v>375</v>
      </c>
      <c r="E3123" s="20" t="s">
        <v>13742</v>
      </c>
      <c r="F3123" s="20" t="s">
        <v>693</v>
      </c>
      <c r="G3123" s="20" t="s">
        <v>13743</v>
      </c>
      <c r="H3123" s="20" t="s">
        <v>13744</v>
      </c>
      <c r="I3123" s="20" t="s">
        <v>401</v>
      </c>
      <c r="J3123" s="20" t="s">
        <v>483</v>
      </c>
    </row>
    <row r="3124" spans="1:10" x14ac:dyDescent="0.2">
      <c r="A3124" s="20" t="s">
        <v>13745</v>
      </c>
      <c r="B3124" s="20" t="s">
        <v>4918</v>
      </c>
      <c r="C3124" s="20" t="s">
        <v>4909</v>
      </c>
      <c r="D3124" s="20" t="s">
        <v>391</v>
      </c>
      <c r="E3124" s="20" t="s">
        <v>13746</v>
      </c>
      <c r="F3124" s="20" t="s">
        <v>9765</v>
      </c>
      <c r="G3124" s="20" t="s">
        <v>13747</v>
      </c>
      <c r="H3124" s="20" t="s">
        <v>13748</v>
      </c>
      <c r="I3124" s="20" t="s">
        <v>401</v>
      </c>
      <c r="J3124" s="20" t="s">
        <v>402</v>
      </c>
    </row>
    <row r="3125" spans="1:10" x14ac:dyDescent="0.2">
      <c r="A3125" s="20" t="s">
        <v>13749</v>
      </c>
      <c r="B3125" s="20" t="s">
        <v>4908</v>
      </c>
      <c r="C3125" s="20" t="s">
        <v>4909</v>
      </c>
      <c r="D3125" s="20" t="s">
        <v>375</v>
      </c>
      <c r="E3125" s="20" t="s">
        <v>13750</v>
      </c>
      <c r="F3125" s="20" t="s">
        <v>4294</v>
      </c>
      <c r="G3125" s="20" t="s">
        <v>13751</v>
      </c>
      <c r="H3125" s="20" t="s">
        <v>13752</v>
      </c>
      <c r="I3125" s="20" t="s">
        <v>389</v>
      </c>
      <c r="J3125" s="20"/>
    </row>
    <row r="3126" spans="1:10" x14ac:dyDescent="0.2">
      <c r="A3126" s="20" t="s">
        <v>13753</v>
      </c>
      <c r="B3126" s="20" t="s">
        <v>4908</v>
      </c>
      <c r="C3126" s="20" t="s">
        <v>4909</v>
      </c>
      <c r="D3126" s="20" t="s">
        <v>375</v>
      </c>
      <c r="E3126" s="20" t="s">
        <v>13754</v>
      </c>
      <c r="F3126" s="20" t="s">
        <v>421</v>
      </c>
      <c r="G3126" s="20" t="s">
        <v>13755</v>
      </c>
      <c r="H3126" s="20" t="s">
        <v>13756</v>
      </c>
      <c r="I3126" s="20" t="s">
        <v>401</v>
      </c>
      <c r="J3126" s="20" t="s">
        <v>483</v>
      </c>
    </row>
    <row r="3127" spans="1:10" x14ac:dyDescent="0.2">
      <c r="A3127" s="20" t="s">
        <v>13757</v>
      </c>
      <c r="B3127" s="20" t="s">
        <v>992</v>
      </c>
      <c r="C3127" s="20" t="s">
        <v>4909</v>
      </c>
      <c r="D3127" s="20" t="s">
        <v>347</v>
      </c>
      <c r="E3127" s="20" t="s">
        <v>13758</v>
      </c>
      <c r="F3127" s="20" t="s">
        <v>466</v>
      </c>
      <c r="G3127" s="20" t="s">
        <v>13759</v>
      </c>
      <c r="H3127" s="20" t="s">
        <v>13760</v>
      </c>
      <c r="I3127" s="20" t="s">
        <v>401</v>
      </c>
      <c r="J3127" s="20" t="s">
        <v>483</v>
      </c>
    </row>
    <row r="3128" spans="1:10" x14ac:dyDescent="0.2">
      <c r="A3128" s="20" t="s">
        <v>13761</v>
      </c>
      <c r="B3128" s="20" t="s">
        <v>4918</v>
      </c>
      <c r="C3128" s="20" t="s">
        <v>4909</v>
      </c>
      <c r="D3128" s="20" t="s">
        <v>375</v>
      </c>
      <c r="E3128" s="20" t="s">
        <v>13762</v>
      </c>
      <c r="F3128" s="20" t="s">
        <v>410</v>
      </c>
      <c r="G3128" s="20" t="s">
        <v>13763</v>
      </c>
      <c r="H3128" s="20" t="s">
        <v>13764</v>
      </c>
      <c r="I3128" s="20" t="s">
        <v>401</v>
      </c>
      <c r="J3128" s="20" t="s">
        <v>483</v>
      </c>
    </row>
    <row r="3129" spans="1:10" x14ac:dyDescent="0.2">
      <c r="A3129" s="20" t="s">
        <v>13765</v>
      </c>
      <c r="B3129" s="20" t="s">
        <v>4908</v>
      </c>
      <c r="C3129" s="20" t="s">
        <v>4909</v>
      </c>
      <c r="D3129" s="20" t="s">
        <v>354</v>
      </c>
      <c r="E3129" s="20" t="s">
        <v>13766</v>
      </c>
      <c r="F3129" s="20" t="s">
        <v>13767</v>
      </c>
      <c r="G3129" s="20" t="s">
        <v>13768</v>
      </c>
      <c r="H3129" s="20" t="s">
        <v>13769</v>
      </c>
      <c r="I3129" s="20" t="s">
        <v>401</v>
      </c>
      <c r="J3129" s="20" t="s">
        <v>483</v>
      </c>
    </row>
    <row r="3130" spans="1:10" x14ac:dyDescent="0.2">
      <c r="A3130" s="20" t="s">
        <v>13770</v>
      </c>
      <c r="B3130" s="20" t="s">
        <v>4918</v>
      </c>
      <c r="C3130" s="20" t="s">
        <v>4909</v>
      </c>
      <c r="D3130" s="20" t="s">
        <v>354</v>
      </c>
      <c r="E3130" s="20" t="s">
        <v>13771</v>
      </c>
      <c r="F3130" s="20" t="s">
        <v>13772</v>
      </c>
      <c r="G3130" s="20"/>
      <c r="H3130" s="20" t="s">
        <v>13773</v>
      </c>
      <c r="I3130" s="20" t="s">
        <v>352</v>
      </c>
      <c r="J3130" s="20"/>
    </row>
    <row r="3131" spans="1:10" x14ac:dyDescent="0.2">
      <c r="A3131" s="20" t="s">
        <v>13774</v>
      </c>
      <c r="B3131" s="20" t="s">
        <v>4908</v>
      </c>
      <c r="C3131" s="20" t="s">
        <v>4909</v>
      </c>
      <c r="D3131" s="20" t="s">
        <v>360</v>
      </c>
      <c r="E3131" s="20" t="s">
        <v>13775</v>
      </c>
      <c r="F3131" s="20" t="s">
        <v>923</v>
      </c>
      <c r="G3131" s="20" t="s">
        <v>13776</v>
      </c>
      <c r="H3131" s="20" t="s">
        <v>13777</v>
      </c>
      <c r="I3131" s="20" t="s">
        <v>401</v>
      </c>
      <c r="J3131" s="20" t="s">
        <v>483</v>
      </c>
    </row>
    <row r="3132" spans="1:10" x14ac:dyDescent="0.2">
      <c r="A3132" s="20" t="s">
        <v>13778</v>
      </c>
      <c r="B3132" s="20" t="s">
        <v>4918</v>
      </c>
      <c r="C3132" s="20" t="s">
        <v>4909</v>
      </c>
      <c r="D3132" s="20" t="s">
        <v>354</v>
      </c>
      <c r="E3132" s="20" t="s">
        <v>13779</v>
      </c>
      <c r="F3132" s="20" t="s">
        <v>4932</v>
      </c>
      <c r="G3132" s="20" t="s">
        <v>13780</v>
      </c>
      <c r="H3132" s="20" t="s">
        <v>13781</v>
      </c>
      <c r="I3132" s="20" t="s">
        <v>401</v>
      </c>
      <c r="J3132" s="20" t="s">
        <v>483</v>
      </c>
    </row>
    <row r="3133" spans="1:10" x14ac:dyDescent="0.2">
      <c r="A3133" s="20" t="s">
        <v>13782</v>
      </c>
      <c r="B3133" s="20" t="s">
        <v>4918</v>
      </c>
      <c r="C3133" s="20" t="s">
        <v>4909</v>
      </c>
      <c r="D3133" s="20" t="s">
        <v>354</v>
      </c>
      <c r="E3133" s="20" t="s">
        <v>13783</v>
      </c>
      <c r="F3133" s="20" t="s">
        <v>4891</v>
      </c>
      <c r="G3133" s="20" t="s">
        <v>13784</v>
      </c>
      <c r="H3133" s="20" t="s">
        <v>13785</v>
      </c>
      <c r="I3133" s="20" t="s">
        <v>401</v>
      </c>
      <c r="J3133" s="20" t="s">
        <v>483</v>
      </c>
    </row>
    <row r="3134" spans="1:10" x14ac:dyDescent="0.2">
      <c r="A3134" s="20" t="s">
        <v>13786</v>
      </c>
      <c r="B3134" s="20" t="s">
        <v>4918</v>
      </c>
      <c r="C3134" s="20" t="s">
        <v>4909</v>
      </c>
      <c r="D3134" s="20" t="s">
        <v>360</v>
      </c>
      <c r="E3134" s="20" t="s">
        <v>13787</v>
      </c>
      <c r="F3134" s="20" t="s">
        <v>1206</v>
      </c>
      <c r="G3134" s="20" t="s">
        <v>13788</v>
      </c>
      <c r="H3134" s="20" t="s">
        <v>13789</v>
      </c>
      <c r="I3134" s="20" t="s">
        <v>401</v>
      </c>
      <c r="J3134" s="20" t="s">
        <v>483</v>
      </c>
    </row>
    <row r="3135" spans="1:10" x14ac:dyDescent="0.2">
      <c r="A3135" s="20" t="s">
        <v>13790</v>
      </c>
      <c r="B3135" s="20" t="s">
        <v>4908</v>
      </c>
      <c r="C3135" s="20" t="s">
        <v>4909</v>
      </c>
      <c r="D3135" s="20" t="s">
        <v>354</v>
      </c>
      <c r="E3135" s="20" t="s">
        <v>13791</v>
      </c>
      <c r="F3135" s="20" t="s">
        <v>13792</v>
      </c>
      <c r="G3135" s="20" t="s">
        <v>13793</v>
      </c>
      <c r="H3135" s="20" t="s">
        <v>13794</v>
      </c>
      <c r="I3135" s="20" t="s">
        <v>401</v>
      </c>
      <c r="J3135" s="20" t="s">
        <v>402</v>
      </c>
    </row>
    <row r="3136" spans="1:10" x14ac:dyDescent="0.2">
      <c r="A3136" s="20" t="s">
        <v>13795</v>
      </c>
      <c r="B3136" s="20" t="s">
        <v>4918</v>
      </c>
      <c r="C3136" s="20" t="s">
        <v>4909</v>
      </c>
      <c r="D3136" s="20" t="s">
        <v>354</v>
      </c>
      <c r="E3136" s="20" t="s">
        <v>13796</v>
      </c>
      <c r="F3136" s="20" t="s">
        <v>4088</v>
      </c>
      <c r="G3136" s="20" t="s">
        <v>13797</v>
      </c>
      <c r="H3136" s="20" t="s">
        <v>13798</v>
      </c>
      <c r="I3136" s="20" t="s">
        <v>401</v>
      </c>
      <c r="J3136" s="20" t="s">
        <v>483</v>
      </c>
    </row>
    <row r="3137" spans="1:10" x14ac:dyDescent="0.2">
      <c r="A3137" s="20" t="s">
        <v>13799</v>
      </c>
      <c r="B3137" s="20" t="s">
        <v>4918</v>
      </c>
      <c r="C3137" s="20" t="s">
        <v>4909</v>
      </c>
      <c r="D3137" s="20" t="s">
        <v>354</v>
      </c>
      <c r="E3137" s="20" t="s">
        <v>13800</v>
      </c>
      <c r="F3137" s="20" t="s">
        <v>421</v>
      </c>
      <c r="G3137" s="20" t="s">
        <v>13801</v>
      </c>
      <c r="H3137" s="20" t="s">
        <v>13802</v>
      </c>
      <c r="I3137" s="20" t="s">
        <v>401</v>
      </c>
      <c r="J3137" s="20" t="s">
        <v>483</v>
      </c>
    </row>
    <row r="3138" spans="1:10" x14ac:dyDescent="0.2">
      <c r="A3138" s="20" t="s">
        <v>13803</v>
      </c>
      <c r="B3138" s="20" t="s">
        <v>4918</v>
      </c>
      <c r="C3138" s="20" t="s">
        <v>4909</v>
      </c>
      <c r="D3138" s="20" t="s">
        <v>360</v>
      </c>
      <c r="E3138" s="20" t="s">
        <v>13804</v>
      </c>
      <c r="F3138" s="20" t="s">
        <v>1017</v>
      </c>
      <c r="G3138" s="20" t="s">
        <v>13805</v>
      </c>
      <c r="H3138" s="20" t="s">
        <v>13806</v>
      </c>
      <c r="I3138" s="20" t="s">
        <v>401</v>
      </c>
      <c r="J3138" s="20" t="s">
        <v>483</v>
      </c>
    </row>
    <row r="3139" spans="1:10" x14ac:dyDescent="0.2">
      <c r="A3139" s="20" t="s">
        <v>13807</v>
      </c>
      <c r="B3139" s="20" t="s">
        <v>4908</v>
      </c>
      <c r="C3139" s="20" t="s">
        <v>4909</v>
      </c>
      <c r="D3139" s="20" t="s">
        <v>360</v>
      </c>
      <c r="E3139" s="20" t="s">
        <v>13808</v>
      </c>
      <c r="F3139" s="20" t="s">
        <v>486</v>
      </c>
      <c r="G3139" s="20" t="s">
        <v>13809</v>
      </c>
      <c r="H3139" s="20" t="s">
        <v>13810</v>
      </c>
      <c r="I3139" s="20" t="s">
        <v>401</v>
      </c>
      <c r="J3139" s="20" t="s">
        <v>483</v>
      </c>
    </row>
    <row r="3140" spans="1:10" x14ac:dyDescent="0.2">
      <c r="A3140" s="20" t="s">
        <v>13811</v>
      </c>
      <c r="B3140" s="20" t="s">
        <v>4908</v>
      </c>
      <c r="C3140" s="20" t="s">
        <v>4909</v>
      </c>
      <c r="D3140" s="20" t="s">
        <v>360</v>
      </c>
      <c r="E3140" s="20" t="s">
        <v>13812</v>
      </c>
      <c r="F3140" s="20" t="s">
        <v>466</v>
      </c>
      <c r="G3140" s="20" t="s">
        <v>13813</v>
      </c>
      <c r="H3140" s="20" t="s">
        <v>13814</v>
      </c>
      <c r="I3140" s="20" t="s">
        <v>401</v>
      </c>
      <c r="J3140" s="20" t="s">
        <v>483</v>
      </c>
    </row>
    <row r="3141" spans="1:10" x14ac:dyDescent="0.2">
      <c r="A3141" s="20" t="s">
        <v>13815</v>
      </c>
      <c r="B3141" s="20" t="s">
        <v>4908</v>
      </c>
      <c r="C3141" s="20" t="s">
        <v>4909</v>
      </c>
      <c r="D3141" s="20" t="s">
        <v>1287</v>
      </c>
      <c r="E3141" s="20" t="s">
        <v>13816</v>
      </c>
      <c r="F3141" s="20" t="s">
        <v>421</v>
      </c>
      <c r="G3141" s="20" t="s">
        <v>13817</v>
      </c>
      <c r="H3141" s="20" t="s">
        <v>13818</v>
      </c>
      <c r="I3141" s="20" t="s">
        <v>401</v>
      </c>
      <c r="J3141" s="20" t="s">
        <v>402</v>
      </c>
    </row>
    <row r="3142" spans="1:10" x14ac:dyDescent="0.2">
      <c r="A3142" s="20" t="s">
        <v>13819</v>
      </c>
      <c r="B3142" s="20" t="s">
        <v>4918</v>
      </c>
      <c r="C3142" s="20" t="s">
        <v>4909</v>
      </c>
      <c r="D3142" s="20" t="s">
        <v>360</v>
      </c>
      <c r="E3142" s="20" t="s">
        <v>13820</v>
      </c>
      <c r="F3142" s="20" t="s">
        <v>13821</v>
      </c>
      <c r="G3142" s="20" t="s">
        <v>13822</v>
      </c>
      <c r="H3142" s="20" t="s">
        <v>13823</v>
      </c>
      <c r="I3142" s="20" t="s">
        <v>401</v>
      </c>
      <c r="J3142" s="20" t="s">
        <v>402</v>
      </c>
    </row>
    <row r="3143" spans="1:10" x14ac:dyDescent="0.2">
      <c r="A3143" s="20" t="s">
        <v>13824</v>
      </c>
      <c r="B3143" s="20" t="s">
        <v>4918</v>
      </c>
      <c r="C3143" s="20" t="s">
        <v>4909</v>
      </c>
      <c r="D3143" s="20" t="s">
        <v>1287</v>
      </c>
      <c r="E3143" s="20" t="s">
        <v>13825</v>
      </c>
      <c r="F3143" s="20" t="s">
        <v>1136</v>
      </c>
      <c r="G3143" s="20" t="s">
        <v>13826</v>
      </c>
      <c r="H3143" s="20" t="s">
        <v>13827</v>
      </c>
      <c r="I3143" s="20" t="s">
        <v>401</v>
      </c>
      <c r="J3143" s="20" t="s">
        <v>483</v>
      </c>
    </row>
    <row r="3144" spans="1:10" x14ac:dyDescent="0.2">
      <c r="A3144" s="20" t="s">
        <v>13828</v>
      </c>
      <c r="B3144" s="20" t="s">
        <v>4918</v>
      </c>
      <c r="C3144" s="20" t="s">
        <v>4909</v>
      </c>
      <c r="D3144" s="20" t="s">
        <v>360</v>
      </c>
      <c r="E3144" s="20" t="s">
        <v>13829</v>
      </c>
      <c r="F3144" s="20" t="s">
        <v>377</v>
      </c>
      <c r="G3144" s="20" t="s">
        <v>13830</v>
      </c>
      <c r="H3144" s="20" t="s">
        <v>13831</v>
      </c>
      <c r="I3144" s="20" t="s">
        <v>401</v>
      </c>
      <c r="J3144" s="20" t="s">
        <v>483</v>
      </c>
    </row>
    <row r="3145" spans="1:10" x14ac:dyDescent="0.2">
      <c r="A3145" s="20" t="s">
        <v>13832</v>
      </c>
      <c r="B3145" s="20" t="s">
        <v>4918</v>
      </c>
      <c r="C3145" s="20" t="s">
        <v>4909</v>
      </c>
      <c r="D3145" s="20" t="s">
        <v>354</v>
      </c>
      <c r="E3145" s="20" t="s">
        <v>13833</v>
      </c>
      <c r="F3145" s="20" t="s">
        <v>13834</v>
      </c>
      <c r="G3145" s="20" t="s">
        <v>13835</v>
      </c>
      <c r="H3145" s="20" t="s">
        <v>13836</v>
      </c>
      <c r="I3145" s="20" t="s">
        <v>401</v>
      </c>
      <c r="J3145" s="20" t="s">
        <v>483</v>
      </c>
    </row>
    <row r="3146" spans="1:10" x14ac:dyDescent="0.2">
      <c r="A3146" s="20" t="s">
        <v>13837</v>
      </c>
      <c r="B3146" s="20" t="s">
        <v>4918</v>
      </c>
      <c r="C3146" s="20" t="s">
        <v>4909</v>
      </c>
      <c r="D3146" s="20" t="s">
        <v>360</v>
      </c>
      <c r="E3146" s="20" t="s">
        <v>13838</v>
      </c>
      <c r="F3146" s="20" t="s">
        <v>1037</v>
      </c>
      <c r="G3146" s="20" t="s">
        <v>13839</v>
      </c>
      <c r="H3146" s="20" t="s">
        <v>13840</v>
      </c>
      <c r="I3146" s="20" t="s">
        <v>352</v>
      </c>
      <c r="J3146" s="20"/>
    </row>
    <row r="3147" spans="1:10" x14ac:dyDescent="0.2">
      <c r="A3147" s="20" t="s">
        <v>13841</v>
      </c>
      <c r="B3147" s="20" t="s">
        <v>4918</v>
      </c>
      <c r="C3147" s="20" t="s">
        <v>4909</v>
      </c>
      <c r="D3147" s="20" t="s">
        <v>360</v>
      </c>
      <c r="E3147" s="20" t="s">
        <v>13842</v>
      </c>
      <c r="F3147" s="20" t="s">
        <v>1427</v>
      </c>
      <c r="G3147" s="20" t="s">
        <v>13843</v>
      </c>
      <c r="H3147" s="20" t="s">
        <v>13844</v>
      </c>
      <c r="I3147" s="20" t="s">
        <v>352</v>
      </c>
      <c r="J3147" s="20"/>
    </row>
    <row r="3148" spans="1:10" x14ac:dyDescent="0.2">
      <c r="A3148" s="20" t="s">
        <v>13845</v>
      </c>
      <c r="B3148" s="20" t="s">
        <v>4908</v>
      </c>
      <c r="C3148" s="20" t="s">
        <v>4909</v>
      </c>
      <c r="D3148" s="20" t="s">
        <v>360</v>
      </c>
      <c r="E3148" s="20" t="s">
        <v>13846</v>
      </c>
      <c r="F3148" s="20" t="s">
        <v>9160</v>
      </c>
      <c r="G3148" s="20" t="s">
        <v>13847</v>
      </c>
      <c r="H3148" s="20" t="s">
        <v>13848</v>
      </c>
      <c r="I3148" s="20" t="s">
        <v>401</v>
      </c>
      <c r="J3148" s="20" t="s">
        <v>483</v>
      </c>
    </row>
    <row r="3149" spans="1:10" x14ac:dyDescent="0.2">
      <c r="A3149" s="20" t="s">
        <v>13849</v>
      </c>
      <c r="B3149" s="20" t="s">
        <v>4918</v>
      </c>
      <c r="C3149" s="20" t="s">
        <v>4909</v>
      </c>
      <c r="D3149" s="20" t="s">
        <v>354</v>
      </c>
      <c r="E3149" s="20" t="s">
        <v>13850</v>
      </c>
      <c r="F3149" s="20" t="s">
        <v>377</v>
      </c>
      <c r="G3149" s="20" t="s">
        <v>13851</v>
      </c>
      <c r="H3149" s="20" t="s">
        <v>13852</v>
      </c>
      <c r="I3149" s="20" t="s">
        <v>401</v>
      </c>
      <c r="J3149" s="20" t="s">
        <v>483</v>
      </c>
    </row>
    <row r="3150" spans="1:10" x14ac:dyDescent="0.2">
      <c r="A3150" s="20" t="s">
        <v>13853</v>
      </c>
      <c r="B3150" s="20" t="s">
        <v>4918</v>
      </c>
      <c r="C3150" s="20" t="s">
        <v>4909</v>
      </c>
      <c r="D3150" s="20" t="s">
        <v>360</v>
      </c>
      <c r="E3150" s="20" t="s">
        <v>13854</v>
      </c>
      <c r="F3150" s="20" t="s">
        <v>421</v>
      </c>
      <c r="G3150" s="20" t="s">
        <v>13855</v>
      </c>
      <c r="H3150" s="20" t="s">
        <v>13856</v>
      </c>
      <c r="I3150" s="20" t="s">
        <v>389</v>
      </c>
      <c r="J3150" s="20"/>
    </row>
    <row r="3151" spans="1:10" x14ac:dyDescent="0.2">
      <c r="A3151" s="20" t="s">
        <v>13857</v>
      </c>
      <c r="B3151" s="20" t="s">
        <v>4918</v>
      </c>
      <c r="C3151" s="20" t="s">
        <v>4909</v>
      </c>
      <c r="D3151" s="20" t="s">
        <v>1287</v>
      </c>
      <c r="E3151" s="20" t="s">
        <v>13858</v>
      </c>
      <c r="F3151" s="20" t="s">
        <v>923</v>
      </c>
      <c r="G3151" s="20" t="s">
        <v>13859</v>
      </c>
      <c r="H3151" s="20" t="s">
        <v>13860</v>
      </c>
      <c r="I3151" s="20" t="s">
        <v>401</v>
      </c>
      <c r="J3151" s="20" t="s">
        <v>483</v>
      </c>
    </row>
    <row r="3152" spans="1:10" x14ac:dyDescent="0.2">
      <c r="A3152" s="20" t="s">
        <v>13861</v>
      </c>
      <c r="B3152" s="20" t="s">
        <v>4918</v>
      </c>
      <c r="C3152" s="20" t="s">
        <v>4909</v>
      </c>
      <c r="D3152" s="20" t="s">
        <v>13862</v>
      </c>
      <c r="E3152" s="20" t="s">
        <v>13863</v>
      </c>
      <c r="F3152" s="20" t="s">
        <v>2871</v>
      </c>
      <c r="G3152" s="20" t="s">
        <v>13864</v>
      </c>
      <c r="H3152" s="20" t="s">
        <v>13865</v>
      </c>
      <c r="I3152" s="20" t="s">
        <v>401</v>
      </c>
      <c r="J3152" s="20" t="s">
        <v>483</v>
      </c>
    </row>
    <row r="3153" spans="1:10" x14ac:dyDescent="0.2">
      <c r="A3153" s="20" t="s">
        <v>13866</v>
      </c>
      <c r="B3153" s="20" t="s">
        <v>4908</v>
      </c>
      <c r="C3153" s="20" t="s">
        <v>4909</v>
      </c>
      <c r="D3153" s="20" t="s">
        <v>360</v>
      </c>
      <c r="E3153" s="20" t="s">
        <v>13867</v>
      </c>
      <c r="F3153" s="20" t="s">
        <v>1809</v>
      </c>
      <c r="G3153" s="20" t="s">
        <v>13868</v>
      </c>
      <c r="H3153" s="20" t="s">
        <v>13869</v>
      </c>
      <c r="I3153" s="20" t="s">
        <v>401</v>
      </c>
      <c r="J3153" s="20" t="s">
        <v>483</v>
      </c>
    </row>
    <row r="3154" spans="1:10" x14ac:dyDescent="0.2">
      <c r="A3154" s="20" t="s">
        <v>13870</v>
      </c>
      <c r="B3154" s="20" t="s">
        <v>4908</v>
      </c>
      <c r="C3154" s="20" t="s">
        <v>4909</v>
      </c>
      <c r="D3154" s="20" t="s">
        <v>360</v>
      </c>
      <c r="E3154" s="20" t="s">
        <v>13871</v>
      </c>
      <c r="F3154" s="20" t="s">
        <v>13872</v>
      </c>
      <c r="G3154" s="20" t="s">
        <v>13873</v>
      </c>
      <c r="H3154" s="20" t="s">
        <v>13874</v>
      </c>
      <c r="I3154" s="20" t="s">
        <v>401</v>
      </c>
      <c r="J3154" s="20" t="s">
        <v>402</v>
      </c>
    </row>
    <row r="3155" spans="1:10" x14ac:dyDescent="0.2">
      <c r="A3155" s="20" t="s">
        <v>13875</v>
      </c>
      <c r="B3155" s="20" t="s">
        <v>4908</v>
      </c>
      <c r="C3155" s="20" t="s">
        <v>4909</v>
      </c>
      <c r="D3155" s="20" t="s">
        <v>360</v>
      </c>
      <c r="E3155" s="20" t="s">
        <v>13876</v>
      </c>
      <c r="F3155" s="20" t="s">
        <v>4196</v>
      </c>
      <c r="G3155" s="20" t="s">
        <v>13877</v>
      </c>
      <c r="H3155" s="20" t="s">
        <v>13878</v>
      </c>
      <c r="I3155" s="20" t="s">
        <v>401</v>
      </c>
      <c r="J3155" s="20" t="s">
        <v>483</v>
      </c>
    </row>
    <row r="3156" spans="1:10" x14ac:dyDescent="0.2">
      <c r="A3156" s="20" t="s">
        <v>13879</v>
      </c>
      <c r="B3156" s="20" t="s">
        <v>4908</v>
      </c>
      <c r="C3156" s="20" t="s">
        <v>4909</v>
      </c>
      <c r="D3156" s="20" t="s">
        <v>354</v>
      </c>
      <c r="E3156" s="20" t="s">
        <v>13880</v>
      </c>
      <c r="F3156" s="20" t="s">
        <v>421</v>
      </c>
      <c r="G3156" s="20" t="s">
        <v>13881</v>
      </c>
      <c r="H3156" s="20" t="s">
        <v>13882</v>
      </c>
      <c r="I3156" s="20" t="s">
        <v>401</v>
      </c>
      <c r="J3156" s="20" t="s">
        <v>483</v>
      </c>
    </row>
    <row r="3157" spans="1:10" x14ac:dyDescent="0.2">
      <c r="A3157" s="20" t="s">
        <v>13883</v>
      </c>
      <c r="B3157" s="20" t="s">
        <v>4918</v>
      </c>
      <c r="C3157" s="20" t="s">
        <v>4909</v>
      </c>
      <c r="D3157" s="20" t="s">
        <v>354</v>
      </c>
      <c r="E3157" s="20" t="s">
        <v>13884</v>
      </c>
      <c r="F3157" s="20" t="s">
        <v>13885</v>
      </c>
      <c r="G3157" s="20" t="s">
        <v>13886</v>
      </c>
      <c r="H3157" s="20" t="s">
        <v>13887</v>
      </c>
      <c r="I3157" s="20" t="s">
        <v>401</v>
      </c>
      <c r="J3157" s="20" t="s">
        <v>483</v>
      </c>
    </row>
    <row r="3158" spans="1:10" x14ac:dyDescent="0.2">
      <c r="A3158" s="20" t="s">
        <v>13888</v>
      </c>
      <c r="B3158" s="20" t="s">
        <v>4918</v>
      </c>
      <c r="C3158" s="20" t="s">
        <v>4909</v>
      </c>
      <c r="D3158" s="20" t="s">
        <v>1287</v>
      </c>
      <c r="E3158" s="20" t="s">
        <v>13889</v>
      </c>
      <c r="F3158" s="20" t="s">
        <v>356</v>
      </c>
      <c r="G3158" s="20" t="s">
        <v>13890</v>
      </c>
      <c r="H3158" s="20" t="s">
        <v>13891</v>
      </c>
      <c r="I3158" s="20" t="s">
        <v>401</v>
      </c>
      <c r="J3158" s="20" t="s">
        <v>483</v>
      </c>
    </row>
    <row r="3159" spans="1:10" x14ac:dyDescent="0.2">
      <c r="A3159" s="20" t="s">
        <v>13892</v>
      </c>
      <c r="B3159" s="20" t="s">
        <v>4918</v>
      </c>
      <c r="C3159" s="20" t="s">
        <v>4909</v>
      </c>
      <c r="D3159" s="20" t="s">
        <v>993</v>
      </c>
      <c r="E3159" s="20" t="s">
        <v>13893</v>
      </c>
      <c r="F3159" s="20" t="s">
        <v>1037</v>
      </c>
      <c r="G3159" s="20" t="s">
        <v>13894</v>
      </c>
      <c r="H3159" s="20" t="s">
        <v>13895</v>
      </c>
      <c r="I3159" s="20" t="s">
        <v>401</v>
      </c>
      <c r="J3159" s="20" t="s">
        <v>483</v>
      </c>
    </row>
    <row r="3160" spans="1:10" x14ac:dyDescent="0.2">
      <c r="A3160" s="20" t="s">
        <v>13896</v>
      </c>
      <c r="B3160" s="20" t="s">
        <v>4918</v>
      </c>
      <c r="C3160" s="20" t="s">
        <v>4909</v>
      </c>
      <c r="D3160" s="20" t="s">
        <v>1021</v>
      </c>
      <c r="E3160" s="20" t="s">
        <v>13897</v>
      </c>
      <c r="F3160" s="20" t="s">
        <v>421</v>
      </c>
      <c r="G3160" s="20" t="s">
        <v>13898</v>
      </c>
      <c r="H3160" s="20" t="s">
        <v>13899</v>
      </c>
      <c r="I3160" s="20" t="s">
        <v>401</v>
      </c>
      <c r="J3160" s="20" t="s">
        <v>483</v>
      </c>
    </row>
    <row r="3161" spans="1:10" x14ac:dyDescent="0.2">
      <c r="A3161" s="20" t="s">
        <v>13900</v>
      </c>
      <c r="B3161" s="20" t="s">
        <v>4908</v>
      </c>
      <c r="C3161" s="20" t="s">
        <v>4909</v>
      </c>
      <c r="D3161" s="20" t="s">
        <v>354</v>
      </c>
      <c r="E3161" s="20" t="s">
        <v>13901</v>
      </c>
      <c r="F3161" s="20" t="s">
        <v>4762</v>
      </c>
      <c r="G3161" s="20" t="s">
        <v>13902</v>
      </c>
      <c r="H3161" s="20" t="s">
        <v>13903</v>
      </c>
      <c r="I3161" s="20" t="s">
        <v>401</v>
      </c>
      <c r="J3161" s="20" t="s">
        <v>483</v>
      </c>
    </row>
    <row r="3162" spans="1:10" x14ac:dyDescent="0.2">
      <c r="A3162" s="20" t="s">
        <v>13904</v>
      </c>
      <c r="B3162" s="20" t="s">
        <v>4918</v>
      </c>
      <c r="C3162" s="20" t="s">
        <v>4909</v>
      </c>
      <c r="D3162" s="20" t="s">
        <v>354</v>
      </c>
      <c r="E3162" s="20" t="s">
        <v>13905</v>
      </c>
      <c r="F3162" s="20" t="s">
        <v>984</v>
      </c>
      <c r="G3162" s="20" t="s">
        <v>13906</v>
      </c>
      <c r="H3162" s="20" t="s">
        <v>13907</v>
      </c>
      <c r="I3162" s="20" t="s">
        <v>401</v>
      </c>
      <c r="J3162" s="20" t="s">
        <v>483</v>
      </c>
    </row>
    <row r="3163" spans="1:10" x14ac:dyDescent="0.2">
      <c r="A3163" s="20" t="s">
        <v>13908</v>
      </c>
      <c r="B3163" s="20" t="s">
        <v>4918</v>
      </c>
      <c r="C3163" s="20" t="s">
        <v>4909</v>
      </c>
      <c r="D3163" s="20" t="s">
        <v>360</v>
      </c>
      <c r="E3163" s="20" t="s">
        <v>13909</v>
      </c>
      <c r="F3163" s="20" t="s">
        <v>421</v>
      </c>
      <c r="G3163" s="20" t="s">
        <v>13910</v>
      </c>
      <c r="H3163" s="20" t="s">
        <v>13911</v>
      </c>
      <c r="I3163" s="20" t="s">
        <v>352</v>
      </c>
      <c r="J3163" s="20"/>
    </row>
    <row r="3164" spans="1:10" x14ac:dyDescent="0.2">
      <c r="A3164" s="20" t="s">
        <v>13912</v>
      </c>
      <c r="B3164" s="20" t="s">
        <v>4918</v>
      </c>
      <c r="C3164" s="20" t="s">
        <v>4909</v>
      </c>
      <c r="D3164" s="20" t="s">
        <v>360</v>
      </c>
      <c r="E3164" s="20" t="s">
        <v>13913</v>
      </c>
      <c r="F3164" s="20" t="s">
        <v>914</v>
      </c>
      <c r="G3164" s="20" t="s">
        <v>13914</v>
      </c>
      <c r="H3164" s="20" t="s">
        <v>13915</v>
      </c>
      <c r="I3164" s="20" t="s">
        <v>401</v>
      </c>
      <c r="J3164" s="20" t="s">
        <v>483</v>
      </c>
    </row>
    <row r="3165" spans="1:10" x14ac:dyDescent="0.2">
      <c r="A3165" s="20" t="s">
        <v>13916</v>
      </c>
      <c r="B3165" s="20" t="s">
        <v>4908</v>
      </c>
      <c r="C3165" s="20" t="s">
        <v>4909</v>
      </c>
      <c r="D3165" s="20" t="s">
        <v>354</v>
      </c>
      <c r="E3165" s="20" t="s">
        <v>13917</v>
      </c>
      <c r="F3165" s="20" t="s">
        <v>1017</v>
      </c>
      <c r="G3165" s="20" t="s">
        <v>13918</v>
      </c>
      <c r="H3165" s="20" t="s">
        <v>13919</v>
      </c>
      <c r="I3165" s="20" t="s">
        <v>401</v>
      </c>
      <c r="J3165" s="20" t="s">
        <v>483</v>
      </c>
    </row>
    <row r="3166" spans="1:10" x14ac:dyDescent="0.2">
      <c r="A3166" s="20" t="s">
        <v>13920</v>
      </c>
      <c r="B3166" s="20" t="s">
        <v>4908</v>
      </c>
      <c r="C3166" s="20" t="s">
        <v>4909</v>
      </c>
      <c r="D3166" s="20" t="s">
        <v>354</v>
      </c>
      <c r="E3166" s="20" t="s">
        <v>13921</v>
      </c>
      <c r="F3166" s="20" t="s">
        <v>13922</v>
      </c>
      <c r="G3166" s="20" t="s">
        <v>13923</v>
      </c>
      <c r="H3166" s="20" t="s">
        <v>13924</v>
      </c>
      <c r="I3166" s="20" t="s">
        <v>401</v>
      </c>
      <c r="J3166" s="20" t="s">
        <v>402</v>
      </c>
    </row>
    <row r="3167" spans="1:10" x14ac:dyDescent="0.2">
      <c r="A3167" s="20" t="s">
        <v>13925</v>
      </c>
      <c r="B3167" s="20" t="s">
        <v>4918</v>
      </c>
      <c r="C3167" s="20" t="s">
        <v>4909</v>
      </c>
      <c r="D3167" s="20" t="s">
        <v>13862</v>
      </c>
      <c r="E3167" s="20" t="s">
        <v>13926</v>
      </c>
      <c r="F3167" s="20" t="s">
        <v>1037</v>
      </c>
      <c r="G3167" s="20" t="s">
        <v>13927</v>
      </c>
      <c r="H3167" s="20" t="s">
        <v>13928</v>
      </c>
      <c r="I3167" s="20" t="s">
        <v>401</v>
      </c>
      <c r="J3167" s="20" t="s">
        <v>483</v>
      </c>
    </row>
    <row r="3168" spans="1:10" x14ac:dyDescent="0.2">
      <c r="A3168" s="20" t="s">
        <v>13929</v>
      </c>
      <c r="B3168" s="20" t="s">
        <v>4918</v>
      </c>
      <c r="C3168" s="20" t="s">
        <v>4909</v>
      </c>
      <c r="D3168" s="20" t="s">
        <v>360</v>
      </c>
      <c r="E3168" s="20" t="s">
        <v>13930</v>
      </c>
      <c r="F3168" s="20" t="s">
        <v>405</v>
      </c>
      <c r="G3168" s="20" t="s">
        <v>13931</v>
      </c>
      <c r="H3168" s="20" t="s">
        <v>13932</v>
      </c>
      <c r="I3168" s="20" t="s">
        <v>389</v>
      </c>
      <c r="J3168" s="20"/>
    </row>
    <row r="3169" spans="1:10" x14ac:dyDescent="0.2">
      <c r="A3169" s="20" t="s">
        <v>13933</v>
      </c>
      <c r="B3169" s="20" t="s">
        <v>4908</v>
      </c>
      <c r="C3169" s="20" t="s">
        <v>4909</v>
      </c>
      <c r="D3169" s="20" t="s">
        <v>4875</v>
      </c>
      <c r="E3169" s="20" t="s">
        <v>13934</v>
      </c>
      <c r="F3169" s="20" t="s">
        <v>1037</v>
      </c>
      <c r="G3169" s="20" t="s">
        <v>13935</v>
      </c>
      <c r="H3169" s="20" t="s">
        <v>13936</v>
      </c>
      <c r="I3169" s="20" t="s">
        <v>401</v>
      </c>
      <c r="J3169" s="20" t="s">
        <v>483</v>
      </c>
    </row>
    <row r="3170" spans="1:10" x14ac:dyDescent="0.2">
      <c r="A3170" s="20" t="s">
        <v>13937</v>
      </c>
      <c r="B3170" s="20" t="s">
        <v>4918</v>
      </c>
      <c r="C3170" s="20" t="s">
        <v>4909</v>
      </c>
      <c r="D3170" s="20" t="s">
        <v>1287</v>
      </c>
      <c r="E3170" s="20" t="s">
        <v>13938</v>
      </c>
      <c r="F3170" s="20" t="s">
        <v>900</v>
      </c>
      <c r="G3170" s="20" t="s">
        <v>13939</v>
      </c>
      <c r="H3170" s="20" t="s">
        <v>13940</v>
      </c>
      <c r="I3170" s="20" t="s">
        <v>389</v>
      </c>
      <c r="J3170" s="20"/>
    </row>
    <row r="3171" spans="1:10" x14ac:dyDescent="0.2">
      <c r="A3171" s="20" t="s">
        <v>13941</v>
      </c>
      <c r="B3171" s="20" t="s">
        <v>4918</v>
      </c>
      <c r="C3171" s="20" t="s">
        <v>4909</v>
      </c>
      <c r="D3171" s="20" t="s">
        <v>1287</v>
      </c>
      <c r="E3171" s="20" t="s">
        <v>13942</v>
      </c>
      <c r="F3171" s="20" t="s">
        <v>770</v>
      </c>
      <c r="G3171" s="20" t="s">
        <v>13943</v>
      </c>
      <c r="H3171" s="20" t="s">
        <v>13944</v>
      </c>
      <c r="I3171" s="20" t="s">
        <v>401</v>
      </c>
      <c r="J3171" s="20" t="s">
        <v>402</v>
      </c>
    </row>
    <row r="3172" spans="1:10" x14ac:dyDescent="0.2">
      <c r="A3172" s="20" t="s">
        <v>13945</v>
      </c>
      <c r="B3172" s="20" t="s">
        <v>4908</v>
      </c>
      <c r="C3172" s="20" t="s">
        <v>4909</v>
      </c>
      <c r="D3172" s="20" t="s">
        <v>1287</v>
      </c>
      <c r="E3172" s="20" t="s">
        <v>13946</v>
      </c>
      <c r="F3172" s="20" t="s">
        <v>13947</v>
      </c>
      <c r="G3172" s="20" t="s">
        <v>13948</v>
      </c>
      <c r="H3172" s="20" t="s">
        <v>13949</v>
      </c>
      <c r="I3172" s="20" t="s">
        <v>401</v>
      </c>
      <c r="J3172" s="20" t="s">
        <v>483</v>
      </c>
    </row>
    <row r="3173" spans="1:10" x14ac:dyDescent="0.2">
      <c r="A3173" s="20" t="s">
        <v>13950</v>
      </c>
      <c r="B3173" s="20" t="s">
        <v>345</v>
      </c>
      <c r="C3173" s="20" t="s">
        <v>13951</v>
      </c>
      <c r="D3173" s="20" t="s">
        <v>571</v>
      </c>
      <c r="E3173" s="20" t="s">
        <v>13952</v>
      </c>
      <c r="F3173" s="20" t="s">
        <v>13953</v>
      </c>
      <c r="G3173" s="20" t="s">
        <v>13954</v>
      </c>
      <c r="H3173" s="20" t="s">
        <v>13955</v>
      </c>
      <c r="I3173" s="20" t="s">
        <v>401</v>
      </c>
      <c r="J3173" s="20" t="s">
        <v>483</v>
      </c>
    </row>
    <row r="3174" spans="1:10" x14ac:dyDescent="0.2">
      <c r="A3174" s="20" t="s">
        <v>13956</v>
      </c>
      <c r="B3174" s="20" t="s">
        <v>992</v>
      </c>
      <c r="C3174" s="20" t="s">
        <v>13951</v>
      </c>
      <c r="D3174" s="20" t="s">
        <v>571</v>
      </c>
      <c r="E3174" s="20" t="s">
        <v>13957</v>
      </c>
      <c r="F3174" s="20" t="s">
        <v>13958</v>
      </c>
      <c r="G3174" s="20"/>
      <c r="H3174" s="20" t="s">
        <v>13959</v>
      </c>
      <c r="I3174" s="20" t="s">
        <v>352</v>
      </c>
      <c r="J3174" s="20"/>
    </row>
    <row r="3175" spans="1:10" x14ac:dyDescent="0.2">
      <c r="A3175" s="20" t="s">
        <v>13960</v>
      </c>
      <c r="B3175" s="20" t="s">
        <v>3564</v>
      </c>
      <c r="C3175" s="20" t="s">
        <v>13951</v>
      </c>
      <c r="D3175" s="20" t="s">
        <v>419</v>
      </c>
      <c r="E3175" s="20" t="s">
        <v>13961</v>
      </c>
      <c r="F3175" s="20" t="s">
        <v>13962</v>
      </c>
      <c r="G3175" s="20" t="s">
        <v>13963</v>
      </c>
      <c r="H3175" s="20" t="s">
        <v>13964</v>
      </c>
      <c r="I3175" s="20" t="s">
        <v>401</v>
      </c>
      <c r="J3175" s="20" t="s">
        <v>402</v>
      </c>
    </row>
    <row r="3176" spans="1:10" x14ac:dyDescent="0.2">
      <c r="A3176" s="20" t="s">
        <v>13965</v>
      </c>
      <c r="B3176" s="20" t="s">
        <v>992</v>
      </c>
      <c r="C3176" s="20" t="s">
        <v>13951</v>
      </c>
      <c r="D3176" s="20" t="s">
        <v>571</v>
      </c>
      <c r="E3176" s="20" t="s">
        <v>13966</v>
      </c>
      <c r="F3176" s="20" t="s">
        <v>13967</v>
      </c>
      <c r="G3176" s="20" t="s">
        <v>13968</v>
      </c>
      <c r="H3176" s="20" t="s">
        <v>13969</v>
      </c>
      <c r="I3176" s="20" t="s">
        <v>401</v>
      </c>
      <c r="J3176" s="20" t="s">
        <v>483</v>
      </c>
    </row>
    <row r="3177" spans="1:10" x14ac:dyDescent="0.2">
      <c r="A3177" s="20" t="s">
        <v>13970</v>
      </c>
      <c r="B3177" s="20" t="s">
        <v>992</v>
      </c>
      <c r="C3177" s="20" t="s">
        <v>13951</v>
      </c>
      <c r="D3177" s="20" t="s">
        <v>571</v>
      </c>
      <c r="E3177" s="20" t="s">
        <v>13971</v>
      </c>
      <c r="F3177" s="20" t="s">
        <v>13972</v>
      </c>
      <c r="G3177" s="20" t="s">
        <v>13973</v>
      </c>
      <c r="H3177" s="20" t="s">
        <v>13974</v>
      </c>
      <c r="I3177" s="20" t="s">
        <v>401</v>
      </c>
      <c r="J3177" s="20" t="s">
        <v>483</v>
      </c>
    </row>
    <row r="3178" spans="1:10" x14ac:dyDescent="0.2">
      <c r="A3178" s="20" t="s">
        <v>13975</v>
      </c>
      <c r="B3178" s="20" t="s">
        <v>992</v>
      </c>
      <c r="C3178" s="20" t="s">
        <v>13951</v>
      </c>
      <c r="D3178" s="20" t="s">
        <v>571</v>
      </c>
      <c r="E3178" s="20" t="s">
        <v>13976</v>
      </c>
      <c r="F3178" s="20" t="s">
        <v>13977</v>
      </c>
      <c r="G3178" s="20" t="s">
        <v>13978</v>
      </c>
      <c r="H3178" s="20" t="s">
        <v>13979</v>
      </c>
      <c r="I3178" s="20" t="s">
        <v>352</v>
      </c>
      <c r="J3178" s="20"/>
    </row>
    <row r="3179" spans="1:10" x14ac:dyDescent="0.2">
      <c r="A3179" s="20" t="s">
        <v>13980</v>
      </c>
      <c r="B3179" s="20" t="s">
        <v>992</v>
      </c>
      <c r="C3179" s="20" t="s">
        <v>13951</v>
      </c>
      <c r="D3179" s="20" t="s">
        <v>571</v>
      </c>
      <c r="E3179" s="20" t="s">
        <v>13981</v>
      </c>
      <c r="F3179" s="20" t="s">
        <v>13982</v>
      </c>
      <c r="G3179" s="20" t="s">
        <v>13983</v>
      </c>
      <c r="H3179" s="20" t="s">
        <v>13984</v>
      </c>
      <c r="I3179" s="20" t="s">
        <v>401</v>
      </c>
      <c r="J3179" s="20" t="s">
        <v>483</v>
      </c>
    </row>
    <row r="3180" spans="1:10" x14ac:dyDescent="0.2">
      <c r="A3180" s="20" t="s">
        <v>13985</v>
      </c>
      <c r="B3180" s="20" t="s">
        <v>3564</v>
      </c>
      <c r="C3180" s="20" t="s">
        <v>13951</v>
      </c>
      <c r="D3180" s="20" t="s">
        <v>571</v>
      </c>
      <c r="E3180" s="20" t="s">
        <v>13986</v>
      </c>
      <c r="F3180" s="20" t="s">
        <v>13987</v>
      </c>
      <c r="G3180" s="20" t="s">
        <v>13988</v>
      </c>
      <c r="H3180" s="20" t="s">
        <v>13989</v>
      </c>
      <c r="I3180" s="20" t="s">
        <v>389</v>
      </c>
      <c r="J3180" s="20"/>
    </row>
    <row r="3181" spans="1:10" x14ac:dyDescent="0.2">
      <c r="A3181" s="20" t="s">
        <v>13990</v>
      </c>
      <c r="B3181" s="20" t="s">
        <v>992</v>
      </c>
      <c r="C3181" s="20" t="s">
        <v>13951</v>
      </c>
      <c r="D3181" s="20" t="s">
        <v>375</v>
      </c>
      <c r="E3181" s="20" t="s">
        <v>13991</v>
      </c>
      <c r="F3181" s="20" t="s">
        <v>13992</v>
      </c>
      <c r="G3181" s="20" t="s">
        <v>13993</v>
      </c>
      <c r="H3181" s="20" t="s">
        <v>13994</v>
      </c>
      <c r="I3181" s="20" t="s">
        <v>401</v>
      </c>
      <c r="J3181" s="20" t="s">
        <v>483</v>
      </c>
    </row>
    <row r="3182" spans="1:10" x14ac:dyDescent="0.2">
      <c r="A3182" s="20" t="s">
        <v>13995</v>
      </c>
      <c r="B3182" s="20" t="s">
        <v>3564</v>
      </c>
      <c r="C3182" s="20" t="s">
        <v>13951</v>
      </c>
      <c r="D3182" s="20" t="s">
        <v>419</v>
      </c>
      <c r="E3182" s="20" t="s">
        <v>13996</v>
      </c>
      <c r="F3182" s="20" t="s">
        <v>13997</v>
      </c>
      <c r="G3182" s="20" t="s">
        <v>13998</v>
      </c>
      <c r="H3182" s="20" t="s">
        <v>13999</v>
      </c>
      <c r="I3182" s="20" t="s">
        <v>352</v>
      </c>
      <c r="J3182" s="20"/>
    </row>
    <row r="3183" spans="1:10" x14ac:dyDescent="0.2">
      <c r="A3183" s="20" t="s">
        <v>14000</v>
      </c>
      <c r="B3183" s="20" t="s">
        <v>992</v>
      </c>
      <c r="C3183" s="20" t="s">
        <v>13951</v>
      </c>
      <c r="D3183" s="20" t="s">
        <v>571</v>
      </c>
      <c r="E3183" s="20" t="s">
        <v>14001</v>
      </c>
      <c r="F3183" s="20" t="s">
        <v>13992</v>
      </c>
      <c r="G3183" s="20" t="s">
        <v>14002</v>
      </c>
      <c r="H3183" s="20" t="s">
        <v>14003</v>
      </c>
      <c r="I3183" s="20" t="s">
        <v>401</v>
      </c>
      <c r="J3183" s="20" t="s">
        <v>483</v>
      </c>
    </row>
    <row r="3184" spans="1:10" x14ac:dyDescent="0.2">
      <c r="A3184" s="20" t="s">
        <v>14004</v>
      </c>
      <c r="B3184" s="20" t="s">
        <v>992</v>
      </c>
      <c r="C3184" s="20" t="s">
        <v>13951</v>
      </c>
      <c r="D3184" s="20" t="s">
        <v>445</v>
      </c>
      <c r="E3184" s="20" t="s">
        <v>14005</v>
      </c>
      <c r="F3184" s="20" t="s">
        <v>14006</v>
      </c>
      <c r="G3184" s="20" t="s">
        <v>14007</v>
      </c>
      <c r="H3184" s="20" t="s">
        <v>14008</v>
      </c>
      <c r="I3184" s="20" t="s">
        <v>401</v>
      </c>
      <c r="J3184" s="20" t="s">
        <v>483</v>
      </c>
    </row>
    <row r="3185" spans="1:10" x14ac:dyDescent="0.2">
      <c r="A3185" s="20" t="s">
        <v>14009</v>
      </c>
      <c r="B3185" s="20" t="s">
        <v>992</v>
      </c>
      <c r="C3185" s="20" t="s">
        <v>13951</v>
      </c>
      <c r="D3185" s="20" t="s">
        <v>391</v>
      </c>
      <c r="E3185" s="20" t="s">
        <v>14010</v>
      </c>
      <c r="F3185" s="20" t="s">
        <v>14011</v>
      </c>
      <c r="G3185" s="20" t="s">
        <v>14012</v>
      </c>
      <c r="H3185" s="20" t="s">
        <v>14013</v>
      </c>
      <c r="I3185" s="20" t="s">
        <v>401</v>
      </c>
      <c r="J3185" s="20" t="s">
        <v>402</v>
      </c>
    </row>
    <row r="3186" spans="1:10" x14ac:dyDescent="0.2">
      <c r="A3186" s="20" t="s">
        <v>14014</v>
      </c>
      <c r="B3186" s="20" t="s">
        <v>992</v>
      </c>
      <c r="C3186" s="20" t="s">
        <v>13951</v>
      </c>
      <c r="D3186" s="20" t="s">
        <v>375</v>
      </c>
      <c r="E3186" s="20" t="s">
        <v>14015</v>
      </c>
      <c r="F3186" s="20" t="s">
        <v>14016</v>
      </c>
      <c r="G3186" s="20" t="s">
        <v>14017</v>
      </c>
      <c r="H3186" s="20" t="s">
        <v>14018</v>
      </c>
      <c r="I3186" s="20" t="s">
        <v>401</v>
      </c>
      <c r="J3186" s="20" t="s">
        <v>483</v>
      </c>
    </row>
    <row r="3187" spans="1:10" x14ac:dyDescent="0.2">
      <c r="A3187" s="20" t="s">
        <v>14019</v>
      </c>
      <c r="B3187" s="20" t="s">
        <v>992</v>
      </c>
      <c r="C3187" s="20" t="s">
        <v>13951</v>
      </c>
      <c r="D3187" s="20" t="s">
        <v>571</v>
      </c>
      <c r="E3187" s="20" t="s">
        <v>14020</v>
      </c>
      <c r="F3187" s="20" t="s">
        <v>14021</v>
      </c>
      <c r="G3187" s="20" t="s">
        <v>14022</v>
      </c>
      <c r="H3187" s="20" t="s">
        <v>14023</v>
      </c>
      <c r="I3187" s="20" t="s">
        <v>401</v>
      </c>
      <c r="J3187" s="20" t="s">
        <v>483</v>
      </c>
    </row>
    <row r="3188" spans="1:10" x14ac:dyDescent="0.2">
      <c r="A3188" s="20" t="s">
        <v>14024</v>
      </c>
      <c r="B3188" s="20" t="s">
        <v>992</v>
      </c>
      <c r="C3188" s="20" t="s">
        <v>13951</v>
      </c>
      <c r="D3188" s="20" t="s">
        <v>1021</v>
      </c>
      <c r="E3188" s="20" t="s">
        <v>14025</v>
      </c>
      <c r="F3188" s="20" t="s">
        <v>14026</v>
      </c>
      <c r="G3188" s="20" t="s">
        <v>14027</v>
      </c>
      <c r="H3188" s="20" t="s">
        <v>14028</v>
      </c>
      <c r="I3188" s="20" t="s">
        <v>401</v>
      </c>
      <c r="J3188" s="20" t="s">
        <v>483</v>
      </c>
    </row>
    <row r="3189" spans="1:10" x14ac:dyDescent="0.2">
      <c r="A3189" s="20" t="s">
        <v>14029</v>
      </c>
      <c r="B3189" s="20" t="s">
        <v>345</v>
      </c>
      <c r="C3189" s="20" t="s">
        <v>13951</v>
      </c>
      <c r="D3189" s="20" t="s">
        <v>571</v>
      </c>
      <c r="E3189" s="20" t="s">
        <v>14030</v>
      </c>
      <c r="F3189" s="20" t="s">
        <v>14031</v>
      </c>
      <c r="G3189" s="20" t="s">
        <v>14032</v>
      </c>
      <c r="H3189" s="20" t="s">
        <v>14033</v>
      </c>
      <c r="I3189" s="20" t="s">
        <v>352</v>
      </c>
      <c r="J3189" s="20"/>
    </row>
    <row r="3190" spans="1:10" x14ac:dyDescent="0.2">
      <c r="A3190" s="20" t="s">
        <v>14034</v>
      </c>
      <c r="B3190" s="20" t="s">
        <v>992</v>
      </c>
      <c r="C3190" s="20" t="s">
        <v>13951</v>
      </c>
      <c r="D3190" s="20" t="s">
        <v>571</v>
      </c>
      <c r="E3190" s="20" t="s">
        <v>14035</v>
      </c>
      <c r="F3190" s="20" t="s">
        <v>14036</v>
      </c>
      <c r="G3190" s="20" t="s">
        <v>14037</v>
      </c>
      <c r="H3190" s="20" t="s">
        <v>14038</v>
      </c>
      <c r="I3190" s="20" t="s">
        <v>401</v>
      </c>
      <c r="J3190" s="20" t="s">
        <v>402</v>
      </c>
    </row>
    <row r="3191" spans="1:10" x14ac:dyDescent="0.2">
      <c r="A3191" s="20" t="s">
        <v>14039</v>
      </c>
      <c r="B3191" s="20" t="s">
        <v>992</v>
      </c>
      <c r="C3191" s="20" t="s">
        <v>13951</v>
      </c>
      <c r="D3191" s="20" t="s">
        <v>571</v>
      </c>
      <c r="E3191" s="20" t="s">
        <v>14040</v>
      </c>
      <c r="F3191" s="20" t="s">
        <v>14041</v>
      </c>
      <c r="G3191" s="20" t="s">
        <v>14042</v>
      </c>
      <c r="H3191" s="20" t="s">
        <v>14043</v>
      </c>
      <c r="I3191" s="20" t="s">
        <v>389</v>
      </c>
      <c r="J3191" s="20"/>
    </row>
    <row r="3192" spans="1:10" x14ac:dyDescent="0.2">
      <c r="A3192" s="20" t="s">
        <v>14044</v>
      </c>
      <c r="B3192" s="20" t="s">
        <v>992</v>
      </c>
      <c r="C3192" s="20" t="s">
        <v>13951</v>
      </c>
      <c r="D3192" s="20" t="s">
        <v>571</v>
      </c>
      <c r="E3192" s="20" t="s">
        <v>14045</v>
      </c>
      <c r="F3192" s="20" t="s">
        <v>14041</v>
      </c>
      <c r="G3192" s="20" t="s">
        <v>14046</v>
      </c>
      <c r="H3192" s="20" t="s">
        <v>14047</v>
      </c>
      <c r="I3192" s="20" t="s">
        <v>401</v>
      </c>
      <c r="J3192" s="20" t="s">
        <v>402</v>
      </c>
    </row>
    <row r="3193" spans="1:10" x14ac:dyDescent="0.2">
      <c r="A3193" s="20" t="s">
        <v>14048</v>
      </c>
      <c r="B3193" s="20" t="s">
        <v>992</v>
      </c>
      <c r="C3193" s="20" t="s">
        <v>13951</v>
      </c>
      <c r="D3193" s="20" t="s">
        <v>375</v>
      </c>
      <c r="E3193" s="20" t="s">
        <v>14049</v>
      </c>
      <c r="F3193" s="20" t="s">
        <v>14050</v>
      </c>
      <c r="G3193" s="20" t="s">
        <v>14051</v>
      </c>
      <c r="H3193" s="20" t="s">
        <v>14052</v>
      </c>
      <c r="I3193" s="20" t="s">
        <v>401</v>
      </c>
      <c r="J3193" s="20" t="s">
        <v>483</v>
      </c>
    </row>
    <row r="3194" spans="1:10" x14ac:dyDescent="0.2">
      <c r="A3194" s="20" t="s">
        <v>14053</v>
      </c>
      <c r="B3194" s="20" t="s">
        <v>992</v>
      </c>
      <c r="C3194" s="20" t="s">
        <v>13951</v>
      </c>
      <c r="D3194" s="20" t="s">
        <v>571</v>
      </c>
      <c r="E3194" s="20" t="s">
        <v>14054</v>
      </c>
      <c r="F3194" s="20" t="s">
        <v>14041</v>
      </c>
      <c r="G3194" s="20" t="s">
        <v>14055</v>
      </c>
      <c r="H3194" s="20" t="s">
        <v>14056</v>
      </c>
      <c r="I3194" s="20" t="s">
        <v>352</v>
      </c>
      <c r="J3194" s="20"/>
    </row>
    <row r="3195" spans="1:10" x14ac:dyDescent="0.2">
      <c r="A3195" s="20" t="s">
        <v>14057</v>
      </c>
      <c r="B3195" s="20" t="s">
        <v>345</v>
      </c>
      <c r="C3195" s="20" t="s">
        <v>13951</v>
      </c>
      <c r="D3195" s="20" t="s">
        <v>354</v>
      </c>
      <c r="E3195" s="20" t="s">
        <v>14058</v>
      </c>
      <c r="F3195" s="20" t="s">
        <v>14059</v>
      </c>
      <c r="G3195" s="20" t="s">
        <v>14060</v>
      </c>
      <c r="H3195" s="20" t="s">
        <v>14061</v>
      </c>
      <c r="I3195" s="20" t="s">
        <v>389</v>
      </c>
      <c r="J3195" s="20"/>
    </row>
    <row r="3196" spans="1:10" x14ac:dyDescent="0.2">
      <c r="A3196" s="20" t="s">
        <v>14062</v>
      </c>
      <c r="B3196" s="20" t="s">
        <v>992</v>
      </c>
      <c r="C3196" s="20" t="s">
        <v>13951</v>
      </c>
      <c r="D3196" s="20" t="s">
        <v>375</v>
      </c>
      <c r="E3196" s="20" t="s">
        <v>14063</v>
      </c>
      <c r="F3196" s="20" t="s">
        <v>13992</v>
      </c>
      <c r="G3196" s="20" t="s">
        <v>14064</v>
      </c>
      <c r="H3196" s="20" t="s">
        <v>14065</v>
      </c>
      <c r="I3196" s="20" t="s">
        <v>401</v>
      </c>
      <c r="J3196" s="20" t="s">
        <v>483</v>
      </c>
    </row>
    <row r="3197" spans="1:10" x14ac:dyDescent="0.2">
      <c r="A3197" s="20" t="s">
        <v>14066</v>
      </c>
      <c r="B3197" s="20" t="s">
        <v>345</v>
      </c>
      <c r="C3197" s="20" t="s">
        <v>13951</v>
      </c>
      <c r="D3197" s="20" t="s">
        <v>993</v>
      </c>
      <c r="E3197" s="20" t="s">
        <v>14067</v>
      </c>
      <c r="F3197" s="20" t="s">
        <v>14068</v>
      </c>
      <c r="G3197" s="20" t="s">
        <v>14069</v>
      </c>
      <c r="H3197" s="20" t="s">
        <v>14070</v>
      </c>
      <c r="I3197" s="20" t="s">
        <v>352</v>
      </c>
      <c r="J3197" s="20"/>
    </row>
    <row r="3198" spans="1:10" x14ac:dyDescent="0.2">
      <c r="A3198" s="20" t="s">
        <v>14071</v>
      </c>
      <c r="B3198" s="20" t="s">
        <v>992</v>
      </c>
      <c r="C3198" s="20" t="s">
        <v>13951</v>
      </c>
      <c r="D3198" s="20" t="s">
        <v>4875</v>
      </c>
      <c r="E3198" s="20" t="s">
        <v>14072</v>
      </c>
      <c r="F3198" s="20" t="s">
        <v>14073</v>
      </c>
      <c r="G3198" s="20" t="s">
        <v>14074</v>
      </c>
      <c r="H3198" s="20" t="s">
        <v>14075</v>
      </c>
      <c r="I3198" s="20" t="s">
        <v>401</v>
      </c>
      <c r="J3198" s="20" t="s">
        <v>483</v>
      </c>
    </row>
    <row r="3199" spans="1:10" x14ac:dyDescent="0.2">
      <c r="A3199" s="20" t="s">
        <v>14076</v>
      </c>
      <c r="B3199" s="20" t="s">
        <v>992</v>
      </c>
      <c r="C3199" s="20" t="s">
        <v>13951</v>
      </c>
      <c r="D3199" s="20" t="s">
        <v>360</v>
      </c>
      <c r="E3199" s="20" t="s">
        <v>14077</v>
      </c>
      <c r="F3199" s="20" t="s">
        <v>13992</v>
      </c>
      <c r="G3199" s="20" t="s">
        <v>14078</v>
      </c>
      <c r="H3199" s="20" t="s">
        <v>14079</v>
      </c>
      <c r="I3199" s="20" t="s">
        <v>401</v>
      </c>
      <c r="J3199" s="20" t="s">
        <v>483</v>
      </c>
    </row>
    <row r="3200" spans="1:10" x14ac:dyDescent="0.2">
      <c r="A3200" s="20" t="s">
        <v>14080</v>
      </c>
      <c r="B3200" s="20" t="s">
        <v>992</v>
      </c>
      <c r="C3200" s="20" t="s">
        <v>13951</v>
      </c>
      <c r="D3200" s="20" t="s">
        <v>445</v>
      </c>
      <c r="E3200" s="20" t="s">
        <v>14081</v>
      </c>
      <c r="F3200" s="20" t="s">
        <v>14082</v>
      </c>
      <c r="G3200" s="20" t="s">
        <v>14083</v>
      </c>
      <c r="H3200" s="20" t="s">
        <v>14084</v>
      </c>
      <c r="I3200" s="20" t="s">
        <v>401</v>
      </c>
      <c r="J3200" s="20" t="s">
        <v>3545</v>
      </c>
    </row>
    <row r="3201" spans="1:10" x14ac:dyDescent="0.2">
      <c r="A3201" s="20" t="s">
        <v>14085</v>
      </c>
      <c r="B3201" s="20" t="s">
        <v>992</v>
      </c>
      <c r="C3201" s="20" t="s">
        <v>13951</v>
      </c>
      <c r="D3201" s="20" t="s">
        <v>419</v>
      </c>
      <c r="E3201" s="20" t="s">
        <v>14086</v>
      </c>
      <c r="F3201" s="20" t="s">
        <v>14087</v>
      </c>
      <c r="G3201" s="20" t="s">
        <v>14088</v>
      </c>
      <c r="H3201" s="20" t="s">
        <v>14089</v>
      </c>
      <c r="I3201" s="20" t="s">
        <v>352</v>
      </c>
      <c r="J3201" s="20"/>
    </row>
    <row r="3202" spans="1:10" x14ac:dyDescent="0.2">
      <c r="A3202" s="20" t="s">
        <v>14090</v>
      </c>
      <c r="B3202" s="20" t="s">
        <v>992</v>
      </c>
      <c r="C3202" s="20" t="s">
        <v>13951</v>
      </c>
      <c r="D3202" s="20" t="s">
        <v>419</v>
      </c>
      <c r="E3202" s="20" t="s">
        <v>14091</v>
      </c>
      <c r="F3202" s="20" t="s">
        <v>14016</v>
      </c>
      <c r="G3202" s="20" t="s">
        <v>14092</v>
      </c>
      <c r="H3202" s="20" t="s">
        <v>14093</v>
      </c>
      <c r="I3202" s="20" t="s">
        <v>401</v>
      </c>
      <c r="J3202" s="20" t="s">
        <v>483</v>
      </c>
    </row>
    <row r="3203" spans="1:10" x14ac:dyDescent="0.2">
      <c r="A3203" s="20" t="s">
        <v>14094</v>
      </c>
      <c r="B3203" s="20" t="s">
        <v>992</v>
      </c>
      <c r="C3203" s="20" t="s">
        <v>13951</v>
      </c>
      <c r="D3203" s="20" t="s">
        <v>571</v>
      </c>
      <c r="E3203" s="20" t="s">
        <v>14095</v>
      </c>
      <c r="F3203" s="20" t="s">
        <v>14096</v>
      </c>
      <c r="G3203" s="20" t="s">
        <v>14097</v>
      </c>
      <c r="H3203" s="20" t="s">
        <v>14098</v>
      </c>
      <c r="I3203" s="20" t="s">
        <v>401</v>
      </c>
      <c r="J3203" s="20" t="s">
        <v>402</v>
      </c>
    </row>
    <row r="3204" spans="1:10" x14ac:dyDescent="0.2">
      <c r="A3204" s="20" t="s">
        <v>14099</v>
      </c>
      <c r="B3204" s="20" t="s">
        <v>345</v>
      </c>
      <c r="C3204" s="20" t="s">
        <v>13951</v>
      </c>
      <c r="D3204" s="20" t="s">
        <v>391</v>
      </c>
      <c r="E3204" s="20" t="s">
        <v>14100</v>
      </c>
      <c r="F3204" s="20" t="s">
        <v>14101</v>
      </c>
      <c r="G3204" s="20" t="s">
        <v>14102</v>
      </c>
      <c r="H3204" s="20" t="s">
        <v>14103</v>
      </c>
      <c r="I3204" s="20" t="s">
        <v>352</v>
      </c>
      <c r="J3204" s="20"/>
    </row>
    <row r="3205" spans="1:10" x14ac:dyDescent="0.2">
      <c r="A3205" s="20" t="s">
        <v>14104</v>
      </c>
      <c r="B3205" s="20" t="s">
        <v>992</v>
      </c>
      <c r="C3205" s="20" t="s">
        <v>13951</v>
      </c>
      <c r="D3205" s="20" t="s">
        <v>571</v>
      </c>
      <c r="E3205" s="20" t="s">
        <v>14105</v>
      </c>
      <c r="F3205" s="20" t="s">
        <v>14106</v>
      </c>
      <c r="G3205" s="20" t="s">
        <v>14107</v>
      </c>
      <c r="H3205" s="20" t="s">
        <v>14108</v>
      </c>
      <c r="I3205" s="20" t="s">
        <v>352</v>
      </c>
      <c r="J3205" s="20"/>
    </row>
    <row r="3206" spans="1:10" x14ac:dyDescent="0.2">
      <c r="A3206" s="20" t="s">
        <v>14109</v>
      </c>
      <c r="B3206" s="20" t="s">
        <v>3681</v>
      </c>
      <c r="C3206" s="20" t="s">
        <v>13951</v>
      </c>
      <c r="D3206" s="20" t="s">
        <v>571</v>
      </c>
      <c r="E3206" s="20" t="s">
        <v>14110</v>
      </c>
      <c r="F3206" s="20" t="s">
        <v>14111</v>
      </c>
      <c r="G3206" s="20" t="s">
        <v>14112</v>
      </c>
      <c r="H3206" s="20" t="s">
        <v>14113</v>
      </c>
      <c r="I3206" s="20" t="s">
        <v>401</v>
      </c>
      <c r="J3206" s="20" t="s">
        <v>3545</v>
      </c>
    </row>
    <row r="3207" spans="1:10" x14ac:dyDescent="0.2">
      <c r="A3207" s="20" t="s">
        <v>14114</v>
      </c>
      <c r="B3207" s="20" t="s">
        <v>345</v>
      </c>
      <c r="C3207" s="20" t="s">
        <v>13951</v>
      </c>
      <c r="D3207" s="20" t="s">
        <v>419</v>
      </c>
      <c r="E3207" s="20" t="s">
        <v>14115</v>
      </c>
      <c r="F3207" s="20" t="s">
        <v>14116</v>
      </c>
      <c r="G3207" s="20" t="s">
        <v>14117</v>
      </c>
      <c r="H3207" s="20" t="s">
        <v>14118</v>
      </c>
      <c r="I3207" s="20" t="s">
        <v>401</v>
      </c>
      <c r="J3207" s="20" t="s">
        <v>402</v>
      </c>
    </row>
    <row r="3208" spans="1:10" x14ac:dyDescent="0.2">
      <c r="A3208" s="20" t="s">
        <v>14119</v>
      </c>
      <c r="B3208" s="20" t="s">
        <v>992</v>
      </c>
      <c r="C3208" s="20" t="s">
        <v>13951</v>
      </c>
      <c r="D3208" s="20" t="s">
        <v>571</v>
      </c>
      <c r="E3208" s="20" t="s">
        <v>14120</v>
      </c>
      <c r="F3208" s="20" t="s">
        <v>14121</v>
      </c>
      <c r="G3208" s="20" t="s">
        <v>14122</v>
      </c>
      <c r="H3208" s="20" t="s">
        <v>14123</v>
      </c>
      <c r="I3208" s="20" t="s">
        <v>401</v>
      </c>
      <c r="J3208" s="20" t="s">
        <v>483</v>
      </c>
    </row>
    <row r="3209" spans="1:10" x14ac:dyDescent="0.2">
      <c r="A3209" s="20" t="s">
        <v>14124</v>
      </c>
      <c r="B3209" s="20" t="s">
        <v>992</v>
      </c>
      <c r="C3209" s="20" t="s">
        <v>13951</v>
      </c>
      <c r="D3209" s="20" t="s">
        <v>430</v>
      </c>
      <c r="E3209" s="20" t="s">
        <v>14125</v>
      </c>
      <c r="F3209" s="20" t="s">
        <v>14126</v>
      </c>
      <c r="G3209" s="20" t="s">
        <v>14127</v>
      </c>
      <c r="H3209" s="20" t="s">
        <v>14128</v>
      </c>
      <c r="I3209" s="20" t="s">
        <v>401</v>
      </c>
      <c r="J3209" s="20" t="s">
        <v>402</v>
      </c>
    </row>
    <row r="3210" spans="1:10" x14ac:dyDescent="0.2">
      <c r="A3210" s="20" t="s">
        <v>14129</v>
      </c>
      <c r="B3210" s="20" t="s">
        <v>345</v>
      </c>
      <c r="C3210" s="20" t="s">
        <v>13951</v>
      </c>
      <c r="D3210" s="20" t="s">
        <v>571</v>
      </c>
      <c r="E3210" s="20" t="s">
        <v>14130</v>
      </c>
      <c r="F3210" s="20" t="s">
        <v>14131</v>
      </c>
      <c r="G3210" s="20" t="s">
        <v>14132</v>
      </c>
      <c r="H3210" s="20" t="s">
        <v>14133</v>
      </c>
      <c r="I3210" s="20" t="s">
        <v>401</v>
      </c>
      <c r="J3210" s="20" t="s">
        <v>483</v>
      </c>
    </row>
    <row r="3211" spans="1:10" x14ac:dyDescent="0.2">
      <c r="A3211" s="20" t="s">
        <v>14134</v>
      </c>
      <c r="B3211" s="20" t="s">
        <v>992</v>
      </c>
      <c r="C3211" s="20" t="s">
        <v>13951</v>
      </c>
      <c r="D3211" s="20" t="s">
        <v>571</v>
      </c>
      <c r="E3211" s="20" t="s">
        <v>14135</v>
      </c>
      <c r="F3211" s="20" t="s">
        <v>14136</v>
      </c>
      <c r="G3211" s="20" t="s">
        <v>14137</v>
      </c>
      <c r="H3211" s="20" t="s">
        <v>14138</v>
      </c>
      <c r="I3211" s="20" t="s">
        <v>352</v>
      </c>
      <c r="J3211" s="20"/>
    </row>
    <row r="3212" spans="1:10" x14ac:dyDescent="0.2">
      <c r="A3212" s="20" t="s">
        <v>14139</v>
      </c>
      <c r="B3212" s="20" t="s">
        <v>992</v>
      </c>
      <c r="C3212" s="20" t="s">
        <v>13951</v>
      </c>
      <c r="D3212" s="20" t="s">
        <v>445</v>
      </c>
      <c r="E3212" s="20" t="s">
        <v>14140</v>
      </c>
      <c r="F3212" s="20" t="s">
        <v>14082</v>
      </c>
      <c r="G3212" s="20" t="s">
        <v>14141</v>
      </c>
      <c r="H3212" s="20" t="s">
        <v>14142</v>
      </c>
      <c r="I3212" s="20" t="s">
        <v>401</v>
      </c>
      <c r="J3212" s="20" t="s">
        <v>483</v>
      </c>
    </row>
    <row r="3213" spans="1:10" x14ac:dyDescent="0.2">
      <c r="A3213" s="20" t="s">
        <v>14143</v>
      </c>
      <c r="B3213" s="20" t="s">
        <v>992</v>
      </c>
      <c r="C3213" s="20" t="s">
        <v>13951</v>
      </c>
      <c r="D3213" s="20" t="s">
        <v>375</v>
      </c>
      <c r="E3213" s="20" t="s">
        <v>14144</v>
      </c>
      <c r="F3213" s="20" t="s">
        <v>13997</v>
      </c>
      <c r="G3213" s="20" t="s">
        <v>14145</v>
      </c>
      <c r="H3213" s="20" t="s">
        <v>14146</v>
      </c>
      <c r="I3213" s="20" t="s">
        <v>352</v>
      </c>
      <c r="J3213" s="20"/>
    </row>
    <row r="3214" spans="1:10" x14ac:dyDescent="0.2">
      <c r="A3214" s="20" t="s">
        <v>14147</v>
      </c>
      <c r="B3214" s="20" t="s">
        <v>992</v>
      </c>
      <c r="C3214" s="20" t="s">
        <v>13951</v>
      </c>
      <c r="D3214" s="20" t="s">
        <v>571</v>
      </c>
      <c r="E3214" s="20" t="s">
        <v>14148</v>
      </c>
      <c r="F3214" s="20" t="s">
        <v>14149</v>
      </c>
      <c r="G3214" s="20" t="s">
        <v>14150</v>
      </c>
      <c r="H3214" s="20" t="s">
        <v>14151</v>
      </c>
      <c r="I3214" s="20" t="s">
        <v>401</v>
      </c>
      <c r="J3214" s="20" t="s">
        <v>483</v>
      </c>
    </row>
    <row r="3215" spans="1:10" x14ac:dyDescent="0.2">
      <c r="A3215" s="20" t="s">
        <v>14152</v>
      </c>
      <c r="B3215" s="20" t="s">
        <v>3564</v>
      </c>
      <c r="C3215" s="20" t="s">
        <v>13951</v>
      </c>
      <c r="D3215" s="20" t="s">
        <v>14153</v>
      </c>
      <c r="E3215" s="20" t="s">
        <v>14154</v>
      </c>
      <c r="F3215" s="20" t="s">
        <v>14155</v>
      </c>
      <c r="G3215" s="20" t="s">
        <v>14156</v>
      </c>
      <c r="H3215" s="20" t="s">
        <v>14157</v>
      </c>
      <c r="I3215" s="20" t="s">
        <v>352</v>
      </c>
      <c r="J3215" s="20"/>
    </row>
    <row r="3216" spans="1:10" x14ac:dyDescent="0.2">
      <c r="A3216" s="20" t="s">
        <v>14158</v>
      </c>
      <c r="B3216" s="20" t="s">
        <v>3564</v>
      </c>
      <c r="C3216" s="20" t="s">
        <v>13951</v>
      </c>
      <c r="D3216" s="20" t="s">
        <v>571</v>
      </c>
      <c r="E3216" s="20" t="s">
        <v>14159</v>
      </c>
      <c r="F3216" s="20" t="s">
        <v>14160</v>
      </c>
      <c r="G3216" s="20" t="s">
        <v>14161</v>
      </c>
      <c r="H3216" s="20" t="s">
        <v>14162</v>
      </c>
      <c r="I3216" s="20" t="s">
        <v>401</v>
      </c>
      <c r="J3216" s="20" t="s">
        <v>483</v>
      </c>
    </row>
    <row r="3217" spans="1:10" x14ac:dyDescent="0.2">
      <c r="A3217" s="20" t="s">
        <v>14163</v>
      </c>
      <c r="B3217" s="20" t="s">
        <v>3564</v>
      </c>
      <c r="C3217" s="20" t="s">
        <v>13951</v>
      </c>
      <c r="D3217" s="20" t="s">
        <v>13862</v>
      </c>
      <c r="E3217" s="20" t="s">
        <v>14164</v>
      </c>
      <c r="F3217" s="20" t="s">
        <v>14165</v>
      </c>
      <c r="G3217" s="20" t="s">
        <v>14166</v>
      </c>
      <c r="H3217" s="20" t="s">
        <v>14167</v>
      </c>
      <c r="I3217" s="20" t="s">
        <v>401</v>
      </c>
      <c r="J3217" s="20" t="s">
        <v>3545</v>
      </c>
    </row>
    <row r="3218" spans="1:10" x14ac:dyDescent="0.2">
      <c r="A3218" s="20" t="s">
        <v>14168</v>
      </c>
      <c r="B3218" s="20" t="s">
        <v>992</v>
      </c>
      <c r="C3218" s="20" t="s">
        <v>13951</v>
      </c>
      <c r="D3218" s="20" t="s">
        <v>571</v>
      </c>
      <c r="E3218" s="20" t="s">
        <v>14169</v>
      </c>
      <c r="F3218" s="20" t="s">
        <v>13962</v>
      </c>
      <c r="G3218" s="20" t="s">
        <v>14170</v>
      </c>
      <c r="H3218" s="20" t="s">
        <v>14171</v>
      </c>
      <c r="I3218" s="20" t="s">
        <v>401</v>
      </c>
      <c r="J3218" s="20" t="s">
        <v>483</v>
      </c>
    </row>
    <row r="3219" spans="1:10" x14ac:dyDescent="0.2">
      <c r="A3219" s="20" t="s">
        <v>14172</v>
      </c>
      <c r="B3219" s="20" t="s">
        <v>345</v>
      </c>
      <c r="C3219" s="20" t="s">
        <v>13951</v>
      </c>
      <c r="D3219" s="20" t="s">
        <v>571</v>
      </c>
      <c r="E3219" s="20" t="s">
        <v>14173</v>
      </c>
      <c r="F3219" s="20" t="s">
        <v>14174</v>
      </c>
      <c r="G3219" s="20" t="s">
        <v>14175</v>
      </c>
      <c r="H3219" s="20" t="s">
        <v>14176</v>
      </c>
      <c r="I3219" s="20" t="s">
        <v>352</v>
      </c>
      <c r="J3219" s="20"/>
    </row>
    <row r="3220" spans="1:10" x14ac:dyDescent="0.2">
      <c r="A3220" s="20" t="s">
        <v>14177</v>
      </c>
      <c r="B3220" s="20" t="s">
        <v>345</v>
      </c>
      <c r="C3220" s="20" t="s">
        <v>13951</v>
      </c>
      <c r="D3220" s="20" t="s">
        <v>571</v>
      </c>
      <c r="E3220" s="20" t="s">
        <v>14178</v>
      </c>
      <c r="F3220" s="20" t="s">
        <v>14179</v>
      </c>
      <c r="G3220" s="20" t="s">
        <v>14180</v>
      </c>
      <c r="H3220" s="20" t="s">
        <v>14181</v>
      </c>
      <c r="I3220" s="20" t="s">
        <v>401</v>
      </c>
      <c r="J3220" s="20" t="s">
        <v>483</v>
      </c>
    </row>
    <row r="3221" spans="1:10" x14ac:dyDescent="0.2">
      <c r="A3221" s="20" t="s">
        <v>14182</v>
      </c>
      <c r="B3221" s="20" t="s">
        <v>992</v>
      </c>
      <c r="C3221" s="20" t="s">
        <v>13951</v>
      </c>
      <c r="D3221" s="20" t="s">
        <v>571</v>
      </c>
      <c r="E3221" s="20" t="s">
        <v>14183</v>
      </c>
      <c r="F3221" s="20" t="s">
        <v>14184</v>
      </c>
      <c r="G3221" s="20" t="s">
        <v>14185</v>
      </c>
      <c r="H3221" s="20" t="s">
        <v>14186</v>
      </c>
      <c r="I3221" s="20" t="s">
        <v>401</v>
      </c>
      <c r="J3221" s="20" t="s">
        <v>483</v>
      </c>
    </row>
    <row r="3222" spans="1:10" x14ac:dyDescent="0.2">
      <c r="A3222" s="20" t="s">
        <v>14187</v>
      </c>
      <c r="B3222" s="20" t="s">
        <v>345</v>
      </c>
      <c r="C3222" s="20" t="s">
        <v>13951</v>
      </c>
      <c r="D3222" s="20" t="s">
        <v>571</v>
      </c>
      <c r="E3222" s="20" t="s">
        <v>14188</v>
      </c>
      <c r="F3222" s="20" t="s">
        <v>14189</v>
      </c>
      <c r="G3222" s="20" t="s">
        <v>14190</v>
      </c>
      <c r="H3222" s="20" t="s">
        <v>14191</v>
      </c>
      <c r="I3222" s="20" t="s">
        <v>352</v>
      </c>
      <c r="J3222" s="20"/>
    </row>
    <row r="3223" spans="1:10" x14ac:dyDescent="0.2">
      <c r="A3223" s="20" t="s">
        <v>14192</v>
      </c>
      <c r="B3223" s="20" t="s">
        <v>992</v>
      </c>
      <c r="C3223" s="20" t="s">
        <v>13951</v>
      </c>
      <c r="D3223" s="20" t="s">
        <v>391</v>
      </c>
      <c r="E3223" s="20" t="s">
        <v>14193</v>
      </c>
      <c r="F3223" s="20" t="s">
        <v>14082</v>
      </c>
      <c r="G3223" s="20" t="s">
        <v>14194</v>
      </c>
      <c r="H3223" s="20" t="s">
        <v>14195</v>
      </c>
      <c r="I3223" s="20" t="s">
        <v>401</v>
      </c>
      <c r="J3223" s="20" t="s">
        <v>483</v>
      </c>
    </row>
    <row r="3224" spans="1:10" x14ac:dyDescent="0.2">
      <c r="A3224" s="20" t="s">
        <v>14196</v>
      </c>
      <c r="B3224" s="20" t="s">
        <v>992</v>
      </c>
      <c r="C3224" s="20" t="s">
        <v>13951</v>
      </c>
      <c r="D3224" s="20" t="s">
        <v>571</v>
      </c>
      <c r="E3224" s="20" t="s">
        <v>14197</v>
      </c>
      <c r="F3224" s="20" t="s">
        <v>14198</v>
      </c>
      <c r="G3224" s="20" t="s">
        <v>14199</v>
      </c>
      <c r="H3224" s="20" t="s">
        <v>14200</v>
      </c>
      <c r="I3224" s="20" t="s">
        <v>401</v>
      </c>
      <c r="J3224" s="20" t="s">
        <v>402</v>
      </c>
    </row>
    <row r="3225" spans="1:10" x14ac:dyDescent="0.2">
      <c r="A3225" s="20" t="s">
        <v>14201</v>
      </c>
      <c r="B3225" s="20" t="s">
        <v>992</v>
      </c>
      <c r="C3225" s="20" t="s">
        <v>13951</v>
      </c>
      <c r="D3225" s="20" t="s">
        <v>571</v>
      </c>
      <c r="E3225" s="20" t="s">
        <v>14202</v>
      </c>
      <c r="F3225" s="20" t="s">
        <v>14016</v>
      </c>
      <c r="G3225" s="20" t="s">
        <v>14203</v>
      </c>
      <c r="H3225" s="20" t="s">
        <v>14204</v>
      </c>
      <c r="I3225" s="20" t="s">
        <v>389</v>
      </c>
      <c r="J3225" s="20"/>
    </row>
    <row r="3226" spans="1:10" x14ac:dyDescent="0.2">
      <c r="A3226" s="20" t="s">
        <v>14205</v>
      </c>
      <c r="B3226" s="20" t="s">
        <v>992</v>
      </c>
      <c r="C3226" s="20" t="s">
        <v>13951</v>
      </c>
      <c r="D3226" s="20" t="s">
        <v>571</v>
      </c>
      <c r="E3226" s="20" t="s">
        <v>14206</v>
      </c>
      <c r="F3226" s="20" t="s">
        <v>14207</v>
      </c>
      <c r="G3226" s="20" t="s">
        <v>14208</v>
      </c>
      <c r="H3226" s="20" t="s">
        <v>14209</v>
      </c>
      <c r="I3226" s="20" t="s">
        <v>401</v>
      </c>
      <c r="J3226" s="20" t="s">
        <v>483</v>
      </c>
    </row>
    <row r="3227" spans="1:10" x14ac:dyDescent="0.2">
      <c r="A3227" s="20" t="s">
        <v>14210</v>
      </c>
      <c r="B3227" s="20" t="s">
        <v>992</v>
      </c>
      <c r="C3227" s="20" t="s">
        <v>13951</v>
      </c>
      <c r="D3227" s="20" t="s">
        <v>571</v>
      </c>
      <c r="E3227" s="20" t="s">
        <v>14211</v>
      </c>
      <c r="F3227" s="20" t="s">
        <v>14212</v>
      </c>
      <c r="G3227" s="20" t="s">
        <v>14213</v>
      </c>
      <c r="H3227" s="20" t="s">
        <v>14214</v>
      </c>
      <c r="I3227" s="20" t="s">
        <v>352</v>
      </c>
      <c r="J3227" s="20"/>
    </row>
    <row r="3228" spans="1:10" x14ac:dyDescent="0.2">
      <c r="A3228" s="20" t="s">
        <v>14215</v>
      </c>
      <c r="B3228" s="20" t="s">
        <v>992</v>
      </c>
      <c r="C3228" s="20" t="s">
        <v>13951</v>
      </c>
      <c r="D3228" s="20" t="s">
        <v>571</v>
      </c>
      <c r="E3228" s="20" t="s">
        <v>14216</v>
      </c>
      <c r="F3228" s="20" t="s">
        <v>13977</v>
      </c>
      <c r="G3228" s="20" t="s">
        <v>14217</v>
      </c>
      <c r="H3228" s="20" t="s">
        <v>14218</v>
      </c>
      <c r="I3228" s="20" t="s">
        <v>401</v>
      </c>
      <c r="J3228" s="20" t="s">
        <v>483</v>
      </c>
    </row>
  </sheetData>
  <autoFilter ref="A1:J3228"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F7F7F"/>
  </sheetPr>
  <dimension ref="A1:I393"/>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1" customWidth="1"/>
    <col min="2" max="2" width="15" customWidth="1"/>
    <col min="3" max="3" width="11" customWidth="1"/>
    <col min="4" max="4" width="18" customWidth="1"/>
    <col min="5" max="5" width="45" customWidth="1"/>
    <col min="6" max="6" width="8" customWidth="1"/>
    <col min="7" max="8" width="45" customWidth="1"/>
    <col min="9" max="9" width="33" customWidth="1"/>
  </cols>
  <sheetData>
    <row r="1" spans="1:9" x14ac:dyDescent="0.2">
      <c r="A1" s="3" t="s">
        <v>334</v>
      </c>
      <c r="B1" s="3" t="s">
        <v>14219</v>
      </c>
      <c r="C1" s="3" t="s">
        <v>14220</v>
      </c>
      <c r="D1" s="3" t="s">
        <v>14221</v>
      </c>
      <c r="E1" s="3" t="s">
        <v>14222</v>
      </c>
      <c r="F1" s="3" t="s">
        <v>337</v>
      </c>
      <c r="G1" s="3" t="s">
        <v>338</v>
      </c>
      <c r="H1" s="3" t="s">
        <v>339</v>
      </c>
      <c r="I1" s="3" t="s">
        <v>340</v>
      </c>
    </row>
    <row r="2" spans="1:9" x14ac:dyDescent="0.2">
      <c r="A2" s="20" t="s">
        <v>344</v>
      </c>
      <c r="B2" s="20" t="s">
        <v>352</v>
      </c>
      <c r="C2" s="20"/>
      <c r="D2" s="20" t="s">
        <v>14223</v>
      </c>
      <c r="E2" s="20" t="s">
        <v>14224</v>
      </c>
      <c r="F2" s="20" t="s">
        <v>347</v>
      </c>
      <c r="G2" s="20" t="s">
        <v>348</v>
      </c>
      <c r="H2" s="20" t="s">
        <v>349</v>
      </c>
      <c r="I2" s="20" t="s">
        <v>350</v>
      </c>
    </row>
    <row r="3" spans="1:9" x14ac:dyDescent="0.2">
      <c r="A3" s="20" t="s">
        <v>353</v>
      </c>
      <c r="B3" s="20" t="s">
        <v>352</v>
      </c>
      <c r="C3" s="20"/>
      <c r="D3" s="20" t="s">
        <v>14223</v>
      </c>
      <c r="E3" s="20" t="s">
        <v>14225</v>
      </c>
      <c r="F3" s="20" t="s">
        <v>354</v>
      </c>
      <c r="G3" s="20" t="s">
        <v>355</v>
      </c>
      <c r="H3" s="20" t="s">
        <v>356</v>
      </c>
      <c r="I3" s="20" t="s">
        <v>357</v>
      </c>
    </row>
    <row r="4" spans="1:9" x14ac:dyDescent="0.2">
      <c r="A4" s="20" t="s">
        <v>370</v>
      </c>
      <c r="B4" s="20" t="s">
        <v>352</v>
      </c>
      <c r="C4" s="20"/>
      <c r="D4" s="20" t="s">
        <v>14223</v>
      </c>
      <c r="E4" s="20" t="s">
        <v>14226</v>
      </c>
      <c r="F4" s="20" t="s">
        <v>354</v>
      </c>
      <c r="G4" s="20" t="s">
        <v>371</v>
      </c>
      <c r="H4" s="20" t="s">
        <v>356</v>
      </c>
      <c r="I4" s="20" t="s">
        <v>372</v>
      </c>
    </row>
    <row r="5" spans="1:9" x14ac:dyDescent="0.2">
      <c r="A5" s="20" t="s">
        <v>374</v>
      </c>
      <c r="B5" s="20" t="s">
        <v>401</v>
      </c>
      <c r="C5" s="20" t="s">
        <v>483</v>
      </c>
      <c r="D5" s="20" t="s">
        <v>14227</v>
      </c>
      <c r="E5" s="20" t="s">
        <v>14228</v>
      </c>
      <c r="F5" s="20" t="s">
        <v>375</v>
      </c>
      <c r="G5" s="20" t="s">
        <v>376</v>
      </c>
      <c r="H5" s="20" t="s">
        <v>377</v>
      </c>
      <c r="I5" s="20" t="s">
        <v>378</v>
      </c>
    </row>
    <row r="6" spans="1:9" x14ac:dyDescent="0.2">
      <c r="A6" s="20" t="s">
        <v>390</v>
      </c>
      <c r="B6" s="20" t="s">
        <v>352</v>
      </c>
      <c r="C6" s="20"/>
      <c r="D6" s="20" t="s">
        <v>14229</v>
      </c>
      <c r="E6" s="20" t="s">
        <v>14230</v>
      </c>
      <c r="F6" s="20" t="s">
        <v>391</v>
      </c>
      <c r="G6" s="20" t="s">
        <v>392</v>
      </c>
      <c r="H6" s="20" t="s">
        <v>393</v>
      </c>
      <c r="I6" s="20" t="s">
        <v>394</v>
      </c>
    </row>
    <row r="7" spans="1:9" x14ac:dyDescent="0.2">
      <c r="A7" s="20" t="s">
        <v>413</v>
      </c>
      <c r="B7" s="20" t="s">
        <v>352</v>
      </c>
      <c r="C7" s="20"/>
      <c r="D7" s="20" t="s">
        <v>14229</v>
      </c>
      <c r="E7" s="20" t="s">
        <v>14231</v>
      </c>
      <c r="F7" s="20" t="s">
        <v>375</v>
      </c>
      <c r="G7" s="20" t="s">
        <v>414</v>
      </c>
      <c r="H7" s="20" t="s">
        <v>415</v>
      </c>
      <c r="I7" s="20" t="s">
        <v>416</v>
      </c>
    </row>
    <row r="8" spans="1:9" x14ac:dyDescent="0.2">
      <c r="A8" s="20" t="s">
        <v>526</v>
      </c>
      <c r="B8" s="20" t="s">
        <v>352</v>
      </c>
      <c r="C8" s="20"/>
      <c r="D8" s="20" t="s">
        <v>14232</v>
      </c>
      <c r="E8" s="20" t="s">
        <v>14233</v>
      </c>
      <c r="F8" s="20" t="s">
        <v>419</v>
      </c>
      <c r="G8" s="20" t="s">
        <v>527</v>
      </c>
      <c r="H8" s="20" t="s">
        <v>528</v>
      </c>
      <c r="I8" s="20" t="s">
        <v>529</v>
      </c>
    </row>
    <row r="9" spans="1:9" x14ac:dyDescent="0.2">
      <c r="A9" s="20" t="s">
        <v>531</v>
      </c>
      <c r="B9" s="20" t="s">
        <v>401</v>
      </c>
      <c r="C9" s="20" t="s">
        <v>14234</v>
      </c>
      <c r="D9" s="20" t="s">
        <v>14227</v>
      </c>
      <c r="E9" s="20" t="s">
        <v>14235</v>
      </c>
      <c r="F9" s="20" t="s">
        <v>430</v>
      </c>
      <c r="G9" s="20" t="s">
        <v>532</v>
      </c>
      <c r="H9" s="20" t="s">
        <v>410</v>
      </c>
      <c r="I9" s="20" t="s">
        <v>533</v>
      </c>
    </row>
    <row r="10" spans="1:9" x14ac:dyDescent="0.2">
      <c r="A10" s="20" t="s">
        <v>638</v>
      </c>
      <c r="B10" s="20" t="s">
        <v>352</v>
      </c>
      <c r="C10" s="20"/>
      <c r="D10" s="20" t="s">
        <v>14229</v>
      </c>
      <c r="E10" s="20" t="s">
        <v>14236</v>
      </c>
      <c r="F10" s="20" t="s">
        <v>571</v>
      </c>
      <c r="G10" s="20" t="s">
        <v>639</v>
      </c>
      <c r="H10" s="20" t="s">
        <v>640</v>
      </c>
      <c r="I10" s="20" t="s">
        <v>641</v>
      </c>
    </row>
    <row r="11" spans="1:9" x14ac:dyDescent="0.2">
      <c r="A11" s="20" t="s">
        <v>800</v>
      </c>
      <c r="B11" s="20" t="s">
        <v>352</v>
      </c>
      <c r="C11" s="20"/>
      <c r="D11" s="20" t="s">
        <v>14232</v>
      </c>
      <c r="E11" s="20" t="s">
        <v>14237</v>
      </c>
      <c r="F11" s="20" t="s">
        <v>571</v>
      </c>
      <c r="G11" s="20" t="s">
        <v>801</v>
      </c>
      <c r="H11" s="20" t="s">
        <v>640</v>
      </c>
      <c r="I11" s="20" t="s">
        <v>802</v>
      </c>
    </row>
    <row r="12" spans="1:9" x14ac:dyDescent="0.2">
      <c r="A12" s="20" t="s">
        <v>473</v>
      </c>
      <c r="B12" s="20" t="s">
        <v>352</v>
      </c>
      <c r="C12" s="20"/>
      <c r="D12" s="20" t="s">
        <v>14238</v>
      </c>
      <c r="E12" s="20" t="s">
        <v>14239</v>
      </c>
      <c r="F12" s="20" t="s">
        <v>391</v>
      </c>
      <c r="G12" s="20" t="s">
        <v>474</v>
      </c>
      <c r="H12" s="20" t="s">
        <v>475</v>
      </c>
      <c r="I12" s="20" t="s">
        <v>476</v>
      </c>
    </row>
    <row r="13" spans="1:9" x14ac:dyDescent="0.2">
      <c r="A13" s="20" t="s">
        <v>658</v>
      </c>
      <c r="B13" s="20" t="s">
        <v>352</v>
      </c>
      <c r="C13" s="20"/>
      <c r="D13" s="20" t="s">
        <v>14240</v>
      </c>
      <c r="E13" s="20" t="s">
        <v>14241</v>
      </c>
      <c r="F13" s="20" t="s">
        <v>571</v>
      </c>
      <c r="G13" s="20" t="s">
        <v>659</v>
      </c>
      <c r="H13" s="20" t="s">
        <v>660</v>
      </c>
      <c r="I13" s="20" t="s">
        <v>661</v>
      </c>
    </row>
    <row r="14" spans="1:9" x14ac:dyDescent="0.2">
      <c r="A14" s="20" t="s">
        <v>686</v>
      </c>
      <c r="B14" s="20" t="s">
        <v>352</v>
      </c>
      <c r="C14" s="20"/>
      <c r="D14" s="20" t="s">
        <v>14242</v>
      </c>
      <c r="E14" s="20" t="s">
        <v>14243</v>
      </c>
      <c r="F14" s="20" t="s">
        <v>571</v>
      </c>
      <c r="G14" s="20" t="s">
        <v>687</v>
      </c>
      <c r="H14" s="20" t="s">
        <v>688</v>
      </c>
      <c r="I14" s="20" t="s">
        <v>689</v>
      </c>
    </row>
    <row r="15" spans="1:9" x14ac:dyDescent="0.2">
      <c r="A15" s="20" t="s">
        <v>884</v>
      </c>
      <c r="B15" s="20" t="s">
        <v>352</v>
      </c>
      <c r="C15" s="20"/>
      <c r="D15" s="20" t="s">
        <v>14244</v>
      </c>
      <c r="E15" s="20" t="s">
        <v>14245</v>
      </c>
      <c r="F15" s="20" t="s">
        <v>571</v>
      </c>
      <c r="G15" s="20" t="s">
        <v>885</v>
      </c>
      <c r="H15" s="20" t="s">
        <v>886</v>
      </c>
      <c r="I15" s="20" t="s">
        <v>887</v>
      </c>
    </row>
    <row r="16" spans="1:9" x14ac:dyDescent="0.2">
      <c r="A16" s="20" t="s">
        <v>894</v>
      </c>
      <c r="B16" s="20" t="s">
        <v>352</v>
      </c>
      <c r="C16" s="20"/>
      <c r="D16" s="20" t="s">
        <v>14232</v>
      </c>
      <c r="E16" s="20" t="s">
        <v>14246</v>
      </c>
      <c r="F16" s="20" t="s">
        <v>571</v>
      </c>
      <c r="G16" s="20" t="s">
        <v>895</v>
      </c>
      <c r="H16" s="20" t="s">
        <v>640</v>
      </c>
      <c r="I16" s="20" t="s">
        <v>896</v>
      </c>
    </row>
    <row r="17" spans="1:9" x14ac:dyDescent="0.2">
      <c r="A17" s="20" t="s">
        <v>934</v>
      </c>
      <c r="B17" s="20" t="s">
        <v>401</v>
      </c>
      <c r="C17" s="20" t="s">
        <v>483</v>
      </c>
      <c r="D17" s="20" t="s">
        <v>14227</v>
      </c>
      <c r="E17" s="20" t="s">
        <v>14247</v>
      </c>
      <c r="F17" s="20" t="s">
        <v>571</v>
      </c>
      <c r="G17" s="20" t="s">
        <v>935</v>
      </c>
      <c r="H17" s="20" t="s">
        <v>936</v>
      </c>
      <c r="I17" s="20" t="s">
        <v>937</v>
      </c>
    </row>
    <row r="18" spans="1:9" x14ac:dyDescent="0.2">
      <c r="A18" s="20" t="s">
        <v>998</v>
      </c>
      <c r="B18" s="20" t="s">
        <v>352</v>
      </c>
      <c r="C18" s="20"/>
      <c r="D18" s="20" t="s">
        <v>14238</v>
      </c>
      <c r="E18" s="20" t="s">
        <v>14248</v>
      </c>
      <c r="F18" s="20" t="s">
        <v>375</v>
      </c>
      <c r="G18" s="20" t="s">
        <v>999</v>
      </c>
      <c r="H18" s="20" t="s">
        <v>405</v>
      </c>
      <c r="I18" s="20" t="s">
        <v>1000</v>
      </c>
    </row>
    <row r="19" spans="1:9" x14ac:dyDescent="0.2">
      <c r="A19" s="20" t="s">
        <v>1096</v>
      </c>
      <c r="B19" s="20" t="s">
        <v>352</v>
      </c>
      <c r="C19" s="20"/>
      <c r="D19" s="20" t="s">
        <v>14249</v>
      </c>
      <c r="E19" s="20" t="s">
        <v>14250</v>
      </c>
      <c r="F19" s="20" t="s">
        <v>354</v>
      </c>
      <c r="G19" s="20" t="s">
        <v>1097</v>
      </c>
      <c r="H19" s="20" t="s">
        <v>640</v>
      </c>
      <c r="I19" s="20" t="s">
        <v>1098</v>
      </c>
    </row>
    <row r="20" spans="1:9" x14ac:dyDescent="0.2">
      <c r="A20" s="20" t="s">
        <v>1165</v>
      </c>
      <c r="B20" s="20" t="s">
        <v>401</v>
      </c>
      <c r="C20" s="20" t="s">
        <v>883</v>
      </c>
      <c r="D20" s="20" t="s">
        <v>14227</v>
      </c>
      <c r="E20" s="20" t="s">
        <v>14251</v>
      </c>
      <c r="F20" s="20" t="s">
        <v>347</v>
      </c>
      <c r="G20" s="20" t="s">
        <v>1166</v>
      </c>
      <c r="H20" s="20" t="s">
        <v>811</v>
      </c>
      <c r="I20" s="20" t="s">
        <v>1167</v>
      </c>
    </row>
    <row r="21" spans="1:9" x14ac:dyDescent="0.2">
      <c r="A21" s="20" t="s">
        <v>1276</v>
      </c>
      <c r="B21" s="20" t="s">
        <v>352</v>
      </c>
      <c r="C21" s="20"/>
      <c r="D21" s="20" t="s">
        <v>14244</v>
      </c>
      <c r="E21" s="20" t="s">
        <v>14252</v>
      </c>
      <c r="F21" s="20" t="s">
        <v>347</v>
      </c>
      <c r="G21" s="20" t="s">
        <v>1277</v>
      </c>
      <c r="H21" s="20" t="s">
        <v>1278</v>
      </c>
      <c r="I21" s="20" t="s">
        <v>1279</v>
      </c>
    </row>
    <row r="22" spans="1:9" x14ac:dyDescent="0.2">
      <c r="A22" s="20" t="s">
        <v>1281</v>
      </c>
      <c r="B22" s="20" t="s">
        <v>352</v>
      </c>
      <c r="C22" s="20"/>
      <c r="D22" s="20" t="s">
        <v>14253</v>
      </c>
      <c r="E22" s="20" t="s">
        <v>14254</v>
      </c>
      <c r="F22" s="20" t="s">
        <v>445</v>
      </c>
      <c r="G22" s="20" t="s">
        <v>1282</v>
      </c>
      <c r="H22" s="20" t="s">
        <v>1283</v>
      </c>
      <c r="I22" s="20" t="s">
        <v>1284</v>
      </c>
    </row>
    <row r="23" spans="1:9" x14ac:dyDescent="0.2">
      <c r="A23" s="20" t="s">
        <v>1315</v>
      </c>
      <c r="B23" s="20" t="s">
        <v>352</v>
      </c>
      <c r="C23" s="20"/>
      <c r="D23" s="20" t="s">
        <v>14229</v>
      </c>
      <c r="E23" s="20" t="s">
        <v>14255</v>
      </c>
      <c r="F23" s="20" t="s">
        <v>445</v>
      </c>
      <c r="G23" s="20" t="s">
        <v>1316</v>
      </c>
      <c r="H23" s="20" t="s">
        <v>816</v>
      </c>
      <c r="I23" s="20" t="s">
        <v>1317</v>
      </c>
    </row>
    <row r="24" spans="1:9" x14ac:dyDescent="0.2">
      <c r="A24" s="20" t="s">
        <v>1359</v>
      </c>
      <c r="B24" s="20" t="s">
        <v>401</v>
      </c>
      <c r="C24" s="20" t="s">
        <v>483</v>
      </c>
      <c r="D24" s="20" t="s">
        <v>14227</v>
      </c>
      <c r="E24" s="20" t="s">
        <v>14256</v>
      </c>
      <c r="F24" s="20" t="s">
        <v>391</v>
      </c>
      <c r="G24" s="20" t="s">
        <v>1360</v>
      </c>
      <c r="H24" s="20" t="s">
        <v>640</v>
      </c>
      <c r="I24" s="20" t="s">
        <v>1361</v>
      </c>
    </row>
    <row r="25" spans="1:9" x14ac:dyDescent="0.2">
      <c r="A25" s="20" t="s">
        <v>1420</v>
      </c>
      <c r="B25" s="20" t="s">
        <v>352</v>
      </c>
      <c r="C25" s="20"/>
      <c r="D25" s="20" t="s">
        <v>14257</v>
      </c>
      <c r="E25" s="20" t="s">
        <v>14258</v>
      </c>
      <c r="F25" s="20" t="s">
        <v>391</v>
      </c>
      <c r="G25" s="20" t="s">
        <v>1421</v>
      </c>
      <c r="H25" s="20" t="s">
        <v>1422</v>
      </c>
      <c r="I25" s="20" t="s">
        <v>1423</v>
      </c>
    </row>
    <row r="26" spans="1:9" x14ac:dyDescent="0.2">
      <c r="A26" s="20" t="s">
        <v>1477</v>
      </c>
      <c r="B26" s="20" t="s">
        <v>352</v>
      </c>
      <c r="C26" s="20"/>
      <c r="D26" s="20" t="s">
        <v>14240</v>
      </c>
      <c r="E26" s="20" t="s">
        <v>14259</v>
      </c>
      <c r="F26" s="20" t="s">
        <v>430</v>
      </c>
      <c r="G26" s="20" t="s">
        <v>1478</v>
      </c>
      <c r="H26" s="20" t="s">
        <v>557</v>
      </c>
      <c r="I26" s="20" t="s">
        <v>1479</v>
      </c>
    </row>
    <row r="27" spans="1:9" x14ac:dyDescent="0.2">
      <c r="A27" s="20" t="s">
        <v>1586</v>
      </c>
      <c r="B27" s="20" t="s">
        <v>352</v>
      </c>
      <c r="C27" s="20"/>
      <c r="D27" s="20" t="s">
        <v>14240</v>
      </c>
      <c r="E27" s="20" t="s">
        <v>14260</v>
      </c>
      <c r="F27" s="20" t="s">
        <v>347</v>
      </c>
      <c r="G27" s="20" t="s">
        <v>1587</v>
      </c>
      <c r="H27" s="20" t="s">
        <v>1588</v>
      </c>
      <c r="I27" s="20" t="s">
        <v>1589</v>
      </c>
    </row>
    <row r="28" spans="1:9" x14ac:dyDescent="0.2">
      <c r="A28" s="20" t="s">
        <v>2200</v>
      </c>
      <c r="B28" s="20" t="s">
        <v>352</v>
      </c>
      <c r="C28" s="20"/>
      <c r="D28" s="20" t="s">
        <v>14240</v>
      </c>
      <c r="E28" s="20" t="s">
        <v>14261</v>
      </c>
      <c r="F28" s="20" t="s">
        <v>430</v>
      </c>
      <c r="G28" s="20" t="s">
        <v>2201</v>
      </c>
      <c r="H28" s="20" t="s">
        <v>2202</v>
      </c>
      <c r="I28" s="20" t="s">
        <v>2203</v>
      </c>
    </row>
    <row r="29" spans="1:9" x14ac:dyDescent="0.2">
      <c r="A29" s="20" t="s">
        <v>2395</v>
      </c>
      <c r="B29" s="20" t="s">
        <v>401</v>
      </c>
      <c r="C29" s="20" t="s">
        <v>483</v>
      </c>
      <c r="D29" s="20" t="s">
        <v>14227</v>
      </c>
      <c r="E29" s="20" t="s">
        <v>14262</v>
      </c>
      <c r="F29" s="20" t="s">
        <v>571</v>
      </c>
      <c r="G29" s="20" t="s">
        <v>2396</v>
      </c>
      <c r="H29" s="20" t="s">
        <v>2397</v>
      </c>
      <c r="I29" s="20" t="s">
        <v>2398</v>
      </c>
    </row>
    <row r="30" spans="1:9" x14ac:dyDescent="0.2">
      <c r="A30" s="20" t="s">
        <v>2486</v>
      </c>
      <c r="B30" s="20" t="s">
        <v>352</v>
      </c>
      <c r="C30" s="20"/>
      <c r="D30" s="20" t="s">
        <v>14263</v>
      </c>
      <c r="E30" s="20" t="s">
        <v>14264</v>
      </c>
      <c r="F30" s="20" t="s">
        <v>571</v>
      </c>
      <c r="G30" s="20" t="s">
        <v>2487</v>
      </c>
      <c r="H30" s="20" t="s">
        <v>1900</v>
      </c>
      <c r="I30" s="20" t="s">
        <v>2488</v>
      </c>
    </row>
    <row r="31" spans="1:9" x14ac:dyDescent="0.2">
      <c r="A31" s="20" t="s">
        <v>3047</v>
      </c>
      <c r="B31" s="20" t="s">
        <v>352</v>
      </c>
      <c r="C31" s="20"/>
      <c r="D31" s="20" t="s">
        <v>14263</v>
      </c>
      <c r="E31" s="20" t="s">
        <v>14265</v>
      </c>
      <c r="F31" s="20" t="s">
        <v>571</v>
      </c>
      <c r="G31" s="20" t="s">
        <v>3048</v>
      </c>
      <c r="H31" s="20" t="s">
        <v>3049</v>
      </c>
      <c r="I31" s="20" t="s">
        <v>3050</v>
      </c>
    </row>
    <row r="32" spans="1:9" x14ac:dyDescent="0.2">
      <c r="A32" s="20" t="s">
        <v>3339</v>
      </c>
      <c r="B32" s="20" t="s">
        <v>401</v>
      </c>
      <c r="C32" s="20" t="s">
        <v>483</v>
      </c>
      <c r="D32" s="20" t="s">
        <v>14227</v>
      </c>
      <c r="E32" s="20" t="s">
        <v>14266</v>
      </c>
      <c r="F32" s="20" t="s">
        <v>571</v>
      </c>
      <c r="G32" s="20" t="s">
        <v>3340</v>
      </c>
      <c r="H32" s="20" t="s">
        <v>722</v>
      </c>
      <c r="I32" s="20" t="s">
        <v>3341</v>
      </c>
    </row>
    <row r="33" spans="1:9" x14ac:dyDescent="0.2">
      <c r="A33" s="20" t="s">
        <v>3355</v>
      </c>
      <c r="B33" s="20" t="s">
        <v>401</v>
      </c>
      <c r="C33" s="20" t="s">
        <v>483</v>
      </c>
      <c r="D33" s="20" t="s">
        <v>14227</v>
      </c>
      <c r="E33" s="20" t="s">
        <v>14267</v>
      </c>
      <c r="F33" s="20" t="s">
        <v>571</v>
      </c>
      <c r="G33" s="20" t="s">
        <v>3356</v>
      </c>
      <c r="H33" s="20" t="s">
        <v>1660</v>
      </c>
      <c r="I33" s="20" t="s">
        <v>3357</v>
      </c>
    </row>
    <row r="34" spans="1:9" x14ac:dyDescent="0.2">
      <c r="A34" s="20" t="s">
        <v>3528</v>
      </c>
      <c r="B34" s="20" t="s">
        <v>401</v>
      </c>
      <c r="C34" s="20" t="s">
        <v>483</v>
      </c>
      <c r="D34" s="20" t="s">
        <v>14227</v>
      </c>
      <c r="E34" s="20" t="s">
        <v>14268</v>
      </c>
      <c r="F34" s="20" t="s">
        <v>571</v>
      </c>
      <c r="G34" s="20" t="s">
        <v>3529</v>
      </c>
      <c r="H34" s="20" t="s">
        <v>1037</v>
      </c>
      <c r="I34" s="20" t="s">
        <v>3530</v>
      </c>
    </row>
    <row r="35" spans="1:9" x14ac:dyDescent="0.2">
      <c r="A35" s="20" t="s">
        <v>3558</v>
      </c>
      <c r="B35" s="20" t="s">
        <v>401</v>
      </c>
      <c r="C35" s="20" t="s">
        <v>483</v>
      </c>
      <c r="D35" s="20" t="s">
        <v>14227</v>
      </c>
      <c r="E35" s="20" t="s">
        <v>14269</v>
      </c>
      <c r="F35" s="20" t="s">
        <v>430</v>
      </c>
      <c r="G35" s="20" t="s">
        <v>3559</v>
      </c>
      <c r="H35" s="20" t="s">
        <v>3560</v>
      </c>
      <c r="I35" s="20" t="s">
        <v>3561</v>
      </c>
    </row>
    <row r="36" spans="1:9" x14ac:dyDescent="0.2">
      <c r="A36" s="20" t="s">
        <v>3712</v>
      </c>
      <c r="B36" s="20" t="s">
        <v>352</v>
      </c>
      <c r="C36" s="20"/>
      <c r="D36" s="20" t="s">
        <v>14257</v>
      </c>
      <c r="E36" s="20" t="s">
        <v>14270</v>
      </c>
      <c r="F36" s="20" t="s">
        <v>571</v>
      </c>
      <c r="G36" s="20" t="s">
        <v>3713</v>
      </c>
      <c r="H36" s="20" t="s">
        <v>737</v>
      </c>
      <c r="I36" s="20" t="s">
        <v>3714</v>
      </c>
    </row>
    <row r="37" spans="1:9" x14ac:dyDescent="0.2">
      <c r="A37" s="20" t="s">
        <v>4680</v>
      </c>
      <c r="B37" s="20" t="s">
        <v>352</v>
      </c>
      <c r="C37" s="20"/>
      <c r="D37" s="20" t="s">
        <v>14271</v>
      </c>
      <c r="E37" s="20" t="s">
        <v>14272</v>
      </c>
      <c r="F37" s="20" t="s">
        <v>571</v>
      </c>
      <c r="G37" s="20" t="s">
        <v>4681</v>
      </c>
      <c r="H37" s="20" t="s">
        <v>528</v>
      </c>
      <c r="I37" s="20" t="s">
        <v>4682</v>
      </c>
    </row>
    <row r="38" spans="1:9" x14ac:dyDescent="0.2">
      <c r="A38" s="20" t="s">
        <v>4697</v>
      </c>
      <c r="B38" s="20" t="s">
        <v>352</v>
      </c>
      <c r="C38" s="20"/>
      <c r="D38" s="20" t="s">
        <v>14240</v>
      </c>
      <c r="E38" s="20" t="s">
        <v>14273</v>
      </c>
      <c r="F38" s="20" t="s">
        <v>419</v>
      </c>
      <c r="G38" s="20" t="s">
        <v>4698</v>
      </c>
      <c r="H38" s="20" t="s">
        <v>914</v>
      </c>
      <c r="I38" s="20" t="s">
        <v>4699</v>
      </c>
    </row>
    <row r="39" spans="1:9" x14ac:dyDescent="0.2">
      <c r="A39" s="20" t="s">
        <v>4722</v>
      </c>
      <c r="B39" s="20" t="s">
        <v>352</v>
      </c>
      <c r="C39" s="20"/>
      <c r="D39" s="20" t="s">
        <v>14244</v>
      </c>
      <c r="E39" s="20" t="s">
        <v>14274</v>
      </c>
      <c r="F39" s="20" t="s">
        <v>445</v>
      </c>
      <c r="G39" s="20" t="s">
        <v>4723</v>
      </c>
      <c r="H39" s="20" t="s">
        <v>1905</v>
      </c>
      <c r="I39" s="20" t="s">
        <v>4724</v>
      </c>
    </row>
    <row r="40" spans="1:9" x14ac:dyDescent="0.2">
      <c r="A40" s="20" t="s">
        <v>4786</v>
      </c>
      <c r="B40" s="20" t="s">
        <v>401</v>
      </c>
      <c r="C40" s="20" t="s">
        <v>14234</v>
      </c>
      <c r="D40" s="20" t="s">
        <v>14227</v>
      </c>
      <c r="E40" s="20" t="s">
        <v>14275</v>
      </c>
      <c r="F40" s="20" t="s">
        <v>445</v>
      </c>
      <c r="G40" s="20" t="s">
        <v>4787</v>
      </c>
      <c r="H40" s="20" t="s">
        <v>4788</v>
      </c>
      <c r="I40" s="20" t="s">
        <v>4789</v>
      </c>
    </row>
    <row r="41" spans="1:9" x14ac:dyDescent="0.2">
      <c r="A41" s="20" t="s">
        <v>4853</v>
      </c>
      <c r="B41" s="20" t="s">
        <v>352</v>
      </c>
      <c r="C41" s="20"/>
      <c r="D41" s="20" t="s">
        <v>14276</v>
      </c>
      <c r="E41" s="20" t="s">
        <v>14277</v>
      </c>
      <c r="F41" s="20" t="s">
        <v>571</v>
      </c>
      <c r="G41" s="20" t="s">
        <v>4854</v>
      </c>
      <c r="H41" s="20" t="s">
        <v>1809</v>
      </c>
      <c r="I41" s="20" t="s">
        <v>4855</v>
      </c>
    </row>
    <row r="42" spans="1:9" x14ac:dyDescent="0.2">
      <c r="A42" s="20" t="s">
        <v>4992</v>
      </c>
      <c r="B42" s="20" t="s">
        <v>352</v>
      </c>
      <c r="C42" s="20"/>
      <c r="D42" s="20" t="s">
        <v>14278</v>
      </c>
      <c r="E42" s="20" t="s">
        <v>14279</v>
      </c>
      <c r="F42" s="20" t="s">
        <v>571</v>
      </c>
      <c r="G42" s="20" t="s">
        <v>4993</v>
      </c>
      <c r="H42" s="20" t="s">
        <v>1950</v>
      </c>
      <c r="I42" s="20" t="s">
        <v>4994</v>
      </c>
    </row>
    <row r="43" spans="1:9" x14ac:dyDescent="0.2">
      <c r="A43" s="20" t="s">
        <v>5512</v>
      </c>
      <c r="B43" s="20" t="s">
        <v>352</v>
      </c>
      <c r="C43" s="20"/>
      <c r="D43" s="20" t="s">
        <v>14263</v>
      </c>
      <c r="E43" s="20" t="s">
        <v>14280</v>
      </c>
      <c r="F43" s="20" t="s">
        <v>571</v>
      </c>
      <c r="G43" s="20" t="s">
        <v>5513</v>
      </c>
      <c r="H43" s="20" t="s">
        <v>640</v>
      </c>
      <c r="I43" s="20" t="s">
        <v>5514</v>
      </c>
    </row>
    <row r="44" spans="1:9" x14ac:dyDescent="0.2">
      <c r="A44" s="20" t="s">
        <v>5664</v>
      </c>
      <c r="B44" s="20" t="s">
        <v>352</v>
      </c>
      <c r="C44" s="20"/>
      <c r="D44" s="20" t="s">
        <v>14238</v>
      </c>
      <c r="E44" s="20" t="s">
        <v>14281</v>
      </c>
      <c r="F44" s="20" t="s">
        <v>571</v>
      </c>
      <c r="G44" s="20" t="s">
        <v>5665</v>
      </c>
      <c r="H44" s="20" t="s">
        <v>5666</v>
      </c>
      <c r="I44" s="20" t="s">
        <v>5667</v>
      </c>
    </row>
    <row r="45" spans="1:9" x14ac:dyDescent="0.2">
      <c r="A45" s="20" t="s">
        <v>5916</v>
      </c>
      <c r="B45" s="20" t="s">
        <v>401</v>
      </c>
      <c r="C45" s="20" t="s">
        <v>3545</v>
      </c>
      <c r="D45" s="20" t="s">
        <v>14227</v>
      </c>
      <c r="E45" s="20" t="s">
        <v>14282</v>
      </c>
      <c r="F45" s="20" t="s">
        <v>571</v>
      </c>
      <c r="G45" s="20" t="s">
        <v>5917</v>
      </c>
      <c r="H45" s="20" t="s">
        <v>5918</v>
      </c>
      <c r="I45" s="20" t="s">
        <v>5919</v>
      </c>
    </row>
    <row r="46" spans="1:9" x14ac:dyDescent="0.2">
      <c r="A46" s="20" t="s">
        <v>6398</v>
      </c>
      <c r="B46" s="20" t="s">
        <v>352</v>
      </c>
      <c r="C46" s="20"/>
      <c r="D46" s="20" t="s">
        <v>14283</v>
      </c>
      <c r="E46" s="20" t="s">
        <v>14284</v>
      </c>
      <c r="F46" s="20" t="s">
        <v>571</v>
      </c>
      <c r="G46" s="20" t="s">
        <v>6399</v>
      </c>
      <c r="H46" s="20" t="s">
        <v>410</v>
      </c>
      <c r="I46" s="20" t="s">
        <v>6400</v>
      </c>
    </row>
    <row r="47" spans="1:9" x14ac:dyDescent="0.2">
      <c r="A47" s="20" t="s">
        <v>6659</v>
      </c>
      <c r="B47" s="20" t="s">
        <v>352</v>
      </c>
      <c r="C47" s="20"/>
      <c r="D47" s="20" t="s">
        <v>14240</v>
      </c>
      <c r="E47" s="20" t="s">
        <v>14285</v>
      </c>
      <c r="F47" s="20" t="s">
        <v>571</v>
      </c>
      <c r="G47" s="20" t="s">
        <v>6660</v>
      </c>
      <c r="H47" s="20" t="s">
        <v>1278</v>
      </c>
      <c r="I47" s="20" t="s">
        <v>6661</v>
      </c>
    </row>
    <row r="48" spans="1:9" x14ac:dyDescent="0.2">
      <c r="A48" s="20" t="s">
        <v>6866</v>
      </c>
      <c r="B48" s="20" t="s">
        <v>401</v>
      </c>
      <c r="C48" s="20" t="s">
        <v>483</v>
      </c>
      <c r="D48" s="20" t="s">
        <v>14227</v>
      </c>
      <c r="E48" s="20" t="s">
        <v>14286</v>
      </c>
      <c r="F48" s="20" t="s">
        <v>571</v>
      </c>
      <c r="G48" s="20" t="s">
        <v>6867</v>
      </c>
      <c r="H48" s="20" t="s">
        <v>2048</v>
      </c>
      <c r="I48" s="20" t="s">
        <v>6868</v>
      </c>
    </row>
    <row r="49" spans="1:9" x14ac:dyDescent="0.2">
      <c r="A49" s="20" t="s">
        <v>7303</v>
      </c>
      <c r="B49" s="20" t="s">
        <v>352</v>
      </c>
      <c r="C49" s="20"/>
      <c r="D49" s="20" t="s">
        <v>14240</v>
      </c>
      <c r="E49" s="20" t="s">
        <v>14287</v>
      </c>
      <c r="F49" s="20" t="s">
        <v>571</v>
      </c>
      <c r="G49" s="20" t="s">
        <v>7304</v>
      </c>
      <c r="H49" s="20" t="s">
        <v>1900</v>
      </c>
      <c r="I49" s="20" t="s">
        <v>7305</v>
      </c>
    </row>
    <row r="50" spans="1:9" x14ac:dyDescent="0.2">
      <c r="A50" s="20" t="s">
        <v>7375</v>
      </c>
      <c r="B50" s="20" t="s">
        <v>352</v>
      </c>
      <c r="C50" s="20"/>
      <c r="D50" s="20" t="s">
        <v>14232</v>
      </c>
      <c r="E50" s="20" t="s">
        <v>14288</v>
      </c>
      <c r="F50" s="20" t="s">
        <v>571</v>
      </c>
      <c r="G50" s="20" t="s">
        <v>7376</v>
      </c>
      <c r="H50" s="20" t="s">
        <v>2109</v>
      </c>
      <c r="I50" s="20" t="s">
        <v>7377</v>
      </c>
    </row>
    <row r="51" spans="1:9" x14ac:dyDescent="0.2">
      <c r="A51" s="20" t="s">
        <v>8576</v>
      </c>
      <c r="B51" s="20" t="s">
        <v>401</v>
      </c>
      <c r="C51" s="20" t="s">
        <v>483</v>
      </c>
      <c r="D51" s="20" t="s">
        <v>14227</v>
      </c>
      <c r="E51" s="20" t="s">
        <v>14289</v>
      </c>
      <c r="F51" s="20" t="s">
        <v>430</v>
      </c>
      <c r="G51" s="20" t="s">
        <v>8577</v>
      </c>
      <c r="H51" s="20" t="s">
        <v>2492</v>
      </c>
      <c r="I51" s="20" t="s">
        <v>8578</v>
      </c>
    </row>
    <row r="52" spans="1:9" x14ac:dyDescent="0.2">
      <c r="A52" s="20" t="s">
        <v>8589</v>
      </c>
      <c r="B52" s="20" t="s">
        <v>352</v>
      </c>
      <c r="C52" s="20"/>
      <c r="D52" s="20" t="s">
        <v>14238</v>
      </c>
      <c r="E52" s="20" t="s">
        <v>14290</v>
      </c>
      <c r="F52" s="20" t="s">
        <v>430</v>
      </c>
      <c r="G52" s="20" t="s">
        <v>8590</v>
      </c>
      <c r="H52" s="20" t="s">
        <v>8591</v>
      </c>
      <c r="I52" s="20" t="s">
        <v>8592</v>
      </c>
    </row>
    <row r="53" spans="1:9" x14ac:dyDescent="0.2">
      <c r="A53" s="20" t="s">
        <v>9266</v>
      </c>
      <c r="B53" s="20" t="s">
        <v>401</v>
      </c>
      <c r="C53" s="20" t="s">
        <v>483</v>
      </c>
      <c r="D53" s="20" t="s">
        <v>14227</v>
      </c>
      <c r="E53" s="20" t="s">
        <v>14291</v>
      </c>
      <c r="F53" s="20" t="s">
        <v>419</v>
      </c>
      <c r="G53" s="20" t="s">
        <v>9267</v>
      </c>
      <c r="H53" s="20" t="s">
        <v>640</v>
      </c>
      <c r="I53" s="20" t="s">
        <v>9268</v>
      </c>
    </row>
    <row r="54" spans="1:9" x14ac:dyDescent="0.2">
      <c r="A54" s="20" t="s">
        <v>9374</v>
      </c>
      <c r="B54" s="20" t="s">
        <v>352</v>
      </c>
      <c r="C54" s="20"/>
      <c r="D54" s="20" t="s">
        <v>14223</v>
      </c>
      <c r="E54" s="20" t="s">
        <v>14292</v>
      </c>
      <c r="F54" s="20" t="s">
        <v>419</v>
      </c>
      <c r="G54" s="20" t="s">
        <v>9375</v>
      </c>
      <c r="H54" s="20" t="s">
        <v>4390</v>
      </c>
      <c r="I54" s="20" t="s">
        <v>9376</v>
      </c>
    </row>
    <row r="55" spans="1:9" x14ac:dyDescent="0.2">
      <c r="A55" s="20" t="s">
        <v>9535</v>
      </c>
      <c r="B55" s="20" t="s">
        <v>401</v>
      </c>
      <c r="C55" s="20" t="s">
        <v>483</v>
      </c>
      <c r="D55" s="20" t="s">
        <v>14227</v>
      </c>
      <c r="E55" s="20" t="s">
        <v>14293</v>
      </c>
      <c r="F55" s="20" t="s">
        <v>430</v>
      </c>
      <c r="G55" s="20" t="s">
        <v>9536</v>
      </c>
      <c r="H55" s="20" t="s">
        <v>737</v>
      </c>
      <c r="I55" s="20" t="s">
        <v>9537</v>
      </c>
    </row>
    <row r="56" spans="1:9" x14ac:dyDescent="0.2">
      <c r="A56" s="20" t="s">
        <v>9574</v>
      </c>
      <c r="B56" s="20" t="s">
        <v>401</v>
      </c>
      <c r="C56" s="20" t="s">
        <v>483</v>
      </c>
      <c r="D56" s="20" t="s">
        <v>14227</v>
      </c>
      <c r="E56" s="20" t="s">
        <v>14294</v>
      </c>
      <c r="F56" s="20" t="s">
        <v>430</v>
      </c>
      <c r="G56" s="20" t="s">
        <v>9575</v>
      </c>
      <c r="H56" s="20" t="s">
        <v>421</v>
      </c>
      <c r="I56" s="20" t="s">
        <v>9576</v>
      </c>
    </row>
    <row r="57" spans="1:9" x14ac:dyDescent="0.2">
      <c r="A57" s="20" t="s">
        <v>9586</v>
      </c>
      <c r="B57" s="20" t="s">
        <v>352</v>
      </c>
      <c r="C57" s="20"/>
      <c r="D57" s="20" t="s">
        <v>14295</v>
      </c>
      <c r="E57" s="20" t="s">
        <v>14296</v>
      </c>
      <c r="F57" s="20" t="s">
        <v>430</v>
      </c>
      <c r="G57" s="20" t="s">
        <v>9587</v>
      </c>
      <c r="H57" s="20" t="s">
        <v>4093</v>
      </c>
      <c r="I57" s="20" t="s">
        <v>9588</v>
      </c>
    </row>
    <row r="58" spans="1:9" x14ac:dyDescent="0.2">
      <c r="A58" s="20" t="s">
        <v>9926</v>
      </c>
      <c r="B58" s="20" t="s">
        <v>401</v>
      </c>
      <c r="C58" s="20" t="s">
        <v>483</v>
      </c>
      <c r="D58" s="20" t="s">
        <v>14227</v>
      </c>
      <c r="E58" s="20" t="s">
        <v>14297</v>
      </c>
      <c r="F58" s="20" t="s">
        <v>419</v>
      </c>
      <c r="G58" s="20" t="s">
        <v>9927</v>
      </c>
      <c r="H58" s="20" t="s">
        <v>421</v>
      </c>
      <c r="I58" s="20" t="s">
        <v>9928</v>
      </c>
    </row>
    <row r="59" spans="1:9" x14ac:dyDescent="0.2">
      <c r="A59" s="20" t="s">
        <v>10257</v>
      </c>
      <c r="B59" s="20" t="s">
        <v>352</v>
      </c>
      <c r="C59" s="20"/>
      <c r="D59" s="20" t="s">
        <v>14240</v>
      </c>
      <c r="E59" s="20" t="s">
        <v>14298</v>
      </c>
      <c r="F59" s="20" t="s">
        <v>445</v>
      </c>
      <c r="G59" s="20" t="s">
        <v>10258</v>
      </c>
      <c r="H59" s="20" t="s">
        <v>486</v>
      </c>
      <c r="I59" s="20" t="s">
        <v>10259</v>
      </c>
    </row>
    <row r="60" spans="1:9" x14ac:dyDescent="0.2">
      <c r="A60" s="20" t="s">
        <v>10870</v>
      </c>
      <c r="B60" s="20" t="s">
        <v>352</v>
      </c>
      <c r="C60" s="20"/>
      <c r="D60" s="20" t="s">
        <v>14223</v>
      </c>
      <c r="E60" s="20" t="s">
        <v>14299</v>
      </c>
      <c r="F60" s="20" t="s">
        <v>445</v>
      </c>
      <c r="G60" s="20" t="s">
        <v>10871</v>
      </c>
      <c r="H60" s="20" t="s">
        <v>8228</v>
      </c>
      <c r="I60" s="20" t="s">
        <v>10872</v>
      </c>
    </row>
    <row r="61" spans="1:9" x14ac:dyDescent="0.2">
      <c r="A61" s="20" t="s">
        <v>11083</v>
      </c>
      <c r="B61" s="20" t="s">
        <v>401</v>
      </c>
      <c r="C61" s="20" t="s">
        <v>483</v>
      </c>
      <c r="D61" s="20" t="s">
        <v>14227</v>
      </c>
      <c r="E61" s="20" t="s">
        <v>14300</v>
      </c>
      <c r="F61" s="20" t="s">
        <v>419</v>
      </c>
      <c r="G61" s="20" t="s">
        <v>11084</v>
      </c>
      <c r="H61" s="20" t="s">
        <v>742</v>
      </c>
      <c r="I61" s="20" t="s">
        <v>11085</v>
      </c>
    </row>
    <row r="62" spans="1:9" x14ac:dyDescent="0.2">
      <c r="A62" s="20" t="s">
        <v>11174</v>
      </c>
      <c r="B62" s="20" t="s">
        <v>352</v>
      </c>
      <c r="C62" s="20"/>
      <c r="D62" s="20" t="s">
        <v>14301</v>
      </c>
      <c r="E62" s="20" t="s">
        <v>14302</v>
      </c>
      <c r="F62" s="20" t="s">
        <v>419</v>
      </c>
      <c r="G62" s="20" t="s">
        <v>11175</v>
      </c>
      <c r="H62" s="20" t="s">
        <v>11176</v>
      </c>
      <c r="I62" s="20" t="s">
        <v>11177</v>
      </c>
    </row>
    <row r="63" spans="1:9" x14ac:dyDescent="0.2">
      <c r="A63" s="20" t="s">
        <v>11324</v>
      </c>
      <c r="B63" s="20" t="s">
        <v>352</v>
      </c>
      <c r="C63" s="20"/>
      <c r="D63" s="20" t="s">
        <v>14303</v>
      </c>
      <c r="E63" s="20" t="s">
        <v>14304</v>
      </c>
      <c r="F63" s="20" t="s">
        <v>419</v>
      </c>
      <c r="G63" s="20" t="s">
        <v>11325</v>
      </c>
      <c r="H63" s="20" t="s">
        <v>421</v>
      </c>
      <c r="I63" s="20" t="s">
        <v>11326</v>
      </c>
    </row>
    <row r="64" spans="1:9" x14ac:dyDescent="0.2">
      <c r="A64" s="20" t="s">
        <v>11562</v>
      </c>
      <c r="B64" s="20" t="s">
        <v>401</v>
      </c>
      <c r="C64" s="20" t="s">
        <v>14234</v>
      </c>
      <c r="D64" s="20" t="s">
        <v>14227</v>
      </c>
      <c r="E64" s="20" t="s">
        <v>14305</v>
      </c>
      <c r="F64" s="20" t="s">
        <v>445</v>
      </c>
      <c r="G64" s="20" t="s">
        <v>11563</v>
      </c>
      <c r="H64" s="20" t="s">
        <v>377</v>
      </c>
      <c r="I64" s="20" t="s">
        <v>11564</v>
      </c>
    </row>
    <row r="65" spans="1:9" x14ac:dyDescent="0.2">
      <c r="A65" s="20" t="s">
        <v>11632</v>
      </c>
      <c r="B65" s="20" t="s">
        <v>401</v>
      </c>
      <c r="C65" s="20" t="s">
        <v>14234</v>
      </c>
      <c r="D65" s="20" t="s">
        <v>14227</v>
      </c>
      <c r="E65" s="20" t="s">
        <v>14306</v>
      </c>
      <c r="F65" s="20" t="s">
        <v>419</v>
      </c>
      <c r="G65" s="20" t="s">
        <v>11633</v>
      </c>
      <c r="H65" s="20" t="s">
        <v>1206</v>
      </c>
      <c r="I65" s="20" t="s">
        <v>11634</v>
      </c>
    </row>
    <row r="66" spans="1:9" x14ac:dyDescent="0.2">
      <c r="A66" s="20" t="s">
        <v>11640</v>
      </c>
      <c r="B66" s="20" t="s">
        <v>352</v>
      </c>
      <c r="C66" s="20"/>
      <c r="D66" s="20" t="s">
        <v>14240</v>
      </c>
      <c r="E66" s="20" t="s">
        <v>14307</v>
      </c>
      <c r="F66" s="20" t="s">
        <v>445</v>
      </c>
      <c r="G66" s="20" t="s">
        <v>11641</v>
      </c>
      <c r="H66" s="20" t="s">
        <v>11642</v>
      </c>
      <c r="I66" s="20" t="s">
        <v>11643</v>
      </c>
    </row>
    <row r="67" spans="1:9" x14ac:dyDescent="0.2">
      <c r="A67" s="20" t="s">
        <v>12853</v>
      </c>
      <c r="B67" s="20" t="s">
        <v>14308</v>
      </c>
      <c r="C67" s="20"/>
      <c r="D67" s="20" t="s">
        <v>14227</v>
      </c>
      <c r="E67" s="20" t="s">
        <v>14309</v>
      </c>
      <c r="F67" s="20" t="s">
        <v>347</v>
      </c>
      <c r="G67" s="20" t="s">
        <v>12854</v>
      </c>
      <c r="H67" s="20" t="s">
        <v>8228</v>
      </c>
      <c r="I67" s="20" t="s">
        <v>12855</v>
      </c>
    </row>
    <row r="68" spans="1:9" x14ac:dyDescent="0.2">
      <c r="A68" s="20" t="s">
        <v>12857</v>
      </c>
      <c r="B68" s="20" t="s">
        <v>401</v>
      </c>
      <c r="C68" s="20" t="s">
        <v>483</v>
      </c>
      <c r="D68" s="20" t="s">
        <v>14227</v>
      </c>
      <c r="E68" s="20" t="s">
        <v>14310</v>
      </c>
      <c r="F68" s="20" t="s">
        <v>391</v>
      </c>
      <c r="G68" s="20" t="s">
        <v>12858</v>
      </c>
      <c r="H68" s="20" t="s">
        <v>914</v>
      </c>
      <c r="I68" s="20" t="s">
        <v>12859</v>
      </c>
    </row>
    <row r="69" spans="1:9" x14ac:dyDescent="0.2">
      <c r="A69" s="20" t="s">
        <v>12969</v>
      </c>
      <c r="B69" s="20" t="s">
        <v>352</v>
      </c>
      <c r="C69" s="20"/>
      <c r="D69" s="20" t="s">
        <v>14276</v>
      </c>
      <c r="E69" s="20" t="s">
        <v>14311</v>
      </c>
      <c r="F69" s="20" t="s">
        <v>391</v>
      </c>
      <c r="G69" s="20" t="s">
        <v>12970</v>
      </c>
      <c r="H69" s="20" t="s">
        <v>1037</v>
      </c>
      <c r="I69" s="20" t="s">
        <v>12971</v>
      </c>
    </row>
    <row r="70" spans="1:9" x14ac:dyDescent="0.2">
      <c r="A70" s="20" t="s">
        <v>13448</v>
      </c>
      <c r="B70" s="20" t="s">
        <v>352</v>
      </c>
      <c r="C70" s="20"/>
      <c r="D70" s="20" t="s">
        <v>14244</v>
      </c>
      <c r="E70" s="20" t="s">
        <v>14312</v>
      </c>
      <c r="F70" s="20" t="s">
        <v>375</v>
      </c>
      <c r="G70" s="20" t="s">
        <v>13449</v>
      </c>
      <c r="H70" s="20" t="s">
        <v>2074</v>
      </c>
      <c r="I70" s="20" t="s">
        <v>13450</v>
      </c>
    </row>
    <row r="71" spans="1:9" x14ac:dyDescent="0.2">
      <c r="A71" s="20" t="s">
        <v>13626</v>
      </c>
      <c r="B71" s="20" t="s">
        <v>401</v>
      </c>
      <c r="C71" s="20" t="s">
        <v>483</v>
      </c>
      <c r="D71" s="20" t="s">
        <v>14227</v>
      </c>
      <c r="E71" s="20" t="s">
        <v>14313</v>
      </c>
      <c r="F71" s="20" t="s">
        <v>375</v>
      </c>
      <c r="G71" s="20" t="s">
        <v>13627</v>
      </c>
      <c r="H71" s="20" t="s">
        <v>1688</v>
      </c>
      <c r="I71" s="20" t="s">
        <v>13628</v>
      </c>
    </row>
    <row r="72" spans="1:9" x14ac:dyDescent="0.2">
      <c r="A72" s="20" t="s">
        <v>13749</v>
      </c>
      <c r="B72" s="20" t="s">
        <v>401</v>
      </c>
      <c r="C72" s="20" t="s">
        <v>483</v>
      </c>
      <c r="D72" s="20" t="s">
        <v>14227</v>
      </c>
      <c r="E72" s="20" t="s">
        <v>14314</v>
      </c>
      <c r="F72" s="20" t="s">
        <v>375</v>
      </c>
      <c r="G72" s="20" t="s">
        <v>13750</v>
      </c>
      <c r="H72" s="20" t="s">
        <v>4294</v>
      </c>
      <c r="I72" s="20" t="s">
        <v>13751</v>
      </c>
    </row>
    <row r="73" spans="1:9" x14ac:dyDescent="0.2">
      <c r="A73" s="20" t="s">
        <v>13837</v>
      </c>
      <c r="B73" s="20" t="s">
        <v>401</v>
      </c>
      <c r="C73" s="20" t="s">
        <v>14234</v>
      </c>
      <c r="D73" s="20" t="s">
        <v>14227</v>
      </c>
      <c r="E73" s="20" t="s">
        <v>14315</v>
      </c>
      <c r="F73" s="20" t="s">
        <v>360</v>
      </c>
      <c r="G73" s="20" t="s">
        <v>13838</v>
      </c>
      <c r="H73" s="20" t="s">
        <v>1037</v>
      </c>
      <c r="I73" s="20" t="s">
        <v>13839</v>
      </c>
    </row>
    <row r="74" spans="1:9" x14ac:dyDescent="0.2">
      <c r="A74" s="20" t="s">
        <v>13853</v>
      </c>
      <c r="B74" s="20" t="s">
        <v>401</v>
      </c>
      <c r="C74" s="20" t="s">
        <v>483</v>
      </c>
      <c r="D74" s="20" t="s">
        <v>14227</v>
      </c>
      <c r="E74" s="20" t="s">
        <v>14316</v>
      </c>
      <c r="F74" s="20" t="s">
        <v>360</v>
      </c>
      <c r="G74" s="20" t="s">
        <v>13854</v>
      </c>
      <c r="H74" s="20" t="s">
        <v>421</v>
      </c>
      <c r="I74" s="20" t="s">
        <v>13855</v>
      </c>
    </row>
    <row r="75" spans="1:9" x14ac:dyDescent="0.2">
      <c r="A75" s="20" t="s">
        <v>13929</v>
      </c>
      <c r="B75" s="20" t="s">
        <v>352</v>
      </c>
      <c r="C75" s="20"/>
      <c r="D75" s="20" t="s">
        <v>14238</v>
      </c>
      <c r="E75" s="20" t="s">
        <v>14317</v>
      </c>
      <c r="F75" s="20" t="s">
        <v>360</v>
      </c>
      <c r="G75" s="20" t="s">
        <v>13930</v>
      </c>
      <c r="H75" s="20" t="s">
        <v>405</v>
      </c>
      <c r="I75" s="20" t="s">
        <v>13931</v>
      </c>
    </row>
    <row r="76" spans="1:9" x14ac:dyDescent="0.2">
      <c r="A76" s="20" t="s">
        <v>14099</v>
      </c>
      <c r="B76" s="20" t="s">
        <v>352</v>
      </c>
      <c r="C76" s="20"/>
      <c r="D76" s="20" t="s">
        <v>14238</v>
      </c>
      <c r="E76" s="20" t="s">
        <v>14318</v>
      </c>
      <c r="F76" s="20" t="s">
        <v>391</v>
      </c>
      <c r="G76" s="20" t="s">
        <v>14100</v>
      </c>
      <c r="H76" s="20" t="s">
        <v>14101</v>
      </c>
      <c r="I76" s="20" t="s">
        <v>14102</v>
      </c>
    </row>
    <row r="77" spans="1:9" x14ac:dyDescent="0.2">
      <c r="A77" s="20" t="s">
        <v>14143</v>
      </c>
      <c r="B77" s="20" t="s">
        <v>352</v>
      </c>
      <c r="C77" s="20"/>
      <c r="D77" s="20" t="s">
        <v>14271</v>
      </c>
      <c r="E77" s="20" t="s">
        <v>14319</v>
      </c>
      <c r="F77" s="20" t="s">
        <v>375</v>
      </c>
      <c r="G77" s="20" t="s">
        <v>14144</v>
      </c>
      <c r="H77" s="20" t="s">
        <v>13997</v>
      </c>
      <c r="I77" s="20" t="s">
        <v>14145</v>
      </c>
    </row>
    <row r="78" spans="1:9" x14ac:dyDescent="0.2">
      <c r="A78" s="20" t="s">
        <v>14152</v>
      </c>
      <c r="B78" s="20" t="s">
        <v>401</v>
      </c>
      <c r="C78" s="20" t="s">
        <v>14234</v>
      </c>
      <c r="D78" s="20" t="s">
        <v>14227</v>
      </c>
      <c r="E78" s="20" t="s">
        <v>14320</v>
      </c>
      <c r="F78" s="20" t="s">
        <v>14153</v>
      </c>
      <c r="G78" s="20" t="s">
        <v>14154</v>
      </c>
      <c r="H78" s="20" t="s">
        <v>14155</v>
      </c>
      <c r="I78" s="20" t="s">
        <v>14156</v>
      </c>
    </row>
    <row r="79" spans="1:9" x14ac:dyDescent="0.2">
      <c r="A79" s="20" t="s">
        <v>14172</v>
      </c>
      <c r="B79" s="20" t="s">
        <v>352</v>
      </c>
      <c r="C79" s="20"/>
      <c r="D79" s="20" t="s">
        <v>14240</v>
      </c>
      <c r="E79" s="20" t="s">
        <v>14321</v>
      </c>
      <c r="F79" s="20" t="s">
        <v>571</v>
      </c>
      <c r="G79" s="20" t="s">
        <v>14173</v>
      </c>
      <c r="H79" s="20" t="s">
        <v>14174</v>
      </c>
      <c r="I79" s="20" t="s">
        <v>14175</v>
      </c>
    </row>
    <row r="80" spans="1:9" x14ac:dyDescent="0.2">
      <c r="A80" s="20" t="s">
        <v>14187</v>
      </c>
      <c r="B80" s="20" t="s">
        <v>352</v>
      </c>
      <c r="C80" s="20"/>
      <c r="D80" s="20" t="s">
        <v>14249</v>
      </c>
      <c r="E80" s="20" t="s">
        <v>14322</v>
      </c>
      <c r="F80" s="20" t="s">
        <v>571</v>
      </c>
      <c r="G80" s="20" t="s">
        <v>14188</v>
      </c>
      <c r="H80" s="20" t="s">
        <v>14189</v>
      </c>
      <c r="I80" s="20" t="s">
        <v>14190</v>
      </c>
    </row>
    <row r="81" spans="1:9" x14ac:dyDescent="0.2">
      <c r="A81" s="20" t="s">
        <v>14201</v>
      </c>
      <c r="B81" s="20" t="s">
        <v>401</v>
      </c>
      <c r="C81" s="20" t="s">
        <v>483</v>
      </c>
      <c r="D81" s="20" t="s">
        <v>14227</v>
      </c>
      <c r="E81" s="20" t="s">
        <v>14323</v>
      </c>
      <c r="F81" s="20" t="s">
        <v>571</v>
      </c>
      <c r="G81" s="20" t="s">
        <v>14202</v>
      </c>
      <c r="H81" s="20" t="s">
        <v>14016</v>
      </c>
      <c r="I81" s="20" t="s">
        <v>14203</v>
      </c>
    </row>
    <row r="82" spans="1:9" x14ac:dyDescent="0.2">
      <c r="A82" s="20" t="s">
        <v>418</v>
      </c>
      <c r="B82" s="20" t="s">
        <v>352</v>
      </c>
      <c r="C82" s="20"/>
      <c r="D82" s="20" t="s">
        <v>14223</v>
      </c>
      <c r="E82" s="20" t="s">
        <v>14324</v>
      </c>
      <c r="F82" s="20" t="s">
        <v>419</v>
      </c>
      <c r="G82" s="20" t="s">
        <v>420</v>
      </c>
      <c r="H82" s="20" t="s">
        <v>421</v>
      </c>
      <c r="I82" s="20" t="s">
        <v>422</v>
      </c>
    </row>
    <row r="83" spans="1:9" x14ac:dyDescent="0.2">
      <c r="A83" s="20" t="s">
        <v>424</v>
      </c>
      <c r="B83" s="20" t="s">
        <v>352</v>
      </c>
      <c r="C83" s="20"/>
      <c r="D83" s="20" t="s">
        <v>14325</v>
      </c>
      <c r="E83" s="20" t="s">
        <v>14326</v>
      </c>
      <c r="F83" s="20" t="s">
        <v>419</v>
      </c>
      <c r="G83" s="20" t="s">
        <v>425</v>
      </c>
      <c r="H83" s="20" t="s">
        <v>426</v>
      </c>
      <c r="I83" s="20" t="s">
        <v>427</v>
      </c>
    </row>
    <row r="84" spans="1:9" x14ac:dyDescent="0.2">
      <c r="A84" s="20" t="s">
        <v>429</v>
      </c>
      <c r="B84" s="20" t="s">
        <v>352</v>
      </c>
      <c r="C84" s="20"/>
      <c r="D84" s="20" t="s">
        <v>14276</v>
      </c>
      <c r="E84" s="20" t="s">
        <v>14327</v>
      </c>
      <c r="F84" s="20" t="s">
        <v>430</v>
      </c>
      <c r="G84" s="20" t="s">
        <v>431</v>
      </c>
      <c r="H84" s="20" t="s">
        <v>421</v>
      </c>
      <c r="I84" s="20" t="s">
        <v>432</v>
      </c>
    </row>
    <row r="85" spans="1:9" x14ac:dyDescent="0.2">
      <c r="A85" s="20" t="s">
        <v>434</v>
      </c>
      <c r="B85" s="20" t="s">
        <v>352</v>
      </c>
      <c r="C85" s="20"/>
      <c r="D85" s="20" t="s">
        <v>14328</v>
      </c>
      <c r="E85" s="20" t="s">
        <v>14329</v>
      </c>
      <c r="F85" s="20" t="s">
        <v>354</v>
      </c>
      <c r="G85" s="20" t="s">
        <v>435</v>
      </c>
      <c r="H85" s="20" t="s">
        <v>436</v>
      </c>
      <c r="I85" s="20" t="s">
        <v>437</v>
      </c>
    </row>
    <row r="86" spans="1:9" x14ac:dyDescent="0.2">
      <c r="A86" s="20" t="s">
        <v>439</v>
      </c>
      <c r="B86" s="20" t="s">
        <v>352</v>
      </c>
      <c r="C86" s="20"/>
      <c r="D86" s="20" t="s">
        <v>14276</v>
      </c>
      <c r="E86" s="20" t="s">
        <v>14330</v>
      </c>
      <c r="F86" s="20" t="s">
        <v>430</v>
      </c>
      <c r="G86" s="20" t="s">
        <v>440</v>
      </c>
      <c r="H86" s="20" t="s">
        <v>441</v>
      </c>
      <c r="I86" s="20" t="s">
        <v>442</v>
      </c>
    </row>
    <row r="87" spans="1:9" x14ac:dyDescent="0.2">
      <c r="A87" s="20" t="s">
        <v>444</v>
      </c>
      <c r="B87" s="20" t="s">
        <v>352</v>
      </c>
      <c r="C87" s="20"/>
      <c r="D87" s="20" t="s">
        <v>14240</v>
      </c>
      <c r="E87" s="20" t="s">
        <v>14331</v>
      </c>
      <c r="F87" s="20" t="s">
        <v>445</v>
      </c>
      <c r="G87" s="20" t="s">
        <v>446</v>
      </c>
      <c r="H87" s="20" t="s">
        <v>421</v>
      </c>
      <c r="I87" s="20" t="s">
        <v>447</v>
      </c>
    </row>
    <row r="88" spans="1:9" x14ac:dyDescent="0.2">
      <c r="A88" s="20" t="s">
        <v>508</v>
      </c>
      <c r="B88" s="20" t="s">
        <v>352</v>
      </c>
      <c r="C88" s="20"/>
      <c r="D88" s="20" t="s">
        <v>14276</v>
      </c>
      <c r="E88" s="20" t="s">
        <v>14332</v>
      </c>
      <c r="F88" s="20" t="s">
        <v>354</v>
      </c>
      <c r="G88" s="20" t="s">
        <v>509</v>
      </c>
      <c r="H88" s="20" t="s">
        <v>421</v>
      </c>
      <c r="I88" s="20" t="s">
        <v>510</v>
      </c>
    </row>
    <row r="89" spans="1:9" x14ac:dyDescent="0.2">
      <c r="A89" s="20" t="s">
        <v>521</v>
      </c>
      <c r="B89" s="20" t="s">
        <v>352</v>
      </c>
      <c r="C89" s="20"/>
      <c r="D89" s="20" t="s">
        <v>14333</v>
      </c>
      <c r="E89" s="20" t="s">
        <v>14334</v>
      </c>
      <c r="F89" s="20" t="s">
        <v>430</v>
      </c>
      <c r="G89" s="20" t="s">
        <v>522</v>
      </c>
      <c r="H89" s="20" t="s">
        <v>523</v>
      </c>
      <c r="I89" s="20" t="s">
        <v>524</v>
      </c>
    </row>
    <row r="90" spans="1:9" x14ac:dyDescent="0.2">
      <c r="A90" s="20" t="s">
        <v>550</v>
      </c>
      <c r="B90" s="20" t="s">
        <v>352</v>
      </c>
      <c r="C90" s="20"/>
      <c r="D90" s="20" t="s">
        <v>14335</v>
      </c>
      <c r="E90" s="20" t="s">
        <v>14336</v>
      </c>
      <c r="F90" s="20" t="s">
        <v>445</v>
      </c>
      <c r="G90" s="20" t="s">
        <v>551</v>
      </c>
      <c r="H90" s="20" t="s">
        <v>552</v>
      </c>
      <c r="I90" s="20" t="s">
        <v>553</v>
      </c>
    </row>
    <row r="91" spans="1:9" x14ac:dyDescent="0.2">
      <c r="A91" s="20" t="s">
        <v>624</v>
      </c>
      <c r="B91" s="20" t="s">
        <v>352</v>
      </c>
      <c r="C91" s="20"/>
      <c r="D91" s="20" t="s">
        <v>14249</v>
      </c>
      <c r="E91" s="20" t="s">
        <v>14337</v>
      </c>
      <c r="F91" s="20" t="s">
        <v>430</v>
      </c>
      <c r="G91" s="20" t="s">
        <v>625</v>
      </c>
      <c r="H91" s="20" t="s">
        <v>626</v>
      </c>
      <c r="I91" s="20" t="s">
        <v>627</v>
      </c>
    </row>
    <row r="92" spans="1:9" x14ac:dyDescent="0.2">
      <c r="A92" s="20" t="s">
        <v>629</v>
      </c>
      <c r="B92" s="20" t="s">
        <v>352</v>
      </c>
      <c r="C92" s="20"/>
      <c r="D92" s="20" t="s">
        <v>14263</v>
      </c>
      <c r="E92" s="20" t="s">
        <v>14338</v>
      </c>
      <c r="F92" s="20" t="s">
        <v>571</v>
      </c>
      <c r="G92" s="20" t="s">
        <v>630</v>
      </c>
      <c r="H92" s="20" t="s">
        <v>421</v>
      </c>
      <c r="I92" s="20" t="s">
        <v>631</v>
      </c>
    </row>
    <row r="93" spans="1:9" x14ac:dyDescent="0.2">
      <c r="A93" s="20" t="s">
        <v>725</v>
      </c>
      <c r="B93" s="20" t="s">
        <v>352</v>
      </c>
      <c r="C93" s="20"/>
      <c r="D93" s="20" t="s">
        <v>14276</v>
      </c>
      <c r="E93" s="20" t="s">
        <v>14339</v>
      </c>
      <c r="F93" s="20" t="s">
        <v>571</v>
      </c>
      <c r="G93" s="20" t="s">
        <v>726</v>
      </c>
      <c r="H93" s="20" t="s">
        <v>727</v>
      </c>
      <c r="I93" s="20" t="s">
        <v>728</v>
      </c>
    </row>
    <row r="94" spans="1:9" x14ac:dyDescent="0.2">
      <c r="A94" s="20" t="s">
        <v>768</v>
      </c>
      <c r="B94" s="20" t="s">
        <v>352</v>
      </c>
      <c r="C94" s="20"/>
      <c r="D94" s="20" t="s">
        <v>14328</v>
      </c>
      <c r="E94" s="20" t="s">
        <v>14340</v>
      </c>
      <c r="F94" s="20" t="s">
        <v>571</v>
      </c>
      <c r="G94" s="20" t="s">
        <v>769</v>
      </c>
      <c r="H94" s="20" t="s">
        <v>770</v>
      </c>
      <c r="I94" s="20" t="s">
        <v>771</v>
      </c>
    </row>
    <row r="95" spans="1:9" x14ac:dyDescent="0.2">
      <c r="A95" s="20" t="s">
        <v>781</v>
      </c>
      <c r="B95" s="20" t="s">
        <v>352</v>
      </c>
      <c r="C95" s="20"/>
      <c r="D95" s="20" t="s">
        <v>14278</v>
      </c>
      <c r="E95" s="20" t="s">
        <v>14341</v>
      </c>
      <c r="F95" s="20" t="s">
        <v>571</v>
      </c>
      <c r="G95" s="20" t="s">
        <v>782</v>
      </c>
      <c r="H95" s="20" t="s">
        <v>783</v>
      </c>
      <c r="I95" s="20" t="s">
        <v>784</v>
      </c>
    </row>
    <row r="96" spans="1:9" x14ac:dyDescent="0.2">
      <c r="A96" s="20" t="s">
        <v>824</v>
      </c>
      <c r="B96" s="20" t="s">
        <v>352</v>
      </c>
      <c r="C96" s="20"/>
      <c r="D96" s="20" t="s">
        <v>14283</v>
      </c>
      <c r="E96" s="20" t="s">
        <v>14342</v>
      </c>
      <c r="F96" s="20" t="s">
        <v>571</v>
      </c>
      <c r="G96" s="20" t="s">
        <v>825</v>
      </c>
      <c r="H96" s="20" t="s">
        <v>826</v>
      </c>
      <c r="I96" s="20" t="s">
        <v>827</v>
      </c>
    </row>
    <row r="97" spans="1:9" x14ac:dyDescent="0.2">
      <c r="A97" s="20" t="s">
        <v>834</v>
      </c>
      <c r="B97" s="20" t="s">
        <v>352</v>
      </c>
      <c r="C97" s="20"/>
      <c r="D97" s="20" t="s">
        <v>14232</v>
      </c>
      <c r="E97" s="20" t="s">
        <v>14343</v>
      </c>
      <c r="F97" s="20" t="s">
        <v>571</v>
      </c>
      <c r="G97" s="20" t="s">
        <v>835</v>
      </c>
      <c r="H97" s="20" t="s">
        <v>421</v>
      </c>
      <c r="I97" s="20" t="s">
        <v>836</v>
      </c>
    </row>
    <row r="98" spans="1:9" x14ac:dyDescent="0.2">
      <c r="A98" s="20" t="s">
        <v>838</v>
      </c>
      <c r="B98" s="20" t="s">
        <v>352</v>
      </c>
      <c r="C98" s="20"/>
      <c r="D98" s="20" t="s">
        <v>14229</v>
      </c>
      <c r="E98" s="20" t="s">
        <v>14344</v>
      </c>
      <c r="F98" s="20" t="s">
        <v>571</v>
      </c>
      <c r="G98" s="20" t="s">
        <v>839</v>
      </c>
      <c r="H98" s="20" t="s">
        <v>593</v>
      </c>
      <c r="I98" s="20" t="s">
        <v>840</v>
      </c>
    </row>
    <row r="99" spans="1:9" x14ac:dyDescent="0.2">
      <c r="A99" s="20" t="s">
        <v>842</v>
      </c>
      <c r="B99" s="20" t="s">
        <v>352</v>
      </c>
      <c r="C99" s="20"/>
      <c r="D99" s="20" t="s">
        <v>14229</v>
      </c>
      <c r="E99" s="20" t="s">
        <v>14345</v>
      </c>
      <c r="F99" s="20" t="s">
        <v>571</v>
      </c>
      <c r="G99" s="20" t="s">
        <v>843</v>
      </c>
      <c r="H99" s="20" t="s">
        <v>421</v>
      </c>
      <c r="I99" s="20" t="s">
        <v>844</v>
      </c>
    </row>
    <row r="100" spans="1:9" x14ac:dyDescent="0.2">
      <c r="A100" s="20" t="s">
        <v>855</v>
      </c>
      <c r="B100" s="20" t="s">
        <v>352</v>
      </c>
      <c r="C100" s="20"/>
      <c r="D100" s="20" t="s">
        <v>14229</v>
      </c>
      <c r="E100" s="20" t="s">
        <v>14346</v>
      </c>
      <c r="F100" s="20" t="s">
        <v>571</v>
      </c>
      <c r="G100" s="20" t="s">
        <v>856</v>
      </c>
      <c r="H100" s="20" t="s">
        <v>486</v>
      </c>
      <c r="I100" s="20" t="s">
        <v>857</v>
      </c>
    </row>
    <row r="101" spans="1:9" x14ac:dyDescent="0.2">
      <c r="A101" s="20" t="s">
        <v>865</v>
      </c>
      <c r="B101" s="20" t="s">
        <v>352</v>
      </c>
      <c r="C101" s="20"/>
      <c r="D101" s="20" t="s">
        <v>14240</v>
      </c>
      <c r="E101" s="20" t="s">
        <v>14347</v>
      </c>
      <c r="F101" s="20" t="s">
        <v>571</v>
      </c>
      <c r="G101" s="20" t="s">
        <v>866</v>
      </c>
      <c r="H101" s="20" t="s">
        <v>867</v>
      </c>
      <c r="I101" s="20" t="s">
        <v>868</v>
      </c>
    </row>
    <row r="102" spans="1:9" x14ac:dyDescent="0.2">
      <c r="A102" s="20" t="s">
        <v>943</v>
      </c>
      <c r="B102" s="20" t="s">
        <v>352</v>
      </c>
      <c r="C102" s="20"/>
      <c r="D102" s="20" t="s">
        <v>14229</v>
      </c>
      <c r="E102" s="20" t="s">
        <v>14348</v>
      </c>
      <c r="F102" s="20" t="s">
        <v>571</v>
      </c>
      <c r="G102" s="20" t="s">
        <v>944</v>
      </c>
      <c r="H102" s="20" t="s">
        <v>593</v>
      </c>
      <c r="I102" s="20" t="s">
        <v>945</v>
      </c>
    </row>
    <row r="103" spans="1:9" x14ac:dyDescent="0.2">
      <c r="A103" s="20" t="s">
        <v>947</v>
      </c>
      <c r="B103" s="20" t="s">
        <v>352</v>
      </c>
      <c r="C103" s="20"/>
      <c r="D103" s="20" t="s">
        <v>14240</v>
      </c>
      <c r="E103" s="20" t="s">
        <v>14349</v>
      </c>
      <c r="F103" s="20" t="s">
        <v>571</v>
      </c>
      <c r="G103" s="20" t="s">
        <v>948</v>
      </c>
      <c r="H103" s="20" t="s">
        <v>783</v>
      </c>
      <c r="I103" s="20" t="s">
        <v>949</v>
      </c>
    </row>
    <row r="104" spans="1:9" x14ac:dyDescent="0.2">
      <c r="A104" s="20" t="s">
        <v>956</v>
      </c>
      <c r="B104" s="20" t="s">
        <v>352</v>
      </c>
      <c r="C104" s="20"/>
      <c r="D104" s="20" t="s">
        <v>14328</v>
      </c>
      <c r="E104" s="20" t="s">
        <v>14350</v>
      </c>
      <c r="F104" s="20" t="s">
        <v>571</v>
      </c>
      <c r="G104" s="20" t="s">
        <v>957</v>
      </c>
      <c r="H104" s="20" t="s">
        <v>770</v>
      </c>
      <c r="I104" s="20" t="s">
        <v>958</v>
      </c>
    </row>
    <row r="105" spans="1:9" x14ac:dyDescent="0.2">
      <c r="A105" s="20" t="s">
        <v>1130</v>
      </c>
      <c r="B105" s="20" t="s">
        <v>352</v>
      </c>
      <c r="C105" s="20"/>
      <c r="D105" s="20" t="s">
        <v>14240</v>
      </c>
      <c r="E105" s="20" t="s">
        <v>14351</v>
      </c>
      <c r="F105" s="20" t="s">
        <v>391</v>
      </c>
      <c r="G105" s="20" t="s">
        <v>1131</v>
      </c>
      <c r="H105" s="20" t="s">
        <v>421</v>
      </c>
      <c r="I105" s="20" t="s">
        <v>1132</v>
      </c>
    </row>
    <row r="106" spans="1:9" x14ac:dyDescent="0.2">
      <c r="A106" s="20" t="s">
        <v>1495</v>
      </c>
      <c r="B106" s="20" t="s">
        <v>401</v>
      </c>
      <c r="C106" s="20" t="s">
        <v>14234</v>
      </c>
      <c r="D106" s="20" t="s">
        <v>14227</v>
      </c>
      <c r="E106" s="20" t="s">
        <v>14352</v>
      </c>
      <c r="F106" s="20" t="s">
        <v>571</v>
      </c>
      <c r="G106" s="20" t="s">
        <v>1496</v>
      </c>
      <c r="H106" s="20" t="s">
        <v>441</v>
      </c>
      <c r="I106" s="20" t="s">
        <v>1497</v>
      </c>
    </row>
    <row r="107" spans="1:9" x14ac:dyDescent="0.2">
      <c r="A107" s="20" t="s">
        <v>1765</v>
      </c>
      <c r="B107" s="20" t="s">
        <v>352</v>
      </c>
      <c r="C107" s="20"/>
      <c r="D107" s="20" t="s">
        <v>14229</v>
      </c>
      <c r="E107" s="20" t="s">
        <v>14353</v>
      </c>
      <c r="F107" s="20" t="s">
        <v>391</v>
      </c>
      <c r="G107" s="20" t="s">
        <v>1766</v>
      </c>
      <c r="H107" s="20" t="s">
        <v>421</v>
      </c>
      <c r="I107" s="20" t="s">
        <v>1767</v>
      </c>
    </row>
    <row r="108" spans="1:9" x14ac:dyDescent="0.2">
      <c r="A108" s="20" t="s">
        <v>1794</v>
      </c>
      <c r="B108" s="20" t="s">
        <v>401</v>
      </c>
      <c r="C108" s="20" t="s">
        <v>483</v>
      </c>
      <c r="D108" s="20" t="s">
        <v>14227</v>
      </c>
      <c r="E108" s="20" t="s">
        <v>14354</v>
      </c>
      <c r="F108" s="20" t="s">
        <v>571</v>
      </c>
      <c r="G108" s="20" t="s">
        <v>1795</v>
      </c>
      <c r="H108" s="20" t="s">
        <v>421</v>
      </c>
      <c r="I108" s="20" t="s">
        <v>1796</v>
      </c>
    </row>
    <row r="109" spans="1:9" x14ac:dyDescent="0.2">
      <c r="A109" s="20" t="s">
        <v>1957</v>
      </c>
      <c r="B109" s="20" t="s">
        <v>352</v>
      </c>
      <c r="C109" s="20"/>
      <c r="D109" s="20" t="s">
        <v>14232</v>
      </c>
      <c r="E109" s="20" t="s">
        <v>14355</v>
      </c>
      <c r="F109" s="20" t="s">
        <v>571</v>
      </c>
      <c r="G109" s="20" t="s">
        <v>1958</v>
      </c>
      <c r="H109" s="20" t="s">
        <v>826</v>
      </c>
      <c r="I109" s="20" t="s">
        <v>1959</v>
      </c>
    </row>
    <row r="110" spans="1:9" x14ac:dyDescent="0.2">
      <c r="A110" s="20" t="s">
        <v>2085</v>
      </c>
      <c r="B110" s="20" t="s">
        <v>352</v>
      </c>
      <c r="C110" s="20"/>
      <c r="D110" s="20" t="s">
        <v>14240</v>
      </c>
      <c r="E110" s="20" t="s">
        <v>14356</v>
      </c>
      <c r="F110" s="20" t="s">
        <v>571</v>
      </c>
      <c r="G110" s="20" t="s">
        <v>2086</v>
      </c>
      <c r="H110" s="20" t="s">
        <v>593</v>
      </c>
      <c r="I110" s="20" t="s">
        <v>2087</v>
      </c>
    </row>
    <row r="111" spans="1:9" x14ac:dyDescent="0.2">
      <c r="A111" s="20" t="s">
        <v>2145</v>
      </c>
      <c r="B111" s="20" t="s">
        <v>352</v>
      </c>
      <c r="C111" s="20"/>
      <c r="D111" s="20" t="s">
        <v>14238</v>
      </c>
      <c r="E111" s="20" t="s">
        <v>14357</v>
      </c>
      <c r="F111" s="20" t="s">
        <v>571</v>
      </c>
      <c r="G111" s="20" t="s">
        <v>2146</v>
      </c>
      <c r="H111" s="20" t="s">
        <v>2147</v>
      </c>
      <c r="I111" s="20" t="s">
        <v>2148</v>
      </c>
    </row>
    <row r="112" spans="1:9" x14ac:dyDescent="0.2">
      <c r="A112" s="20" t="s">
        <v>2195</v>
      </c>
      <c r="B112" s="20" t="s">
        <v>352</v>
      </c>
      <c r="C112" s="20"/>
      <c r="D112" s="20" t="s">
        <v>14238</v>
      </c>
      <c r="E112" s="20" t="s">
        <v>14358</v>
      </c>
      <c r="F112" s="20" t="s">
        <v>571</v>
      </c>
      <c r="G112" s="20" t="s">
        <v>2196</v>
      </c>
      <c r="H112" s="20" t="s">
        <v>2197</v>
      </c>
      <c r="I112" s="20" t="s">
        <v>2198</v>
      </c>
    </row>
    <row r="113" spans="1:9" x14ac:dyDescent="0.2">
      <c r="A113" s="20" t="s">
        <v>2205</v>
      </c>
      <c r="B113" s="20" t="s">
        <v>401</v>
      </c>
      <c r="C113" s="20" t="s">
        <v>483</v>
      </c>
      <c r="D113" s="20" t="s">
        <v>14276</v>
      </c>
      <c r="E113" s="20" t="s">
        <v>14359</v>
      </c>
      <c r="F113" s="20" t="s">
        <v>571</v>
      </c>
      <c r="G113" s="20" t="s">
        <v>2206</v>
      </c>
      <c r="H113" s="20" t="s">
        <v>770</v>
      </c>
      <c r="I113" s="20" t="s">
        <v>2207</v>
      </c>
    </row>
    <row r="114" spans="1:9" x14ac:dyDescent="0.2">
      <c r="A114" s="20" t="s">
        <v>2375</v>
      </c>
      <c r="B114" s="20" t="s">
        <v>352</v>
      </c>
      <c r="C114" s="20"/>
      <c r="D114" s="20" t="s">
        <v>14276</v>
      </c>
      <c r="E114" s="20" t="s">
        <v>14360</v>
      </c>
      <c r="F114" s="20" t="s">
        <v>571</v>
      </c>
      <c r="G114" s="20" t="s">
        <v>2376</v>
      </c>
      <c r="H114" s="20" t="s">
        <v>421</v>
      </c>
      <c r="I114" s="20" t="s">
        <v>2377</v>
      </c>
    </row>
    <row r="115" spans="1:9" x14ac:dyDescent="0.2">
      <c r="A115" s="20" t="s">
        <v>2472</v>
      </c>
      <c r="B115" s="20" t="s">
        <v>352</v>
      </c>
      <c r="C115" s="20"/>
      <c r="D115" s="20" t="s">
        <v>14328</v>
      </c>
      <c r="E115" s="20" t="s">
        <v>14361</v>
      </c>
      <c r="F115" s="20" t="s">
        <v>571</v>
      </c>
      <c r="G115" s="20" t="s">
        <v>2473</v>
      </c>
      <c r="H115" s="20" t="s">
        <v>2474</v>
      </c>
      <c r="I115" s="20" t="s">
        <v>2475</v>
      </c>
    </row>
    <row r="116" spans="1:9" x14ac:dyDescent="0.2">
      <c r="A116" s="20" t="s">
        <v>2705</v>
      </c>
      <c r="B116" s="20" t="s">
        <v>352</v>
      </c>
      <c r="C116" s="20"/>
      <c r="D116" s="20" t="s">
        <v>14249</v>
      </c>
      <c r="E116" s="20" t="s">
        <v>14362</v>
      </c>
      <c r="F116" s="20" t="s">
        <v>571</v>
      </c>
      <c r="G116" s="20" t="s">
        <v>2706</v>
      </c>
      <c r="H116" s="20" t="s">
        <v>421</v>
      </c>
      <c r="I116" s="20" t="s">
        <v>2707</v>
      </c>
    </row>
    <row r="117" spans="1:9" x14ac:dyDescent="0.2">
      <c r="A117" s="20" t="s">
        <v>2941</v>
      </c>
      <c r="B117" s="20" t="s">
        <v>401</v>
      </c>
      <c r="C117" s="20" t="s">
        <v>483</v>
      </c>
      <c r="D117" s="20" t="s">
        <v>14227</v>
      </c>
      <c r="E117" s="20" t="s">
        <v>14363</v>
      </c>
      <c r="F117" s="20" t="s">
        <v>571</v>
      </c>
      <c r="G117" s="20" t="s">
        <v>2942</v>
      </c>
      <c r="H117" s="20" t="s">
        <v>421</v>
      </c>
      <c r="I117" s="20" t="s">
        <v>2943</v>
      </c>
    </row>
    <row r="118" spans="1:9" x14ac:dyDescent="0.2">
      <c r="A118" s="20" t="s">
        <v>2953</v>
      </c>
      <c r="B118" s="20" t="s">
        <v>352</v>
      </c>
      <c r="C118" s="20"/>
      <c r="D118" s="20" t="s">
        <v>14229</v>
      </c>
      <c r="E118" s="20" t="s">
        <v>14364</v>
      </c>
      <c r="F118" s="20" t="s">
        <v>571</v>
      </c>
      <c r="G118" s="20" t="s">
        <v>2954</v>
      </c>
      <c r="H118" s="20" t="s">
        <v>421</v>
      </c>
      <c r="I118" s="20" t="s">
        <v>2955</v>
      </c>
    </row>
    <row r="119" spans="1:9" x14ac:dyDescent="0.2">
      <c r="A119" s="20" t="s">
        <v>3021</v>
      </c>
      <c r="B119" s="20" t="s">
        <v>352</v>
      </c>
      <c r="C119" s="20"/>
      <c r="D119" s="20" t="s">
        <v>14276</v>
      </c>
      <c r="E119" s="20" t="s">
        <v>14365</v>
      </c>
      <c r="F119" s="20" t="s">
        <v>571</v>
      </c>
      <c r="G119" s="20" t="s">
        <v>3022</v>
      </c>
      <c r="H119" s="20" t="s">
        <v>421</v>
      </c>
      <c r="I119" s="20" t="s">
        <v>3023</v>
      </c>
    </row>
    <row r="120" spans="1:9" x14ac:dyDescent="0.2">
      <c r="A120" s="20" t="s">
        <v>3029</v>
      </c>
      <c r="B120" s="20" t="s">
        <v>352</v>
      </c>
      <c r="C120" s="20"/>
      <c r="D120" s="20" t="s">
        <v>14240</v>
      </c>
      <c r="E120" s="20" t="s">
        <v>14366</v>
      </c>
      <c r="F120" s="20" t="s">
        <v>571</v>
      </c>
      <c r="G120" s="20" t="s">
        <v>3030</v>
      </c>
      <c r="H120" s="20" t="s">
        <v>770</v>
      </c>
      <c r="I120" s="20" t="s">
        <v>3031</v>
      </c>
    </row>
    <row r="121" spans="1:9" x14ac:dyDescent="0.2">
      <c r="A121" s="20" t="s">
        <v>3087</v>
      </c>
      <c r="B121" s="20" t="s">
        <v>401</v>
      </c>
      <c r="C121" s="20" t="s">
        <v>483</v>
      </c>
      <c r="D121" s="20" t="s">
        <v>14227</v>
      </c>
      <c r="E121" s="20" t="s">
        <v>14367</v>
      </c>
      <c r="F121" s="20" t="s">
        <v>571</v>
      </c>
      <c r="G121" s="20" t="s">
        <v>3088</v>
      </c>
      <c r="H121" s="20" t="s">
        <v>1136</v>
      </c>
      <c r="I121" s="20" t="s">
        <v>3089</v>
      </c>
    </row>
    <row r="122" spans="1:9" x14ac:dyDescent="0.2">
      <c r="A122" s="20" t="s">
        <v>3124</v>
      </c>
      <c r="B122" s="20" t="s">
        <v>352</v>
      </c>
      <c r="C122" s="20"/>
      <c r="D122" s="20" t="s">
        <v>14271</v>
      </c>
      <c r="E122" s="20" t="s">
        <v>14368</v>
      </c>
      <c r="F122" s="20" t="s">
        <v>571</v>
      </c>
      <c r="G122" s="20" t="s">
        <v>3125</v>
      </c>
      <c r="H122" s="20" t="s">
        <v>3126</v>
      </c>
      <c r="I122" s="20" t="s">
        <v>3127</v>
      </c>
    </row>
    <row r="123" spans="1:9" x14ac:dyDescent="0.2">
      <c r="A123" s="20" t="s">
        <v>3149</v>
      </c>
      <c r="B123" s="20" t="s">
        <v>352</v>
      </c>
      <c r="C123" s="20"/>
      <c r="D123" s="20" t="s">
        <v>14240</v>
      </c>
      <c r="E123" s="20" t="s">
        <v>14369</v>
      </c>
      <c r="F123" s="20" t="s">
        <v>571</v>
      </c>
      <c r="G123" s="20" t="s">
        <v>3150</v>
      </c>
      <c r="H123" s="20" t="s">
        <v>421</v>
      </c>
      <c r="I123" s="20" t="s">
        <v>3151</v>
      </c>
    </row>
    <row r="124" spans="1:9" x14ac:dyDescent="0.2">
      <c r="A124" s="20" t="s">
        <v>3165</v>
      </c>
      <c r="B124" s="20" t="s">
        <v>352</v>
      </c>
      <c r="C124" s="20"/>
      <c r="D124" s="20" t="s">
        <v>14223</v>
      </c>
      <c r="E124" s="20" t="s">
        <v>14370</v>
      </c>
      <c r="F124" s="20" t="s">
        <v>571</v>
      </c>
      <c r="G124" s="20" t="s">
        <v>3166</v>
      </c>
      <c r="H124" s="20" t="s">
        <v>1383</v>
      </c>
      <c r="I124" s="20" t="s">
        <v>3167</v>
      </c>
    </row>
    <row r="125" spans="1:9" x14ac:dyDescent="0.2">
      <c r="A125" s="20" t="s">
        <v>3185</v>
      </c>
      <c r="B125" s="20" t="s">
        <v>401</v>
      </c>
      <c r="C125" s="20" t="s">
        <v>483</v>
      </c>
      <c r="D125" s="20" t="s">
        <v>14227</v>
      </c>
      <c r="E125" s="20" t="s">
        <v>14371</v>
      </c>
      <c r="F125" s="20" t="s">
        <v>571</v>
      </c>
      <c r="G125" s="20" t="s">
        <v>3186</v>
      </c>
      <c r="H125" s="20" t="s">
        <v>421</v>
      </c>
      <c r="I125" s="20" t="s">
        <v>3187</v>
      </c>
    </row>
    <row r="126" spans="1:9" x14ac:dyDescent="0.2">
      <c r="A126" s="20" t="s">
        <v>3189</v>
      </c>
      <c r="B126" s="20" t="s">
        <v>352</v>
      </c>
      <c r="C126" s="20"/>
      <c r="D126" s="20" t="s">
        <v>14232</v>
      </c>
      <c r="E126" s="20" t="s">
        <v>14372</v>
      </c>
      <c r="F126" s="20" t="s">
        <v>571</v>
      </c>
      <c r="G126" s="20" t="s">
        <v>3190</v>
      </c>
      <c r="H126" s="20" t="s">
        <v>3126</v>
      </c>
      <c r="I126" s="20" t="s">
        <v>3191</v>
      </c>
    </row>
    <row r="127" spans="1:9" x14ac:dyDescent="0.2">
      <c r="A127" s="20" t="s">
        <v>3206</v>
      </c>
      <c r="B127" s="20" t="s">
        <v>352</v>
      </c>
      <c r="C127" s="20"/>
      <c r="D127" s="20" t="s">
        <v>14238</v>
      </c>
      <c r="E127" s="20" t="s">
        <v>14373</v>
      </c>
      <c r="F127" s="20" t="s">
        <v>571</v>
      </c>
      <c r="G127" s="20" t="s">
        <v>3207</v>
      </c>
      <c r="H127" s="20" t="s">
        <v>552</v>
      </c>
      <c r="I127" s="20" t="s">
        <v>3208</v>
      </c>
    </row>
    <row r="128" spans="1:9" x14ac:dyDescent="0.2">
      <c r="A128" s="20" t="s">
        <v>3218</v>
      </c>
      <c r="B128" s="20" t="s">
        <v>352</v>
      </c>
      <c r="C128" s="20"/>
      <c r="D128" s="20" t="s">
        <v>14232</v>
      </c>
      <c r="E128" s="20" t="s">
        <v>14374</v>
      </c>
      <c r="F128" s="20" t="s">
        <v>571</v>
      </c>
      <c r="G128" s="20" t="s">
        <v>3219</v>
      </c>
      <c r="H128" s="20" t="s">
        <v>3220</v>
      </c>
      <c r="I128" s="20" t="s">
        <v>3221</v>
      </c>
    </row>
    <row r="129" spans="1:9" x14ac:dyDescent="0.2">
      <c r="A129" s="20" t="s">
        <v>3511</v>
      </c>
      <c r="B129" s="20" t="s">
        <v>352</v>
      </c>
      <c r="C129" s="20"/>
      <c r="D129" s="20" t="s">
        <v>14238</v>
      </c>
      <c r="E129" s="20" t="s">
        <v>14375</v>
      </c>
      <c r="F129" s="20" t="s">
        <v>571</v>
      </c>
      <c r="G129" s="20" t="s">
        <v>3512</v>
      </c>
      <c r="H129" s="20" t="s">
        <v>593</v>
      </c>
      <c r="I129" s="20" t="s">
        <v>3513</v>
      </c>
    </row>
    <row r="130" spans="1:9" x14ac:dyDescent="0.2">
      <c r="A130" s="20" t="s">
        <v>3524</v>
      </c>
      <c r="B130" s="20" t="s">
        <v>401</v>
      </c>
      <c r="C130" s="20" t="s">
        <v>483</v>
      </c>
      <c r="D130" s="20" t="s">
        <v>14227</v>
      </c>
      <c r="E130" s="20" t="s">
        <v>14376</v>
      </c>
      <c r="F130" s="20" t="s">
        <v>571</v>
      </c>
      <c r="G130" s="20" t="s">
        <v>3525</v>
      </c>
      <c r="H130" s="20" t="s">
        <v>826</v>
      </c>
      <c r="I130" s="20" t="s">
        <v>3526</v>
      </c>
    </row>
    <row r="131" spans="1:9" x14ac:dyDescent="0.2">
      <c r="A131" s="20" t="s">
        <v>3550</v>
      </c>
      <c r="B131" s="20" t="s">
        <v>352</v>
      </c>
      <c r="C131" s="20"/>
      <c r="D131" s="20" t="s">
        <v>14232</v>
      </c>
      <c r="E131" s="20" t="s">
        <v>14377</v>
      </c>
      <c r="F131" s="20" t="s">
        <v>430</v>
      </c>
      <c r="G131" s="20" t="s">
        <v>3551</v>
      </c>
      <c r="H131" s="20" t="s">
        <v>1383</v>
      </c>
      <c r="I131" s="20" t="s">
        <v>3552</v>
      </c>
    </row>
    <row r="132" spans="1:9" x14ac:dyDescent="0.2">
      <c r="A132" s="20" t="s">
        <v>3576</v>
      </c>
      <c r="B132" s="20" t="s">
        <v>352</v>
      </c>
      <c r="C132" s="20"/>
      <c r="D132" s="20" t="s">
        <v>14223</v>
      </c>
      <c r="E132" s="20" t="s">
        <v>14378</v>
      </c>
      <c r="F132" s="20" t="s">
        <v>571</v>
      </c>
      <c r="G132" s="20" t="s">
        <v>3577</v>
      </c>
      <c r="H132" s="20" t="s">
        <v>421</v>
      </c>
      <c r="I132" s="20" t="s">
        <v>3578</v>
      </c>
    </row>
    <row r="133" spans="1:9" x14ac:dyDescent="0.2">
      <c r="A133" s="20" t="s">
        <v>3654</v>
      </c>
      <c r="B133" s="20" t="s">
        <v>352</v>
      </c>
      <c r="C133" s="20"/>
      <c r="D133" s="20" t="s">
        <v>14223</v>
      </c>
      <c r="E133" s="20" t="s">
        <v>14379</v>
      </c>
      <c r="F133" s="20" t="s">
        <v>571</v>
      </c>
      <c r="G133" s="20" t="s">
        <v>3655</v>
      </c>
      <c r="H133" s="20" t="s">
        <v>421</v>
      </c>
      <c r="I133" s="20" t="s">
        <v>3656</v>
      </c>
    </row>
    <row r="134" spans="1:9" x14ac:dyDescent="0.2">
      <c r="A134" s="20" t="s">
        <v>3708</v>
      </c>
      <c r="B134" s="20" t="s">
        <v>352</v>
      </c>
      <c r="C134" s="20"/>
      <c r="D134" s="20" t="s">
        <v>14263</v>
      </c>
      <c r="E134" s="20" t="s">
        <v>14380</v>
      </c>
      <c r="F134" s="20" t="s">
        <v>571</v>
      </c>
      <c r="G134" s="20" t="s">
        <v>3709</v>
      </c>
      <c r="H134" s="20" t="s">
        <v>421</v>
      </c>
      <c r="I134" s="20" t="s">
        <v>3710</v>
      </c>
    </row>
    <row r="135" spans="1:9" x14ac:dyDescent="0.2">
      <c r="A135" s="20" t="s">
        <v>3766</v>
      </c>
      <c r="B135" s="20" t="s">
        <v>401</v>
      </c>
      <c r="C135" s="20" t="s">
        <v>402</v>
      </c>
      <c r="D135" s="20" t="s">
        <v>14227</v>
      </c>
      <c r="E135" s="20" t="s">
        <v>14381</v>
      </c>
      <c r="F135" s="20" t="s">
        <v>571</v>
      </c>
      <c r="G135" s="20" t="s">
        <v>3767</v>
      </c>
      <c r="H135" s="20" t="s">
        <v>1136</v>
      </c>
      <c r="I135" s="20" t="s">
        <v>3768</v>
      </c>
    </row>
    <row r="136" spans="1:9" x14ac:dyDescent="0.2">
      <c r="A136" s="20" t="s">
        <v>4000</v>
      </c>
      <c r="B136" s="20" t="s">
        <v>352</v>
      </c>
      <c r="C136" s="20"/>
      <c r="D136" s="20" t="s">
        <v>14229</v>
      </c>
      <c r="E136" s="20" t="s">
        <v>14382</v>
      </c>
      <c r="F136" s="20" t="s">
        <v>571</v>
      </c>
      <c r="G136" s="20" t="s">
        <v>4001</v>
      </c>
      <c r="H136" s="20" t="s">
        <v>421</v>
      </c>
      <c r="I136" s="20" t="s">
        <v>4002</v>
      </c>
    </row>
    <row r="137" spans="1:9" x14ac:dyDescent="0.2">
      <c r="A137" s="20" t="s">
        <v>4119</v>
      </c>
      <c r="B137" s="20" t="s">
        <v>352</v>
      </c>
      <c r="C137" s="20"/>
      <c r="D137" s="20" t="s">
        <v>14238</v>
      </c>
      <c r="E137" s="20" t="s">
        <v>14383</v>
      </c>
      <c r="F137" s="20" t="s">
        <v>571</v>
      </c>
      <c r="G137" s="20" t="s">
        <v>4120</v>
      </c>
      <c r="H137" s="20" t="s">
        <v>3517</v>
      </c>
      <c r="I137" s="20" t="s">
        <v>4121</v>
      </c>
    </row>
    <row r="138" spans="1:9" x14ac:dyDescent="0.2">
      <c r="A138" s="20" t="s">
        <v>4222</v>
      </c>
      <c r="B138" s="20" t="s">
        <v>352</v>
      </c>
      <c r="C138" s="20"/>
      <c r="D138" s="20" t="s">
        <v>14257</v>
      </c>
      <c r="E138" s="20" t="s">
        <v>14384</v>
      </c>
      <c r="F138" s="20" t="s">
        <v>571</v>
      </c>
      <c r="G138" s="20" t="s">
        <v>4223</v>
      </c>
      <c r="H138" s="20" t="s">
        <v>421</v>
      </c>
      <c r="I138" s="20" t="s">
        <v>4224</v>
      </c>
    </row>
    <row r="139" spans="1:9" x14ac:dyDescent="0.2">
      <c r="A139" s="20" t="s">
        <v>4370</v>
      </c>
      <c r="B139" s="20" t="s">
        <v>352</v>
      </c>
      <c r="C139" s="20"/>
      <c r="D139" s="20" t="s">
        <v>14223</v>
      </c>
      <c r="E139" s="20" t="s">
        <v>14385</v>
      </c>
      <c r="F139" s="20" t="s">
        <v>419</v>
      </c>
      <c r="G139" s="20" t="s">
        <v>4371</v>
      </c>
      <c r="H139" s="20" t="s">
        <v>421</v>
      </c>
      <c r="I139" s="20" t="s">
        <v>4372</v>
      </c>
    </row>
    <row r="140" spans="1:9" x14ac:dyDescent="0.2">
      <c r="A140" s="20" t="s">
        <v>4472</v>
      </c>
      <c r="B140" s="20" t="s">
        <v>401</v>
      </c>
      <c r="C140" s="20" t="s">
        <v>483</v>
      </c>
      <c r="D140" s="20" t="s">
        <v>14227</v>
      </c>
      <c r="E140" s="20" t="s">
        <v>14386</v>
      </c>
      <c r="F140" s="20" t="s">
        <v>430</v>
      </c>
      <c r="G140" s="20" t="s">
        <v>4473</v>
      </c>
      <c r="H140" s="20" t="s">
        <v>421</v>
      </c>
      <c r="I140" s="20" t="s">
        <v>4474</v>
      </c>
    </row>
    <row r="141" spans="1:9" x14ac:dyDescent="0.2">
      <c r="A141" s="20" t="s">
        <v>4550</v>
      </c>
      <c r="B141" s="20" t="s">
        <v>352</v>
      </c>
      <c r="C141" s="20"/>
      <c r="D141" s="20" t="s">
        <v>14229</v>
      </c>
      <c r="E141" s="20" t="s">
        <v>14387</v>
      </c>
      <c r="F141" s="20" t="s">
        <v>430</v>
      </c>
      <c r="G141" s="20" t="s">
        <v>4551</v>
      </c>
      <c r="H141" s="20" t="s">
        <v>826</v>
      </c>
      <c r="I141" s="20" t="s">
        <v>4552</v>
      </c>
    </row>
    <row r="142" spans="1:9" x14ac:dyDescent="0.2">
      <c r="A142" s="20" t="s">
        <v>4612</v>
      </c>
      <c r="B142" s="20" t="s">
        <v>401</v>
      </c>
      <c r="C142" s="20" t="s">
        <v>483</v>
      </c>
      <c r="D142" s="20" t="s">
        <v>14227</v>
      </c>
      <c r="E142" s="20" t="s">
        <v>14388</v>
      </c>
      <c r="F142" s="20" t="s">
        <v>445</v>
      </c>
      <c r="G142" s="20" t="s">
        <v>4613</v>
      </c>
      <c r="H142" s="20" t="s">
        <v>552</v>
      </c>
      <c r="I142" s="20" t="s">
        <v>4614</v>
      </c>
    </row>
    <row r="143" spans="1:9" x14ac:dyDescent="0.2">
      <c r="A143" s="20" t="s">
        <v>4731</v>
      </c>
      <c r="B143" s="20" t="s">
        <v>352</v>
      </c>
      <c r="C143" s="20"/>
      <c r="D143" s="20" t="s">
        <v>14278</v>
      </c>
      <c r="E143" s="20" t="s">
        <v>14389</v>
      </c>
      <c r="F143" s="20" t="s">
        <v>419</v>
      </c>
      <c r="G143" s="20" t="s">
        <v>4732</v>
      </c>
      <c r="H143" s="20" t="s">
        <v>421</v>
      </c>
      <c r="I143" s="20" t="s">
        <v>4733</v>
      </c>
    </row>
    <row r="144" spans="1:9" x14ac:dyDescent="0.2">
      <c r="A144" s="20" t="s">
        <v>4826</v>
      </c>
      <c r="B144" s="20" t="s">
        <v>352</v>
      </c>
      <c r="C144" s="20"/>
      <c r="D144" s="20" t="s">
        <v>14390</v>
      </c>
      <c r="E144" s="20" t="s">
        <v>14391</v>
      </c>
      <c r="F144" s="20" t="s">
        <v>419</v>
      </c>
      <c r="G144" s="20" t="s">
        <v>4827</v>
      </c>
      <c r="H144" s="20" t="s">
        <v>1905</v>
      </c>
      <c r="I144" s="20" t="s">
        <v>4828</v>
      </c>
    </row>
    <row r="145" spans="1:9" x14ac:dyDescent="0.2">
      <c r="A145" s="20" t="s">
        <v>4844</v>
      </c>
      <c r="B145" s="20" t="s">
        <v>352</v>
      </c>
      <c r="C145" s="20"/>
      <c r="D145" s="20" t="s">
        <v>14263</v>
      </c>
      <c r="E145" s="20" t="s">
        <v>14392</v>
      </c>
      <c r="F145" s="20" t="s">
        <v>419</v>
      </c>
      <c r="G145" s="20" t="s">
        <v>4845</v>
      </c>
      <c r="H145" s="20" t="s">
        <v>421</v>
      </c>
      <c r="I145" s="20" t="s">
        <v>4846</v>
      </c>
    </row>
    <row r="146" spans="1:9" x14ac:dyDescent="0.2">
      <c r="A146" s="20" t="s">
        <v>5249</v>
      </c>
      <c r="B146" s="20" t="s">
        <v>352</v>
      </c>
      <c r="C146" s="20"/>
      <c r="D146" s="20" t="s">
        <v>14283</v>
      </c>
      <c r="E146" s="20" t="s">
        <v>14393</v>
      </c>
      <c r="F146" s="20" t="s">
        <v>571</v>
      </c>
      <c r="G146" s="20" t="s">
        <v>5250</v>
      </c>
      <c r="H146" s="20" t="s">
        <v>421</v>
      </c>
      <c r="I146" s="20" t="s">
        <v>5251</v>
      </c>
    </row>
    <row r="147" spans="1:9" x14ac:dyDescent="0.2">
      <c r="A147" s="20" t="s">
        <v>6276</v>
      </c>
      <c r="B147" s="20" t="s">
        <v>401</v>
      </c>
      <c r="C147" s="20" t="s">
        <v>402</v>
      </c>
      <c r="D147" s="20" t="s">
        <v>14227</v>
      </c>
      <c r="E147" s="20" t="s">
        <v>14394</v>
      </c>
      <c r="F147" s="20" t="s">
        <v>571</v>
      </c>
      <c r="G147" s="20" t="s">
        <v>6277</v>
      </c>
      <c r="H147" s="20" t="s">
        <v>1383</v>
      </c>
      <c r="I147" s="20" t="s">
        <v>6278</v>
      </c>
    </row>
    <row r="148" spans="1:9" x14ac:dyDescent="0.2">
      <c r="A148" s="20" t="s">
        <v>6930</v>
      </c>
      <c r="B148" s="20" t="s">
        <v>401</v>
      </c>
      <c r="C148" s="20" t="s">
        <v>483</v>
      </c>
      <c r="D148" s="20" t="s">
        <v>14227</v>
      </c>
      <c r="E148" s="20" t="s">
        <v>14395</v>
      </c>
      <c r="F148" s="20" t="s">
        <v>571</v>
      </c>
      <c r="G148" s="20" t="s">
        <v>6931</v>
      </c>
      <c r="H148" s="20" t="s">
        <v>552</v>
      </c>
      <c r="I148" s="20" t="s">
        <v>6932</v>
      </c>
    </row>
    <row r="149" spans="1:9" x14ac:dyDescent="0.2">
      <c r="A149" s="20" t="s">
        <v>7228</v>
      </c>
      <c r="B149" s="20" t="s">
        <v>352</v>
      </c>
      <c r="C149" s="20"/>
      <c r="D149" s="20" t="s">
        <v>14232</v>
      </c>
      <c r="E149" s="20" t="s">
        <v>14396</v>
      </c>
      <c r="F149" s="20" t="s">
        <v>571</v>
      </c>
      <c r="G149" s="20" t="s">
        <v>7229</v>
      </c>
      <c r="H149" s="20" t="s">
        <v>421</v>
      </c>
      <c r="I149" s="20" t="s">
        <v>7230</v>
      </c>
    </row>
    <row r="150" spans="1:9" x14ac:dyDescent="0.2">
      <c r="A150" s="20" t="s">
        <v>7392</v>
      </c>
      <c r="B150" s="20" t="s">
        <v>352</v>
      </c>
      <c r="C150" s="20"/>
      <c r="D150" s="20" t="s">
        <v>14240</v>
      </c>
      <c r="E150" s="20" t="s">
        <v>14397</v>
      </c>
      <c r="F150" s="20" t="s">
        <v>571</v>
      </c>
      <c r="G150" s="20" t="s">
        <v>7393</v>
      </c>
      <c r="H150" s="20" t="s">
        <v>593</v>
      </c>
      <c r="I150" s="20" t="s">
        <v>7394</v>
      </c>
    </row>
    <row r="151" spans="1:9" x14ac:dyDescent="0.2">
      <c r="A151" s="20" t="s">
        <v>7410</v>
      </c>
      <c r="B151" s="20" t="s">
        <v>401</v>
      </c>
      <c r="C151" s="20" t="s">
        <v>483</v>
      </c>
      <c r="D151" s="20" t="s">
        <v>14227</v>
      </c>
      <c r="E151" s="20" t="s">
        <v>14398</v>
      </c>
      <c r="F151" s="20" t="s">
        <v>571</v>
      </c>
      <c r="G151" s="20" t="s">
        <v>7411</v>
      </c>
      <c r="H151" s="20" t="s">
        <v>727</v>
      </c>
      <c r="I151" s="20" t="s">
        <v>7412</v>
      </c>
    </row>
    <row r="152" spans="1:9" x14ac:dyDescent="0.2">
      <c r="A152" s="20" t="s">
        <v>7703</v>
      </c>
      <c r="B152" s="20" t="s">
        <v>401</v>
      </c>
      <c r="C152" s="20" t="s">
        <v>483</v>
      </c>
      <c r="D152" s="20" t="s">
        <v>14227</v>
      </c>
      <c r="E152" s="20" t="s">
        <v>14399</v>
      </c>
      <c r="F152" s="20" t="s">
        <v>571</v>
      </c>
      <c r="G152" s="20" t="s">
        <v>7704</v>
      </c>
      <c r="H152" s="20" t="s">
        <v>421</v>
      </c>
      <c r="I152" s="20" t="s">
        <v>7705</v>
      </c>
    </row>
    <row r="153" spans="1:9" x14ac:dyDescent="0.2">
      <c r="A153" s="20" t="s">
        <v>7794</v>
      </c>
      <c r="B153" s="20" t="s">
        <v>401</v>
      </c>
      <c r="C153" s="20" t="s">
        <v>14234</v>
      </c>
      <c r="D153" s="20" t="s">
        <v>14227</v>
      </c>
      <c r="E153" s="20" t="s">
        <v>14400</v>
      </c>
      <c r="F153" s="20" t="s">
        <v>571</v>
      </c>
      <c r="G153" s="20" t="s">
        <v>7795</v>
      </c>
      <c r="H153" s="20" t="s">
        <v>421</v>
      </c>
      <c r="I153" s="20" t="s">
        <v>7796</v>
      </c>
    </row>
    <row r="154" spans="1:9" x14ac:dyDescent="0.2">
      <c r="A154" s="20" t="s">
        <v>8070</v>
      </c>
      <c r="B154" s="20" t="s">
        <v>352</v>
      </c>
      <c r="C154" s="20"/>
      <c r="D154" s="20" t="s">
        <v>14325</v>
      </c>
      <c r="E154" s="20" t="s">
        <v>14401</v>
      </c>
      <c r="F154" s="20" t="s">
        <v>571</v>
      </c>
      <c r="G154" s="20" t="s">
        <v>8071</v>
      </c>
      <c r="H154" s="20" t="s">
        <v>421</v>
      </c>
      <c r="I154" s="20" t="s">
        <v>8072</v>
      </c>
    </row>
    <row r="155" spans="1:9" x14ac:dyDescent="0.2">
      <c r="A155" s="20" t="s">
        <v>8686</v>
      </c>
      <c r="B155" s="20" t="s">
        <v>401</v>
      </c>
      <c r="C155" s="20" t="s">
        <v>483</v>
      </c>
      <c r="D155" s="20" t="s">
        <v>14227</v>
      </c>
      <c r="E155" s="20" t="s">
        <v>14402</v>
      </c>
      <c r="F155" s="20" t="s">
        <v>430</v>
      </c>
      <c r="G155" s="20" t="s">
        <v>8687</v>
      </c>
      <c r="H155" s="20" t="s">
        <v>826</v>
      </c>
      <c r="I155" s="20" t="s">
        <v>8688</v>
      </c>
    </row>
    <row r="156" spans="1:9" x14ac:dyDescent="0.2">
      <c r="A156" s="20" t="s">
        <v>8912</v>
      </c>
      <c r="B156" s="20" t="s">
        <v>401</v>
      </c>
      <c r="C156" s="20" t="s">
        <v>483</v>
      </c>
      <c r="D156" s="20" t="s">
        <v>14227</v>
      </c>
      <c r="E156" s="20" t="s">
        <v>14403</v>
      </c>
      <c r="F156" s="20" t="s">
        <v>430</v>
      </c>
      <c r="G156" s="20" t="s">
        <v>8913</v>
      </c>
      <c r="H156" s="20" t="s">
        <v>737</v>
      </c>
      <c r="I156" s="20" t="s">
        <v>8914</v>
      </c>
    </row>
    <row r="157" spans="1:9" x14ac:dyDescent="0.2">
      <c r="A157" s="20" t="s">
        <v>8990</v>
      </c>
      <c r="B157" s="20" t="s">
        <v>352</v>
      </c>
      <c r="C157" s="20"/>
      <c r="D157" s="20" t="s">
        <v>14232</v>
      </c>
      <c r="E157" s="20" t="s">
        <v>14404</v>
      </c>
      <c r="F157" s="20" t="s">
        <v>430</v>
      </c>
      <c r="G157" s="20" t="s">
        <v>8991</v>
      </c>
      <c r="H157" s="20" t="s">
        <v>421</v>
      </c>
      <c r="I157" s="20" t="s">
        <v>8992</v>
      </c>
    </row>
    <row r="158" spans="1:9" x14ac:dyDescent="0.2">
      <c r="A158" s="20" t="s">
        <v>9141</v>
      </c>
      <c r="B158" s="20" t="s">
        <v>401</v>
      </c>
      <c r="C158" s="20" t="s">
        <v>483</v>
      </c>
      <c r="D158" s="20" t="s">
        <v>14227</v>
      </c>
      <c r="E158" s="20" t="s">
        <v>14405</v>
      </c>
      <c r="F158" s="20" t="s">
        <v>430</v>
      </c>
      <c r="G158" s="20" t="s">
        <v>9142</v>
      </c>
      <c r="H158" s="20" t="s">
        <v>593</v>
      </c>
      <c r="I158" s="20" t="s">
        <v>9143</v>
      </c>
    </row>
    <row r="159" spans="1:9" x14ac:dyDescent="0.2">
      <c r="A159" s="20" t="s">
        <v>9408</v>
      </c>
      <c r="B159" s="20" t="s">
        <v>352</v>
      </c>
      <c r="C159" s="20"/>
      <c r="D159" s="20" t="s">
        <v>14238</v>
      </c>
      <c r="E159" s="20" t="s">
        <v>14406</v>
      </c>
      <c r="F159" s="20" t="s">
        <v>430</v>
      </c>
      <c r="G159" s="20" t="s">
        <v>9409</v>
      </c>
      <c r="H159" s="20" t="s">
        <v>421</v>
      </c>
      <c r="I159" s="20" t="s">
        <v>9410</v>
      </c>
    </row>
    <row r="160" spans="1:9" x14ac:dyDescent="0.2">
      <c r="A160" s="20" t="s">
        <v>10194</v>
      </c>
      <c r="B160" s="20" t="s">
        <v>401</v>
      </c>
      <c r="C160" s="20" t="s">
        <v>483</v>
      </c>
      <c r="D160" s="20" t="s">
        <v>14227</v>
      </c>
      <c r="E160" s="20" t="s">
        <v>14407</v>
      </c>
      <c r="F160" s="20" t="s">
        <v>419</v>
      </c>
      <c r="G160" s="20" t="s">
        <v>10195</v>
      </c>
      <c r="H160" s="20" t="s">
        <v>1548</v>
      </c>
      <c r="I160" s="20" t="s">
        <v>10196</v>
      </c>
    </row>
    <row r="161" spans="1:9" x14ac:dyDescent="0.2">
      <c r="A161" s="20" t="s">
        <v>10410</v>
      </c>
      <c r="B161" s="20" t="s">
        <v>352</v>
      </c>
      <c r="C161" s="20"/>
      <c r="D161" s="20" t="s">
        <v>14263</v>
      </c>
      <c r="E161" s="20" t="s">
        <v>14408</v>
      </c>
      <c r="F161" s="20" t="s">
        <v>445</v>
      </c>
      <c r="G161" s="20" t="s">
        <v>10411</v>
      </c>
      <c r="H161" s="20" t="s">
        <v>421</v>
      </c>
      <c r="I161" s="20" t="s">
        <v>10412</v>
      </c>
    </row>
    <row r="162" spans="1:9" x14ac:dyDescent="0.2">
      <c r="A162" s="20" t="s">
        <v>10691</v>
      </c>
      <c r="B162" s="20" t="s">
        <v>401</v>
      </c>
      <c r="C162" s="20" t="s">
        <v>483</v>
      </c>
      <c r="D162" s="20" t="s">
        <v>14227</v>
      </c>
      <c r="E162" s="20" t="s">
        <v>14409</v>
      </c>
      <c r="F162" s="20" t="s">
        <v>419</v>
      </c>
      <c r="G162" s="20" t="s">
        <v>10692</v>
      </c>
      <c r="H162" s="20" t="s">
        <v>421</v>
      </c>
      <c r="I162" s="20" t="s">
        <v>10693</v>
      </c>
    </row>
    <row r="163" spans="1:9" x14ac:dyDescent="0.2">
      <c r="A163" s="20" t="s">
        <v>10977</v>
      </c>
      <c r="B163" s="20" t="s">
        <v>352</v>
      </c>
      <c r="C163" s="20"/>
      <c r="D163" s="20" t="s">
        <v>14410</v>
      </c>
      <c r="E163" s="20" t="s">
        <v>14411</v>
      </c>
      <c r="F163" s="20" t="s">
        <v>419</v>
      </c>
      <c r="G163" s="20" t="s">
        <v>10978</v>
      </c>
      <c r="H163" s="20" t="s">
        <v>1383</v>
      </c>
      <c r="I163" s="20" t="s">
        <v>10979</v>
      </c>
    </row>
    <row r="164" spans="1:9" x14ac:dyDescent="0.2">
      <c r="A164" s="20" t="s">
        <v>11112</v>
      </c>
      <c r="B164" s="20" t="s">
        <v>352</v>
      </c>
      <c r="C164" s="20"/>
      <c r="D164" s="20" t="s">
        <v>14240</v>
      </c>
      <c r="E164" s="20" t="s">
        <v>14412</v>
      </c>
      <c r="F164" s="20" t="s">
        <v>419</v>
      </c>
      <c r="G164" s="20" t="s">
        <v>11113</v>
      </c>
      <c r="H164" s="20" t="s">
        <v>421</v>
      </c>
      <c r="I164" s="20" t="s">
        <v>11114</v>
      </c>
    </row>
    <row r="165" spans="1:9" x14ac:dyDescent="0.2">
      <c r="A165" s="20" t="s">
        <v>11129</v>
      </c>
      <c r="B165" s="20" t="s">
        <v>352</v>
      </c>
      <c r="C165" s="20"/>
      <c r="D165" s="20" t="s">
        <v>14263</v>
      </c>
      <c r="E165" s="20" t="s">
        <v>14413</v>
      </c>
      <c r="F165" s="20" t="s">
        <v>445</v>
      </c>
      <c r="G165" s="20" t="s">
        <v>11130</v>
      </c>
      <c r="H165" s="20" t="s">
        <v>421</v>
      </c>
      <c r="I165" s="20" t="s">
        <v>11131</v>
      </c>
    </row>
    <row r="166" spans="1:9" x14ac:dyDescent="0.2">
      <c r="A166" s="20" t="s">
        <v>11384</v>
      </c>
      <c r="B166" s="20" t="s">
        <v>401</v>
      </c>
      <c r="C166" s="20" t="s">
        <v>483</v>
      </c>
      <c r="D166" s="20" t="s">
        <v>14227</v>
      </c>
      <c r="E166" s="20" t="s">
        <v>14414</v>
      </c>
      <c r="F166" s="20" t="s">
        <v>445</v>
      </c>
      <c r="G166" s="20" t="s">
        <v>11385</v>
      </c>
      <c r="H166" s="20" t="s">
        <v>421</v>
      </c>
      <c r="I166" s="20" t="s">
        <v>11386</v>
      </c>
    </row>
    <row r="167" spans="1:9" x14ac:dyDescent="0.2">
      <c r="A167" s="20" t="s">
        <v>11755</v>
      </c>
      <c r="B167" s="20" t="s">
        <v>352</v>
      </c>
      <c r="C167" s="20"/>
      <c r="D167" s="20" t="s">
        <v>14240</v>
      </c>
      <c r="E167" s="20" t="s">
        <v>14415</v>
      </c>
      <c r="F167" s="20" t="s">
        <v>419</v>
      </c>
      <c r="G167" s="20" t="s">
        <v>11756</v>
      </c>
      <c r="H167" s="20" t="s">
        <v>421</v>
      </c>
      <c r="I167" s="20" t="s">
        <v>11757</v>
      </c>
    </row>
    <row r="168" spans="1:9" x14ac:dyDescent="0.2">
      <c r="A168" s="20" t="s">
        <v>11862</v>
      </c>
      <c r="B168" s="20" t="s">
        <v>352</v>
      </c>
      <c r="C168" s="20"/>
      <c r="D168" s="20" t="s">
        <v>14263</v>
      </c>
      <c r="E168" s="20" t="s">
        <v>14416</v>
      </c>
      <c r="F168" s="20" t="s">
        <v>419</v>
      </c>
      <c r="G168" s="20" t="s">
        <v>11863</v>
      </c>
      <c r="H168" s="20" t="s">
        <v>421</v>
      </c>
      <c r="I168" s="20" t="s">
        <v>11864</v>
      </c>
    </row>
    <row r="169" spans="1:9" x14ac:dyDescent="0.2">
      <c r="A169" s="20" t="s">
        <v>12125</v>
      </c>
      <c r="B169" s="20" t="s">
        <v>352</v>
      </c>
      <c r="C169" s="20"/>
      <c r="D169" s="20" t="s">
        <v>14232</v>
      </c>
      <c r="E169" s="20" t="s">
        <v>14417</v>
      </c>
      <c r="F169" s="20" t="s">
        <v>391</v>
      </c>
      <c r="G169" s="20" t="s">
        <v>12126</v>
      </c>
      <c r="H169" s="20" t="s">
        <v>421</v>
      </c>
      <c r="I169" s="20" t="s">
        <v>12127</v>
      </c>
    </row>
    <row r="170" spans="1:9" x14ac:dyDescent="0.2">
      <c r="A170" s="20" t="s">
        <v>12248</v>
      </c>
      <c r="B170" s="20" t="s">
        <v>352</v>
      </c>
      <c r="C170" s="20"/>
      <c r="D170" s="20" t="s">
        <v>14249</v>
      </c>
      <c r="E170" s="20" t="s">
        <v>14418</v>
      </c>
      <c r="F170" s="20" t="s">
        <v>347</v>
      </c>
      <c r="G170" s="20" t="s">
        <v>12249</v>
      </c>
      <c r="H170" s="20" t="s">
        <v>421</v>
      </c>
      <c r="I170" s="20" t="s">
        <v>12250</v>
      </c>
    </row>
    <row r="171" spans="1:9" x14ac:dyDescent="0.2">
      <c r="A171" s="20" t="s">
        <v>12775</v>
      </c>
      <c r="B171" s="20" t="s">
        <v>401</v>
      </c>
      <c r="C171" s="20" t="s">
        <v>483</v>
      </c>
      <c r="D171" s="20" t="s">
        <v>14227</v>
      </c>
      <c r="E171" s="20" t="s">
        <v>14419</v>
      </c>
      <c r="F171" s="20" t="s">
        <v>375</v>
      </c>
      <c r="G171" s="20" t="s">
        <v>12776</v>
      </c>
      <c r="H171" s="20" t="s">
        <v>421</v>
      </c>
      <c r="I171" s="20" t="s">
        <v>12777</v>
      </c>
    </row>
    <row r="172" spans="1:9" x14ac:dyDescent="0.2">
      <c r="A172" s="20" t="s">
        <v>13659</v>
      </c>
      <c r="B172" s="20" t="s">
        <v>352</v>
      </c>
      <c r="C172" s="20"/>
      <c r="D172" s="20" t="s">
        <v>14328</v>
      </c>
      <c r="E172" s="20" t="s">
        <v>14420</v>
      </c>
      <c r="F172" s="20" t="s">
        <v>391</v>
      </c>
      <c r="G172" s="20" t="s">
        <v>13660</v>
      </c>
      <c r="H172" s="20" t="s">
        <v>5298</v>
      </c>
      <c r="I172" s="20" t="s">
        <v>13661</v>
      </c>
    </row>
    <row r="173" spans="1:9" x14ac:dyDescent="0.2">
      <c r="A173" s="20" t="s">
        <v>13908</v>
      </c>
      <c r="B173" s="20" t="s">
        <v>352</v>
      </c>
      <c r="C173" s="20"/>
      <c r="D173" s="20" t="s">
        <v>14421</v>
      </c>
      <c r="E173" s="20" t="s">
        <v>14422</v>
      </c>
      <c r="F173" s="20" t="s">
        <v>360</v>
      </c>
      <c r="G173" s="20" t="s">
        <v>13909</v>
      </c>
      <c r="H173" s="20" t="s">
        <v>421</v>
      </c>
      <c r="I173" s="20" t="s">
        <v>13910</v>
      </c>
    </row>
    <row r="174" spans="1:9" x14ac:dyDescent="0.2">
      <c r="A174" s="20" t="s">
        <v>13995</v>
      </c>
      <c r="B174" s="20" t="s">
        <v>352</v>
      </c>
      <c r="C174" s="20"/>
      <c r="D174" s="20" t="s">
        <v>14249</v>
      </c>
      <c r="E174" s="20" t="s">
        <v>14423</v>
      </c>
      <c r="F174" s="20" t="s">
        <v>419</v>
      </c>
      <c r="G174" s="20" t="s">
        <v>13996</v>
      </c>
      <c r="H174" s="20" t="s">
        <v>13997</v>
      </c>
      <c r="I174" s="20" t="s">
        <v>13998</v>
      </c>
    </row>
    <row r="175" spans="1:9" x14ac:dyDescent="0.2">
      <c r="A175" s="20" t="s">
        <v>14210</v>
      </c>
      <c r="B175" s="20" t="s">
        <v>352</v>
      </c>
      <c r="C175" s="20"/>
      <c r="D175" s="20" t="s">
        <v>14229</v>
      </c>
      <c r="E175" s="20" t="s">
        <v>14424</v>
      </c>
      <c r="F175" s="20" t="s">
        <v>571</v>
      </c>
      <c r="G175" s="20" t="s">
        <v>14211</v>
      </c>
      <c r="H175" s="20" t="s">
        <v>14212</v>
      </c>
      <c r="I175" s="20" t="s">
        <v>14213</v>
      </c>
    </row>
    <row r="176" spans="1:9" x14ac:dyDescent="0.2">
      <c r="A176" s="20" t="s">
        <v>359</v>
      </c>
      <c r="B176" s="20" t="s">
        <v>352</v>
      </c>
      <c r="C176" s="20"/>
      <c r="D176" s="20" t="s">
        <v>14425</v>
      </c>
      <c r="E176" s="20" t="s">
        <v>14426</v>
      </c>
      <c r="F176" s="20" t="s">
        <v>360</v>
      </c>
      <c r="G176" s="20" t="s">
        <v>361</v>
      </c>
      <c r="H176" s="20" t="s">
        <v>362</v>
      </c>
      <c r="I176" s="20" t="s">
        <v>363</v>
      </c>
    </row>
    <row r="177" spans="1:9" x14ac:dyDescent="0.2">
      <c r="A177" s="20" t="s">
        <v>365</v>
      </c>
      <c r="B177" s="20" t="s">
        <v>352</v>
      </c>
      <c r="C177" s="20"/>
      <c r="D177" s="20" t="s">
        <v>14244</v>
      </c>
      <c r="E177" s="20" t="s">
        <v>14427</v>
      </c>
      <c r="F177" s="20" t="s">
        <v>347</v>
      </c>
      <c r="G177" s="20" t="s">
        <v>366</v>
      </c>
      <c r="H177" s="20" t="s">
        <v>367</v>
      </c>
      <c r="I177" s="20" t="s">
        <v>368</v>
      </c>
    </row>
    <row r="178" spans="1:9" x14ac:dyDescent="0.2">
      <c r="A178" s="20" t="s">
        <v>380</v>
      </c>
      <c r="B178" s="20" t="s">
        <v>352</v>
      </c>
      <c r="C178" s="20"/>
      <c r="D178" s="20" t="s">
        <v>14240</v>
      </c>
      <c r="E178" s="20" t="s">
        <v>14428</v>
      </c>
      <c r="F178" s="20" t="s">
        <v>375</v>
      </c>
      <c r="G178" s="20" t="s">
        <v>381</v>
      </c>
      <c r="H178" s="20" t="s">
        <v>356</v>
      </c>
      <c r="I178" s="20" t="s">
        <v>382</v>
      </c>
    </row>
    <row r="179" spans="1:9" x14ac:dyDescent="0.2">
      <c r="A179" s="20" t="s">
        <v>403</v>
      </c>
      <c r="B179" s="20" t="s">
        <v>352</v>
      </c>
      <c r="C179" s="20"/>
      <c r="D179" s="20" t="s">
        <v>14328</v>
      </c>
      <c r="E179" s="20" t="s">
        <v>14429</v>
      </c>
      <c r="F179" s="20" t="s">
        <v>391</v>
      </c>
      <c r="G179" s="20" t="s">
        <v>404</v>
      </c>
      <c r="H179" s="20" t="s">
        <v>405</v>
      </c>
      <c r="I179" s="20" t="s">
        <v>406</v>
      </c>
    </row>
    <row r="180" spans="1:9" x14ac:dyDescent="0.2">
      <c r="A180" s="20" t="s">
        <v>408</v>
      </c>
      <c r="B180" s="20" t="s">
        <v>352</v>
      </c>
      <c r="C180" s="20"/>
      <c r="D180" s="20" t="s">
        <v>14328</v>
      </c>
      <c r="E180" s="20" t="s">
        <v>14430</v>
      </c>
      <c r="F180" s="20" t="s">
        <v>391</v>
      </c>
      <c r="G180" s="20" t="s">
        <v>409</v>
      </c>
      <c r="H180" s="20" t="s">
        <v>410</v>
      </c>
      <c r="I180" s="20" t="s">
        <v>411</v>
      </c>
    </row>
    <row r="181" spans="1:9" x14ac:dyDescent="0.2">
      <c r="A181" s="20" t="s">
        <v>454</v>
      </c>
      <c r="B181" s="20" t="s">
        <v>352</v>
      </c>
      <c r="C181" s="20"/>
      <c r="D181" s="20" t="s">
        <v>14240</v>
      </c>
      <c r="E181" s="20" t="s">
        <v>14431</v>
      </c>
      <c r="F181" s="20" t="s">
        <v>360</v>
      </c>
      <c r="G181" s="20" t="s">
        <v>455</v>
      </c>
      <c r="H181" s="20" t="s">
        <v>456</v>
      </c>
      <c r="I181" s="20" t="s">
        <v>457</v>
      </c>
    </row>
    <row r="182" spans="1:9" x14ac:dyDescent="0.2">
      <c r="A182" s="20" t="s">
        <v>459</v>
      </c>
      <c r="B182" s="20" t="s">
        <v>352</v>
      </c>
      <c r="C182" s="20"/>
      <c r="D182" s="20" t="s">
        <v>14244</v>
      </c>
      <c r="E182" s="20" t="s">
        <v>14432</v>
      </c>
      <c r="F182" s="20" t="s">
        <v>354</v>
      </c>
      <c r="G182" s="20" t="s">
        <v>460</v>
      </c>
      <c r="H182" s="20" t="s">
        <v>461</v>
      </c>
      <c r="I182" s="20" t="s">
        <v>462</v>
      </c>
    </row>
    <row r="183" spans="1:9" x14ac:dyDescent="0.2">
      <c r="A183" s="20" t="s">
        <v>469</v>
      </c>
      <c r="B183" s="20" t="s">
        <v>352</v>
      </c>
      <c r="C183" s="20"/>
      <c r="D183" s="20" t="s">
        <v>14240</v>
      </c>
      <c r="E183" s="20" t="s">
        <v>14433</v>
      </c>
      <c r="F183" s="20" t="s">
        <v>419</v>
      </c>
      <c r="G183" s="20" t="s">
        <v>470</v>
      </c>
      <c r="H183" s="20" t="s">
        <v>393</v>
      </c>
      <c r="I183" s="20" t="s">
        <v>471</v>
      </c>
    </row>
    <row r="184" spans="1:9" x14ac:dyDescent="0.2">
      <c r="A184" s="20" t="s">
        <v>484</v>
      </c>
      <c r="B184" s="20" t="s">
        <v>401</v>
      </c>
      <c r="C184" s="20" t="s">
        <v>14234</v>
      </c>
      <c r="D184" s="20" t="s">
        <v>14227</v>
      </c>
      <c r="E184" s="20" t="s">
        <v>14434</v>
      </c>
      <c r="F184" s="20" t="s">
        <v>391</v>
      </c>
      <c r="G184" s="20" t="s">
        <v>485</v>
      </c>
      <c r="H184" s="20" t="s">
        <v>486</v>
      </c>
      <c r="I184" s="20" t="s">
        <v>487</v>
      </c>
    </row>
    <row r="185" spans="1:9" x14ac:dyDescent="0.2">
      <c r="A185" s="20" t="s">
        <v>384</v>
      </c>
      <c r="B185" s="20" t="s">
        <v>352</v>
      </c>
      <c r="C185" s="20"/>
      <c r="D185" s="20" t="s">
        <v>14435</v>
      </c>
      <c r="E185" s="20" t="s">
        <v>14436</v>
      </c>
      <c r="F185" s="20" t="s">
        <v>347</v>
      </c>
      <c r="G185" s="20" t="s">
        <v>385</v>
      </c>
      <c r="H185" s="20" t="s">
        <v>386</v>
      </c>
      <c r="I185" s="20" t="s">
        <v>387</v>
      </c>
    </row>
    <row r="186" spans="1:9" x14ac:dyDescent="0.2">
      <c r="A186" s="20" t="s">
        <v>489</v>
      </c>
      <c r="B186" s="20" t="s">
        <v>352</v>
      </c>
      <c r="C186" s="20"/>
      <c r="D186" s="20" t="s">
        <v>14263</v>
      </c>
      <c r="E186" s="20" t="s">
        <v>14437</v>
      </c>
      <c r="F186" s="20" t="s">
        <v>391</v>
      </c>
      <c r="G186" s="20" t="s">
        <v>490</v>
      </c>
      <c r="H186" s="20" t="s">
        <v>491</v>
      </c>
      <c r="I186" s="20" t="s">
        <v>492</v>
      </c>
    </row>
    <row r="187" spans="1:9" x14ac:dyDescent="0.2">
      <c r="A187" s="20" t="s">
        <v>504</v>
      </c>
      <c r="B187" s="20" t="s">
        <v>352</v>
      </c>
      <c r="C187" s="20"/>
      <c r="D187" s="20" t="s">
        <v>14240</v>
      </c>
      <c r="E187" s="20" t="s">
        <v>14438</v>
      </c>
      <c r="F187" s="20" t="s">
        <v>430</v>
      </c>
      <c r="G187" s="20" t="s">
        <v>505</v>
      </c>
      <c r="H187" s="20" t="s">
        <v>410</v>
      </c>
      <c r="I187" s="20" t="s">
        <v>506</v>
      </c>
    </row>
    <row r="188" spans="1:9" x14ac:dyDescent="0.2">
      <c r="A188" s="20" t="s">
        <v>535</v>
      </c>
      <c r="B188" s="20" t="s">
        <v>352</v>
      </c>
      <c r="C188" s="20"/>
      <c r="D188" s="20" t="s">
        <v>14390</v>
      </c>
      <c r="E188" s="20" t="s">
        <v>14439</v>
      </c>
      <c r="F188" s="20" t="s">
        <v>419</v>
      </c>
      <c r="G188" s="20" t="s">
        <v>536</v>
      </c>
      <c r="H188" s="20" t="s">
        <v>537</v>
      </c>
      <c r="I188" s="20" t="s">
        <v>538</v>
      </c>
    </row>
    <row r="189" spans="1:9" x14ac:dyDescent="0.2">
      <c r="A189" s="20" t="s">
        <v>540</v>
      </c>
      <c r="B189" s="20" t="s">
        <v>352</v>
      </c>
      <c r="C189" s="20"/>
      <c r="D189" s="20" t="s">
        <v>14440</v>
      </c>
      <c r="E189" s="20" t="s">
        <v>14441</v>
      </c>
      <c r="F189" s="20" t="s">
        <v>419</v>
      </c>
      <c r="G189" s="20" t="s">
        <v>541</v>
      </c>
      <c r="H189" s="20" t="s">
        <v>542</v>
      </c>
      <c r="I189" s="20" t="s">
        <v>543</v>
      </c>
    </row>
    <row r="190" spans="1:9" x14ac:dyDescent="0.2">
      <c r="A190" s="20" t="s">
        <v>560</v>
      </c>
      <c r="B190" s="20" t="s">
        <v>401</v>
      </c>
      <c r="C190" s="20" t="s">
        <v>14234</v>
      </c>
      <c r="D190" s="20" t="s">
        <v>14227</v>
      </c>
      <c r="E190" s="20" t="s">
        <v>14442</v>
      </c>
      <c r="F190" s="20" t="s">
        <v>430</v>
      </c>
      <c r="G190" s="20" t="s">
        <v>561</v>
      </c>
      <c r="H190" s="20" t="s">
        <v>562</v>
      </c>
      <c r="I190" s="20" t="s">
        <v>563</v>
      </c>
    </row>
    <row r="191" spans="1:9" x14ac:dyDescent="0.2">
      <c r="A191" s="20" t="s">
        <v>570</v>
      </c>
      <c r="B191" s="20" t="s">
        <v>401</v>
      </c>
      <c r="C191" s="20" t="s">
        <v>14234</v>
      </c>
      <c r="D191" s="20" t="s">
        <v>14227</v>
      </c>
      <c r="E191" s="20" t="s">
        <v>14443</v>
      </c>
      <c r="F191" s="20" t="s">
        <v>571</v>
      </c>
      <c r="G191" s="20" t="s">
        <v>572</v>
      </c>
      <c r="H191" s="20" t="s">
        <v>573</v>
      </c>
      <c r="I191" s="20" t="s">
        <v>574</v>
      </c>
    </row>
    <row r="192" spans="1:9" x14ac:dyDescent="0.2">
      <c r="A192" s="20" t="s">
        <v>610</v>
      </c>
      <c r="B192" s="20" t="s">
        <v>352</v>
      </c>
      <c r="C192" s="20"/>
      <c r="D192" s="20" t="s">
        <v>14263</v>
      </c>
      <c r="E192" s="20" t="s">
        <v>14444</v>
      </c>
      <c r="F192" s="20" t="s">
        <v>430</v>
      </c>
      <c r="G192" s="20" t="s">
        <v>611</v>
      </c>
      <c r="H192" s="20" t="s">
        <v>612</v>
      </c>
      <c r="I192" s="20" t="s">
        <v>613</v>
      </c>
    </row>
    <row r="193" spans="1:9" x14ac:dyDescent="0.2">
      <c r="A193" s="20" t="s">
        <v>615</v>
      </c>
      <c r="B193" s="20" t="s">
        <v>352</v>
      </c>
      <c r="C193" s="20"/>
      <c r="D193" s="20" t="s">
        <v>14328</v>
      </c>
      <c r="E193" s="20" t="s">
        <v>14445</v>
      </c>
      <c r="F193" s="20" t="s">
        <v>571</v>
      </c>
      <c r="G193" s="20" t="s">
        <v>616</v>
      </c>
      <c r="H193" s="20" t="s">
        <v>617</v>
      </c>
      <c r="I193" s="20" t="s">
        <v>618</v>
      </c>
    </row>
    <row r="194" spans="1:9" x14ac:dyDescent="0.2">
      <c r="A194" s="20" t="s">
        <v>620</v>
      </c>
      <c r="B194" s="20" t="s">
        <v>401</v>
      </c>
      <c r="C194" s="20" t="s">
        <v>483</v>
      </c>
      <c r="D194" s="20" t="s">
        <v>14227</v>
      </c>
      <c r="E194" s="20" t="s">
        <v>14446</v>
      </c>
      <c r="F194" s="20" t="s">
        <v>430</v>
      </c>
      <c r="G194" s="20" t="s">
        <v>621</v>
      </c>
      <c r="H194" s="20" t="s">
        <v>617</v>
      </c>
      <c r="I194" s="20" t="s">
        <v>622</v>
      </c>
    </row>
    <row r="195" spans="1:9" x14ac:dyDescent="0.2">
      <c r="A195" s="20" t="s">
        <v>633</v>
      </c>
      <c r="B195" s="20" t="s">
        <v>352</v>
      </c>
      <c r="C195" s="20"/>
      <c r="D195" s="20" t="s">
        <v>14244</v>
      </c>
      <c r="E195" s="20" t="s">
        <v>14447</v>
      </c>
      <c r="F195" s="20" t="s">
        <v>571</v>
      </c>
      <c r="G195" s="20" t="s">
        <v>634</v>
      </c>
      <c r="H195" s="20" t="s">
        <v>635</v>
      </c>
      <c r="I195" s="20" t="s">
        <v>636</v>
      </c>
    </row>
    <row r="196" spans="1:9" x14ac:dyDescent="0.2">
      <c r="A196" s="20" t="s">
        <v>653</v>
      </c>
      <c r="B196" s="20" t="s">
        <v>352</v>
      </c>
      <c r="C196" s="20"/>
      <c r="D196" s="20" t="s">
        <v>14249</v>
      </c>
      <c r="E196" s="20" t="s">
        <v>14448</v>
      </c>
      <c r="F196" s="20" t="s">
        <v>419</v>
      </c>
      <c r="G196" s="20" t="s">
        <v>654</v>
      </c>
      <c r="H196" s="20" t="s">
        <v>655</v>
      </c>
      <c r="I196" s="20" t="s">
        <v>656</v>
      </c>
    </row>
    <row r="197" spans="1:9" x14ac:dyDescent="0.2">
      <c r="A197" s="20" t="s">
        <v>673</v>
      </c>
      <c r="B197" s="20" t="s">
        <v>352</v>
      </c>
      <c r="C197" s="20"/>
      <c r="D197" s="20" t="s">
        <v>14449</v>
      </c>
      <c r="E197" s="20" t="s">
        <v>14450</v>
      </c>
      <c r="F197" s="20" t="s">
        <v>571</v>
      </c>
      <c r="G197" s="20" t="s">
        <v>674</v>
      </c>
      <c r="H197" s="20" t="s">
        <v>617</v>
      </c>
      <c r="I197" s="20" t="s">
        <v>675</v>
      </c>
    </row>
    <row r="198" spans="1:9" x14ac:dyDescent="0.2">
      <c r="A198" s="20" t="s">
        <v>701</v>
      </c>
      <c r="B198" s="20" t="s">
        <v>352</v>
      </c>
      <c r="C198" s="20"/>
      <c r="D198" s="20" t="s">
        <v>14232</v>
      </c>
      <c r="E198" s="20" t="s">
        <v>14451</v>
      </c>
      <c r="F198" s="20" t="s">
        <v>571</v>
      </c>
      <c r="G198" s="20" t="s">
        <v>702</v>
      </c>
      <c r="H198" s="20" t="s">
        <v>703</v>
      </c>
      <c r="I198" s="20" t="s">
        <v>704</v>
      </c>
    </row>
    <row r="199" spans="1:9" x14ac:dyDescent="0.2">
      <c r="A199" s="20" t="s">
        <v>750</v>
      </c>
      <c r="B199" s="20" t="s">
        <v>401</v>
      </c>
      <c r="C199" s="20" t="s">
        <v>483</v>
      </c>
      <c r="D199" s="20" t="s">
        <v>14227</v>
      </c>
      <c r="E199" s="20" t="s">
        <v>14452</v>
      </c>
      <c r="F199" s="20" t="s">
        <v>571</v>
      </c>
      <c r="G199" s="20" t="s">
        <v>751</v>
      </c>
      <c r="H199" s="20" t="s">
        <v>557</v>
      </c>
      <c r="I199" s="20" t="s">
        <v>752</v>
      </c>
    </row>
    <row r="200" spans="1:9" x14ac:dyDescent="0.2">
      <c r="A200" s="20" t="s">
        <v>763</v>
      </c>
      <c r="B200" s="20" t="s">
        <v>352</v>
      </c>
      <c r="C200" s="20"/>
      <c r="D200" s="20" t="s">
        <v>14240</v>
      </c>
      <c r="E200" s="20" t="s">
        <v>14453</v>
      </c>
      <c r="F200" s="20" t="s">
        <v>571</v>
      </c>
      <c r="G200" s="20" t="s">
        <v>764</v>
      </c>
      <c r="H200" s="20" t="s">
        <v>765</v>
      </c>
      <c r="I200" s="20" t="s">
        <v>766</v>
      </c>
    </row>
    <row r="201" spans="1:9" x14ac:dyDescent="0.2">
      <c r="A201" s="20" t="s">
        <v>773</v>
      </c>
      <c r="B201" s="20" t="s">
        <v>352</v>
      </c>
      <c r="C201" s="20"/>
      <c r="D201" s="20" t="s">
        <v>14240</v>
      </c>
      <c r="E201" s="20" t="s">
        <v>14454</v>
      </c>
      <c r="F201" s="20" t="s">
        <v>571</v>
      </c>
      <c r="G201" s="20" t="s">
        <v>774</v>
      </c>
      <c r="H201" s="20" t="s">
        <v>617</v>
      </c>
      <c r="I201" s="20" t="s">
        <v>775</v>
      </c>
    </row>
    <row r="202" spans="1:9" x14ac:dyDescent="0.2">
      <c r="A202" s="20" t="s">
        <v>777</v>
      </c>
      <c r="B202" s="20" t="s">
        <v>352</v>
      </c>
      <c r="C202" s="20"/>
      <c r="D202" s="20" t="s">
        <v>14455</v>
      </c>
      <c r="E202" s="20" t="s">
        <v>14456</v>
      </c>
      <c r="F202" s="20" t="s">
        <v>571</v>
      </c>
      <c r="G202" s="20" t="s">
        <v>778</v>
      </c>
      <c r="H202" s="20" t="s">
        <v>491</v>
      </c>
      <c r="I202" s="20" t="s">
        <v>779</v>
      </c>
    </row>
    <row r="203" spans="1:9" x14ac:dyDescent="0.2">
      <c r="A203" s="20" t="s">
        <v>796</v>
      </c>
      <c r="B203" s="20" t="s">
        <v>352</v>
      </c>
      <c r="C203" s="20"/>
      <c r="D203" s="20" t="s">
        <v>14244</v>
      </c>
      <c r="E203" s="20" t="s">
        <v>14457</v>
      </c>
      <c r="F203" s="20" t="s">
        <v>571</v>
      </c>
      <c r="G203" s="20" t="s">
        <v>797</v>
      </c>
      <c r="H203" s="20" t="s">
        <v>456</v>
      </c>
      <c r="I203" s="20" t="s">
        <v>798</v>
      </c>
    </row>
    <row r="204" spans="1:9" x14ac:dyDescent="0.2">
      <c r="A204" s="20" t="s">
        <v>809</v>
      </c>
      <c r="B204" s="20" t="s">
        <v>401</v>
      </c>
      <c r="C204" s="20" t="s">
        <v>14234</v>
      </c>
      <c r="D204" s="20" t="s">
        <v>14227</v>
      </c>
      <c r="E204" s="20" t="s">
        <v>14458</v>
      </c>
      <c r="F204" s="20" t="s">
        <v>571</v>
      </c>
      <c r="G204" s="20" t="s">
        <v>810</v>
      </c>
      <c r="H204" s="20" t="s">
        <v>811</v>
      </c>
      <c r="I204" s="20" t="s">
        <v>812</v>
      </c>
    </row>
    <row r="205" spans="1:9" x14ac:dyDescent="0.2">
      <c r="A205" s="20" t="s">
        <v>829</v>
      </c>
      <c r="B205" s="20" t="s">
        <v>352</v>
      </c>
      <c r="C205" s="20"/>
      <c r="D205" s="20" t="s">
        <v>14263</v>
      </c>
      <c r="E205" s="20" t="s">
        <v>14459</v>
      </c>
      <c r="F205" s="20" t="s">
        <v>571</v>
      </c>
      <c r="G205" s="20" t="s">
        <v>830</v>
      </c>
      <c r="H205" s="20" t="s">
        <v>831</v>
      </c>
      <c r="I205" s="20" t="s">
        <v>832</v>
      </c>
    </row>
    <row r="206" spans="1:9" x14ac:dyDescent="0.2">
      <c r="A206" s="20" t="s">
        <v>846</v>
      </c>
      <c r="B206" s="20" t="s">
        <v>401</v>
      </c>
      <c r="C206" s="20" t="s">
        <v>14234</v>
      </c>
      <c r="D206" s="20" t="s">
        <v>14227</v>
      </c>
      <c r="E206" s="20" t="s">
        <v>14460</v>
      </c>
      <c r="F206" s="20" t="s">
        <v>571</v>
      </c>
      <c r="G206" s="20" t="s">
        <v>847</v>
      </c>
      <c r="H206" s="20" t="s">
        <v>528</v>
      </c>
      <c r="I206" s="20" t="s">
        <v>848</v>
      </c>
    </row>
    <row r="207" spans="1:9" x14ac:dyDescent="0.2">
      <c r="A207" s="20" t="s">
        <v>850</v>
      </c>
      <c r="B207" s="20" t="s">
        <v>401</v>
      </c>
      <c r="C207" s="20" t="s">
        <v>402</v>
      </c>
      <c r="D207" s="20" t="s">
        <v>14227</v>
      </c>
      <c r="E207" s="20" t="s">
        <v>14461</v>
      </c>
      <c r="F207" s="20" t="s">
        <v>571</v>
      </c>
      <c r="G207" s="20" t="s">
        <v>851</v>
      </c>
      <c r="H207" s="20" t="s">
        <v>852</v>
      </c>
      <c r="I207" s="20" t="s">
        <v>853</v>
      </c>
    </row>
    <row r="208" spans="1:9" x14ac:dyDescent="0.2">
      <c r="A208" s="20" t="s">
        <v>859</v>
      </c>
      <c r="B208" s="20" t="s">
        <v>352</v>
      </c>
      <c r="C208" s="20"/>
      <c r="D208" s="20" t="s">
        <v>14223</v>
      </c>
      <c r="E208" s="20" t="s">
        <v>14462</v>
      </c>
      <c r="F208" s="20" t="s">
        <v>860</v>
      </c>
      <c r="G208" s="20" t="s">
        <v>861</v>
      </c>
      <c r="H208" s="20" t="s">
        <v>862</v>
      </c>
      <c r="I208" s="20" t="s">
        <v>863</v>
      </c>
    </row>
    <row r="209" spans="1:9" x14ac:dyDescent="0.2">
      <c r="A209" s="20" t="s">
        <v>874</v>
      </c>
      <c r="B209" s="20" t="s">
        <v>352</v>
      </c>
      <c r="C209" s="20"/>
      <c r="D209" s="20" t="s">
        <v>14463</v>
      </c>
      <c r="E209" s="20" t="s">
        <v>14464</v>
      </c>
      <c r="F209" s="20" t="s">
        <v>571</v>
      </c>
      <c r="G209" s="20" t="s">
        <v>875</v>
      </c>
      <c r="H209" s="20" t="s">
        <v>598</v>
      </c>
      <c r="I209" s="20" t="s">
        <v>876</v>
      </c>
    </row>
    <row r="210" spans="1:9" x14ac:dyDescent="0.2">
      <c r="A210" s="20" t="s">
        <v>903</v>
      </c>
      <c r="B210" s="20" t="s">
        <v>352</v>
      </c>
      <c r="C210" s="20"/>
      <c r="D210" s="20" t="s">
        <v>14232</v>
      </c>
      <c r="E210" s="20" t="s">
        <v>14465</v>
      </c>
      <c r="F210" s="20" t="s">
        <v>571</v>
      </c>
      <c r="G210" s="20" t="s">
        <v>904</v>
      </c>
      <c r="H210" s="20" t="s">
        <v>905</v>
      </c>
      <c r="I210" s="20" t="s">
        <v>906</v>
      </c>
    </row>
    <row r="211" spans="1:9" x14ac:dyDescent="0.2">
      <c r="A211" s="20" t="s">
        <v>917</v>
      </c>
      <c r="B211" s="20" t="s">
        <v>352</v>
      </c>
      <c r="C211" s="20"/>
      <c r="D211" s="20" t="s">
        <v>14232</v>
      </c>
      <c r="E211" s="20" t="s">
        <v>14466</v>
      </c>
      <c r="F211" s="20" t="s">
        <v>571</v>
      </c>
      <c r="G211" s="20" t="s">
        <v>918</v>
      </c>
      <c r="H211" s="20" t="s">
        <v>607</v>
      </c>
      <c r="I211" s="20" t="s">
        <v>919</v>
      </c>
    </row>
    <row r="212" spans="1:9" x14ac:dyDescent="0.2">
      <c r="A212" s="20" t="s">
        <v>926</v>
      </c>
      <c r="B212" s="20" t="s">
        <v>352</v>
      </c>
      <c r="C212" s="20"/>
      <c r="D212" s="20" t="s">
        <v>14244</v>
      </c>
      <c r="E212" s="20" t="s">
        <v>14467</v>
      </c>
      <c r="F212" s="20" t="s">
        <v>571</v>
      </c>
      <c r="G212" s="20" t="s">
        <v>927</v>
      </c>
      <c r="H212" s="20" t="s">
        <v>557</v>
      </c>
      <c r="I212" s="20" t="s">
        <v>928</v>
      </c>
    </row>
    <row r="213" spans="1:9" x14ac:dyDescent="0.2">
      <c r="A213" s="20" t="s">
        <v>930</v>
      </c>
      <c r="B213" s="20" t="s">
        <v>401</v>
      </c>
      <c r="C213" s="20" t="s">
        <v>402</v>
      </c>
      <c r="D213" s="20" t="s">
        <v>14227</v>
      </c>
      <c r="E213" s="20" t="s">
        <v>14468</v>
      </c>
      <c r="F213" s="20" t="s">
        <v>571</v>
      </c>
      <c r="G213" s="20" t="s">
        <v>931</v>
      </c>
      <c r="H213" s="20" t="s">
        <v>491</v>
      </c>
      <c r="I213" s="20" t="s">
        <v>932</v>
      </c>
    </row>
    <row r="214" spans="1:9" x14ac:dyDescent="0.2">
      <c r="A214" s="20" t="s">
        <v>960</v>
      </c>
      <c r="B214" s="20" t="s">
        <v>352</v>
      </c>
      <c r="C214" s="20"/>
      <c r="D214" s="20" t="s">
        <v>14278</v>
      </c>
      <c r="E214" s="20" t="s">
        <v>14469</v>
      </c>
      <c r="F214" s="20" t="s">
        <v>571</v>
      </c>
      <c r="G214" s="20" t="s">
        <v>961</v>
      </c>
      <c r="H214" s="20" t="s">
        <v>962</v>
      </c>
      <c r="I214" s="20" t="s">
        <v>963</v>
      </c>
    </row>
    <row r="215" spans="1:9" x14ac:dyDescent="0.2">
      <c r="A215" s="20" t="s">
        <v>969</v>
      </c>
      <c r="B215" s="20" t="s">
        <v>352</v>
      </c>
      <c r="C215" s="20"/>
      <c r="D215" s="20" t="s">
        <v>14263</v>
      </c>
      <c r="E215" s="20" t="s">
        <v>14470</v>
      </c>
      <c r="F215" s="20" t="s">
        <v>571</v>
      </c>
      <c r="G215" s="20" t="s">
        <v>970</v>
      </c>
      <c r="H215" s="20" t="s">
        <v>456</v>
      </c>
      <c r="I215" s="20" t="s">
        <v>971</v>
      </c>
    </row>
    <row r="216" spans="1:9" x14ac:dyDescent="0.2">
      <c r="A216" s="20" t="s">
        <v>1015</v>
      </c>
      <c r="B216" s="20" t="s">
        <v>352</v>
      </c>
      <c r="C216" s="20"/>
      <c r="D216" s="20" t="s">
        <v>14238</v>
      </c>
      <c r="E216" s="20" t="s">
        <v>14471</v>
      </c>
      <c r="F216" s="20" t="s">
        <v>360</v>
      </c>
      <c r="G216" s="20" t="s">
        <v>1016</v>
      </c>
      <c r="H216" s="20" t="s">
        <v>1017</v>
      </c>
      <c r="I216" s="20" t="s">
        <v>1018</v>
      </c>
    </row>
    <row r="217" spans="1:9" x14ac:dyDescent="0.2">
      <c r="A217" s="20" t="s">
        <v>1020</v>
      </c>
      <c r="B217" s="20" t="s">
        <v>352</v>
      </c>
      <c r="C217" s="20"/>
      <c r="D217" s="20" t="s">
        <v>14244</v>
      </c>
      <c r="E217" s="20" t="s">
        <v>14472</v>
      </c>
      <c r="F217" s="20" t="s">
        <v>1021</v>
      </c>
      <c r="G217" s="20" t="s">
        <v>1022</v>
      </c>
      <c r="H217" s="20" t="s">
        <v>1023</v>
      </c>
      <c r="I217" s="20" t="s">
        <v>1024</v>
      </c>
    </row>
    <row r="218" spans="1:9" x14ac:dyDescent="0.2">
      <c r="A218" s="20" t="s">
        <v>1057</v>
      </c>
      <c r="B218" s="20" t="s">
        <v>352</v>
      </c>
      <c r="C218" s="20"/>
      <c r="D218" s="20" t="s">
        <v>14229</v>
      </c>
      <c r="E218" s="20" t="s">
        <v>14473</v>
      </c>
      <c r="F218" s="20" t="s">
        <v>347</v>
      </c>
      <c r="G218" s="20" t="s">
        <v>1058</v>
      </c>
      <c r="H218" s="20" t="s">
        <v>811</v>
      </c>
      <c r="I218" s="20" t="s">
        <v>1059</v>
      </c>
    </row>
    <row r="219" spans="1:9" x14ac:dyDescent="0.2">
      <c r="A219" s="20" t="s">
        <v>1065</v>
      </c>
      <c r="B219" s="20" t="s">
        <v>401</v>
      </c>
      <c r="C219" s="20" t="s">
        <v>483</v>
      </c>
      <c r="D219" s="20" t="s">
        <v>14227</v>
      </c>
      <c r="E219" s="20" t="s">
        <v>14474</v>
      </c>
      <c r="F219" s="20" t="s">
        <v>391</v>
      </c>
      <c r="G219" s="20" t="s">
        <v>1066</v>
      </c>
      <c r="H219" s="20" t="s">
        <v>528</v>
      </c>
      <c r="I219" s="20" t="s">
        <v>1067</v>
      </c>
    </row>
    <row r="220" spans="1:9" x14ac:dyDescent="0.2">
      <c r="A220" s="20" t="s">
        <v>1087</v>
      </c>
      <c r="B220" s="20" t="s">
        <v>352</v>
      </c>
      <c r="C220" s="20"/>
      <c r="D220" s="20" t="s">
        <v>14276</v>
      </c>
      <c r="E220" s="20" t="s">
        <v>14475</v>
      </c>
      <c r="F220" s="20" t="s">
        <v>391</v>
      </c>
      <c r="G220" s="20" t="s">
        <v>1088</v>
      </c>
      <c r="H220" s="20" t="s">
        <v>1037</v>
      </c>
      <c r="I220" s="20" t="s">
        <v>1089</v>
      </c>
    </row>
    <row r="221" spans="1:9" x14ac:dyDescent="0.2">
      <c r="A221" s="20" t="s">
        <v>1121</v>
      </c>
      <c r="B221" s="20" t="s">
        <v>352</v>
      </c>
      <c r="C221" s="20"/>
      <c r="D221" s="20" t="s">
        <v>14263</v>
      </c>
      <c r="E221" s="20" t="s">
        <v>14476</v>
      </c>
      <c r="F221" s="20" t="s">
        <v>445</v>
      </c>
      <c r="G221" s="20" t="s">
        <v>1122</v>
      </c>
      <c r="H221" s="20" t="s">
        <v>1123</v>
      </c>
      <c r="I221" s="20" t="s">
        <v>1124</v>
      </c>
    </row>
    <row r="222" spans="1:9" x14ac:dyDescent="0.2">
      <c r="A222" s="20" t="s">
        <v>1126</v>
      </c>
      <c r="B222" s="20" t="s">
        <v>352</v>
      </c>
      <c r="C222" s="20"/>
      <c r="D222" s="20" t="s">
        <v>14240</v>
      </c>
      <c r="E222" s="20" t="s">
        <v>14477</v>
      </c>
      <c r="F222" s="20" t="s">
        <v>375</v>
      </c>
      <c r="G222" s="20" t="s">
        <v>1127</v>
      </c>
      <c r="H222" s="20" t="s">
        <v>456</v>
      </c>
      <c r="I222" s="20" t="s">
        <v>1128</v>
      </c>
    </row>
    <row r="223" spans="1:9" x14ac:dyDescent="0.2">
      <c r="A223" s="20" t="s">
        <v>1173</v>
      </c>
      <c r="B223" s="20" t="s">
        <v>352</v>
      </c>
      <c r="C223" s="20"/>
      <c r="D223" s="20" t="s">
        <v>14390</v>
      </c>
      <c r="E223" s="20" t="s">
        <v>14478</v>
      </c>
      <c r="F223" s="20" t="s">
        <v>445</v>
      </c>
      <c r="G223" s="20" t="s">
        <v>1174</v>
      </c>
      <c r="H223" s="20" t="s">
        <v>1037</v>
      </c>
      <c r="I223" s="20" t="s">
        <v>1175</v>
      </c>
    </row>
    <row r="224" spans="1:9" x14ac:dyDescent="0.2">
      <c r="A224" s="20" t="s">
        <v>1182</v>
      </c>
      <c r="B224" s="20" t="s">
        <v>352</v>
      </c>
      <c r="C224" s="20"/>
      <c r="D224" s="20" t="s">
        <v>14263</v>
      </c>
      <c r="E224" s="20" t="s">
        <v>14479</v>
      </c>
      <c r="F224" s="20" t="s">
        <v>445</v>
      </c>
      <c r="G224" s="20" t="s">
        <v>1183</v>
      </c>
      <c r="H224" s="20" t="s">
        <v>1037</v>
      </c>
      <c r="I224" s="20" t="s">
        <v>1184</v>
      </c>
    </row>
    <row r="225" spans="1:9" x14ac:dyDescent="0.2">
      <c r="A225" s="20" t="s">
        <v>1231</v>
      </c>
      <c r="B225" s="20" t="s">
        <v>352</v>
      </c>
      <c r="C225" s="20"/>
      <c r="D225" s="20" t="s">
        <v>14425</v>
      </c>
      <c r="E225" s="20" t="s">
        <v>14480</v>
      </c>
      <c r="F225" s="20" t="s">
        <v>375</v>
      </c>
      <c r="G225" s="20" t="s">
        <v>1232</v>
      </c>
      <c r="H225" s="20" t="s">
        <v>475</v>
      </c>
      <c r="I225" s="20" t="s">
        <v>1233</v>
      </c>
    </row>
    <row r="226" spans="1:9" x14ac:dyDescent="0.2">
      <c r="A226" s="20" t="s">
        <v>1243</v>
      </c>
      <c r="B226" s="20" t="s">
        <v>352</v>
      </c>
      <c r="C226" s="20"/>
      <c r="D226" s="20" t="s">
        <v>14232</v>
      </c>
      <c r="E226" s="20" t="s">
        <v>14481</v>
      </c>
      <c r="F226" s="20" t="s">
        <v>419</v>
      </c>
      <c r="G226" s="20" t="s">
        <v>1244</v>
      </c>
      <c r="H226" s="20" t="s">
        <v>410</v>
      </c>
      <c r="I226" s="20" t="s">
        <v>1245</v>
      </c>
    </row>
    <row r="227" spans="1:9" x14ac:dyDescent="0.2">
      <c r="A227" s="20" t="s">
        <v>1268</v>
      </c>
      <c r="B227" s="20" t="s">
        <v>401</v>
      </c>
      <c r="C227" s="20" t="s">
        <v>483</v>
      </c>
      <c r="D227" s="20" t="s">
        <v>14227</v>
      </c>
      <c r="E227" s="20" t="s">
        <v>14482</v>
      </c>
      <c r="F227" s="20" t="s">
        <v>391</v>
      </c>
      <c r="G227" s="20" t="s">
        <v>1269</v>
      </c>
      <c r="H227" s="20" t="s">
        <v>905</v>
      </c>
      <c r="I227" s="20" t="s">
        <v>1270</v>
      </c>
    </row>
    <row r="228" spans="1:9" x14ac:dyDescent="0.2">
      <c r="A228" s="20" t="s">
        <v>1297</v>
      </c>
      <c r="B228" s="20" t="s">
        <v>352</v>
      </c>
      <c r="C228" s="20"/>
      <c r="D228" s="20" t="s">
        <v>14244</v>
      </c>
      <c r="E228" s="20" t="s">
        <v>14483</v>
      </c>
      <c r="F228" s="20" t="s">
        <v>445</v>
      </c>
      <c r="G228" s="20" t="s">
        <v>1298</v>
      </c>
      <c r="H228" s="20" t="s">
        <v>1299</v>
      </c>
      <c r="I228" s="20" t="s">
        <v>1300</v>
      </c>
    </row>
    <row r="229" spans="1:9" x14ac:dyDescent="0.2">
      <c r="A229" s="20" t="s">
        <v>1302</v>
      </c>
      <c r="B229" s="20" t="s">
        <v>352</v>
      </c>
      <c r="C229" s="20"/>
      <c r="D229" s="20" t="s">
        <v>14229</v>
      </c>
      <c r="E229" s="20" t="s">
        <v>14484</v>
      </c>
      <c r="F229" s="20" t="s">
        <v>445</v>
      </c>
      <c r="G229" s="20" t="s">
        <v>1303</v>
      </c>
      <c r="H229" s="20" t="s">
        <v>491</v>
      </c>
      <c r="I229" s="20" t="s">
        <v>1304</v>
      </c>
    </row>
    <row r="230" spans="1:9" x14ac:dyDescent="0.2">
      <c r="A230" s="20" t="s">
        <v>1332</v>
      </c>
      <c r="B230" s="20" t="s">
        <v>352</v>
      </c>
      <c r="C230" s="20"/>
      <c r="D230" s="20" t="s">
        <v>14223</v>
      </c>
      <c r="E230" s="20" t="s">
        <v>14485</v>
      </c>
      <c r="F230" s="20" t="s">
        <v>430</v>
      </c>
      <c r="G230" s="20" t="s">
        <v>1333</v>
      </c>
      <c r="H230" s="20" t="s">
        <v>475</v>
      </c>
      <c r="I230" s="20" t="s">
        <v>1334</v>
      </c>
    </row>
    <row r="231" spans="1:9" x14ac:dyDescent="0.2">
      <c r="A231" s="20" t="s">
        <v>1341</v>
      </c>
      <c r="B231" s="20" t="s">
        <v>352</v>
      </c>
      <c r="C231" s="20"/>
      <c r="D231" s="20" t="s">
        <v>14229</v>
      </c>
      <c r="E231" s="20" t="s">
        <v>14486</v>
      </c>
      <c r="F231" s="20" t="s">
        <v>445</v>
      </c>
      <c r="G231" s="20" t="s">
        <v>1342</v>
      </c>
      <c r="H231" s="20" t="s">
        <v>1343</v>
      </c>
      <c r="I231" s="20" t="s">
        <v>1344</v>
      </c>
    </row>
    <row r="232" spans="1:9" x14ac:dyDescent="0.2">
      <c r="A232" s="20" t="s">
        <v>1376</v>
      </c>
      <c r="B232" s="20" t="s">
        <v>352</v>
      </c>
      <c r="C232" s="20"/>
      <c r="D232" s="20" t="s">
        <v>14244</v>
      </c>
      <c r="E232" s="20" t="s">
        <v>14487</v>
      </c>
      <c r="F232" s="20" t="s">
        <v>391</v>
      </c>
      <c r="G232" s="20" t="s">
        <v>1377</v>
      </c>
      <c r="H232" s="20" t="s">
        <v>1378</v>
      </c>
      <c r="I232" s="20" t="s">
        <v>1379</v>
      </c>
    </row>
    <row r="233" spans="1:9" x14ac:dyDescent="0.2">
      <c r="A233" s="20" t="s">
        <v>1395</v>
      </c>
      <c r="B233" s="20" t="s">
        <v>352</v>
      </c>
      <c r="C233" s="20"/>
      <c r="D233" s="20" t="s">
        <v>14232</v>
      </c>
      <c r="E233" s="20" t="s">
        <v>14488</v>
      </c>
      <c r="F233" s="20" t="s">
        <v>445</v>
      </c>
      <c r="G233" s="20" t="s">
        <v>1396</v>
      </c>
      <c r="H233" s="20" t="s">
        <v>386</v>
      </c>
      <c r="I233" s="20" t="s">
        <v>1397</v>
      </c>
    </row>
    <row r="234" spans="1:9" x14ac:dyDescent="0.2">
      <c r="A234" s="20" t="s">
        <v>1408</v>
      </c>
      <c r="B234" s="20" t="s">
        <v>401</v>
      </c>
      <c r="C234" s="20" t="s">
        <v>483</v>
      </c>
      <c r="D234" s="20" t="s">
        <v>14227</v>
      </c>
      <c r="E234" s="20" t="s">
        <v>14489</v>
      </c>
      <c r="F234" s="20" t="s">
        <v>430</v>
      </c>
      <c r="G234" s="20" t="s">
        <v>1409</v>
      </c>
      <c r="H234" s="20" t="s">
        <v>386</v>
      </c>
      <c r="I234" s="20" t="s">
        <v>1410</v>
      </c>
    </row>
    <row r="235" spans="1:9" x14ac:dyDescent="0.2">
      <c r="A235" s="20" t="s">
        <v>1425</v>
      </c>
      <c r="B235" s="20" t="s">
        <v>352</v>
      </c>
      <c r="C235" s="20"/>
      <c r="D235" s="20" t="s">
        <v>14229</v>
      </c>
      <c r="E235" s="20" t="s">
        <v>14490</v>
      </c>
      <c r="F235" s="20" t="s">
        <v>419</v>
      </c>
      <c r="G235" s="20" t="s">
        <v>1426</v>
      </c>
      <c r="H235" s="20" t="s">
        <v>1427</v>
      </c>
      <c r="I235" s="20" t="s">
        <v>1428</v>
      </c>
    </row>
    <row r="236" spans="1:9" x14ac:dyDescent="0.2">
      <c r="A236" s="20" t="s">
        <v>1430</v>
      </c>
      <c r="B236" s="20" t="s">
        <v>401</v>
      </c>
      <c r="C236" s="20" t="s">
        <v>483</v>
      </c>
      <c r="D236" s="20" t="s">
        <v>14227</v>
      </c>
      <c r="E236" s="20" t="s">
        <v>14491</v>
      </c>
      <c r="F236" s="20" t="s">
        <v>445</v>
      </c>
      <c r="G236" s="20" t="s">
        <v>1431</v>
      </c>
      <c r="H236" s="20" t="s">
        <v>410</v>
      </c>
      <c r="I236" s="20" t="s">
        <v>1432</v>
      </c>
    </row>
    <row r="237" spans="1:9" x14ac:dyDescent="0.2">
      <c r="A237" s="20" t="s">
        <v>1438</v>
      </c>
      <c r="B237" s="20" t="s">
        <v>352</v>
      </c>
      <c r="C237" s="20"/>
      <c r="D237" s="20" t="s">
        <v>14244</v>
      </c>
      <c r="E237" s="20" t="s">
        <v>14492</v>
      </c>
      <c r="F237" s="20" t="s">
        <v>419</v>
      </c>
      <c r="G237" s="20" t="s">
        <v>1439</v>
      </c>
      <c r="H237" s="20" t="s">
        <v>486</v>
      </c>
      <c r="I237" s="20" t="s">
        <v>1440</v>
      </c>
    </row>
    <row r="238" spans="1:9" x14ac:dyDescent="0.2">
      <c r="A238" s="20" t="s">
        <v>1481</v>
      </c>
      <c r="B238" s="20" t="s">
        <v>401</v>
      </c>
      <c r="C238" s="20" t="s">
        <v>483</v>
      </c>
      <c r="D238" s="20" t="s">
        <v>14227</v>
      </c>
      <c r="E238" s="20" t="s">
        <v>14493</v>
      </c>
      <c r="F238" s="20" t="s">
        <v>430</v>
      </c>
      <c r="G238" s="20" t="s">
        <v>1482</v>
      </c>
      <c r="H238" s="20" t="s">
        <v>1378</v>
      </c>
      <c r="I238" s="20" t="s">
        <v>1483</v>
      </c>
    </row>
    <row r="239" spans="1:9" x14ac:dyDescent="0.2">
      <c r="A239" s="20" t="s">
        <v>1525</v>
      </c>
      <c r="B239" s="20" t="s">
        <v>352</v>
      </c>
      <c r="C239" s="20"/>
      <c r="D239" s="20" t="s">
        <v>14240</v>
      </c>
      <c r="E239" s="20" t="s">
        <v>14494</v>
      </c>
      <c r="F239" s="20" t="s">
        <v>419</v>
      </c>
      <c r="G239" s="20" t="s">
        <v>1526</v>
      </c>
      <c r="H239" s="20" t="s">
        <v>811</v>
      </c>
      <c r="I239" s="20" t="s">
        <v>1527</v>
      </c>
    </row>
    <row r="240" spans="1:9" x14ac:dyDescent="0.2">
      <c r="A240" s="20" t="s">
        <v>1623</v>
      </c>
      <c r="B240" s="20" t="s">
        <v>352</v>
      </c>
      <c r="C240" s="20"/>
      <c r="D240" s="20" t="s">
        <v>14229</v>
      </c>
      <c r="E240" s="20" t="s">
        <v>14495</v>
      </c>
      <c r="F240" s="20" t="s">
        <v>391</v>
      </c>
      <c r="G240" s="20" t="s">
        <v>1624</v>
      </c>
      <c r="H240" s="20" t="s">
        <v>914</v>
      </c>
      <c r="I240" s="20" t="s">
        <v>1625</v>
      </c>
    </row>
    <row r="241" spans="1:9" x14ac:dyDescent="0.2">
      <c r="A241" s="20" t="s">
        <v>1668</v>
      </c>
      <c r="B241" s="20" t="s">
        <v>352</v>
      </c>
      <c r="C241" s="20"/>
      <c r="D241" s="20" t="s">
        <v>14283</v>
      </c>
      <c r="E241" s="20" t="s">
        <v>14496</v>
      </c>
      <c r="F241" s="20" t="s">
        <v>430</v>
      </c>
      <c r="G241" s="20" t="s">
        <v>1669</v>
      </c>
      <c r="H241" s="20" t="s">
        <v>1093</v>
      </c>
      <c r="I241" s="20" t="s">
        <v>1670</v>
      </c>
    </row>
    <row r="242" spans="1:9" x14ac:dyDescent="0.2">
      <c r="A242" s="20" t="s">
        <v>1708</v>
      </c>
      <c r="B242" s="20" t="s">
        <v>352</v>
      </c>
      <c r="C242" s="20"/>
      <c r="D242" s="20" t="s">
        <v>14240</v>
      </c>
      <c r="E242" s="20" t="s">
        <v>14497</v>
      </c>
      <c r="F242" s="20" t="s">
        <v>419</v>
      </c>
      <c r="G242" s="20" t="s">
        <v>1709</v>
      </c>
      <c r="H242" s="20" t="s">
        <v>831</v>
      </c>
      <c r="I242" s="20" t="s">
        <v>1710</v>
      </c>
    </row>
    <row r="243" spans="1:9" x14ac:dyDescent="0.2">
      <c r="A243" s="20" t="s">
        <v>1739</v>
      </c>
      <c r="B243" s="20" t="s">
        <v>352</v>
      </c>
      <c r="C243" s="20"/>
      <c r="D243" s="20" t="s">
        <v>14263</v>
      </c>
      <c r="E243" s="20" t="s">
        <v>14498</v>
      </c>
      <c r="F243" s="20" t="s">
        <v>571</v>
      </c>
      <c r="G243" s="20" t="s">
        <v>1740</v>
      </c>
      <c r="H243" s="20" t="s">
        <v>1228</v>
      </c>
      <c r="I243" s="20" t="s">
        <v>1741</v>
      </c>
    </row>
    <row r="244" spans="1:9" x14ac:dyDescent="0.2">
      <c r="A244" s="20" t="s">
        <v>1830</v>
      </c>
      <c r="B244" s="20" t="s">
        <v>352</v>
      </c>
      <c r="C244" s="20"/>
      <c r="D244" s="20" t="s">
        <v>14229</v>
      </c>
      <c r="E244" s="20" t="s">
        <v>14499</v>
      </c>
      <c r="F244" s="20" t="s">
        <v>571</v>
      </c>
      <c r="G244" s="20" t="s">
        <v>1831</v>
      </c>
      <c r="H244" s="20" t="s">
        <v>1832</v>
      </c>
      <c r="I244" s="20" t="s">
        <v>1833</v>
      </c>
    </row>
    <row r="245" spans="1:9" x14ac:dyDescent="0.2">
      <c r="A245" s="20" t="s">
        <v>1867</v>
      </c>
      <c r="B245" s="20" t="s">
        <v>352</v>
      </c>
      <c r="C245" s="20"/>
      <c r="D245" s="20" t="s">
        <v>14232</v>
      </c>
      <c r="E245" s="20" t="s">
        <v>14500</v>
      </c>
      <c r="F245" s="20" t="s">
        <v>430</v>
      </c>
      <c r="G245" s="20" t="s">
        <v>1868</v>
      </c>
      <c r="H245" s="20" t="s">
        <v>557</v>
      </c>
      <c r="I245" s="20" t="s">
        <v>1869</v>
      </c>
    </row>
    <row r="246" spans="1:9" x14ac:dyDescent="0.2">
      <c r="A246" s="20" t="s">
        <v>1885</v>
      </c>
      <c r="B246" s="20" t="s">
        <v>352</v>
      </c>
      <c r="C246" s="20"/>
      <c r="D246" s="20" t="s">
        <v>14303</v>
      </c>
      <c r="E246" s="20" t="s">
        <v>14501</v>
      </c>
      <c r="F246" s="20" t="s">
        <v>571</v>
      </c>
      <c r="G246" s="20" t="s">
        <v>1886</v>
      </c>
      <c r="H246" s="20" t="s">
        <v>475</v>
      </c>
      <c r="I246" s="20" t="s">
        <v>1887</v>
      </c>
    </row>
    <row r="247" spans="1:9" x14ac:dyDescent="0.2">
      <c r="A247" s="20" t="s">
        <v>1927</v>
      </c>
      <c r="B247" s="20" t="s">
        <v>401</v>
      </c>
      <c r="C247" s="20" t="s">
        <v>483</v>
      </c>
      <c r="D247" s="20" t="s">
        <v>14227</v>
      </c>
      <c r="E247" s="20" t="s">
        <v>14502</v>
      </c>
      <c r="F247" s="20" t="s">
        <v>430</v>
      </c>
      <c r="G247" s="20" t="s">
        <v>1928</v>
      </c>
      <c r="H247" s="20" t="s">
        <v>1929</v>
      </c>
      <c r="I247" s="20" t="s">
        <v>1930</v>
      </c>
    </row>
    <row r="248" spans="1:9" x14ac:dyDescent="0.2">
      <c r="A248" s="20" t="s">
        <v>1932</v>
      </c>
      <c r="B248" s="20" t="s">
        <v>352</v>
      </c>
      <c r="C248" s="20"/>
      <c r="D248" s="20" t="s">
        <v>14283</v>
      </c>
      <c r="E248" s="20" t="s">
        <v>14503</v>
      </c>
      <c r="F248" s="20" t="s">
        <v>430</v>
      </c>
      <c r="G248" s="20" t="s">
        <v>1933</v>
      </c>
      <c r="H248" s="20" t="s">
        <v>1620</v>
      </c>
      <c r="I248" s="20" t="s">
        <v>1934</v>
      </c>
    </row>
    <row r="249" spans="1:9" x14ac:dyDescent="0.2">
      <c r="A249" s="20" t="s">
        <v>2005</v>
      </c>
      <c r="B249" s="20" t="s">
        <v>352</v>
      </c>
      <c r="C249" s="20"/>
      <c r="D249" s="20" t="s">
        <v>14410</v>
      </c>
      <c r="E249" s="20" t="s">
        <v>14504</v>
      </c>
      <c r="F249" s="20" t="s">
        <v>571</v>
      </c>
      <c r="G249" s="20" t="s">
        <v>2006</v>
      </c>
      <c r="H249" s="20" t="s">
        <v>2007</v>
      </c>
      <c r="I249" s="20" t="s">
        <v>2008</v>
      </c>
    </row>
    <row r="250" spans="1:9" x14ac:dyDescent="0.2">
      <c r="A250" s="20" t="s">
        <v>2112</v>
      </c>
      <c r="B250" s="20" t="s">
        <v>352</v>
      </c>
      <c r="C250" s="20"/>
      <c r="D250" s="20" t="s">
        <v>14232</v>
      </c>
      <c r="E250" s="20" t="s">
        <v>14505</v>
      </c>
      <c r="F250" s="20" t="s">
        <v>571</v>
      </c>
      <c r="G250" s="20" t="s">
        <v>2113</v>
      </c>
      <c r="H250" s="20" t="s">
        <v>1037</v>
      </c>
      <c r="I250" s="20" t="s">
        <v>2114</v>
      </c>
    </row>
    <row r="251" spans="1:9" x14ac:dyDescent="0.2">
      <c r="A251" s="20" t="s">
        <v>2251</v>
      </c>
      <c r="B251" s="20" t="s">
        <v>352</v>
      </c>
      <c r="C251" s="20"/>
      <c r="D251" s="20" t="s">
        <v>14455</v>
      </c>
      <c r="E251" s="20" t="s">
        <v>14506</v>
      </c>
      <c r="F251" s="20" t="s">
        <v>445</v>
      </c>
      <c r="G251" s="20" t="s">
        <v>2252</v>
      </c>
      <c r="H251" s="20" t="s">
        <v>2253</v>
      </c>
      <c r="I251" s="20" t="s">
        <v>2254</v>
      </c>
    </row>
    <row r="252" spans="1:9" x14ac:dyDescent="0.2">
      <c r="A252" s="20" t="s">
        <v>2338</v>
      </c>
      <c r="B252" s="20" t="s">
        <v>401</v>
      </c>
      <c r="C252" s="20" t="s">
        <v>483</v>
      </c>
      <c r="D252" s="20" t="s">
        <v>14227</v>
      </c>
      <c r="E252" s="20" t="s">
        <v>14507</v>
      </c>
      <c r="F252" s="20" t="s">
        <v>571</v>
      </c>
      <c r="G252" s="20" t="s">
        <v>2339</v>
      </c>
      <c r="H252" s="20" t="s">
        <v>562</v>
      </c>
      <c r="I252" s="20" t="s">
        <v>2340</v>
      </c>
    </row>
    <row r="253" spans="1:9" x14ac:dyDescent="0.2">
      <c r="A253" s="20" t="s">
        <v>2379</v>
      </c>
      <c r="B253" s="20" t="s">
        <v>352</v>
      </c>
      <c r="C253" s="20"/>
      <c r="D253" s="20" t="s">
        <v>14223</v>
      </c>
      <c r="E253" s="20" t="s">
        <v>14508</v>
      </c>
      <c r="F253" s="20" t="s">
        <v>571</v>
      </c>
      <c r="G253" s="20" t="s">
        <v>2380</v>
      </c>
      <c r="H253" s="20" t="s">
        <v>2292</v>
      </c>
      <c r="I253" s="20" t="s">
        <v>2381</v>
      </c>
    </row>
    <row r="254" spans="1:9" x14ac:dyDescent="0.2">
      <c r="A254" s="20" t="s">
        <v>2383</v>
      </c>
      <c r="B254" s="20" t="s">
        <v>352</v>
      </c>
      <c r="C254" s="20"/>
      <c r="D254" s="20" t="s">
        <v>14240</v>
      </c>
      <c r="E254" s="20" t="s">
        <v>14509</v>
      </c>
      <c r="F254" s="20" t="s">
        <v>571</v>
      </c>
      <c r="G254" s="20" t="s">
        <v>2384</v>
      </c>
      <c r="H254" s="20" t="s">
        <v>528</v>
      </c>
      <c r="I254" s="20" t="s">
        <v>2385</v>
      </c>
    </row>
    <row r="255" spans="1:9" x14ac:dyDescent="0.2">
      <c r="A255" s="20" t="s">
        <v>2404</v>
      </c>
      <c r="B255" s="20" t="s">
        <v>352</v>
      </c>
      <c r="C255" s="20"/>
      <c r="D255" s="20" t="s">
        <v>14229</v>
      </c>
      <c r="E255" s="20" t="s">
        <v>14510</v>
      </c>
      <c r="F255" s="20" t="s">
        <v>571</v>
      </c>
      <c r="G255" s="20" t="s">
        <v>2405</v>
      </c>
      <c r="H255" s="20" t="s">
        <v>2406</v>
      </c>
      <c r="I255" s="20" t="s">
        <v>2407</v>
      </c>
    </row>
    <row r="256" spans="1:9" x14ac:dyDescent="0.2">
      <c r="A256" s="20" t="s">
        <v>2616</v>
      </c>
      <c r="B256" s="20" t="s">
        <v>352</v>
      </c>
      <c r="C256" s="20"/>
      <c r="D256" s="20" t="s">
        <v>14263</v>
      </c>
      <c r="E256" s="20" t="s">
        <v>14511</v>
      </c>
      <c r="F256" s="20" t="s">
        <v>571</v>
      </c>
      <c r="G256" s="20" t="s">
        <v>2617</v>
      </c>
      <c r="H256" s="20" t="s">
        <v>528</v>
      </c>
      <c r="I256" s="20" t="s">
        <v>2618</v>
      </c>
    </row>
    <row r="257" spans="1:9" x14ac:dyDescent="0.2">
      <c r="A257" s="20" t="s">
        <v>2655</v>
      </c>
      <c r="B257" s="20" t="s">
        <v>352</v>
      </c>
      <c r="C257" s="20"/>
      <c r="D257" s="20" t="s">
        <v>14512</v>
      </c>
      <c r="E257" s="20" t="s">
        <v>14513</v>
      </c>
      <c r="F257" s="20" t="s">
        <v>571</v>
      </c>
      <c r="G257" s="20" t="s">
        <v>2656</v>
      </c>
      <c r="H257" s="20" t="s">
        <v>456</v>
      </c>
      <c r="I257" s="20" t="s">
        <v>2657</v>
      </c>
    </row>
    <row r="258" spans="1:9" x14ac:dyDescent="0.2">
      <c r="A258" s="20" t="s">
        <v>2682</v>
      </c>
      <c r="B258" s="20" t="s">
        <v>352</v>
      </c>
      <c r="C258" s="20"/>
      <c r="D258" s="20" t="s">
        <v>14229</v>
      </c>
      <c r="E258" s="20" t="s">
        <v>14514</v>
      </c>
      <c r="F258" s="20" t="s">
        <v>571</v>
      </c>
      <c r="G258" s="20" t="s">
        <v>2683</v>
      </c>
      <c r="H258" s="20" t="s">
        <v>557</v>
      </c>
      <c r="I258" s="20" t="s">
        <v>2684</v>
      </c>
    </row>
    <row r="259" spans="1:9" x14ac:dyDescent="0.2">
      <c r="A259" s="20" t="s">
        <v>2799</v>
      </c>
      <c r="B259" s="20" t="s">
        <v>401</v>
      </c>
      <c r="C259" s="20" t="s">
        <v>14234</v>
      </c>
      <c r="D259" s="20" t="s">
        <v>14227</v>
      </c>
      <c r="E259" s="20" t="s">
        <v>14515</v>
      </c>
      <c r="F259" s="20" t="s">
        <v>571</v>
      </c>
      <c r="G259" s="20" t="s">
        <v>2800</v>
      </c>
      <c r="H259" s="20" t="s">
        <v>486</v>
      </c>
      <c r="I259" s="20" t="s">
        <v>2801</v>
      </c>
    </row>
    <row r="260" spans="1:9" x14ac:dyDescent="0.2">
      <c r="A260" s="20" t="s">
        <v>2936</v>
      </c>
      <c r="B260" s="20" t="s">
        <v>352</v>
      </c>
      <c r="C260" s="20"/>
      <c r="D260" s="20" t="s">
        <v>14278</v>
      </c>
      <c r="E260" s="20" t="s">
        <v>14516</v>
      </c>
      <c r="F260" s="20" t="s">
        <v>571</v>
      </c>
      <c r="G260" s="20" t="s">
        <v>2937</v>
      </c>
      <c r="H260" s="20" t="s">
        <v>2938</v>
      </c>
      <c r="I260" s="20" t="s">
        <v>2939</v>
      </c>
    </row>
    <row r="261" spans="1:9" x14ac:dyDescent="0.2">
      <c r="A261" s="20" t="s">
        <v>3000</v>
      </c>
      <c r="B261" s="20" t="s">
        <v>352</v>
      </c>
      <c r="C261" s="20"/>
      <c r="D261" s="20" t="s">
        <v>14238</v>
      </c>
      <c r="E261" s="20" t="s">
        <v>14517</v>
      </c>
      <c r="F261" s="20" t="s">
        <v>571</v>
      </c>
      <c r="G261" s="20" t="s">
        <v>3001</v>
      </c>
      <c r="H261" s="20" t="s">
        <v>3002</v>
      </c>
      <c r="I261" s="20" t="s">
        <v>3003</v>
      </c>
    </row>
    <row r="262" spans="1:9" x14ac:dyDescent="0.2">
      <c r="A262" s="20" t="s">
        <v>3057</v>
      </c>
      <c r="B262" s="20" t="s">
        <v>401</v>
      </c>
      <c r="C262" s="20" t="s">
        <v>14234</v>
      </c>
      <c r="D262" s="20" t="s">
        <v>14227</v>
      </c>
      <c r="E262" s="20" t="s">
        <v>14518</v>
      </c>
      <c r="F262" s="20" t="s">
        <v>571</v>
      </c>
      <c r="G262" s="20" t="s">
        <v>3058</v>
      </c>
      <c r="H262" s="20" t="s">
        <v>953</v>
      </c>
      <c r="I262" s="20" t="s">
        <v>3059</v>
      </c>
    </row>
    <row r="263" spans="1:9" x14ac:dyDescent="0.2">
      <c r="A263" s="20" t="s">
        <v>3112</v>
      </c>
      <c r="B263" s="20" t="s">
        <v>401</v>
      </c>
      <c r="C263" s="20" t="s">
        <v>483</v>
      </c>
      <c r="D263" s="20" t="s">
        <v>14227</v>
      </c>
      <c r="E263" s="20" t="s">
        <v>14519</v>
      </c>
      <c r="F263" s="20" t="s">
        <v>571</v>
      </c>
      <c r="G263" s="20" t="s">
        <v>3113</v>
      </c>
      <c r="H263" s="20" t="s">
        <v>1037</v>
      </c>
      <c r="I263" s="20" t="s">
        <v>3114</v>
      </c>
    </row>
    <row r="264" spans="1:9" x14ac:dyDescent="0.2">
      <c r="A264" s="20" t="s">
        <v>3173</v>
      </c>
      <c r="B264" s="20" t="s">
        <v>352</v>
      </c>
      <c r="C264" s="20"/>
      <c r="D264" s="20" t="s">
        <v>14244</v>
      </c>
      <c r="E264" s="20" t="s">
        <v>14520</v>
      </c>
      <c r="F264" s="20" t="s">
        <v>571</v>
      </c>
      <c r="G264" s="20" t="s">
        <v>3174</v>
      </c>
      <c r="H264" s="20" t="s">
        <v>362</v>
      </c>
      <c r="I264" s="20" t="s">
        <v>3175</v>
      </c>
    </row>
    <row r="265" spans="1:9" x14ac:dyDescent="0.2">
      <c r="A265" s="20" t="s">
        <v>3202</v>
      </c>
      <c r="B265" s="20" t="s">
        <v>401</v>
      </c>
      <c r="C265" s="20" t="s">
        <v>483</v>
      </c>
      <c r="D265" s="20" t="s">
        <v>14227</v>
      </c>
      <c r="E265" s="20" t="s">
        <v>14521</v>
      </c>
      <c r="F265" s="20" t="s">
        <v>571</v>
      </c>
      <c r="G265" s="20" t="s">
        <v>3203</v>
      </c>
      <c r="H265" s="20" t="s">
        <v>456</v>
      </c>
      <c r="I265" s="20" t="s">
        <v>3204</v>
      </c>
    </row>
    <row r="266" spans="1:9" x14ac:dyDescent="0.2">
      <c r="A266" s="20" t="s">
        <v>3210</v>
      </c>
      <c r="B266" s="20" t="s">
        <v>352</v>
      </c>
      <c r="C266" s="20"/>
      <c r="D266" s="20" t="s">
        <v>14283</v>
      </c>
      <c r="E266" s="20" t="s">
        <v>14522</v>
      </c>
      <c r="F266" s="20" t="s">
        <v>571</v>
      </c>
      <c r="G266" s="20" t="s">
        <v>3211</v>
      </c>
      <c r="H266" s="20" t="s">
        <v>953</v>
      </c>
      <c r="I266" s="20" t="s">
        <v>3212</v>
      </c>
    </row>
    <row r="267" spans="1:9" x14ac:dyDescent="0.2">
      <c r="A267" s="20" t="s">
        <v>3268</v>
      </c>
      <c r="B267" s="20" t="s">
        <v>352</v>
      </c>
      <c r="C267" s="20"/>
      <c r="D267" s="20" t="s">
        <v>14276</v>
      </c>
      <c r="E267" s="20" t="s">
        <v>14523</v>
      </c>
      <c r="F267" s="20" t="s">
        <v>571</v>
      </c>
      <c r="G267" s="20" t="s">
        <v>3269</v>
      </c>
      <c r="H267" s="20" t="s">
        <v>1727</v>
      </c>
      <c r="I267" s="20" t="s">
        <v>3270</v>
      </c>
    </row>
    <row r="268" spans="1:9" x14ac:dyDescent="0.2">
      <c r="A268" s="20" t="s">
        <v>3272</v>
      </c>
      <c r="B268" s="20" t="s">
        <v>401</v>
      </c>
      <c r="C268" s="20" t="s">
        <v>483</v>
      </c>
      <c r="D268" s="20" t="s">
        <v>14227</v>
      </c>
      <c r="E268" s="20" t="s">
        <v>14524</v>
      </c>
      <c r="F268" s="20" t="s">
        <v>571</v>
      </c>
      <c r="G268" s="20" t="s">
        <v>3273</v>
      </c>
      <c r="H268" s="20" t="s">
        <v>1832</v>
      </c>
      <c r="I268" s="20" t="s">
        <v>3274</v>
      </c>
    </row>
    <row r="269" spans="1:9" x14ac:dyDescent="0.2">
      <c r="A269" s="20" t="s">
        <v>3289</v>
      </c>
      <c r="B269" s="20" t="s">
        <v>401</v>
      </c>
      <c r="C269" s="20" t="s">
        <v>483</v>
      </c>
      <c r="D269" s="20" t="s">
        <v>14227</v>
      </c>
      <c r="E269" s="20" t="s">
        <v>14525</v>
      </c>
      <c r="F269" s="20" t="s">
        <v>571</v>
      </c>
      <c r="G269" s="20" t="s">
        <v>3290</v>
      </c>
      <c r="H269" s="20" t="s">
        <v>688</v>
      </c>
      <c r="I269" s="20" t="s">
        <v>3291</v>
      </c>
    </row>
    <row r="270" spans="1:9" x14ac:dyDescent="0.2">
      <c r="A270" s="20" t="s">
        <v>3331</v>
      </c>
      <c r="B270" s="20" t="s">
        <v>352</v>
      </c>
      <c r="C270" s="20"/>
      <c r="D270" s="20" t="s">
        <v>14303</v>
      </c>
      <c r="E270" s="20" t="s">
        <v>14526</v>
      </c>
      <c r="F270" s="20" t="s">
        <v>571</v>
      </c>
      <c r="G270" s="20" t="s">
        <v>3332</v>
      </c>
      <c r="H270" s="20" t="s">
        <v>905</v>
      </c>
      <c r="I270" s="20" t="s">
        <v>3333</v>
      </c>
    </row>
    <row r="271" spans="1:9" x14ac:dyDescent="0.2">
      <c r="A271" s="20" t="s">
        <v>3335</v>
      </c>
      <c r="B271" s="20" t="s">
        <v>401</v>
      </c>
      <c r="C271" s="20" t="s">
        <v>483</v>
      </c>
      <c r="D271" s="20" t="s">
        <v>14227</v>
      </c>
      <c r="E271" s="20" t="s">
        <v>14527</v>
      </c>
      <c r="F271" s="20" t="s">
        <v>571</v>
      </c>
      <c r="G271" s="20" t="s">
        <v>3336</v>
      </c>
      <c r="H271" s="20" t="s">
        <v>557</v>
      </c>
      <c r="I271" s="20" t="s">
        <v>3337</v>
      </c>
    </row>
    <row r="272" spans="1:9" x14ac:dyDescent="0.2">
      <c r="A272" s="20" t="s">
        <v>3351</v>
      </c>
      <c r="B272" s="20" t="s">
        <v>352</v>
      </c>
      <c r="C272" s="20"/>
      <c r="D272" s="20" t="s">
        <v>14229</v>
      </c>
      <c r="E272" s="20" t="s">
        <v>14528</v>
      </c>
      <c r="F272" s="20" t="s">
        <v>571</v>
      </c>
      <c r="G272" s="20" t="s">
        <v>3352</v>
      </c>
      <c r="H272" s="20" t="s">
        <v>1620</v>
      </c>
      <c r="I272" s="20" t="s">
        <v>3353</v>
      </c>
    </row>
    <row r="273" spans="1:9" x14ac:dyDescent="0.2">
      <c r="A273" s="20" t="s">
        <v>3363</v>
      </c>
      <c r="B273" s="20" t="s">
        <v>352</v>
      </c>
      <c r="C273" s="20"/>
      <c r="D273" s="20" t="s">
        <v>14232</v>
      </c>
      <c r="E273" s="20" t="s">
        <v>14529</v>
      </c>
      <c r="F273" s="20" t="s">
        <v>571</v>
      </c>
      <c r="G273" s="20" t="s">
        <v>3364</v>
      </c>
      <c r="H273" s="20" t="s">
        <v>905</v>
      </c>
      <c r="I273" s="20" t="s">
        <v>3365</v>
      </c>
    </row>
    <row r="274" spans="1:9" x14ac:dyDescent="0.2">
      <c r="A274" s="20" t="s">
        <v>3386</v>
      </c>
      <c r="B274" s="20" t="s">
        <v>401</v>
      </c>
      <c r="C274" s="20" t="s">
        <v>483</v>
      </c>
      <c r="D274" s="20" t="s">
        <v>14227</v>
      </c>
      <c r="E274" s="20" t="s">
        <v>14530</v>
      </c>
      <c r="F274" s="20" t="s">
        <v>571</v>
      </c>
      <c r="G274" s="20" t="s">
        <v>3387</v>
      </c>
      <c r="H274" s="20" t="s">
        <v>1228</v>
      </c>
      <c r="I274" s="20" t="s">
        <v>3388</v>
      </c>
    </row>
    <row r="275" spans="1:9" x14ac:dyDescent="0.2">
      <c r="A275" s="20" t="s">
        <v>3465</v>
      </c>
      <c r="B275" s="20" t="s">
        <v>352</v>
      </c>
      <c r="C275" s="20"/>
      <c r="D275" s="20" t="s">
        <v>14232</v>
      </c>
      <c r="E275" s="20" t="s">
        <v>14531</v>
      </c>
      <c r="F275" s="20" t="s">
        <v>571</v>
      </c>
      <c r="G275" s="20" t="s">
        <v>3466</v>
      </c>
      <c r="H275" s="20" t="s">
        <v>3467</v>
      </c>
      <c r="I275" s="20" t="s">
        <v>3468</v>
      </c>
    </row>
    <row r="276" spans="1:9" x14ac:dyDescent="0.2">
      <c r="A276" s="20" t="s">
        <v>3470</v>
      </c>
      <c r="B276" s="20" t="s">
        <v>401</v>
      </c>
      <c r="C276" s="20" t="s">
        <v>483</v>
      </c>
      <c r="D276" s="20" t="s">
        <v>14227</v>
      </c>
      <c r="E276" s="20" t="s">
        <v>14532</v>
      </c>
      <c r="F276" s="20" t="s">
        <v>571</v>
      </c>
      <c r="G276" s="20" t="s">
        <v>3471</v>
      </c>
      <c r="H276" s="20" t="s">
        <v>3472</v>
      </c>
      <c r="I276" s="20" t="s">
        <v>3473</v>
      </c>
    </row>
    <row r="277" spans="1:9" x14ac:dyDescent="0.2">
      <c r="A277" s="20" t="s">
        <v>3475</v>
      </c>
      <c r="B277" s="20" t="s">
        <v>401</v>
      </c>
      <c r="C277" s="20" t="s">
        <v>483</v>
      </c>
      <c r="D277" s="20" t="s">
        <v>14227</v>
      </c>
      <c r="E277" s="20" t="s">
        <v>14533</v>
      </c>
      <c r="F277" s="20" t="s">
        <v>571</v>
      </c>
      <c r="G277" s="20" t="s">
        <v>3476</v>
      </c>
      <c r="H277" s="20" t="s">
        <v>2492</v>
      </c>
      <c r="I277" s="20" t="s">
        <v>3477</v>
      </c>
    </row>
    <row r="278" spans="1:9" x14ac:dyDescent="0.2">
      <c r="A278" s="20" t="s">
        <v>3568</v>
      </c>
      <c r="B278" s="20" t="s">
        <v>352</v>
      </c>
      <c r="C278" s="20"/>
      <c r="D278" s="20" t="s">
        <v>14244</v>
      </c>
      <c r="E278" s="20" t="s">
        <v>14534</v>
      </c>
      <c r="F278" s="20" t="s">
        <v>419</v>
      </c>
      <c r="G278" s="20" t="s">
        <v>3569</v>
      </c>
      <c r="H278" s="20" t="s">
        <v>1179</v>
      </c>
      <c r="I278" s="20" t="s">
        <v>3570</v>
      </c>
    </row>
    <row r="279" spans="1:9" x14ac:dyDescent="0.2">
      <c r="A279" s="20" t="s">
        <v>3585</v>
      </c>
      <c r="B279" s="20" t="s">
        <v>401</v>
      </c>
      <c r="C279" s="20" t="s">
        <v>483</v>
      </c>
      <c r="D279" s="20" t="s">
        <v>14227</v>
      </c>
      <c r="E279" s="20" t="s">
        <v>14535</v>
      </c>
      <c r="F279" s="20" t="s">
        <v>430</v>
      </c>
      <c r="G279" s="20" t="s">
        <v>3586</v>
      </c>
      <c r="H279" s="20" t="s">
        <v>410</v>
      </c>
      <c r="I279" s="20" t="s">
        <v>3587</v>
      </c>
    </row>
    <row r="280" spans="1:9" x14ac:dyDescent="0.2">
      <c r="A280" s="20" t="s">
        <v>3716</v>
      </c>
      <c r="B280" s="20" t="s">
        <v>352</v>
      </c>
      <c r="C280" s="20"/>
      <c r="D280" s="20" t="s">
        <v>14244</v>
      </c>
      <c r="E280" s="20" t="s">
        <v>14536</v>
      </c>
      <c r="F280" s="20" t="s">
        <v>571</v>
      </c>
      <c r="G280" s="20" t="s">
        <v>3717</v>
      </c>
      <c r="H280" s="20" t="s">
        <v>1378</v>
      </c>
      <c r="I280" s="20" t="s">
        <v>3718</v>
      </c>
    </row>
    <row r="281" spans="1:9" x14ac:dyDescent="0.2">
      <c r="A281" s="20" t="s">
        <v>3730</v>
      </c>
      <c r="B281" s="20" t="s">
        <v>352</v>
      </c>
      <c r="C281" s="20"/>
      <c r="D281" s="20" t="s">
        <v>14223</v>
      </c>
      <c r="E281" s="20" t="s">
        <v>14537</v>
      </c>
      <c r="F281" s="20" t="s">
        <v>571</v>
      </c>
      <c r="G281" s="20" t="s">
        <v>3731</v>
      </c>
      <c r="H281" s="20" t="s">
        <v>1228</v>
      </c>
      <c r="I281" s="20" t="s">
        <v>3732</v>
      </c>
    </row>
    <row r="282" spans="1:9" x14ac:dyDescent="0.2">
      <c r="A282" s="20" t="s">
        <v>3734</v>
      </c>
      <c r="B282" s="20" t="s">
        <v>401</v>
      </c>
      <c r="C282" s="20" t="s">
        <v>402</v>
      </c>
      <c r="D282" s="20" t="s">
        <v>14227</v>
      </c>
      <c r="E282" s="20" t="s">
        <v>14538</v>
      </c>
      <c r="F282" s="20" t="s">
        <v>571</v>
      </c>
      <c r="G282" s="20" t="s">
        <v>3735</v>
      </c>
      <c r="H282" s="20" t="s">
        <v>3736</v>
      </c>
      <c r="I282" s="20" t="s">
        <v>3737</v>
      </c>
    </row>
    <row r="283" spans="1:9" x14ac:dyDescent="0.2">
      <c r="A283" s="20" t="s">
        <v>3778</v>
      </c>
      <c r="B283" s="20" t="s">
        <v>352</v>
      </c>
      <c r="C283" s="20"/>
      <c r="D283" s="20" t="s">
        <v>14244</v>
      </c>
      <c r="E283" s="20" t="s">
        <v>14539</v>
      </c>
      <c r="F283" s="20" t="s">
        <v>571</v>
      </c>
      <c r="G283" s="20" t="s">
        <v>3779</v>
      </c>
      <c r="H283" s="20" t="s">
        <v>3780</v>
      </c>
      <c r="I283" s="20" t="s">
        <v>3781</v>
      </c>
    </row>
    <row r="284" spans="1:9" x14ac:dyDescent="0.2">
      <c r="A284" s="20" t="s">
        <v>3833</v>
      </c>
      <c r="B284" s="20" t="s">
        <v>352</v>
      </c>
      <c r="C284" s="20"/>
      <c r="D284" s="20" t="s">
        <v>14238</v>
      </c>
      <c r="E284" s="20" t="s">
        <v>14540</v>
      </c>
      <c r="F284" s="20" t="s">
        <v>571</v>
      </c>
      <c r="G284" s="20" t="s">
        <v>3834</v>
      </c>
      <c r="H284" s="20" t="s">
        <v>3835</v>
      </c>
      <c r="I284" s="20" t="s">
        <v>3836</v>
      </c>
    </row>
    <row r="285" spans="1:9" x14ac:dyDescent="0.2">
      <c r="A285" s="20" t="s">
        <v>3850</v>
      </c>
      <c r="B285" s="20" t="s">
        <v>352</v>
      </c>
      <c r="C285" s="20"/>
      <c r="D285" s="20" t="s">
        <v>14232</v>
      </c>
      <c r="E285" s="20" t="s">
        <v>14541</v>
      </c>
      <c r="F285" s="20" t="s">
        <v>571</v>
      </c>
      <c r="G285" s="20" t="s">
        <v>3851</v>
      </c>
      <c r="H285" s="20" t="s">
        <v>542</v>
      </c>
      <c r="I285" s="20" t="s">
        <v>3852</v>
      </c>
    </row>
    <row r="286" spans="1:9" x14ac:dyDescent="0.2">
      <c r="A286" s="20" t="s">
        <v>3858</v>
      </c>
      <c r="B286" s="20" t="s">
        <v>352</v>
      </c>
      <c r="C286" s="20"/>
      <c r="D286" s="20" t="s">
        <v>14276</v>
      </c>
      <c r="E286" s="20" t="s">
        <v>14542</v>
      </c>
      <c r="F286" s="20" t="s">
        <v>571</v>
      </c>
      <c r="G286" s="20" t="s">
        <v>3859</v>
      </c>
      <c r="H286" s="20" t="s">
        <v>3860</v>
      </c>
      <c r="I286" s="20" t="s">
        <v>3861</v>
      </c>
    </row>
    <row r="287" spans="1:9" x14ac:dyDescent="0.2">
      <c r="A287" s="20" t="s">
        <v>3928</v>
      </c>
      <c r="B287" s="20" t="s">
        <v>401</v>
      </c>
      <c r="C287" s="20" t="s">
        <v>483</v>
      </c>
      <c r="D287" s="20" t="s">
        <v>14227</v>
      </c>
      <c r="E287" s="20" t="s">
        <v>14543</v>
      </c>
      <c r="F287" s="20" t="s">
        <v>571</v>
      </c>
      <c r="G287" s="20" t="s">
        <v>3929</v>
      </c>
      <c r="H287" s="20" t="s">
        <v>617</v>
      </c>
      <c r="I287" s="20" t="s">
        <v>3930</v>
      </c>
    </row>
    <row r="288" spans="1:9" x14ac:dyDescent="0.2">
      <c r="A288" s="20" t="s">
        <v>3936</v>
      </c>
      <c r="B288" s="20" t="s">
        <v>352</v>
      </c>
      <c r="C288" s="20"/>
      <c r="D288" s="20" t="s">
        <v>14263</v>
      </c>
      <c r="E288" s="20" t="s">
        <v>14544</v>
      </c>
      <c r="F288" s="20" t="s">
        <v>571</v>
      </c>
      <c r="G288" s="20" t="s">
        <v>3937</v>
      </c>
      <c r="H288" s="20" t="s">
        <v>1228</v>
      </c>
      <c r="I288" s="20" t="s">
        <v>3938</v>
      </c>
    </row>
    <row r="289" spans="1:9" x14ac:dyDescent="0.2">
      <c r="A289" s="20" t="s">
        <v>3955</v>
      </c>
      <c r="B289" s="20" t="s">
        <v>401</v>
      </c>
      <c r="C289" s="20" t="s">
        <v>483</v>
      </c>
      <c r="D289" s="20" t="s">
        <v>14227</v>
      </c>
      <c r="E289" s="20" t="s">
        <v>14545</v>
      </c>
      <c r="F289" s="20" t="s">
        <v>571</v>
      </c>
      <c r="G289" s="20" t="s">
        <v>3956</v>
      </c>
      <c r="H289" s="20" t="s">
        <v>456</v>
      </c>
      <c r="I289" s="20" t="s">
        <v>3957</v>
      </c>
    </row>
    <row r="290" spans="1:9" x14ac:dyDescent="0.2">
      <c r="A290" s="20" t="s">
        <v>3977</v>
      </c>
      <c r="B290" s="20" t="s">
        <v>352</v>
      </c>
      <c r="C290" s="20"/>
      <c r="D290" s="20" t="s">
        <v>14240</v>
      </c>
      <c r="E290" s="20" t="s">
        <v>14546</v>
      </c>
      <c r="F290" s="20" t="s">
        <v>571</v>
      </c>
      <c r="G290" s="20" t="s">
        <v>3978</v>
      </c>
      <c r="H290" s="20" t="s">
        <v>1071</v>
      </c>
      <c r="I290" s="20" t="s">
        <v>3979</v>
      </c>
    </row>
    <row r="291" spans="1:9" x14ac:dyDescent="0.2">
      <c r="A291" s="20" t="s">
        <v>4008</v>
      </c>
      <c r="B291" s="20" t="s">
        <v>352</v>
      </c>
      <c r="C291" s="20"/>
      <c r="D291" s="20" t="s">
        <v>14263</v>
      </c>
      <c r="E291" s="20" t="s">
        <v>14547</v>
      </c>
      <c r="F291" s="20" t="s">
        <v>571</v>
      </c>
      <c r="G291" s="20" t="s">
        <v>4009</v>
      </c>
      <c r="H291" s="20" t="s">
        <v>4010</v>
      </c>
      <c r="I291" s="20" t="s">
        <v>4011</v>
      </c>
    </row>
    <row r="292" spans="1:9" x14ac:dyDescent="0.2">
      <c r="A292" s="20" t="s">
        <v>4017</v>
      </c>
      <c r="B292" s="20" t="s">
        <v>401</v>
      </c>
      <c r="C292" s="20" t="s">
        <v>14234</v>
      </c>
      <c r="D292" s="20" t="s">
        <v>14227</v>
      </c>
      <c r="E292" s="20" t="s">
        <v>14548</v>
      </c>
      <c r="F292" s="20" t="s">
        <v>571</v>
      </c>
      <c r="G292" s="20" t="s">
        <v>4018</v>
      </c>
      <c r="H292" s="20" t="s">
        <v>4019</v>
      </c>
      <c r="I292" s="20" t="s">
        <v>4020</v>
      </c>
    </row>
    <row r="293" spans="1:9" x14ac:dyDescent="0.2">
      <c r="A293" s="20" t="s">
        <v>4056</v>
      </c>
      <c r="B293" s="20" t="s">
        <v>352</v>
      </c>
      <c r="C293" s="20"/>
      <c r="D293" s="20" t="s">
        <v>14242</v>
      </c>
      <c r="E293" s="20" t="s">
        <v>14549</v>
      </c>
      <c r="F293" s="20" t="s">
        <v>571</v>
      </c>
      <c r="G293" s="20" t="s">
        <v>4057</v>
      </c>
      <c r="H293" s="20" t="s">
        <v>1891</v>
      </c>
      <c r="I293" s="20" t="s">
        <v>4058</v>
      </c>
    </row>
    <row r="294" spans="1:9" x14ac:dyDescent="0.2">
      <c r="A294" s="20" t="s">
        <v>4091</v>
      </c>
      <c r="B294" s="20" t="s">
        <v>352</v>
      </c>
      <c r="C294" s="20"/>
      <c r="D294" s="20" t="s">
        <v>14278</v>
      </c>
      <c r="E294" s="20" t="s">
        <v>14550</v>
      </c>
      <c r="F294" s="20" t="s">
        <v>571</v>
      </c>
      <c r="G294" s="20" t="s">
        <v>4092</v>
      </c>
      <c r="H294" s="20" t="s">
        <v>4093</v>
      </c>
      <c r="I294" s="20" t="s">
        <v>4094</v>
      </c>
    </row>
    <row r="295" spans="1:9" x14ac:dyDescent="0.2">
      <c r="A295" s="20" t="s">
        <v>4167</v>
      </c>
      <c r="B295" s="20" t="s">
        <v>401</v>
      </c>
      <c r="C295" s="20" t="s">
        <v>14234</v>
      </c>
      <c r="D295" s="20" t="s">
        <v>14227</v>
      </c>
      <c r="E295" s="20" t="s">
        <v>14551</v>
      </c>
      <c r="F295" s="20" t="s">
        <v>571</v>
      </c>
      <c r="G295" s="20" t="s">
        <v>4168</v>
      </c>
      <c r="H295" s="20" t="s">
        <v>1071</v>
      </c>
      <c r="I295" s="20" t="s">
        <v>4169</v>
      </c>
    </row>
    <row r="296" spans="1:9" x14ac:dyDescent="0.2">
      <c r="A296" s="20" t="s">
        <v>4274</v>
      </c>
      <c r="B296" s="20" t="s">
        <v>352</v>
      </c>
      <c r="C296" s="20"/>
      <c r="D296" s="20" t="s">
        <v>14283</v>
      </c>
      <c r="E296" s="20" t="s">
        <v>14552</v>
      </c>
      <c r="F296" s="20" t="s">
        <v>419</v>
      </c>
      <c r="G296" s="20" t="s">
        <v>4275</v>
      </c>
      <c r="H296" s="20" t="s">
        <v>4276</v>
      </c>
      <c r="I296" s="20" t="s">
        <v>4277</v>
      </c>
    </row>
    <row r="297" spans="1:9" x14ac:dyDescent="0.2">
      <c r="A297" s="20" t="s">
        <v>4284</v>
      </c>
      <c r="B297" s="20" t="s">
        <v>401</v>
      </c>
      <c r="C297" s="20" t="s">
        <v>402</v>
      </c>
      <c r="D297" s="20" t="s">
        <v>14227</v>
      </c>
      <c r="E297" s="20" t="s">
        <v>14553</v>
      </c>
      <c r="F297" s="20" t="s">
        <v>571</v>
      </c>
      <c r="G297" s="20" t="s">
        <v>4285</v>
      </c>
      <c r="H297" s="20" t="s">
        <v>528</v>
      </c>
      <c r="I297" s="20" t="s">
        <v>4286</v>
      </c>
    </row>
    <row r="298" spans="1:9" x14ac:dyDescent="0.2">
      <c r="A298" s="20" t="s">
        <v>4297</v>
      </c>
      <c r="B298" s="20" t="s">
        <v>352</v>
      </c>
      <c r="C298" s="20"/>
      <c r="D298" s="20" t="s">
        <v>14232</v>
      </c>
      <c r="E298" s="20" t="s">
        <v>14554</v>
      </c>
      <c r="F298" s="20" t="s">
        <v>445</v>
      </c>
      <c r="G298" s="20" t="s">
        <v>4298</v>
      </c>
      <c r="H298" s="20" t="s">
        <v>1228</v>
      </c>
      <c r="I298" s="20" t="s">
        <v>4299</v>
      </c>
    </row>
    <row r="299" spans="1:9" x14ac:dyDescent="0.2">
      <c r="A299" s="20" t="s">
        <v>4305</v>
      </c>
      <c r="B299" s="20" t="s">
        <v>352</v>
      </c>
      <c r="C299" s="20"/>
      <c r="D299" s="20" t="s">
        <v>14244</v>
      </c>
      <c r="E299" s="20" t="s">
        <v>14555</v>
      </c>
      <c r="F299" s="20" t="s">
        <v>375</v>
      </c>
      <c r="G299" s="20" t="s">
        <v>4306</v>
      </c>
      <c r="H299" s="20" t="s">
        <v>475</v>
      </c>
      <c r="I299" s="20" t="s">
        <v>4307</v>
      </c>
    </row>
    <row r="300" spans="1:9" x14ac:dyDescent="0.2">
      <c r="A300" s="20" t="s">
        <v>4358</v>
      </c>
      <c r="B300" s="20" t="s">
        <v>352</v>
      </c>
      <c r="C300" s="20"/>
      <c r="D300" s="20" t="s">
        <v>14232</v>
      </c>
      <c r="E300" s="20" t="s">
        <v>14556</v>
      </c>
      <c r="F300" s="20" t="s">
        <v>391</v>
      </c>
      <c r="G300" s="20" t="s">
        <v>4359</v>
      </c>
      <c r="H300" s="20" t="s">
        <v>542</v>
      </c>
      <c r="I300" s="20" t="s">
        <v>4360</v>
      </c>
    </row>
    <row r="301" spans="1:9" x14ac:dyDescent="0.2">
      <c r="A301" s="20" t="s">
        <v>4384</v>
      </c>
      <c r="B301" s="20" t="s">
        <v>401</v>
      </c>
      <c r="C301" s="20" t="s">
        <v>483</v>
      </c>
      <c r="D301" s="20" t="s">
        <v>14227</v>
      </c>
      <c r="E301" s="20" t="s">
        <v>14557</v>
      </c>
      <c r="F301" s="20" t="s">
        <v>571</v>
      </c>
      <c r="G301" s="20" t="s">
        <v>4385</v>
      </c>
      <c r="H301" s="20" t="s">
        <v>4386</v>
      </c>
      <c r="I301" s="20"/>
    </row>
    <row r="302" spans="1:9" x14ac:dyDescent="0.2">
      <c r="A302" s="20" t="s">
        <v>4388</v>
      </c>
      <c r="B302" s="20" t="s">
        <v>352</v>
      </c>
      <c r="C302" s="20"/>
      <c r="D302" s="20" t="s">
        <v>14449</v>
      </c>
      <c r="E302" s="20" t="s">
        <v>14558</v>
      </c>
      <c r="F302" s="20" t="s">
        <v>571</v>
      </c>
      <c r="G302" s="20" t="s">
        <v>4389</v>
      </c>
      <c r="H302" s="20" t="s">
        <v>4390</v>
      </c>
      <c r="I302" s="20" t="s">
        <v>4391</v>
      </c>
    </row>
    <row r="303" spans="1:9" x14ac:dyDescent="0.2">
      <c r="A303" s="20" t="s">
        <v>4407</v>
      </c>
      <c r="B303" s="20" t="s">
        <v>352</v>
      </c>
      <c r="C303" s="20"/>
      <c r="D303" s="20" t="s">
        <v>14240</v>
      </c>
      <c r="E303" s="20" t="s">
        <v>14559</v>
      </c>
      <c r="F303" s="20" t="s">
        <v>391</v>
      </c>
      <c r="G303" s="20" t="s">
        <v>4408</v>
      </c>
      <c r="H303" s="20" t="s">
        <v>1037</v>
      </c>
      <c r="I303" s="20" t="s">
        <v>4409</v>
      </c>
    </row>
    <row r="304" spans="1:9" x14ac:dyDescent="0.2">
      <c r="A304" s="20" t="s">
        <v>4442</v>
      </c>
      <c r="B304" s="20" t="s">
        <v>352</v>
      </c>
      <c r="C304" s="20"/>
      <c r="D304" s="20" t="s">
        <v>14449</v>
      </c>
      <c r="E304" s="20" t="s">
        <v>14560</v>
      </c>
      <c r="F304" s="20" t="s">
        <v>571</v>
      </c>
      <c r="G304" s="20" t="s">
        <v>4443</v>
      </c>
      <c r="H304" s="20" t="s">
        <v>905</v>
      </c>
      <c r="I304" s="20" t="s">
        <v>4444</v>
      </c>
    </row>
    <row r="305" spans="1:9" x14ac:dyDescent="0.2">
      <c r="A305" s="20" t="s">
        <v>4455</v>
      </c>
      <c r="B305" s="20" t="s">
        <v>352</v>
      </c>
      <c r="C305" s="20"/>
      <c r="D305" s="20" t="s">
        <v>14435</v>
      </c>
      <c r="E305" s="20" t="s">
        <v>14561</v>
      </c>
      <c r="F305" s="20" t="s">
        <v>430</v>
      </c>
      <c r="G305" s="20" t="s">
        <v>4456</v>
      </c>
      <c r="H305" s="20" t="s">
        <v>2492</v>
      </c>
      <c r="I305" s="20" t="s">
        <v>4457</v>
      </c>
    </row>
    <row r="306" spans="1:9" x14ac:dyDescent="0.2">
      <c r="A306" s="20" t="s">
        <v>4468</v>
      </c>
      <c r="B306" s="20" t="s">
        <v>352</v>
      </c>
      <c r="C306" s="20"/>
      <c r="D306" s="20" t="s">
        <v>14263</v>
      </c>
      <c r="E306" s="20" t="s">
        <v>14562</v>
      </c>
      <c r="F306" s="20" t="s">
        <v>430</v>
      </c>
      <c r="G306" s="20" t="s">
        <v>4469</v>
      </c>
      <c r="H306" s="20" t="s">
        <v>1891</v>
      </c>
      <c r="I306" s="20" t="s">
        <v>4470</v>
      </c>
    </row>
    <row r="307" spans="1:9" x14ac:dyDescent="0.2">
      <c r="A307" s="20" t="s">
        <v>4499</v>
      </c>
      <c r="B307" s="20" t="s">
        <v>401</v>
      </c>
      <c r="C307" s="20" t="s">
        <v>483</v>
      </c>
      <c r="D307" s="20" t="s">
        <v>14227</v>
      </c>
      <c r="E307" s="20" t="s">
        <v>14563</v>
      </c>
      <c r="F307" s="20" t="s">
        <v>445</v>
      </c>
      <c r="G307" s="20" t="s">
        <v>4500</v>
      </c>
      <c r="H307" s="20" t="s">
        <v>480</v>
      </c>
      <c r="I307" s="20" t="s">
        <v>4501</v>
      </c>
    </row>
    <row r="308" spans="1:9" x14ac:dyDescent="0.2">
      <c r="A308" s="20" t="s">
        <v>4629</v>
      </c>
      <c r="B308" s="20" t="s">
        <v>352</v>
      </c>
      <c r="C308" s="20"/>
      <c r="D308" s="20" t="s">
        <v>14271</v>
      </c>
      <c r="E308" s="20" t="s">
        <v>14564</v>
      </c>
      <c r="F308" s="20" t="s">
        <v>571</v>
      </c>
      <c r="G308" s="20" t="s">
        <v>4630</v>
      </c>
      <c r="H308" s="20" t="s">
        <v>1017</v>
      </c>
      <c r="I308" s="20" t="s">
        <v>4631</v>
      </c>
    </row>
    <row r="309" spans="1:9" x14ac:dyDescent="0.2">
      <c r="A309" s="20" t="s">
        <v>4693</v>
      </c>
      <c r="B309" s="20" t="s">
        <v>352</v>
      </c>
      <c r="C309" s="20"/>
      <c r="D309" s="20" t="s">
        <v>14229</v>
      </c>
      <c r="E309" s="20" t="s">
        <v>14565</v>
      </c>
      <c r="F309" s="20" t="s">
        <v>419</v>
      </c>
      <c r="G309" s="20" t="s">
        <v>4694</v>
      </c>
      <c r="H309" s="20" t="s">
        <v>557</v>
      </c>
      <c r="I309" s="20" t="s">
        <v>4695</v>
      </c>
    </row>
    <row r="310" spans="1:9" x14ac:dyDescent="0.2">
      <c r="A310" s="20" t="s">
        <v>4726</v>
      </c>
      <c r="B310" s="20" t="s">
        <v>401</v>
      </c>
      <c r="C310" s="20" t="s">
        <v>483</v>
      </c>
      <c r="D310" s="20" t="s">
        <v>14227</v>
      </c>
      <c r="E310" s="20" t="s">
        <v>14566</v>
      </c>
      <c r="F310" s="20" t="s">
        <v>419</v>
      </c>
      <c r="G310" s="20" t="s">
        <v>4727</v>
      </c>
      <c r="H310" s="20" t="s">
        <v>4728</v>
      </c>
      <c r="I310" s="20" t="s">
        <v>4729</v>
      </c>
    </row>
    <row r="311" spans="1:9" x14ac:dyDescent="0.2">
      <c r="A311" s="20" t="s">
        <v>4760</v>
      </c>
      <c r="B311" s="20" t="s">
        <v>14308</v>
      </c>
      <c r="C311" s="20"/>
      <c r="D311" s="20" t="s">
        <v>14227</v>
      </c>
      <c r="E311" s="20" t="s">
        <v>14567</v>
      </c>
      <c r="F311" s="20" t="s">
        <v>354</v>
      </c>
      <c r="G311" s="20" t="s">
        <v>4761</v>
      </c>
      <c r="H311" s="20" t="s">
        <v>4762</v>
      </c>
      <c r="I311" s="20" t="s">
        <v>4763</v>
      </c>
    </row>
    <row r="312" spans="1:9" x14ac:dyDescent="0.2">
      <c r="A312" s="20" t="s">
        <v>4778</v>
      </c>
      <c r="B312" s="20" t="s">
        <v>352</v>
      </c>
      <c r="C312" s="20"/>
      <c r="D312" s="20" t="s">
        <v>14244</v>
      </c>
      <c r="E312" s="20" t="s">
        <v>14568</v>
      </c>
      <c r="F312" s="20" t="s">
        <v>445</v>
      </c>
      <c r="G312" s="20" t="s">
        <v>4779</v>
      </c>
      <c r="H312" s="20" t="s">
        <v>1123</v>
      </c>
      <c r="I312" s="20" t="s">
        <v>4780</v>
      </c>
    </row>
    <row r="313" spans="1:9" x14ac:dyDescent="0.2">
      <c r="A313" s="20" t="s">
        <v>4840</v>
      </c>
      <c r="B313" s="20" t="s">
        <v>352</v>
      </c>
      <c r="C313" s="20"/>
      <c r="D313" s="20" t="s">
        <v>14425</v>
      </c>
      <c r="E313" s="20" t="s">
        <v>14569</v>
      </c>
      <c r="F313" s="20" t="s">
        <v>419</v>
      </c>
      <c r="G313" s="20" t="s">
        <v>4841</v>
      </c>
      <c r="H313" s="20" t="s">
        <v>688</v>
      </c>
      <c r="I313" s="20" t="s">
        <v>4842</v>
      </c>
    </row>
    <row r="314" spans="1:9" x14ac:dyDescent="0.2">
      <c r="A314" s="20" t="s">
        <v>4971</v>
      </c>
      <c r="B314" s="20" t="s">
        <v>401</v>
      </c>
      <c r="C314" s="20" t="s">
        <v>483</v>
      </c>
      <c r="D314" s="20" t="s">
        <v>14227</v>
      </c>
      <c r="E314" s="20" t="s">
        <v>14570</v>
      </c>
      <c r="F314" s="20" t="s">
        <v>571</v>
      </c>
      <c r="G314" s="20" t="s">
        <v>4972</v>
      </c>
      <c r="H314" s="20" t="s">
        <v>1891</v>
      </c>
      <c r="I314" s="20" t="s">
        <v>4973</v>
      </c>
    </row>
    <row r="315" spans="1:9" x14ac:dyDescent="0.2">
      <c r="A315" s="20" t="s">
        <v>5092</v>
      </c>
      <c r="B315" s="20" t="s">
        <v>401</v>
      </c>
      <c r="C315" s="20" t="s">
        <v>14234</v>
      </c>
      <c r="D315" s="20" t="s">
        <v>14227</v>
      </c>
      <c r="E315" s="20" t="s">
        <v>14571</v>
      </c>
      <c r="F315" s="20" t="s">
        <v>571</v>
      </c>
      <c r="G315" s="20" t="s">
        <v>5093</v>
      </c>
      <c r="H315" s="20" t="s">
        <v>831</v>
      </c>
      <c r="I315" s="20" t="s">
        <v>5094</v>
      </c>
    </row>
    <row r="316" spans="1:9" x14ac:dyDescent="0.2">
      <c r="A316" s="20" t="s">
        <v>5262</v>
      </c>
      <c r="B316" s="20" t="s">
        <v>352</v>
      </c>
      <c r="C316" s="20"/>
      <c r="D316" s="20" t="s">
        <v>14572</v>
      </c>
      <c r="E316" s="20" t="s">
        <v>14573</v>
      </c>
      <c r="F316" s="20" t="s">
        <v>571</v>
      </c>
      <c r="G316" s="20" t="s">
        <v>5263</v>
      </c>
      <c r="H316" s="20" t="s">
        <v>562</v>
      </c>
      <c r="I316" s="20" t="s">
        <v>5264</v>
      </c>
    </row>
    <row r="317" spans="1:9" x14ac:dyDescent="0.2">
      <c r="A317" s="20" t="s">
        <v>5432</v>
      </c>
      <c r="B317" s="20" t="s">
        <v>401</v>
      </c>
      <c r="C317" s="20" t="s">
        <v>483</v>
      </c>
      <c r="D317" s="20" t="s">
        <v>14227</v>
      </c>
      <c r="E317" s="20" t="s">
        <v>14574</v>
      </c>
      <c r="F317" s="20" t="s">
        <v>571</v>
      </c>
      <c r="G317" s="20" t="s">
        <v>5433</v>
      </c>
      <c r="H317" s="20" t="s">
        <v>1832</v>
      </c>
      <c r="I317" s="20" t="s">
        <v>5434</v>
      </c>
    </row>
    <row r="318" spans="1:9" x14ac:dyDescent="0.2">
      <c r="A318" s="20" t="s">
        <v>5538</v>
      </c>
      <c r="B318" s="20" t="s">
        <v>401</v>
      </c>
      <c r="C318" s="20" t="s">
        <v>483</v>
      </c>
      <c r="D318" s="20" t="s">
        <v>14227</v>
      </c>
      <c r="E318" s="20" t="s">
        <v>14575</v>
      </c>
      <c r="F318" s="20" t="s">
        <v>571</v>
      </c>
      <c r="G318" s="20" t="s">
        <v>5539</v>
      </c>
      <c r="H318" s="20" t="s">
        <v>456</v>
      </c>
      <c r="I318" s="20" t="s">
        <v>5540</v>
      </c>
    </row>
    <row r="319" spans="1:9" x14ac:dyDescent="0.2">
      <c r="A319" s="20" t="s">
        <v>5560</v>
      </c>
      <c r="B319" s="20" t="s">
        <v>352</v>
      </c>
      <c r="C319" s="20"/>
      <c r="D319" s="20" t="s">
        <v>14240</v>
      </c>
      <c r="E319" s="20" t="s">
        <v>14576</v>
      </c>
      <c r="F319" s="20" t="s">
        <v>571</v>
      </c>
      <c r="G319" s="20" t="s">
        <v>5561</v>
      </c>
      <c r="H319" s="20" t="s">
        <v>1228</v>
      </c>
      <c r="I319" s="20" t="s">
        <v>5562</v>
      </c>
    </row>
    <row r="320" spans="1:9" x14ac:dyDescent="0.2">
      <c r="A320" s="20" t="s">
        <v>5564</v>
      </c>
      <c r="B320" s="20" t="s">
        <v>352</v>
      </c>
      <c r="C320" s="20"/>
      <c r="D320" s="20" t="s">
        <v>14240</v>
      </c>
      <c r="E320" s="20" t="s">
        <v>14577</v>
      </c>
      <c r="F320" s="20" t="s">
        <v>571</v>
      </c>
      <c r="G320" s="20" t="s">
        <v>5565</v>
      </c>
      <c r="H320" s="20" t="s">
        <v>1832</v>
      </c>
      <c r="I320" s="20" t="s">
        <v>5566</v>
      </c>
    </row>
    <row r="321" spans="1:9" x14ac:dyDescent="0.2">
      <c r="A321" s="20" t="s">
        <v>5721</v>
      </c>
      <c r="B321" s="20" t="s">
        <v>352</v>
      </c>
      <c r="C321" s="20"/>
      <c r="D321" s="20" t="s">
        <v>14238</v>
      </c>
      <c r="E321" s="20" t="s">
        <v>14578</v>
      </c>
      <c r="F321" s="20" t="s">
        <v>571</v>
      </c>
      <c r="G321" s="20" t="s">
        <v>5722</v>
      </c>
      <c r="H321" s="20" t="s">
        <v>5723</v>
      </c>
      <c r="I321" s="20" t="s">
        <v>5724</v>
      </c>
    </row>
    <row r="322" spans="1:9" x14ac:dyDescent="0.2">
      <c r="A322" s="20" t="s">
        <v>5828</v>
      </c>
      <c r="B322" s="20" t="s">
        <v>401</v>
      </c>
      <c r="C322" s="20" t="s">
        <v>14234</v>
      </c>
      <c r="D322" s="20" t="s">
        <v>14227</v>
      </c>
      <c r="E322" s="20" t="s">
        <v>14579</v>
      </c>
      <c r="F322" s="20" t="s">
        <v>571</v>
      </c>
      <c r="G322" s="20" t="s">
        <v>5829</v>
      </c>
      <c r="H322" s="20" t="s">
        <v>5830</v>
      </c>
      <c r="I322" s="20" t="s">
        <v>5831</v>
      </c>
    </row>
    <row r="323" spans="1:9" x14ac:dyDescent="0.2">
      <c r="A323" s="20" t="s">
        <v>5925</v>
      </c>
      <c r="B323" s="20" t="s">
        <v>401</v>
      </c>
      <c r="C323" s="20" t="s">
        <v>483</v>
      </c>
      <c r="D323" s="20" t="s">
        <v>14227</v>
      </c>
      <c r="E323" s="20" t="s">
        <v>14580</v>
      </c>
      <c r="F323" s="20" t="s">
        <v>571</v>
      </c>
      <c r="G323" s="20" t="s">
        <v>5926</v>
      </c>
      <c r="H323" s="20" t="s">
        <v>693</v>
      </c>
      <c r="I323" s="20" t="s">
        <v>5927</v>
      </c>
    </row>
    <row r="324" spans="1:9" x14ac:dyDescent="0.2">
      <c r="A324" s="20" t="s">
        <v>6205</v>
      </c>
      <c r="B324" s="20" t="s">
        <v>352</v>
      </c>
      <c r="C324" s="20"/>
      <c r="D324" s="20" t="s">
        <v>14276</v>
      </c>
      <c r="E324" s="20" t="s">
        <v>14581</v>
      </c>
      <c r="F324" s="20" t="s">
        <v>571</v>
      </c>
      <c r="G324" s="20" t="s">
        <v>6206</v>
      </c>
      <c r="H324" s="20" t="s">
        <v>4390</v>
      </c>
      <c r="I324" s="20" t="s">
        <v>6207</v>
      </c>
    </row>
    <row r="325" spans="1:9" x14ac:dyDescent="0.2">
      <c r="A325" s="20" t="s">
        <v>6882</v>
      </c>
      <c r="B325" s="20" t="s">
        <v>401</v>
      </c>
      <c r="C325" s="20" t="s">
        <v>483</v>
      </c>
      <c r="D325" s="20" t="s">
        <v>14227</v>
      </c>
      <c r="E325" s="20" t="s">
        <v>14582</v>
      </c>
      <c r="F325" s="20" t="s">
        <v>571</v>
      </c>
      <c r="G325" s="20" t="s">
        <v>6883</v>
      </c>
      <c r="H325" s="20" t="s">
        <v>528</v>
      </c>
      <c r="I325" s="20" t="s">
        <v>6884</v>
      </c>
    </row>
    <row r="326" spans="1:9" x14ac:dyDescent="0.2">
      <c r="A326" s="20" t="s">
        <v>6946</v>
      </c>
      <c r="B326" s="20" t="s">
        <v>401</v>
      </c>
      <c r="C326" s="20" t="s">
        <v>483</v>
      </c>
      <c r="D326" s="20" t="s">
        <v>14227</v>
      </c>
      <c r="E326" s="20" t="s">
        <v>14583</v>
      </c>
      <c r="F326" s="20" t="s">
        <v>571</v>
      </c>
      <c r="G326" s="20" t="s">
        <v>6947</v>
      </c>
      <c r="H326" s="20" t="s">
        <v>1837</v>
      </c>
      <c r="I326" s="20" t="s">
        <v>6948</v>
      </c>
    </row>
    <row r="327" spans="1:9" x14ac:dyDescent="0.2">
      <c r="A327" s="20" t="s">
        <v>7126</v>
      </c>
      <c r="B327" s="20" t="s">
        <v>401</v>
      </c>
      <c r="C327" s="20" t="s">
        <v>483</v>
      </c>
      <c r="D327" s="20" t="s">
        <v>14227</v>
      </c>
      <c r="E327" s="20" t="s">
        <v>14584</v>
      </c>
      <c r="F327" s="20" t="s">
        <v>571</v>
      </c>
      <c r="G327" s="20" t="s">
        <v>7127</v>
      </c>
      <c r="H327" s="20" t="s">
        <v>7128</v>
      </c>
      <c r="I327" s="20" t="s">
        <v>7129</v>
      </c>
    </row>
    <row r="328" spans="1:9" x14ac:dyDescent="0.2">
      <c r="A328" s="20" t="s">
        <v>7426</v>
      </c>
      <c r="B328" s="20" t="s">
        <v>401</v>
      </c>
      <c r="C328" s="20" t="s">
        <v>483</v>
      </c>
      <c r="D328" s="20" t="s">
        <v>14227</v>
      </c>
      <c r="E328" s="20" t="s">
        <v>14585</v>
      </c>
      <c r="F328" s="20" t="s">
        <v>571</v>
      </c>
      <c r="G328" s="20" t="s">
        <v>7427</v>
      </c>
      <c r="H328" s="20" t="s">
        <v>1378</v>
      </c>
      <c r="I328" s="20" t="s">
        <v>7428</v>
      </c>
    </row>
    <row r="329" spans="1:9" x14ac:dyDescent="0.2">
      <c r="A329" s="20" t="s">
        <v>7435</v>
      </c>
      <c r="B329" s="20" t="s">
        <v>401</v>
      </c>
      <c r="C329" s="20" t="s">
        <v>483</v>
      </c>
      <c r="D329" s="20" t="s">
        <v>14227</v>
      </c>
      <c r="E329" s="20" t="s">
        <v>14586</v>
      </c>
      <c r="F329" s="20" t="s">
        <v>571</v>
      </c>
      <c r="G329" s="20" t="s">
        <v>7436</v>
      </c>
      <c r="H329" s="20" t="s">
        <v>7437</v>
      </c>
      <c r="I329" s="20" t="s">
        <v>7438</v>
      </c>
    </row>
    <row r="330" spans="1:9" x14ac:dyDescent="0.2">
      <c r="A330" s="20" t="s">
        <v>7477</v>
      </c>
      <c r="B330" s="20" t="s">
        <v>401</v>
      </c>
      <c r="C330" s="20" t="s">
        <v>483</v>
      </c>
      <c r="D330" s="20" t="s">
        <v>14227</v>
      </c>
      <c r="E330" s="20" t="s">
        <v>14587</v>
      </c>
      <c r="F330" s="20" t="s">
        <v>571</v>
      </c>
      <c r="G330" s="20" t="s">
        <v>7478</v>
      </c>
      <c r="H330" s="20" t="s">
        <v>1037</v>
      </c>
      <c r="I330" s="20" t="s">
        <v>7479</v>
      </c>
    </row>
    <row r="331" spans="1:9" x14ac:dyDescent="0.2">
      <c r="A331" s="20" t="s">
        <v>7582</v>
      </c>
      <c r="B331" s="20" t="s">
        <v>401</v>
      </c>
      <c r="C331" s="20" t="s">
        <v>483</v>
      </c>
      <c r="D331" s="20" t="s">
        <v>14227</v>
      </c>
      <c r="E331" s="20" t="s">
        <v>14588</v>
      </c>
      <c r="F331" s="20" t="s">
        <v>571</v>
      </c>
      <c r="G331" s="20" t="s">
        <v>7583</v>
      </c>
      <c r="H331" s="20" t="s">
        <v>2809</v>
      </c>
      <c r="I331" s="20" t="s">
        <v>7584</v>
      </c>
    </row>
    <row r="332" spans="1:9" x14ac:dyDescent="0.2">
      <c r="A332" s="20" t="s">
        <v>7599</v>
      </c>
      <c r="B332" s="20" t="s">
        <v>401</v>
      </c>
      <c r="C332" s="20" t="s">
        <v>14234</v>
      </c>
      <c r="D332" s="20" t="s">
        <v>14227</v>
      </c>
      <c r="E332" s="20" t="s">
        <v>14589</v>
      </c>
      <c r="F332" s="20" t="s">
        <v>571</v>
      </c>
      <c r="G332" s="20" t="s">
        <v>7600</v>
      </c>
      <c r="H332" s="20" t="s">
        <v>1123</v>
      </c>
      <c r="I332" s="20" t="s">
        <v>7601</v>
      </c>
    </row>
    <row r="333" spans="1:9" x14ac:dyDescent="0.2">
      <c r="A333" s="20" t="s">
        <v>7615</v>
      </c>
      <c r="B333" s="20" t="s">
        <v>401</v>
      </c>
      <c r="C333" s="20" t="s">
        <v>483</v>
      </c>
      <c r="D333" s="20" t="s">
        <v>14227</v>
      </c>
      <c r="E333" s="20" t="s">
        <v>14590</v>
      </c>
      <c r="F333" s="20" t="s">
        <v>571</v>
      </c>
      <c r="G333" s="20" t="s">
        <v>7616</v>
      </c>
      <c r="H333" s="20" t="s">
        <v>2439</v>
      </c>
      <c r="I333" s="20" t="s">
        <v>7617</v>
      </c>
    </row>
    <row r="334" spans="1:9" x14ac:dyDescent="0.2">
      <c r="A334" s="20" t="s">
        <v>7732</v>
      </c>
      <c r="B334" s="20" t="s">
        <v>352</v>
      </c>
      <c r="C334" s="20"/>
      <c r="D334" s="20" t="s">
        <v>14253</v>
      </c>
      <c r="E334" s="20" t="s">
        <v>14591</v>
      </c>
      <c r="F334" s="20" t="s">
        <v>571</v>
      </c>
      <c r="G334" s="20" t="s">
        <v>7733</v>
      </c>
      <c r="H334" s="20" t="s">
        <v>410</v>
      </c>
      <c r="I334" s="20" t="s">
        <v>7734</v>
      </c>
    </row>
    <row r="335" spans="1:9" x14ac:dyDescent="0.2">
      <c r="A335" s="20" t="s">
        <v>8164</v>
      </c>
      <c r="B335" s="20" t="s">
        <v>352</v>
      </c>
      <c r="C335" s="20"/>
      <c r="D335" s="20" t="s">
        <v>14257</v>
      </c>
      <c r="E335" s="20" t="s">
        <v>14592</v>
      </c>
      <c r="F335" s="20" t="s">
        <v>571</v>
      </c>
      <c r="G335" s="20" t="s">
        <v>8165</v>
      </c>
      <c r="H335" s="20" t="s">
        <v>528</v>
      </c>
      <c r="I335" s="20" t="s">
        <v>8166</v>
      </c>
    </row>
    <row r="336" spans="1:9" x14ac:dyDescent="0.2">
      <c r="A336" s="20" t="s">
        <v>8430</v>
      </c>
      <c r="B336" s="20" t="s">
        <v>352</v>
      </c>
      <c r="C336" s="20"/>
      <c r="D336" s="20" t="s">
        <v>14238</v>
      </c>
      <c r="E336" s="20" t="s">
        <v>14593</v>
      </c>
      <c r="F336" s="20" t="s">
        <v>419</v>
      </c>
      <c r="G336" s="20" t="s">
        <v>8431</v>
      </c>
      <c r="H336" s="20" t="s">
        <v>542</v>
      </c>
      <c r="I336" s="20" t="s">
        <v>8432</v>
      </c>
    </row>
    <row r="337" spans="1:9" x14ac:dyDescent="0.2">
      <c r="A337" s="20" t="s">
        <v>8473</v>
      </c>
      <c r="B337" s="20" t="s">
        <v>352</v>
      </c>
      <c r="C337" s="20"/>
      <c r="D337" s="20" t="s">
        <v>14240</v>
      </c>
      <c r="E337" s="20" t="s">
        <v>14594</v>
      </c>
      <c r="F337" s="20" t="s">
        <v>430</v>
      </c>
      <c r="G337" s="20" t="s">
        <v>8474</v>
      </c>
      <c r="H337" s="20" t="s">
        <v>410</v>
      </c>
      <c r="I337" s="20" t="s">
        <v>8475</v>
      </c>
    </row>
    <row r="338" spans="1:9" x14ac:dyDescent="0.2">
      <c r="A338" s="20" t="s">
        <v>8517</v>
      </c>
      <c r="B338" s="20" t="s">
        <v>401</v>
      </c>
      <c r="C338" s="20" t="s">
        <v>483</v>
      </c>
      <c r="D338" s="20" t="s">
        <v>14227</v>
      </c>
      <c r="E338" s="20" t="s">
        <v>14595</v>
      </c>
      <c r="F338" s="20" t="s">
        <v>430</v>
      </c>
      <c r="G338" s="20" t="s">
        <v>8518</v>
      </c>
      <c r="H338" s="20" t="s">
        <v>362</v>
      </c>
      <c r="I338" s="20" t="s">
        <v>8519</v>
      </c>
    </row>
    <row r="339" spans="1:9" x14ac:dyDescent="0.2">
      <c r="A339" s="20" t="s">
        <v>8640</v>
      </c>
      <c r="B339" s="20" t="s">
        <v>352</v>
      </c>
      <c r="C339" s="20"/>
      <c r="D339" s="20" t="s">
        <v>14232</v>
      </c>
      <c r="E339" s="20" t="s">
        <v>14596</v>
      </c>
      <c r="F339" s="20" t="s">
        <v>430</v>
      </c>
      <c r="G339" s="20" t="s">
        <v>8641</v>
      </c>
      <c r="H339" s="20" t="s">
        <v>1427</v>
      </c>
      <c r="I339" s="20" t="s">
        <v>8642</v>
      </c>
    </row>
    <row r="340" spans="1:9" x14ac:dyDescent="0.2">
      <c r="A340" s="20" t="s">
        <v>8735</v>
      </c>
      <c r="B340" s="20" t="s">
        <v>352</v>
      </c>
      <c r="C340" s="20"/>
      <c r="D340" s="20" t="s">
        <v>14229</v>
      </c>
      <c r="E340" s="20" t="s">
        <v>14597</v>
      </c>
      <c r="F340" s="20" t="s">
        <v>430</v>
      </c>
      <c r="G340" s="20" t="s">
        <v>8736</v>
      </c>
      <c r="H340" s="20" t="s">
        <v>2569</v>
      </c>
      <c r="I340" s="20" t="s">
        <v>8737</v>
      </c>
    </row>
    <row r="341" spans="1:9" x14ac:dyDescent="0.2">
      <c r="A341" s="20" t="s">
        <v>8812</v>
      </c>
      <c r="B341" s="20" t="s">
        <v>352</v>
      </c>
      <c r="C341" s="20"/>
      <c r="D341" s="20" t="s">
        <v>14232</v>
      </c>
      <c r="E341" s="20" t="s">
        <v>14598</v>
      </c>
      <c r="F341" s="20" t="s">
        <v>430</v>
      </c>
      <c r="G341" s="20" t="s">
        <v>8813</v>
      </c>
      <c r="H341" s="20" t="s">
        <v>542</v>
      </c>
      <c r="I341" s="20" t="s">
        <v>8814</v>
      </c>
    </row>
    <row r="342" spans="1:9" x14ac:dyDescent="0.2">
      <c r="A342" s="20" t="s">
        <v>9196</v>
      </c>
      <c r="B342" s="20" t="s">
        <v>352</v>
      </c>
      <c r="C342" s="20"/>
      <c r="D342" s="20" t="s">
        <v>14223</v>
      </c>
      <c r="E342" s="20" t="s">
        <v>14599</v>
      </c>
      <c r="F342" s="20" t="s">
        <v>430</v>
      </c>
      <c r="G342" s="20" t="s">
        <v>9197</v>
      </c>
      <c r="H342" s="20" t="s">
        <v>1448</v>
      </c>
      <c r="I342" s="20" t="s">
        <v>9198</v>
      </c>
    </row>
    <row r="343" spans="1:9" x14ac:dyDescent="0.2">
      <c r="A343" s="20" t="s">
        <v>9313</v>
      </c>
      <c r="B343" s="20" t="s">
        <v>401</v>
      </c>
      <c r="C343" s="20" t="s">
        <v>14234</v>
      </c>
      <c r="D343" s="20" t="s">
        <v>14227</v>
      </c>
      <c r="E343" s="20" t="s">
        <v>14600</v>
      </c>
      <c r="F343" s="20" t="s">
        <v>430</v>
      </c>
      <c r="G343" s="20" t="s">
        <v>9314</v>
      </c>
      <c r="H343" s="20" t="s">
        <v>914</v>
      </c>
      <c r="I343" s="20" t="s">
        <v>9315</v>
      </c>
    </row>
    <row r="344" spans="1:9" x14ac:dyDescent="0.2">
      <c r="A344" s="20" t="s">
        <v>9345</v>
      </c>
      <c r="B344" s="20" t="s">
        <v>401</v>
      </c>
      <c r="C344" s="20" t="s">
        <v>402</v>
      </c>
      <c r="D344" s="20" t="s">
        <v>14227</v>
      </c>
      <c r="E344" s="20" t="s">
        <v>14601</v>
      </c>
      <c r="F344" s="20" t="s">
        <v>430</v>
      </c>
      <c r="G344" s="20" t="s">
        <v>9346</v>
      </c>
      <c r="H344" s="20" t="s">
        <v>1071</v>
      </c>
      <c r="I344" s="20" t="s">
        <v>9347</v>
      </c>
    </row>
    <row r="345" spans="1:9" x14ac:dyDescent="0.2">
      <c r="A345" s="20" t="s">
        <v>9366</v>
      </c>
      <c r="B345" s="20" t="s">
        <v>401</v>
      </c>
      <c r="C345" s="20" t="s">
        <v>483</v>
      </c>
      <c r="D345" s="20" t="s">
        <v>14227</v>
      </c>
      <c r="E345" s="20" t="s">
        <v>14602</v>
      </c>
      <c r="F345" s="20" t="s">
        <v>430</v>
      </c>
      <c r="G345" s="20" t="s">
        <v>9367</v>
      </c>
      <c r="H345" s="20" t="s">
        <v>2048</v>
      </c>
      <c r="I345" s="20" t="s">
        <v>9368</v>
      </c>
    </row>
    <row r="346" spans="1:9" x14ac:dyDescent="0.2">
      <c r="A346" s="20" t="s">
        <v>9417</v>
      </c>
      <c r="B346" s="20" t="s">
        <v>401</v>
      </c>
      <c r="C346" s="20" t="s">
        <v>483</v>
      </c>
      <c r="D346" s="20" t="s">
        <v>14227</v>
      </c>
      <c r="E346" s="20" t="s">
        <v>14603</v>
      </c>
      <c r="F346" s="20" t="s">
        <v>430</v>
      </c>
      <c r="G346" s="20" t="s">
        <v>9418</v>
      </c>
      <c r="H346" s="20" t="s">
        <v>914</v>
      </c>
      <c r="I346" s="20" t="s">
        <v>9419</v>
      </c>
    </row>
    <row r="347" spans="1:9" x14ac:dyDescent="0.2">
      <c r="A347" s="20" t="s">
        <v>9570</v>
      </c>
      <c r="B347" s="20" t="s">
        <v>401</v>
      </c>
      <c r="C347" s="20" t="s">
        <v>483</v>
      </c>
      <c r="D347" s="20" t="s">
        <v>14227</v>
      </c>
      <c r="E347" s="20" t="s">
        <v>14604</v>
      </c>
      <c r="F347" s="20" t="s">
        <v>430</v>
      </c>
      <c r="G347" s="20" t="s">
        <v>9571</v>
      </c>
      <c r="H347" s="20" t="s">
        <v>1378</v>
      </c>
      <c r="I347" s="20" t="s">
        <v>9572</v>
      </c>
    </row>
    <row r="348" spans="1:9" x14ac:dyDescent="0.2">
      <c r="A348" s="20" t="s">
        <v>9611</v>
      </c>
      <c r="B348" s="20" t="s">
        <v>401</v>
      </c>
      <c r="C348" s="20" t="s">
        <v>483</v>
      </c>
      <c r="D348" s="20" t="s">
        <v>14227</v>
      </c>
      <c r="E348" s="20" t="s">
        <v>14605</v>
      </c>
      <c r="F348" s="20" t="s">
        <v>430</v>
      </c>
      <c r="G348" s="20" t="s">
        <v>9612</v>
      </c>
      <c r="H348" s="20" t="s">
        <v>410</v>
      </c>
      <c r="I348" s="20" t="s">
        <v>9613</v>
      </c>
    </row>
    <row r="349" spans="1:9" x14ac:dyDescent="0.2">
      <c r="A349" s="20" t="s">
        <v>9656</v>
      </c>
      <c r="B349" s="20" t="s">
        <v>352</v>
      </c>
      <c r="C349" s="20"/>
      <c r="D349" s="20" t="s">
        <v>14244</v>
      </c>
      <c r="E349" s="20" t="s">
        <v>14606</v>
      </c>
      <c r="F349" s="20" t="s">
        <v>419</v>
      </c>
      <c r="G349" s="20" t="s">
        <v>9657</v>
      </c>
      <c r="H349" s="20" t="s">
        <v>962</v>
      </c>
      <c r="I349" s="20" t="s">
        <v>9658</v>
      </c>
    </row>
    <row r="350" spans="1:9" x14ac:dyDescent="0.2">
      <c r="A350" s="20" t="s">
        <v>9788</v>
      </c>
      <c r="B350" s="20" t="s">
        <v>401</v>
      </c>
      <c r="C350" s="20" t="s">
        <v>483</v>
      </c>
      <c r="D350" s="20" t="s">
        <v>14227</v>
      </c>
      <c r="E350" s="20" t="s">
        <v>14607</v>
      </c>
      <c r="F350" s="20" t="s">
        <v>419</v>
      </c>
      <c r="G350" s="20" t="s">
        <v>9789</v>
      </c>
      <c r="H350" s="20" t="s">
        <v>1093</v>
      </c>
      <c r="I350" s="20" t="s">
        <v>9790</v>
      </c>
    </row>
    <row r="351" spans="1:9" x14ac:dyDescent="0.2">
      <c r="A351" s="20" t="s">
        <v>9845</v>
      </c>
      <c r="B351" s="20" t="s">
        <v>401</v>
      </c>
      <c r="C351" s="20" t="s">
        <v>402</v>
      </c>
      <c r="D351" s="20" t="s">
        <v>14227</v>
      </c>
      <c r="E351" s="20" t="s">
        <v>14608</v>
      </c>
      <c r="F351" s="20" t="s">
        <v>430</v>
      </c>
      <c r="G351" s="20" t="s">
        <v>9846</v>
      </c>
      <c r="H351" s="20" t="s">
        <v>1228</v>
      </c>
      <c r="I351" s="20" t="s">
        <v>9847</v>
      </c>
    </row>
    <row r="352" spans="1:9" x14ac:dyDescent="0.2">
      <c r="A352" s="20" t="s">
        <v>9999</v>
      </c>
      <c r="B352" s="20" t="s">
        <v>401</v>
      </c>
      <c r="C352" s="20" t="s">
        <v>483</v>
      </c>
      <c r="D352" s="20" t="s">
        <v>14227</v>
      </c>
      <c r="E352" s="20" t="s">
        <v>14609</v>
      </c>
      <c r="F352" s="20" t="s">
        <v>430</v>
      </c>
      <c r="G352" s="20" t="s">
        <v>10000</v>
      </c>
      <c r="H352" s="20" t="s">
        <v>466</v>
      </c>
      <c r="I352" s="20" t="s">
        <v>10001</v>
      </c>
    </row>
    <row r="353" spans="1:9" x14ac:dyDescent="0.2">
      <c r="A353" s="20" t="s">
        <v>10007</v>
      </c>
      <c r="B353" s="20" t="s">
        <v>401</v>
      </c>
      <c r="C353" s="20" t="s">
        <v>14234</v>
      </c>
      <c r="D353" s="20" t="s">
        <v>14227</v>
      </c>
      <c r="E353" s="20" t="s">
        <v>14610</v>
      </c>
      <c r="F353" s="20" t="s">
        <v>430</v>
      </c>
      <c r="G353" s="20" t="s">
        <v>10008</v>
      </c>
      <c r="H353" s="20" t="s">
        <v>1179</v>
      </c>
      <c r="I353" s="20" t="s">
        <v>10009</v>
      </c>
    </row>
    <row r="354" spans="1:9" x14ac:dyDescent="0.2">
      <c r="A354" s="20" t="s">
        <v>10068</v>
      </c>
      <c r="B354" s="20" t="s">
        <v>352</v>
      </c>
      <c r="C354" s="20"/>
      <c r="D354" s="20" t="s">
        <v>14232</v>
      </c>
      <c r="E354" s="20" t="s">
        <v>14611</v>
      </c>
      <c r="F354" s="20" t="s">
        <v>430</v>
      </c>
      <c r="G354" s="20" t="s">
        <v>10069</v>
      </c>
      <c r="H354" s="20" t="s">
        <v>2569</v>
      </c>
      <c r="I354" s="20" t="s">
        <v>10070</v>
      </c>
    </row>
    <row r="355" spans="1:9" x14ac:dyDescent="0.2">
      <c r="A355" s="20" t="s">
        <v>10093</v>
      </c>
      <c r="B355" s="20" t="s">
        <v>401</v>
      </c>
      <c r="C355" s="20" t="s">
        <v>483</v>
      </c>
      <c r="D355" s="20" t="s">
        <v>14227</v>
      </c>
      <c r="E355" s="20" t="s">
        <v>14612</v>
      </c>
      <c r="F355" s="20" t="s">
        <v>445</v>
      </c>
      <c r="G355" s="20" t="s">
        <v>10094</v>
      </c>
      <c r="H355" s="20" t="s">
        <v>1228</v>
      </c>
      <c r="I355" s="20" t="s">
        <v>10095</v>
      </c>
    </row>
    <row r="356" spans="1:9" x14ac:dyDescent="0.2">
      <c r="A356" s="20" t="s">
        <v>10211</v>
      </c>
      <c r="B356" s="20" t="s">
        <v>352</v>
      </c>
      <c r="C356" s="20"/>
      <c r="D356" s="20" t="s">
        <v>14238</v>
      </c>
      <c r="E356" s="20" t="s">
        <v>14613</v>
      </c>
      <c r="F356" s="20" t="s">
        <v>445</v>
      </c>
      <c r="G356" s="20" t="s">
        <v>10212</v>
      </c>
      <c r="H356" s="20" t="s">
        <v>1179</v>
      </c>
      <c r="I356" s="20" t="s">
        <v>10213</v>
      </c>
    </row>
    <row r="357" spans="1:9" x14ac:dyDescent="0.2">
      <c r="A357" s="20" t="s">
        <v>10215</v>
      </c>
      <c r="B357" s="20" t="s">
        <v>401</v>
      </c>
      <c r="C357" s="20" t="s">
        <v>483</v>
      </c>
      <c r="D357" s="20" t="s">
        <v>14227</v>
      </c>
      <c r="E357" s="20" t="s">
        <v>14614</v>
      </c>
      <c r="F357" s="20" t="s">
        <v>445</v>
      </c>
      <c r="G357" s="20" t="s">
        <v>10216</v>
      </c>
      <c r="H357" s="20" t="s">
        <v>466</v>
      </c>
      <c r="I357" s="20" t="s">
        <v>10217</v>
      </c>
    </row>
    <row r="358" spans="1:9" x14ac:dyDescent="0.2">
      <c r="A358" s="20" t="s">
        <v>10223</v>
      </c>
      <c r="B358" s="20" t="s">
        <v>401</v>
      </c>
      <c r="C358" s="20" t="s">
        <v>483</v>
      </c>
      <c r="D358" s="20" t="s">
        <v>14227</v>
      </c>
      <c r="E358" s="20" t="s">
        <v>14615</v>
      </c>
      <c r="F358" s="20" t="s">
        <v>445</v>
      </c>
      <c r="G358" s="20" t="s">
        <v>10224</v>
      </c>
      <c r="H358" s="20" t="s">
        <v>10225</v>
      </c>
      <c r="I358" s="20" t="s">
        <v>10226</v>
      </c>
    </row>
    <row r="359" spans="1:9" x14ac:dyDescent="0.2">
      <c r="A359" s="20" t="s">
        <v>10491</v>
      </c>
      <c r="B359" s="20" t="s">
        <v>352</v>
      </c>
      <c r="C359" s="20"/>
      <c r="D359" s="20" t="s">
        <v>14232</v>
      </c>
      <c r="E359" s="20" t="s">
        <v>14616</v>
      </c>
      <c r="F359" s="20" t="s">
        <v>419</v>
      </c>
      <c r="G359" s="20" t="s">
        <v>10492</v>
      </c>
      <c r="H359" s="20" t="s">
        <v>410</v>
      </c>
      <c r="I359" s="20" t="s">
        <v>10493</v>
      </c>
    </row>
    <row r="360" spans="1:9" x14ac:dyDescent="0.2">
      <c r="A360" s="20" t="s">
        <v>10579</v>
      </c>
      <c r="B360" s="20" t="s">
        <v>401</v>
      </c>
      <c r="C360" s="20" t="s">
        <v>483</v>
      </c>
      <c r="D360" s="20" t="s">
        <v>14227</v>
      </c>
      <c r="E360" s="20" t="s">
        <v>14617</v>
      </c>
      <c r="F360" s="20" t="s">
        <v>419</v>
      </c>
      <c r="G360" s="20" t="s">
        <v>10580</v>
      </c>
      <c r="H360" s="20" t="s">
        <v>4762</v>
      </c>
      <c r="I360" s="20" t="s">
        <v>10581</v>
      </c>
    </row>
    <row r="361" spans="1:9" x14ac:dyDescent="0.2">
      <c r="A361" s="20" t="s">
        <v>10799</v>
      </c>
      <c r="B361" s="20" t="s">
        <v>401</v>
      </c>
      <c r="C361" s="20" t="s">
        <v>483</v>
      </c>
      <c r="D361" s="20" t="s">
        <v>14227</v>
      </c>
      <c r="E361" s="20" t="s">
        <v>14618</v>
      </c>
      <c r="F361" s="20" t="s">
        <v>445</v>
      </c>
      <c r="G361" s="20" t="s">
        <v>10800</v>
      </c>
      <c r="H361" s="20" t="s">
        <v>1228</v>
      </c>
      <c r="I361" s="20" t="s">
        <v>10801</v>
      </c>
    </row>
    <row r="362" spans="1:9" x14ac:dyDescent="0.2">
      <c r="A362" s="20" t="s">
        <v>10961</v>
      </c>
      <c r="B362" s="20" t="s">
        <v>352</v>
      </c>
      <c r="C362" s="20"/>
      <c r="D362" s="20" t="s">
        <v>14328</v>
      </c>
      <c r="E362" s="20" t="s">
        <v>14619</v>
      </c>
      <c r="F362" s="20" t="s">
        <v>445</v>
      </c>
      <c r="G362" s="20" t="s">
        <v>10962</v>
      </c>
      <c r="H362" s="20" t="s">
        <v>491</v>
      </c>
      <c r="I362" s="20" t="s">
        <v>10963</v>
      </c>
    </row>
    <row r="363" spans="1:9" x14ac:dyDescent="0.2">
      <c r="A363" s="20" t="s">
        <v>10990</v>
      </c>
      <c r="B363" s="20" t="s">
        <v>352</v>
      </c>
      <c r="C363" s="20"/>
      <c r="D363" s="20" t="s">
        <v>14240</v>
      </c>
      <c r="E363" s="20" t="s">
        <v>14620</v>
      </c>
      <c r="F363" s="20" t="s">
        <v>445</v>
      </c>
      <c r="G363" s="20" t="s">
        <v>10991</v>
      </c>
      <c r="H363" s="20" t="s">
        <v>410</v>
      </c>
      <c r="I363" s="20" t="s">
        <v>10992</v>
      </c>
    </row>
    <row r="364" spans="1:9" x14ac:dyDescent="0.2">
      <c r="A364" s="20" t="s">
        <v>11019</v>
      </c>
      <c r="B364" s="20" t="s">
        <v>352</v>
      </c>
      <c r="C364" s="20"/>
      <c r="D364" s="20" t="s">
        <v>14303</v>
      </c>
      <c r="E364" s="20" t="s">
        <v>14621</v>
      </c>
      <c r="F364" s="20" t="s">
        <v>419</v>
      </c>
      <c r="G364" s="20" t="s">
        <v>11020</v>
      </c>
      <c r="H364" s="20" t="s">
        <v>3378</v>
      </c>
      <c r="I364" s="20" t="s">
        <v>11021</v>
      </c>
    </row>
    <row r="365" spans="1:9" x14ac:dyDescent="0.2">
      <c r="A365" s="20" t="s">
        <v>11141</v>
      </c>
      <c r="B365" s="20" t="s">
        <v>352</v>
      </c>
      <c r="C365" s="20"/>
      <c r="D365" s="20" t="s">
        <v>14303</v>
      </c>
      <c r="E365" s="20" t="s">
        <v>14622</v>
      </c>
      <c r="F365" s="20" t="s">
        <v>445</v>
      </c>
      <c r="G365" s="20" t="s">
        <v>11142</v>
      </c>
      <c r="H365" s="20" t="s">
        <v>557</v>
      </c>
      <c r="I365" s="20" t="s">
        <v>11143</v>
      </c>
    </row>
    <row r="366" spans="1:9" x14ac:dyDescent="0.2">
      <c r="A366" s="20" t="s">
        <v>11277</v>
      </c>
      <c r="B366" s="20" t="s">
        <v>401</v>
      </c>
      <c r="C366" s="20" t="s">
        <v>483</v>
      </c>
      <c r="D366" s="20" t="s">
        <v>14227</v>
      </c>
      <c r="E366" s="20" t="s">
        <v>14623</v>
      </c>
      <c r="F366" s="20" t="s">
        <v>419</v>
      </c>
      <c r="G366" s="20" t="s">
        <v>11278</v>
      </c>
      <c r="H366" s="20" t="s">
        <v>1037</v>
      </c>
      <c r="I366" s="20" t="s">
        <v>11279</v>
      </c>
    </row>
    <row r="367" spans="1:9" x14ac:dyDescent="0.2">
      <c r="A367" s="20" t="s">
        <v>11449</v>
      </c>
      <c r="B367" s="20" t="s">
        <v>352</v>
      </c>
      <c r="C367" s="20"/>
      <c r="D367" s="20" t="s">
        <v>14232</v>
      </c>
      <c r="E367" s="20" t="s">
        <v>14624</v>
      </c>
      <c r="F367" s="20" t="s">
        <v>419</v>
      </c>
      <c r="G367" s="20" t="s">
        <v>11450</v>
      </c>
      <c r="H367" s="20" t="s">
        <v>2569</v>
      </c>
      <c r="I367" s="20" t="s">
        <v>11451</v>
      </c>
    </row>
    <row r="368" spans="1:9" x14ac:dyDescent="0.2">
      <c r="A368" s="20" t="s">
        <v>11494</v>
      </c>
      <c r="B368" s="20" t="s">
        <v>401</v>
      </c>
      <c r="C368" s="20" t="s">
        <v>883</v>
      </c>
      <c r="D368" s="20" t="s">
        <v>14227</v>
      </c>
      <c r="E368" s="20" t="s">
        <v>14625</v>
      </c>
      <c r="F368" s="20" t="s">
        <v>445</v>
      </c>
      <c r="G368" s="20" t="s">
        <v>11495</v>
      </c>
      <c r="H368" s="20" t="s">
        <v>410</v>
      </c>
      <c r="I368" s="20" t="s">
        <v>11496</v>
      </c>
    </row>
    <row r="369" spans="1:9" x14ac:dyDescent="0.2">
      <c r="A369" s="20" t="s">
        <v>11542</v>
      </c>
      <c r="B369" s="20" t="s">
        <v>401</v>
      </c>
      <c r="C369" s="20" t="s">
        <v>483</v>
      </c>
      <c r="D369" s="20" t="s">
        <v>14227</v>
      </c>
      <c r="E369" s="20" t="s">
        <v>14626</v>
      </c>
      <c r="F369" s="20" t="s">
        <v>445</v>
      </c>
      <c r="G369" s="20" t="s">
        <v>11543</v>
      </c>
      <c r="H369" s="20" t="s">
        <v>1017</v>
      </c>
      <c r="I369" s="20" t="s">
        <v>11544</v>
      </c>
    </row>
    <row r="370" spans="1:9" x14ac:dyDescent="0.2">
      <c r="A370" s="20" t="s">
        <v>11624</v>
      </c>
      <c r="B370" s="20" t="s">
        <v>401</v>
      </c>
      <c r="C370" s="20" t="s">
        <v>483</v>
      </c>
      <c r="D370" s="20" t="s">
        <v>14227</v>
      </c>
      <c r="E370" s="20" t="s">
        <v>14627</v>
      </c>
      <c r="F370" s="20" t="s">
        <v>419</v>
      </c>
      <c r="G370" s="20" t="s">
        <v>11625</v>
      </c>
      <c r="H370" s="20" t="s">
        <v>8228</v>
      </c>
      <c r="I370" s="20" t="s">
        <v>11626</v>
      </c>
    </row>
    <row r="371" spans="1:9" x14ac:dyDescent="0.2">
      <c r="A371" s="20" t="s">
        <v>11812</v>
      </c>
      <c r="B371" s="20" t="s">
        <v>352</v>
      </c>
      <c r="C371" s="20"/>
      <c r="D371" s="20" t="s">
        <v>14257</v>
      </c>
      <c r="E371" s="20" t="s">
        <v>14628</v>
      </c>
      <c r="F371" s="20" t="s">
        <v>419</v>
      </c>
      <c r="G371" s="20" t="s">
        <v>11813</v>
      </c>
      <c r="H371" s="20" t="s">
        <v>2039</v>
      </c>
      <c r="I371" s="20" t="s">
        <v>11814</v>
      </c>
    </row>
    <row r="372" spans="1:9" x14ac:dyDescent="0.2">
      <c r="A372" s="20" t="s">
        <v>11833</v>
      </c>
      <c r="B372" s="20" t="s">
        <v>352</v>
      </c>
      <c r="C372" s="20"/>
      <c r="D372" s="20" t="s">
        <v>14629</v>
      </c>
      <c r="E372" s="20" t="s">
        <v>14630</v>
      </c>
      <c r="F372" s="20" t="s">
        <v>445</v>
      </c>
      <c r="G372" s="20" t="s">
        <v>11834</v>
      </c>
      <c r="H372" s="20" t="s">
        <v>1037</v>
      </c>
      <c r="I372" s="20" t="s">
        <v>11835</v>
      </c>
    </row>
    <row r="373" spans="1:9" x14ac:dyDescent="0.2">
      <c r="A373" s="20" t="s">
        <v>11969</v>
      </c>
      <c r="B373" s="20" t="s">
        <v>352</v>
      </c>
      <c r="C373" s="20"/>
      <c r="D373" s="20" t="s">
        <v>14240</v>
      </c>
      <c r="E373" s="20" t="s">
        <v>14631</v>
      </c>
      <c r="F373" s="20" t="s">
        <v>391</v>
      </c>
      <c r="G373" s="20" t="s">
        <v>11970</v>
      </c>
      <c r="H373" s="20" t="s">
        <v>1008</v>
      </c>
      <c r="I373" s="20" t="s">
        <v>11971</v>
      </c>
    </row>
    <row r="374" spans="1:9" x14ac:dyDescent="0.2">
      <c r="A374" s="20" t="s">
        <v>12026</v>
      </c>
      <c r="B374" s="20" t="s">
        <v>352</v>
      </c>
      <c r="C374" s="20"/>
      <c r="D374" s="20" t="s">
        <v>14263</v>
      </c>
      <c r="E374" s="20" t="s">
        <v>14632</v>
      </c>
      <c r="F374" s="20" t="s">
        <v>354</v>
      </c>
      <c r="G374" s="20" t="s">
        <v>12027</v>
      </c>
      <c r="H374" s="20" t="s">
        <v>466</v>
      </c>
      <c r="I374" s="20" t="s">
        <v>12028</v>
      </c>
    </row>
    <row r="375" spans="1:9" x14ac:dyDescent="0.2">
      <c r="A375" s="20" t="s">
        <v>12068</v>
      </c>
      <c r="B375" s="20" t="s">
        <v>352</v>
      </c>
      <c r="C375" s="20"/>
      <c r="D375" s="20" t="s">
        <v>14249</v>
      </c>
      <c r="E375" s="20" t="s">
        <v>14633</v>
      </c>
      <c r="F375" s="20" t="s">
        <v>391</v>
      </c>
      <c r="G375" s="20" t="s">
        <v>12069</v>
      </c>
      <c r="H375" s="20" t="s">
        <v>914</v>
      </c>
      <c r="I375" s="20" t="s">
        <v>12070</v>
      </c>
    </row>
    <row r="376" spans="1:9" x14ac:dyDescent="0.2">
      <c r="A376" s="20" t="s">
        <v>12196</v>
      </c>
      <c r="B376" s="20" t="s">
        <v>352</v>
      </c>
      <c r="C376" s="20"/>
      <c r="D376" s="20" t="s">
        <v>14240</v>
      </c>
      <c r="E376" s="20" t="s">
        <v>14634</v>
      </c>
      <c r="F376" s="20" t="s">
        <v>347</v>
      </c>
      <c r="G376" s="20" t="s">
        <v>12197</v>
      </c>
      <c r="H376" s="20" t="s">
        <v>491</v>
      </c>
      <c r="I376" s="20" t="s">
        <v>12198</v>
      </c>
    </row>
    <row r="377" spans="1:9" x14ac:dyDescent="0.2">
      <c r="A377" s="20" t="s">
        <v>12583</v>
      </c>
      <c r="B377" s="20" t="s">
        <v>352</v>
      </c>
      <c r="C377" s="20"/>
      <c r="D377" s="20" t="s">
        <v>14278</v>
      </c>
      <c r="E377" s="20" t="s">
        <v>14635</v>
      </c>
      <c r="F377" s="20" t="s">
        <v>375</v>
      </c>
      <c r="G377" s="20" t="s">
        <v>12584</v>
      </c>
      <c r="H377" s="20" t="s">
        <v>12585</v>
      </c>
      <c r="I377" s="20" t="s">
        <v>12586</v>
      </c>
    </row>
    <row r="378" spans="1:9" x14ac:dyDescent="0.2">
      <c r="A378" s="20" t="s">
        <v>12616</v>
      </c>
      <c r="B378" s="20" t="s">
        <v>352</v>
      </c>
      <c r="C378" s="20"/>
      <c r="D378" s="20" t="s">
        <v>14271</v>
      </c>
      <c r="E378" s="20" t="s">
        <v>14636</v>
      </c>
      <c r="F378" s="20" t="s">
        <v>347</v>
      </c>
      <c r="G378" s="20" t="s">
        <v>12617</v>
      </c>
      <c r="H378" s="20" t="s">
        <v>923</v>
      </c>
      <c r="I378" s="20" t="s">
        <v>12618</v>
      </c>
    </row>
    <row r="379" spans="1:9" x14ac:dyDescent="0.2">
      <c r="A379" s="20" t="s">
        <v>12644</v>
      </c>
      <c r="B379" s="20" t="s">
        <v>352</v>
      </c>
      <c r="C379" s="20"/>
      <c r="D379" s="20" t="s">
        <v>14276</v>
      </c>
      <c r="E379" s="20" t="s">
        <v>14637</v>
      </c>
      <c r="F379" s="20" t="s">
        <v>354</v>
      </c>
      <c r="G379" s="20" t="s">
        <v>12645</v>
      </c>
      <c r="H379" s="20" t="s">
        <v>491</v>
      </c>
      <c r="I379" s="20" t="s">
        <v>12646</v>
      </c>
    </row>
    <row r="380" spans="1:9" x14ac:dyDescent="0.2">
      <c r="A380" s="20" t="s">
        <v>12746</v>
      </c>
      <c r="B380" s="20" t="s">
        <v>401</v>
      </c>
      <c r="C380" s="20" t="s">
        <v>483</v>
      </c>
      <c r="D380" s="20" t="s">
        <v>14227</v>
      </c>
      <c r="E380" s="20" t="s">
        <v>14638</v>
      </c>
      <c r="F380" s="20" t="s">
        <v>375</v>
      </c>
      <c r="G380" s="20" t="s">
        <v>12747</v>
      </c>
      <c r="H380" s="20" t="s">
        <v>1338</v>
      </c>
      <c r="I380" s="20" t="s">
        <v>12748</v>
      </c>
    </row>
    <row r="381" spans="1:9" x14ac:dyDescent="0.2">
      <c r="A381" s="20" t="s">
        <v>12925</v>
      </c>
      <c r="B381" s="20" t="s">
        <v>352</v>
      </c>
      <c r="C381" s="20"/>
      <c r="D381" s="20" t="s">
        <v>14244</v>
      </c>
      <c r="E381" s="20" t="s">
        <v>14639</v>
      </c>
      <c r="F381" s="20" t="s">
        <v>391</v>
      </c>
      <c r="G381" s="20" t="s">
        <v>12926</v>
      </c>
      <c r="H381" s="20" t="s">
        <v>491</v>
      </c>
      <c r="I381" s="20" t="s">
        <v>12927</v>
      </c>
    </row>
    <row r="382" spans="1:9" x14ac:dyDescent="0.2">
      <c r="A382" s="20" t="s">
        <v>13057</v>
      </c>
      <c r="B382" s="20" t="s">
        <v>352</v>
      </c>
      <c r="C382" s="20"/>
      <c r="D382" s="20" t="s">
        <v>14223</v>
      </c>
      <c r="E382" s="20" t="s">
        <v>14640</v>
      </c>
      <c r="F382" s="20" t="s">
        <v>375</v>
      </c>
      <c r="G382" s="20" t="s">
        <v>13058</v>
      </c>
      <c r="H382" s="20" t="s">
        <v>1228</v>
      </c>
      <c r="I382" s="20" t="s">
        <v>13059</v>
      </c>
    </row>
    <row r="383" spans="1:9" x14ac:dyDescent="0.2">
      <c r="A383" s="20" t="s">
        <v>13086</v>
      </c>
      <c r="B383" s="20" t="s">
        <v>352</v>
      </c>
      <c r="C383" s="20"/>
      <c r="D383" s="20" t="s">
        <v>14229</v>
      </c>
      <c r="E383" s="20" t="s">
        <v>14641</v>
      </c>
      <c r="F383" s="20" t="s">
        <v>375</v>
      </c>
      <c r="G383" s="20" t="s">
        <v>13087</v>
      </c>
      <c r="H383" s="20" t="s">
        <v>377</v>
      </c>
      <c r="I383" s="20" t="s">
        <v>13088</v>
      </c>
    </row>
    <row r="384" spans="1:9" x14ac:dyDescent="0.2">
      <c r="A384" s="20" t="s">
        <v>13212</v>
      </c>
      <c r="B384" s="20" t="s">
        <v>352</v>
      </c>
      <c r="C384" s="20"/>
      <c r="D384" s="20" t="s">
        <v>14244</v>
      </c>
      <c r="E384" s="20" t="s">
        <v>14642</v>
      </c>
      <c r="F384" s="20" t="s">
        <v>391</v>
      </c>
      <c r="G384" s="20" t="s">
        <v>13213</v>
      </c>
      <c r="H384" s="20" t="s">
        <v>486</v>
      </c>
      <c r="I384" s="20" t="s">
        <v>13214</v>
      </c>
    </row>
    <row r="385" spans="1:9" x14ac:dyDescent="0.2">
      <c r="A385" s="20" t="s">
        <v>13432</v>
      </c>
      <c r="B385" s="20" t="s">
        <v>352</v>
      </c>
      <c r="C385" s="20"/>
      <c r="D385" s="20" t="s">
        <v>14232</v>
      </c>
      <c r="E385" s="20" t="s">
        <v>14643</v>
      </c>
      <c r="F385" s="20" t="s">
        <v>391</v>
      </c>
      <c r="G385" s="20" t="s">
        <v>13433</v>
      </c>
      <c r="H385" s="20" t="s">
        <v>475</v>
      </c>
      <c r="I385" s="20" t="s">
        <v>13434</v>
      </c>
    </row>
    <row r="386" spans="1:9" x14ac:dyDescent="0.2">
      <c r="A386" s="20" t="s">
        <v>13770</v>
      </c>
      <c r="B386" s="20" t="s">
        <v>401</v>
      </c>
      <c r="C386" s="20" t="s">
        <v>483</v>
      </c>
      <c r="D386" s="20" t="s">
        <v>14227</v>
      </c>
      <c r="E386" s="20" t="s">
        <v>14644</v>
      </c>
      <c r="F386" s="20" t="s">
        <v>354</v>
      </c>
      <c r="G386" s="20" t="s">
        <v>13771</v>
      </c>
      <c r="H386" s="20" t="s">
        <v>13772</v>
      </c>
      <c r="I386" s="20"/>
    </row>
    <row r="387" spans="1:9" x14ac:dyDescent="0.2">
      <c r="A387" s="20" t="s">
        <v>13956</v>
      </c>
      <c r="B387" s="20" t="s">
        <v>352</v>
      </c>
      <c r="C387" s="20"/>
      <c r="D387" s="20" t="s">
        <v>14303</v>
      </c>
      <c r="E387" s="20" t="s">
        <v>14645</v>
      </c>
      <c r="F387" s="20" t="s">
        <v>571</v>
      </c>
      <c r="G387" s="20" t="s">
        <v>13957</v>
      </c>
      <c r="H387" s="20" t="s">
        <v>13958</v>
      </c>
      <c r="I387" s="20"/>
    </row>
    <row r="388" spans="1:9" x14ac:dyDescent="0.2">
      <c r="A388" s="20" t="s">
        <v>13975</v>
      </c>
      <c r="B388" s="20" t="s">
        <v>352</v>
      </c>
      <c r="C388" s="20"/>
      <c r="D388" s="20" t="s">
        <v>14328</v>
      </c>
      <c r="E388" s="20" t="s">
        <v>14646</v>
      </c>
      <c r="F388" s="20" t="s">
        <v>571</v>
      </c>
      <c r="G388" s="20" t="s">
        <v>13976</v>
      </c>
      <c r="H388" s="20" t="s">
        <v>13977</v>
      </c>
      <c r="I388" s="20" t="s">
        <v>13978</v>
      </c>
    </row>
    <row r="389" spans="1:9" x14ac:dyDescent="0.2">
      <c r="A389" s="20" t="s">
        <v>14053</v>
      </c>
      <c r="B389" s="20" t="s">
        <v>352</v>
      </c>
      <c r="C389" s="20"/>
      <c r="D389" s="20" t="s">
        <v>14244</v>
      </c>
      <c r="E389" s="20" t="s">
        <v>14647</v>
      </c>
      <c r="F389" s="20" t="s">
        <v>571</v>
      </c>
      <c r="G389" s="20" t="s">
        <v>14054</v>
      </c>
      <c r="H389" s="20" t="s">
        <v>14041</v>
      </c>
      <c r="I389" s="20" t="s">
        <v>14055</v>
      </c>
    </row>
    <row r="390" spans="1:9" x14ac:dyDescent="0.2">
      <c r="A390" s="20" t="s">
        <v>14057</v>
      </c>
      <c r="B390" s="20" t="s">
        <v>352</v>
      </c>
      <c r="C390" s="20"/>
      <c r="D390" s="20" t="s">
        <v>14232</v>
      </c>
      <c r="E390" s="20" t="s">
        <v>14648</v>
      </c>
      <c r="F390" s="20" t="s">
        <v>354</v>
      </c>
      <c r="G390" s="20" t="s">
        <v>14058</v>
      </c>
      <c r="H390" s="20" t="s">
        <v>14059</v>
      </c>
      <c r="I390" s="20" t="s">
        <v>14060</v>
      </c>
    </row>
    <row r="391" spans="1:9" x14ac:dyDescent="0.2">
      <c r="A391" s="20" t="s">
        <v>14085</v>
      </c>
      <c r="B391" s="20" t="s">
        <v>352</v>
      </c>
      <c r="C391" s="20"/>
      <c r="D391" s="20" t="s">
        <v>14238</v>
      </c>
      <c r="E391" s="20" t="s">
        <v>14649</v>
      </c>
      <c r="F391" s="20" t="s">
        <v>419</v>
      </c>
      <c r="G391" s="20" t="s">
        <v>14086</v>
      </c>
      <c r="H391" s="20" t="s">
        <v>14087</v>
      </c>
      <c r="I391" s="20" t="s">
        <v>14088</v>
      </c>
    </row>
    <row r="392" spans="1:9" x14ac:dyDescent="0.2">
      <c r="A392" s="20" t="s">
        <v>14104</v>
      </c>
      <c r="B392" s="20" t="s">
        <v>401</v>
      </c>
      <c r="C392" s="20" t="s">
        <v>14234</v>
      </c>
      <c r="D392" s="20" t="s">
        <v>14227</v>
      </c>
      <c r="E392" s="20" t="s">
        <v>14650</v>
      </c>
      <c r="F392" s="20" t="s">
        <v>571</v>
      </c>
      <c r="G392" s="20" t="s">
        <v>14105</v>
      </c>
      <c r="H392" s="20" t="s">
        <v>14106</v>
      </c>
      <c r="I392" s="20" t="s">
        <v>14107</v>
      </c>
    </row>
    <row r="393" spans="1:9" x14ac:dyDescent="0.2">
      <c r="A393" s="20" t="s">
        <v>14134</v>
      </c>
      <c r="B393" s="20" t="s">
        <v>352</v>
      </c>
      <c r="C393" s="20"/>
      <c r="D393" s="20" t="s">
        <v>14232</v>
      </c>
      <c r="E393" s="20" t="s">
        <v>14651</v>
      </c>
      <c r="F393" s="20" t="s">
        <v>571</v>
      </c>
      <c r="G393" s="20" t="s">
        <v>14135</v>
      </c>
      <c r="H393" s="20" t="s">
        <v>14136</v>
      </c>
      <c r="I393" s="20" t="s">
        <v>14137</v>
      </c>
    </row>
  </sheetData>
  <autoFilter ref="A1:I393"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F7F7F"/>
  </sheetPr>
  <dimension ref="A1:AO2801"/>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1" customWidth="1"/>
    <col min="2" max="2" width="10" customWidth="1"/>
    <col min="3" max="3" width="19" customWidth="1"/>
    <col min="4" max="4" width="8" customWidth="1"/>
    <col min="5" max="5" width="32" customWidth="1"/>
    <col min="6" max="7" width="45" customWidth="1"/>
    <col min="8" max="8" width="22" customWidth="1"/>
    <col min="9" max="9" width="45" customWidth="1"/>
    <col min="10" max="10" width="16" customWidth="1"/>
    <col min="11" max="11" width="20" customWidth="1"/>
    <col min="12" max="12" width="45" customWidth="1"/>
    <col min="13" max="13" width="16" customWidth="1"/>
    <col min="14" max="14" width="8" customWidth="1"/>
    <col min="15" max="15" width="23" customWidth="1"/>
    <col min="16" max="16" width="16" customWidth="1"/>
    <col min="17" max="17" width="24" customWidth="1"/>
    <col min="18" max="18" width="25" customWidth="1"/>
    <col min="19" max="19" width="42" customWidth="1"/>
    <col min="20" max="20" width="19" customWidth="1"/>
    <col min="21" max="21" width="14" customWidth="1"/>
    <col min="22" max="22" width="15" customWidth="1"/>
    <col min="23" max="23" width="11" customWidth="1"/>
    <col min="24" max="24" width="12" customWidth="1"/>
    <col min="25" max="25" width="24" customWidth="1"/>
    <col min="26" max="26" width="19" customWidth="1"/>
    <col min="27" max="27" width="45" customWidth="1"/>
    <col min="28" max="28" width="11" customWidth="1"/>
    <col min="29" max="29" width="12" customWidth="1"/>
    <col min="30" max="30" width="11" customWidth="1"/>
    <col min="31" max="31" width="45" customWidth="1"/>
    <col min="32" max="32" width="9" customWidth="1"/>
    <col min="33" max="34" width="45" customWidth="1"/>
    <col min="35" max="35" width="20" customWidth="1"/>
    <col min="36" max="36" width="41" customWidth="1"/>
    <col min="37" max="37" width="40" customWidth="1"/>
    <col min="38" max="38" width="11" customWidth="1"/>
    <col min="39" max="39" width="17" customWidth="1"/>
    <col min="40" max="40" width="18" customWidth="1"/>
    <col min="41" max="41" width="31" customWidth="1"/>
  </cols>
  <sheetData>
    <row r="1" spans="1:41" x14ac:dyDescent="0.2">
      <c r="A1" s="3" t="s">
        <v>334</v>
      </c>
      <c r="B1" s="3" t="s">
        <v>14652</v>
      </c>
      <c r="C1" s="3" t="s">
        <v>14653</v>
      </c>
      <c r="D1" s="3" t="s">
        <v>14654</v>
      </c>
      <c r="E1" s="3" t="s">
        <v>14655</v>
      </c>
      <c r="F1" s="3" t="s">
        <v>14656</v>
      </c>
      <c r="G1" s="3" t="s">
        <v>14657</v>
      </c>
      <c r="H1" s="3" t="s">
        <v>14658</v>
      </c>
      <c r="I1" s="3" t="s">
        <v>14659</v>
      </c>
      <c r="J1" s="3" t="s">
        <v>14660</v>
      </c>
      <c r="K1" s="3" t="s">
        <v>14661</v>
      </c>
      <c r="L1" s="3" t="s">
        <v>14662</v>
      </c>
      <c r="M1" s="3" t="s">
        <v>14663</v>
      </c>
      <c r="N1" s="3" t="s">
        <v>14664</v>
      </c>
      <c r="O1" s="3" t="s">
        <v>14665</v>
      </c>
      <c r="P1" s="3" t="s">
        <v>14666</v>
      </c>
      <c r="Q1" s="3" t="s">
        <v>14667</v>
      </c>
      <c r="R1" s="3" t="s">
        <v>14668</v>
      </c>
      <c r="S1" s="3" t="s">
        <v>14669</v>
      </c>
      <c r="T1" s="3" t="s">
        <v>14670</v>
      </c>
      <c r="U1" s="3" t="s">
        <v>14671</v>
      </c>
      <c r="V1" s="3" t="s">
        <v>14672</v>
      </c>
      <c r="W1" s="3" t="s">
        <v>14673</v>
      </c>
      <c r="X1" s="3" t="s">
        <v>14674</v>
      </c>
      <c r="Y1" s="3" t="s">
        <v>14675</v>
      </c>
      <c r="Z1" s="3" t="s">
        <v>14676</v>
      </c>
      <c r="AA1" s="3" t="s">
        <v>14677</v>
      </c>
      <c r="AB1" s="3" t="s">
        <v>14678</v>
      </c>
      <c r="AC1" s="3" t="s">
        <v>14679</v>
      </c>
      <c r="AD1" s="3" t="s">
        <v>14680</v>
      </c>
      <c r="AE1" s="3" t="s">
        <v>14222</v>
      </c>
      <c r="AF1" s="3" t="s">
        <v>14681</v>
      </c>
      <c r="AG1" s="3" t="s">
        <v>14682</v>
      </c>
      <c r="AH1" s="3" t="s">
        <v>14683</v>
      </c>
      <c r="AI1" s="3" t="s">
        <v>14684</v>
      </c>
      <c r="AJ1" s="3" t="s">
        <v>14685</v>
      </c>
      <c r="AK1" s="3" t="s">
        <v>14686</v>
      </c>
      <c r="AL1" s="3" t="s">
        <v>14687</v>
      </c>
      <c r="AM1" s="3" t="s">
        <v>14688</v>
      </c>
      <c r="AN1" s="3" t="s">
        <v>14689</v>
      </c>
      <c r="AO1" s="3" t="s">
        <v>14690</v>
      </c>
    </row>
    <row r="2" spans="1:41" x14ac:dyDescent="0.2">
      <c r="A2" s="20" t="s">
        <v>344</v>
      </c>
      <c r="B2" s="20" t="s">
        <v>14691</v>
      </c>
      <c r="C2" s="20" t="s">
        <v>14692</v>
      </c>
      <c r="D2" s="20" t="s">
        <v>347</v>
      </c>
      <c r="E2" s="20" t="s">
        <v>350</v>
      </c>
      <c r="F2" s="20" t="s">
        <v>349</v>
      </c>
      <c r="G2" s="20" t="s">
        <v>14693</v>
      </c>
      <c r="H2" s="20" t="s">
        <v>14694</v>
      </c>
      <c r="I2" s="20" t="s">
        <v>14695</v>
      </c>
      <c r="J2" s="20" t="s">
        <v>101</v>
      </c>
      <c r="K2" s="20" t="s">
        <v>14696</v>
      </c>
      <c r="L2" s="20" t="s">
        <v>14697</v>
      </c>
      <c r="M2" s="20"/>
      <c r="N2" s="20" t="s">
        <v>14698</v>
      </c>
      <c r="O2" s="20" t="s">
        <v>14699</v>
      </c>
      <c r="P2" s="20" t="s">
        <v>14700</v>
      </c>
      <c r="Q2" s="20" t="s">
        <v>14701</v>
      </c>
      <c r="R2" s="20" t="s">
        <v>14702</v>
      </c>
      <c r="S2" s="20" t="s">
        <v>14703</v>
      </c>
      <c r="T2" s="20" t="s">
        <v>14704</v>
      </c>
      <c r="U2" s="20" t="s">
        <v>14705</v>
      </c>
      <c r="V2" s="20" t="s">
        <v>14706</v>
      </c>
      <c r="W2" s="20"/>
      <c r="X2" s="20"/>
      <c r="Y2" s="20" t="s">
        <v>69</v>
      </c>
      <c r="Z2" s="20"/>
      <c r="AA2" s="20" t="s">
        <v>14707</v>
      </c>
      <c r="AB2" s="20" t="s">
        <v>69</v>
      </c>
      <c r="AC2" s="20" t="s">
        <v>68</v>
      </c>
      <c r="AD2" s="20" t="s">
        <v>68</v>
      </c>
      <c r="AE2" s="20" t="s">
        <v>14708</v>
      </c>
      <c r="AF2" s="20" t="s">
        <v>68</v>
      </c>
      <c r="AG2" s="20"/>
      <c r="AH2" s="20"/>
      <c r="AI2" s="20"/>
      <c r="AJ2" s="20" t="s">
        <v>14703</v>
      </c>
      <c r="AK2" s="20"/>
      <c r="AL2" s="20"/>
      <c r="AM2" s="20"/>
      <c r="AN2" s="20"/>
      <c r="AO2" s="20"/>
    </row>
    <row r="3" spans="1:41" x14ac:dyDescent="0.2">
      <c r="A3" s="20" t="s">
        <v>344</v>
      </c>
      <c r="B3" s="20" t="s">
        <v>14691</v>
      </c>
      <c r="C3" s="20" t="s">
        <v>14692</v>
      </c>
      <c r="D3" s="20" t="s">
        <v>347</v>
      </c>
      <c r="E3" s="20" t="s">
        <v>350</v>
      </c>
      <c r="F3" s="20" t="s">
        <v>349</v>
      </c>
      <c r="G3" s="20" t="s">
        <v>14693</v>
      </c>
      <c r="H3" s="20" t="s">
        <v>14694</v>
      </c>
      <c r="I3" s="20" t="s">
        <v>14695</v>
      </c>
      <c r="J3" s="20" t="s">
        <v>101</v>
      </c>
      <c r="K3" s="20" t="s">
        <v>14696</v>
      </c>
      <c r="L3" s="20" t="s">
        <v>14697</v>
      </c>
      <c r="M3" s="20"/>
      <c r="N3" s="20" t="s">
        <v>14698</v>
      </c>
      <c r="O3" s="20" t="s">
        <v>14699</v>
      </c>
      <c r="P3" s="20" t="s">
        <v>14700</v>
      </c>
      <c r="Q3" s="20" t="s">
        <v>14701</v>
      </c>
      <c r="R3" s="20" t="s">
        <v>14702</v>
      </c>
      <c r="S3" s="20" t="s">
        <v>14703</v>
      </c>
      <c r="T3" s="20" t="s">
        <v>14709</v>
      </c>
      <c r="U3" s="20" t="s">
        <v>14710</v>
      </c>
      <c r="V3" s="20" t="s">
        <v>14711</v>
      </c>
      <c r="W3" s="20"/>
      <c r="X3" s="20"/>
      <c r="Y3" s="20" t="s">
        <v>69</v>
      </c>
      <c r="Z3" s="20"/>
      <c r="AA3" s="20" t="s">
        <v>14712</v>
      </c>
      <c r="AB3" s="20" t="s">
        <v>69</v>
      </c>
      <c r="AC3" s="20" t="s">
        <v>68</v>
      </c>
      <c r="AD3" s="20" t="s">
        <v>68</v>
      </c>
      <c r="AE3" s="20" t="s">
        <v>14713</v>
      </c>
      <c r="AF3" s="20" t="s">
        <v>68</v>
      </c>
      <c r="AG3" s="20"/>
      <c r="AH3" s="20"/>
      <c r="AI3" s="20"/>
      <c r="AJ3" s="20" t="s">
        <v>14703</v>
      </c>
      <c r="AK3" s="20"/>
      <c r="AL3" s="20"/>
      <c r="AM3" s="20"/>
      <c r="AN3" s="20"/>
      <c r="AO3" s="20"/>
    </row>
    <row r="4" spans="1:41" x14ac:dyDescent="0.2">
      <c r="A4" s="20" t="s">
        <v>344</v>
      </c>
      <c r="B4" s="20" t="s">
        <v>14691</v>
      </c>
      <c r="C4" s="20" t="s">
        <v>14692</v>
      </c>
      <c r="D4" s="20" t="s">
        <v>347</v>
      </c>
      <c r="E4" s="20" t="s">
        <v>350</v>
      </c>
      <c r="F4" s="20" t="s">
        <v>349</v>
      </c>
      <c r="G4" s="20" t="s">
        <v>14693</v>
      </c>
      <c r="H4" s="20" t="s">
        <v>14694</v>
      </c>
      <c r="I4" s="20" t="s">
        <v>14695</v>
      </c>
      <c r="J4" s="20" t="s">
        <v>101</v>
      </c>
      <c r="K4" s="20" t="s">
        <v>14696</v>
      </c>
      <c r="L4" s="20" t="s">
        <v>14697</v>
      </c>
      <c r="M4" s="20"/>
      <c r="N4" s="20" t="s">
        <v>14698</v>
      </c>
      <c r="O4" s="20" t="s">
        <v>14714</v>
      </c>
      <c r="P4" s="20" t="s">
        <v>14715</v>
      </c>
      <c r="Q4" s="20" t="s">
        <v>14701</v>
      </c>
      <c r="R4" s="20" t="s">
        <v>14702</v>
      </c>
      <c r="S4" s="20" t="s">
        <v>14716</v>
      </c>
      <c r="T4" s="20" t="s">
        <v>14704</v>
      </c>
      <c r="U4" s="20" t="s">
        <v>14717</v>
      </c>
      <c r="V4" s="20" t="s">
        <v>14718</v>
      </c>
      <c r="W4" s="20"/>
      <c r="X4" s="20"/>
      <c r="Y4" s="20" t="s">
        <v>69</v>
      </c>
      <c r="Z4" s="20"/>
      <c r="AA4" s="20" t="s">
        <v>14719</v>
      </c>
      <c r="AB4" s="20" t="s">
        <v>68</v>
      </c>
      <c r="AC4" s="20" t="s">
        <v>68</v>
      </c>
      <c r="AD4" s="20" t="s">
        <v>68</v>
      </c>
      <c r="AE4" s="20" t="s">
        <v>14720</v>
      </c>
      <c r="AF4" s="20" t="s">
        <v>68</v>
      </c>
      <c r="AG4" s="20"/>
      <c r="AH4" s="20"/>
      <c r="AI4" s="20"/>
      <c r="AJ4" s="20" t="s">
        <v>14716</v>
      </c>
      <c r="AK4" s="20"/>
      <c r="AL4" s="20"/>
      <c r="AM4" s="20"/>
      <c r="AN4" s="20"/>
      <c r="AO4" s="20"/>
    </row>
    <row r="5" spans="1:41" x14ac:dyDescent="0.2">
      <c r="A5" s="20" t="s">
        <v>344</v>
      </c>
      <c r="B5" s="20" t="s">
        <v>14691</v>
      </c>
      <c r="C5" s="20" t="s">
        <v>14692</v>
      </c>
      <c r="D5" s="20" t="s">
        <v>347</v>
      </c>
      <c r="E5" s="20" t="s">
        <v>350</v>
      </c>
      <c r="F5" s="20" t="s">
        <v>349</v>
      </c>
      <c r="G5" s="20" t="s">
        <v>14693</v>
      </c>
      <c r="H5" s="20" t="s">
        <v>14694</v>
      </c>
      <c r="I5" s="20" t="s">
        <v>14695</v>
      </c>
      <c r="J5" s="20" t="s">
        <v>101</v>
      </c>
      <c r="K5" s="20" t="s">
        <v>14696</v>
      </c>
      <c r="L5" s="20" t="s">
        <v>14697</v>
      </c>
      <c r="M5" s="20"/>
      <c r="N5" s="20" t="s">
        <v>14698</v>
      </c>
      <c r="O5" s="20" t="s">
        <v>14714</v>
      </c>
      <c r="P5" s="20" t="s">
        <v>14715</v>
      </c>
      <c r="Q5" s="20" t="s">
        <v>14701</v>
      </c>
      <c r="R5" s="20" t="s">
        <v>14702</v>
      </c>
      <c r="S5" s="20" t="s">
        <v>14716</v>
      </c>
      <c r="T5" s="20" t="s">
        <v>14709</v>
      </c>
      <c r="U5" s="20" t="s">
        <v>14721</v>
      </c>
      <c r="V5" s="20" t="s">
        <v>14722</v>
      </c>
      <c r="W5" s="20"/>
      <c r="X5" s="20"/>
      <c r="Y5" s="20" t="s">
        <v>69</v>
      </c>
      <c r="Z5" s="20"/>
      <c r="AA5" s="20" t="s">
        <v>14723</v>
      </c>
      <c r="AB5" s="20" t="s">
        <v>68</v>
      </c>
      <c r="AC5" s="20" t="s">
        <v>68</v>
      </c>
      <c r="AD5" s="20" t="s">
        <v>68</v>
      </c>
      <c r="AE5" s="20" t="s">
        <v>14724</v>
      </c>
      <c r="AF5" s="20" t="s">
        <v>68</v>
      </c>
      <c r="AG5" s="20"/>
      <c r="AH5" s="20"/>
      <c r="AI5" s="20"/>
      <c r="AJ5" s="20" t="s">
        <v>14716</v>
      </c>
      <c r="AK5" s="20"/>
      <c r="AL5" s="20"/>
      <c r="AM5" s="20"/>
      <c r="AN5" s="20"/>
      <c r="AO5" s="20"/>
    </row>
    <row r="6" spans="1:41" x14ac:dyDescent="0.2">
      <c r="A6" s="20" t="s">
        <v>353</v>
      </c>
      <c r="B6" s="20" t="s">
        <v>14725</v>
      </c>
      <c r="C6" s="20" t="s">
        <v>14726</v>
      </c>
      <c r="D6" s="20" t="s">
        <v>360</v>
      </c>
      <c r="E6" s="20" t="s">
        <v>14727</v>
      </c>
      <c r="F6" s="20" t="s">
        <v>14728</v>
      </c>
      <c r="G6" s="20" t="s">
        <v>14729</v>
      </c>
      <c r="H6" s="20" t="s">
        <v>14730</v>
      </c>
      <c r="I6" s="20" t="s">
        <v>14731</v>
      </c>
      <c r="J6" s="20" t="s">
        <v>102</v>
      </c>
      <c r="K6" s="20" t="s">
        <v>14732</v>
      </c>
      <c r="L6" s="20" t="s">
        <v>14733</v>
      </c>
      <c r="M6" s="20" t="s">
        <v>14734</v>
      </c>
      <c r="N6" s="20" t="s">
        <v>14698</v>
      </c>
      <c r="O6" s="20" t="s">
        <v>14699</v>
      </c>
      <c r="P6" s="20" t="s">
        <v>14735</v>
      </c>
      <c r="Q6" s="20"/>
      <c r="R6" s="20"/>
      <c r="S6" s="20" t="s">
        <v>14736</v>
      </c>
      <c r="T6" s="20" t="s">
        <v>14737</v>
      </c>
      <c r="U6" s="20" t="s">
        <v>14738</v>
      </c>
      <c r="V6" s="20" t="s">
        <v>14739</v>
      </c>
      <c r="W6" s="20"/>
      <c r="X6" s="20"/>
      <c r="Y6" s="20" t="s">
        <v>69</v>
      </c>
      <c r="Z6" s="20"/>
      <c r="AA6" s="20" t="s">
        <v>14740</v>
      </c>
      <c r="AB6" s="20" t="s">
        <v>69</v>
      </c>
      <c r="AC6" s="20" t="s">
        <v>69</v>
      </c>
      <c r="AD6" s="20" t="s">
        <v>68</v>
      </c>
      <c r="AE6" s="20" t="s">
        <v>14741</v>
      </c>
      <c r="AF6" s="20" t="s">
        <v>68</v>
      </c>
      <c r="AG6" s="20"/>
      <c r="AH6" s="20"/>
      <c r="AI6" s="20"/>
      <c r="AJ6" s="20" t="s">
        <v>14736</v>
      </c>
      <c r="AK6" s="20"/>
      <c r="AL6" s="20"/>
      <c r="AM6" s="20"/>
      <c r="AN6" s="20"/>
      <c r="AO6" s="20"/>
    </row>
    <row r="7" spans="1:41" x14ac:dyDescent="0.2">
      <c r="A7" s="20" t="s">
        <v>353</v>
      </c>
      <c r="B7" s="20" t="s">
        <v>14725</v>
      </c>
      <c r="C7" s="20" t="s">
        <v>14726</v>
      </c>
      <c r="D7" s="20" t="s">
        <v>360</v>
      </c>
      <c r="E7" s="20" t="s">
        <v>14727</v>
      </c>
      <c r="F7" s="20" t="s">
        <v>14728</v>
      </c>
      <c r="G7" s="20" t="s">
        <v>14729</v>
      </c>
      <c r="H7" s="20" t="s">
        <v>14730</v>
      </c>
      <c r="I7" s="20" t="s">
        <v>14731</v>
      </c>
      <c r="J7" s="20" t="s">
        <v>102</v>
      </c>
      <c r="K7" s="20" t="s">
        <v>14732</v>
      </c>
      <c r="L7" s="20" t="s">
        <v>14733</v>
      </c>
      <c r="M7" s="20" t="s">
        <v>14734</v>
      </c>
      <c r="N7" s="20" t="s">
        <v>14742</v>
      </c>
      <c r="O7" s="20" t="s">
        <v>14699</v>
      </c>
      <c r="P7" s="20" t="s">
        <v>14735</v>
      </c>
      <c r="Q7" s="20"/>
      <c r="R7" s="20"/>
      <c r="S7" s="20" t="s">
        <v>14736</v>
      </c>
      <c r="T7" s="20" t="s">
        <v>14737</v>
      </c>
      <c r="U7" s="20" t="s">
        <v>14743</v>
      </c>
      <c r="V7" s="20" t="s">
        <v>14744</v>
      </c>
      <c r="W7" s="20"/>
      <c r="X7" s="20"/>
      <c r="Y7" s="20" t="s">
        <v>69</v>
      </c>
      <c r="Z7" s="20"/>
      <c r="AA7" s="20" t="s">
        <v>14740</v>
      </c>
      <c r="AB7" s="20" t="s">
        <v>69</v>
      </c>
      <c r="AC7" s="20" t="s">
        <v>69</v>
      </c>
      <c r="AD7" s="20" t="s">
        <v>68</v>
      </c>
      <c r="AE7" s="20" t="s">
        <v>14745</v>
      </c>
      <c r="AF7" s="20" t="s">
        <v>68</v>
      </c>
      <c r="AG7" s="20"/>
      <c r="AH7" s="20"/>
      <c r="AI7" s="20"/>
      <c r="AJ7" s="20" t="s">
        <v>14736</v>
      </c>
      <c r="AK7" s="20"/>
      <c r="AL7" s="20"/>
      <c r="AM7" s="20"/>
      <c r="AN7" s="20"/>
      <c r="AO7" s="20"/>
    </row>
    <row r="8" spans="1:41" x14ac:dyDescent="0.2">
      <c r="A8" s="20" t="s">
        <v>353</v>
      </c>
      <c r="B8" s="20" t="s">
        <v>14725</v>
      </c>
      <c r="C8" s="20" t="s">
        <v>14726</v>
      </c>
      <c r="D8" s="20" t="s">
        <v>360</v>
      </c>
      <c r="E8" s="20" t="s">
        <v>14727</v>
      </c>
      <c r="F8" s="20" t="s">
        <v>14728</v>
      </c>
      <c r="G8" s="20" t="s">
        <v>14729</v>
      </c>
      <c r="H8" s="20" t="s">
        <v>14730</v>
      </c>
      <c r="I8" s="20" t="s">
        <v>14731</v>
      </c>
      <c r="J8" s="20" t="s">
        <v>102</v>
      </c>
      <c r="K8" s="20" t="s">
        <v>14732</v>
      </c>
      <c r="L8" s="20" t="s">
        <v>14733</v>
      </c>
      <c r="M8" s="20" t="s">
        <v>14734</v>
      </c>
      <c r="N8" s="20" t="s">
        <v>14746</v>
      </c>
      <c r="O8" s="20" t="s">
        <v>14699</v>
      </c>
      <c r="P8" s="20" t="s">
        <v>14735</v>
      </c>
      <c r="Q8" s="20"/>
      <c r="R8" s="20"/>
      <c r="S8" s="20" t="s">
        <v>14736</v>
      </c>
      <c r="T8" s="20" t="s">
        <v>14737</v>
      </c>
      <c r="U8" s="20" t="s">
        <v>14747</v>
      </c>
      <c r="V8" s="20" t="s">
        <v>14748</v>
      </c>
      <c r="W8" s="20"/>
      <c r="X8" s="20"/>
      <c r="Y8" s="20" t="s">
        <v>69</v>
      </c>
      <c r="Z8" s="20"/>
      <c r="AA8" s="20" t="s">
        <v>14740</v>
      </c>
      <c r="AB8" s="20" t="s">
        <v>69</v>
      </c>
      <c r="AC8" s="20" t="s">
        <v>69</v>
      </c>
      <c r="AD8" s="20" t="s">
        <v>68</v>
      </c>
      <c r="AE8" s="20" t="s">
        <v>14749</v>
      </c>
      <c r="AF8" s="20" t="s">
        <v>68</v>
      </c>
      <c r="AG8" s="20"/>
      <c r="AH8" s="20"/>
      <c r="AI8" s="20"/>
      <c r="AJ8" s="20" t="s">
        <v>14736</v>
      </c>
      <c r="AK8" s="20"/>
      <c r="AL8" s="20"/>
      <c r="AM8" s="20"/>
      <c r="AN8" s="20"/>
      <c r="AO8" s="20"/>
    </row>
    <row r="9" spans="1:41" x14ac:dyDescent="0.2">
      <c r="A9" s="20" t="s">
        <v>353</v>
      </c>
      <c r="B9" s="20" t="s">
        <v>14725</v>
      </c>
      <c r="C9" s="20" t="s">
        <v>14726</v>
      </c>
      <c r="D9" s="20" t="s">
        <v>360</v>
      </c>
      <c r="E9" s="20" t="s">
        <v>14727</v>
      </c>
      <c r="F9" s="20" t="s">
        <v>14728</v>
      </c>
      <c r="G9" s="20" t="s">
        <v>14729</v>
      </c>
      <c r="H9" s="20" t="s">
        <v>14730</v>
      </c>
      <c r="I9" s="20" t="s">
        <v>14731</v>
      </c>
      <c r="J9" s="20" t="s">
        <v>102</v>
      </c>
      <c r="K9" s="20" t="s">
        <v>14732</v>
      </c>
      <c r="L9" s="20" t="s">
        <v>14733</v>
      </c>
      <c r="M9" s="20" t="s">
        <v>14734</v>
      </c>
      <c r="N9" s="20" t="s">
        <v>110</v>
      </c>
      <c r="O9" s="20" t="s">
        <v>14699</v>
      </c>
      <c r="P9" s="20" t="s">
        <v>14735</v>
      </c>
      <c r="Q9" s="20"/>
      <c r="R9" s="20"/>
      <c r="S9" s="20" t="s">
        <v>14736</v>
      </c>
      <c r="T9" s="20" t="s">
        <v>14737</v>
      </c>
      <c r="U9" s="20" t="s">
        <v>14750</v>
      </c>
      <c r="V9" s="20" t="s">
        <v>14751</v>
      </c>
      <c r="W9" s="20"/>
      <c r="X9" s="20"/>
      <c r="Y9" s="20" t="s">
        <v>69</v>
      </c>
      <c r="Z9" s="20"/>
      <c r="AA9" s="20" t="s">
        <v>14740</v>
      </c>
      <c r="AB9" s="20" t="s">
        <v>69</v>
      </c>
      <c r="AC9" s="20" t="s">
        <v>69</v>
      </c>
      <c r="AD9" s="20" t="s">
        <v>68</v>
      </c>
      <c r="AE9" s="20" t="s">
        <v>14752</v>
      </c>
      <c r="AF9" s="20" t="s">
        <v>68</v>
      </c>
      <c r="AG9" s="20"/>
      <c r="AH9" s="20"/>
      <c r="AI9" s="20"/>
      <c r="AJ9" s="20" t="s">
        <v>14736</v>
      </c>
      <c r="AK9" s="20"/>
      <c r="AL9" s="20"/>
      <c r="AM9" s="20"/>
      <c r="AN9" s="20"/>
      <c r="AO9" s="20"/>
    </row>
    <row r="10" spans="1:41" x14ac:dyDescent="0.2">
      <c r="A10" s="20" t="s">
        <v>370</v>
      </c>
      <c r="B10" s="20" t="s">
        <v>14753</v>
      </c>
      <c r="C10" s="20" t="s">
        <v>14754</v>
      </c>
      <c r="D10" s="20" t="s">
        <v>354</v>
      </c>
      <c r="E10" s="20" t="s">
        <v>14755</v>
      </c>
      <c r="F10" s="20" t="s">
        <v>14728</v>
      </c>
      <c r="G10" s="20" t="s">
        <v>14756</v>
      </c>
      <c r="H10" s="20" t="s">
        <v>14757</v>
      </c>
      <c r="I10" s="20" t="s">
        <v>14758</v>
      </c>
      <c r="J10" s="20" t="s">
        <v>102</v>
      </c>
      <c r="K10" s="20" t="s">
        <v>14696</v>
      </c>
      <c r="L10" s="20" t="s">
        <v>14759</v>
      </c>
      <c r="M10" s="20" t="s">
        <v>14760</v>
      </c>
      <c r="N10" s="20" t="s">
        <v>14698</v>
      </c>
      <c r="O10" s="20" t="s">
        <v>14761</v>
      </c>
      <c r="P10" s="20" t="s">
        <v>14700</v>
      </c>
      <c r="Q10" s="20"/>
      <c r="R10" s="20"/>
      <c r="S10" s="20" t="s">
        <v>14328</v>
      </c>
      <c r="T10" s="20" t="s">
        <v>14762</v>
      </c>
      <c r="U10" s="20" t="s">
        <v>14763</v>
      </c>
      <c r="V10" s="20" t="s">
        <v>14764</v>
      </c>
      <c r="W10" s="20"/>
      <c r="X10" s="20"/>
      <c r="Y10" s="20" t="s">
        <v>69</v>
      </c>
      <c r="Z10" s="20"/>
      <c r="AA10" s="20" t="s">
        <v>14740</v>
      </c>
      <c r="AB10" s="20" t="s">
        <v>69</v>
      </c>
      <c r="AC10" s="20" t="s">
        <v>69</v>
      </c>
      <c r="AD10" s="20" t="s">
        <v>68</v>
      </c>
      <c r="AE10" s="20" t="s">
        <v>14765</v>
      </c>
      <c r="AF10" s="20" t="s">
        <v>68</v>
      </c>
      <c r="AG10" s="20"/>
      <c r="AH10" s="20"/>
      <c r="AI10" s="20"/>
      <c r="AJ10" s="20" t="s">
        <v>14328</v>
      </c>
      <c r="AK10" s="20"/>
      <c r="AL10" s="20"/>
      <c r="AM10" s="20"/>
      <c r="AN10" s="20"/>
      <c r="AO10" s="20"/>
    </row>
    <row r="11" spans="1:41" x14ac:dyDescent="0.2">
      <c r="A11" s="20" t="s">
        <v>370</v>
      </c>
      <c r="B11" s="20" t="s">
        <v>14753</v>
      </c>
      <c r="C11" s="20" t="s">
        <v>14754</v>
      </c>
      <c r="D11" s="20" t="s">
        <v>354</v>
      </c>
      <c r="E11" s="20" t="s">
        <v>14755</v>
      </c>
      <c r="F11" s="20" t="s">
        <v>14728</v>
      </c>
      <c r="G11" s="20" t="s">
        <v>14756</v>
      </c>
      <c r="H11" s="20" t="s">
        <v>14757</v>
      </c>
      <c r="I11" s="20" t="s">
        <v>14758</v>
      </c>
      <c r="J11" s="20" t="s">
        <v>102</v>
      </c>
      <c r="K11" s="20" t="s">
        <v>14696</v>
      </c>
      <c r="L11" s="20" t="s">
        <v>14759</v>
      </c>
      <c r="M11" s="20" t="s">
        <v>14760</v>
      </c>
      <c r="N11" s="20" t="s">
        <v>14698</v>
      </c>
      <c r="O11" s="20" t="s">
        <v>14761</v>
      </c>
      <c r="P11" s="20" t="s">
        <v>14700</v>
      </c>
      <c r="Q11" s="20"/>
      <c r="R11" s="20"/>
      <c r="S11" s="20" t="s">
        <v>14328</v>
      </c>
      <c r="T11" s="20" t="s">
        <v>14766</v>
      </c>
      <c r="U11" s="20" t="s">
        <v>14763</v>
      </c>
      <c r="V11" s="20" t="s">
        <v>14767</v>
      </c>
      <c r="W11" s="20"/>
      <c r="X11" s="20"/>
      <c r="Y11" s="20" t="s">
        <v>69</v>
      </c>
      <c r="Z11" s="20"/>
      <c r="AA11" s="20" t="s">
        <v>14740</v>
      </c>
      <c r="AB11" s="20" t="s">
        <v>69</v>
      </c>
      <c r="AC11" s="20" t="s">
        <v>69</v>
      </c>
      <c r="AD11" s="20" t="s">
        <v>68</v>
      </c>
      <c r="AE11" s="20" t="s">
        <v>14768</v>
      </c>
      <c r="AF11" s="20" t="s">
        <v>68</v>
      </c>
      <c r="AG11" s="20"/>
      <c r="AH11" s="20"/>
      <c r="AI11" s="20"/>
      <c r="AJ11" s="20" t="s">
        <v>14328</v>
      </c>
      <c r="AK11" s="20"/>
      <c r="AL11" s="20"/>
      <c r="AM11" s="20"/>
      <c r="AN11" s="20"/>
      <c r="AO11" s="20"/>
    </row>
    <row r="12" spans="1:41" x14ac:dyDescent="0.2">
      <c r="A12" s="20" t="s">
        <v>370</v>
      </c>
      <c r="B12" s="20" t="s">
        <v>14769</v>
      </c>
      <c r="C12" s="20" t="s">
        <v>14754</v>
      </c>
      <c r="D12" s="20" t="s">
        <v>354</v>
      </c>
      <c r="E12" s="20" t="s">
        <v>14755</v>
      </c>
      <c r="F12" s="20" t="s">
        <v>14728</v>
      </c>
      <c r="G12" s="20" t="s">
        <v>14756</v>
      </c>
      <c r="H12" s="20" t="s">
        <v>14694</v>
      </c>
      <c r="I12" s="20" t="s">
        <v>14770</v>
      </c>
      <c r="J12" s="20" t="s">
        <v>101</v>
      </c>
      <c r="K12" s="20" t="s">
        <v>14696</v>
      </c>
      <c r="L12" s="20" t="s">
        <v>14771</v>
      </c>
      <c r="M12" s="20" t="s">
        <v>14760</v>
      </c>
      <c r="N12" s="20" t="s">
        <v>14698</v>
      </c>
      <c r="O12" s="20" t="s">
        <v>14772</v>
      </c>
      <c r="P12" s="20" t="s">
        <v>14700</v>
      </c>
      <c r="Q12" s="20"/>
      <c r="R12" s="20"/>
      <c r="S12" s="20" t="s">
        <v>14629</v>
      </c>
      <c r="T12" s="20" t="s">
        <v>14709</v>
      </c>
      <c r="U12" s="20" t="s">
        <v>14773</v>
      </c>
      <c r="V12" s="20" t="s">
        <v>14774</v>
      </c>
      <c r="W12" s="20"/>
      <c r="X12" s="20"/>
      <c r="Y12" s="20" t="s">
        <v>69</v>
      </c>
      <c r="Z12" s="20"/>
      <c r="AA12" s="20" t="s">
        <v>14775</v>
      </c>
      <c r="AB12" s="20" t="s">
        <v>69</v>
      </c>
      <c r="AC12" s="20" t="s">
        <v>69</v>
      </c>
      <c r="AD12" s="20" t="s">
        <v>68</v>
      </c>
      <c r="AE12" s="20" t="s">
        <v>14776</v>
      </c>
      <c r="AF12" s="20" t="s">
        <v>68</v>
      </c>
      <c r="AG12" s="20"/>
      <c r="AH12" s="20"/>
      <c r="AI12" s="20"/>
      <c r="AJ12" s="20" t="s">
        <v>14629</v>
      </c>
      <c r="AK12" s="20"/>
      <c r="AL12" s="20"/>
      <c r="AM12" s="20"/>
      <c r="AN12" s="20"/>
      <c r="AO12" s="20"/>
    </row>
    <row r="13" spans="1:41" x14ac:dyDescent="0.2">
      <c r="A13" s="20" t="s">
        <v>370</v>
      </c>
      <c r="B13" s="20" t="s">
        <v>14769</v>
      </c>
      <c r="C13" s="20" t="s">
        <v>14754</v>
      </c>
      <c r="D13" s="20" t="s">
        <v>354</v>
      </c>
      <c r="E13" s="20" t="s">
        <v>14755</v>
      </c>
      <c r="F13" s="20" t="s">
        <v>14728</v>
      </c>
      <c r="G13" s="20" t="s">
        <v>14756</v>
      </c>
      <c r="H13" s="20" t="s">
        <v>14694</v>
      </c>
      <c r="I13" s="20" t="s">
        <v>14770</v>
      </c>
      <c r="J13" s="20" t="s">
        <v>101</v>
      </c>
      <c r="K13" s="20" t="s">
        <v>14696</v>
      </c>
      <c r="L13" s="20" t="s">
        <v>14771</v>
      </c>
      <c r="M13" s="20" t="s">
        <v>14760</v>
      </c>
      <c r="N13" s="20" t="s">
        <v>14698</v>
      </c>
      <c r="O13" s="20" t="s">
        <v>14772</v>
      </c>
      <c r="P13" s="20" t="s">
        <v>14700</v>
      </c>
      <c r="Q13" s="20"/>
      <c r="R13" s="20"/>
      <c r="S13" s="20" t="s">
        <v>14629</v>
      </c>
      <c r="T13" s="20" t="s">
        <v>14704</v>
      </c>
      <c r="U13" s="20" t="s">
        <v>14777</v>
      </c>
      <c r="V13" s="20" t="s">
        <v>14778</v>
      </c>
      <c r="W13" s="20"/>
      <c r="X13" s="20"/>
      <c r="Y13" s="20" t="s">
        <v>69</v>
      </c>
      <c r="Z13" s="20"/>
      <c r="AA13" s="20" t="s">
        <v>14775</v>
      </c>
      <c r="AB13" s="20" t="s">
        <v>69</v>
      </c>
      <c r="AC13" s="20" t="s">
        <v>69</v>
      </c>
      <c r="AD13" s="20" t="s">
        <v>68</v>
      </c>
      <c r="AE13" s="20" t="s">
        <v>14779</v>
      </c>
      <c r="AF13" s="20" t="s">
        <v>68</v>
      </c>
      <c r="AG13" s="20"/>
      <c r="AH13" s="20"/>
      <c r="AI13" s="20"/>
      <c r="AJ13" s="20" t="s">
        <v>14629</v>
      </c>
      <c r="AK13" s="20"/>
      <c r="AL13" s="20"/>
      <c r="AM13" s="20"/>
      <c r="AN13" s="20"/>
      <c r="AO13" s="20"/>
    </row>
    <row r="14" spans="1:41" x14ac:dyDescent="0.2">
      <c r="A14" s="20" t="s">
        <v>390</v>
      </c>
      <c r="B14" s="20" t="s">
        <v>14780</v>
      </c>
      <c r="C14" s="20" t="s">
        <v>14781</v>
      </c>
      <c r="D14" s="20" t="s">
        <v>391</v>
      </c>
      <c r="E14" s="20" t="s">
        <v>394</v>
      </c>
      <c r="F14" s="20" t="s">
        <v>393</v>
      </c>
      <c r="G14" s="20" t="s">
        <v>14782</v>
      </c>
      <c r="H14" s="20" t="s">
        <v>14694</v>
      </c>
      <c r="I14" s="20" t="s">
        <v>14783</v>
      </c>
      <c r="J14" s="20" t="s">
        <v>102</v>
      </c>
      <c r="K14" s="20" t="s">
        <v>14696</v>
      </c>
      <c r="L14" s="20" t="s">
        <v>14784</v>
      </c>
      <c r="M14" s="20" t="s">
        <v>14785</v>
      </c>
      <c r="N14" s="20" t="s">
        <v>14786</v>
      </c>
      <c r="O14" s="20" t="s">
        <v>14772</v>
      </c>
      <c r="P14" s="20" t="s">
        <v>14787</v>
      </c>
      <c r="Q14" s="20" t="s">
        <v>14788</v>
      </c>
      <c r="R14" s="20"/>
      <c r="S14" s="20" t="s">
        <v>14789</v>
      </c>
      <c r="T14" s="20" t="s">
        <v>14790</v>
      </c>
      <c r="U14" s="20" t="s">
        <v>14764</v>
      </c>
      <c r="V14" s="20" t="s">
        <v>14791</v>
      </c>
      <c r="W14" s="20"/>
      <c r="X14" s="20"/>
      <c r="Y14" s="20" t="s">
        <v>69</v>
      </c>
      <c r="Z14" s="20"/>
      <c r="AA14" s="20" t="s">
        <v>14792</v>
      </c>
      <c r="AB14" s="20" t="s">
        <v>68</v>
      </c>
      <c r="AC14" s="20" t="s">
        <v>68</v>
      </c>
      <c r="AD14" s="20" t="s">
        <v>68</v>
      </c>
      <c r="AE14" s="20" t="s">
        <v>14793</v>
      </c>
      <c r="AF14" s="20" t="s">
        <v>68</v>
      </c>
      <c r="AG14" s="20"/>
      <c r="AH14" s="20"/>
      <c r="AI14" s="20"/>
      <c r="AJ14" s="20" t="s">
        <v>14789</v>
      </c>
      <c r="AK14" s="20"/>
      <c r="AL14" s="20"/>
      <c r="AM14" s="20"/>
      <c r="AN14" s="20"/>
      <c r="AO14" s="20"/>
    </row>
    <row r="15" spans="1:41" x14ac:dyDescent="0.2">
      <c r="A15" s="20" t="s">
        <v>390</v>
      </c>
      <c r="B15" s="20" t="s">
        <v>14780</v>
      </c>
      <c r="C15" s="20" t="s">
        <v>14781</v>
      </c>
      <c r="D15" s="20" t="s">
        <v>391</v>
      </c>
      <c r="E15" s="20" t="s">
        <v>394</v>
      </c>
      <c r="F15" s="20" t="s">
        <v>393</v>
      </c>
      <c r="G15" s="20" t="s">
        <v>14782</v>
      </c>
      <c r="H15" s="20" t="s">
        <v>14694</v>
      </c>
      <c r="I15" s="20" t="s">
        <v>14783</v>
      </c>
      <c r="J15" s="20" t="s">
        <v>102</v>
      </c>
      <c r="K15" s="20" t="s">
        <v>14696</v>
      </c>
      <c r="L15" s="20" t="s">
        <v>14794</v>
      </c>
      <c r="M15" s="20" t="s">
        <v>14785</v>
      </c>
      <c r="N15" s="20" t="s">
        <v>14786</v>
      </c>
      <c r="O15" s="20" t="s">
        <v>14772</v>
      </c>
      <c r="P15" s="20" t="s">
        <v>14787</v>
      </c>
      <c r="Q15" s="20" t="s">
        <v>14788</v>
      </c>
      <c r="R15" s="20"/>
      <c r="S15" s="20" t="s">
        <v>14789</v>
      </c>
      <c r="T15" s="20" t="s">
        <v>14790</v>
      </c>
      <c r="U15" s="20" t="s">
        <v>14795</v>
      </c>
      <c r="V15" s="20" t="s">
        <v>14796</v>
      </c>
      <c r="W15" s="20"/>
      <c r="X15" s="20"/>
      <c r="Y15" s="20" t="s">
        <v>69</v>
      </c>
      <c r="Z15" s="20"/>
      <c r="AA15" s="20" t="s">
        <v>14792</v>
      </c>
      <c r="AB15" s="20" t="s">
        <v>68</v>
      </c>
      <c r="AC15" s="20" t="s">
        <v>68</v>
      </c>
      <c r="AD15" s="20" t="s">
        <v>68</v>
      </c>
      <c r="AE15" s="20" t="s">
        <v>14797</v>
      </c>
      <c r="AF15" s="20" t="s">
        <v>68</v>
      </c>
      <c r="AG15" s="20"/>
      <c r="AH15" s="20"/>
      <c r="AI15" s="20"/>
      <c r="AJ15" s="20" t="s">
        <v>14789</v>
      </c>
      <c r="AK15" s="20"/>
      <c r="AL15" s="20"/>
      <c r="AM15" s="20"/>
      <c r="AN15" s="20"/>
      <c r="AO15" s="20"/>
    </row>
    <row r="16" spans="1:41" x14ac:dyDescent="0.2">
      <c r="A16" s="20" t="s">
        <v>390</v>
      </c>
      <c r="B16" s="20" t="s">
        <v>14780</v>
      </c>
      <c r="C16" s="20" t="s">
        <v>14781</v>
      </c>
      <c r="D16" s="20" t="s">
        <v>391</v>
      </c>
      <c r="E16" s="20" t="s">
        <v>394</v>
      </c>
      <c r="F16" s="20" t="s">
        <v>393</v>
      </c>
      <c r="G16" s="20" t="s">
        <v>14782</v>
      </c>
      <c r="H16" s="20" t="s">
        <v>14694</v>
      </c>
      <c r="I16" s="20" t="s">
        <v>14783</v>
      </c>
      <c r="J16" s="20" t="s">
        <v>102</v>
      </c>
      <c r="K16" s="20" t="s">
        <v>14696</v>
      </c>
      <c r="L16" s="20" t="s">
        <v>14798</v>
      </c>
      <c r="M16" s="20" t="s">
        <v>14785</v>
      </c>
      <c r="N16" s="20" t="s">
        <v>14786</v>
      </c>
      <c r="O16" s="20" t="s">
        <v>14772</v>
      </c>
      <c r="P16" s="20" t="s">
        <v>14787</v>
      </c>
      <c r="Q16" s="20" t="s">
        <v>14788</v>
      </c>
      <c r="R16" s="20"/>
      <c r="S16" s="20" t="s">
        <v>14789</v>
      </c>
      <c r="T16" s="20" t="s">
        <v>14790</v>
      </c>
      <c r="U16" s="20" t="s">
        <v>14799</v>
      </c>
      <c r="V16" s="20" t="s">
        <v>14800</v>
      </c>
      <c r="W16" s="20"/>
      <c r="X16" s="20"/>
      <c r="Y16" s="20" t="s">
        <v>69</v>
      </c>
      <c r="Z16" s="20"/>
      <c r="AA16" s="20" t="s">
        <v>14792</v>
      </c>
      <c r="AB16" s="20" t="s">
        <v>68</v>
      </c>
      <c r="AC16" s="20" t="s">
        <v>68</v>
      </c>
      <c r="AD16" s="20" t="s">
        <v>68</v>
      </c>
      <c r="AE16" s="20" t="s">
        <v>14801</v>
      </c>
      <c r="AF16" s="20" t="s">
        <v>68</v>
      </c>
      <c r="AG16" s="20"/>
      <c r="AH16" s="20"/>
      <c r="AI16" s="20"/>
      <c r="AJ16" s="20" t="s">
        <v>14789</v>
      </c>
      <c r="AK16" s="20"/>
      <c r="AL16" s="20"/>
      <c r="AM16" s="20"/>
      <c r="AN16" s="20"/>
      <c r="AO16" s="20"/>
    </row>
    <row r="17" spans="1:41" x14ac:dyDescent="0.2">
      <c r="A17" s="20" t="s">
        <v>413</v>
      </c>
      <c r="B17" s="20" t="s">
        <v>14802</v>
      </c>
      <c r="C17" s="20" t="s">
        <v>14803</v>
      </c>
      <c r="D17" s="20" t="s">
        <v>375</v>
      </c>
      <c r="E17" s="20" t="s">
        <v>416</v>
      </c>
      <c r="F17" s="20" t="s">
        <v>415</v>
      </c>
      <c r="G17" s="20" t="s">
        <v>297</v>
      </c>
      <c r="H17" s="20" t="s">
        <v>14804</v>
      </c>
      <c r="I17" s="20" t="s">
        <v>14805</v>
      </c>
      <c r="J17" s="20" t="s">
        <v>101</v>
      </c>
      <c r="K17" s="20" t="s">
        <v>14696</v>
      </c>
      <c r="L17" s="20" t="s">
        <v>14806</v>
      </c>
      <c r="M17" s="20"/>
      <c r="N17" s="20" t="s">
        <v>14698</v>
      </c>
      <c r="O17" s="20" t="s">
        <v>14761</v>
      </c>
      <c r="P17" s="20" t="s">
        <v>14735</v>
      </c>
      <c r="Q17" s="20" t="s">
        <v>14807</v>
      </c>
      <c r="R17" s="20"/>
      <c r="S17" s="20" t="s">
        <v>14808</v>
      </c>
      <c r="T17" s="20" t="s">
        <v>14709</v>
      </c>
      <c r="U17" s="20" t="s">
        <v>14809</v>
      </c>
      <c r="V17" s="20" t="s">
        <v>14810</v>
      </c>
      <c r="W17" s="20"/>
      <c r="X17" s="20"/>
      <c r="Y17" s="20" t="s">
        <v>69</v>
      </c>
      <c r="Z17" s="20"/>
      <c r="AA17" s="20" t="s">
        <v>14740</v>
      </c>
      <c r="AB17" s="20" t="s">
        <v>69</v>
      </c>
      <c r="AC17" s="20" t="s">
        <v>68</v>
      </c>
      <c r="AD17" s="20" t="s">
        <v>68</v>
      </c>
      <c r="AE17" s="20" t="s">
        <v>14811</v>
      </c>
      <c r="AF17" s="20" t="s">
        <v>68</v>
      </c>
      <c r="AG17" s="20"/>
      <c r="AH17" s="20"/>
      <c r="AI17" s="20"/>
      <c r="AJ17" s="20" t="s">
        <v>14808</v>
      </c>
      <c r="AK17" s="20"/>
      <c r="AL17" s="20"/>
      <c r="AM17" s="20"/>
      <c r="AN17" s="20"/>
      <c r="AO17" s="20"/>
    </row>
    <row r="18" spans="1:41" x14ac:dyDescent="0.2">
      <c r="A18" s="20" t="s">
        <v>413</v>
      </c>
      <c r="B18" s="20" t="s">
        <v>14802</v>
      </c>
      <c r="C18" s="20" t="s">
        <v>14803</v>
      </c>
      <c r="D18" s="20" t="s">
        <v>375</v>
      </c>
      <c r="E18" s="20" t="s">
        <v>416</v>
      </c>
      <c r="F18" s="20" t="s">
        <v>415</v>
      </c>
      <c r="G18" s="20" t="s">
        <v>297</v>
      </c>
      <c r="H18" s="20" t="s">
        <v>14804</v>
      </c>
      <c r="I18" s="20" t="s">
        <v>14805</v>
      </c>
      <c r="J18" s="20" t="s">
        <v>101</v>
      </c>
      <c r="K18" s="20" t="s">
        <v>14696</v>
      </c>
      <c r="L18" s="20" t="s">
        <v>14806</v>
      </c>
      <c r="M18" s="20"/>
      <c r="N18" s="20" t="s">
        <v>14698</v>
      </c>
      <c r="O18" s="20" t="s">
        <v>14761</v>
      </c>
      <c r="P18" s="20" t="s">
        <v>14735</v>
      </c>
      <c r="Q18" s="20" t="s">
        <v>14807</v>
      </c>
      <c r="R18" s="20"/>
      <c r="S18" s="20" t="s">
        <v>14808</v>
      </c>
      <c r="T18" s="20" t="s">
        <v>14704</v>
      </c>
      <c r="U18" s="20" t="s">
        <v>14812</v>
      </c>
      <c r="V18" s="20" t="s">
        <v>14813</v>
      </c>
      <c r="W18" s="20"/>
      <c r="X18" s="20"/>
      <c r="Y18" s="20" t="s">
        <v>69</v>
      </c>
      <c r="Z18" s="20"/>
      <c r="AA18" s="20" t="s">
        <v>14740</v>
      </c>
      <c r="AB18" s="20" t="s">
        <v>69</v>
      </c>
      <c r="AC18" s="20" t="s">
        <v>68</v>
      </c>
      <c r="AD18" s="20" t="s">
        <v>68</v>
      </c>
      <c r="AE18" s="20" t="s">
        <v>14811</v>
      </c>
      <c r="AF18" s="20" t="s">
        <v>68</v>
      </c>
      <c r="AG18" s="20"/>
      <c r="AH18" s="20"/>
      <c r="AI18" s="20"/>
      <c r="AJ18" s="20" t="s">
        <v>14808</v>
      </c>
      <c r="AK18" s="20"/>
      <c r="AL18" s="20"/>
      <c r="AM18" s="20"/>
      <c r="AN18" s="20"/>
      <c r="AO18" s="20"/>
    </row>
    <row r="19" spans="1:41" x14ac:dyDescent="0.2">
      <c r="A19" s="20" t="s">
        <v>413</v>
      </c>
      <c r="B19" s="20" t="s">
        <v>14802</v>
      </c>
      <c r="C19" s="20" t="s">
        <v>14803</v>
      </c>
      <c r="D19" s="20" t="s">
        <v>375</v>
      </c>
      <c r="E19" s="20" t="s">
        <v>416</v>
      </c>
      <c r="F19" s="20" t="s">
        <v>415</v>
      </c>
      <c r="G19" s="20" t="s">
        <v>297</v>
      </c>
      <c r="H19" s="20" t="s">
        <v>14804</v>
      </c>
      <c r="I19" s="20" t="s">
        <v>14805</v>
      </c>
      <c r="J19" s="20" t="s">
        <v>101</v>
      </c>
      <c r="K19" s="20" t="s">
        <v>14696</v>
      </c>
      <c r="L19" s="20" t="s">
        <v>14806</v>
      </c>
      <c r="M19" s="20"/>
      <c r="N19" s="20" t="s">
        <v>14698</v>
      </c>
      <c r="O19" s="20" t="s">
        <v>14761</v>
      </c>
      <c r="P19" s="20" t="s">
        <v>14735</v>
      </c>
      <c r="Q19" s="20" t="s">
        <v>14807</v>
      </c>
      <c r="R19" s="20"/>
      <c r="S19" s="20" t="s">
        <v>14808</v>
      </c>
      <c r="T19" s="20" t="s">
        <v>14814</v>
      </c>
      <c r="U19" s="20" t="s">
        <v>14815</v>
      </c>
      <c r="V19" s="20" t="s">
        <v>14816</v>
      </c>
      <c r="W19" s="20"/>
      <c r="X19" s="20"/>
      <c r="Y19" s="20" t="s">
        <v>69</v>
      </c>
      <c r="Z19" s="20"/>
      <c r="AA19" s="20" t="s">
        <v>14740</v>
      </c>
      <c r="AB19" s="20" t="s">
        <v>69</v>
      </c>
      <c r="AC19" s="20" t="s">
        <v>68</v>
      </c>
      <c r="AD19" s="20" t="s">
        <v>68</v>
      </c>
      <c r="AE19" s="20" t="s">
        <v>14811</v>
      </c>
      <c r="AF19" s="20" t="s">
        <v>68</v>
      </c>
      <c r="AG19" s="20"/>
      <c r="AH19" s="20"/>
      <c r="AI19" s="20"/>
      <c r="AJ19" s="20" t="s">
        <v>14808</v>
      </c>
      <c r="AK19" s="20"/>
      <c r="AL19" s="20"/>
      <c r="AM19" s="20"/>
      <c r="AN19" s="20"/>
      <c r="AO19" s="20"/>
    </row>
    <row r="20" spans="1:41" x14ac:dyDescent="0.2">
      <c r="A20" s="20" t="s">
        <v>526</v>
      </c>
      <c r="B20" s="20" t="s">
        <v>14817</v>
      </c>
      <c r="C20" s="20" t="s">
        <v>14818</v>
      </c>
      <c r="D20" s="20" t="s">
        <v>445</v>
      </c>
      <c r="E20" s="20" t="s">
        <v>529</v>
      </c>
      <c r="F20" s="20" t="s">
        <v>528</v>
      </c>
      <c r="G20" s="20" t="s">
        <v>14819</v>
      </c>
      <c r="H20" s="20" t="s">
        <v>14694</v>
      </c>
      <c r="I20" s="20" t="s">
        <v>14820</v>
      </c>
      <c r="J20" s="20" t="s">
        <v>102</v>
      </c>
      <c r="K20" s="20" t="s">
        <v>14696</v>
      </c>
      <c r="L20" s="20" t="s">
        <v>14821</v>
      </c>
      <c r="M20" s="20" t="s">
        <v>14822</v>
      </c>
      <c r="N20" s="20" t="s">
        <v>14698</v>
      </c>
      <c r="O20" s="20" t="s">
        <v>14714</v>
      </c>
      <c r="P20" s="20" t="s">
        <v>14715</v>
      </c>
      <c r="Q20" s="20" t="s">
        <v>14823</v>
      </c>
      <c r="R20" s="20"/>
      <c r="S20" s="20" t="s">
        <v>14824</v>
      </c>
      <c r="T20" s="20" t="s">
        <v>14825</v>
      </c>
      <c r="U20" s="20" t="s">
        <v>14826</v>
      </c>
      <c r="V20" s="20" t="s">
        <v>14827</v>
      </c>
      <c r="W20" s="20"/>
      <c r="X20" s="20"/>
      <c r="Y20" s="20" t="s">
        <v>69</v>
      </c>
      <c r="Z20" s="20"/>
      <c r="AA20" s="20" t="s">
        <v>14828</v>
      </c>
      <c r="AB20" s="20" t="s">
        <v>68</v>
      </c>
      <c r="AC20" s="20" t="s">
        <v>69</v>
      </c>
      <c r="AD20" s="20" t="s">
        <v>69</v>
      </c>
      <c r="AE20" s="20" t="s">
        <v>14829</v>
      </c>
      <c r="AF20" s="20" t="s">
        <v>68</v>
      </c>
      <c r="AG20" s="20"/>
      <c r="AH20" s="20"/>
      <c r="AI20" s="20"/>
      <c r="AJ20" s="20" t="s">
        <v>14824</v>
      </c>
      <c r="AK20" s="20"/>
      <c r="AL20" s="20"/>
      <c r="AM20" s="20"/>
      <c r="AN20" s="20"/>
      <c r="AO20" s="20"/>
    </row>
    <row r="21" spans="1:41" x14ac:dyDescent="0.2">
      <c r="A21" s="20" t="s">
        <v>526</v>
      </c>
      <c r="B21" s="20" t="s">
        <v>14817</v>
      </c>
      <c r="C21" s="20" t="s">
        <v>14818</v>
      </c>
      <c r="D21" s="20" t="s">
        <v>445</v>
      </c>
      <c r="E21" s="20" t="s">
        <v>529</v>
      </c>
      <c r="F21" s="20" t="s">
        <v>528</v>
      </c>
      <c r="G21" s="20" t="s">
        <v>14819</v>
      </c>
      <c r="H21" s="20" t="s">
        <v>14694</v>
      </c>
      <c r="I21" s="20" t="s">
        <v>14820</v>
      </c>
      <c r="J21" s="20" t="s">
        <v>102</v>
      </c>
      <c r="K21" s="20" t="s">
        <v>14696</v>
      </c>
      <c r="L21" s="20" t="s">
        <v>14821</v>
      </c>
      <c r="M21" s="20" t="s">
        <v>14822</v>
      </c>
      <c r="N21" s="20" t="s">
        <v>14698</v>
      </c>
      <c r="O21" s="20" t="s">
        <v>14714</v>
      </c>
      <c r="P21" s="20" t="s">
        <v>14735</v>
      </c>
      <c r="Q21" s="20" t="s">
        <v>14823</v>
      </c>
      <c r="R21" s="20"/>
      <c r="S21" s="20" t="s">
        <v>14830</v>
      </c>
      <c r="T21" s="20" t="s">
        <v>14825</v>
      </c>
      <c r="U21" s="20" t="s">
        <v>14831</v>
      </c>
      <c r="V21" s="20" t="s">
        <v>14832</v>
      </c>
      <c r="W21" s="20"/>
      <c r="X21" s="20"/>
      <c r="Y21" s="20" t="s">
        <v>69</v>
      </c>
      <c r="Z21" s="20"/>
      <c r="AA21" s="20" t="s">
        <v>14833</v>
      </c>
      <c r="AB21" s="20" t="s">
        <v>68</v>
      </c>
      <c r="AC21" s="20" t="s">
        <v>69</v>
      </c>
      <c r="AD21" s="20" t="s">
        <v>69</v>
      </c>
      <c r="AE21" s="20" t="s">
        <v>14834</v>
      </c>
      <c r="AF21" s="20" t="s">
        <v>68</v>
      </c>
      <c r="AG21" s="20"/>
      <c r="AH21" s="20"/>
      <c r="AI21" s="20"/>
      <c r="AJ21" s="20" t="s">
        <v>14830</v>
      </c>
      <c r="AK21" s="20"/>
      <c r="AL21" s="20"/>
      <c r="AM21" s="20"/>
      <c r="AN21" s="20"/>
      <c r="AO21" s="20"/>
    </row>
    <row r="22" spans="1:41" x14ac:dyDescent="0.2">
      <c r="A22" s="20" t="s">
        <v>638</v>
      </c>
      <c r="B22" s="20" t="s">
        <v>14835</v>
      </c>
      <c r="C22" s="20" t="s">
        <v>14836</v>
      </c>
      <c r="D22" s="20" t="s">
        <v>571</v>
      </c>
      <c r="E22" s="20" t="s">
        <v>641</v>
      </c>
      <c r="F22" s="20" t="s">
        <v>640</v>
      </c>
      <c r="G22" s="20" t="s">
        <v>14837</v>
      </c>
      <c r="H22" s="20" t="s">
        <v>14804</v>
      </c>
      <c r="I22" s="20" t="s">
        <v>14838</v>
      </c>
      <c r="J22" s="20" t="s">
        <v>101</v>
      </c>
      <c r="K22" s="20" t="s">
        <v>14839</v>
      </c>
      <c r="L22" s="20" t="s">
        <v>14840</v>
      </c>
      <c r="M22" s="20" t="s">
        <v>14841</v>
      </c>
      <c r="N22" s="20" t="s">
        <v>14698</v>
      </c>
      <c r="O22" s="20" t="s">
        <v>110</v>
      </c>
      <c r="P22" s="20" t="s">
        <v>14735</v>
      </c>
      <c r="Q22" s="20"/>
      <c r="R22" s="20"/>
      <c r="S22" s="20" t="s">
        <v>14842</v>
      </c>
      <c r="T22" s="20" t="s">
        <v>14709</v>
      </c>
      <c r="U22" s="20" t="s">
        <v>14843</v>
      </c>
      <c r="V22" s="20" t="s">
        <v>14816</v>
      </c>
      <c r="W22" s="20"/>
      <c r="X22" s="20"/>
      <c r="Y22" s="20" t="s">
        <v>69</v>
      </c>
      <c r="Z22" s="20"/>
      <c r="AA22" s="20" t="s">
        <v>14844</v>
      </c>
      <c r="AB22" s="20" t="s">
        <v>69</v>
      </c>
      <c r="AC22" s="20" t="s">
        <v>69</v>
      </c>
      <c r="AD22" s="20" t="s">
        <v>69</v>
      </c>
      <c r="AE22" s="20" t="s">
        <v>14845</v>
      </c>
      <c r="AF22" s="20" t="s">
        <v>68</v>
      </c>
      <c r="AG22" s="20"/>
      <c r="AH22" s="20"/>
      <c r="AI22" s="20"/>
      <c r="AJ22" s="20" t="s">
        <v>14842</v>
      </c>
      <c r="AK22" s="20"/>
      <c r="AL22" s="20"/>
      <c r="AM22" s="20"/>
      <c r="AN22" s="20"/>
      <c r="AO22" s="20"/>
    </row>
    <row r="23" spans="1:41" x14ac:dyDescent="0.2">
      <c r="A23" s="20" t="s">
        <v>638</v>
      </c>
      <c r="B23" s="20" t="s">
        <v>14835</v>
      </c>
      <c r="C23" s="20" t="s">
        <v>14836</v>
      </c>
      <c r="D23" s="20" t="s">
        <v>571</v>
      </c>
      <c r="E23" s="20" t="s">
        <v>641</v>
      </c>
      <c r="F23" s="20" t="s">
        <v>640</v>
      </c>
      <c r="G23" s="20" t="s">
        <v>14837</v>
      </c>
      <c r="H23" s="20" t="s">
        <v>14804</v>
      </c>
      <c r="I23" s="20" t="s">
        <v>14838</v>
      </c>
      <c r="J23" s="20" t="s">
        <v>101</v>
      </c>
      <c r="K23" s="20" t="s">
        <v>14839</v>
      </c>
      <c r="L23" s="20" t="s">
        <v>14840</v>
      </c>
      <c r="M23" s="20" t="s">
        <v>14841</v>
      </c>
      <c r="N23" s="20" t="s">
        <v>14698</v>
      </c>
      <c r="O23" s="20" t="s">
        <v>110</v>
      </c>
      <c r="P23" s="20" t="s">
        <v>14735</v>
      </c>
      <c r="Q23" s="20"/>
      <c r="R23" s="20"/>
      <c r="S23" s="20" t="s">
        <v>14842</v>
      </c>
      <c r="T23" s="20" t="s">
        <v>14846</v>
      </c>
      <c r="U23" s="20" t="s">
        <v>14847</v>
      </c>
      <c r="V23" s="20" t="s">
        <v>14706</v>
      </c>
      <c r="W23" s="20"/>
      <c r="X23" s="20"/>
      <c r="Y23" s="20" t="s">
        <v>69</v>
      </c>
      <c r="Z23" s="20"/>
      <c r="AA23" s="20" t="s">
        <v>14844</v>
      </c>
      <c r="AB23" s="20" t="s">
        <v>69</v>
      </c>
      <c r="AC23" s="20" t="s">
        <v>69</v>
      </c>
      <c r="AD23" s="20" t="s">
        <v>69</v>
      </c>
      <c r="AE23" s="20" t="s">
        <v>14845</v>
      </c>
      <c r="AF23" s="20" t="s">
        <v>68</v>
      </c>
      <c r="AG23" s="20"/>
      <c r="AH23" s="20"/>
      <c r="AI23" s="20"/>
      <c r="AJ23" s="20" t="s">
        <v>14842</v>
      </c>
      <c r="AK23" s="20"/>
      <c r="AL23" s="20"/>
      <c r="AM23" s="20"/>
      <c r="AN23" s="20"/>
      <c r="AO23" s="20"/>
    </row>
    <row r="24" spans="1:41" x14ac:dyDescent="0.2">
      <c r="A24" s="20" t="s">
        <v>638</v>
      </c>
      <c r="B24" s="20" t="s">
        <v>14835</v>
      </c>
      <c r="C24" s="20" t="s">
        <v>14836</v>
      </c>
      <c r="D24" s="20" t="s">
        <v>571</v>
      </c>
      <c r="E24" s="20" t="s">
        <v>641</v>
      </c>
      <c r="F24" s="20" t="s">
        <v>640</v>
      </c>
      <c r="G24" s="20" t="s">
        <v>14837</v>
      </c>
      <c r="H24" s="20" t="s">
        <v>14804</v>
      </c>
      <c r="I24" s="20" t="s">
        <v>14838</v>
      </c>
      <c r="J24" s="20" t="s">
        <v>101</v>
      </c>
      <c r="K24" s="20" t="s">
        <v>14839</v>
      </c>
      <c r="L24" s="20" t="s">
        <v>14840</v>
      </c>
      <c r="M24" s="20" t="s">
        <v>14841</v>
      </c>
      <c r="N24" s="20" t="s">
        <v>14698</v>
      </c>
      <c r="O24" s="20" t="s">
        <v>110</v>
      </c>
      <c r="P24" s="20" t="s">
        <v>14735</v>
      </c>
      <c r="Q24" s="20"/>
      <c r="R24" s="20"/>
      <c r="S24" s="20" t="s">
        <v>14842</v>
      </c>
      <c r="T24" s="20" t="s">
        <v>14704</v>
      </c>
      <c r="U24" s="20" t="s">
        <v>14848</v>
      </c>
      <c r="V24" s="20" t="s">
        <v>14827</v>
      </c>
      <c r="W24" s="20"/>
      <c r="X24" s="20"/>
      <c r="Y24" s="20" t="s">
        <v>69</v>
      </c>
      <c r="Z24" s="20"/>
      <c r="AA24" s="20" t="s">
        <v>14844</v>
      </c>
      <c r="AB24" s="20" t="s">
        <v>69</v>
      </c>
      <c r="AC24" s="20" t="s">
        <v>69</v>
      </c>
      <c r="AD24" s="20" t="s">
        <v>69</v>
      </c>
      <c r="AE24" s="20" t="s">
        <v>14845</v>
      </c>
      <c r="AF24" s="20" t="s">
        <v>68</v>
      </c>
      <c r="AG24" s="20"/>
      <c r="AH24" s="20"/>
      <c r="AI24" s="20"/>
      <c r="AJ24" s="20" t="s">
        <v>14842</v>
      </c>
      <c r="AK24" s="20"/>
      <c r="AL24" s="20"/>
      <c r="AM24" s="20"/>
      <c r="AN24" s="20"/>
      <c r="AO24" s="20"/>
    </row>
    <row r="25" spans="1:41" x14ac:dyDescent="0.2">
      <c r="A25" s="20" t="s">
        <v>800</v>
      </c>
      <c r="B25" s="20" t="s">
        <v>14849</v>
      </c>
      <c r="C25" s="20" t="s">
        <v>14850</v>
      </c>
      <c r="D25" s="20" t="s">
        <v>571</v>
      </c>
      <c r="E25" s="20" t="s">
        <v>802</v>
      </c>
      <c r="F25" s="20" t="s">
        <v>640</v>
      </c>
      <c r="G25" s="20" t="s">
        <v>14851</v>
      </c>
      <c r="H25" s="20" t="s">
        <v>14852</v>
      </c>
      <c r="I25" s="20" t="s">
        <v>14853</v>
      </c>
      <c r="J25" s="20" t="s">
        <v>101</v>
      </c>
      <c r="K25" s="20" t="s">
        <v>14732</v>
      </c>
      <c r="L25" s="20" t="s">
        <v>14854</v>
      </c>
      <c r="M25" s="20"/>
      <c r="N25" s="20" t="s">
        <v>14698</v>
      </c>
      <c r="O25" s="20" t="s">
        <v>14761</v>
      </c>
      <c r="P25" s="20" t="s">
        <v>14715</v>
      </c>
      <c r="Q25" s="20"/>
      <c r="R25" s="20"/>
      <c r="S25" s="20" t="s">
        <v>14855</v>
      </c>
      <c r="T25" s="20" t="s">
        <v>14704</v>
      </c>
      <c r="U25" s="20" t="s">
        <v>14856</v>
      </c>
      <c r="V25" s="20" t="s">
        <v>14717</v>
      </c>
      <c r="W25" s="20"/>
      <c r="X25" s="20"/>
      <c r="Y25" s="20" t="s">
        <v>69</v>
      </c>
      <c r="Z25" s="20"/>
      <c r="AA25" s="20" t="s">
        <v>14857</v>
      </c>
      <c r="AB25" s="20" t="s">
        <v>69</v>
      </c>
      <c r="AC25" s="20" t="s">
        <v>69</v>
      </c>
      <c r="AD25" s="20" t="s">
        <v>69</v>
      </c>
      <c r="AE25" s="20" t="s">
        <v>14858</v>
      </c>
      <c r="AF25" s="20" t="s">
        <v>68</v>
      </c>
      <c r="AG25" s="20"/>
      <c r="AH25" s="20"/>
      <c r="AI25" s="20"/>
      <c r="AJ25" s="20" t="s">
        <v>14855</v>
      </c>
      <c r="AK25" s="20"/>
      <c r="AL25" s="20"/>
      <c r="AM25" s="20"/>
      <c r="AN25" s="20"/>
      <c r="AO25" s="20"/>
    </row>
    <row r="26" spans="1:41" x14ac:dyDescent="0.2">
      <c r="A26" s="20" t="s">
        <v>800</v>
      </c>
      <c r="B26" s="20" t="s">
        <v>14849</v>
      </c>
      <c r="C26" s="20" t="s">
        <v>14850</v>
      </c>
      <c r="D26" s="20" t="s">
        <v>571</v>
      </c>
      <c r="E26" s="20" t="s">
        <v>802</v>
      </c>
      <c r="F26" s="20" t="s">
        <v>640</v>
      </c>
      <c r="G26" s="20" t="s">
        <v>14851</v>
      </c>
      <c r="H26" s="20" t="s">
        <v>14852</v>
      </c>
      <c r="I26" s="20" t="s">
        <v>14853</v>
      </c>
      <c r="J26" s="20" t="s">
        <v>101</v>
      </c>
      <c r="K26" s="20" t="s">
        <v>14732</v>
      </c>
      <c r="L26" s="20" t="s">
        <v>14854</v>
      </c>
      <c r="M26" s="20"/>
      <c r="N26" s="20" t="s">
        <v>14742</v>
      </c>
      <c r="O26" s="20" t="s">
        <v>14761</v>
      </c>
      <c r="P26" s="20" t="s">
        <v>14715</v>
      </c>
      <c r="Q26" s="20"/>
      <c r="R26" s="20"/>
      <c r="S26" s="20" t="s">
        <v>14855</v>
      </c>
      <c r="T26" s="20" t="s">
        <v>14704</v>
      </c>
      <c r="U26" s="20" t="s">
        <v>14859</v>
      </c>
      <c r="V26" s="20" t="s">
        <v>14860</v>
      </c>
      <c r="W26" s="20"/>
      <c r="X26" s="20"/>
      <c r="Y26" s="20" t="s">
        <v>69</v>
      </c>
      <c r="Z26" s="20"/>
      <c r="AA26" s="20" t="s">
        <v>14857</v>
      </c>
      <c r="AB26" s="20" t="s">
        <v>69</v>
      </c>
      <c r="AC26" s="20" t="s">
        <v>69</v>
      </c>
      <c r="AD26" s="20" t="s">
        <v>69</v>
      </c>
      <c r="AE26" s="20" t="s">
        <v>14861</v>
      </c>
      <c r="AF26" s="20" t="s">
        <v>68</v>
      </c>
      <c r="AG26" s="20"/>
      <c r="AH26" s="20"/>
      <c r="AI26" s="20"/>
      <c r="AJ26" s="20" t="s">
        <v>14855</v>
      </c>
      <c r="AK26" s="20"/>
      <c r="AL26" s="20"/>
      <c r="AM26" s="20"/>
      <c r="AN26" s="20"/>
      <c r="AO26" s="20"/>
    </row>
    <row r="27" spans="1:41" x14ac:dyDescent="0.2">
      <c r="A27" s="20" t="s">
        <v>473</v>
      </c>
      <c r="B27" s="20" t="s">
        <v>14862</v>
      </c>
      <c r="C27" s="20" t="s">
        <v>14863</v>
      </c>
      <c r="D27" s="20" t="s">
        <v>391</v>
      </c>
      <c r="E27" s="20" t="s">
        <v>476</v>
      </c>
      <c r="F27" s="20" t="s">
        <v>475</v>
      </c>
      <c r="G27" s="20" t="s">
        <v>14864</v>
      </c>
      <c r="H27" s="20" t="s">
        <v>14852</v>
      </c>
      <c r="I27" s="20" t="s">
        <v>14865</v>
      </c>
      <c r="J27" s="20" t="s">
        <v>101</v>
      </c>
      <c r="K27" s="20" t="s">
        <v>14866</v>
      </c>
      <c r="L27" s="20" t="s">
        <v>14867</v>
      </c>
      <c r="M27" s="20" t="s">
        <v>14868</v>
      </c>
      <c r="N27" s="20" t="s">
        <v>14698</v>
      </c>
      <c r="O27" s="20" t="s">
        <v>14772</v>
      </c>
      <c r="P27" s="20" t="s">
        <v>14787</v>
      </c>
      <c r="Q27" s="20"/>
      <c r="R27" s="20"/>
      <c r="S27" s="20"/>
      <c r="T27" s="20" t="s">
        <v>14704</v>
      </c>
      <c r="U27" s="20" t="s">
        <v>14815</v>
      </c>
      <c r="V27" s="20" t="s">
        <v>14869</v>
      </c>
      <c r="W27" s="20"/>
      <c r="X27" s="20" t="s">
        <v>14870</v>
      </c>
      <c r="Y27" s="20" t="s">
        <v>69</v>
      </c>
      <c r="Z27" s="20"/>
      <c r="AA27" s="20" t="s">
        <v>14871</v>
      </c>
      <c r="AB27" s="20" t="s">
        <v>69</v>
      </c>
      <c r="AC27" s="20" t="s">
        <v>68</v>
      </c>
      <c r="AD27" s="20" t="s">
        <v>68</v>
      </c>
      <c r="AE27" s="20" t="s">
        <v>14872</v>
      </c>
      <c r="AF27" s="20" t="s">
        <v>68</v>
      </c>
      <c r="AG27" s="20" t="s">
        <v>14873</v>
      </c>
      <c r="AH27" s="20" t="s">
        <v>14874</v>
      </c>
      <c r="AI27" s="20" t="s">
        <v>14875</v>
      </c>
      <c r="AJ27" s="20" t="s">
        <v>14876</v>
      </c>
      <c r="AK27" s="20" t="s">
        <v>14271</v>
      </c>
      <c r="AL27" s="20"/>
      <c r="AM27" s="20"/>
      <c r="AN27" s="20" t="s">
        <v>105</v>
      </c>
      <c r="AO27" s="20"/>
    </row>
    <row r="28" spans="1:41" x14ac:dyDescent="0.2">
      <c r="A28" s="20" t="s">
        <v>658</v>
      </c>
      <c r="B28" s="20" t="s">
        <v>14877</v>
      </c>
      <c r="C28" s="20" t="s">
        <v>14878</v>
      </c>
      <c r="D28" s="20" t="s">
        <v>571</v>
      </c>
      <c r="E28" s="20" t="s">
        <v>661</v>
      </c>
      <c r="F28" s="20" t="s">
        <v>660</v>
      </c>
      <c r="G28" s="20" t="s">
        <v>163</v>
      </c>
      <c r="H28" s="20" t="s">
        <v>110</v>
      </c>
      <c r="I28" s="20" t="s">
        <v>14879</v>
      </c>
      <c r="J28" s="20" t="s">
        <v>102</v>
      </c>
      <c r="K28" s="20" t="s">
        <v>14732</v>
      </c>
      <c r="L28" s="20" t="s">
        <v>14880</v>
      </c>
      <c r="M28" s="20"/>
      <c r="N28" s="20" t="s">
        <v>14698</v>
      </c>
      <c r="O28" s="20" t="s">
        <v>14761</v>
      </c>
      <c r="P28" s="20" t="s">
        <v>14700</v>
      </c>
      <c r="Q28" s="20" t="s">
        <v>14881</v>
      </c>
      <c r="R28" s="20"/>
      <c r="S28" s="20"/>
      <c r="T28" s="20" t="s">
        <v>14790</v>
      </c>
      <c r="U28" s="20" t="s">
        <v>14882</v>
      </c>
      <c r="V28" s="20" t="s">
        <v>14705</v>
      </c>
      <c r="W28" s="20"/>
      <c r="X28" s="20"/>
      <c r="Y28" s="20" t="s">
        <v>69</v>
      </c>
      <c r="Z28" s="20"/>
      <c r="AA28" s="20" t="s">
        <v>14883</v>
      </c>
      <c r="AB28" s="20" t="s">
        <v>69</v>
      </c>
      <c r="AC28" s="20" t="s">
        <v>14884</v>
      </c>
      <c r="AD28" s="20" t="s">
        <v>69</v>
      </c>
      <c r="AE28" s="20" t="s">
        <v>14885</v>
      </c>
      <c r="AF28" s="20" t="s">
        <v>68</v>
      </c>
      <c r="AG28" s="20" t="s">
        <v>14886</v>
      </c>
      <c r="AH28" s="20"/>
      <c r="AI28" s="20" t="s">
        <v>14887</v>
      </c>
      <c r="AJ28" s="20"/>
      <c r="AK28" s="20" t="s">
        <v>14283</v>
      </c>
      <c r="AL28" s="20"/>
      <c r="AM28" s="20" t="s">
        <v>14888</v>
      </c>
      <c r="AN28" s="20" t="s">
        <v>105</v>
      </c>
      <c r="AO28" s="20"/>
    </row>
    <row r="29" spans="1:41" x14ac:dyDescent="0.2">
      <c r="A29" s="20" t="s">
        <v>658</v>
      </c>
      <c r="B29" s="20" t="s">
        <v>14877</v>
      </c>
      <c r="C29" s="20" t="s">
        <v>14878</v>
      </c>
      <c r="D29" s="20" t="s">
        <v>571</v>
      </c>
      <c r="E29" s="20" t="s">
        <v>661</v>
      </c>
      <c r="F29" s="20" t="s">
        <v>660</v>
      </c>
      <c r="G29" s="20" t="s">
        <v>163</v>
      </c>
      <c r="H29" s="20" t="s">
        <v>110</v>
      </c>
      <c r="I29" s="20" t="s">
        <v>14879</v>
      </c>
      <c r="J29" s="20" t="s">
        <v>102</v>
      </c>
      <c r="K29" s="20" t="s">
        <v>14732</v>
      </c>
      <c r="L29" s="20" t="s">
        <v>14880</v>
      </c>
      <c r="M29" s="20"/>
      <c r="N29" s="20" t="s">
        <v>14889</v>
      </c>
      <c r="O29" s="20" t="s">
        <v>14761</v>
      </c>
      <c r="P29" s="20" t="s">
        <v>14700</v>
      </c>
      <c r="Q29" s="20" t="s">
        <v>14881</v>
      </c>
      <c r="R29" s="20"/>
      <c r="S29" s="20"/>
      <c r="T29" s="20" t="s">
        <v>14790</v>
      </c>
      <c r="U29" s="20" t="s">
        <v>14882</v>
      </c>
      <c r="V29" s="20" t="s">
        <v>14705</v>
      </c>
      <c r="W29" s="20"/>
      <c r="X29" s="20"/>
      <c r="Y29" s="20" t="s">
        <v>69</v>
      </c>
      <c r="Z29" s="20"/>
      <c r="AA29" s="20" t="s">
        <v>14883</v>
      </c>
      <c r="AB29" s="20" t="s">
        <v>69</v>
      </c>
      <c r="AC29" s="20" t="s">
        <v>14884</v>
      </c>
      <c r="AD29" s="20" t="s">
        <v>69</v>
      </c>
      <c r="AE29" s="20" t="s">
        <v>14885</v>
      </c>
      <c r="AF29" s="20" t="s">
        <v>68</v>
      </c>
      <c r="AG29" s="20" t="s">
        <v>14886</v>
      </c>
      <c r="AH29" s="20"/>
      <c r="AI29" s="20" t="s">
        <v>14887</v>
      </c>
      <c r="AJ29" s="20"/>
      <c r="AK29" s="20" t="s">
        <v>14283</v>
      </c>
      <c r="AL29" s="20"/>
      <c r="AM29" s="20" t="s">
        <v>14888</v>
      </c>
      <c r="AN29" s="20" t="s">
        <v>105</v>
      </c>
      <c r="AO29" s="20"/>
    </row>
    <row r="30" spans="1:41" x14ac:dyDescent="0.2">
      <c r="A30" s="20" t="s">
        <v>658</v>
      </c>
      <c r="B30" s="20" t="s">
        <v>14877</v>
      </c>
      <c r="C30" s="20" t="s">
        <v>14878</v>
      </c>
      <c r="D30" s="20" t="s">
        <v>571</v>
      </c>
      <c r="E30" s="20" t="s">
        <v>661</v>
      </c>
      <c r="F30" s="20" t="s">
        <v>660</v>
      </c>
      <c r="G30" s="20" t="s">
        <v>163</v>
      </c>
      <c r="H30" s="20" t="s">
        <v>110</v>
      </c>
      <c r="I30" s="20" t="s">
        <v>14890</v>
      </c>
      <c r="J30" s="20" t="s">
        <v>102</v>
      </c>
      <c r="K30" s="20" t="s">
        <v>14732</v>
      </c>
      <c r="L30" s="20" t="s">
        <v>14880</v>
      </c>
      <c r="M30" s="20"/>
      <c r="N30" s="20" t="s">
        <v>14698</v>
      </c>
      <c r="O30" s="20" t="s">
        <v>14761</v>
      </c>
      <c r="P30" s="20" t="s">
        <v>14700</v>
      </c>
      <c r="Q30" s="20" t="s">
        <v>14881</v>
      </c>
      <c r="R30" s="20"/>
      <c r="S30" s="20"/>
      <c r="T30" s="20" t="s">
        <v>14790</v>
      </c>
      <c r="U30" s="20" t="s">
        <v>14891</v>
      </c>
      <c r="V30" s="20" t="s">
        <v>14848</v>
      </c>
      <c r="W30" s="20"/>
      <c r="X30" s="20"/>
      <c r="Y30" s="20" t="s">
        <v>69</v>
      </c>
      <c r="Z30" s="20"/>
      <c r="AA30" s="20" t="s">
        <v>14883</v>
      </c>
      <c r="AB30" s="20" t="s">
        <v>69</v>
      </c>
      <c r="AC30" s="20" t="s">
        <v>14884</v>
      </c>
      <c r="AD30" s="20" t="s">
        <v>69</v>
      </c>
      <c r="AE30" s="20" t="s">
        <v>14885</v>
      </c>
      <c r="AF30" s="20" t="s">
        <v>68</v>
      </c>
      <c r="AG30" s="20" t="s">
        <v>14886</v>
      </c>
      <c r="AH30" s="20"/>
      <c r="AI30" s="20" t="s">
        <v>14887</v>
      </c>
      <c r="AJ30" s="20"/>
      <c r="AK30" s="20" t="s">
        <v>14283</v>
      </c>
      <c r="AL30" s="20"/>
      <c r="AM30" s="20" t="s">
        <v>14888</v>
      </c>
      <c r="AN30" s="20" t="s">
        <v>105</v>
      </c>
      <c r="AO30" s="20"/>
    </row>
    <row r="31" spans="1:41" x14ac:dyDescent="0.2">
      <c r="A31" s="20" t="s">
        <v>658</v>
      </c>
      <c r="B31" s="20" t="s">
        <v>14877</v>
      </c>
      <c r="C31" s="20" t="s">
        <v>14878</v>
      </c>
      <c r="D31" s="20" t="s">
        <v>571</v>
      </c>
      <c r="E31" s="20" t="s">
        <v>661</v>
      </c>
      <c r="F31" s="20" t="s">
        <v>660</v>
      </c>
      <c r="G31" s="20" t="s">
        <v>163</v>
      </c>
      <c r="H31" s="20" t="s">
        <v>110</v>
      </c>
      <c r="I31" s="20" t="s">
        <v>14890</v>
      </c>
      <c r="J31" s="20" t="s">
        <v>102</v>
      </c>
      <c r="K31" s="20" t="s">
        <v>14732</v>
      </c>
      <c r="L31" s="20" t="s">
        <v>14880</v>
      </c>
      <c r="M31" s="20"/>
      <c r="N31" s="20" t="s">
        <v>14889</v>
      </c>
      <c r="O31" s="20" t="s">
        <v>14761</v>
      </c>
      <c r="P31" s="20" t="s">
        <v>14700</v>
      </c>
      <c r="Q31" s="20" t="s">
        <v>14881</v>
      </c>
      <c r="R31" s="20"/>
      <c r="S31" s="20"/>
      <c r="T31" s="20" t="s">
        <v>14790</v>
      </c>
      <c r="U31" s="20" t="s">
        <v>14892</v>
      </c>
      <c r="V31" s="20" t="s">
        <v>14827</v>
      </c>
      <c r="W31" s="20"/>
      <c r="X31" s="20"/>
      <c r="Y31" s="20" t="s">
        <v>69</v>
      </c>
      <c r="Z31" s="20"/>
      <c r="AA31" s="20" t="s">
        <v>14883</v>
      </c>
      <c r="AB31" s="20" t="s">
        <v>69</v>
      </c>
      <c r="AC31" s="20" t="s">
        <v>14884</v>
      </c>
      <c r="AD31" s="20" t="s">
        <v>69</v>
      </c>
      <c r="AE31" s="20" t="s">
        <v>14885</v>
      </c>
      <c r="AF31" s="20" t="s">
        <v>68</v>
      </c>
      <c r="AG31" s="20" t="s">
        <v>14886</v>
      </c>
      <c r="AH31" s="20"/>
      <c r="AI31" s="20" t="s">
        <v>14887</v>
      </c>
      <c r="AJ31" s="20"/>
      <c r="AK31" s="20" t="s">
        <v>14283</v>
      </c>
      <c r="AL31" s="20"/>
      <c r="AM31" s="20" t="s">
        <v>14888</v>
      </c>
      <c r="AN31" s="20" t="s">
        <v>105</v>
      </c>
      <c r="AO31" s="20"/>
    </row>
    <row r="32" spans="1:41" x14ac:dyDescent="0.2">
      <c r="A32" s="20" t="s">
        <v>658</v>
      </c>
      <c r="B32" s="20" t="s">
        <v>14877</v>
      </c>
      <c r="C32" s="20" t="s">
        <v>14878</v>
      </c>
      <c r="D32" s="20" t="s">
        <v>571</v>
      </c>
      <c r="E32" s="20" t="s">
        <v>661</v>
      </c>
      <c r="F32" s="20" t="s">
        <v>660</v>
      </c>
      <c r="G32" s="20" t="s">
        <v>163</v>
      </c>
      <c r="H32" s="20" t="s">
        <v>110</v>
      </c>
      <c r="I32" s="20" t="s">
        <v>14893</v>
      </c>
      <c r="J32" s="20" t="s">
        <v>102</v>
      </c>
      <c r="K32" s="20" t="s">
        <v>14732</v>
      </c>
      <c r="L32" s="20" t="s">
        <v>14880</v>
      </c>
      <c r="M32" s="20"/>
      <c r="N32" s="20" t="s">
        <v>14698</v>
      </c>
      <c r="O32" s="20" t="s">
        <v>14761</v>
      </c>
      <c r="P32" s="20" t="s">
        <v>14700</v>
      </c>
      <c r="Q32" s="20" t="s">
        <v>14881</v>
      </c>
      <c r="R32" s="20"/>
      <c r="S32" s="20"/>
      <c r="T32" s="20" t="s">
        <v>14790</v>
      </c>
      <c r="U32" s="20" t="s">
        <v>14799</v>
      </c>
      <c r="V32" s="20" t="s">
        <v>14809</v>
      </c>
      <c r="W32" s="20"/>
      <c r="X32" s="20"/>
      <c r="Y32" s="20" t="s">
        <v>69</v>
      </c>
      <c r="Z32" s="20"/>
      <c r="AA32" s="20" t="s">
        <v>14883</v>
      </c>
      <c r="AB32" s="20" t="s">
        <v>69</v>
      </c>
      <c r="AC32" s="20" t="s">
        <v>14884</v>
      </c>
      <c r="AD32" s="20" t="s">
        <v>69</v>
      </c>
      <c r="AE32" s="20" t="s">
        <v>14885</v>
      </c>
      <c r="AF32" s="20" t="s">
        <v>68</v>
      </c>
      <c r="AG32" s="20" t="s">
        <v>14886</v>
      </c>
      <c r="AH32" s="20"/>
      <c r="AI32" s="20" t="s">
        <v>14887</v>
      </c>
      <c r="AJ32" s="20"/>
      <c r="AK32" s="20" t="s">
        <v>14283</v>
      </c>
      <c r="AL32" s="20"/>
      <c r="AM32" s="20" t="s">
        <v>14888</v>
      </c>
      <c r="AN32" s="20" t="s">
        <v>105</v>
      </c>
      <c r="AO32" s="20"/>
    </row>
    <row r="33" spans="1:41" x14ac:dyDescent="0.2">
      <c r="A33" s="20" t="s">
        <v>658</v>
      </c>
      <c r="B33" s="20" t="s">
        <v>14877</v>
      </c>
      <c r="C33" s="20" t="s">
        <v>14878</v>
      </c>
      <c r="D33" s="20" t="s">
        <v>571</v>
      </c>
      <c r="E33" s="20" t="s">
        <v>661</v>
      </c>
      <c r="F33" s="20" t="s">
        <v>660</v>
      </c>
      <c r="G33" s="20" t="s">
        <v>163</v>
      </c>
      <c r="H33" s="20" t="s">
        <v>110</v>
      </c>
      <c r="I33" s="20" t="s">
        <v>14893</v>
      </c>
      <c r="J33" s="20" t="s">
        <v>102</v>
      </c>
      <c r="K33" s="20" t="s">
        <v>14732</v>
      </c>
      <c r="L33" s="20" t="s">
        <v>14880</v>
      </c>
      <c r="M33" s="20"/>
      <c r="N33" s="20" t="s">
        <v>14889</v>
      </c>
      <c r="O33" s="20" t="s">
        <v>14761</v>
      </c>
      <c r="P33" s="20" t="s">
        <v>14700</v>
      </c>
      <c r="Q33" s="20" t="s">
        <v>14881</v>
      </c>
      <c r="R33" s="20"/>
      <c r="S33" s="20"/>
      <c r="T33" s="20" t="s">
        <v>14790</v>
      </c>
      <c r="U33" s="20" t="s">
        <v>14764</v>
      </c>
      <c r="V33" s="20" t="s">
        <v>14764</v>
      </c>
      <c r="W33" s="20"/>
      <c r="X33" s="20"/>
      <c r="Y33" s="20" t="s">
        <v>69</v>
      </c>
      <c r="Z33" s="20"/>
      <c r="AA33" s="20" t="s">
        <v>14883</v>
      </c>
      <c r="AB33" s="20" t="s">
        <v>69</v>
      </c>
      <c r="AC33" s="20" t="s">
        <v>14884</v>
      </c>
      <c r="AD33" s="20" t="s">
        <v>69</v>
      </c>
      <c r="AE33" s="20" t="s">
        <v>14885</v>
      </c>
      <c r="AF33" s="20" t="s">
        <v>68</v>
      </c>
      <c r="AG33" s="20" t="s">
        <v>14886</v>
      </c>
      <c r="AH33" s="20"/>
      <c r="AI33" s="20" t="s">
        <v>14887</v>
      </c>
      <c r="AJ33" s="20"/>
      <c r="AK33" s="20" t="s">
        <v>14283</v>
      </c>
      <c r="AL33" s="20"/>
      <c r="AM33" s="20" t="s">
        <v>14888</v>
      </c>
      <c r="AN33" s="20" t="s">
        <v>105</v>
      </c>
      <c r="AO33" s="20"/>
    </row>
    <row r="34" spans="1:41" x14ac:dyDescent="0.2">
      <c r="A34" s="20" t="s">
        <v>686</v>
      </c>
      <c r="B34" s="20" t="s">
        <v>14894</v>
      </c>
      <c r="C34" s="20" t="s">
        <v>14895</v>
      </c>
      <c r="D34" s="20" t="s">
        <v>571</v>
      </c>
      <c r="E34" s="20" t="s">
        <v>689</v>
      </c>
      <c r="F34" s="20" t="s">
        <v>688</v>
      </c>
      <c r="G34" s="20" t="s">
        <v>14896</v>
      </c>
      <c r="H34" s="20" t="s">
        <v>14897</v>
      </c>
      <c r="I34" s="20" t="s">
        <v>14898</v>
      </c>
      <c r="J34" s="20" t="s">
        <v>101</v>
      </c>
      <c r="K34" s="20" t="s">
        <v>14732</v>
      </c>
      <c r="L34" s="20" t="s">
        <v>14899</v>
      </c>
      <c r="M34" s="20" t="s">
        <v>14900</v>
      </c>
      <c r="N34" s="20" t="s">
        <v>14742</v>
      </c>
      <c r="O34" s="20" t="s">
        <v>14772</v>
      </c>
      <c r="P34" s="20" t="s">
        <v>14787</v>
      </c>
      <c r="Q34" s="20"/>
      <c r="R34" s="20"/>
      <c r="S34" s="20"/>
      <c r="T34" s="20" t="s">
        <v>14704</v>
      </c>
      <c r="U34" s="20" t="s">
        <v>14901</v>
      </c>
      <c r="V34" s="20" t="s">
        <v>14902</v>
      </c>
      <c r="W34" s="20" t="s">
        <v>14903</v>
      </c>
      <c r="X34" s="20" t="s">
        <v>14904</v>
      </c>
      <c r="Y34" s="20" t="s">
        <v>69</v>
      </c>
      <c r="Z34" s="20" t="s">
        <v>14905</v>
      </c>
      <c r="AA34" s="20" t="s">
        <v>14740</v>
      </c>
      <c r="AB34" s="20" t="s">
        <v>69</v>
      </c>
      <c r="AC34" s="20" t="s">
        <v>14884</v>
      </c>
      <c r="AD34" s="20" t="s">
        <v>69</v>
      </c>
      <c r="AE34" s="20" t="s">
        <v>14906</v>
      </c>
      <c r="AF34" s="20" t="s">
        <v>68</v>
      </c>
      <c r="AG34" s="20" t="s">
        <v>14907</v>
      </c>
      <c r="AH34" s="20"/>
      <c r="AI34" s="20" t="s">
        <v>14875</v>
      </c>
      <c r="AJ34" s="20" t="s">
        <v>14908</v>
      </c>
      <c r="AK34" s="20" t="s">
        <v>14909</v>
      </c>
      <c r="AL34" s="20"/>
      <c r="AM34" s="20" t="s">
        <v>14910</v>
      </c>
      <c r="AN34" s="20" t="s">
        <v>14911</v>
      </c>
      <c r="AO34" s="20"/>
    </row>
    <row r="35" spans="1:41" x14ac:dyDescent="0.2">
      <c r="A35" s="20" t="s">
        <v>686</v>
      </c>
      <c r="B35" s="20" t="s">
        <v>14894</v>
      </c>
      <c r="C35" s="20" t="s">
        <v>14895</v>
      </c>
      <c r="D35" s="20" t="s">
        <v>571</v>
      </c>
      <c r="E35" s="20" t="s">
        <v>689</v>
      </c>
      <c r="F35" s="20" t="s">
        <v>688</v>
      </c>
      <c r="G35" s="20" t="s">
        <v>14896</v>
      </c>
      <c r="H35" s="20" t="s">
        <v>14897</v>
      </c>
      <c r="I35" s="20" t="s">
        <v>14898</v>
      </c>
      <c r="J35" s="20" t="s">
        <v>101</v>
      </c>
      <c r="K35" s="20" t="s">
        <v>14732</v>
      </c>
      <c r="L35" s="20" t="s">
        <v>14899</v>
      </c>
      <c r="M35" s="20" t="s">
        <v>14900</v>
      </c>
      <c r="N35" s="20" t="s">
        <v>14742</v>
      </c>
      <c r="O35" s="20" t="s">
        <v>14772</v>
      </c>
      <c r="P35" s="20" t="s">
        <v>14787</v>
      </c>
      <c r="Q35" s="20"/>
      <c r="R35" s="20"/>
      <c r="S35" s="20"/>
      <c r="T35" s="20" t="s">
        <v>14709</v>
      </c>
      <c r="U35" s="20" t="s">
        <v>14912</v>
      </c>
      <c r="V35" s="20" t="s">
        <v>14913</v>
      </c>
      <c r="W35" s="20" t="s">
        <v>14914</v>
      </c>
      <c r="X35" s="20" t="s">
        <v>14800</v>
      </c>
      <c r="Y35" s="20" t="s">
        <v>69</v>
      </c>
      <c r="Z35" s="20" t="s">
        <v>14915</v>
      </c>
      <c r="AA35" s="20" t="s">
        <v>14740</v>
      </c>
      <c r="AB35" s="20" t="s">
        <v>69</v>
      </c>
      <c r="AC35" s="20" t="s">
        <v>14884</v>
      </c>
      <c r="AD35" s="20" t="s">
        <v>69</v>
      </c>
      <c r="AE35" s="20" t="s">
        <v>14916</v>
      </c>
      <c r="AF35" s="20" t="s">
        <v>68</v>
      </c>
      <c r="AG35" s="20" t="s">
        <v>14907</v>
      </c>
      <c r="AH35" s="20"/>
      <c r="AI35" s="20" t="s">
        <v>14875</v>
      </c>
      <c r="AJ35" s="20" t="s">
        <v>14908</v>
      </c>
      <c r="AK35" s="20" t="s">
        <v>14909</v>
      </c>
      <c r="AL35" s="20"/>
      <c r="AM35" s="20" t="s">
        <v>14910</v>
      </c>
      <c r="AN35" s="20" t="s">
        <v>14911</v>
      </c>
      <c r="AO35" s="20"/>
    </row>
    <row r="36" spans="1:41" x14ac:dyDescent="0.2">
      <c r="A36" s="20" t="s">
        <v>686</v>
      </c>
      <c r="B36" s="20" t="s">
        <v>14894</v>
      </c>
      <c r="C36" s="20" t="s">
        <v>14895</v>
      </c>
      <c r="D36" s="20" t="s">
        <v>571</v>
      </c>
      <c r="E36" s="20" t="s">
        <v>689</v>
      </c>
      <c r="F36" s="20" t="s">
        <v>688</v>
      </c>
      <c r="G36" s="20" t="s">
        <v>14896</v>
      </c>
      <c r="H36" s="20" t="s">
        <v>14897</v>
      </c>
      <c r="I36" s="20" t="s">
        <v>14898</v>
      </c>
      <c r="J36" s="20" t="s">
        <v>101</v>
      </c>
      <c r="K36" s="20" t="s">
        <v>14732</v>
      </c>
      <c r="L36" s="20" t="s">
        <v>14899</v>
      </c>
      <c r="M36" s="20" t="s">
        <v>14900</v>
      </c>
      <c r="N36" s="20" t="s">
        <v>14742</v>
      </c>
      <c r="O36" s="20" t="s">
        <v>14772</v>
      </c>
      <c r="P36" s="20" t="s">
        <v>14787</v>
      </c>
      <c r="Q36" s="20"/>
      <c r="R36" s="20"/>
      <c r="S36" s="20"/>
      <c r="T36" s="20" t="s">
        <v>14846</v>
      </c>
      <c r="U36" s="20" t="s">
        <v>14917</v>
      </c>
      <c r="V36" s="20" t="s">
        <v>14918</v>
      </c>
      <c r="W36" s="20" t="s">
        <v>14919</v>
      </c>
      <c r="X36" s="20" t="s">
        <v>14705</v>
      </c>
      <c r="Y36" s="20" t="s">
        <v>69</v>
      </c>
      <c r="Z36" s="20" t="s">
        <v>14920</v>
      </c>
      <c r="AA36" s="20" t="s">
        <v>14740</v>
      </c>
      <c r="AB36" s="20" t="s">
        <v>69</v>
      </c>
      <c r="AC36" s="20" t="s">
        <v>14884</v>
      </c>
      <c r="AD36" s="20" t="s">
        <v>69</v>
      </c>
      <c r="AE36" s="20" t="s">
        <v>14921</v>
      </c>
      <c r="AF36" s="20" t="s">
        <v>68</v>
      </c>
      <c r="AG36" s="20" t="s">
        <v>14907</v>
      </c>
      <c r="AH36" s="20"/>
      <c r="AI36" s="20" t="s">
        <v>14875</v>
      </c>
      <c r="AJ36" s="20" t="s">
        <v>14908</v>
      </c>
      <c r="AK36" s="20" t="s">
        <v>14909</v>
      </c>
      <c r="AL36" s="20"/>
      <c r="AM36" s="20" t="s">
        <v>14910</v>
      </c>
      <c r="AN36" s="20" t="s">
        <v>14911</v>
      </c>
      <c r="AO36" s="20"/>
    </row>
    <row r="37" spans="1:41" x14ac:dyDescent="0.2">
      <c r="A37" s="20" t="s">
        <v>686</v>
      </c>
      <c r="B37" s="20" t="s">
        <v>14894</v>
      </c>
      <c r="C37" s="20" t="s">
        <v>14895</v>
      </c>
      <c r="D37" s="20" t="s">
        <v>571</v>
      </c>
      <c r="E37" s="20" t="s">
        <v>689</v>
      </c>
      <c r="F37" s="20" t="s">
        <v>688</v>
      </c>
      <c r="G37" s="20" t="s">
        <v>14896</v>
      </c>
      <c r="H37" s="20" t="s">
        <v>14897</v>
      </c>
      <c r="I37" s="20" t="s">
        <v>14898</v>
      </c>
      <c r="J37" s="20" t="s">
        <v>101</v>
      </c>
      <c r="K37" s="20" t="s">
        <v>14732</v>
      </c>
      <c r="L37" s="20" t="s">
        <v>14899</v>
      </c>
      <c r="M37" s="20" t="s">
        <v>14900</v>
      </c>
      <c r="N37" s="20" t="s">
        <v>14698</v>
      </c>
      <c r="O37" s="20" t="s">
        <v>14772</v>
      </c>
      <c r="P37" s="20" t="s">
        <v>14787</v>
      </c>
      <c r="Q37" s="20"/>
      <c r="R37" s="20"/>
      <c r="S37" s="20"/>
      <c r="T37" s="20" t="s">
        <v>14704</v>
      </c>
      <c r="U37" s="20" t="s">
        <v>14922</v>
      </c>
      <c r="V37" s="20" t="s">
        <v>14923</v>
      </c>
      <c r="W37" s="20" t="s">
        <v>14924</v>
      </c>
      <c r="X37" s="20" t="s">
        <v>14925</v>
      </c>
      <c r="Y37" s="20" t="s">
        <v>69</v>
      </c>
      <c r="Z37" s="20" t="s">
        <v>14926</v>
      </c>
      <c r="AA37" s="20" t="s">
        <v>14740</v>
      </c>
      <c r="AB37" s="20" t="s">
        <v>69</v>
      </c>
      <c r="AC37" s="20" t="s">
        <v>14884</v>
      </c>
      <c r="AD37" s="20" t="s">
        <v>69</v>
      </c>
      <c r="AE37" s="20" t="s">
        <v>14927</v>
      </c>
      <c r="AF37" s="20" t="s">
        <v>68</v>
      </c>
      <c r="AG37" s="20" t="s">
        <v>14907</v>
      </c>
      <c r="AH37" s="20"/>
      <c r="AI37" s="20" t="s">
        <v>14875</v>
      </c>
      <c r="AJ37" s="20" t="s">
        <v>14908</v>
      </c>
      <c r="AK37" s="20" t="s">
        <v>14909</v>
      </c>
      <c r="AL37" s="20"/>
      <c r="AM37" s="20" t="s">
        <v>14910</v>
      </c>
      <c r="AN37" s="20" t="s">
        <v>14911</v>
      </c>
      <c r="AO37" s="20"/>
    </row>
    <row r="38" spans="1:41" x14ac:dyDescent="0.2">
      <c r="A38" s="20" t="s">
        <v>686</v>
      </c>
      <c r="B38" s="20" t="s">
        <v>14894</v>
      </c>
      <c r="C38" s="20" t="s">
        <v>14895</v>
      </c>
      <c r="D38" s="20" t="s">
        <v>571</v>
      </c>
      <c r="E38" s="20" t="s">
        <v>689</v>
      </c>
      <c r="F38" s="20" t="s">
        <v>688</v>
      </c>
      <c r="G38" s="20" t="s">
        <v>14896</v>
      </c>
      <c r="H38" s="20" t="s">
        <v>14897</v>
      </c>
      <c r="I38" s="20" t="s">
        <v>14898</v>
      </c>
      <c r="J38" s="20" t="s">
        <v>101</v>
      </c>
      <c r="K38" s="20" t="s">
        <v>14732</v>
      </c>
      <c r="L38" s="20" t="s">
        <v>14899</v>
      </c>
      <c r="M38" s="20" t="s">
        <v>14900</v>
      </c>
      <c r="N38" s="20" t="s">
        <v>14698</v>
      </c>
      <c r="O38" s="20" t="s">
        <v>14772</v>
      </c>
      <c r="P38" s="20" t="s">
        <v>14787</v>
      </c>
      <c r="Q38" s="20"/>
      <c r="R38" s="20"/>
      <c r="S38" s="20"/>
      <c r="T38" s="20" t="s">
        <v>14709</v>
      </c>
      <c r="U38" s="20" t="s">
        <v>14928</v>
      </c>
      <c r="V38" s="20" t="s">
        <v>14929</v>
      </c>
      <c r="W38" s="20" t="s">
        <v>14930</v>
      </c>
      <c r="X38" s="20" t="s">
        <v>14777</v>
      </c>
      <c r="Y38" s="20" t="s">
        <v>69</v>
      </c>
      <c r="Z38" s="20" t="s">
        <v>14931</v>
      </c>
      <c r="AA38" s="20" t="s">
        <v>14740</v>
      </c>
      <c r="AB38" s="20" t="s">
        <v>69</v>
      </c>
      <c r="AC38" s="20" t="s">
        <v>14884</v>
      </c>
      <c r="AD38" s="20" t="s">
        <v>69</v>
      </c>
      <c r="AE38" s="20" t="s">
        <v>14932</v>
      </c>
      <c r="AF38" s="20" t="s">
        <v>68</v>
      </c>
      <c r="AG38" s="20" t="s">
        <v>14907</v>
      </c>
      <c r="AH38" s="20"/>
      <c r="AI38" s="20" t="s">
        <v>14875</v>
      </c>
      <c r="AJ38" s="20" t="s">
        <v>14908</v>
      </c>
      <c r="AK38" s="20" t="s">
        <v>14909</v>
      </c>
      <c r="AL38" s="20"/>
      <c r="AM38" s="20" t="s">
        <v>14910</v>
      </c>
      <c r="AN38" s="20" t="s">
        <v>14911</v>
      </c>
      <c r="AO38" s="20"/>
    </row>
    <row r="39" spans="1:41" x14ac:dyDescent="0.2">
      <c r="A39" s="20" t="s">
        <v>686</v>
      </c>
      <c r="B39" s="20" t="s">
        <v>14894</v>
      </c>
      <c r="C39" s="20" t="s">
        <v>14895</v>
      </c>
      <c r="D39" s="20" t="s">
        <v>571</v>
      </c>
      <c r="E39" s="20" t="s">
        <v>689</v>
      </c>
      <c r="F39" s="20" t="s">
        <v>688</v>
      </c>
      <c r="G39" s="20" t="s">
        <v>14896</v>
      </c>
      <c r="H39" s="20" t="s">
        <v>14897</v>
      </c>
      <c r="I39" s="20" t="s">
        <v>14898</v>
      </c>
      <c r="J39" s="20" t="s">
        <v>101</v>
      </c>
      <c r="K39" s="20" t="s">
        <v>14732</v>
      </c>
      <c r="L39" s="20" t="s">
        <v>14899</v>
      </c>
      <c r="M39" s="20" t="s">
        <v>14900</v>
      </c>
      <c r="N39" s="20" t="s">
        <v>14698</v>
      </c>
      <c r="O39" s="20" t="s">
        <v>14772</v>
      </c>
      <c r="P39" s="20" t="s">
        <v>14787</v>
      </c>
      <c r="Q39" s="20"/>
      <c r="R39" s="20"/>
      <c r="S39" s="20"/>
      <c r="T39" s="20" t="s">
        <v>14846</v>
      </c>
      <c r="U39" s="20" t="s">
        <v>14933</v>
      </c>
      <c r="V39" s="20" t="s">
        <v>14934</v>
      </c>
      <c r="W39" s="20" t="s">
        <v>14809</v>
      </c>
      <c r="X39" s="20" t="s">
        <v>14848</v>
      </c>
      <c r="Y39" s="20" t="s">
        <v>69</v>
      </c>
      <c r="Z39" s="20" t="s">
        <v>14935</v>
      </c>
      <c r="AA39" s="20" t="s">
        <v>14740</v>
      </c>
      <c r="AB39" s="20" t="s">
        <v>69</v>
      </c>
      <c r="AC39" s="20" t="s">
        <v>14884</v>
      </c>
      <c r="AD39" s="20" t="s">
        <v>69</v>
      </c>
      <c r="AE39" s="20" t="s">
        <v>14936</v>
      </c>
      <c r="AF39" s="20" t="s">
        <v>68</v>
      </c>
      <c r="AG39" s="20" t="s">
        <v>14907</v>
      </c>
      <c r="AH39" s="20"/>
      <c r="AI39" s="20" t="s">
        <v>14875</v>
      </c>
      <c r="AJ39" s="20" t="s">
        <v>14908</v>
      </c>
      <c r="AK39" s="20" t="s">
        <v>14909</v>
      </c>
      <c r="AL39" s="20"/>
      <c r="AM39" s="20" t="s">
        <v>14910</v>
      </c>
      <c r="AN39" s="20" t="s">
        <v>14911</v>
      </c>
      <c r="AO39" s="20"/>
    </row>
    <row r="40" spans="1:41" x14ac:dyDescent="0.2">
      <c r="A40" s="20" t="s">
        <v>686</v>
      </c>
      <c r="B40" s="20" t="s">
        <v>14894</v>
      </c>
      <c r="C40" s="20" t="s">
        <v>14895</v>
      </c>
      <c r="D40" s="20" t="s">
        <v>571</v>
      </c>
      <c r="E40" s="20" t="s">
        <v>689</v>
      </c>
      <c r="F40" s="20" t="s">
        <v>688</v>
      </c>
      <c r="G40" s="20" t="s">
        <v>14896</v>
      </c>
      <c r="H40" s="20" t="s">
        <v>14897</v>
      </c>
      <c r="I40" s="20" t="s">
        <v>14898</v>
      </c>
      <c r="J40" s="20" t="s">
        <v>101</v>
      </c>
      <c r="K40" s="20" t="s">
        <v>14732</v>
      </c>
      <c r="L40" s="20" t="s">
        <v>14899</v>
      </c>
      <c r="M40" s="20" t="s">
        <v>14900</v>
      </c>
      <c r="N40" s="20" t="s">
        <v>14746</v>
      </c>
      <c r="O40" s="20" t="s">
        <v>14772</v>
      </c>
      <c r="P40" s="20" t="s">
        <v>14787</v>
      </c>
      <c r="Q40" s="20"/>
      <c r="R40" s="20"/>
      <c r="S40" s="20"/>
      <c r="T40" s="20" t="s">
        <v>14704</v>
      </c>
      <c r="U40" s="20" t="s">
        <v>14937</v>
      </c>
      <c r="V40" s="20" t="s">
        <v>14938</v>
      </c>
      <c r="W40" s="20" t="s">
        <v>14939</v>
      </c>
      <c r="X40" s="20" t="s">
        <v>14940</v>
      </c>
      <c r="Y40" s="20" t="s">
        <v>69</v>
      </c>
      <c r="Z40" s="20" t="s">
        <v>14941</v>
      </c>
      <c r="AA40" s="20" t="s">
        <v>14740</v>
      </c>
      <c r="AB40" s="20" t="s">
        <v>69</v>
      </c>
      <c r="AC40" s="20" t="s">
        <v>14884</v>
      </c>
      <c r="AD40" s="20" t="s">
        <v>69</v>
      </c>
      <c r="AE40" s="20" t="s">
        <v>14942</v>
      </c>
      <c r="AF40" s="20" t="s">
        <v>68</v>
      </c>
      <c r="AG40" s="20" t="s">
        <v>14907</v>
      </c>
      <c r="AH40" s="20"/>
      <c r="AI40" s="20" t="s">
        <v>14875</v>
      </c>
      <c r="AJ40" s="20" t="s">
        <v>14908</v>
      </c>
      <c r="AK40" s="20" t="s">
        <v>14909</v>
      </c>
      <c r="AL40" s="20"/>
      <c r="AM40" s="20" t="s">
        <v>14910</v>
      </c>
      <c r="AN40" s="20" t="s">
        <v>14911</v>
      </c>
      <c r="AO40" s="20"/>
    </row>
    <row r="41" spans="1:41" x14ac:dyDescent="0.2">
      <c r="A41" s="20" t="s">
        <v>686</v>
      </c>
      <c r="B41" s="20" t="s">
        <v>14894</v>
      </c>
      <c r="C41" s="20" t="s">
        <v>14895</v>
      </c>
      <c r="D41" s="20" t="s">
        <v>571</v>
      </c>
      <c r="E41" s="20" t="s">
        <v>689</v>
      </c>
      <c r="F41" s="20" t="s">
        <v>688</v>
      </c>
      <c r="G41" s="20" t="s">
        <v>14896</v>
      </c>
      <c r="H41" s="20" t="s">
        <v>14897</v>
      </c>
      <c r="I41" s="20" t="s">
        <v>14898</v>
      </c>
      <c r="J41" s="20" t="s">
        <v>101</v>
      </c>
      <c r="K41" s="20" t="s">
        <v>14732</v>
      </c>
      <c r="L41" s="20" t="s">
        <v>14899</v>
      </c>
      <c r="M41" s="20" t="s">
        <v>14900</v>
      </c>
      <c r="N41" s="20" t="s">
        <v>14746</v>
      </c>
      <c r="O41" s="20" t="s">
        <v>14772</v>
      </c>
      <c r="P41" s="20" t="s">
        <v>14787</v>
      </c>
      <c r="Q41" s="20"/>
      <c r="R41" s="20"/>
      <c r="S41" s="20"/>
      <c r="T41" s="20" t="s">
        <v>14709</v>
      </c>
      <c r="U41" s="20" t="s">
        <v>14943</v>
      </c>
      <c r="V41" s="20" t="s">
        <v>14944</v>
      </c>
      <c r="W41" s="20" t="s">
        <v>14945</v>
      </c>
      <c r="X41" s="20" t="s">
        <v>14946</v>
      </c>
      <c r="Y41" s="20" t="s">
        <v>69</v>
      </c>
      <c r="Z41" s="20" t="s">
        <v>14947</v>
      </c>
      <c r="AA41" s="20" t="s">
        <v>14740</v>
      </c>
      <c r="AB41" s="20" t="s">
        <v>69</v>
      </c>
      <c r="AC41" s="20" t="s">
        <v>14884</v>
      </c>
      <c r="AD41" s="20" t="s">
        <v>69</v>
      </c>
      <c r="AE41" s="20" t="s">
        <v>14948</v>
      </c>
      <c r="AF41" s="20" t="s">
        <v>68</v>
      </c>
      <c r="AG41" s="20" t="s">
        <v>14907</v>
      </c>
      <c r="AH41" s="20"/>
      <c r="AI41" s="20" t="s">
        <v>14875</v>
      </c>
      <c r="AJ41" s="20" t="s">
        <v>14908</v>
      </c>
      <c r="AK41" s="20" t="s">
        <v>14909</v>
      </c>
      <c r="AL41" s="20"/>
      <c r="AM41" s="20" t="s">
        <v>14910</v>
      </c>
      <c r="AN41" s="20" t="s">
        <v>14911</v>
      </c>
      <c r="AO41" s="20"/>
    </row>
    <row r="42" spans="1:41" x14ac:dyDescent="0.2">
      <c r="A42" s="20" t="s">
        <v>686</v>
      </c>
      <c r="B42" s="20" t="s">
        <v>14894</v>
      </c>
      <c r="C42" s="20" t="s">
        <v>14895</v>
      </c>
      <c r="D42" s="20" t="s">
        <v>571</v>
      </c>
      <c r="E42" s="20" t="s">
        <v>689</v>
      </c>
      <c r="F42" s="20" t="s">
        <v>688</v>
      </c>
      <c r="G42" s="20" t="s">
        <v>14896</v>
      </c>
      <c r="H42" s="20" t="s">
        <v>14897</v>
      </c>
      <c r="I42" s="20" t="s">
        <v>14898</v>
      </c>
      <c r="J42" s="20" t="s">
        <v>101</v>
      </c>
      <c r="K42" s="20" t="s">
        <v>14732</v>
      </c>
      <c r="L42" s="20" t="s">
        <v>14899</v>
      </c>
      <c r="M42" s="20" t="s">
        <v>14900</v>
      </c>
      <c r="N42" s="20" t="s">
        <v>14746</v>
      </c>
      <c r="O42" s="20" t="s">
        <v>14772</v>
      </c>
      <c r="P42" s="20" t="s">
        <v>14787</v>
      </c>
      <c r="Q42" s="20"/>
      <c r="R42" s="20"/>
      <c r="S42" s="20"/>
      <c r="T42" s="20" t="s">
        <v>14846</v>
      </c>
      <c r="U42" s="20" t="s">
        <v>14949</v>
      </c>
      <c r="V42" s="20" t="s">
        <v>14950</v>
      </c>
      <c r="W42" s="20" t="s">
        <v>14951</v>
      </c>
      <c r="X42" s="20" t="s">
        <v>14952</v>
      </c>
      <c r="Y42" s="20" t="s">
        <v>69</v>
      </c>
      <c r="Z42" s="20" t="s">
        <v>14953</v>
      </c>
      <c r="AA42" s="20" t="s">
        <v>14740</v>
      </c>
      <c r="AB42" s="20" t="s">
        <v>69</v>
      </c>
      <c r="AC42" s="20" t="s">
        <v>14884</v>
      </c>
      <c r="AD42" s="20" t="s">
        <v>69</v>
      </c>
      <c r="AE42" s="20" t="s">
        <v>14954</v>
      </c>
      <c r="AF42" s="20" t="s">
        <v>68</v>
      </c>
      <c r="AG42" s="20" t="s">
        <v>14907</v>
      </c>
      <c r="AH42" s="20"/>
      <c r="AI42" s="20" t="s">
        <v>14875</v>
      </c>
      <c r="AJ42" s="20" t="s">
        <v>14908</v>
      </c>
      <c r="AK42" s="20" t="s">
        <v>14909</v>
      </c>
      <c r="AL42" s="20"/>
      <c r="AM42" s="20" t="s">
        <v>14910</v>
      </c>
      <c r="AN42" s="20" t="s">
        <v>14911</v>
      </c>
      <c r="AO42" s="20"/>
    </row>
    <row r="43" spans="1:41" x14ac:dyDescent="0.2">
      <c r="A43" s="20" t="s">
        <v>686</v>
      </c>
      <c r="B43" s="20" t="s">
        <v>14955</v>
      </c>
      <c r="C43" s="20" t="s">
        <v>14895</v>
      </c>
      <c r="D43" s="20" t="s">
        <v>571</v>
      </c>
      <c r="E43" s="20" t="s">
        <v>689</v>
      </c>
      <c r="F43" s="20" t="s">
        <v>688</v>
      </c>
      <c r="G43" s="20" t="s">
        <v>14896</v>
      </c>
      <c r="H43" s="20" t="s">
        <v>14897</v>
      </c>
      <c r="I43" s="20" t="s">
        <v>14956</v>
      </c>
      <c r="J43" s="20" t="s">
        <v>101</v>
      </c>
      <c r="K43" s="20" t="s">
        <v>14732</v>
      </c>
      <c r="L43" s="20" t="s">
        <v>14899</v>
      </c>
      <c r="M43" s="20" t="s">
        <v>14900</v>
      </c>
      <c r="N43" s="20" t="s">
        <v>14742</v>
      </c>
      <c r="O43" s="20" t="s">
        <v>14772</v>
      </c>
      <c r="P43" s="20" t="s">
        <v>14787</v>
      </c>
      <c r="Q43" s="20"/>
      <c r="R43" s="20"/>
      <c r="S43" s="20"/>
      <c r="T43" s="20" t="s">
        <v>14704</v>
      </c>
      <c r="U43" s="20" t="s">
        <v>14957</v>
      </c>
      <c r="V43" s="20" t="s">
        <v>14958</v>
      </c>
      <c r="W43" s="20" t="s">
        <v>14959</v>
      </c>
      <c r="X43" s="20" t="s">
        <v>14960</v>
      </c>
      <c r="Y43" s="20" t="s">
        <v>69</v>
      </c>
      <c r="Z43" s="20" t="s">
        <v>14961</v>
      </c>
      <c r="AA43" s="20" t="s">
        <v>14740</v>
      </c>
      <c r="AB43" s="20" t="s">
        <v>69</v>
      </c>
      <c r="AC43" s="20" t="s">
        <v>14884</v>
      </c>
      <c r="AD43" s="20" t="s">
        <v>69</v>
      </c>
      <c r="AE43" s="20" t="s">
        <v>14906</v>
      </c>
      <c r="AF43" s="20" t="s">
        <v>68</v>
      </c>
      <c r="AG43" s="20" t="s">
        <v>14907</v>
      </c>
      <c r="AH43" s="20"/>
      <c r="AI43" s="20" t="s">
        <v>14875</v>
      </c>
      <c r="AJ43" s="20" t="s">
        <v>14908</v>
      </c>
      <c r="AK43" s="20" t="s">
        <v>14909</v>
      </c>
      <c r="AL43" s="20"/>
      <c r="AM43" s="20" t="s">
        <v>14910</v>
      </c>
      <c r="AN43" s="20" t="s">
        <v>14911</v>
      </c>
      <c r="AO43" s="20"/>
    </row>
    <row r="44" spans="1:41" x14ac:dyDescent="0.2">
      <c r="A44" s="20" t="s">
        <v>686</v>
      </c>
      <c r="B44" s="20" t="s">
        <v>14955</v>
      </c>
      <c r="C44" s="20" t="s">
        <v>14895</v>
      </c>
      <c r="D44" s="20" t="s">
        <v>571</v>
      </c>
      <c r="E44" s="20" t="s">
        <v>689</v>
      </c>
      <c r="F44" s="20" t="s">
        <v>688</v>
      </c>
      <c r="G44" s="20" t="s">
        <v>14896</v>
      </c>
      <c r="H44" s="20" t="s">
        <v>14897</v>
      </c>
      <c r="I44" s="20" t="s">
        <v>14956</v>
      </c>
      <c r="J44" s="20" t="s">
        <v>101</v>
      </c>
      <c r="K44" s="20" t="s">
        <v>14732</v>
      </c>
      <c r="L44" s="20" t="s">
        <v>14899</v>
      </c>
      <c r="M44" s="20" t="s">
        <v>14900</v>
      </c>
      <c r="N44" s="20" t="s">
        <v>14742</v>
      </c>
      <c r="O44" s="20" t="s">
        <v>14772</v>
      </c>
      <c r="P44" s="20" t="s">
        <v>14787</v>
      </c>
      <c r="Q44" s="20"/>
      <c r="R44" s="20"/>
      <c r="S44" s="20"/>
      <c r="T44" s="20" t="s">
        <v>14709</v>
      </c>
      <c r="U44" s="20" t="s">
        <v>14962</v>
      </c>
      <c r="V44" s="20" t="s">
        <v>14963</v>
      </c>
      <c r="W44" s="20" t="s">
        <v>14964</v>
      </c>
      <c r="X44" s="20" t="s">
        <v>14965</v>
      </c>
      <c r="Y44" s="20" t="s">
        <v>69</v>
      </c>
      <c r="Z44" s="20" t="s">
        <v>14966</v>
      </c>
      <c r="AA44" s="20" t="s">
        <v>14740</v>
      </c>
      <c r="AB44" s="20" t="s">
        <v>69</v>
      </c>
      <c r="AC44" s="20" t="s">
        <v>14884</v>
      </c>
      <c r="AD44" s="20" t="s">
        <v>69</v>
      </c>
      <c r="AE44" s="20" t="s">
        <v>14916</v>
      </c>
      <c r="AF44" s="20" t="s">
        <v>68</v>
      </c>
      <c r="AG44" s="20" t="s">
        <v>14907</v>
      </c>
      <c r="AH44" s="20"/>
      <c r="AI44" s="20" t="s">
        <v>14875</v>
      </c>
      <c r="AJ44" s="20" t="s">
        <v>14908</v>
      </c>
      <c r="AK44" s="20" t="s">
        <v>14909</v>
      </c>
      <c r="AL44" s="20"/>
      <c r="AM44" s="20" t="s">
        <v>14910</v>
      </c>
      <c r="AN44" s="20" t="s">
        <v>14911</v>
      </c>
      <c r="AO44" s="20"/>
    </row>
    <row r="45" spans="1:41" x14ac:dyDescent="0.2">
      <c r="A45" s="20" t="s">
        <v>686</v>
      </c>
      <c r="B45" s="20" t="s">
        <v>14955</v>
      </c>
      <c r="C45" s="20" t="s">
        <v>14895</v>
      </c>
      <c r="D45" s="20" t="s">
        <v>571</v>
      </c>
      <c r="E45" s="20" t="s">
        <v>689</v>
      </c>
      <c r="F45" s="20" t="s">
        <v>688</v>
      </c>
      <c r="G45" s="20" t="s">
        <v>14896</v>
      </c>
      <c r="H45" s="20" t="s">
        <v>14897</v>
      </c>
      <c r="I45" s="20" t="s">
        <v>14956</v>
      </c>
      <c r="J45" s="20" t="s">
        <v>101</v>
      </c>
      <c r="K45" s="20" t="s">
        <v>14732</v>
      </c>
      <c r="L45" s="20" t="s">
        <v>14899</v>
      </c>
      <c r="M45" s="20" t="s">
        <v>14900</v>
      </c>
      <c r="N45" s="20" t="s">
        <v>14742</v>
      </c>
      <c r="O45" s="20" t="s">
        <v>14772</v>
      </c>
      <c r="P45" s="20" t="s">
        <v>14787</v>
      </c>
      <c r="Q45" s="20"/>
      <c r="R45" s="20"/>
      <c r="S45" s="20"/>
      <c r="T45" s="20" t="s">
        <v>14846</v>
      </c>
      <c r="U45" s="20" t="s">
        <v>14967</v>
      </c>
      <c r="V45" s="20" t="s">
        <v>14968</v>
      </c>
      <c r="W45" s="20" t="s">
        <v>14969</v>
      </c>
      <c r="X45" s="20" t="s">
        <v>14970</v>
      </c>
      <c r="Y45" s="20" t="s">
        <v>69</v>
      </c>
      <c r="Z45" s="20" t="s">
        <v>14971</v>
      </c>
      <c r="AA45" s="20" t="s">
        <v>14740</v>
      </c>
      <c r="AB45" s="20" t="s">
        <v>69</v>
      </c>
      <c r="AC45" s="20" t="s">
        <v>14884</v>
      </c>
      <c r="AD45" s="20" t="s">
        <v>69</v>
      </c>
      <c r="AE45" s="20" t="s">
        <v>14921</v>
      </c>
      <c r="AF45" s="20" t="s">
        <v>68</v>
      </c>
      <c r="AG45" s="20" t="s">
        <v>14907</v>
      </c>
      <c r="AH45" s="20"/>
      <c r="AI45" s="20" t="s">
        <v>14875</v>
      </c>
      <c r="AJ45" s="20" t="s">
        <v>14908</v>
      </c>
      <c r="AK45" s="20" t="s">
        <v>14909</v>
      </c>
      <c r="AL45" s="20"/>
      <c r="AM45" s="20" t="s">
        <v>14910</v>
      </c>
      <c r="AN45" s="20" t="s">
        <v>14911</v>
      </c>
      <c r="AO45" s="20"/>
    </row>
    <row r="46" spans="1:41" x14ac:dyDescent="0.2">
      <c r="A46" s="20" t="s">
        <v>686</v>
      </c>
      <c r="B46" s="20" t="s">
        <v>14955</v>
      </c>
      <c r="C46" s="20" t="s">
        <v>14895</v>
      </c>
      <c r="D46" s="20" t="s">
        <v>571</v>
      </c>
      <c r="E46" s="20" t="s">
        <v>689</v>
      </c>
      <c r="F46" s="20" t="s">
        <v>688</v>
      </c>
      <c r="G46" s="20" t="s">
        <v>14896</v>
      </c>
      <c r="H46" s="20" t="s">
        <v>14897</v>
      </c>
      <c r="I46" s="20" t="s">
        <v>14956</v>
      </c>
      <c r="J46" s="20" t="s">
        <v>101</v>
      </c>
      <c r="K46" s="20" t="s">
        <v>14732</v>
      </c>
      <c r="L46" s="20" t="s">
        <v>14899</v>
      </c>
      <c r="M46" s="20" t="s">
        <v>14900</v>
      </c>
      <c r="N46" s="20" t="s">
        <v>14698</v>
      </c>
      <c r="O46" s="20" t="s">
        <v>14772</v>
      </c>
      <c r="P46" s="20" t="s">
        <v>14787</v>
      </c>
      <c r="Q46" s="20"/>
      <c r="R46" s="20"/>
      <c r="S46" s="20"/>
      <c r="T46" s="20" t="s">
        <v>14704</v>
      </c>
      <c r="U46" s="20" t="s">
        <v>14972</v>
      </c>
      <c r="V46" s="20" t="s">
        <v>14973</v>
      </c>
      <c r="W46" s="20" t="s">
        <v>14974</v>
      </c>
      <c r="X46" s="20" t="s">
        <v>14975</v>
      </c>
      <c r="Y46" s="20" t="s">
        <v>69</v>
      </c>
      <c r="Z46" s="20" t="s">
        <v>14976</v>
      </c>
      <c r="AA46" s="20" t="s">
        <v>14740</v>
      </c>
      <c r="AB46" s="20" t="s">
        <v>69</v>
      </c>
      <c r="AC46" s="20" t="s">
        <v>14884</v>
      </c>
      <c r="AD46" s="20" t="s">
        <v>69</v>
      </c>
      <c r="AE46" s="20" t="s">
        <v>14927</v>
      </c>
      <c r="AF46" s="20" t="s">
        <v>68</v>
      </c>
      <c r="AG46" s="20" t="s">
        <v>14907</v>
      </c>
      <c r="AH46" s="20"/>
      <c r="AI46" s="20" t="s">
        <v>14875</v>
      </c>
      <c r="AJ46" s="20" t="s">
        <v>14908</v>
      </c>
      <c r="AK46" s="20" t="s">
        <v>14909</v>
      </c>
      <c r="AL46" s="20"/>
      <c r="AM46" s="20" t="s">
        <v>14910</v>
      </c>
      <c r="AN46" s="20" t="s">
        <v>14911</v>
      </c>
      <c r="AO46" s="20"/>
    </row>
    <row r="47" spans="1:41" x14ac:dyDescent="0.2">
      <c r="A47" s="20" t="s">
        <v>686</v>
      </c>
      <c r="B47" s="20" t="s">
        <v>14955</v>
      </c>
      <c r="C47" s="20" t="s">
        <v>14895</v>
      </c>
      <c r="D47" s="20" t="s">
        <v>571</v>
      </c>
      <c r="E47" s="20" t="s">
        <v>689</v>
      </c>
      <c r="F47" s="20" t="s">
        <v>688</v>
      </c>
      <c r="G47" s="20" t="s">
        <v>14896</v>
      </c>
      <c r="H47" s="20" t="s">
        <v>14897</v>
      </c>
      <c r="I47" s="20" t="s">
        <v>14956</v>
      </c>
      <c r="J47" s="20" t="s">
        <v>101</v>
      </c>
      <c r="K47" s="20" t="s">
        <v>14732</v>
      </c>
      <c r="L47" s="20" t="s">
        <v>14899</v>
      </c>
      <c r="M47" s="20" t="s">
        <v>14900</v>
      </c>
      <c r="N47" s="20" t="s">
        <v>14698</v>
      </c>
      <c r="O47" s="20" t="s">
        <v>14772</v>
      </c>
      <c r="P47" s="20" t="s">
        <v>14787</v>
      </c>
      <c r="Q47" s="20"/>
      <c r="R47" s="20"/>
      <c r="S47" s="20"/>
      <c r="T47" s="20" t="s">
        <v>14709</v>
      </c>
      <c r="U47" s="20" t="s">
        <v>14977</v>
      </c>
      <c r="V47" s="20" t="s">
        <v>14978</v>
      </c>
      <c r="W47" s="20" t="s">
        <v>14979</v>
      </c>
      <c r="X47" s="20" t="s">
        <v>14980</v>
      </c>
      <c r="Y47" s="20" t="s">
        <v>69</v>
      </c>
      <c r="Z47" s="20" t="s">
        <v>14981</v>
      </c>
      <c r="AA47" s="20" t="s">
        <v>14740</v>
      </c>
      <c r="AB47" s="20" t="s">
        <v>69</v>
      </c>
      <c r="AC47" s="20" t="s">
        <v>14884</v>
      </c>
      <c r="AD47" s="20" t="s">
        <v>69</v>
      </c>
      <c r="AE47" s="20" t="s">
        <v>14932</v>
      </c>
      <c r="AF47" s="20" t="s">
        <v>68</v>
      </c>
      <c r="AG47" s="20" t="s">
        <v>14907</v>
      </c>
      <c r="AH47" s="20"/>
      <c r="AI47" s="20" t="s">
        <v>14875</v>
      </c>
      <c r="AJ47" s="20" t="s">
        <v>14908</v>
      </c>
      <c r="AK47" s="20" t="s">
        <v>14909</v>
      </c>
      <c r="AL47" s="20"/>
      <c r="AM47" s="20" t="s">
        <v>14910</v>
      </c>
      <c r="AN47" s="20" t="s">
        <v>14911</v>
      </c>
      <c r="AO47" s="20"/>
    </row>
    <row r="48" spans="1:41" x14ac:dyDescent="0.2">
      <c r="A48" s="20" t="s">
        <v>686</v>
      </c>
      <c r="B48" s="20" t="s">
        <v>14955</v>
      </c>
      <c r="C48" s="20" t="s">
        <v>14895</v>
      </c>
      <c r="D48" s="20" t="s">
        <v>571</v>
      </c>
      <c r="E48" s="20" t="s">
        <v>689</v>
      </c>
      <c r="F48" s="20" t="s">
        <v>688</v>
      </c>
      <c r="G48" s="20" t="s">
        <v>14896</v>
      </c>
      <c r="H48" s="20" t="s">
        <v>14897</v>
      </c>
      <c r="I48" s="20" t="s">
        <v>14956</v>
      </c>
      <c r="J48" s="20" t="s">
        <v>101</v>
      </c>
      <c r="K48" s="20" t="s">
        <v>14732</v>
      </c>
      <c r="L48" s="20" t="s">
        <v>14899</v>
      </c>
      <c r="M48" s="20" t="s">
        <v>14900</v>
      </c>
      <c r="N48" s="20" t="s">
        <v>14698</v>
      </c>
      <c r="O48" s="20" t="s">
        <v>14772</v>
      </c>
      <c r="P48" s="20" t="s">
        <v>14787</v>
      </c>
      <c r="Q48" s="20"/>
      <c r="R48" s="20"/>
      <c r="S48" s="20"/>
      <c r="T48" s="20" t="s">
        <v>14846</v>
      </c>
      <c r="U48" s="20" t="s">
        <v>14982</v>
      </c>
      <c r="V48" s="20" t="s">
        <v>14983</v>
      </c>
      <c r="W48" s="20" t="s">
        <v>14984</v>
      </c>
      <c r="X48" s="20" t="s">
        <v>14985</v>
      </c>
      <c r="Y48" s="20" t="s">
        <v>69</v>
      </c>
      <c r="Z48" s="20" t="s">
        <v>14986</v>
      </c>
      <c r="AA48" s="20" t="s">
        <v>14740</v>
      </c>
      <c r="AB48" s="20" t="s">
        <v>69</v>
      </c>
      <c r="AC48" s="20" t="s">
        <v>14884</v>
      </c>
      <c r="AD48" s="20" t="s">
        <v>69</v>
      </c>
      <c r="AE48" s="20" t="s">
        <v>14936</v>
      </c>
      <c r="AF48" s="20" t="s">
        <v>68</v>
      </c>
      <c r="AG48" s="20" t="s">
        <v>14907</v>
      </c>
      <c r="AH48" s="20"/>
      <c r="AI48" s="20" t="s">
        <v>14875</v>
      </c>
      <c r="AJ48" s="20" t="s">
        <v>14908</v>
      </c>
      <c r="AK48" s="20" t="s">
        <v>14909</v>
      </c>
      <c r="AL48" s="20"/>
      <c r="AM48" s="20" t="s">
        <v>14910</v>
      </c>
      <c r="AN48" s="20" t="s">
        <v>14911</v>
      </c>
      <c r="AO48" s="20"/>
    </row>
    <row r="49" spans="1:41" x14ac:dyDescent="0.2">
      <c r="A49" s="20" t="s">
        <v>686</v>
      </c>
      <c r="B49" s="20" t="s">
        <v>14955</v>
      </c>
      <c r="C49" s="20" t="s">
        <v>14895</v>
      </c>
      <c r="D49" s="20" t="s">
        <v>571</v>
      </c>
      <c r="E49" s="20" t="s">
        <v>689</v>
      </c>
      <c r="F49" s="20" t="s">
        <v>688</v>
      </c>
      <c r="G49" s="20" t="s">
        <v>14896</v>
      </c>
      <c r="H49" s="20" t="s">
        <v>14897</v>
      </c>
      <c r="I49" s="20" t="s">
        <v>14956</v>
      </c>
      <c r="J49" s="20" t="s">
        <v>101</v>
      </c>
      <c r="K49" s="20" t="s">
        <v>14732</v>
      </c>
      <c r="L49" s="20" t="s">
        <v>14899</v>
      </c>
      <c r="M49" s="20" t="s">
        <v>14900</v>
      </c>
      <c r="N49" s="20" t="s">
        <v>14746</v>
      </c>
      <c r="O49" s="20" t="s">
        <v>14772</v>
      </c>
      <c r="P49" s="20" t="s">
        <v>14787</v>
      </c>
      <c r="Q49" s="20"/>
      <c r="R49" s="20"/>
      <c r="S49" s="20"/>
      <c r="T49" s="20" t="s">
        <v>14704</v>
      </c>
      <c r="U49" s="20" t="s">
        <v>14987</v>
      </c>
      <c r="V49" s="20" t="s">
        <v>14988</v>
      </c>
      <c r="W49" s="20" t="s">
        <v>14989</v>
      </c>
      <c r="X49" s="20" t="s">
        <v>14990</v>
      </c>
      <c r="Y49" s="20" t="s">
        <v>69</v>
      </c>
      <c r="Z49" s="20" t="s">
        <v>14991</v>
      </c>
      <c r="AA49" s="20" t="s">
        <v>14740</v>
      </c>
      <c r="AB49" s="20" t="s">
        <v>69</v>
      </c>
      <c r="AC49" s="20" t="s">
        <v>14884</v>
      </c>
      <c r="AD49" s="20" t="s">
        <v>69</v>
      </c>
      <c r="AE49" s="20" t="s">
        <v>14942</v>
      </c>
      <c r="AF49" s="20" t="s">
        <v>68</v>
      </c>
      <c r="AG49" s="20" t="s">
        <v>14907</v>
      </c>
      <c r="AH49" s="20"/>
      <c r="AI49" s="20" t="s">
        <v>14875</v>
      </c>
      <c r="AJ49" s="20" t="s">
        <v>14908</v>
      </c>
      <c r="AK49" s="20" t="s">
        <v>14909</v>
      </c>
      <c r="AL49" s="20"/>
      <c r="AM49" s="20" t="s">
        <v>14910</v>
      </c>
      <c r="AN49" s="20" t="s">
        <v>14911</v>
      </c>
      <c r="AO49" s="20"/>
    </row>
    <row r="50" spans="1:41" x14ac:dyDescent="0.2">
      <c r="A50" s="20" t="s">
        <v>686</v>
      </c>
      <c r="B50" s="20" t="s">
        <v>14955</v>
      </c>
      <c r="C50" s="20" t="s">
        <v>14895</v>
      </c>
      <c r="D50" s="20" t="s">
        <v>571</v>
      </c>
      <c r="E50" s="20" t="s">
        <v>689</v>
      </c>
      <c r="F50" s="20" t="s">
        <v>688</v>
      </c>
      <c r="G50" s="20" t="s">
        <v>14896</v>
      </c>
      <c r="H50" s="20" t="s">
        <v>14897</v>
      </c>
      <c r="I50" s="20" t="s">
        <v>14956</v>
      </c>
      <c r="J50" s="20" t="s">
        <v>101</v>
      </c>
      <c r="K50" s="20" t="s">
        <v>14732</v>
      </c>
      <c r="L50" s="20" t="s">
        <v>14899</v>
      </c>
      <c r="M50" s="20" t="s">
        <v>14900</v>
      </c>
      <c r="N50" s="20" t="s">
        <v>14746</v>
      </c>
      <c r="O50" s="20" t="s">
        <v>14772</v>
      </c>
      <c r="P50" s="20" t="s">
        <v>14787</v>
      </c>
      <c r="Q50" s="20"/>
      <c r="R50" s="20"/>
      <c r="S50" s="20"/>
      <c r="T50" s="20" t="s">
        <v>14709</v>
      </c>
      <c r="U50" s="20" t="s">
        <v>14992</v>
      </c>
      <c r="V50" s="20" t="s">
        <v>14993</v>
      </c>
      <c r="W50" s="20" t="s">
        <v>14994</v>
      </c>
      <c r="X50" s="20" t="s">
        <v>14995</v>
      </c>
      <c r="Y50" s="20" t="s">
        <v>69</v>
      </c>
      <c r="Z50" s="20" t="s">
        <v>14996</v>
      </c>
      <c r="AA50" s="20" t="s">
        <v>14740</v>
      </c>
      <c r="AB50" s="20" t="s">
        <v>69</v>
      </c>
      <c r="AC50" s="20" t="s">
        <v>14884</v>
      </c>
      <c r="AD50" s="20" t="s">
        <v>69</v>
      </c>
      <c r="AE50" s="20" t="s">
        <v>14948</v>
      </c>
      <c r="AF50" s="20" t="s">
        <v>68</v>
      </c>
      <c r="AG50" s="20" t="s">
        <v>14907</v>
      </c>
      <c r="AH50" s="20"/>
      <c r="AI50" s="20" t="s">
        <v>14875</v>
      </c>
      <c r="AJ50" s="20" t="s">
        <v>14908</v>
      </c>
      <c r="AK50" s="20" t="s">
        <v>14909</v>
      </c>
      <c r="AL50" s="20"/>
      <c r="AM50" s="20" t="s">
        <v>14910</v>
      </c>
      <c r="AN50" s="20" t="s">
        <v>14911</v>
      </c>
      <c r="AO50" s="20"/>
    </row>
    <row r="51" spans="1:41" x14ac:dyDescent="0.2">
      <c r="A51" s="20" t="s">
        <v>686</v>
      </c>
      <c r="B51" s="20" t="s">
        <v>14955</v>
      </c>
      <c r="C51" s="20" t="s">
        <v>14895</v>
      </c>
      <c r="D51" s="20" t="s">
        <v>571</v>
      </c>
      <c r="E51" s="20" t="s">
        <v>689</v>
      </c>
      <c r="F51" s="20" t="s">
        <v>688</v>
      </c>
      <c r="G51" s="20" t="s">
        <v>14896</v>
      </c>
      <c r="H51" s="20" t="s">
        <v>14897</v>
      </c>
      <c r="I51" s="20" t="s">
        <v>14956</v>
      </c>
      <c r="J51" s="20" t="s">
        <v>101</v>
      </c>
      <c r="K51" s="20" t="s">
        <v>14732</v>
      </c>
      <c r="L51" s="20" t="s">
        <v>14899</v>
      </c>
      <c r="M51" s="20" t="s">
        <v>14900</v>
      </c>
      <c r="N51" s="20" t="s">
        <v>14746</v>
      </c>
      <c r="O51" s="20" t="s">
        <v>14772</v>
      </c>
      <c r="P51" s="20" t="s">
        <v>14787</v>
      </c>
      <c r="Q51" s="20"/>
      <c r="R51" s="20"/>
      <c r="S51" s="20"/>
      <c r="T51" s="20" t="s">
        <v>14846</v>
      </c>
      <c r="U51" s="20" t="s">
        <v>14997</v>
      </c>
      <c r="V51" s="20" t="s">
        <v>14998</v>
      </c>
      <c r="W51" s="20" t="s">
        <v>14999</v>
      </c>
      <c r="X51" s="20" t="s">
        <v>14848</v>
      </c>
      <c r="Y51" s="20" t="s">
        <v>69</v>
      </c>
      <c r="Z51" s="20" t="s">
        <v>15000</v>
      </c>
      <c r="AA51" s="20" t="s">
        <v>14740</v>
      </c>
      <c r="AB51" s="20" t="s">
        <v>69</v>
      </c>
      <c r="AC51" s="20" t="s">
        <v>14884</v>
      </c>
      <c r="AD51" s="20" t="s">
        <v>69</v>
      </c>
      <c r="AE51" s="20" t="s">
        <v>14954</v>
      </c>
      <c r="AF51" s="20" t="s">
        <v>68</v>
      </c>
      <c r="AG51" s="20" t="s">
        <v>14907</v>
      </c>
      <c r="AH51" s="20"/>
      <c r="AI51" s="20" t="s">
        <v>14875</v>
      </c>
      <c r="AJ51" s="20" t="s">
        <v>14908</v>
      </c>
      <c r="AK51" s="20" t="s">
        <v>14909</v>
      </c>
      <c r="AL51" s="20"/>
      <c r="AM51" s="20" t="s">
        <v>14910</v>
      </c>
      <c r="AN51" s="20" t="s">
        <v>14911</v>
      </c>
      <c r="AO51" s="20"/>
    </row>
    <row r="52" spans="1:41" x14ac:dyDescent="0.2">
      <c r="A52" s="20" t="s">
        <v>686</v>
      </c>
      <c r="B52" s="20" t="s">
        <v>15001</v>
      </c>
      <c r="C52" s="20" t="s">
        <v>14895</v>
      </c>
      <c r="D52" s="20" t="s">
        <v>571</v>
      </c>
      <c r="E52" s="20" t="s">
        <v>689</v>
      </c>
      <c r="F52" s="20" t="s">
        <v>688</v>
      </c>
      <c r="G52" s="20" t="s">
        <v>14896</v>
      </c>
      <c r="H52" s="20" t="s">
        <v>14897</v>
      </c>
      <c r="I52" s="20" t="s">
        <v>15002</v>
      </c>
      <c r="J52" s="20" t="s">
        <v>101</v>
      </c>
      <c r="K52" s="20" t="s">
        <v>14732</v>
      </c>
      <c r="L52" s="20" t="s">
        <v>14899</v>
      </c>
      <c r="M52" s="20" t="s">
        <v>14900</v>
      </c>
      <c r="N52" s="20" t="s">
        <v>14742</v>
      </c>
      <c r="O52" s="20" t="s">
        <v>14772</v>
      </c>
      <c r="P52" s="20" t="s">
        <v>14787</v>
      </c>
      <c r="Q52" s="20"/>
      <c r="R52" s="20"/>
      <c r="S52" s="20"/>
      <c r="T52" s="20" t="s">
        <v>14704</v>
      </c>
      <c r="U52" s="20" t="s">
        <v>15003</v>
      </c>
      <c r="V52" s="20" t="s">
        <v>15004</v>
      </c>
      <c r="W52" s="20" t="s">
        <v>15005</v>
      </c>
      <c r="X52" s="20" t="s">
        <v>15006</v>
      </c>
      <c r="Y52" s="20" t="s">
        <v>69</v>
      </c>
      <c r="Z52" s="20" t="s">
        <v>15007</v>
      </c>
      <c r="AA52" s="20" t="s">
        <v>14740</v>
      </c>
      <c r="AB52" s="20" t="s">
        <v>69</v>
      </c>
      <c r="AC52" s="20" t="s">
        <v>14884</v>
      </c>
      <c r="AD52" s="20" t="s">
        <v>69</v>
      </c>
      <c r="AE52" s="20" t="s">
        <v>14906</v>
      </c>
      <c r="AF52" s="20" t="s">
        <v>68</v>
      </c>
      <c r="AG52" s="20" t="s">
        <v>14907</v>
      </c>
      <c r="AH52" s="20"/>
      <c r="AI52" s="20" t="s">
        <v>14875</v>
      </c>
      <c r="AJ52" s="20" t="s">
        <v>14908</v>
      </c>
      <c r="AK52" s="20" t="s">
        <v>14909</v>
      </c>
      <c r="AL52" s="20"/>
      <c r="AM52" s="20" t="s">
        <v>14910</v>
      </c>
      <c r="AN52" s="20" t="s">
        <v>14911</v>
      </c>
      <c r="AO52" s="20"/>
    </row>
    <row r="53" spans="1:41" x14ac:dyDescent="0.2">
      <c r="A53" s="20" t="s">
        <v>686</v>
      </c>
      <c r="B53" s="20" t="s">
        <v>15001</v>
      </c>
      <c r="C53" s="20" t="s">
        <v>14895</v>
      </c>
      <c r="D53" s="20" t="s">
        <v>571</v>
      </c>
      <c r="E53" s="20" t="s">
        <v>689</v>
      </c>
      <c r="F53" s="20" t="s">
        <v>688</v>
      </c>
      <c r="G53" s="20" t="s">
        <v>14896</v>
      </c>
      <c r="H53" s="20" t="s">
        <v>14897</v>
      </c>
      <c r="I53" s="20" t="s">
        <v>15002</v>
      </c>
      <c r="J53" s="20" t="s">
        <v>101</v>
      </c>
      <c r="K53" s="20" t="s">
        <v>14732</v>
      </c>
      <c r="L53" s="20" t="s">
        <v>14899</v>
      </c>
      <c r="M53" s="20" t="s">
        <v>14900</v>
      </c>
      <c r="N53" s="20" t="s">
        <v>14742</v>
      </c>
      <c r="O53" s="20" t="s">
        <v>14772</v>
      </c>
      <c r="P53" s="20" t="s">
        <v>14787</v>
      </c>
      <c r="Q53" s="20"/>
      <c r="R53" s="20"/>
      <c r="S53" s="20"/>
      <c r="T53" s="20" t="s">
        <v>14709</v>
      </c>
      <c r="U53" s="20" t="s">
        <v>15008</v>
      </c>
      <c r="V53" s="20" t="s">
        <v>15009</v>
      </c>
      <c r="W53" s="20" t="s">
        <v>15010</v>
      </c>
      <c r="X53" s="20" t="s">
        <v>14935</v>
      </c>
      <c r="Y53" s="20" t="s">
        <v>69</v>
      </c>
      <c r="Z53" s="20" t="s">
        <v>15011</v>
      </c>
      <c r="AA53" s="20" t="s">
        <v>14740</v>
      </c>
      <c r="AB53" s="20" t="s">
        <v>69</v>
      </c>
      <c r="AC53" s="20" t="s">
        <v>14884</v>
      </c>
      <c r="AD53" s="20" t="s">
        <v>69</v>
      </c>
      <c r="AE53" s="20" t="s">
        <v>14916</v>
      </c>
      <c r="AF53" s="20" t="s">
        <v>68</v>
      </c>
      <c r="AG53" s="20" t="s">
        <v>14907</v>
      </c>
      <c r="AH53" s="20"/>
      <c r="AI53" s="20" t="s">
        <v>14875</v>
      </c>
      <c r="AJ53" s="20" t="s">
        <v>14908</v>
      </c>
      <c r="AK53" s="20" t="s">
        <v>14909</v>
      </c>
      <c r="AL53" s="20"/>
      <c r="AM53" s="20" t="s">
        <v>14910</v>
      </c>
      <c r="AN53" s="20" t="s">
        <v>14911</v>
      </c>
      <c r="AO53" s="20"/>
    </row>
    <row r="54" spans="1:41" x14ac:dyDescent="0.2">
      <c r="A54" s="20" t="s">
        <v>686</v>
      </c>
      <c r="B54" s="20" t="s">
        <v>15001</v>
      </c>
      <c r="C54" s="20" t="s">
        <v>14895</v>
      </c>
      <c r="D54" s="20" t="s">
        <v>571</v>
      </c>
      <c r="E54" s="20" t="s">
        <v>689</v>
      </c>
      <c r="F54" s="20" t="s">
        <v>688</v>
      </c>
      <c r="G54" s="20" t="s">
        <v>14896</v>
      </c>
      <c r="H54" s="20" t="s">
        <v>14897</v>
      </c>
      <c r="I54" s="20" t="s">
        <v>15002</v>
      </c>
      <c r="J54" s="20" t="s">
        <v>101</v>
      </c>
      <c r="K54" s="20" t="s">
        <v>14732</v>
      </c>
      <c r="L54" s="20" t="s">
        <v>14899</v>
      </c>
      <c r="M54" s="20" t="s">
        <v>14900</v>
      </c>
      <c r="N54" s="20" t="s">
        <v>14742</v>
      </c>
      <c r="O54" s="20" t="s">
        <v>14772</v>
      </c>
      <c r="P54" s="20" t="s">
        <v>14787</v>
      </c>
      <c r="Q54" s="20"/>
      <c r="R54" s="20"/>
      <c r="S54" s="20"/>
      <c r="T54" s="20" t="s">
        <v>14846</v>
      </c>
      <c r="U54" s="20" t="s">
        <v>15012</v>
      </c>
      <c r="V54" s="20" t="s">
        <v>15013</v>
      </c>
      <c r="W54" s="20" t="s">
        <v>15014</v>
      </c>
      <c r="X54" s="20" t="s">
        <v>15015</v>
      </c>
      <c r="Y54" s="20" t="s">
        <v>69</v>
      </c>
      <c r="Z54" s="20" t="s">
        <v>15016</v>
      </c>
      <c r="AA54" s="20" t="s">
        <v>14740</v>
      </c>
      <c r="AB54" s="20" t="s">
        <v>69</v>
      </c>
      <c r="AC54" s="20" t="s">
        <v>14884</v>
      </c>
      <c r="AD54" s="20" t="s">
        <v>69</v>
      </c>
      <c r="AE54" s="20" t="s">
        <v>14921</v>
      </c>
      <c r="AF54" s="20" t="s">
        <v>68</v>
      </c>
      <c r="AG54" s="20" t="s">
        <v>14907</v>
      </c>
      <c r="AH54" s="20"/>
      <c r="AI54" s="20" t="s">
        <v>14875</v>
      </c>
      <c r="AJ54" s="20" t="s">
        <v>14908</v>
      </c>
      <c r="AK54" s="20" t="s">
        <v>14909</v>
      </c>
      <c r="AL54" s="20"/>
      <c r="AM54" s="20" t="s">
        <v>14910</v>
      </c>
      <c r="AN54" s="20" t="s">
        <v>14911</v>
      </c>
      <c r="AO54" s="20"/>
    </row>
    <row r="55" spans="1:41" x14ac:dyDescent="0.2">
      <c r="A55" s="20" t="s">
        <v>686</v>
      </c>
      <c r="B55" s="20" t="s">
        <v>15001</v>
      </c>
      <c r="C55" s="20" t="s">
        <v>14895</v>
      </c>
      <c r="D55" s="20" t="s">
        <v>571</v>
      </c>
      <c r="E55" s="20" t="s">
        <v>689</v>
      </c>
      <c r="F55" s="20" t="s">
        <v>688</v>
      </c>
      <c r="G55" s="20" t="s">
        <v>14896</v>
      </c>
      <c r="H55" s="20" t="s">
        <v>14897</v>
      </c>
      <c r="I55" s="20" t="s">
        <v>15002</v>
      </c>
      <c r="J55" s="20" t="s">
        <v>101</v>
      </c>
      <c r="K55" s="20" t="s">
        <v>14732</v>
      </c>
      <c r="L55" s="20" t="s">
        <v>14899</v>
      </c>
      <c r="M55" s="20" t="s">
        <v>14900</v>
      </c>
      <c r="N55" s="20" t="s">
        <v>14698</v>
      </c>
      <c r="O55" s="20" t="s">
        <v>14772</v>
      </c>
      <c r="P55" s="20" t="s">
        <v>14787</v>
      </c>
      <c r="Q55" s="20"/>
      <c r="R55" s="20"/>
      <c r="S55" s="20"/>
      <c r="T55" s="20" t="s">
        <v>14704</v>
      </c>
      <c r="U55" s="20" t="s">
        <v>15017</v>
      </c>
      <c r="V55" s="20" t="s">
        <v>15018</v>
      </c>
      <c r="W55" s="20" t="s">
        <v>15019</v>
      </c>
      <c r="X55" s="20" t="s">
        <v>15020</v>
      </c>
      <c r="Y55" s="20" t="s">
        <v>69</v>
      </c>
      <c r="Z55" s="20" t="s">
        <v>15021</v>
      </c>
      <c r="AA55" s="20" t="s">
        <v>14740</v>
      </c>
      <c r="AB55" s="20" t="s">
        <v>69</v>
      </c>
      <c r="AC55" s="20" t="s">
        <v>14884</v>
      </c>
      <c r="AD55" s="20" t="s">
        <v>69</v>
      </c>
      <c r="AE55" s="20" t="s">
        <v>14927</v>
      </c>
      <c r="AF55" s="20" t="s">
        <v>68</v>
      </c>
      <c r="AG55" s="20" t="s">
        <v>14907</v>
      </c>
      <c r="AH55" s="20"/>
      <c r="AI55" s="20" t="s">
        <v>14875</v>
      </c>
      <c r="AJ55" s="20" t="s">
        <v>14908</v>
      </c>
      <c r="AK55" s="20" t="s">
        <v>14909</v>
      </c>
      <c r="AL55" s="20"/>
      <c r="AM55" s="20" t="s">
        <v>14910</v>
      </c>
      <c r="AN55" s="20" t="s">
        <v>14911</v>
      </c>
      <c r="AO55" s="20"/>
    </row>
    <row r="56" spans="1:41" x14ac:dyDescent="0.2">
      <c r="A56" s="20" t="s">
        <v>686</v>
      </c>
      <c r="B56" s="20" t="s">
        <v>15001</v>
      </c>
      <c r="C56" s="20" t="s">
        <v>14895</v>
      </c>
      <c r="D56" s="20" t="s">
        <v>571</v>
      </c>
      <c r="E56" s="20" t="s">
        <v>689</v>
      </c>
      <c r="F56" s="20" t="s">
        <v>688</v>
      </c>
      <c r="G56" s="20" t="s">
        <v>14896</v>
      </c>
      <c r="H56" s="20" t="s">
        <v>14897</v>
      </c>
      <c r="I56" s="20" t="s">
        <v>15002</v>
      </c>
      <c r="J56" s="20" t="s">
        <v>101</v>
      </c>
      <c r="K56" s="20" t="s">
        <v>14732</v>
      </c>
      <c r="L56" s="20" t="s">
        <v>14899</v>
      </c>
      <c r="M56" s="20" t="s">
        <v>14900</v>
      </c>
      <c r="N56" s="20" t="s">
        <v>14698</v>
      </c>
      <c r="O56" s="20" t="s">
        <v>14772</v>
      </c>
      <c r="P56" s="20" t="s">
        <v>14787</v>
      </c>
      <c r="Q56" s="20"/>
      <c r="R56" s="20"/>
      <c r="S56" s="20"/>
      <c r="T56" s="20" t="s">
        <v>14709</v>
      </c>
      <c r="U56" s="20" t="s">
        <v>15022</v>
      </c>
      <c r="V56" s="20" t="s">
        <v>15023</v>
      </c>
      <c r="W56" s="20" t="s">
        <v>14934</v>
      </c>
      <c r="X56" s="20" t="s">
        <v>15024</v>
      </c>
      <c r="Y56" s="20" t="s">
        <v>69</v>
      </c>
      <c r="Z56" s="20" t="s">
        <v>15025</v>
      </c>
      <c r="AA56" s="20" t="s">
        <v>14740</v>
      </c>
      <c r="AB56" s="20" t="s">
        <v>69</v>
      </c>
      <c r="AC56" s="20" t="s">
        <v>14884</v>
      </c>
      <c r="AD56" s="20" t="s">
        <v>69</v>
      </c>
      <c r="AE56" s="20" t="s">
        <v>14932</v>
      </c>
      <c r="AF56" s="20" t="s">
        <v>68</v>
      </c>
      <c r="AG56" s="20" t="s">
        <v>14907</v>
      </c>
      <c r="AH56" s="20"/>
      <c r="AI56" s="20" t="s">
        <v>14875</v>
      </c>
      <c r="AJ56" s="20" t="s">
        <v>14908</v>
      </c>
      <c r="AK56" s="20" t="s">
        <v>14909</v>
      </c>
      <c r="AL56" s="20"/>
      <c r="AM56" s="20" t="s">
        <v>14910</v>
      </c>
      <c r="AN56" s="20" t="s">
        <v>14911</v>
      </c>
      <c r="AO56" s="20"/>
    </row>
    <row r="57" spans="1:41" x14ac:dyDescent="0.2">
      <c r="A57" s="20" t="s">
        <v>686</v>
      </c>
      <c r="B57" s="20" t="s">
        <v>15001</v>
      </c>
      <c r="C57" s="20" t="s">
        <v>14895</v>
      </c>
      <c r="D57" s="20" t="s">
        <v>571</v>
      </c>
      <c r="E57" s="20" t="s">
        <v>689</v>
      </c>
      <c r="F57" s="20" t="s">
        <v>688</v>
      </c>
      <c r="G57" s="20" t="s">
        <v>14896</v>
      </c>
      <c r="H57" s="20" t="s">
        <v>14897</v>
      </c>
      <c r="I57" s="20" t="s">
        <v>15002</v>
      </c>
      <c r="J57" s="20" t="s">
        <v>101</v>
      </c>
      <c r="K57" s="20" t="s">
        <v>14732</v>
      </c>
      <c r="L57" s="20" t="s">
        <v>14899</v>
      </c>
      <c r="M57" s="20" t="s">
        <v>14900</v>
      </c>
      <c r="N57" s="20" t="s">
        <v>14698</v>
      </c>
      <c r="O57" s="20" t="s">
        <v>14772</v>
      </c>
      <c r="P57" s="20" t="s">
        <v>14787</v>
      </c>
      <c r="Q57" s="20"/>
      <c r="R57" s="20"/>
      <c r="S57" s="20"/>
      <c r="T57" s="20" t="s">
        <v>14846</v>
      </c>
      <c r="U57" s="20" t="s">
        <v>15026</v>
      </c>
      <c r="V57" s="20" t="s">
        <v>14979</v>
      </c>
      <c r="W57" s="20" t="s">
        <v>15027</v>
      </c>
      <c r="X57" s="20" t="s">
        <v>15028</v>
      </c>
      <c r="Y57" s="20" t="s">
        <v>69</v>
      </c>
      <c r="Z57" s="20" t="s">
        <v>15029</v>
      </c>
      <c r="AA57" s="20" t="s">
        <v>14740</v>
      </c>
      <c r="AB57" s="20" t="s">
        <v>69</v>
      </c>
      <c r="AC57" s="20" t="s">
        <v>14884</v>
      </c>
      <c r="AD57" s="20" t="s">
        <v>69</v>
      </c>
      <c r="AE57" s="20" t="s">
        <v>14936</v>
      </c>
      <c r="AF57" s="20" t="s">
        <v>68</v>
      </c>
      <c r="AG57" s="20" t="s">
        <v>14907</v>
      </c>
      <c r="AH57" s="20"/>
      <c r="AI57" s="20" t="s">
        <v>14875</v>
      </c>
      <c r="AJ57" s="20" t="s">
        <v>14908</v>
      </c>
      <c r="AK57" s="20" t="s">
        <v>14909</v>
      </c>
      <c r="AL57" s="20"/>
      <c r="AM57" s="20" t="s">
        <v>14910</v>
      </c>
      <c r="AN57" s="20" t="s">
        <v>14911</v>
      </c>
      <c r="AO57" s="20"/>
    </row>
    <row r="58" spans="1:41" x14ac:dyDescent="0.2">
      <c r="A58" s="20" t="s">
        <v>686</v>
      </c>
      <c r="B58" s="20" t="s">
        <v>15001</v>
      </c>
      <c r="C58" s="20" t="s">
        <v>14895</v>
      </c>
      <c r="D58" s="20" t="s">
        <v>571</v>
      </c>
      <c r="E58" s="20" t="s">
        <v>689</v>
      </c>
      <c r="F58" s="20" t="s">
        <v>688</v>
      </c>
      <c r="G58" s="20" t="s">
        <v>14896</v>
      </c>
      <c r="H58" s="20" t="s">
        <v>14897</v>
      </c>
      <c r="I58" s="20" t="s">
        <v>15002</v>
      </c>
      <c r="J58" s="20" t="s">
        <v>101</v>
      </c>
      <c r="K58" s="20" t="s">
        <v>14732</v>
      </c>
      <c r="L58" s="20" t="s">
        <v>14899</v>
      </c>
      <c r="M58" s="20" t="s">
        <v>14900</v>
      </c>
      <c r="N58" s="20" t="s">
        <v>14746</v>
      </c>
      <c r="O58" s="20" t="s">
        <v>14772</v>
      </c>
      <c r="P58" s="20" t="s">
        <v>14787</v>
      </c>
      <c r="Q58" s="20"/>
      <c r="R58" s="20"/>
      <c r="S58" s="20"/>
      <c r="T58" s="20" t="s">
        <v>14704</v>
      </c>
      <c r="U58" s="20" t="s">
        <v>15030</v>
      </c>
      <c r="V58" s="20" t="s">
        <v>15031</v>
      </c>
      <c r="W58" s="20" t="s">
        <v>15032</v>
      </c>
      <c r="X58" s="20" t="s">
        <v>15033</v>
      </c>
      <c r="Y58" s="20" t="s">
        <v>69</v>
      </c>
      <c r="Z58" s="20" t="s">
        <v>15034</v>
      </c>
      <c r="AA58" s="20" t="s">
        <v>14740</v>
      </c>
      <c r="AB58" s="20" t="s">
        <v>69</v>
      </c>
      <c r="AC58" s="20" t="s">
        <v>14884</v>
      </c>
      <c r="AD58" s="20" t="s">
        <v>69</v>
      </c>
      <c r="AE58" s="20" t="s">
        <v>14942</v>
      </c>
      <c r="AF58" s="20" t="s">
        <v>68</v>
      </c>
      <c r="AG58" s="20" t="s">
        <v>14907</v>
      </c>
      <c r="AH58" s="20"/>
      <c r="AI58" s="20" t="s">
        <v>14875</v>
      </c>
      <c r="AJ58" s="20" t="s">
        <v>14908</v>
      </c>
      <c r="AK58" s="20" t="s">
        <v>14909</v>
      </c>
      <c r="AL58" s="20"/>
      <c r="AM58" s="20" t="s">
        <v>14910</v>
      </c>
      <c r="AN58" s="20" t="s">
        <v>14911</v>
      </c>
      <c r="AO58" s="20"/>
    </row>
    <row r="59" spans="1:41" x14ac:dyDescent="0.2">
      <c r="A59" s="20" t="s">
        <v>686</v>
      </c>
      <c r="B59" s="20" t="s">
        <v>15001</v>
      </c>
      <c r="C59" s="20" t="s">
        <v>14895</v>
      </c>
      <c r="D59" s="20" t="s">
        <v>571</v>
      </c>
      <c r="E59" s="20" t="s">
        <v>689</v>
      </c>
      <c r="F59" s="20" t="s">
        <v>688</v>
      </c>
      <c r="G59" s="20" t="s">
        <v>14896</v>
      </c>
      <c r="H59" s="20" t="s">
        <v>14897</v>
      </c>
      <c r="I59" s="20" t="s">
        <v>15002</v>
      </c>
      <c r="J59" s="20" t="s">
        <v>101</v>
      </c>
      <c r="K59" s="20" t="s">
        <v>14732</v>
      </c>
      <c r="L59" s="20" t="s">
        <v>14899</v>
      </c>
      <c r="M59" s="20" t="s">
        <v>14900</v>
      </c>
      <c r="N59" s="20" t="s">
        <v>14746</v>
      </c>
      <c r="O59" s="20" t="s">
        <v>14772</v>
      </c>
      <c r="P59" s="20" t="s">
        <v>14787</v>
      </c>
      <c r="Q59" s="20"/>
      <c r="R59" s="20"/>
      <c r="S59" s="20"/>
      <c r="T59" s="20" t="s">
        <v>14709</v>
      </c>
      <c r="U59" s="20" t="s">
        <v>15035</v>
      </c>
      <c r="V59" s="20" t="s">
        <v>15036</v>
      </c>
      <c r="W59" s="20" t="s">
        <v>15037</v>
      </c>
      <c r="X59" s="20" t="s">
        <v>15038</v>
      </c>
      <c r="Y59" s="20" t="s">
        <v>69</v>
      </c>
      <c r="Z59" s="20" t="s">
        <v>15039</v>
      </c>
      <c r="AA59" s="20" t="s">
        <v>14740</v>
      </c>
      <c r="AB59" s="20" t="s">
        <v>69</v>
      </c>
      <c r="AC59" s="20" t="s">
        <v>14884</v>
      </c>
      <c r="AD59" s="20" t="s">
        <v>69</v>
      </c>
      <c r="AE59" s="20" t="s">
        <v>14948</v>
      </c>
      <c r="AF59" s="20" t="s">
        <v>68</v>
      </c>
      <c r="AG59" s="20" t="s">
        <v>14907</v>
      </c>
      <c r="AH59" s="20"/>
      <c r="AI59" s="20" t="s">
        <v>14875</v>
      </c>
      <c r="AJ59" s="20" t="s">
        <v>14908</v>
      </c>
      <c r="AK59" s="20" t="s">
        <v>14909</v>
      </c>
      <c r="AL59" s="20"/>
      <c r="AM59" s="20" t="s">
        <v>14910</v>
      </c>
      <c r="AN59" s="20" t="s">
        <v>14911</v>
      </c>
      <c r="AO59" s="20"/>
    </row>
    <row r="60" spans="1:41" x14ac:dyDescent="0.2">
      <c r="A60" s="20" t="s">
        <v>686</v>
      </c>
      <c r="B60" s="20" t="s">
        <v>15001</v>
      </c>
      <c r="C60" s="20" t="s">
        <v>14895</v>
      </c>
      <c r="D60" s="20" t="s">
        <v>571</v>
      </c>
      <c r="E60" s="20" t="s">
        <v>689</v>
      </c>
      <c r="F60" s="20" t="s">
        <v>688</v>
      </c>
      <c r="G60" s="20" t="s">
        <v>14896</v>
      </c>
      <c r="H60" s="20" t="s">
        <v>14897</v>
      </c>
      <c r="I60" s="20" t="s">
        <v>15002</v>
      </c>
      <c r="J60" s="20" t="s">
        <v>101</v>
      </c>
      <c r="K60" s="20" t="s">
        <v>14732</v>
      </c>
      <c r="L60" s="20" t="s">
        <v>14899</v>
      </c>
      <c r="M60" s="20" t="s">
        <v>14900</v>
      </c>
      <c r="N60" s="20" t="s">
        <v>14746</v>
      </c>
      <c r="O60" s="20" t="s">
        <v>14772</v>
      </c>
      <c r="P60" s="20" t="s">
        <v>14787</v>
      </c>
      <c r="Q60" s="20"/>
      <c r="R60" s="20"/>
      <c r="S60" s="20"/>
      <c r="T60" s="20" t="s">
        <v>14846</v>
      </c>
      <c r="U60" s="20" t="s">
        <v>15040</v>
      </c>
      <c r="V60" s="20" t="s">
        <v>15041</v>
      </c>
      <c r="W60" s="20" t="s">
        <v>15042</v>
      </c>
      <c r="X60" s="20" t="s">
        <v>15043</v>
      </c>
      <c r="Y60" s="20" t="s">
        <v>69</v>
      </c>
      <c r="Z60" s="20" t="s">
        <v>15044</v>
      </c>
      <c r="AA60" s="20" t="s">
        <v>14740</v>
      </c>
      <c r="AB60" s="20" t="s">
        <v>69</v>
      </c>
      <c r="AC60" s="20" t="s">
        <v>14884</v>
      </c>
      <c r="AD60" s="20" t="s">
        <v>69</v>
      </c>
      <c r="AE60" s="20" t="s">
        <v>14954</v>
      </c>
      <c r="AF60" s="20" t="s">
        <v>68</v>
      </c>
      <c r="AG60" s="20" t="s">
        <v>14907</v>
      </c>
      <c r="AH60" s="20"/>
      <c r="AI60" s="20" t="s">
        <v>14875</v>
      </c>
      <c r="AJ60" s="20" t="s">
        <v>14908</v>
      </c>
      <c r="AK60" s="20" t="s">
        <v>14909</v>
      </c>
      <c r="AL60" s="20"/>
      <c r="AM60" s="20" t="s">
        <v>14910</v>
      </c>
      <c r="AN60" s="20" t="s">
        <v>14911</v>
      </c>
      <c r="AO60" s="20"/>
    </row>
    <row r="61" spans="1:41" x14ac:dyDescent="0.2">
      <c r="A61" s="20" t="s">
        <v>686</v>
      </c>
      <c r="B61" s="20" t="s">
        <v>15045</v>
      </c>
      <c r="C61" s="20" t="s">
        <v>14895</v>
      </c>
      <c r="D61" s="20" t="s">
        <v>571</v>
      </c>
      <c r="E61" s="20" t="s">
        <v>689</v>
      </c>
      <c r="F61" s="20" t="s">
        <v>688</v>
      </c>
      <c r="G61" s="20" t="s">
        <v>14896</v>
      </c>
      <c r="H61" s="20" t="s">
        <v>14897</v>
      </c>
      <c r="I61" s="20" t="s">
        <v>15046</v>
      </c>
      <c r="J61" s="20" t="s">
        <v>101</v>
      </c>
      <c r="K61" s="20" t="s">
        <v>14732</v>
      </c>
      <c r="L61" s="20" t="s">
        <v>14899</v>
      </c>
      <c r="M61" s="20" t="s">
        <v>14900</v>
      </c>
      <c r="N61" s="20" t="s">
        <v>14742</v>
      </c>
      <c r="O61" s="20" t="s">
        <v>14772</v>
      </c>
      <c r="P61" s="20" t="s">
        <v>14787</v>
      </c>
      <c r="Q61" s="20"/>
      <c r="R61" s="20"/>
      <c r="S61" s="20"/>
      <c r="T61" s="20" t="s">
        <v>14704</v>
      </c>
      <c r="U61" s="20" t="s">
        <v>15047</v>
      </c>
      <c r="V61" s="20" t="s">
        <v>15048</v>
      </c>
      <c r="W61" s="20" t="s">
        <v>15049</v>
      </c>
      <c r="X61" s="20" t="s">
        <v>15050</v>
      </c>
      <c r="Y61" s="20" t="s">
        <v>69</v>
      </c>
      <c r="Z61" s="20" t="s">
        <v>15051</v>
      </c>
      <c r="AA61" s="20" t="s">
        <v>14740</v>
      </c>
      <c r="AB61" s="20" t="s">
        <v>69</v>
      </c>
      <c r="AC61" s="20" t="s">
        <v>14884</v>
      </c>
      <c r="AD61" s="20" t="s">
        <v>69</v>
      </c>
      <c r="AE61" s="20" t="s">
        <v>14906</v>
      </c>
      <c r="AF61" s="20" t="s">
        <v>68</v>
      </c>
      <c r="AG61" s="20" t="s">
        <v>14907</v>
      </c>
      <c r="AH61" s="20"/>
      <c r="AI61" s="20" t="s">
        <v>14875</v>
      </c>
      <c r="AJ61" s="20" t="s">
        <v>14908</v>
      </c>
      <c r="AK61" s="20" t="s">
        <v>14909</v>
      </c>
      <c r="AL61" s="20"/>
      <c r="AM61" s="20" t="s">
        <v>14910</v>
      </c>
      <c r="AN61" s="20" t="s">
        <v>14911</v>
      </c>
      <c r="AO61" s="20"/>
    </row>
    <row r="62" spans="1:41" x14ac:dyDescent="0.2">
      <c r="A62" s="20" t="s">
        <v>686</v>
      </c>
      <c r="B62" s="20" t="s">
        <v>15045</v>
      </c>
      <c r="C62" s="20" t="s">
        <v>14895</v>
      </c>
      <c r="D62" s="20" t="s">
        <v>571</v>
      </c>
      <c r="E62" s="20" t="s">
        <v>689</v>
      </c>
      <c r="F62" s="20" t="s">
        <v>688</v>
      </c>
      <c r="G62" s="20" t="s">
        <v>14896</v>
      </c>
      <c r="H62" s="20" t="s">
        <v>14897</v>
      </c>
      <c r="I62" s="20" t="s">
        <v>15046</v>
      </c>
      <c r="J62" s="20" t="s">
        <v>101</v>
      </c>
      <c r="K62" s="20" t="s">
        <v>14732</v>
      </c>
      <c r="L62" s="20" t="s">
        <v>14899</v>
      </c>
      <c r="M62" s="20" t="s">
        <v>14900</v>
      </c>
      <c r="N62" s="20" t="s">
        <v>14742</v>
      </c>
      <c r="O62" s="20" t="s">
        <v>14772</v>
      </c>
      <c r="P62" s="20" t="s">
        <v>14787</v>
      </c>
      <c r="Q62" s="20"/>
      <c r="R62" s="20"/>
      <c r="S62" s="20"/>
      <c r="T62" s="20" t="s">
        <v>14709</v>
      </c>
      <c r="U62" s="20" t="s">
        <v>15052</v>
      </c>
      <c r="V62" s="20" t="s">
        <v>15053</v>
      </c>
      <c r="W62" s="20" t="s">
        <v>14919</v>
      </c>
      <c r="X62" s="20" t="s">
        <v>15054</v>
      </c>
      <c r="Y62" s="20" t="s">
        <v>69</v>
      </c>
      <c r="Z62" s="20" t="s">
        <v>15055</v>
      </c>
      <c r="AA62" s="20" t="s">
        <v>14740</v>
      </c>
      <c r="AB62" s="20" t="s">
        <v>69</v>
      </c>
      <c r="AC62" s="20" t="s">
        <v>14884</v>
      </c>
      <c r="AD62" s="20" t="s">
        <v>69</v>
      </c>
      <c r="AE62" s="20" t="s">
        <v>14916</v>
      </c>
      <c r="AF62" s="20" t="s">
        <v>68</v>
      </c>
      <c r="AG62" s="20" t="s">
        <v>14907</v>
      </c>
      <c r="AH62" s="20"/>
      <c r="AI62" s="20" t="s">
        <v>14875</v>
      </c>
      <c r="AJ62" s="20" t="s">
        <v>14908</v>
      </c>
      <c r="AK62" s="20" t="s">
        <v>14909</v>
      </c>
      <c r="AL62" s="20"/>
      <c r="AM62" s="20" t="s">
        <v>14910</v>
      </c>
      <c r="AN62" s="20" t="s">
        <v>14911</v>
      </c>
      <c r="AO62" s="20"/>
    </row>
    <row r="63" spans="1:41" x14ac:dyDescent="0.2">
      <c r="A63" s="20" t="s">
        <v>686</v>
      </c>
      <c r="B63" s="20" t="s">
        <v>15045</v>
      </c>
      <c r="C63" s="20" t="s">
        <v>14895</v>
      </c>
      <c r="D63" s="20" t="s">
        <v>571</v>
      </c>
      <c r="E63" s="20" t="s">
        <v>689</v>
      </c>
      <c r="F63" s="20" t="s">
        <v>688</v>
      </c>
      <c r="G63" s="20" t="s">
        <v>14896</v>
      </c>
      <c r="H63" s="20" t="s">
        <v>14897</v>
      </c>
      <c r="I63" s="20" t="s">
        <v>15046</v>
      </c>
      <c r="J63" s="20" t="s">
        <v>101</v>
      </c>
      <c r="K63" s="20" t="s">
        <v>14732</v>
      </c>
      <c r="L63" s="20" t="s">
        <v>14899</v>
      </c>
      <c r="M63" s="20" t="s">
        <v>14900</v>
      </c>
      <c r="N63" s="20" t="s">
        <v>14742</v>
      </c>
      <c r="O63" s="20" t="s">
        <v>14772</v>
      </c>
      <c r="P63" s="20" t="s">
        <v>14787</v>
      </c>
      <c r="Q63" s="20"/>
      <c r="R63" s="20"/>
      <c r="S63" s="20"/>
      <c r="T63" s="20" t="s">
        <v>14846</v>
      </c>
      <c r="U63" s="20" t="s">
        <v>14995</v>
      </c>
      <c r="V63" s="20" t="s">
        <v>15056</v>
      </c>
      <c r="W63" s="20" t="s">
        <v>14778</v>
      </c>
      <c r="X63" s="20" t="s">
        <v>14773</v>
      </c>
      <c r="Y63" s="20" t="s">
        <v>69</v>
      </c>
      <c r="Z63" s="20" t="s">
        <v>15057</v>
      </c>
      <c r="AA63" s="20" t="s">
        <v>14740</v>
      </c>
      <c r="AB63" s="20" t="s">
        <v>69</v>
      </c>
      <c r="AC63" s="20" t="s">
        <v>14884</v>
      </c>
      <c r="AD63" s="20" t="s">
        <v>69</v>
      </c>
      <c r="AE63" s="20" t="s">
        <v>14921</v>
      </c>
      <c r="AF63" s="20" t="s">
        <v>68</v>
      </c>
      <c r="AG63" s="20" t="s">
        <v>14907</v>
      </c>
      <c r="AH63" s="20"/>
      <c r="AI63" s="20" t="s">
        <v>14875</v>
      </c>
      <c r="AJ63" s="20" t="s">
        <v>14908</v>
      </c>
      <c r="AK63" s="20" t="s">
        <v>14909</v>
      </c>
      <c r="AL63" s="20"/>
      <c r="AM63" s="20" t="s">
        <v>14910</v>
      </c>
      <c r="AN63" s="20" t="s">
        <v>14911</v>
      </c>
      <c r="AO63" s="20"/>
    </row>
    <row r="64" spans="1:41" x14ac:dyDescent="0.2">
      <c r="A64" s="20" t="s">
        <v>686</v>
      </c>
      <c r="B64" s="20" t="s">
        <v>15045</v>
      </c>
      <c r="C64" s="20" t="s">
        <v>14895</v>
      </c>
      <c r="D64" s="20" t="s">
        <v>571</v>
      </c>
      <c r="E64" s="20" t="s">
        <v>689</v>
      </c>
      <c r="F64" s="20" t="s">
        <v>688</v>
      </c>
      <c r="G64" s="20" t="s">
        <v>14896</v>
      </c>
      <c r="H64" s="20" t="s">
        <v>14897</v>
      </c>
      <c r="I64" s="20" t="s">
        <v>15046</v>
      </c>
      <c r="J64" s="20" t="s">
        <v>101</v>
      </c>
      <c r="K64" s="20" t="s">
        <v>14732</v>
      </c>
      <c r="L64" s="20" t="s">
        <v>14899</v>
      </c>
      <c r="M64" s="20" t="s">
        <v>14900</v>
      </c>
      <c r="N64" s="20" t="s">
        <v>14698</v>
      </c>
      <c r="O64" s="20" t="s">
        <v>14772</v>
      </c>
      <c r="P64" s="20" t="s">
        <v>14787</v>
      </c>
      <c r="Q64" s="20"/>
      <c r="R64" s="20"/>
      <c r="S64" s="20"/>
      <c r="T64" s="20" t="s">
        <v>14704</v>
      </c>
      <c r="U64" s="20" t="s">
        <v>15058</v>
      </c>
      <c r="V64" s="20" t="s">
        <v>15059</v>
      </c>
      <c r="W64" s="20" t="s">
        <v>15060</v>
      </c>
      <c r="X64" s="20" t="s">
        <v>15061</v>
      </c>
      <c r="Y64" s="20" t="s">
        <v>69</v>
      </c>
      <c r="Z64" s="20" t="s">
        <v>15062</v>
      </c>
      <c r="AA64" s="20" t="s">
        <v>14740</v>
      </c>
      <c r="AB64" s="20" t="s">
        <v>69</v>
      </c>
      <c r="AC64" s="20" t="s">
        <v>14884</v>
      </c>
      <c r="AD64" s="20" t="s">
        <v>69</v>
      </c>
      <c r="AE64" s="20" t="s">
        <v>14927</v>
      </c>
      <c r="AF64" s="20" t="s">
        <v>68</v>
      </c>
      <c r="AG64" s="20" t="s">
        <v>14907</v>
      </c>
      <c r="AH64" s="20"/>
      <c r="AI64" s="20" t="s">
        <v>14875</v>
      </c>
      <c r="AJ64" s="20" t="s">
        <v>14908</v>
      </c>
      <c r="AK64" s="20" t="s">
        <v>14909</v>
      </c>
      <c r="AL64" s="20"/>
      <c r="AM64" s="20" t="s">
        <v>14910</v>
      </c>
      <c r="AN64" s="20" t="s">
        <v>14911</v>
      </c>
      <c r="AO64" s="20"/>
    </row>
    <row r="65" spans="1:41" x14ac:dyDescent="0.2">
      <c r="A65" s="20" t="s">
        <v>686</v>
      </c>
      <c r="B65" s="20" t="s">
        <v>15045</v>
      </c>
      <c r="C65" s="20" t="s">
        <v>14895</v>
      </c>
      <c r="D65" s="20" t="s">
        <v>571</v>
      </c>
      <c r="E65" s="20" t="s">
        <v>689</v>
      </c>
      <c r="F65" s="20" t="s">
        <v>688</v>
      </c>
      <c r="G65" s="20" t="s">
        <v>14896</v>
      </c>
      <c r="H65" s="20" t="s">
        <v>14897</v>
      </c>
      <c r="I65" s="20" t="s">
        <v>15046</v>
      </c>
      <c r="J65" s="20" t="s">
        <v>101</v>
      </c>
      <c r="K65" s="20" t="s">
        <v>14732</v>
      </c>
      <c r="L65" s="20" t="s">
        <v>14899</v>
      </c>
      <c r="M65" s="20" t="s">
        <v>14900</v>
      </c>
      <c r="N65" s="20" t="s">
        <v>14698</v>
      </c>
      <c r="O65" s="20" t="s">
        <v>14772</v>
      </c>
      <c r="P65" s="20" t="s">
        <v>14787</v>
      </c>
      <c r="Q65" s="20"/>
      <c r="R65" s="20"/>
      <c r="S65" s="20"/>
      <c r="T65" s="20" t="s">
        <v>14709</v>
      </c>
      <c r="U65" s="20" t="s">
        <v>15063</v>
      </c>
      <c r="V65" s="20" t="s">
        <v>15055</v>
      </c>
      <c r="W65" s="20" t="s">
        <v>14809</v>
      </c>
      <c r="X65" s="20" t="s">
        <v>15064</v>
      </c>
      <c r="Y65" s="20" t="s">
        <v>69</v>
      </c>
      <c r="Z65" s="20" t="s">
        <v>15065</v>
      </c>
      <c r="AA65" s="20" t="s">
        <v>14740</v>
      </c>
      <c r="AB65" s="20" t="s">
        <v>69</v>
      </c>
      <c r="AC65" s="20" t="s">
        <v>14884</v>
      </c>
      <c r="AD65" s="20" t="s">
        <v>69</v>
      </c>
      <c r="AE65" s="20" t="s">
        <v>14932</v>
      </c>
      <c r="AF65" s="20" t="s">
        <v>68</v>
      </c>
      <c r="AG65" s="20" t="s">
        <v>14907</v>
      </c>
      <c r="AH65" s="20"/>
      <c r="AI65" s="20" t="s">
        <v>14875</v>
      </c>
      <c r="AJ65" s="20" t="s">
        <v>14908</v>
      </c>
      <c r="AK65" s="20" t="s">
        <v>14909</v>
      </c>
      <c r="AL65" s="20"/>
      <c r="AM65" s="20" t="s">
        <v>14910</v>
      </c>
      <c r="AN65" s="20" t="s">
        <v>14911</v>
      </c>
      <c r="AO65" s="20"/>
    </row>
    <row r="66" spans="1:41" x14ac:dyDescent="0.2">
      <c r="A66" s="20" t="s">
        <v>686</v>
      </c>
      <c r="B66" s="20" t="s">
        <v>15045</v>
      </c>
      <c r="C66" s="20" t="s">
        <v>14895</v>
      </c>
      <c r="D66" s="20" t="s">
        <v>571</v>
      </c>
      <c r="E66" s="20" t="s">
        <v>689</v>
      </c>
      <c r="F66" s="20" t="s">
        <v>688</v>
      </c>
      <c r="G66" s="20" t="s">
        <v>14896</v>
      </c>
      <c r="H66" s="20" t="s">
        <v>14897</v>
      </c>
      <c r="I66" s="20" t="s">
        <v>15046</v>
      </c>
      <c r="J66" s="20" t="s">
        <v>101</v>
      </c>
      <c r="K66" s="20" t="s">
        <v>14732</v>
      </c>
      <c r="L66" s="20" t="s">
        <v>14899</v>
      </c>
      <c r="M66" s="20" t="s">
        <v>14900</v>
      </c>
      <c r="N66" s="20" t="s">
        <v>14698</v>
      </c>
      <c r="O66" s="20" t="s">
        <v>14772</v>
      </c>
      <c r="P66" s="20" t="s">
        <v>14787</v>
      </c>
      <c r="Q66" s="20"/>
      <c r="R66" s="20"/>
      <c r="S66" s="20"/>
      <c r="T66" s="20" t="s">
        <v>14846</v>
      </c>
      <c r="U66" s="20" t="s">
        <v>15066</v>
      </c>
      <c r="V66" s="20" t="s">
        <v>15067</v>
      </c>
      <c r="W66" s="20" t="s">
        <v>15068</v>
      </c>
      <c r="X66" s="20" t="s">
        <v>14763</v>
      </c>
      <c r="Y66" s="20" t="s">
        <v>69</v>
      </c>
      <c r="Z66" s="20" t="s">
        <v>15069</v>
      </c>
      <c r="AA66" s="20" t="s">
        <v>14740</v>
      </c>
      <c r="AB66" s="20" t="s">
        <v>69</v>
      </c>
      <c r="AC66" s="20" t="s">
        <v>14884</v>
      </c>
      <c r="AD66" s="20" t="s">
        <v>69</v>
      </c>
      <c r="AE66" s="20" t="s">
        <v>14936</v>
      </c>
      <c r="AF66" s="20" t="s">
        <v>68</v>
      </c>
      <c r="AG66" s="20" t="s">
        <v>14907</v>
      </c>
      <c r="AH66" s="20"/>
      <c r="AI66" s="20" t="s">
        <v>14875</v>
      </c>
      <c r="AJ66" s="20" t="s">
        <v>14908</v>
      </c>
      <c r="AK66" s="20" t="s">
        <v>14909</v>
      </c>
      <c r="AL66" s="20"/>
      <c r="AM66" s="20" t="s">
        <v>14910</v>
      </c>
      <c r="AN66" s="20" t="s">
        <v>14911</v>
      </c>
      <c r="AO66" s="20"/>
    </row>
    <row r="67" spans="1:41" x14ac:dyDescent="0.2">
      <c r="A67" s="20" t="s">
        <v>686</v>
      </c>
      <c r="B67" s="20" t="s">
        <v>15045</v>
      </c>
      <c r="C67" s="20" t="s">
        <v>14895</v>
      </c>
      <c r="D67" s="20" t="s">
        <v>571</v>
      </c>
      <c r="E67" s="20" t="s">
        <v>689</v>
      </c>
      <c r="F67" s="20" t="s">
        <v>688</v>
      </c>
      <c r="G67" s="20" t="s">
        <v>14896</v>
      </c>
      <c r="H67" s="20" t="s">
        <v>14897</v>
      </c>
      <c r="I67" s="20" t="s">
        <v>15046</v>
      </c>
      <c r="J67" s="20" t="s">
        <v>101</v>
      </c>
      <c r="K67" s="20" t="s">
        <v>14732</v>
      </c>
      <c r="L67" s="20" t="s">
        <v>14899</v>
      </c>
      <c r="M67" s="20" t="s">
        <v>14900</v>
      </c>
      <c r="N67" s="20" t="s">
        <v>14746</v>
      </c>
      <c r="O67" s="20" t="s">
        <v>14772</v>
      </c>
      <c r="P67" s="20" t="s">
        <v>14787</v>
      </c>
      <c r="Q67" s="20"/>
      <c r="R67" s="20"/>
      <c r="S67" s="20"/>
      <c r="T67" s="20" t="s">
        <v>14704</v>
      </c>
      <c r="U67" s="20" t="s">
        <v>15070</v>
      </c>
      <c r="V67" s="20" t="s">
        <v>15071</v>
      </c>
      <c r="W67" s="20" t="s">
        <v>15072</v>
      </c>
      <c r="X67" s="20" t="s">
        <v>15073</v>
      </c>
      <c r="Y67" s="20" t="s">
        <v>69</v>
      </c>
      <c r="Z67" s="20" t="s">
        <v>15074</v>
      </c>
      <c r="AA67" s="20" t="s">
        <v>14740</v>
      </c>
      <c r="AB67" s="20" t="s">
        <v>69</v>
      </c>
      <c r="AC67" s="20" t="s">
        <v>14884</v>
      </c>
      <c r="AD67" s="20" t="s">
        <v>69</v>
      </c>
      <c r="AE67" s="20" t="s">
        <v>14942</v>
      </c>
      <c r="AF67" s="20" t="s">
        <v>68</v>
      </c>
      <c r="AG67" s="20" t="s">
        <v>14907</v>
      </c>
      <c r="AH67" s="20"/>
      <c r="AI67" s="20" t="s">
        <v>14875</v>
      </c>
      <c r="AJ67" s="20" t="s">
        <v>14908</v>
      </c>
      <c r="AK67" s="20" t="s">
        <v>14909</v>
      </c>
      <c r="AL67" s="20"/>
      <c r="AM67" s="20" t="s">
        <v>14910</v>
      </c>
      <c r="AN67" s="20" t="s">
        <v>14911</v>
      </c>
      <c r="AO67" s="20"/>
    </row>
    <row r="68" spans="1:41" x14ac:dyDescent="0.2">
      <c r="A68" s="20" t="s">
        <v>686</v>
      </c>
      <c r="B68" s="20" t="s">
        <v>15045</v>
      </c>
      <c r="C68" s="20" t="s">
        <v>14895</v>
      </c>
      <c r="D68" s="20" t="s">
        <v>571</v>
      </c>
      <c r="E68" s="20" t="s">
        <v>689</v>
      </c>
      <c r="F68" s="20" t="s">
        <v>688</v>
      </c>
      <c r="G68" s="20" t="s">
        <v>14896</v>
      </c>
      <c r="H68" s="20" t="s">
        <v>14897</v>
      </c>
      <c r="I68" s="20" t="s">
        <v>15046</v>
      </c>
      <c r="J68" s="20" t="s">
        <v>101</v>
      </c>
      <c r="K68" s="20" t="s">
        <v>14732</v>
      </c>
      <c r="L68" s="20" t="s">
        <v>14899</v>
      </c>
      <c r="M68" s="20" t="s">
        <v>14900</v>
      </c>
      <c r="N68" s="20" t="s">
        <v>14746</v>
      </c>
      <c r="O68" s="20" t="s">
        <v>14772</v>
      </c>
      <c r="P68" s="20" t="s">
        <v>14787</v>
      </c>
      <c r="Q68" s="20"/>
      <c r="R68" s="20"/>
      <c r="S68" s="20"/>
      <c r="T68" s="20" t="s">
        <v>14709</v>
      </c>
      <c r="U68" s="20" t="s">
        <v>15075</v>
      </c>
      <c r="V68" s="20" t="s">
        <v>15076</v>
      </c>
      <c r="W68" s="20" t="s">
        <v>15077</v>
      </c>
      <c r="X68" s="20" t="s">
        <v>15078</v>
      </c>
      <c r="Y68" s="20" t="s">
        <v>69</v>
      </c>
      <c r="Z68" s="20" t="s">
        <v>15079</v>
      </c>
      <c r="AA68" s="20" t="s">
        <v>14740</v>
      </c>
      <c r="AB68" s="20" t="s">
        <v>69</v>
      </c>
      <c r="AC68" s="20" t="s">
        <v>14884</v>
      </c>
      <c r="AD68" s="20" t="s">
        <v>69</v>
      </c>
      <c r="AE68" s="20" t="s">
        <v>14948</v>
      </c>
      <c r="AF68" s="20" t="s">
        <v>68</v>
      </c>
      <c r="AG68" s="20" t="s">
        <v>14907</v>
      </c>
      <c r="AH68" s="20"/>
      <c r="AI68" s="20" t="s">
        <v>14875</v>
      </c>
      <c r="AJ68" s="20" t="s">
        <v>14908</v>
      </c>
      <c r="AK68" s="20" t="s">
        <v>14909</v>
      </c>
      <c r="AL68" s="20"/>
      <c r="AM68" s="20" t="s">
        <v>14910</v>
      </c>
      <c r="AN68" s="20" t="s">
        <v>14911</v>
      </c>
      <c r="AO68" s="20"/>
    </row>
    <row r="69" spans="1:41" x14ac:dyDescent="0.2">
      <c r="A69" s="20" t="s">
        <v>686</v>
      </c>
      <c r="B69" s="20" t="s">
        <v>15045</v>
      </c>
      <c r="C69" s="20" t="s">
        <v>14895</v>
      </c>
      <c r="D69" s="20" t="s">
        <v>571</v>
      </c>
      <c r="E69" s="20" t="s">
        <v>689</v>
      </c>
      <c r="F69" s="20" t="s">
        <v>688</v>
      </c>
      <c r="G69" s="20" t="s">
        <v>14896</v>
      </c>
      <c r="H69" s="20" t="s">
        <v>14897</v>
      </c>
      <c r="I69" s="20" t="s">
        <v>15046</v>
      </c>
      <c r="J69" s="20" t="s">
        <v>101</v>
      </c>
      <c r="K69" s="20" t="s">
        <v>14732</v>
      </c>
      <c r="L69" s="20" t="s">
        <v>14899</v>
      </c>
      <c r="M69" s="20" t="s">
        <v>14900</v>
      </c>
      <c r="N69" s="20" t="s">
        <v>14746</v>
      </c>
      <c r="O69" s="20" t="s">
        <v>14772</v>
      </c>
      <c r="P69" s="20" t="s">
        <v>14787</v>
      </c>
      <c r="Q69" s="20"/>
      <c r="R69" s="20"/>
      <c r="S69" s="20"/>
      <c r="T69" s="20" t="s">
        <v>14846</v>
      </c>
      <c r="U69" s="20" t="s">
        <v>15080</v>
      </c>
      <c r="V69" s="20" t="s">
        <v>15081</v>
      </c>
      <c r="W69" s="20" t="s">
        <v>15082</v>
      </c>
      <c r="X69" s="20" t="s">
        <v>14946</v>
      </c>
      <c r="Y69" s="20" t="s">
        <v>69</v>
      </c>
      <c r="Z69" s="20" t="s">
        <v>15083</v>
      </c>
      <c r="AA69" s="20" t="s">
        <v>14740</v>
      </c>
      <c r="AB69" s="20" t="s">
        <v>69</v>
      </c>
      <c r="AC69" s="20" t="s">
        <v>14884</v>
      </c>
      <c r="AD69" s="20" t="s">
        <v>69</v>
      </c>
      <c r="AE69" s="20" t="s">
        <v>14954</v>
      </c>
      <c r="AF69" s="20" t="s">
        <v>68</v>
      </c>
      <c r="AG69" s="20" t="s">
        <v>14907</v>
      </c>
      <c r="AH69" s="20"/>
      <c r="AI69" s="20" t="s">
        <v>14875</v>
      </c>
      <c r="AJ69" s="20" t="s">
        <v>14908</v>
      </c>
      <c r="AK69" s="20" t="s">
        <v>14909</v>
      </c>
      <c r="AL69" s="20"/>
      <c r="AM69" s="20" t="s">
        <v>14910</v>
      </c>
      <c r="AN69" s="20" t="s">
        <v>14911</v>
      </c>
      <c r="AO69" s="20"/>
    </row>
    <row r="70" spans="1:41" x14ac:dyDescent="0.2">
      <c r="A70" s="20" t="s">
        <v>686</v>
      </c>
      <c r="B70" s="20" t="s">
        <v>14894</v>
      </c>
      <c r="C70" s="20" t="s">
        <v>14895</v>
      </c>
      <c r="D70" s="20" t="s">
        <v>571</v>
      </c>
      <c r="E70" s="20" t="s">
        <v>689</v>
      </c>
      <c r="F70" s="20" t="s">
        <v>688</v>
      </c>
      <c r="G70" s="20" t="s">
        <v>14896</v>
      </c>
      <c r="H70" s="20" t="s">
        <v>14897</v>
      </c>
      <c r="I70" s="20" t="s">
        <v>14898</v>
      </c>
      <c r="J70" s="20" t="s">
        <v>101</v>
      </c>
      <c r="K70" s="20" t="s">
        <v>14732</v>
      </c>
      <c r="L70" s="20" t="s">
        <v>14899</v>
      </c>
      <c r="M70" s="20" t="s">
        <v>14900</v>
      </c>
      <c r="N70" s="20" t="s">
        <v>14742</v>
      </c>
      <c r="O70" s="20" t="s">
        <v>14772</v>
      </c>
      <c r="P70" s="20" t="s">
        <v>14787</v>
      </c>
      <c r="Q70" s="20"/>
      <c r="R70" s="20"/>
      <c r="S70" s="20"/>
      <c r="T70" s="20" t="s">
        <v>14704</v>
      </c>
      <c r="U70" s="20" t="s">
        <v>15084</v>
      </c>
      <c r="V70" s="20" t="s">
        <v>15085</v>
      </c>
      <c r="W70" s="20" t="s">
        <v>15086</v>
      </c>
      <c r="X70" s="20" t="s">
        <v>15087</v>
      </c>
      <c r="Y70" s="20" t="s">
        <v>69</v>
      </c>
      <c r="Z70" s="20" t="s">
        <v>15088</v>
      </c>
      <c r="AA70" s="20" t="s">
        <v>14775</v>
      </c>
      <c r="AB70" s="20" t="s">
        <v>69</v>
      </c>
      <c r="AC70" s="20" t="s">
        <v>14884</v>
      </c>
      <c r="AD70" s="20" t="s">
        <v>69</v>
      </c>
      <c r="AE70" s="20" t="s">
        <v>14906</v>
      </c>
      <c r="AF70" s="20" t="s">
        <v>69</v>
      </c>
      <c r="AG70" s="20" t="s">
        <v>15089</v>
      </c>
      <c r="AH70" s="20"/>
      <c r="AI70" s="20" t="s">
        <v>14875</v>
      </c>
      <c r="AJ70" s="20" t="s">
        <v>14908</v>
      </c>
      <c r="AK70" s="20" t="s">
        <v>14909</v>
      </c>
      <c r="AL70" s="20"/>
      <c r="AM70" s="20" t="s">
        <v>14910</v>
      </c>
      <c r="AN70" s="20" t="s">
        <v>14911</v>
      </c>
      <c r="AO70" s="20"/>
    </row>
    <row r="71" spans="1:41" x14ac:dyDescent="0.2">
      <c r="A71" s="20" t="s">
        <v>686</v>
      </c>
      <c r="B71" s="20" t="s">
        <v>14894</v>
      </c>
      <c r="C71" s="20" t="s">
        <v>14895</v>
      </c>
      <c r="D71" s="20" t="s">
        <v>571</v>
      </c>
      <c r="E71" s="20" t="s">
        <v>689</v>
      </c>
      <c r="F71" s="20" t="s">
        <v>688</v>
      </c>
      <c r="G71" s="20" t="s">
        <v>14896</v>
      </c>
      <c r="H71" s="20" t="s">
        <v>14897</v>
      </c>
      <c r="I71" s="20" t="s">
        <v>14898</v>
      </c>
      <c r="J71" s="20" t="s">
        <v>101</v>
      </c>
      <c r="K71" s="20" t="s">
        <v>14732</v>
      </c>
      <c r="L71" s="20" t="s">
        <v>14899</v>
      </c>
      <c r="M71" s="20" t="s">
        <v>14900</v>
      </c>
      <c r="N71" s="20" t="s">
        <v>14742</v>
      </c>
      <c r="O71" s="20" t="s">
        <v>14772</v>
      </c>
      <c r="P71" s="20" t="s">
        <v>14787</v>
      </c>
      <c r="Q71" s="20"/>
      <c r="R71" s="20"/>
      <c r="S71" s="20"/>
      <c r="T71" s="20" t="s">
        <v>14709</v>
      </c>
      <c r="U71" s="20" t="s">
        <v>15090</v>
      </c>
      <c r="V71" s="20" t="s">
        <v>15091</v>
      </c>
      <c r="W71" s="20" t="s">
        <v>14763</v>
      </c>
      <c r="X71" s="20" t="s">
        <v>14812</v>
      </c>
      <c r="Y71" s="20" t="s">
        <v>69</v>
      </c>
      <c r="Z71" s="20" t="s">
        <v>15092</v>
      </c>
      <c r="AA71" s="20" t="s">
        <v>14775</v>
      </c>
      <c r="AB71" s="20" t="s">
        <v>69</v>
      </c>
      <c r="AC71" s="20" t="s">
        <v>14884</v>
      </c>
      <c r="AD71" s="20" t="s">
        <v>69</v>
      </c>
      <c r="AE71" s="20" t="s">
        <v>14916</v>
      </c>
      <c r="AF71" s="20" t="s">
        <v>69</v>
      </c>
      <c r="AG71" s="20" t="s">
        <v>15089</v>
      </c>
      <c r="AH71" s="20"/>
      <c r="AI71" s="20" t="s">
        <v>14875</v>
      </c>
      <c r="AJ71" s="20" t="s">
        <v>14908</v>
      </c>
      <c r="AK71" s="20" t="s">
        <v>14909</v>
      </c>
      <c r="AL71" s="20"/>
      <c r="AM71" s="20" t="s">
        <v>14910</v>
      </c>
      <c r="AN71" s="20" t="s">
        <v>14911</v>
      </c>
      <c r="AO71" s="20"/>
    </row>
    <row r="72" spans="1:41" x14ac:dyDescent="0.2">
      <c r="A72" s="20" t="s">
        <v>686</v>
      </c>
      <c r="B72" s="20" t="s">
        <v>14894</v>
      </c>
      <c r="C72" s="20" t="s">
        <v>14895</v>
      </c>
      <c r="D72" s="20" t="s">
        <v>571</v>
      </c>
      <c r="E72" s="20" t="s">
        <v>689</v>
      </c>
      <c r="F72" s="20" t="s">
        <v>688</v>
      </c>
      <c r="G72" s="20" t="s">
        <v>14896</v>
      </c>
      <c r="H72" s="20" t="s">
        <v>14897</v>
      </c>
      <c r="I72" s="20" t="s">
        <v>14898</v>
      </c>
      <c r="J72" s="20" t="s">
        <v>101</v>
      </c>
      <c r="K72" s="20" t="s">
        <v>14732</v>
      </c>
      <c r="L72" s="20" t="s">
        <v>14899</v>
      </c>
      <c r="M72" s="20" t="s">
        <v>14900</v>
      </c>
      <c r="N72" s="20" t="s">
        <v>14742</v>
      </c>
      <c r="O72" s="20" t="s">
        <v>14772</v>
      </c>
      <c r="P72" s="20" t="s">
        <v>14787</v>
      </c>
      <c r="Q72" s="20"/>
      <c r="R72" s="20"/>
      <c r="S72" s="20"/>
      <c r="T72" s="20" t="s">
        <v>14846</v>
      </c>
      <c r="U72" s="20" t="s">
        <v>15093</v>
      </c>
      <c r="V72" s="20" t="s">
        <v>15094</v>
      </c>
      <c r="W72" s="20" t="s">
        <v>15095</v>
      </c>
      <c r="X72" s="20" t="s">
        <v>14882</v>
      </c>
      <c r="Y72" s="20" t="s">
        <v>69</v>
      </c>
      <c r="Z72" s="20" t="s">
        <v>15096</v>
      </c>
      <c r="AA72" s="20" t="s">
        <v>14775</v>
      </c>
      <c r="AB72" s="20" t="s">
        <v>69</v>
      </c>
      <c r="AC72" s="20" t="s">
        <v>14884</v>
      </c>
      <c r="AD72" s="20" t="s">
        <v>69</v>
      </c>
      <c r="AE72" s="20" t="s">
        <v>14921</v>
      </c>
      <c r="AF72" s="20" t="s">
        <v>69</v>
      </c>
      <c r="AG72" s="20" t="s">
        <v>15089</v>
      </c>
      <c r="AH72" s="20"/>
      <c r="AI72" s="20" t="s">
        <v>14875</v>
      </c>
      <c r="AJ72" s="20" t="s">
        <v>14908</v>
      </c>
      <c r="AK72" s="20" t="s">
        <v>14909</v>
      </c>
      <c r="AL72" s="20"/>
      <c r="AM72" s="20" t="s">
        <v>14910</v>
      </c>
      <c r="AN72" s="20" t="s">
        <v>14911</v>
      </c>
      <c r="AO72" s="20"/>
    </row>
    <row r="73" spans="1:41" x14ac:dyDescent="0.2">
      <c r="A73" s="20" t="s">
        <v>686</v>
      </c>
      <c r="B73" s="20" t="s">
        <v>14894</v>
      </c>
      <c r="C73" s="20" t="s">
        <v>14895</v>
      </c>
      <c r="D73" s="20" t="s">
        <v>571</v>
      </c>
      <c r="E73" s="20" t="s">
        <v>689</v>
      </c>
      <c r="F73" s="20" t="s">
        <v>688</v>
      </c>
      <c r="G73" s="20" t="s">
        <v>14896</v>
      </c>
      <c r="H73" s="20" t="s">
        <v>14897</v>
      </c>
      <c r="I73" s="20" t="s">
        <v>14898</v>
      </c>
      <c r="J73" s="20" t="s">
        <v>101</v>
      </c>
      <c r="K73" s="20" t="s">
        <v>14732</v>
      </c>
      <c r="L73" s="20" t="s">
        <v>14899</v>
      </c>
      <c r="M73" s="20" t="s">
        <v>14900</v>
      </c>
      <c r="N73" s="20" t="s">
        <v>14698</v>
      </c>
      <c r="O73" s="20" t="s">
        <v>14772</v>
      </c>
      <c r="P73" s="20" t="s">
        <v>14787</v>
      </c>
      <c r="Q73" s="20"/>
      <c r="R73" s="20"/>
      <c r="S73" s="20"/>
      <c r="T73" s="20" t="s">
        <v>14704</v>
      </c>
      <c r="U73" s="20" t="s">
        <v>15097</v>
      </c>
      <c r="V73" s="20" t="s">
        <v>15098</v>
      </c>
      <c r="W73" s="20" t="s">
        <v>15099</v>
      </c>
      <c r="X73" s="20" t="s">
        <v>15100</v>
      </c>
      <c r="Y73" s="20" t="s">
        <v>69</v>
      </c>
      <c r="Z73" s="20" t="s">
        <v>15101</v>
      </c>
      <c r="AA73" s="20" t="s">
        <v>14775</v>
      </c>
      <c r="AB73" s="20" t="s">
        <v>69</v>
      </c>
      <c r="AC73" s="20" t="s">
        <v>14884</v>
      </c>
      <c r="AD73" s="20" t="s">
        <v>69</v>
      </c>
      <c r="AE73" s="20" t="s">
        <v>14927</v>
      </c>
      <c r="AF73" s="20" t="s">
        <v>69</v>
      </c>
      <c r="AG73" s="20" t="s">
        <v>15089</v>
      </c>
      <c r="AH73" s="20"/>
      <c r="AI73" s="20" t="s">
        <v>14875</v>
      </c>
      <c r="AJ73" s="20" t="s">
        <v>14908</v>
      </c>
      <c r="AK73" s="20" t="s">
        <v>14909</v>
      </c>
      <c r="AL73" s="20"/>
      <c r="AM73" s="20" t="s">
        <v>14910</v>
      </c>
      <c r="AN73" s="20" t="s">
        <v>14911</v>
      </c>
      <c r="AO73" s="20"/>
    </row>
    <row r="74" spans="1:41" x14ac:dyDescent="0.2">
      <c r="A74" s="20" t="s">
        <v>686</v>
      </c>
      <c r="B74" s="20" t="s">
        <v>14894</v>
      </c>
      <c r="C74" s="20" t="s">
        <v>14895</v>
      </c>
      <c r="D74" s="20" t="s">
        <v>571</v>
      </c>
      <c r="E74" s="20" t="s">
        <v>689</v>
      </c>
      <c r="F74" s="20" t="s">
        <v>688</v>
      </c>
      <c r="G74" s="20" t="s">
        <v>14896</v>
      </c>
      <c r="H74" s="20" t="s">
        <v>14897</v>
      </c>
      <c r="I74" s="20" t="s">
        <v>14898</v>
      </c>
      <c r="J74" s="20" t="s">
        <v>101</v>
      </c>
      <c r="K74" s="20" t="s">
        <v>14732</v>
      </c>
      <c r="L74" s="20" t="s">
        <v>14899</v>
      </c>
      <c r="M74" s="20" t="s">
        <v>14900</v>
      </c>
      <c r="N74" s="20" t="s">
        <v>14698</v>
      </c>
      <c r="O74" s="20" t="s">
        <v>14772</v>
      </c>
      <c r="P74" s="20" t="s">
        <v>14787</v>
      </c>
      <c r="Q74" s="20"/>
      <c r="R74" s="20"/>
      <c r="S74" s="20"/>
      <c r="T74" s="20" t="s">
        <v>14709</v>
      </c>
      <c r="U74" s="20" t="s">
        <v>15102</v>
      </c>
      <c r="V74" s="20" t="s">
        <v>14967</v>
      </c>
      <c r="W74" s="20" t="s">
        <v>14777</v>
      </c>
      <c r="X74" s="20" t="s">
        <v>15078</v>
      </c>
      <c r="Y74" s="20" t="s">
        <v>69</v>
      </c>
      <c r="Z74" s="20" t="s">
        <v>15103</v>
      </c>
      <c r="AA74" s="20" t="s">
        <v>14775</v>
      </c>
      <c r="AB74" s="20" t="s">
        <v>69</v>
      </c>
      <c r="AC74" s="20" t="s">
        <v>14884</v>
      </c>
      <c r="AD74" s="20" t="s">
        <v>69</v>
      </c>
      <c r="AE74" s="20" t="s">
        <v>14932</v>
      </c>
      <c r="AF74" s="20" t="s">
        <v>69</v>
      </c>
      <c r="AG74" s="20" t="s">
        <v>15089</v>
      </c>
      <c r="AH74" s="20"/>
      <c r="AI74" s="20" t="s">
        <v>14875</v>
      </c>
      <c r="AJ74" s="20" t="s">
        <v>14908</v>
      </c>
      <c r="AK74" s="20" t="s">
        <v>14909</v>
      </c>
      <c r="AL74" s="20"/>
      <c r="AM74" s="20" t="s">
        <v>14910</v>
      </c>
      <c r="AN74" s="20" t="s">
        <v>14911</v>
      </c>
      <c r="AO74" s="20"/>
    </row>
    <row r="75" spans="1:41" x14ac:dyDescent="0.2">
      <c r="A75" s="20" t="s">
        <v>686</v>
      </c>
      <c r="B75" s="20" t="s">
        <v>14894</v>
      </c>
      <c r="C75" s="20" t="s">
        <v>14895</v>
      </c>
      <c r="D75" s="20" t="s">
        <v>571</v>
      </c>
      <c r="E75" s="20" t="s">
        <v>689</v>
      </c>
      <c r="F75" s="20" t="s">
        <v>688</v>
      </c>
      <c r="G75" s="20" t="s">
        <v>14896</v>
      </c>
      <c r="H75" s="20" t="s">
        <v>14897</v>
      </c>
      <c r="I75" s="20" t="s">
        <v>14898</v>
      </c>
      <c r="J75" s="20" t="s">
        <v>101</v>
      </c>
      <c r="K75" s="20" t="s">
        <v>14732</v>
      </c>
      <c r="L75" s="20" t="s">
        <v>14899</v>
      </c>
      <c r="M75" s="20" t="s">
        <v>14900</v>
      </c>
      <c r="N75" s="20" t="s">
        <v>14698</v>
      </c>
      <c r="O75" s="20" t="s">
        <v>14772</v>
      </c>
      <c r="P75" s="20" t="s">
        <v>14787</v>
      </c>
      <c r="Q75" s="20"/>
      <c r="R75" s="20"/>
      <c r="S75" s="20"/>
      <c r="T75" s="20" t="s">
        <v>14846</v>
      </c>
      <c r="U75" s="20" t="s">
        <v>15057</v>
      </c>
      <c r="V75" s="20" t="s">
        <v>14912</v>
      </c>
      <c r="W75" s="20" t="s">
        <v>14832</v>
      </c>
      <c r="X75" s="20" t="s">
        <v>14812</v>
      </c>
      <c r="Y75" s="20" t="s">
        <v>69</v>
      </c>
      <c r="Z75" s="20" t="s">
        <v>15104</v>
      </c>
      <c r="AA75" s="20" t="s">
        <v>14775</v>
      </c>
      <c r="AB75" s="20" t="s">
        <v>69</v>
      </c>
      <c r="AC75" s="20" t="s">
        <v>14884</v>
      </c>
      <c r="AD75" s="20" t="s">
        <v>69</v>
      </c>
      <c r="AE75" s="20" t="s">
        <v>14936</v>
      </c>
      <c r="AF75" s="20" t="s">
        <v>69</v>
      </c>
      <c r="AG75" s="20" t="s">
        <v>15089</v>
      </c>
      <c r="AH75" s="20"/>
      <c r="AI75" s="20" t="s">
        <v>14875</v>
      </c>
      <c r="AJ75" s="20" t="s">
        <v>14908</v>
      </c>
      <c r="AK75" s="20" t="s">
        <v>14909</v>
      </c>
      <c r="AL75" s="20"/>
      <c r="AM75" s="20" t="s">
        <v>14910</v>
      </c>
      <c r="AN75" s="20" t="s">
        <v>14911</v>
      </c>
      <c r="AO75" s="20"/>
    </row>
    <row r="76" spans="1:41" x14ac:dyDescent="0.2">
      <c r="A76" s="20" t="s">
        <v>686</v>
      </c>
      <c r="B76" s="20" t="s">
        <v>14894</v>
      </c>
      <c r="C76" s="20" t="s">
        <v>14895</v>
      </c>
      <c r="D76" s="20" t="s">
        <v>571</v>
      </c>
      <c r="E76" s="20" t="s">
        <v>689</v>
      </c>
      <c r="F76" s="20" t="s">
        <v>688</v>
      </c>
      <c r="G76" s="20" t="s">
        <v>14896</v>
      </c>
      <c r="H76" s="20" t="s">
        <v>14897</v>
      </c>
      <c r="I76" s="20" t="s">
        <v>14898</v>
      </c>
      <c r="J76" s="20" t="s">
        <v>101</v>
      </c>
      <c r="K76" s="20" t="s">
        <v>14732</v>
      </c>
      <c r="L76" s="20" t="s">
        <v>14899</v>
      </c>
      <c r="M76" s="20" t="s">
        <v>14900</v>
      </c>
      <c r="N76" s="20" t="s">
        <v>14746</v>
      </c>
      <c r="O76" s="20" t="s">
        <v>14772</v>
      </c>
      <c r="P76" s="20" t="s">
        <v>14787</v>
      </c>
      <c r="Q76" s="20"/>
      <c r="R76" s="20"/>
      <c r="S76" s="20"/>
      <c r="T76" s="20" t="s">
        <v>14704</v>
      </c>
      <c r="U76" s="20" t="s">
        <v>14937</v>
      </c>
      <c r="V76" s="20" t="s">
        <v>14938</v>
      </c>
      <c r="W76" s="20" t="s">
        <v>14939</v>
      </c>
      <c r="X76" s="20" t="s">
        <v>14940</v>
      </c>
      <c r="Y76" s="20" t="s">
        <v>69</v>
      </c>
      <c r="Z76" s="20" t="s">
        <v>14941</v>
      </c>
      <c r="AA76" s="20" t="s">
        <v>14775</v>
      </c>
      <c r="AB76" s="20" t="s">
        <v>69</v>
      </c>
      <c r="AC76" s="20" t="s">
        <v>14884</v>
      </c>
      <c r="AD76" s="20" t="s">
        <v>69</v>
      </c>
      <c r="AE76" s="20" t="s">
        <v>14942</v>
      </c>
      <c r="AF76" s="20" t="s">
        <v>69</v>
      </c>
      <c r="AG76" s="20" t="s">
        <v>15089</v>
      </c>
      <c r="AH76" s="20"/>
      <c r="AI76" s="20" t="s">
        <v>14875</v>
      </c>
      <c r="AJ76" s="20" t="s">
        <v>14908</v>
      </c>
      <c r="AK76" s="20" t="s">
        <v>14909</v>
      </c>
      <c r="AL76" s="20"/>
      <c r="AM76" s="20" t="s">
        <v>14910</v>
      </c>
      <c r="AN76" s="20" t="s">
        <v>14911</v>
      </c>
      <c r="AO76" s="20"/>
    </row>
    <row r="77" spans="1:41" x14ac:dyDescent="0.2">
      <c r="A77" s="20" t="s">
        <v>686</v>
      </c>
      <c r="B77" s="20" t="s">
        <v>14894</v>
      </c>
      <c r="C77" s="20" t="s">
        <v>14895</v>
      </c>
      <c r="D77" s="20" t="s">
        <v>571</v>
      </c>
      <c r="E77" s="20" t="s">
        <v>689</v>
      </c>
      <c r="F77" s="20" t="s">
        <v>688</v>
      </c>
      <c r="G77" s="20" t="s">
        <v>14896</v>
      </c>
      <c r="H77" s="20" t="s">
        <v>14897</v>
      </c>
      <c r="I77" s="20" t="s">
        <v>14898</v>
      </c>
      <c r="J77" s="20" t="s">
        <v>101</v>
      </c>
      <c r="K77" s="20" t="s">
        <v>14732</v>
      </c>
      <c r="L77" s="20" t="s">
        <v>14899</v>
      </c>
      <c r="M77" s="20" t="s">
        <v>14900</v>
      </c>
      <c r="N77" s="20" t="s">
        <v>14746</v>
      </c>
      <c r="O77" s="20" t="s">
        <v>14772</v>
      </c>
      <c r="P77" s="20" t="s">
        <v>14787</v>
      </c>
      <c r="Q77" s="20"/>
      <c r="R77" s="20"/>
      <c r="S77" s="20"/>
      <c r="T77" s="20" t="s">
        <v>14709</v>
      </c>
      <c r="U77" s="20" t="s">
        <v>14943</v>
      </c>
      <c r="V77" s="20" t="s">
        <v>14944</v>
      </c>
      <c r="W77" s="20" t="s">
        <v>14945</v>
      </c>
      <c r="X77" s="20" t="s">
        <v>14946</v>
      </c>
      <c r="Y77" s="20" t="s">
        <v>69</v>
      </c>
      <c r="Z77" s="20" t="s">
        <v>14947</v>
      </c>
      <c r="AA77" s="20" t="s">
        <v>14775</v>
      </c>
      <c r="AB77" s="20" t="s">
        <v>69</v>
      </c>
      <c r="AC77" s="20" t="s">
        <v>14884</v>
      </c>
      <c r="AD77" s="20" t="s">
        <v>69</v>
      </c>
      <c r="AE77" s="20" t="s">
        <v>14948</v>
      </c>
      <c r="AF77" s="20" t="s">
        <v>69</v>
      </c>
      <c r="AG77" s="20" t="s">
        <v>15089</v>
      </c>
      <c r="AH77" s="20"/>
      <c r="AI77" s="20" t="s">
        <v>14875</v>
      </c>
      <c r="AJ77" s="20" t="s">
        <v>14908</v>
      </c>
      <c r="AK77" s="20" t="s">
        <v>14909</v>
      </c>
      <c r="AL77" s="20"/>
      <c r="AM77" s="20" t="s">
        <v>14910</v>
      </c>
      <c r="AN77" s="20" t="s">
        <v>14911</v>
      </c>
      <c r="AO77" s="20"/>
    </row>
    <row r="78" spans="1:41" x14ac:dyDescent="0.2">
      <c r="A78" s="20" t="s">
        <v>686</v>
      </c>
      <c r="B78" s="20" t="s">
        <v>14894</v>
      </c>
      <c r="C78" s="20" t="s">
        <v>14895</v>
      </c>
      <c r="D78" s="20" t="s">
        <v>571</v>
      </c>
      <c r="E78" s="20" t="s">
        <v>689</v>
      </c>
      <c r="F78" s="20" t="s">
        <v>688</v>
      </c>
      <c r="G78" s="20" t="s">
        <v>14896</v>
      </c>
      <c r="H78" s="20" t="s">
        <v>14897</v>
      </c>
      <c r="I78" s="20" t="s">
        <v>14898</v>
      </c>
      <c r="J78" s="20" t="s">
        <v>101</v>
      </c>
      <c r="K78" s="20" t="s">
        <v>14732</v>
      </c>
      <c r="L78" s="20" t="s">
        <v>14899</v>
      </c>
      <c r="M78" s="20" t="s">
        <v>14900</v>
      </c>
      <c r="N78" s="20" t="s">
        <v>14746</v>
      </c>
      <c r="O78" s="20" t="s">
        <v>14772</v>
      </c>
      <c r="P78" s="20" t="s">
        <v>14787</v>
      </c>
      <c r="Q78" s="20"/>
      <c r="R78" s="20"/>
      <c r="S78" s="20"/>
      <c r="T78" s="20" t="s">
        <v>14846</v>
      </c>
      <c r="U78" s="20" t="s">
        <v>14949</v>
      </c>
      <c r="V78" s="20" t="s">
        <v>14950</v>
      </c>
      <c r="W78" s="20" t="s">
        <v>14951</v>
      </c>
      <c r="X78" s="20" t="s">
        <v>14952</v>
      </c>
      <c r="Y78" s="20" t="s">
        <v>69</v>
      </c>
      <c r="Z78" s="20" t="s">
        <v>14953</v>
      </c>
      <c r="AA78" s="20" t="s">
        <v>14775</v>
      </c>
      <c r="AB78" s="20" t="s">
        <v>69</v>
      </c>
      <c r="AC78" s="20" t="s">
        <v>14884</v>
      </c>
      <c r="AD78" s="20" t="s">
        <v>69</v>
      </c>
      <c r="AE78" s="20" t="s">
        <v>14954</v>
      </c>
      <c r="AF78" s="20" t="s">
        <v>69</v>
      </c>
      <c r="AG78" s="20" t="s">
        <v>15089</v>
      </c>
      <c r="AH78" s="20"/>
      <c r="AI78" s="20" t="s">
        <v>14875</v>
      </c>
      <c r="AJ78" s="20" t="s">
        <v>14908</v>
      </c>
      <c r="AK78" s="20" t="s">
        <v>14909</v>
      </c>
      <c r="AL78" s="20"/>
      <c r="AM78" s="20" t="s">
        <v>14910</v>
      </c>
      <c r="AN78" s="20" t="s">
        <v>14911</v>
      </c>
      <c r="AO78" s="20"/>
    </row>
    <row r="79" spans="1:41" x14ac:dyDescent="0.2">
      <c r="A79" s="20" t="s">
        <v>686</v>
      </c>
      <c r="B79" s="20" t="s">
        <v>14955</v>
      </c>
      <c r="C79" s="20" t="s">
        <v>14895</v>
      </c>
      <c r="D79" s="20" t="s">
        <v>571</v>
      </c>
      <c r="E79" s="20" t="s">
        <v>689</v>
      </c>
      <c r="F79" s="20" t="s">
        <v>688</v>
      </c>
      <c r="G79" s="20" t="s">
        <v>14896</v>
      </c>
      <c r="H79" s="20" t="s">
        <v>14897</v>
      </c>
      <c r="I79" s="20" t="s">
        <v>14956</v>
      </c>
      <c r="J79" s="20" t="s">
        <v>101</v>
      </c>
      <c r="K79" s="20" t="s">
        <v>14732</v>
      </c>
      <c r="L79" s="20" t="s">
        <v>14899</v>
      </c>
      <c r="M79" s="20" t="s">
        <v>14900</v>
      </c>
      <c r="N79" s="20" t="s">
        <v>14742</v>
      </c>
      <c r="O79" s="20" t="s">
        <v>14772</v>
      </c>
      <c r="P79" s="20" t="s">
        <v>14787</v>
      </c>
      <c r="Q79" s="20"/>
      <c r="R79" s="20"/>
      <c r="S79" s="20"/>
      <c r="T79" s="20" t="s">
        <v>14704</v>
      </c>
      <c r="U79" s="20" t="s">
        <v>15105</v>
      </c>
      <c r="V79" s="20" t="s">
        <v>15106</v>
      </c>
      <c r="W79" s="20" t="s">
        <v>15107</v>
      </c>
      <c r="X79" s="20" t="s">
        <v>15108</v>
      </c>
      <c r="Y79" s="20" t="s">
        <v>69</v>
      </c>
      <c r="Z79" s="20" t="s">
        <v>15109</v>
      </c>
      <c r="AA79" s="20" t="s">
        <v>14775</v>
      </c>
      <c r="AB79" s="20" t="s">
        <v>69</v>
      </c>
      <c r="AC79" s="20" t="s">
        <v>14884</v>
      </c>
      <c r="AD79" s="20" t="s">
        <v>69</v>
      </c>
      <c r="AE79" s="20" t="s">
        <v>14906</v>
      </c>
      <c r="AF79" s="20" t="s">
        <v>69</v>
      </c>
      <c r="AG79" s="20" t="s">
        <v>15089</v>
      </c>
      <c r="AH79" s="20"/>
      <c r="AI79" s="20" t="s">
        <v>14875</v>
      </c>
      <c r="AJ79" s="20" t="s">
        <v>14908</v>
      </c>
      <c r="AK79" s="20" t="s">
        <v>14909</v>
      </c>
      <c r="AL79" s="20"/>
      <c r="AM79" s="20" t="s">
        <v>14910</v>
      </c>
      <c r="AN79" s="20" t="s">
        <v>14911</v>
      </c>
      <c r="AO79" s="20"/>
    </row>
    <row r="80" spans="1:41" x14ac:dyDescent="0.2">
      <c r="A80" s="20" t="s">
        <v>686</v>
      </c>
      <c r="B80" s="20" t="s">
        <v>14955</v>
      </c>
      <c r="C80" s="20" t="s">
        <v>14895</v>
      </c>
      <c r="D80" s="20" t="s">
        <v>571</v>
      </c>
      <c r="E80" s="20" t="s">
        <v>689</v>
      </c>
      <c r="F80" s="20" t="s">
        <v>688</v>
      </c>
      <c r="G80" s="20" t="s">
        <v>14896</v>
      </c>
      <c r="H80" s="20" t="s">
        <v>14897</v>
      </c>
      <c r="I80" s="20" t="s">
        <v>14956</v>
      </c>
      <c r="J80" s="20" t="s">
        <v>101</v>
      </c>
      <c r="K80" s="20" t="s">
        <v>14732</v>
      </c>
      <c r="L80" s="20" t="s">
        <v>14899</v>
      </c>
      <c r="M80" s="20" t="s">
        <v>14900</v>
      </c>
      <c r="N80" s="20" t="s">
        <v>14742</v>
      </c>
      <c r="O80" s="20" t="s">
        <v>14772</v>
      </c>
      <c r="P80" s="20" t="s">
        <v>14787</v>
      </c>
      <c r="Q80" s="20"/>
      <c r="R80" s="20"/>
      <c r="S80" s="20"/>
      <c r="T80" s="20" t="s">
        <v>14709</v>
      </c>
      <c r="U80" s="20" t="s">
        <v>15110</v>
      </c>
      <c r="V80" s="20" t="s">
        <v>15111</v>
      </c>
      <c r="W80" s="20" t="s">
        <v>15112</v>
      </c>
      <c r="X80" s="20" t="s">
        <v>15113</v>
      </c>
      <c r="Y80" s="20" t="s">
        <v>69</v>
      </c>
      <c r="Z80" s="20" t="s">
        <v>15114</v>
      </c>
      <c r="AA80" s="20" t="s">
        <v>14775</v>
      </c>
      <c r="AB80" s="20" t="s">
        <v>69</v>
      </c>
      <c r="AC80" s="20" t="s">
        <v>14884</v>
      </c>
      <c r="AD80" s="20" t="s">
        <v>69</v>
      </c>
      <c r="AE80" s="20" t="s">
        <v>14916</v>
      </c>
      <c r="AF80" s="20" t="s">
        <v>69</v>
      </c>
      <c r="AG80" s="20" t="s">
        <v>15089</v>
      </c>
      <c r="AH80" s="20"/>
      <c r="AI80" s="20" t="s">
        <v>14875</v>
      </c>
      <c r="AJ80" s="20" t="s">
        <v>14908</v>
      </c>
      <c r="AK80" s="20" t="s">
        <v>14909</v>
      </c>
      <c r="AL80" s="20"/>
      <c r="AM80" s="20" t="s">
        <v>14910</v>
      </c>
      <c r="AN80" s="20" t="s">
        <v>14911</v>
      </c>
      <c r="AO80" s="20"/>
    </row>
    <row r="81" spans="1:41" x14ac:dyDescent="0.2">
      <c r="A81" s="20" t="s">
        <v>686</v>
      </c>
      <c r="B81" s="20" t="s">
        <v>14955</v>
      </c>
      <c r="C81" s="20" t="s">
        <v>14895</v>
      </c>
      <c r="D81" s="20" t="s">
        <v>571</v>
      </c>
      <c r="E81" s="20" t="s">
        <v>689</v>
      </c>
      <c r="F81" s="20" t="s">
        <v>688</v>
      </c>
      <c r="G81" s="20" t="s">
        <v>14896</v>
      </c>
      <c r="H81" s="20" t="s">
        <v>14897</v>
      </c>
      <c r="I81" s="20" t="s">
        <v>14956</v>
      </c>
      <c r="J81" s="20" t="s">
        <v>101</v>
      </c>
      <c r="K81" s="20" t="s">
        <v>14732</v>
      </c>
      <c r="L81" s="20" t="s">
        <v>14899</v>
      </c>
      <c r="M81" s="20" t="s">
        <v>14900</v>
      </c>
      <c r="N81" s="20" t="s">
        <v>14742</v>
      </c>
      <c r="O81" s="20" t="s">
        <v>14772</v>
      </c>
      <c r="P81" s="20" t="s">
        <v>14787</v>
      </c>
      <c r="Q81" s="20"/>
      <c r="R81" s="20"/>
      <c r="S81" s="20"/>
      <c r="T81" s="20" t="s">
        <v>14846</v>
      </c>
      <c r="U81" s="20" t="s">
        <v>14947</v>
      </c>
      <c r="V81" s="20" t="s">
        <v>15115</v>
      </c>
      <c r="W81" s="20" t="s">
        <v>15116</v>
      </c>
      <c r="X81" s="20" t="s">
        <v>15117</v>
      </c>
      <c r="Y81" s="20" t="s">
        <v>69</v>
      </c>
      <c r="Z81" s="20" t="s">
        <v>15118</v>
      </c>
      <c r="AA81" s="20" t="s">
        <v>14775</v>
      </c>
      <c r="AB81" s="20" t="s">
        <v>69</v>
      </c>
      <c r="AC81" s="20" t="s">
        <v>14884</v>
      </c>
      <c r="AD81" s="20" t="s">
        <v>69</v>
      </c>
      <c r="AE81" s="20" t="s">
        <v>14921</v>
      </c>
      <c r="AF81" s="20" t="s">
        <v>69</v>
      </c>
      <c r="AG81" s="20" t="s">
        <v>15089</v>
      </c>
      <c r="AH81" s="20"/>
      <c r="AI81" s="20" t="s">
        <v>14875</v>
      </c>
      <c r="AJ81" s="20" t="s">
        <v>14908</v>
      </c>
      <c r="AK81" s="20" t="s">
        <v>14909</v>
      </c>
      <c r="AL81" s="20"/>
      <c r="AM81" s="20" t="s">
        <v>14910</v>
      </c>
      <c r="AN81" s="20" t="s">
        <v>14911</v>
      </c>
      <c r="AO81" s="20"/>
    </row>
    <row r="82" spans="1:41" x14ac:dyDescent="0.2">
      <c r="A82" s="20" t="s">
        <v>686</v>
      </c>
      <c r="B82" s="20" t="s">
        <v>14955</v>
      </c>
      <c r="C82" s="20" t="s">
        <v>14895</v>
      </c>
      <c r="D82" s="20" t="s">
        <v>571</v>
      </c>
      <c r="E82" s="20" t="s">
        <v>689</v>
      </c>
      <c r="F82" s="20" t="s">
        <v>688</v>
      </c>
      <c r="G82" s="20" t="s">
        <v>14896</v>
      </c>
      <c r="H82" s="20" t="s">
        <v>14897</v>
      </c>
      <c r="I82" s="20" t="s">
        <v>14956</v>
      </c>
      <c r="J82" s="20" t="s">
        <v>101</v>
      </c>
      <c r="K82" s="20" t="s">
        <v>14732</v>
      </c>
      <c r="L82" s="20" t="s">
        <v>14899</v>
      </c>
      <c r="M82" s="20" t="s">
        <v>14900</v>
      </c>
      <c r="N82" s="20" t="s">
        <v>14698</v>
      </c>
      <c r="O82" s="20" t="s">
        <v>14772</v>
      </c>
      <c r="P82" s="20" t="s">
        <v>14787</v>
      </c>
      <c r="Q82" s="20"/>
      <c r="R82" s="20"/>
      <c r="S82" s="20"/>
      <c r="T82" s="20" t="s">
        <v>14704</v>
      </c>
      <c r="U82" s="20" t="s">
        <v>15119</v>
      </c>
      <c r="V82" s="20" t="s">
        <v>15120</v>
      </c>
      <c r="W82" s="20" t="s">
        <v>15121</v>
      </c>
      <c r="X82" s="20" t="s">
        <v>15122</v>
      </c>
      <c r="Y82" s="20" t="s">
        <v>69</v>
      </c>
      <c r="Z82" s="20" t="s">
        <v>15123</v>
      </c>
      <c r="AA82" s="20" t="s">
        <v>14775</v>
      </c>
      <c r="AB82" s="20" t="s">
        <v>69</v>
      </c>
      <c r="AC82" s="20" t="s">
        <v>14884</v>
      </c>
      <c r="AD82" s="20" t="s">
        <v>69</v>
      </c>
      <c r="AE82" s="20" t="s">
        <v>14927</v>
      </c>
      <c r="AF82" s="20" t="s">
        <v>69</v>
      </c>
      <c r="AG82" s="20" t="s">
        <v>15089</v>
      </c>
      <c r="AH82" s="20"/>
      <c r="AI82" s="20" t="s">
        <v>14875</v>
      </c>
      <c r="AJ82" s="20" t="s">
        <v>14908</v>
      </c>
      <c r="AK82" s="20" t="s">
        <v>14909</v>
      </c>
      <c r="AL82" s="20"/>
      <c r="AM82" s="20" t="s">
        <v>14910</v>
      </c>
      <c r="AN82" s="20" t="s">
        <v>14911</v>
      </c>
      <c r="AO82" s="20"/>
    </row>
    <row r="83" spans="1:41" x14ac:dyDescent="0.2">
      <c r="A83" s="20" t="s">
        <v>686</v>
      </c>
      <c r="B83" s="20" t="s">
        <v>14955</v>
      </c>
      <c r="C83" s="20" t="s">
        <v>14895</v>
      </c>
      <c r="D83" s="20" t="s">
        <v>571</v>
      </c>
      <c r="E83" s="20" t="s">
        <v>689</v>
      </c>
      <c r="F83" s="20" t="s">
        <v>688</v>
      </c>
      <c r="G83" s="20" t="s">
        <v>14896</v>
      </c>
      <c r="H83" s="20" t="s">
        <v>14897</v>
      </c>
      <c r="I83" s="20" t="s">
        <v>14956</v>
      </c>
      <c r="J83" s="20" t="s">
        <v>101</v>
      </c>
      <c r="K83" s="20" t="s">
        <v>14732</v>
      </c>
      <c r="L83" s="20" t="s">
        <v>14899</v>
      </c>
      <c r="M83" s="20" t="s">
        <v>14900</v>
      </c>
      <c r="N83" s="20" t="s">
        <v>14698</v>
      </c>
      <c r="O83" s="20" t="s">
        <v>14772</v>
      </c>
      <c r="P83" s="20" t="s">
        <v>14787</v>
      </c>
      <c r="Q83" s="20"/>
      <c r="R83" s="20"/>
      <c r="S83" s="20"/>
      <c r="T83" s="20" t="s">
        <v>14709</v>
      </c>
      <c r="U83" s="20" t="s">
        <v>15124</v>
      </c>
      <c r="V83" s="20" t="s">
        <v>15125</v>
      </c>
      <c r="W83" s="20" t="s">
        <v>14968</v>
      </c>
      <c r="X83" s="20" t="s">
        <v>15126</v>
      </c>
      <c r="Y83" s="20" t="s">
        <v>69</v>
      </c>
      <c r="Z83" s="20" t="s">
        <v>15127</v>
      </c>
      <c r="AA83" s="20" t="s">
        <v>14775</v>
      </c>
      <c r="AB83" s="20" t="s">
        <v>69</v>
      </c>
      <c r="AC83" s="20" t="s">
        <v>14884</v>
      </c>
      <c r="AD83" s="20" t="s">
        <v>69</v>
      </c>
      <c r="AE83" s="20" t="s">
        <v>14932</v>
      </c>
      <c r="AF83" s="20" t="s">
        <v>69</v>
      </c>
      <c r="AG83" s="20" t="s">
        <v>15089</v>
      </c>
      <c r="AH83" s="20"/>
      <c r="AI83" s="20" t="s">
        <v>14875</v>
      </c>
      <c r="AJ83" s="20" t="s">
        <v>14908</v>
      </c>
      <c r="AK83" s="20" t="s">
        <v>14909</v>
      </c>
      <c r="AL83" s="20"/>
      <c r="AM83" s="20" t="s">
        <v>14910</v>
      </c>
      <c r="AN83" s="20" t="s">
        <v>14911</v>
      </c>
      <c r="AO83" s="20"/>
    </row>
    <row r="84" spans="1:41" x14ac:dyDescent="0.2">
      <c r="A84" s="20" t="s">
        <v>686</v>
      </c>
      <c r="B84" s="20" t="s">
        <v>14955</v>
      </c>
      <c r="C84" s="20" t="s">
        <v>14895</v>
      </c>
      <c r="D84" s="20" t="s">
        <v>571</v>
      </c>
      <c r="E84" s="20" t="s">
        <v>689</v>
      </c>
      <c r="F84" s="20" t="s">
        <v>688</v>
      </c>
      <c r="G84" s="20" t="s">
        <v>14896</v>
      </c>
      <c r="H84" s="20" t="s">
        <v>14897</v>
      </c>
      <c r="I84" s="20" t="s">
        <v>14956</v>
      </c>
      <c r="J84" s="20" t="s">
        <v>101</v>
      </c>
      <c r="K84" s="20" t="s">
        <v>14732</v>
      </c>
      <c r="L84" s="20" t="s">
        <v>14899</v>
      </c>
      <c r="M84" s="20" t="s">
        <v>14900</v>
      </c>
      <c r="N84" s="20" t="s">
        <v>14698</v>
      </c>
      <c r="O84" s="20" t="s">
        <v>14772</v>
      </c>
      <c r="P84" s="20" t="s">
        <v>14787</v>
      </c>
      <c r="Q84" s="20"/>
      <c r="R84" s="20"/>
      <c r="S84" s="20"/>
      <c r="T84" s="20" t="s">
        <v>14846</v>
      </c>
      <c r="U84" s="20" t="s">
        <v>15128</v>
      </c>
      <c r="V84" s="20" t="s">
        <v>15129</v>
      </c>
      <c r="W84" s="20" t="s">
        <v>15130</v>
      </c>
      <c r="X84" s="20" t="s">
        <v>15131</v>
      </c>
      <c r="Y84" s="20" t="s">
        <v>69</v>
      </c>
      <c r="Z84" s="20" t="s">
        <v>15132</v>
      </c>
      <c r="AA84" s="20" t="s">
        <v>14775</v>
      </c>
      <c r="AB84" s="20" t="s">
        <v>69</v>
      </c>
      <c r="AC84" s="20" t="s">
        <v>14884</v>
      </c>
      <c r="AD84" s="20" t="s">
        <v>69</v>
      </c>
      <c r="AE84" s="20" t="s">
        <v>14936</v>
      </c>
      <c r="AF84" s="20" t="s">
        <v>69</v>
      </c>
      <c r="AG84" s="20" t="s">
        <v>15089</v>
      </c>
      <c r="AH84" s="20"/>
      <c r="AI84" s="20" t="s">
        <v>14875</v>
      </c>
      <c r="AJ84" s="20" t="s">
        <v>14908</v>
      </c>
      <c r="AK84" s="20" t="s">
        <v>14909</v>
      </c>
      <c r="AL84" s="20"/>
      <c r="AM84" s="20" t="s">
        <v>14910</v>
      </c>
      <c r="AN84" s="20" t="s">
        <v>14911</v>
      </c>
      <c r="AO84" s="20"/>
    </row>
    <row r="85" spans="1:41" x14ac:dyDescent="0.2">
      <c r="A85" s="20" t="s">
        <v>686</v>
      </c>
      <c r="B85" s="20" t="s">
        <v>14955</v>
      </c>
      <c r="C85" s="20" t="s">
        <v>14895</v>
      </c>
      <c r="D85" s="20" t="s">
        <v>571</v>
      </c>
      <c r="E85" s="20" t="s">
        <v>689</v>
      </c>
      <c r="F85" s="20" t="s">
        <v>688</v>
      </c>
      <c r="G85" s="20" t="s">
        <v>14896</v>
      </c>
      <c r="H85" s="20" t="s">
        <v>14897</v>
      </c>
      <c r="I85" s="20" t="s">
        <v>14956</v>
      </c>
      <c r="J85" s="20" t="s">
        <v>101</v>
      </c>
      <c r="K85" s="20" t="s">
        <v>14732</v>
      </c>
      <c r="L85" s="20" t="s">
        <v>14899</v>
      </c>
      <c r="M85" s="20" t="s">
        <v>14900</v>
      </c>
      <c r="N85" s="20" t="s">
        <v>14746</v>
      </c>
      <c r="O85" s="20" t="s">
        <v>14772</v>
      </c>
      <c r="P85" s="20" t="s">
        <v>14787</v>
      </c>
      <c r="Q85" s="20"/>
      <c r="R85" s="20"/>
      <c r="S85" s="20"/>
      <c r="T85" s="20" t="s">
        <v>14704</v>
      </c>
      <c r="U85" s="20" t="s">
        <v>14987</v>
      </c>
      <c r="V85" s="20" t="s">
        <v>14988</v>
      </c>
      <c r="W85" s="20" t="s">
        <v>14989</v>
      </c>
      <c r="X85" s="20" t="s">
        <v>14990</v>
      </c>
      <c r="Y85" s="20" t="s">
        <v>69</v>
      </c>
      <c r="Z85" s="20" t="s">
        <v>15133</v>
      </c>
      <c r="AA85" s="20" t="s">
        <v>14775</v>
      </c>
      <c r="AB85" s="20" t="s">
        <v>69</v>
      </c>
      <c r="AC85" s="20" t="s">
        <v>14884</v>
      </c>
      <c r="AD85" s="20" t="s">
        <v>69</v>
      </c>
      <c r="AE85" s="20" t="s">
        <v>14942</v>
      </c>
      <c r="AF85" s="20" t="s">
        <v>69</v>
      </c>
      <c r="AG85" s="20" t="s">
        <v>15089</v>
      </c>
      <c r="AH85" s="20"/>
      <c r="AI85" s="20" t="s">
        <v>14875</v>
      </c>
      <c r="AJ85" s="20" t="s">
        <v>14908</v>
      </c>
      <c r="AK85" s="20" t="s">
        <v>14909</v>
      </c>
      <c r="AL85" s="20"/>
      <c r="AM85" s="20" t="s">
        <v>14910</v>
      </c>
      <c r="AN85" s="20" t="s">
        <v>14911</v>
      </c>
      <c r="AO85" s="20"/>
    </row>
    <row r="86" spans="1:41" x14ac:dyDescent="0.2">
      <c r="A86" s="20" t="s">
        <v>686</v>
      </c>
      <c r="B86" s="20" t="s">
        <v>14955</v>
      </c>
      <c r="C86" s="20" t="s">
        <v>14895</v>
      </c>
      <c r="D86" s="20" t="s">
        <v>571</v>
      </c>
      <c r="E86" s="20" t="s">
        <v>689</v>
      </c>
      <c r="F86" s="20" t="s">
        <v>688</v>
      </c>
      <c r="G86" s="20" t="s">
        <v>14896</v>
      </c>
      <c r="H86" s="20" t="s">
        <v>14897</v>
      </c>
      <c r="I86" s="20" t="s">
        <v>14956</v>
      </c>
      <c r="J86" s="20" t="s">
        <v>101</v>
      </c>
      <c r="K86" s="20" t="s">
        <v>14732</v>
      </c>
      <c r="L86" s="20" t="s">
        <v>14899</v>
      </c>
      <c r="M86" s="20" t="s">
        <v>14900</v>
      </c>
      <c r="N86" s="20" t="s">
        <v>14746</v>
      </c>
      <c r="O86" s="20" t="s">
        <v>14772</v>
      </c>
      <c r="P86" s="20" t="s">
        <v>14787</v>
      </c>
      <c r="Q86" s="20"/>
      <c r="R86" s="20"/>
      <c r="S86" s="20"/>
      <c r="T86" s="20" t="s">
        <v>14709</v>
      </c>
      <c r="U86" s="20" t="s">
        <v>14992</v>
      </c>
      <c r="V86" s="20" t="s">
        <v>14993</v>
      </c>
      <c r="W86" s="20" t="s">
        <v>14994</v>
      </c>
      <c r="X86" s="20" t="s">
        <v>14995</v>
      </c>
      <c r="Y86" s="20" t="s">
        <v>69</v>
      </c>
      <c r="Z86" s="20" t="s">
        <v>14996</v>
      </c>
      <c r="AA86" s="20" t="s">
        <v>14775</v>
      </c>
      <c r="AB86" s="20" t="s">
        <v>69</v>
      </c>
      <c r="AC86" s="20" t="s">
        <v>14884</v>
      </c>
      <c r="AD86" s="20" t="s">
        <v>69</v>
      </c>
      <c r="AE86" s="20" t="s">
        <v>14948</v>
      </c>
      <c r="AF86" s="20" t="s">
        <v>69</v>
      </c>
      <c r="AG86" s="20" t="s">
        <v>15089</v>
      </c>
      <c r="AH86" s="20"/>
      <c r="AI86" s="20" t="s">
        <v>14875</v>
      </c>
      <c r="AJ86" s="20" t="s">
        <v>14908</v>
      </c>
      <c r="AK86" s="20" t="s">
        <v>14909</v>
      </c>
      <c r="AL86" s="20"/>
      <c r="AM86" s="20" t="s">
        <v>14910</v>
      </c>
      <c r="AN86" s="20" t="s">
        <v>14911</v>
      </c>
      <c r="AO86" s="20"/>
    </row>
    <row r="87" spans="1:41" x14ac:dyDescent="0.2">
      <c r="A87" s="20" t="s">
        <v>686</v>
      </c>
      <c r="B87" s="20" t="s">
        <v>14955</v>
      </c>
      <c r="C87" s="20" t="s">
        <v>14895</v>
      </c>
      <c r="D87" s="20" t="s">
        <v>571</v>
      </c>
      <c r="E87" s="20" t="s">
        <v>689</v>
      </c>
      <c r="F87" s="20" t="s">
        <v>688</v>
      </c>
      <c r="G87" s="20" t="s">
        <v>14896</v>
      </c>
      <c r="H87" s="20" t="s">
        <v>14897</v>
      </c>
      <c r="I87" s="20" t="s">
        <v>14956</v>
      </c>
      <c r="J87" s="20" t="s">
        <v>101</v>
      </c>
      <c r="K87" s="20" t="s">
        <v>14732</v>
      </c>
      <c r="L87" s="20" t="s">
        <v>14899</v>
      </c>
      <c r="M87" s="20" t="s">
        <v>14900</v>
      </c>
      <c r="N87" s="20" t="s">
        <v>14746</v>
      </c>
      <c r="O87" s="20" t="s">
        <v>14772</v>
      </c>
      <c r="P87" s="20" t="s">
        <v>14787</v>
      </c>
      <c r="Q87" s="20"/>
      <c r="R87" s="20"/>
      <c r="S87" s="20"/>
      <c r="T87" s="20" t="s">
        <v>14846</v>
      </c>
      <c r="U87" s="20" t="s">
        <v>14997</v>
      </c>
      <c r="V87" s="20" t="s">
        <v>14998</v>
      </c>
      <c r="W87" s="20" t="s">
        <v>14999</v>
      </c>
      <c r="X87" s="20" t="s">
        <v>14848</v>
      </c>
      <c r="Y87" s="20" t="s">
        <v>69</v>
      </c>
      <c r="Z87" s="20" t="s">
        <v>15000</v>
      </c>
      <c r="AA87" s="20" t="s">
        <v>14775</v>
      </c>
      <c r="AB87" s="20" t="s">
        <v>69</v>
      </c>
      <c r="AC87" s="20" t="s">
        <v>14884</v>
      </c>
      <c r="AD87" s="20" t="s">
        <v>69</v>
      </c>
      <c r="AE87" s="20" t="s">
        <v>14954</v>
      </c>
      <c r="AF87" s="20" t="s">
        <v>69</v>
      </c>
      <c r="AG87" s="20" t="s">
        <v>15089</v>
      </c>
      <c r="AH87" s="20"/>
      <c r="AI87" s="20" t="s">
        <v>14875</v>
      </c>
      <c r="AJ87" s="20" t="s">
        <v>14908</v>
      </c>
      <c r="AK87" s="20" t="s">
        <v>14909</v>
      </c>
      <c r="AL87" s="20"/>
      <c r="AM87" s="20" t="s">
        <v>14910</v>
      </c>
      <c r="AN87" s="20" t="s">
        <v>14911</v>
      </c>
      <c r="AO87" s="20"/>
    </row>
    <row r="88" spans="1:41" x14ac:dyDescent="0.2">
      <c r="A88" s="20" t="s">
        <v>686</v>
      </c>
      <c r="B88" s="20" t="s">
        <v>15001</v>
      </c>
      <c r="C88" s="20" t="s">
        <v>14895</v>
      </c>
      <c r="D88" s="20" t="s">
        <v>571</v>
      </c>
      <c r="E88" s="20" t="s">
        <v>689</v>
      </c>
      <c r="F88" s="20" t="s">
        <v>688</v>
      </c>
      <c r="G88" s="20" t="s">
        <v>14896</v>
      </c>
      <c r="H88" s="20" t="s">
        <v>14897</v>
      </c>
      <c r="I88" s="20" t="s">
        <v>15002</v>
      </c>
      <c r="J88" s="20" t="s">
        <v>101</v>
      </c>
      <c r="K88" s="20" t="s">
        <v>14732</v>
      </c>
      <c r="L88" s="20" t="s">
        <v>14899</v>
      </c>
      <c r="M88" s="20" t="s">
        <v>14900</v>
      </c>
      <c r="N88" s="20" t="s">
        <v>14742</v>
      </c>
      <c r="O88" s="20" t="s">
        <v>14772</v>
      </c>
      <c r="P88" s="20" t="s">
        <v>14787</v>
      </c>
      <c r="Q88" s="20"/>
      <c r="R88" s="20"/>
      <c r="S88" s="20"/>
      <c r="T88" s="20" t="s">
        <v>14704</v>
      </c>
      <c r="U88" s="20" t="s">
        <v>15134</v>
      </c>
      <c r="V88" s="20" t="s">
        <v>15135</v>
      </c>
      <c r="W88" s="20" t="s">
        <v>15136</v>
      </c>
      <c r="X88" s="20" t="s">
        <v>15137</v>
      </c>
      <c r="Y88" s="20" t="s">
        <v>69</v>
      </c>
      <c r="Z88" s="20" t="s">
        <v>15138</v>
      </c>
      <c r="AA88" s="20" t="s">
        <v>14775</v>
      </c>
      <c r="AB88" s="20" t="s">
        <v>69</v>
      </c>
      <c r="AC88" s="20" t="s">
        <v>14884</v>
      </c>
      <c r="AD88" s="20" t="s">
        <v>69</v>
      </c>
      <c r="AE88" s="20" t="s">
        <v>14906</v>
      </c>
      <c r="AF88" s="20" t="s">
        <v>69</v>
      </c>
      <c r="AG88" s="20" t="s">
        <v>15089</v>
      </c>
      <c r="AH88" s="20"/>
      <c r="AI88" s="20" t="s">
        <v>14875</v>
      </c>
      <c r="AJ88" s="20" t="s">
        <v>14908</v>
      </c>
      <c r="AK88" s="20" t="s">
        <v>14909</v>
      </c>
      <c r="AL88" s="20"/>
      <c r="AM88" s="20" t="s">
        <v>14910</v>
      </c>
      <c r="AN88" s="20" t="s">
        <v>14911</v>
      </c>
      <c r="AO88" s="20"/>
    </row>
    <row r="89" spans="1:41" x14ac:dyDescent="0.2">
      <c r="A89" s="20" t="s">
        <v>686</v>
      </c>
      <c r="B89" s="20" t="s">
        <v>15001</v>
      </c>
      <c r="C89" s="20" t="s">
        <v>14895</v>
      </c>
      <c r="D89" s="20" t="s">
        <v>571</v>
      </c>
      <c r="E89" s="20" t="s">
        <v>689</v>
      </c>
      <c r="F89" s="20" t="s">
        <v>688</v>
      </c>
      <c r="G89" s="20" t="s">
        <v>14896</v>
      </c>
      <c r="H89" s="20" t="s">
        <v>14897</v>
      </c>
      <c r="I89" s="20" t="s">
        <v>15002</v>
      </c>
      <c r="J89" s="20" t="s">
        <v>101</v>
      </c>
      <c r="K89" s="20" t="s">
        <v>14732</v>
      </c>
      <c r="L89" s="20" t="s">
        <v>14899</v>
      </c>
      <c r="M89" s="20" t="s">
        <v>14900</v>
      </c>
      <c r="N89" s="20" t="s">
        <v>14742</v>
      </c>
      <c r="O89" s="20" t="s">
        <v>14772</v>
      </c>
      <c r="P89" s="20" t="s">
        <v>14787</v>
      </c>
      <c r="Q89" s="20"/>
      <c r="R89" s="20"/>
      <c r="S89" s="20"/>
      <c r="T89" s="20" t="s">
        <v>14709</v>
      </c>
      <c r="U89" s="20" t="s">
        <v>15139</v>
      </c>
      <c r="V89" s="20" t="s">
        <v>15140</v>
      </c>
      <c r="W89" s="20" t="s">
        <v>15141</v>
      </c>
      <c r="X89" s="20" t="s">
        <v>15142</v>
      </c>
      <c r="Y89" s="20" t="s">
        <v>69</v>
      </c>
      <c r="Z89" s="20" t="s">
        <v>15143</v>
      </c>
      <c r="AA89" s="20" t="s">
        <v>14775</v>
      </c>
      <c r="AB89" s="20" t="s">
        <v>69</v>
      </c>
      <c r="AC89" s="20" t="s">
        <v>14884</v>
      </c>
      <c r="AD89" s="20" t="s">
        <v>69</v>
      </c>
      <c r="AE89" s="20" t="s">
        <v>14916</v>
      </c>
      <c r="AF89" s="20" t="s">
        <v>69</v>
      </c>
      <c r="AG89" s="20" t="s">
        <v>15089</v>
      </c>
      <c r="AH89" s="20"/>
      <c r="AI89" s="20" t="s">
        <v>14875</v>
      </c>
      <c r="AJ89" s="20" t="s">
        <v>14908</v>
      </c>
      <c r="AK89" s="20" t="s">
        <v>14909</v>
      </c>
      <c r="AL89" s="20"/>
      <c r="AM89" s="20" t="s">
        <v>14910</v>
      </c>
      <c r="AN89" s="20" t="s">
        <v>14911</v>
      </c>
      <c r="AO89" s="20"/>
    </row>
    <row r="90" spans="1:41" x14ac:dyDescent="0.2">
      <c r="A90" s="20" t="s">
        <v>686</v>
      </c>
      <c r="B90" s="20" t="s">
        <v>15001</v>
      </c>
      <c r="C90" s="20" t="s">
        <v>14895</v>
      </c>
      <c r="D90" s="20" t="s">
        <v>571</v>
      </c>
      <c r="E90" s="20" t="s">
        <v>689</v>
      </c>
      <c r="F90" s="20" t="s">
        <v>688</v>
      </c>
      <c r="G90" s="20" t="s">
        <v>14896</v>
      </c>
      <c r="H90" s="20" t="s">
        <v>14897</v>
      </c>
      <c r="I90" s="20" t="s">
        <v>15002</v>
      </c>
      <c r="J90" s="20" t="s">
        <v>101</v>
      </c>
      <c r="K90" s="20" t="s">
        <v>14732</v>
      </c>
      <c r="L90" s="20" t="s">
        <v>14899</v>
      </c>
      <c r="M90" s="20" t="s">
        <v>14900</v>
      </c>
      <c r="N90" s="20" t="s">
        <v>14742</v>
      </c>
      <c r="O90" s="20" t="s">
        <v>14772</v>
      </c>
      <c r="P90" s="20" t="s">
        <v>14787</v>
      </c>
      <c r="Q90" s="20"/>
      <c r="R90" s="20"/>
      <c r="S90" s="20"/>
      <c r="T90" s="20" t="s">
        <v>14846</v>
      </c>
      <c r="U90" s="20" t="s">
        <v>15144</v>
      </c>
      <c r="V90" s="20" t="s">
        <v>15145</v>
      </c>
      <c r="W90" s="20" t="s">
        <v>15146</v>
      </c>
      <c r="X90" s="20" t="s">
        <v>15147</v>
      </c>
      <c r="Y90" s="20" t="s">
        <v>69</v>
      </c>
      <c r="Z90" s="20" t="s">
        <v>15148</v>
      </c>
      <c r="AA90" s="20" t="s">
        <v>14775</v>
      </c>
      <c r="AB90" s="20" t="s">
        <v>69</v>
      </c>
      <c r="AC90" s="20" t="s">
        <v>14884</v>
      </c>
      <c r="AD90" s="20" t="s">
        <v>69</v>
      </c>
      <c r="AE90" s="20" t="s">
        <v>14921</v>
      </c>
      <c r="AF90" s="20" t="s">
        <v>69</v>
      </c>
      <c r="AG90" s="20" t="s">
        <v>15089</v>
      </c>
      <c r="AH90" s="20"/>
      <c r="AI90" s="20" t="s">
        <v>14875</v>
      </c>
      <c r="AJ90" s="20" t="s">
        <v>14908</v>
      </c>
      <c r="AK90" s="20" t="s">
        <v>14909</v>
      </c>
      <c r="AL90" s="20"/>
      <c r="AM90" s="20" t="s">
        <v>14910</v>
      </c>
      <c r="AN90" s="20" t="s">
        <v>14911</v>
      </c>
      <c r="AO90" s="20"/>
    </row>
    <row r="91" spans="1:41" x14ac:dyDescent="0.2">
      <c r="A91" s="20" t="s">
        <v>686</v>
      </c>
      <c r="B91" s="20" t="s">
        <v>15001</v>
      </c>
      <c r="C91" s="20" t="s">
        <v>14895</v>
      </c>
      <c r="D91" s="20" t="s">
        <v>571</v>
      </c>
      <c r="E91" s="20" t="s">
        <v>689</v>
      </c>
      <c r="F91" s="20" t="s">
        <v>688</v>
      </c>
      <c r="G91" s="20" t="s">
        <v>14896</v>
      </c>
      <c r="H91" s="20" t="s">
        <v>14897</v>
      </c>
      <c r="I91" s="20" t="s">
        <v>15002</v>
      </c>
      <c r="J91" s="20" t="s">
        <v>101</v>
      </c>
      <c r="K91" s="20" t="s">
        <v>14732</v>
      </c>
      <c r="L91" s="20" t="s">
        <v>14899</v>
      </c>
      <c r="M91" s="20" t="s">
        <v>14900</v>
      </c>
      <c r="N91" s="20" t="s">
        <v>14698</v>
      </c>
      <c r="O91" s="20" t="s">
        <v>14772</v>
      </c>
      <c r="P91" s="20" t="s">
        <v>14787</v>
      </c>
      <c r="Q91" s="20"/>
      <c r="R91" s="20"/>
      <c r="S91" s="20"/>
      <c r="T91" s="20" t="s">
        <v>14704</v>
      </c>
      <c r="U91" s="20" t="s">
        <v>15149</v>
      </c>
      <c r="V91" s="20" t="s">
        <v>15150</v>
      </c>
      <c r="W91" s="20" t="s">
        <v>15151</v>
      </c>
      <c r="X91" s="20" t="s">
        <v>15152</v>
      </c>
      <c r="Y91" s="20" t="s">
        <v>69</v>
      </c>
      <c r="Z91" s="20" t="s">
        <v>15153</v>
      </c>
      <c r="AA91" s="20" t="s">
        <v>14775</v>
      </c>
      <c r="AB91" s="20" t="s">
        <v>69</v>
      </c>
      <c r="AC91" s="20" t="s">
        <v>14884</v>
      </c>
      <c r="AD91" s="20" t="s">
        <v>69</v>
      </c>
      <c r="AE91" s="20" t="s">
        <v>14927</v>
      </c>
      <c r="AF91" s="20" t="s">
        <v>69</v>
      </c>
      <c r="AG91" s="20" t="s">
        <v>15089</v>
      </c>
      <c r="AH91" s="20"/>
      <c r="AI91" s="20" t="s">
        <v>14875</v>
      </c>
      <c r="AJ91" s="20" t="s">
        <v>14908</v>
      </c>
      <c r="AK91" s="20" t="s">
        <v>14909</v>
      </c>
      <c r="AL91" s="20"/>
      <c r="AM91" s="20" t="s">
        <v>14910</v>
      </c>
      <c r="AN91" s="20" t="s">
        <v>14911</v>
      </c>
      <c r="AO91" s="20"/>
    </row>
    <row r="92" spans="1:41" x14ac:dyDescent="0.2">
      <c r="A92" s="20" t="s">
        <v>686</v>
      </c>
      <c r="B92" s="20" t="s">
        <v>15001</v>
      </c>
      <c r="C92" s="20" t="s">
        <v>14895</v>
      </c>
      <c r="D92" s="20" t="s">
        <v>571</v>
      </c>
      <c r="E92" s="20" t="s">
        <v>689</v>
      </c>
      <c r="F92" s="20" t="s">
        <v>688</v>
      </c>
      <c r="G92" s="20" t="s">
        <v>14896</v>
      </c>
      <c r="H92" s="20" t="s">
        <v>14897</v>
      </c>
      <c r="I92" s="20" t="s">
        <v>15002</v>
      </c>
      <c r="J92" s="20" t="s">
        <v>101</v>
      </c>
      <c r="K92" s="20" t="s">
        <v>14732</v>
      </c>
      <c r="L92" s="20" t="s">
        <v>14899</v>
      </c>
      <c r="M92" s="20" t="s">
        <v>14900</v>
      </c>
      <c r="N92" s="20" t="s">
        <v>14698</v>
      </c>
      <c r="O92" s="20" t="s">
        <v>14772</v>
      </c>
      <c r="P92" s="20" t="s">
        <v>14787</v>
      </c>
      <c r="Q92" s="20"/>
      <c r="R92" s="20"/>
      <c r="S92" s="20"/>
      <c r="T92" s="20" t="s">
        <v>14709</v>
      </c>
      <c r="U92" s="20" t="s">
        <v>15154</v>
      </c>
      <c r="V92" s="20" t="s">
        <v>15155</v>
      </c>
      <c r="W92" s="20" t="s">
        <v>15156</v>
      </c>
      <c r="X92" s="20" t="s">
        <v>15157</v>
      </c>
      <c r="Y92" s="20" t="s">
        <v>69</v>
      </c>
      <c r="Z92" s="20" t="s">
        <v>15158</v>
      </c>
      <c r="AA92" s="20" t="s">
        <v>14775</v>
      </c>
      <c r="AB92" s="20" t="s">
        <v>69</v>
      </c>
      <c r="AC92" s="20" t="s">
        <v>14884</v>
      </c>
      <c r="AD92" s="20" t="s">
        <v>69</v>
      </c>
      <c r="AE92" s="20" t="s">
        <v>14932</v>
      </c>
      <c r="AF92" s="20" t="s">
        <v>69</v>
      </c>
      <c r="AG92" s="20" t="s">
        <v>15089</v>
      </c>
      <c r="AH92" s="20"/>
      <c r="AI92" s="20" t="s">
        <v>14875</v>
      </c>
      <c r="AJ92" s="20" t="s">
        <v>14908</v>
      </c>
      <c r="AK92" s="20" t="s">
        <v>14909</v>
      </c>
      <c r="AL92" s="20"/>
      <c r="AM92" s="20" t="s">
        <v>14910</v>
      </c>
      <c r="AN92" s="20" t="s">
        <v>14911</v>
      </c>
      <c r="AO92" s="20"/>
    </row>
    <row r="93" spans="1:41" x14ac:dyDescent="0.2">
      <c r="A93" s="20" t="s">
        <v>686</v>
      </c>
      <c r="B93" s="20" t="s">
        <v>15001</v>
      </c>
      <c r="C93" s="20" t="s">
        <v>14895</v>
      </c>
      <c r="D93" s="20" t="s">
        <v>571</v>
      </c>
      <c r="E93" s="20" t="s">
        <v>689</v>
      </c>
      <c r="F93" s="20" t="s">
        <v>688</v>
      </c>
      <c r="G93" s="20" t="s">
        <v>14896</v>
      </c>
      <c r="H93" s="20" t="s">
        <v>14897</v>
      </c>
      <c r="I93" s="20" t="s">
        <v>15002</v>
      </c>
      <c r="J93" s="20" t="s">
        <v>101</v>
      </c>
      <c r="K93" s="20" t="s">
        <v>14732</v>
      </c>
      <c r="L93" s="20" t="s">
        <v>14899</v>
      </c>
      <c r="M93" s="20" t="s">
        <v>14900</v>
      </c>
      <c r="N93" s="20" t="s">
        <v>14698</v>
      </c>
      <c r="O93" s="20" t="s">
        <v>14772</v>
      </c>
      <c r="P93" s="20" t="s">
        <v>14787</v>
      </c>
      <c r="Q93" s="20"/>
      <c r="R93" s="20"/>
      <c r="S93" s="20"/>
      <c r="T93" s="20" t="s">
        <v>14846</v>
      </c>
      <c r="U93" s="20" t="s">
        <v>15159</v>
      </c>
      <c r="V93" s="20" t="s">
        <v>15160</v>
      </c>
      <c r="W93" s="20" t="s">
        <v>15161</v>
      </c>
      <c r="X93" s="20" t="s">
        <v>15162</v>
      </c>
      <c r="Y93" s="20" t="s">
        <v>69</v>
      </c>
      <c r="Z93" s="20" t="s">
        <v>15163</v>
      </c>
      <c r="AA93" s="20" t="s">
        <v>14775</v>
      </c>
      <c r="AB93" s="20" t="s">
        <v>69</v>
      </c>
      <c r="AC93" s="20" t="s">
        <v>14884</v>
      </c>
      <c r="AD93" s="20" t="s">
        <v>69</v>
      </c>
      <c r="AE93" s="20" t="s">
        <v>14936</v>
      </c>
      <c r="AF93" s="20" t="s">
        <v>69</v>
      </c>
      <c r="AG93" s="20" t="s">
        <v>15089</v>
      </c>
      <c r="AH93" s="20"/>
      <c r="AI93" s="20" t="s">
        <v>14875</v>
      </c>
      <c r="AJ93" s="20" t="s">
        <v>14908</v>
      </c>
      <c r="AK93" s="20" t="s">
        <v>14909</v>
      </c>
      <c r="AL93" s="20"/>
      <c r="AM93" s="20" t="s">
        <v>14910</v>
      </c>
      <c r="AN93" s="20" t="s">
        <v>14911</v>
      </c>
      <c r="AO93" s="20"/>
    </row>
    <row r="94" spans="1:41" x14ac:dyDescent="0.2">
      <c r="A94" s="20" t="s">
        <v>686</v>
      </c>
      <c r="B94" s="20" t="s">
        <v>15001</v>
      </c>
      <c r="C94" s="20" t="s">
        <v>14895</v>
      </c>
      <c r="D94" s="20" t="s">
        <v>571</v>
      </c>
      <c r="E94" s="20" t="s">
        <v>689</v>
      </c>
      <c r="F94" s="20" t="s">
        <v>688</v>
      </c>
      <c r="G94" s="20" t="s">
        <v>14896</v>
      </c>
      <c r="H94" s="20" t="s">
        <v>14897</v>
      </c>
      <c r="I94" s="20" t="s">
        <v>15002</v>
      </c>
      <c r="J94" s="20" t="s">
        <v>101</v>
      </c>
      <c r="K94" s="20" t="s">
        <v>14732</v>
      </c>
      <c r="L94" s="20" t="s">
        <v>14899</v>
      </c>
      <c r="M94" s="20" t="s">
        <v>14900</v>
      </c>
      <c r="N94" s="20" t="s">
        <v>14746</v>
      </c>
      <c r="O94" s="20" t="s">
        <v>14772</v>
      </c>
      <c r="P94" s="20" t="s">
        <v>14787</v>
      </c>
      <c r="Q94" s="20"/>
      <c r="R94" s="20"/>
      <c r="S94" s="20"/>
      <c r="T94" s="20" t="s">
        <v>14704</v>
      </c>
      <c r="U94" s="20" t="s">
        <v>15030</v>
      </c>
      <c r="V94" s="20" t="s">
        <v>15031</v>
      </c>
      <c r="W94" s="20" t="s">
        <v>15032</v>
      </c>
      <c r="X94" s="20" t="s">
        <v>15033</v>
      </c>
      <c r="Y94" s="20" t="s">
        <v>69</v>
      </c>
      <c r="Z94" s="20" t="s">
        <v>15034</v>
      </c>
      <c r="AA94" s="20" t="s">
        <v>14775</v>
      </c>
      <c r="AB94" s="20" t="s">
        <v>69</v>
      </c>
      <c r="AC94" s="20" t="s">
        <v>14884</v>
      </c>
      <c r="AD94" s="20" t="s">
        <v>69</v>
      </c>
      <c r="AE94" s="20" t="s">
        <v>14942</v>
      </c>
      <c r="AF94" s="20" t="s">
        <v>69</v>
      </c>
      <c r="AG94" s="20" t="s">
        <v>15089</v>
      </c>
      <c r="AH94" s="20"/>
      <c r="AI94" s="20" t="s">
        <v>14875</v>
      </c>
      <c r="AJ94" s="20" t="s">
        <v>14908</v>
      </c>
      <c r="AK94" s="20" t="s">
        <v>14909</v>
      </c>
      <c r="AL94" s="20"/>
      <c r="AM94" s="20" t="s">
        <v>14910</v>
      </c>
      <c r="AN94" s="20" t="s">
        <v>14911</v>
      </c>
      <c r="AO94" s="20"/>
    </row>
    <row r="95" spans="1:41" x14ac:dyDescent="0.2">
      <c r="A95" s="20" t="s">
        <v>686</v>
      </c>
      <c r="B95" s="20" t="s">
        <v>15001</v>
      </c>
      <c r="C95" s="20" t="s">
        <v>14895</v>
      </c>
      <c r="D95" s="20" t="s">
        <v>571</v>
      </c>
      <c r="E95" s="20" t="s">
        <v>689</v>
      </c>
      <c r="F95" s="20" t="s">
        <v>688</v>
      </c>
      <c r="G95" s="20" t="s">
        <v>14896</v>
      </c>
      <c r="H95" s="20" t="s">
        <v>14897</v>
      </c>
      <c r="I95" s="20" t="s">
        <v>15002</v>
      </c>
      <c r="J95" s="20" t="s">
        <v>101</v>
      </c>
      <c r="K95" s="20" t="s">
        <v>14732</v>
      </c>
      <c r="L95" s="20" t="s">
        <v>14899</v>
      </c>
      <c r="M95" s="20" t="s">
        <v>14900</v>
      </c>
      <c r="N95" s="20" t="s">
        <v>14746</v>
      </c>
      <c r="O95" s="20" t="s">
        <v>14772</v>
      </c>
      <c r="P95" s="20" t="s">
        <v>14787</v>
      </c>
      <c r="Q95" s="20"/>
      <c r="R95" s="20"/>
      <c r="S95" s="20"/>
      <c r="T95" s="20" t="s">
        <v>14709</v>
      </c>
      <c r="U95" s="20" t="s">
        <v>15035</v>
      </c>
      <c r="V95" s="20" t="s">
        <v>15036</v>
      </c>
      <c r="W95" s="20" t="s">
        <v>15037</v>
      </c>
      <c r="X95" s="20" t="s">
        <v>15038</v>
      </c>
      <c r="Y95" s="20" t="s">
        <v>69</v>
      </c>
      <c r="Z95" s="20" t="s">
        <v>15039</v>
      </c>
      <c r="AA95" s="20" t="s">
        <v>14775</v>
      </c>
      <c r="AB95" s="20" t="s">
        <v>69</v>
      </c>
      <c r="AC95" s="20" t="s">
        <v>14884</v>
      </c>
      <c r="AD95" s="20" t="s">
        <v>69</v>
      </c>
      <c r="AE95" s="20" t="s">
        <v>14948</v>
      </c>
      <c r="AF95" s="20" t="s">
        <v>69</v>
      </c>
      <c r="AG95" s="20" t="s">
        <v>15089</v>
      </c>
      <c r="AH95" s="20"/>
      <c r="AI95" s="20" t="s">
        <v>14875</v>
      </c>
      <c r="AJ95" s="20" t="s">
        <v>14908</v>
      </c>
      <c r="AK95" s="20" t="s">
        <v>14909</v>
      </c>
      <c r="AL95" s="20"/>
      <c r="AM95" s="20" t="s">
        <v>14910</v>
      </c>
      <c r="AN95" s="20" t="s">
        <v>14911</v>
      </c>
      <c r="AO95" s="20"/>
    </row>
    <row r="96" spans="1:41" x14ac:dyDescent="0.2">
      <c r="A96" s="20" t="s">
        <v>686</v>
      </c>
      <c r="B96" s="20" t="s">
        <v>15001</v>
      </c>
      <c r="C96" s="20" t="s">
        <v>14895</v>
      </c>
      <c r="D96" s="20" t="s">
        <v>571</v>
      </c>
      <c r="E96" s="20" t="s">
        <v>689</v>
      </c>
      <c r="F96" s="20" t="s">
        <v>688</v>
      </c>
      <c r="G96" s="20" t="s">
        <v>14896</v>
      </c>
      <c r="H96" s="20" t="s">
        <v>14897</v>
      </c>
      <c r="I96" s="20" t="s">
        <v>15002</v>
      </c>
      <c r="J96" s="20" t="s">
        <v>101</v>
      </c>
      <c r="K96" s="20" t="s">
        <v>14732</v>
      </c>
      <c r="L96" s="20" t="s">
        <v>14899</v>
      </c>
      <c r="M96" s="20" t="s">
        <v>14900</v>
      </c>
      <c r="N96" s="20" t="s">
        <v>14746</v>
      </c>
      <c r="O96" s="20" t="s">
        <v>14772</v>
      </c>
      <c r="P96" s="20" t="s">
        <v>14787</v>
      </c>
      <c r="Q96" s="20"/>
      <c r="R96" s="20"/>
      <c r="S96" s="20"/>
      <c r="T96" s="20" t="s">
        <v>14846</v>
      </c>
      <c r="U96" s="20" t="s">
        <v>15040</v>
      </c>
      <c r="V96" s="20" t="s">
        <v>15041</v>
      </c>
      <c r="W96" s="20" t="s">
        <v>15042</v>
      </c>
      <c r="X96" s="20" t="s">
        <v>15043</v>
      </c>
      <c r="Y96" s="20" t="s">
        <v>69</v>
      </c>
      <c r="Z96" s="20" t="s">
        <v>15044</v>
      </c>
      <c r="AA96" s="20" t="s">
        <v>14775</v>
      </c>
      <c r="AB96" s="20" t="s">
        <v>69</v>
      </c>
      <c r="AC96" s="20" t="s">
        <v>14884</v>
      </c>
      <c r="AD96" s="20" t="s">
        <v>69</v>
      </c>
      <c r="AE96" s="20" t="s">
        <v>14954</v>
      </c>
      <c r="AF96" s="20" t="s">
        <v>69</v>
      </c>
      <c r="AG96" s="20" t="s">
        <v>15089</v>
      </c>
      <c r="AH96" s="20"/>
      <c r="AI96" s="20" t="s">
        <v>14875</v>
      </c>
      <c r="AJ96" s="20" t="s">
        <v>14908</v>
      </c>
      <c r="AK96" s="20" t="s">
        <v>14909</v>
      </c>
      <c r="AL96" s="20"/>
      <c r="AM96" s="20" t="s">
        <v>14910</v>
      </c>
      <c r="AN96" s="20" t="s">
        <v>14911</v>
      </c>
      <c r="AO96" s="20"/>
    </row>
    <row r="97" spans="1:41" x14ac:dyDescent="0.2">
      <c r="A97" s="20" t="s">
        <v>686</v>
      </c>
      <c r="B97" s="20" t="s">
        <v>15045</v>
      </c>
      <c r="C97" s="20" t="s">
        <v>14895</v>
      </c>
      <c r="D97" s="20" t="s">
        <v>571</v>
      </c>
      <c r="E97" s="20" t="s">
        <v>689</v>
      </c>
      <c r="F97" s="20" t="s">
        <v>688</v>
      </c>
      <c r="G97" s="20" t="s">
        <v>14896</v>
      </c>
      <c r="H97" s="20" t="s">
        <v>14897</v>
      </c>
      <c r="I97" s="20" t="s">
        <v>15046</v>
      </c>
      <c r="J97" s="20" t="s">
        <v>101</v>
      </c>
      <c r="K97" s="20" t="s">
        <v>14732</v>
      </c>
      <c r="L97" s="20" t="s">
        <v>14899</v>
      </c>
      <c r="M97" s="20" t="s">
        <v>14900</v>
      </c>
      <c r="N97" s="20" t="s">
        <v>14742</v>
      </c>
      <c r="O97" s="20" t="s">
        <v>14772</v>
      </c>
      <c r="P97" s="20" t="s">
        <v>14787</v>
      </c>
      <c r="Q97" s="20"/>
      <c r="R97" s="20"/>
      <c r="S97" s="20"/>
      <c r="T97" s="20" t="s">
        <v>14704</v>
      </c>
      <c r="U97" s="20" t="s">
        <v>14939</v>
      </c>
      <c r="V97" s="20" t="s">
        <v>15164</v>
      </c>
      <c r="W97" s="20" t="s">
        <v>15165</v>
      </c>
      <c r="X97" s="20" t="s">
        <v>15166</v>
      </c>
      <c r="Y97" s="20" t="s">
        <v>69</v>
      </c>
      <c r="Z97" s="20" t="s">
        <v>15167</v>
      </c>
      <c r="AA97" s="20" t="s">
        <v>14775</v>
      </c>
      <c r="AB97" s="20" t="s">
        <v>69</v>
      </c>
      <c r="AC97" s="20" t="s">
        <v>14884</v>
      </c>
      <c r="AD97" s="20" t="s">
        <v>69</v>
      </c>
      <c r="AE97" s="20" t="s">
        <v>14906</v>
      </c>
      <c r="AF97" s="20" t="s">
        <v>69</v>
      </c>
      <c r="AG97" s="20" t="s">
        <v>15089</v>
      </c>
      <c r="AH97" s="20"/>
      <c r="AI97" s="20" t="s">
        <v>14875</v>
      </c>
      <c r="AJ97" s="20" t="s">
        <v>14908</v>
      </c>
      <c r="AK97" s="20" t="s">
        <v>14909</v>
      </c>
      <c r="AL97" s="20"/>
      <c r="AM97" s="20" t="s">
        <v>14910</v>
      </c>
      <c r="AN97" s="20" t="s">
        <v>14911</v>
      </c>
      <c r="AO97" s="20"/>
    </row>
    <row r="98" spans="1:41" x14ac:dyDescent="0.2">
      <c r="A98" s="20" t="s">
        <v>686</v>
      </c>
      <c r="B98" s="20" t="s">
        <v>15045</v>
      </c>
      <c r="C98" s="20" t="s">
        <v>14895</v>
      </c>
      <c r="D98" s="20" t="s">
        <v>571</v>
      </c>
      <c r="E98" s="20" t="s">
        <v>689</v>
      </c>
      <c r="F98" s="20" t="s">
        <v>688</v>
      </c>
      <c r="G98" s="20" t="s">
        <v>14896</v>
      </c>
      <c r="H98" s="20" t="s">
        <v>14897</v>
      </c>
      <c r="I98" s="20" t="s">
        <v>15046</v>
      </c>
      <c r="J98" s="20" t="s">
        <v>101</v>
      </c>
      <c r="K98" s="20" t="s">
        <v>14732</v>
      </c>
      <c r="L98" s="20" t="s">
        <v>14899</v>
      </c>
      <c r="M98" s="20" t="s">
        <v>14900</v>
      </c>
      <c r="N98" s="20" t="s">
        <v>14742</v>
      </c>
      <c r="O98" s="20" t="s">
        <v>14772</v>
      </c>
      <c r="P98" s="20" t="s">
        <v>14787</v>
      </c>
      <c r="Q98" s="20"/>
      <c r="R98" s="20"/>
      <c r="S98" s="20"/>
      <c r="T98" s="20" t="s">
        <v>14709</v>
      </c>
      <c r="U98" s="20" t="s">
        <v>15168</v>
      </c>
      <c r="V98" s="20" t="s">
        <v>15169</v>
      </c>
      <c r="W98" s="20" t="s">
        <v>15170</v>
      </c>
      <c r="X98" s="20" t="s">
        <v>15171</v>
      </c>
      <c r="Y98" s="20" t="s">
        <v>69</v>
      </c>
      <c r="Z98" s="20" t="s">
        <v>15172</v>
      </c>
      <c r="AA98" s="20" t="s">
        <v>14775</v>
      </c>
      <c r="AB98" s="20" t="s">
        <v>69</v>
      </c>
      <c r="AC98" s="20" t="s">
        <v>14884</v>
      </c>
      <c r="AD98" s="20" t="s">
        <v>69</v>
      </c>
      <c r="AE98" s="20" t="s">
        <v>14916</v>
      </c>
      <c r="AF98" s="20" t="s">
        <v>69</v>
      </c>
      <c r="AG98" s="20" t="s">
        <v>15089</v>
      </c>
      <c r="AH98" s="20"/>
      <c r="AI98" s="20" t="s">
        <v>14875</v>
      </c>
      <c r="AJ98" s="20" t="s">
        <v>14908</v>
      </c>
      <c r="AK98" s="20" t="s">
        <v>14909</v>
      </c>
      <c r="AL98" s="20"/>
      <c r="AM98" s="20" t="s">
        <v>14910</v>
      </c>
      <c r="AN98" s="20" t="s">
        <v>14911</v>
      </c>
      <c r="AO98" s="20"/>
    </row>
    <row r="99" spans="1:41" x14ac:dyDescent="0.2">
      <c r="A99" s="20" t="s">
        <v>686</v>
      </c>
      <c r="B99" s="20" t="s">
        <v>15045</v>
      </c>
      <c r="C99" s="20" t="s">
        <v>14895</v>
      </c>
      <c r="D99" s="20" t="s">
        <v>571</v>
      </c>
      <c r="E99" s="20" t="s">
        <v>689</v>
      </c>
      <c r="F99" s="20" t="s">
        <v>688</v>
      </c>
      <c r="G99" s="20" t="s">
        <v>14896</v>
      </c>
      <c r="H99" s="20" t="s">
        <v>14897</v>
      </c>
      <c r="I99" s="20" t="s">
        <v>15046</v>
      </c>
      <c r="J99" s="20" t="s">
        <v>101</v>
      </c>
      <c r="K99" s="20" t="s">
        <v>14732</v>
      </c>
      <c r="L99" s="20" t="s">
        <v>14899</v>
      </c>
      <c r="M99" s="20" t="s">
        <v>14900</v>
      </c>
      <c r="N99" s="20" t="s">
        <v>14742</v>
      </c>
      <c r="O99" s="20" t="s">
        <v>14772</v>
      </c>
      <c r="P99" s="20" t="s">
        <v>14787</v>
      </c>
      <c r="Q99" s="20"/>
      <c r="R99" s="20"/>
      <c r="S99" s="20"/>
      <c r="T99" s="20" t="s">
        <v>14846</v>
      </c>
      <c r="U99" s="20" t="s">
        <v>15173</v>
      </c>
      <c r="V99" s="20" t="s">
        <v>14935</v>
      </c>
      <c r="W99" s="20" t="s">
        <v>15174</v>
      </c>
      <c r="X99" s="20" t="s">
        <v>15175</v>
      </c>
      <c r="Y99" s="20" t="s">
        <v>69</v>
      </c>
      <c r="Z99" s="20" t="s">
        <v>15176</v>
      </c>
      <c r="AA99" s="20" t="s">
        <v>14775</v>
      </c>
      <c r="AB99" s="20" t="s">
        <v>69</v>
      </c>
      <c r="AC99" s="20" t="s">
        <v>14884</v>
      </c>
      <c r="AD99" s="20" t="s">
        <v>69</v>
      </c>
      <c r="AE99" s="20" t="s">
        <v>14921</v>
      </c>
      <c r="AF99" s="20" t="s">
        <v>69</v>
      </c>
      <c r="AG99" s="20" t="s">
        <v>15089</v>
      </c>
      <c r="AH99" s="20"/>
      <c r="AI99" s="20" t="s">
        <v>14875</v>
      </c>
      <c r="AJ99" s="20" t="s">
        <v>14908</v>
      </c>
      <c r="AK99" s="20" t="s">
        <v>14909</v>
      </c>
      <c r="AL99" s="20"/>
      <c r="AM99" s="20" t="s">
        <v>14910</v>
      </c>
      <c r="AN99" s="20" t="s">
        <v>14911</v>
      </c>
      <c r="AO99" s="20"/>
    </row>
    <row r="100" spans="1:41" x14ac:dyDescent="0.2">
      <c r="A100" s="20" t="s">
        <v>686</v>
      </c>
      <c r="B100" s="20" t="s">
        <v>15045</v>
      </c>
      <c r="C100" s="20" t="s">
        <v>14895</v>
      </c>
      <c r="D100" s="20" t="s">
        <v>571</v>
      </c>
      <c r="E100" s="20" t="s">
        <v>689</v>
      </c>
      <c r="F100" s="20" t="s">
        <v>688</v>
      </c>
      <c r="G100" s="20" t="s">
        <v>14896</v>
      </c>
      <c r="H100" s="20" t="s">
        <v>14897</v>
      </c>
      <c r="I100" s="20" t="s">
        <v>15046</v>
      </c>
      <c r="J100" s="20" t="s">
        <v>101</v>
      </c>
      <c r="K100" s="20" t="s">
        <v>14732</v>
      </c>
      <c r="L100" s="20" t="s">
        <v>14899</v>
      </c>
      <c r="M100" s="20" t="s">
        <v>14900</v>
      </c>
      <c r="N100" s="20" t="s">
        <v>14698</v>
      </c>
      <c r="O100" s="20" t="s">
        <v>14772</v>
      </c>
      <c r="P100" s="20" t="s">
        <v>14787</v>
      </c>
      <c r="Q100" s="20"/>
      <c r="R100" s="20"/>
      <c r="S100" s="20"/>
      <c r="T100" s="20" t="s">
        <v>14704</v>
      </c>
      <c r="U100" s="20" t="s">
        <v>15177</v>
      </c>
      <c r="V100" s="20" t="s">
        <v>15178</v>
      </c>
      <c r="W100" s="20" t="s">
        <v>15179</v>
      </c>
      <c r="X100" s="20" t="s">
        <v>15180</v>
      </c>
      <c r="Y100" s="20" t="s">
        <v>69</v>
      </c>
      <c r="Z100" s="20" t="s">
        <v>15181</v>
      </c>
      <c r="AA100" s="20" t="s">
        <v>14775</v>
      </c>
      <c r="AB100" s="20" t="s">
        <v>69</v>
      </c>
      <c r="AC100" s="20" t="s">
        <v>14884</v>
      </c>
      <c r="AD100" s="20" t="s">
        <v>69</v>
      </c>
      <c r="AE100" s="20" t="s">
        <v>14927</v>
      </c>
      <c r="AF100" s="20" t="s">
        <v>69</v>
      </c>
      <c r="AG100" s="20" t="s">
        <v>15089</v>
      </c>
      <c r="AH100" s="20"/>
      <c r="AI100" s="20" t="s">
        <v>14875</v>
      </c>
      <c r="AJ100" s="20" t="s">
        <v>14908</v>
      </c>
      <c r="AK100" s="20" t="s">
        <v>14909</v>
      </c>
      <c r="AL100" s="20"/>
      <c r="AM100" s="20" t="s">
        <v>14910</v>
      </c>
      <c r="AN100" s="20" t="s">
        <v>14911</v>
      </c>
      <c r="AO100" s="20"/>
    </row>
    <row r="101" spans="1:41" x14ac:dyDescent="0.2">
      <c r="A101" s="20" t="s">
        <v>686</v>
      </c>
      <c r="B101" s="20" t="s">
        <v>15045</v>
      </c>
      <c r="C101" s="20" t="s">
        <v>14895</v>
      </c>
      <c r="D101" s="20" t="s">
        <v>571</v>
      </c>
      <c r="E101" s="20" t="s">
        <v>689</v>
      </c>
      <c r="F101" s="20" t="s">
        <v>688</v>
      </c>
      <c r="G101" s="20" t="s">
        <v>14896</v>
      </c>
      <c r="H101" s="20" t="s">
        <v>14897</v>
      </c>
      <c r="I101" s="20" t="s">
        <v>15046</v>
      </c>
      <c r="J101" s="20" t="s">
        <v>101</v>
      </c>
      <c r="K101" s="20" t="s">
        <v>14732</v>
      </c>
      <c r="L101" s="20" t="s">
        <v>14899</v>
      </c>
      <c r="M101" s="20" t="s">
        <v>14900</v>
      </c>
      <c r="N101" s="20" t="s">
        <v>14698</v>
      </c>
      <c r="O101" s="20" t="s">
        <v>14772</v>
      </c>
      <c r="P101" s="20" t="s">
        <v>14787</v>
      </c>
      <c r="Q101" s="20"/>
      <c r="R101" s="20"/>
      <c r="S101" s="20"/>
      <c r="T101" s="20" t="s">
        <v>14709</v>
      </c>
      <c r="U101" s="20" t="s">
        <v>15159</v>
      </c>
      <c r="V101" s="20" t="s">
        <v>15129</v>
      </c>
      <c r="W101" s="20" t="s">
        <v>15182</v>
      </c>
      <c r="X101" s="20" t="s">
        <v>15183</v>
      </c>
      <c r="Y101" s="20" t="s">
        <v>69</v>
      </c>
      <c r="Z101" s="20" t="s">
        <v>15184</v>
      </c>
      <c r="AA101" s="20" t="s">
        <v>14775</v>
      </c>
      <c r="AB101" s="20" t="s">
        <v>69</v>
      </c>
      <c r="AC101" s="20" t="s">
        <v>14884</v>
      </c>
      <c r="AD101" s="20" t="s">
        <v>69</v>
      </c>
      <c r="AE101" s="20" t="s">
        <v>14932</v>
      </c>
      <c r="AF101" s="20" t="s">
        <v>69</v>
      </c>
      <c r="AG101" s="20" t="s">
        <v>15089</v>
      </c>
      <c r="AH101" s="20"/>
      <c r="AI101" s="20" t="s">
        <v>14875</v>
      </c>
      <c r="AJ101" s="20" t="s">
        <v>14908</v>
      </c>
      <c r="AK101" s="20" t="s">
        <v>14909</v>
      </c>
      <c r="AL101" s="20"/>
      <c r="AM101" s="20" t="s">
        <v>14910</v>
      </c>
      <c r="AN101" s="20" t="s">
        <v>14911</v>
      </c>
      <c r="AO101" s="20"/>
    </row>
    <row r="102" spans="1:41" x14ac:dyDescent="0.2">
      <c r="A102" s="20" t="s">
        <v>686</v>
      </c>
      <c r="B102" s="20" t="s">
        <v>15045</v>
      </c>
      <c r="C102" s="20" t="s">
        <v>14895</v>
      </c>
      <c r="D102" s="20" t="s">
        <v>571</v>
      </c>
      <c r="E102" s="20" t="s">
        <v>689</v>
      </c>
      <c r="F102" s="20" t="s">
        <v>688</v>
      </c>
      <c r="G102" s="20" t="s">
        <v>14896</v>
      </c>
      <c r="H102" s="20" t="s">
        <v>14897</v>
      </c>
      <c r="I102" s="20" t="s">
        <v>15046</v>
      </c>
      <c r="J102" s="20" t="s">
        <v>101</v>
      </c>
      <c r="K102" s="20" t="s">
        <v>14732</v>
      </c>
      <c r="L102" s="20" t="s">
        <v>14899</v>
      </c>
      <c r="M102" s="20" t="s">
        <v>14900</v>
      </c>
      <c r="N102" s="20" t="s">
        <v>14698</v>
      </c>
      <c r="O102" s="20" t="s">
        <v>14772</v>
      </c>
      <c r="P102" s="20" t="s">
        <v>14787</v>
      </c>
      <c r="Q102" s="20"/>
      <c r="R102" s="20"/>
      <c r="S102" s="20"/>
      <c r="T102" s="20" t="s">
        <v>14846</v>
      </c>
      <c r="U102" s="20" t="s">
        <v>15185</v>
      </c>
      <c r="V102" s="20" t="s">
        <v>15186</v>
      </c>
      <c r="W102" s="20" t="s">
        <v>15187</v>
      </c>
      <c r="X102" s="20" t="s">
        <v>15188</v>
      </c>
      <c r="Y102" s="20" t="s">
        <v>69</v>
      </c>
      <c r="Z102" s="20" t="s">
        <v>15189</v>
      </c>
      <c r="AA102" s="20" t="s">
        <v>14775</v>
      </c>
      <c r="AB102" s="20" t="s">
        <v>69</v>
      </c>
      <c r="AC102" s="20" t="s">
        <v>14884</v>
      </c>
      <c r="AD102" s="20" t="s">
        <v>69</v>
      </c>
      <c r="AE102" s="20" t="s">
        <v>14936</v>
      </c>
      <c r="AF102" s="20" t="s">
        <v>69</v>
      </c>
      <c r="AG102" s="20" t="s">
        <v>15089</v>
      </c>
      <c r="AH102" s="20"/>
      <c r="AI102" s="20" t="s">
        <v>14875</v>
      </c>
      <c r="AJ102" s="20" t="s">
        <v>14908</v>
      </c>
      <c r="AK102" s="20" t="s">
        <v>14909</v>
      </c>
      <c r="AL102" s="20"/>
      <c r="AM102" s="20" t="s">
        <v>14910</v>
      </c>
      <c r="AN102" s="20" t="s">
        <v>14911</v>
      </c>
      <c r="AO102" s="20"/>
    </row>
    <row r="103" spans="1:41" x14ac:dyDescent="0.2">
      <c r="A103" s="20" t="s">
        <v>686</v>
      </c>
      <c r="B103" s="20" t="s">
        <v>15045</v>
      </c>
      <c r="C103" s="20" t="s">
        <v>14895</v>
      </c>
      <c r="D103" s="20" t="s">
        <v>571</v>
      </c>
      <c r="E103" s="20" t="s">
        <v>689</v>
      </c>
      <c r="F103" s="20" t="s">
        <v>688</v>
      </c>
      <c r="G103" s="20" t="s">
        <v>14896</v>
      </c>
      <c r="H103" s="20" t="s">
        <v>14897</v>
      </c>
      <c r="I103" s="20" t="s">
        <v>15046</v>
      </c>
      <c r="J103" s="20" t="s">
        <v>101</v>
      </c>
      <c r="K103" s="20" t="s">
        <v>14732</v>
      </c>
      <c r="L103" s="20" t="s">
        <v>14899</v>
      </c>
      <c r="M103" s="20" t="s">
        <v>14900</v>
      </c>
      <c r="N103" s="20" t="s">
        <v>14746</v>
      </c>
      <c r="O103" s="20" t="s">
        <v>14772</v>
      </c>
      <c r="P103" s="20" t="s">
        <v>14787</v>
      </c>
      <c r="Q103" s="20"/>
      <c r="R103" s="20"/>
      <c r="S103" s="20"/>
      <c r="T103" s="20" t="s">
        <v>14704</v>
      </c>
      <c r="U103" s="20" t="s">
        <v>15070</v>
      </c>
      <c r="V103" s="20" t="s">
        <v>15071</v>
      </c>
      <c r="W103" s="20" t="s">
        <v>15072</v>
      </c>
      <c r="X103" s="20" t="s">
        <v>15073</v>
      </c>
      <c r="Y103" s="20" t="s">
        <v>69</v>
      </c>
      <c r="Z103" s="20" t="s">
        <v>15074</v>
      </c>
      <c r="AA103" s="20" t="s">
        <v>14775</v>
      </c>
      <c r="AB103" s="20" t="s">
        <v>69</v>
      </c>
      <c r="AC103" s="20" t="s">
        <v>14884</v>
      </c>
      <c r="AD103" s="20" t="s">
        <v>69</v>
      </c>
      <c r="AE103" s="20" t="s">
        <v>14942</v>
      </c>
      <c r="AF103" s="20" t="s">
        <v>69</v>
      </c>
      <c r="AG103" s="20" t="s">
        <v>15089</v>
      </c>
      <c r="AH103" s="20"/>
      <c r="AI103" s="20" t="s">
        <v>14875</v>
      </c>
      <c r="AJ103" s="20" t="s">
        <v>14908</v>
      </c>
      <c r="AK103" s="20" t="s">
        <v>14909</v>
      </c>
      <c r="AL103" s="20"/>
      <c r="AM103" s="20" t="s">
        <v>14910</v>
      </c>
      <c r="AN103" s="20" t="s">
        <v>14911</v>
      </c>
      <c r="AO103" s="20"/>
    </row>
    <row r="104" spans="1:41" x14ac:dyDescent="0.2">
      <c r="A104" s="20" t="s">
        <v>686</v>
      </c>
      <c r="B104" s="20" t="s">
        <v>15045</v>
      </c>
      <c r="C104" s="20" t="s">
        <v>14895</v>
      </c>
      <c r="D104" s="20" t="s">
        <v>571</v>
      </c>
      <c r="E104" s="20" t="s">
        <v>689</v>
      </c>
      <c r="F104" s="20" t="s">
        <v>688</v>
      </c>
      <c r="G104" s="20" t="s">
        <v>14896</v>
      </c>
      <c r="H104" s="20" t="s">
        <v>14897</v>
      </c>
      <c r="I104" s="20" t="s">
        <v>15046</v>
      </c>
      <c r="J104" s="20" t="s">
        <v>101</v>
      </c>
      <c r="K104" s="20" t="s">
        <v>14732</v>
      </c>
      <c r="L104" s="20" t="s">
        <v>14899</v>
      </c>
      <c r="M104" s="20" t="s">
        <v>14900</v>
      </c>
      <c r="N104" s="20" t="s">
        <v>14746</v>
      </c>
      <c r="O104" s="20" t="s">
        <v>14772</v>
      </c>
      <c r="P104" s="20" t="s">
        <v>14787</v>
      </c>
      <c r="Q104" s="20"/>
      <c r="R104" s="20"/>
      <c r="S104" s="20"/>
      <c r="T104" s="20" t="s">
        <v>14709</v>
      </c>
      <c r="U104" s="20" t="s">
        <v>15075</v>
      </c>
      <c r="V104" s="20" t="s">
        <v>15076</v>
      </c>
      <c r="W104" s="20" t="s">
        <v>15077</v>
      </c>
      <c r="X104" s="20" t="s">
        <v>15078</v>
      </c>
      <c r="Y104" s="20" t="s">
        <v>69</v>
      </c>
      <c r="Z104" s="20" t="s">
        <v>15079</v>
      </c>
      <c r="AA104" s="20" t="s">
        <v>14775</v>
      </c>
      <c r="AB104" s="20" t="s">
        <v>69</v>
      </c>
      <c r="AC104" s="20" t="s">
        <v>14884</v>
      </c>
      <c r="AD104" s="20" t="s">
        <v>69</v>
      </c>
      <c r="AE104" s="20" t="s">
        <v>14948</v>
      </c>
      <c r="AF104" s="20" t="s">
        <v>69</v>
      </c>
      <c r="AG104" s="20" t="s">
        <v>15089</v>
      </c>
      <c r="AH104" s="20"/>
      <c r="AI104" s="20" t="s">
        <v>14875</v>
      </c>
      <c r="AJ104" s="20" t="s">
        <v>14908</v>
      </c>
      <c r="AK104" s="20" t="s">
        <v>14909</v>
      </c>
      <c r="AL104" s="20"/>
      <c r="AM104" s="20" t="s">
        <v>14910</v>
      </c>
      <c r="AN104" s="20" t="s">
        <v>14911</v>
      </c>
      <c r="AO104" s="20"/>
    </row>
    <row r="105" spans="1:41" x14ac:dyDescent="0.2">
      <c r="A105" s="20" t="s">
        <v>686</v>
      </c>
      <c r="B105" s="20" t="s">
        <v>15045</v>
      </c>
      <c r="C105" s="20" t="s">
        <v>14895</v>
      </c>
      <c r="D105" s="20" t="s">
        <v>571</v>
      </c>
      <c r="E105" s="20" t="s">
        <v>689</v>
      </c>
      <c r="F105" s="20" t="s">
        <v>688</v>
      </c>
      <c r="G105" s="20" t="s">
        <v>14896</v>
      </c>
      <c r="H105" s="20" t="s">
        <v>14897</v>
      </c>
      <c r="I105" s="20" t="s">
        <v>15046</v>
      </c>
      <c r="J105" s="20" t="s">
        <v>101</v>
      </c>
      <c r="K105" s="20" t="s">
        <v>14732</v>
      </c>
      <c r="L105" s="20" t="s">
        <v>14899</v>
      </c>
      <c r="M105" s="20" t="s">
        <v>14900</v>
      </c>
      <c r="N105" s="20" t="s">
        <v>14746</v>
      </c>
      <c r="O105" s="20" t="s">
        <v>14772</v>
      </c>
      <c r="P105" s="20" t="s">
        <v>14787</v>
      </c>
      <c r="Q105" s="20"/>
      <c r="R105" s="20"/>
      <c r="S105" s="20"/>
      <c r="T105" s="20" t="s">
        <v>14846</v>
      </c>
      <c r="U105" s="20" t="s">
        <v>15080</v>
      </c>
      <c r="V105" s="20" t="s">
        <v>15081</v>
      </c>
      <c r="W105" s="20" t="s">
        <v>15082</v>
      </c>
      <c r="X105" s="20" t="s">
        <v>14946</v>
      </c>
      <c r="Y105" s="20" t="s">
        <v>69</v>
      </c>
      <c r="Z105" s="20" t="s">
        <v>15083</v>
      </c>
      <c r="AA105" s="20" t="s">
        <v>14775</v>
      </c>
      <c r="AB105" s="20" t="s">
        <v>69</v>
      </c>
      <c r="AC105" s="20" t="s">
        <v>14884</v>
      </c>
      <c r="AD105" s="20" t="s">
        <v>69</v>
      </c>
      <c r="AE105" s="20" t="s">
        <v>14954</v>
      </c>
      <c r="AF105" s="20" t="s">
        <v>69</v>
      </c>
      <c r="AG105" s="20" t="s">
        <v>15089</v>
      </c>
      <c r="AH105" s="20"/>
      <c r="AI105" s="20" t="s">
        <v>14875</v>
      </c>
      <c r="AJ105" s="20" t="s">
        <v>14908</v>
      </c>
      <c r="AK105" s="20" t="s">
        <v>14909</v>
      </c>
      <c r="AL105" s="20"/>
      <c r="AM105" s="20" t="s">
        <v>14910</v>
      </c>
      <c r="AN105" s="20" t="s">
        <v>14911</v>
      </c>
      <c r="AO105" s="20"/>
    </row>
    <row r="106" spans="1:41" x14ac:dyDescent="0.2">
      <c r="A106" s="20" t="s">
        <v>884</v>
      </c>
      <c r="B106" s="20" t="s">
        <v>15190</v>
      </c>
      <c r="C106" s="20" t="s">
        <v>15191</v>
      </c>
      <c r="D106" s="20" t="s">
        <v>571</v>
      </c>
      <c r="E106" s="20" t="s">
        <v>887</v>
      </c>
      <c r="F106" s="20" t="s">
        <v>886</v>
      </c>
      <c r="G106" s="20" t="s">
        <v>15192</v>
      </c>
      <c r="H106" s="20" t="s">
        <v>110</v>
      </c>
      <c r="I106" s="20" t="s">
        <v>15193</v>
      </c>
      <c r="J106" s="20" t="s">
        <v>102</v>
      </c>
      <c r="K106" s="20" t="s">
        <v>14732</v>
      </c>
      <c r="L106" s="20" t="s">
        <v>15194</v>
      </c>
      <c r="M106" s="20" t="s">
        <v>14238</v>
      </c>
      <c r="N106" s="20" t="s">
        <v>14698</v>
      </c>
      <c r="O106" s="20" t="s">
        <v>15195</v>
      </c>
      <c r="P106" s="20" t="s">
        <v>14700</v>
      </c>
      <c r="Q106" s="20"/>
      <c r="R106" s="20"/>
      <c r="S106" s="20"/>
      <c r="T106" s="20" t="s">
        <v>14762</v>
      </c>
      <c r="U106" s="20" t="s">
        <v>15196</v>
      </c>
      <c r="V106" s="20" t="s">
        <v>14832</v>
      </c>
      <c r="W106" s="20"/>
      <c r="X106" s="20"/>
      <c r="Y106" s="20" t="s">
        <v>69</v>
      </c>
      <c r="Z106" s="20"/>
      <c r="AA106" s="20" t="s">
        <v>14775</v>
      </c>
      <c r="AB106" s="20" t="s">
        <v>69</v>
      </c>
      <c r="AC106" s="20" t="s">
        <v>68</v>
      </c>
      <c r="AD106" s="20" t="s">
        <v>68</v>
      </c>
      <c r="AE106" s="20" t="s">
        <v>15197</v>
      </c>
      <c r="AF106" s="20" t="s">
        <v>68</v>
      </c>
      <c r="AG106" s="20" t="s">
        <v>15198</v>
      </c>
      <c r="AH106" s="20"/>
      <c r="AI106" s="20"/>
      <c r="AJ106" s="20" t="s">
        <v>14283</v>
      </c>
      <c r="AK106" s="20" t="s">
        <v>14229</v>
      </c>
      <c r="AL106" s="20"/>
      <c r="AM106" s="20" t="s">
        <v>15199</v>
      </c>
      <c r="AN106" s="20" t="s">
        <v>105</v>
      </c>
      <c r="AO106" s="20"/>
    </row>
    <row r="107" spans="1:41" x14ac:dyDescent="0.2">
      <c r="A107" s="20" t="s">
        <v>884</v>
      </c>
      <c r="B107" s="20" t="s">
        <v>15190</v>
      </c>
      <c r="C107" s="20" t="s">
        <v>15191</v>
      </c>
      <c r="D107" s="20" t="s">
        <v>571</v>
      </c>
      <c r="E107" s="20" t="s">
        <v>887</v>
      </c>
      <c r="F107" s="20" t="s">
        <v>886</v>
      </c>
      <c r="G107" s="20" t="s">
        <v>15192</v>
      </c>
      <c r="H107" s="20" t="s">
        <v>110</v>
      </c>
      <c r="I107" s="20" t="s">
        <v>15193</v>
      </c>
      <c r="J107" s="20" t="s">
        <v>102</v>
      </c>
      <c r="K107" s="20" t="s">
        <v>14732</v>
      </c>
      <c r="L107" s="20" t="s">
        <v>15194</v>
      </c>
      <c r="M107" s="20" t="s">
        <v>14238</v>
      </c>
      <c r="N107" s="20" t="s">
        <v>14889</v>
      </c>
      <c r="O107" s="20" t="s">
        <v>15195</v>
      </c>
      <c r="P107" s="20" t="s">
        <v>14700</v>
      </c>
      <c r="Q107" s="20"/>
      <c r="R107" s="20"/>
      <c r="S107" s="20"/>
      <c r="T107" s="20" t="s">
        <v>14762</v>
      </c>
      <c r="U107" s="20" t="s">
        <v>14945</v>
      </c>
      <c r="V107" s="20" t="s">
        <v>14848</v>
      </c>
      <c r="W107" s="20"/>
      <c r="X107" s="20"/>
      <c r="Y107" s="20" t="s">
        <v>69</v>
      </c>
      <c r="Z107" s="20"/>
      <c r="AA107" s="20" t="s">
        <v>14775</v>
      </c>
      <c r="AB107" s="20" t="s">
        <v>69</v>
      </c>
      <c r="AC107" s="20" t="s">
        <v>68</v>
      </c>
      <c r="AD107" s="20" t="s">
        <v>68</v>
      </c>
      <c r="AE107" s="20" t="s">
        <v>15200</v>
      </c>
      <c r="AF107" s="20" t="s">
        <v>68</v>
      </c>
      <c r="AG107" s="20" t="s">
        <v>15198</v>
      </c>
      <c r="AH107" s="20"/>
      <c r="AI107" s="20"/>
      <c r="AJ107" s="20" t="s">
        <v>14283</v>
      </c>
      <c r="AK107" s="20" t="s">
        <v>14229</v>
      </c>
      <c r="AL107" s="20"/>
      <c r="AM107" s="20" t="s">
        <v>15199</v>
      </c>
      <c r="AN107" s="20" t="s">
        <v>105</v>
      </c>
      <c r="AO107" s="20"/>
    </row>
    <row r="108" spans="1:41" x14ac:dyDescent="0.2">
      <c r="A108" s="20" t="s">
        <v>884</v>
      </c>
      <c r="B108" s="20" t="s">
        <v>15190</v>
      </c>
      <c r="C108" s="20" t="s">
        <v>15191</v>
      </c>
      <c r="D108" s="20" t="s">
        <v>571</v>
      </c>
      <c r="E108" s="20" t="s">
        <v>887</v>
      </c>
      <c r="F108" s="20" t="s">
        <v>886</v>
      </c>
      <c r="G108" s="20" t="s">
        <v>15192</v>
      </c>
      <c r="H108" s="20" t="s">
        <v>110</v>
      </c>
      <c r="I108" s="20" t="s">
        <v>15193</v>
      </c>
      <c r="J108" s="20" t="s">
        <v>102</v>
      </c>
      <c r="K108" s="20" t="s">
        <v>14732</v>
      </c>
      <c r="L108" s="20" t="s">
        <v>15194</v>
      </c>
      <c r="M108" s="20" t="s">
        <v>14238</v>
      </c>
      <c r="N108" s="20" t="s">
        <v>14698</v>
      </c>
      <c r="O108" s="20" t="s">
        <v>15195</v>
      </c>
      <c r="P108" s="20" t="s">
        <v>14700</v>
      </c>
      <c r="Q108" s="20"/>
      <c r="R108" s="20"/>
      <c r="S108" s="20"/>
      <c r="T108" s="20" t="s">
        <v>14762</v>
      </c>
      <c r="U108" s="20" t="s">
        <v>15095</v>
      </c>
      <c r="V108" s="20" t="s">
        <v>14891</v>
      </c>
      <c r="W108" s="20"/>
      <c r="X108" s="20"/>
      <c r="Y108" s="20" t="s">
        <v>69</v>
      </c>
      <c r="Z108" s="20"/>
      <c r="AA108" s="20" t="s">
        <v>14775</v>
      </c>
      <c r="AB108" s="20" t="s">
        <v>69</v>
      </c>
      <c r="AC108" s="20" t="s">
        <v>68</v>
      </c>
      <c r="AD108" s="20" t="s">
        <v>68</v>
      </c>
      <c r="AE108" s="20" t="s">
        <v>15201</v>
      </c>
      <c r="AF108" s="20" t="s">
        <v>69</v>
      </c>
      <c r="AG108" s="20" t="s">
        <v>15202</v>
      </c>
      <c r="AH108" s="20"/>
      <c r="AI108" s="20"/>
      <c r="AJ108" s="20" t="s">
        <v>14283</v>
      </c>
      <c r="AK108" s="20" t="s">
        <v>14229</v>
      </c>
      <c r="AL108" s="20"/>
      <c r="AM108" s="20" t="s">
        <v>15199</v>
      </c>
      <c r="AN108" s="20" t="s">
        <v>105</v>
      </c>
      <c r="AO108" s="20"/>
    </row>
    <row r="109" spans="1:41" x14ac:dyDescent="0.2">
      <c r="A109" s="20" t="s">
        <v>884</v>
      </c>
      <c r="B109" s="20" t="s">
        <v>15190</v>
      </c>
      <c r="C109" s="20" t="s">
        <v>15191</v>
      </c>
      <c r="D109" s="20" t="s">
        <v>571</v>
      </c>
      <c r="E109" s="20" t="s">
        <v>887</v>
      </c>
      <c r="F109" s="20" t="s">
        <v>886</v>
      </c>
      <c r="G109" s="20" t="s">
        <v>15192</v>
      </c>
      <c r="H109" s="20" t="s">
        <v>110</v>
      </c>
      <c r="I109" s="20" t="s">
        <v>15193</v>
      </c>
      <c r="J109" s="20" t="s">
        <v>102</v>
      </c>
      <c r="K109" s="20" t="s">
        <v>14732</v>
      </c>
      <c r="L109" s="20" t="s">
        <v>15194</v>
      </c>
      <c r="M109" s="20" t="s">
        <v>14238</v>
      </c>
      <c r="N109" s="20" t="s">
        <v>14889</v>
      </c>
      <c r="O109" s="20" t="s">
        <v>15195</v>
      </c>
      <c r="P109" s="20" t="s">
        <v>14700</v>
      </c>
      <c r="Q109" s="20"/>
      <c r="R109" s="20"/>
      <c r="S109" s="20"/>
      <c r="T109" s="20" t="s">
        <v>14762</v>
      </c>
      <c r="U109" s="20" t="s">
        <v>15078</v>
      </c>
      <c r="V109" s="20" t="s">
        <v>14859</v>
      </c>
      <c r="W109" s="20"/>
      <c r="X109" s="20"/>
      <c r="Y109" s="20" t="s">
        <v>69</v>
      </c>
      <c r="Z109" s="20"/>
      <c r="AA109" s="20" t="s">
        <v>14775</v>
      </c>
      <c r="AB109" s="20" t="s">
        <v>69</v>
      </c>
      <c r="AC109" s="20" t="s">
        <v>68</v>
      </c>
      <c r="AD109" s="20" t="s">
        <v>68</v>
      </c>
      <c r="AE109" s="20" t="s">
        <v>15203</v>
      </c>
      <c r="AF109" s="20" t="s">
        <v>69</v>
      </c>
      <c r="AG109" s="20" t="s">
        <v>15202</v>
      </c>
      <c r="AH109" s="20"/>
      <c r="AI109" s="20"/>
      <c r="AJ109" s="20" t="s">
        <v>14283</v>
      </c>
      <c r="AK109" s="20" t="s">
        <v>14229</v>
      </c>
      <c r="AL109" s="20"/>
      <c r="AM109" s="20" t="s">
        <v>15199</v>
      </c>
      <c r="AN109" s="20" t="s">
        <v>105</v>
      </c>
      <c r="AO109" s="20"/>
    </row>
    <row r="110" spans="1:41" x14ac:dyDescent="0.2">
      <c r="A110" s="20" t="s">
        <v>884</v>
      </c>
      <c r="B110" s="20" t="s">
        <v>15204</v>
      </c>
      <c r="C110" s="20" t="s">
        <v>15191</v>
      </c>
      <c r="D110" s="20" t="s">
        <v>571</v>
      </c>
      <c r="E110" s="20" t="s">
        <v>887</v>
      </c>
      <c r="F110" s="20" t="s">
        <v>886</v>
      </c>
      <c r="G110" s="20" t="s">
        <v>15192</v>
      </c>
      <c r="H110" s="20" t="s">
        <v>110</v>
      </c>
      <c r="I110" s="20" t="s">
        <v>15205</v>
      </c>
      <c r="J110" s="20" t="s">
        <v>102</v>
      </c>
      <c r="K110" s="20" t="s">
        <v>14732</v>
      </c>
      <c r="L110" s="20" t="s">
        <v>15206</v>
      </c>
      <c r="M110" s="20" t="s">
        <v>14238</v>
      </c>
      <c r="N110" s="20" t="s">
        <v>14698</v>
      </c>
      <c r="O110" s="20" t="s">
        <v>15195</v>
      </c>
      <c r="P110" s="20" t="s">
        <v>14700</v>
      </c>
      <c r="Q110" s="20"/>
      <c r="R110" s="20"/>
      <c r="S110" s="20"/>
      <c r="T110" s="20" t="s">
        <v>14762</v>
      </c>
      <c r="U110" s="20" t="s">
        <v>14919</v>
      </c>
      <c r="V110" s="20" t="s">
        <v>15207</v>
      </c>
      <c r="W110" s="20"/>
      <c r="X110" s="20"/>
      <c r="Y110" s="20" t="s">
        <v>69</v>
      </c>
      <c r="Z110" s="20"/>
      <c r="AA110" s="20" t="s">
        <v>14775</v>
      </c>
      <c r="AB110" s="20" t="s">
        <v>69</v>
      </c>
      <c r="AC110" s="20" t="s">
        <v>68</v>
      </c>
      <c r="AD110" s="20" t="s">
        <v>68</v>
      </c>
      <c r="AE110" s="20" t="s">
        <v>15208</v>
      </c>
      <c r="AF110" s="20" t="s">
        <v>68</v>
      </c>
      <c r="AG110" s="20" t="s">
        <v>15198</v>
      </c>
      <c r="AH110" s="20"/>
      <c r="AI110" s="20"/>
      <c r="AJ110" s="20" t="s">
        <v>14283</v>
      </c>
      <c r="AK110" s="20" t="s">
        <v>14229</v>
      </c>
      <c r="AL110" s="20"/>
      <c r="AM110" s="20" t="s">
        <v>15199</v>
      </c>
      <c r="AN110" s="20" t="s">
        <v>105</v>
      </c>
      <c r="AO110" s="20"/>
    </row>
    <row r="111" spans="1:41" x14ac:dyDescent="0.2">
      <c r="A111" s="20" t="s">
        <v>884</v>
      </c>
      <c r="B111" s="20" t="s">
        <v>15204</v>
      </c>
      <c r="C111" s="20" t="s">
        <v>15191</v>
      </c>
      <c r="D111" s="20" t="s">
        <v>571</v>
      </c>
      <c r="E111" s="20" t="s">
        <v>887</v>
      </c>
      <c r="F111" s="20" t="s">
        <v>886</v>
      </c>
      <c r="G111" s="20" t="s">
        <v>15192</v>
      </c>
      <c r="H111" s="20" t="s">
        <v>110</v>
      </c>
      <c r="I111" s="20" t="s">
        <v>15205</v>
      </c>
      <c r="J111" s="20" t="s">
        <v>102</v>
      </c>
      <c r="K111" s="20" t="s">
        <v>14732</v>
      </c>
      <c r="L111" s="20" t="s">
        <v>15206</v>
      </c>
      <c r="M111" s="20" t="s">
        <v>14238</v>
      </c>
      <c r="N111" s="20" t="s">
        <v>14889</v>
      </c>
      <c r="O111" s="20" t="s">
        <v>15195</v>
      </c>
      <c r="P111" s="20" t="s">
        <v>14700</v>
      </c>
      <c r="Q111" s="20"/>
      <c r="R111" s="20"/>
      <c r="S111" s="20"/>
      <c r="T111" s="20" t="s">
        <v>14762</v>
      </c>
      <c r="U111" s="20" t="s">
        <v>15209</v>
      </c>
      <c r="V111" s="20" t="s">
        <v>14815</v>
      </c>
      <c r="W111" s="20"/>
      <c r="X111" s="20"/>
      <c r="Y111" s="20" t="s">
        <v>69</v>
      </c>
      <c r="Z111" s="20"/>
      <c r="AA111" s="20" t="s">
        <v>14775</v>
      </c>
      <c r="AB111" s="20" t="s">
        <v>69</v>
      </c>
      <c r="AC111" s="20" t="s">
        <v>68</v>
      </c>
      <c r="AD111" s="20" t="s">
        <v>68</v>
      </c>
      <c r="AE111" s="20" t="s">
        <v>15210</v>
      </c>
      <c r="AF111" s="20" t="s">
        <v>68</v>
      </c>
      <c r="AG111" s="20" t="s">
        <v>15198</v>
      </c>
      <c r="AH111" s="20"/>
      <c r="AI111" s="20"/>
      <c r="AJ111" s="20" t="s">
        <v>14283</v>
      </c>
      <c r="AK111" s="20" t="s">
        <v>14229</v>
      </c>
      <c r="AL111" s="20"/>
      <c r="AM111" s="20" t="s">
        <v>15199</v>
      </c>
      <c r="AN111" s="20" t="s">
        <v>105</v>
      </c>
      <c r="AO111" s="20"/>
    </row>
    <row r="112" spans="1:41" x14ac:dyDescent="0.2">
      <c r="A112" s="20" t="s">
        <v>884</v>
      </c>
      <c r="B112" s="20" t="s">
        <v>15204</v>
      </c>
      <c r="C112" s="20" t="s">
        <v>15191</v>
      </c>
      <c r="D112" s="20" t="s">
        <v>571</v>
      </c>
      <c r="E112" s="20" t="s">
        <v>887</v>
      </c>
      <c r="F112" s="20" t="s">
        <v>886</v>
      </c>
      <c r="G112" s="20" t="s">
        <v>15192</v>
      </c>
      <c r="H112" s="20" t="s">
        <v>110</v>
      </c>
      <c r="I112" s="20" t="s">
        <v>15205</v>
      </c>
      <c r="J112" s="20" t="s">
        <v>102</v>
      </c>
      <c r="K112" s="20" t="s">
        <v>14732</v>
      </c>
      <c r="L112" s="20" t="s">
        <v>15206</v>
      </c>
      <c r="M112" s="20" t="s">
        <v>14238</v>
      </c>
      <c r="N112" s="20" t="s">
        <v>14698</v>
      </c>
      <c r="O112" s="20" t="s">
        <v>15195</v>
      </c>
      <c r="P112" s="20" t="s">
        <v>14700</v>
      </c>
      <c r="Q112" s="20"/>
      <c r="R112" s="20"/>
      <c r="S112" s="20"/>
      <c r="T112" s="20" t="s">
        <v>14762</v>
      </c>
      <c r="U112" s="20" t="s">
        <v>15078</v>
      </c>
      <c r="V112" s="20" t="s">
        <v>14799</v>
      </c>
      <c r="W112" s="20"/>
      <c r="X112" s="20"/>
      <c r="Y112" s="20" t="s">
        <v>69</v>
      </c>
      <c r="Z112" s="20"/>
      <c r="AA112" s="20" t="s">
        <v>14775</v>
      </c>
      <c r="AB112" s="20" t="s">
        <v>69</v>
      </c>
      <c r="AC112" s="20" t="s">
        <v>68</v>
      </c>
      <c r="AD112" s="20" t="s">
        <v>68</v>
      </c>
      <c r="AE112" s="20" t="s">
        <v>15211</v>
      </c>
      <c r="AF112" s="20" t="s">
        <v>69</v>
      </c>
      <c r="AG112" s="20" t="s">
        <v>15202</v>
      </c>
      <c r="AH112" s="20"/>
      <c r="AI112" s="20"/>
      <c r="AJ112" s="20" t="s">
        <v>14283</v>
      </c>
      <c r="AK112" s="20" t="s">
        <v>14229</v>
      </c>
      <c r="AL112" s="20"/>
      <c r="AM112" s="20" t="s">
        <v>15199</v>
      </c>
      <c r="AN112" s="20" t="s">
        <v>105</v>
      </c>
      <c r="AO112" s="20"/>
    </row>
    <row r="113" spans="1:41" x14ac:dyDescent="0.2">
      <c r="A113" s="20" t="s">
        <v>884</v>
      </c>
      <c r="B113" s="20" t="s">
        <v>15204</v>
      </c>
      <c r="C113" s="20" t="s">
        <v>15191</v>
      </c>
      <c r="D113" s="20" t="s">
        <v>571</v>
      </c>
      <c r="E113" s="20" t="s">
        <v>887</v>
      </c>
      <c r="F113" s="20" t="s">
        <v>886</v>
      </c>
      <c r="G113" s="20" t="s">
        <v>15192</v>
      </c>
      <c r="H113" s="20" t="s">
        <v>110</v>
      </c>
      <c r="I113" s="20" t="s">
        <v>15205</v>
      </c>
      <c r="J113" s="20" t="s">
        <v>102</v>
      </c>
      <c r="K113" s="20" t="s">
        <v>14732</v>
      </c>
      <c r="L113" s="20" t="s">
        <v>15206</v>
      </c>
      <c r="M113" s="20" t="s">
        <v>14238</v>
      </c>
      <c r="N113" s="20" t="s">
        <v>14889</v>
      </c>
      <c r="O113" s="20" t="s">
        <v>15195</v>
      </c>
      <c r="P113" s="20" t="s">
        <v>14700</v>
      </c>
      <c r="Q113" s="20"/>
      <c r="R113" s="20"/>
      <c r="S113" s="20"/>
      <c r="T113" s="20" t="s">
        <v>14762</v>
      </c>
      <c r="U113" s="20" t="s">
        <v>15078</v>
      </c>
      <c r="V113" s="20" t="s">
        <v>14831</v>
      </c>
      <c r="W113" s="20"/>
      <c r="X113" s="20"/>
      <c r="Y113" s="20" t="s">
        <v>69</v>
      </c>
      <c r="Z113" s="20"/>
      <c r="AA113" s="20" t="s">
        <v>14775</v>
      </c>
      <c r="AB113" s="20" t="s">
        <v>69</v>
      </c>
      <c r="AC113" s="20" t="s">
        <v>68</v>
      </c>
      <c r="AD113" s="20" t="s">
        <v>68</v>
      </c>
      <c r="AE113" s="20" t="s">
        <v>15212</v>
      </c>
      <c r="AF113" s="20" t="s">
        <v>69</v>
      </c>
      <c r="AG113" s="20" t="s">
        <v>15202</v>
      </c>
      <c r="AH113" s="20"/>
      <c r="AI113" s="20"/>
      <c r="AJ113" s="20" t="s">
        <v>14283</v>
      </c>
      <c r="AK113" s="20" t="s">
        <v>14229</v>
      </c>
      <c r="AL113" s="20"/>
      <c r="AM113" s="20" t="s">
        <v>15199</v>
      </c>
      <c r="AN113" s="20" t="s">
        <v>105</v>
      </c>
      <c r="AO113" s="20"/>
    </row>
    <row r="114" spans="1:41" x14ac:dyDescent="0.2">
      <c r="A114" s="20" t="s">
        <v>894</v>
      </c>
      <c r="B114" s="20" t="s">
        <v>15213</v>
      </c>
      <c r="C114" s="20" t="s">
        <v>15214</v>
      </c>
      <c r="D114" s="20" t="s">
        <v>571</v>
      </c>
      <c r="E114" s="20" t="s">
        <v>896</v>
      </c>
      <c r="F114" s="20" t="s">
        <v>640</v>
      </c>
      <c r="G114" s="20" t="s">
        <v>15215</v>
      </c>
      <c r="H114" s="20" t="s">
        <v>15216</v>
      </c>
      <c r="I114" s="20" t="s">
        <v>15217</v>
      </c>
      <c r="J114" s="20" t="s">
        <v>101</v>
      </c>
      <c r="K114" s="20" t="s">
        <v>14732</v>
      </c>
      <c r="L114" s="20" t="s">
        <v>15218</v>
      </c>
      <c r="M114" s="20"/>
      <c r="N114" s="20" t="s">
        <v>14742</v>
      </c>
      <c r="O114" s="20" t="s">
        <v>14772</v>
      </c>
      <c r="P114" s="20" t="s">
        <v>14700</v>
      </c>
      <c r="Q114" s="20"/>
      <c r="R114" s="20"/>
      <c r="S114" s="20"/>
      <c r="T114" s="20" t="s">
        <v>14704</v>
      </c>
      <c r="U114" s="20" t="s">
        <v>15219</v>
      </c>
      <c r="V114" s="20" t="s">
        <v>15220</v>
      </c>
      <c r="W114" s="20" t="s">
        <v>15221</v>
      </c>
      <c r="X114" s="20" t="s">
        <v>15222</v>
      </c>
      <c r="Y114" s="20" t="s">
        <v>69</v>
      </c>
      <c r="Z114" s="20" t="s">
        <v>15223</v>
      </c>
      <c r="AA114" s="20" t="s">
        <v>14844</v>
      </c>
      <c r="AB114" s="20" t="s">
        <v>69</v>
      </c>
      <c r="AC114" s="20" t="s">
        <v>68</v>
      </c>
      <c r="AD114" s="20" t="s">
        <v>69</v>
      </c>
      <c r="AE114" s="20" t="s">
        <v>15224</v>
      </c>
      <c r="AF114" s="20" t="s">
        <v>68</v>
      </c>
      <c r="AG114" s="20" t="s">
        <v>15225</v>
      </c>
      <c r="AH114" s="20"/>
      <c r="AI114" s="20" t="s">
        <v>14875</v>
      </c>
      <c r="AJ114" s="20" t="s">
        <v>14283</v>
      </c>
      <c r="AK114" s="20" t="s">
        <v>14301</v>
      </c>
      <c r="AL114" s="20"/>
      <c r="AM114" s="20" t="s">
        <v>14910</v>
      </c>
      <c r="AN114" s="20" t="s">
        <v>14911</v>
      </c>
      <c r="AO114" s="20"/>
    </row>
    <row r="115" spans="1:41" x14ac:dyDescent="0.2">
      <c r="A115" s="20" t="s">
        <v>894</v>
      </c>
      <c r="B115" s="20" t="s">
        <v>15213</v>
      </c>
      <c r="C115" s="20" t="s">
        <v>15214</v>
      </c>
      <c r="D115" s="20" t="s">
        <v>571</v>
      </c>
      <c r="E115" s="20" t="s">
        <v>896</v>
      </c>
      <c r="F115" s="20" t="s">
        <v>640</v>
      </c>
      <c r="G115" s="20" t="s">
        <v>15215</v>
      </c>
      <c r="H115" s="20" t="s">
        <v>15216</v>
      </c>
      <c r="I115" s="20" t="s">
        <v>15217</v>
      </c>
      <c r="J115" s="20" t="s">
        <v>101</v>
      </c>
      <c r="K115" s="20" t="s">
        <v>14732</v>
      </c>
      <c r="L115" s="20" t="s">
        <v>15218</v>
      </c>
      <c r="M115" s="20"/>
      <c r="N115" s="20" t="s">
        <v>14742</v>
      </c>
      <c r="O115" s="20" t="s">
        <v>14772</v>
      </c>
      <c r="P115" s="20" t="s">
        <v>14700</v>
      </c>
      <c r="Q115" s="20"/>
      <c r="R115" s="20"/>
      <c r="S115" s="20"/>
      <c r="T115" s="20" t="s">
        <v>14709</v>
      </c>
      <c r="U115" s="20" t="s">
        <v>15226</v>
      </c>
      <c r="V115" s="20" t="s">
        <v>15227</v>
      </c>
      <c r="W115" s="20"/>
      <c r="X115" s="20"/>
      <c r="Y115" s="20" t="s">
        <v>69</v>
      </c>
      <c r="Z115" s="20" t="s">
        <v>15228</v>
      </c>
      <c r="AA115" s="20" t="s">
        <v>14844</v>
      </c>
      <c r="AB115" s="20" t="s">
        <v>69</v>
      </c>
      <c r="AC115" s="20" t="s">
        <v>68</v>
      </c>
      <c r="AD115" s="20" t="s">
        <v>69</v>
      </c>
      <c r="AE115" s="20" t="s">
        <v>15229</v>
      </c>
      <c r="AF115" s="20" t="s">
        <v>68</v>
      </c>
      <c r="AG115" s="20" t="s">
        <v>15225</v>
      </c>
      <c r="AH115" s="20"/>
      <c r="AI115" s="20" t="s">
        <v>14875</v>
      </c>
      <c r="AJ115" s="20" t="s">
        <v>14283</v>
      </c>
      <c r="AK115" s="20" t="s">
        <v>14301</v>
      </c>
      <c r="AL115" s="20"/>
      <c r="AM115" s="20" t="s">
        <v>14910</v>
      </c>
      <c r="AN115" s="20" t="s">
        <v>14911</v>
      </c>
      <c r="AO115" s="20"/>
    </row>
    <row r="116" spans="1:41" x14ac:dyDescent="0.2">
      <c r="A116" s="20" t="s">
        <v>998</v>
      </c>
      <c r="B116" s="20" t="s">
        <v>15230</v>
      </c>
      <c r="C116" s="20" t="s">
        <v>14754</v>
      </c>
      <c r="D116" s="20" t="s">
        <v>347</v>
      </c>
      <c r="E116" s="20" t="s">
        <v>15231</v>
      </c>
      <c r="F116" s="20" t="s">
        <v>15232</v>
      </c>
      <c r="G116" s="20" t="s">
        <v>15233</v>
      </c>
      <c r="H116" s="20" t="s">
        <v>110</v>
      </c>
      <c r="I116" s="20" t="s">
        <v>15234</v>
      </c>
      <c r="J116" s="20" t="s">
        <v>101</v>
      </c>
      <c r="K116" s="20" t="s">
        <v>14696</v>
      </c>
      <c r="L116" s="20" t="s">
        <v>15235</v>
      </c>
      <c r="M116" s="20"/>
      <c r="N116" s="20" t="s">
        <v>14698</v>
      </c>
      <c r="O116" s="20" t="s">
        <v>14772</v>
      </c>
      <c r="P116" s="20" t="s">
        <v>14700</v>
      </c>
      <c r="Q116" s="20"/>
      <c r="R116" s="20"/>
      <c r="S116" s="20"/>
      <c r="T116" s="20" t="s">
        <v>14709</v>
      </c>
      <c r="U116" s="20" t="s">
        <v>15236</v>
      </c>
      <c r="V116" s="20" t="s">
        <v>15237</v>
      </c>
      <c r="W116" s="20"/>
      <c r="X116" s="20"/>
      <c r="Y116" s="20" t="s">
        <v>69</v>
      </c>
      <c r="Z116" s="20"/>
      <c r="AA116" s="20" t="s">
        <v>15238</v>
      </c>
      <c r="AB116" s="20" t="s">
        <v>69</v>
      </c>
      <c r="AC116" s="20" t="s">
        <v>68</v>
      </c>
      <c r="AD116" s="20" t="s">
        <v>68</v>
      </c>
      <c r="AE116" s="20" t="s">
        <v>15239</v>
      </c>
      <c r="AF116" s="20" t="s">
        <v>68</v>
      </c>
      <c r="AG116" s="20" t="s">
        <v>15240</v>
      </c>
      <c r="AH116" s="20"/>
      <c r="AI116" s="20"/>
      <c r="AJ116" s="20" t="s">
        <v>14276</v>
      </c>
      <c r="AK116" s="20" t="s">
        <v>14421</v>
      </c>
      <c r="AL116" s="20"/>
      <c r="AM116" s="20" t="s">
        <v>15199</v>
      </c>
      <c r="AN116" s="20" t="s">
        <v>105</v>
      </c>
      <c r="AO116" s="20" t="s">
        <v>1000</v>
      </c>
    </row>
    <row r="117" spans="1:41" x14ac:dyDescent="0.2">
      <c r="A117" s="20" t="s">
        <v>1096</v>
      </c>
      <c r="B117" s="20" t="s">
        <v>15241</v>
      </c>
      <c r="C117" s="20" t="s">
        <v>15242</v>
      </c>
      <c r="D117" s="20" t="s">
        <v>354</v>
      </c>
      <c r="E117" s="20" t="s">
        <v>1098</v>
      </c>
      <c r="F117" s="20" t="s">
        <v>640</v>
      </c>
      <c r="G117" s="20" t="s">
        <v>121</v>
      </c>
      <c r="H117" s="20" t="s">
        <v>15216</v>
      </c>
      <c r="I117" s="20" t="s">
        <v>15243</v>
      </c>
      <c r="J117" s="20" t="s">
        <v>101</v>
      </c>
      <c r="K117" s="20" t="s">
        <v>14696</v>
      </c>
      <c r="L117" s="20" t="s">
        <v>15244</v>
      </c>
      <c r="M117" s="20"/>
      <c r="N117" s="20" t="s">
        <v>110</v>
      </c>
      <c r="O117" s="20" t="s">
        <v>14714</v>
      </c>
      <c r="P117" s="20" t="s">
        <v>14715</v>
      </c>
      <c r="Q117" s="20" t="s">
        <v>15245</v>
      </c>
      <c r="R117" s="20" t="s">
        <v>15245</v>
      </c>
      <c r="S117" s="20"/>
      <c r="T117" s="20" t="s">
        <v>14709</v>
      </c>
      <c r="U117" s="20" t="s">
        <v>15246</v>
      </c>
      <c r="V117" s="20" t="s">
        <v>15247</v>
      </c>
      <c r="W117" s="20"/>
      <c r="X117" s="20"/>
      <c r="Y117" s="20" t="s">
        <v>69</v>
      </c>
      <c r="Z117" s="20"/>
      <c r="AA117" s="20" t="s">
        <v>15248</v>
      </c>
      <c r="AB117" s="20" t="s">
        <v>68</v>
      </c>
      <c r="AC117" s="20" t="s">
        <v>68</v>
      </c>
      <c r="AD117" s="20" t="s">
        <v>68</v>
      </c>
      <c r="AE117" s="20" t="s">
        <v>15249</v>
      </c>
      <c r="AF117" s="20" t="s">
        <v>68</v>
      </c>
      <c r="AG117" s="20"/>
      <c r="AH117" s="20"/>
      <c r="AI117" s="20" t="s">
        <v>14887</v>
      </c>
      <c r="AJ117" s="20" t="s">
        <v>14715</v>
      </c>
      <c r="AK117" s="20" t="s">
        <v>15250</v>
      </c>
      <c r="AL117" s="20"/>
      <c r="AM117" s="20" t="s">
        <v>14888</v>
      </c>
      <c r="AN117" s="20" t="s">
        <v>105</v>
      </c>
      <c r="AO117" s="20"/>
    </row>
    <row r="118" spans="1:41" x14ac:dyDescent="0.2">
      <c r="A118" s="20" t="s">
        <v>1096</v>
      </c>
      <c r="B118" s="20" t="s">
        <v>15241</v>
      </c>
      <c r="C118" s="20" t="s">
        <v>15242</v>
      </c>
      <c r="D118" s="20" t="s">
        <v>354</v>
      </c>
      <c r="E118" s="20" t="s">
        <v>1098</v>
      </c>
      <c r="F118" s="20" t="s">
        <v>640</v>
      </c>
      <c r="G118" s="20" t="s">
        <v>121</v>
      </c>
      <c r="H118" s="20" t="s">
        <v>15216</v>
      </c>
      <c r="I118" s="20" t="s">
        <v>15243</v>
      </c>
      <c r="J118" s="20" t="s">
        <v>101</v>
      </c>
      <c r="K118" s="20" t="s">
        <v>14696</v>
      </c>
      <c r="L118" s="20" t="s">
        <v>15244</v>
      </c>
      <c r="M118" s="20"/>
      <c r="N118" s="20" t="s">
        <v>14742</v>
      </c>
      <c r="O118" s="20" t="s">
        <v>14714</v>
      </c>
      <c r="P118" s="20" t="s">
        <v>14715</v>
      </c>
      <c r="Q118" s="20" t="s">
        <v>15245</v>
      </c>
      <c r="R118" s="20" t="s">
        <v>15245</v>
      </c>
      <c r="S118" s="20"/>
      <c r="T118" s="20" t="s">
        <v>14709</v>
      </c>
      <c r="U118" s="20" t="s">
        <v>15246</v>
      </c>
      <c r="V118" s="20" t="s">
        <v>15251</v>
      </c>
      <c r="W118" s="20"/>
      <c r="X118" s="20"/>
      <c r="Y118" s="20" t="s">
        <v>69</v>
      </c>
      <c r="Z118" s="20"/>
      <c r="AA118" s="20" t="s">
        <v>15248</v>
      </c>
      <c r="AB118" s="20" t="s">
        <v>68</v>
      </c>
      <c r="AC118" s="20" t="s">
        <v>68</v>
      </c>
      <c r="AD118" s="20" t="s">
        <v>68</v>
      </c>
      <c r="AE118" s="20" t="s">
        <v>15252</v>
      </c>
      <c r="AF118" s="20" t="s">
        <v>68</v>
      </c>
      <c r="AG118" s="20"/>
      <c r="AH118" s="20"/>
      <c r="AI118" s="20" t="s">
        <v>14887</v>
      </c>
      <c r="AJ118" s="20" t="s">
        <v>14715</v>
      </c>
      <c r="AK118" s="20" t="s">
        <v>15250</v>
      </c>
      <c r="AL118" s="20"/>
      <c r="AM118" s="20" t="s">
        <v>14888</v>
      </c>
      <c r="AN118" s="20" t="s">
        <v>105</v>
      </c>
      <c r="AO118" s="20"/>
    </row>
    <row r="119" spans="1:41" x14ac:dyDescent="0.2">
      <c r="A119" s="20" t="s">
        <v>1096</v>
      </c>
      <c r="B119" s="20" t="s">
        <v>15241</v>
      </c>
      <c r="C119" s="20" t="s">
        <v>15242</v>
      </c>
      <c r="D119" s="20" t="s">
        <v>354</v>
      </c>
      <c r="E119" s="20" t="s">
        <v>1098</v>
      </c>
      <c r="F119" s="20" t="s">
        <v>640</v>
      </c>
      <c r="G119" s="20" t="s">
        <v>121</v>
      </c>
      <c r="H119" s="20" t="s">
        <v>15216</v>
      </c>
      <c r="I119" s="20" t="s">
        <v>15243</v>
      </c>
      <c r="J119" s="20" t="s">
        <v>101</v>
      </c>
      <c r="K119" s="20" t="s">
        <v>14696</v>
      </c>
      <c r="L119" s="20" t="s">
        <v>15244</v>
      </c>
      <c r="M119" s="20"/>
      <c r="N119" s="20" t="s">
        <v>14698</v>
      </c>
      <c r="O119" s="20" t="s">
        <v>14714</v>
      </c>
      <c r="P119" s="20" t="s">
        <v>14715</v>
      </c>
      <c r="Q119" s="20" t="s">
        <v>15245</v>
      </c>
      <c r="R119" s="20" t="s">
        <v>15245</v>
      </c>
      <c r="S119" s="20"/>
      <c r="T119" s="20" t="s">
        <v>14709</v>
      </c>
      <c r="U119" s="20" t="s">
        <v>15246</v>
      </c>
      <c r="V119" s="20" t="s">
        <v>15253</v>
      </c>
      <c r="W119" s="20"/>
      <c r="X119" s="20"/>
      <c r="Y119" s="20" t="s">
        <v>69</v>
      </c>
      <c r="Z119" s="20"/>
      <c r="AA119" s="20" t="s">
        <v>15248</v>
      </c>
      <c r="AB119" s="20" t="s">
        <v>68</v>
      </c>
      <c r="AC119" s="20" t="s">
        <v>68</v>
      </c>
      <c r="AD119" s="20" t="s">
        <v>68</v>
      </c>
      <c r="AE119" s="20" t="s">
        <v>15254</v>
      </c>
      <c r="AF119" s="20" t="s">
        <v>68</v>
      </c>
      <c r="AG119" s="20"/>
      <c r="AH119" s="20"/>
      <c r="AI119" s="20" t="s">
        <v>14887</v>
      </c>
      <c r="AJ119" s="20" t="s">
        <v>14715</v>
      </c>
      <c r="AK119" s="20" t="s">
        <v>15250</v>
      </c>
      <c r="AL119" s="20"/>
      <c r="AM119" s="20" t="s">
        <v>14888</v>
      </c>
      <c r="AN119" s="20" t="s">
        <v>105</v>
      </c>
      <c r="AO119" s="20"/>
    </row>
    <row r="120" spans="1:41" x14ac:dyDescent="0.2">
      <c r="A120" s="20" t="s">
        <v>1096</v>
      </c>
      <c r="B120" s="20" t="s">
        <v>15241</v>
      </c>
      <c r="C120" s="20" t="s">
        <v>15242</v>
      </c>
      <c r="D120" s="20" t="s">
        <v>354</v>
      </c>
      <c r="E120" s="20" t="s">
        <v>1098</v>
      </c>
      <c r="F120" s="20" t="s">
        <v>640</v>
      </c>
      <c r="G120" s="20" t="s">
        <v>121</v>
      </c>
      <c r="H120" s="20" t="s">
        <v>15216</v>
      </c>
      <c r="I120" s="20" t="s">
        <v>15243</v>
      </c>
      <c r="J120" s="20" t="s">
        <v>101</v>
      </c>
      <c r="K120" s="20" t="s">
        <v>14696</v>
      </c>
      <c r="L120" s="20" t="s">
        <v>15244</v>
      </c>
      <c r="M120" s="20"/>
      <c r="N120" s="20" t="s">
        <v>15255</v>
      </c>
      <c r="O120" s="20" t="s">
        <v>14714</v>
      </c>
      <c r="P120" s="20" t="s">
        <v>14715</v>
      </c>
      <c r="Q120" s="20" t="s">
        <v>15245</v>
      </c>
      <c r="R120" s="20" t="s">
        <v>15245</v>
      </c>
      <c r="S120" s="20"/>
      <c r="T120" s="20" t="s">
        <v>14709</v>
      </c>
      <c r="U120" s="20" t="s">
        <v>15187</v>
      </c>
      <c r="V120" s="20" t="s">
        <v>15256</v>
      </c>
      <c r="W120" s="20"/>
      <c r="X120" s="20"/>
      <c r="Y120" s="20" t="s">
        <v>69</v>
      </c>
      <c r="Z120" s="20"/>
      <c r="AA120" s="20" t="s">
        <v>15248</v>
      </c>
      <c r="AB120" s="20" t="s">
        <v>68</v>
      </c>
      <c r="AC120" s="20" t="s">
        <v>68</v>
      </c>
      <c r="AD120" s="20" t="s">
        <v>68</v>
      </c>
      <c r="AE120" s="20" t="s">
        <v>15257</v>
      </c>
      <c r="AF120" s="20" t="s">
        <v>68</v>
      </c>
      <c r="AG120" s="20"/>
      <c r="AH120" s="20"/>
      <c r="AI120" s="20" t="s">
        <v>14887</v>
      </c>
      <c r="AJ120" s="20" t="s">
        <v>14715</v>
      </c>
      <c r="AK120" s="20" t="s">
        <v>15250</v>
      </c>
      <c r="AL120" s="20"/>
      <c r="AM120" s="20" t="s">
        <v>14888</v>
      </c>
      <c r="AN120" s="20" t="s">
        <v>105</v>
      </c>
      <c r="AO120" s="20"/>
    </row>
    <row r="121" spans="1:41" x14ac:dyDescent="0.2">
      <c r="A121" s="20" t="s">
        <v>1096</v>
      </c>
      <c r="B121" s="20" t="s">
        <v>15241</v>
      </c>
      <c r="C121" s="20" t="s">
        <v>15242</v>
      </c>
      <c r="D121" s="20" t="s">
        <v>354</v>
      </c>
      <c r="E121" s="20" t="s">
        <v>1098</v>
      </c>
      <c r="F121" s="20" t="s">
        <v>640</v>
      </c>
      <c r="G121" s="20" t="s">
        <v>121</v>
      </c>
      <c r="H121" s="20" t="s">
        <v>15216</v>
      </c>
      <c r="I121" s="20" t="s">
        <v>15243</v>
      </c>
      <c r="J121" s="20" t="s">
        <v>101</v>
      </c>
      <c r="K121" s="20" t="s">
        <v>14696</v>
      </c>
      <c r="L121" s="20" t="s">
        <v>15244</v>
      </c>
      <c r="M121" s="20"/>
      <c r="N121" s="20" t="s">
        <v>15258</v>
      </c>
      <c r="O121" s="20" t="s">
        <v>14714</v>
      </c>
      <c r="P121" s="20" t="s">
        <v>14715</v>
      </c>
      <c r="Q121" s="20" t="s">
        <v>15245</v>
      </c>
      <c r="R121" s="20" t="s">
        <v>15245</v>
      </c>
      <c r="S121" s="20"/>
      <c r="T121" s="20" t="s">
        <v>14709</v>
      </c>
      <c r="U121" s="20" t="s">
        <v>15253</v>
      </c>
      <c r="V121" s="20" t="s">
        <v>15259</v>
      </c>
      <c r="W121" s="20"/>
      <c r="X121" s="20"/>
      <c r="Y121" s="20" t="s">
        <v>69</v>
      </c>
      <c r="Z121" s="20"/>
      <c r="AA121" s="20" t="s">
        <v>15248</v>
      </c>
      <c r="AB121" s="20" t="s">
        <v>68</v>
      </c>
      <c r="AC121" s="20" t="s">
        <v>68</v>
      </c>
      <c r="AD121" s="20" t="s">
        <v>68</v>
      </c>
      <c r="AE121" s="20" t="s">
        <v>15260</v>
      </c>
      <c r="AF121" s="20" t="s">
        <v>68</v>
      </c>
      <c r="AG121" s="20"/>
      <c r="AH121" s="20"/>
      <c r="AI121" s="20" t="s">
        <v>14887</v>
      </c>
      <c r="AJ121" s="20" t="s">
        <v>14715</v>
      </c>
      <c r="AK121" s="20" t="s">
        <v>15250</v>
      </c>
      <c r="AL121" s="20"/>
      <c r="AM121" s="20" t="s">
        <v>14888</v>
      </c>
      <c r="AN121" s="20" t="s">
        <v>105</v>
      </c>
      <c r="AO121" s="20"/>
    </row>
    <row r="122" spans="1:41" x14ac:dyDescent="0.2">
      <c r="A122" s="20" t="s">
        <v>1096</v>
      </c>
      <c r="B122" s="20" t="s">
        <v>15241</v>
      </c>
      <c r="C122" s="20" t="s">
        <v>15242</v>
      </c>
      <c r="D122" s="20" t="s">
        <v>354</v>
      </c>
      <c r="E122" s="20" t="s">
        <v>1098</v>
      </c>
      <c r="F122" s="20" t="s">
        <v>640</v>
      </c>
      <c r="G122" s="20" t="s">
        <v>121</v>
      </c>
      <c r="H122" s="20" t="s">
        <v>15216</v>
      </c>
      <c r="I122" s="20" t="s">
        <v>15243</v>
      </c>
      <c r="J122" s="20" t="s">
        <v>101</v>
      </c>
      <c r="K122" s="20" t="s">
        <v>14696</v>
      </c>
      <c r="L122" s="20" t="s">
        <v>15244</v>
      </c>
      <c r="M122" s="20"/>
      <c r="N122" s="20" t="s">
        <v>15258</v>
      </c>
      <c r="O122" s="20" t="s">
        <v>14714</v>
      </c>
      <c r="P122" s="20" t="s">
        <v>14715</v>
      </c>
      <c r="Q122" s="20" t="s">
        <v>15245</v>
      </c>
      <c r="R122" s="20" t="s">
        <v>15245</v>
      </c>
      <c r="S122" s="20"/>
      <c r="T122" s="20" t="s">
        <v>14709</v>
      </c>
      <c r="U122" s="20" t="s">
        <v>15261</v>
      </c>
      <c r="V122" s="20" t="s">
        <v>14984</v>
      </c>
      <c r="W122" s="20"/>
      <c r="X122" s="20"/>
      <c r="Y122" s="20" t="s">
        <v>69</v>
      </c>
      <c r="Z122" s="20"/>
      <c r="AA122" s="20" t="s">
        <v>15248</v>
      </c>
      <c r="AB122" s="20" t="s">
        <v>68</v>
      </c>
      <c r="AC122" s="20" t="s">
        <v>68</v>
      </c>
      <c r="AD122" s="20" t="s">
        <v>68</v>
      </c>
      <c r="AE122" s="20" t="s">
        <v>15262</v>
      </c>
      <c r="AF122" s="20" t="s">
        <v>68</v>
      </c>
      <c r="AG122" s="20"/>
      <c r="AH122" s="20"/>
      <c r="AI122" s="20" t="s">
        <v>14887</v>
      </c>
      <c r="AJ122" s="20" t="s">
        <v>14715</v>
      </c>
      <c r="AK122" s="20" t="s">
        <v>15250</v>
      </c>
      <c r="AL122" s="20"/>
      <c r="AM122" s="20" t="s">
        <v>14888</v>
      </c>
      <c r="AN122" s="20" t="s">
        <v>105</v>
      </c>
      <c r="AO122" s="20"/>
    </row>
    <row r="123" spans="1:41" x14ac:dyDescent="0.2">
      <c r="A123" s="20" t="s">
        <v>1096</v>
      </c>
      <c r="B123" s="20" t="s">
        <v>15241</v>
      </c>
      <c r="C123" s="20" t="s">
        <v>15242</v>
      </c>
      <c r="D123" s="20" t="s">
        <v>354</v>
      </c>
      <c r="E123" s="20" t="s">
        <v>1098</v>
      </c>
      <c r="F123" s="20" t="s">
        <v>640</v>
      </c>
      <c r="G123" s="20" t="s">
        <v>121</v>
      </c>
      <c r="H123" s="20" t="s">
        <v>15216</v>
      </c>
      <c r="I123" s="20" t="s">
        <v>15263</v>
      </c>
      <c r="J123" s="20" t="s">
        <v>101</v>
      </c>
      <c r="K123" s="20" t="s">
        <v>14696</v>
      </c>
      <c r="L123" s="20" t="s">
        <v>15244</v>
      </c>
      <c r="M123" s="20"/>
      <c r="N123" s="20" t="s">
        <v>14742</v>
      </c>
      <c r="O123" s="20" t="s">
        <v>14714</v>
      </c>
      <c r="P123" s="20" t="s">
        <v>14715</v>
      </c>
      <c r="Q123" s="20" t="s">
        <v>15264</v>
      </c>
      <c r="R123" s="20" t="s">
        <v>15264</v>
      </c>
      <c r="S123" s="20"/>
      <c r="T123" s="20" t="s">
        <v>14709</v>
      </c>
      <c r="U123" s="20" t="s">
        <v>15265</v>
      </c>
      <c r="V123" s="20" t="s">
        <v>15266</v>
      </c>
      <c r="W123" s="20"/>
      <c r="X123" s="20"/>
      <c r="Y123" s="20" t="s">
        <v>69</v>
      </c>
      <c r="Z123" s="20"/>
      <c r="AA123" s="20" t="s">
        <v>15248</v>
      </c>
      <c r="AB123" s="20" t="s">
        <v>68</v>
      </c>
      <c r="AC123" s="20" t="s">
        <v>68</v>
      </c>
      <c r="AD123" s="20" t="s">
        <v>68</v>
      </c>
      <c r="AE123" s="20" t="s">
        <v>15267</v>
      </c>
      <c r="AF123" s="20" t="s">
        <v>68</v>
      </c>
      <c r="AG123" s="20"/>
      <c r="AH123" s="20"/>
      <c r="AI123" s="20" t="s">
        <v>14887</v>
      </c>
      <c r="AJ123" s="20" t="s">
        <v>14715</v>
      </c>
      <c r="AK123" s="20" t="s">
        <v>15250</v>
      </c>
      <c r="AL123" s="20"/>
      <c r="AM123" s="20" t="s">
        <v>14888</v>
      </c>
      <c r="AN123" s="20" t="s">
        <v>105</v>
      </c>
      <c r="AO123" s="20"/>
    </row>
    <row r="124" spans="1:41" x14ac:dyDescent="0.2">
      <c r="A124" s="20" t="s">
        <v>1096</v>
      </c>
      <c r="B124" s="20" t="s">
        <v>15241</v>
      </c>
      <c r="C124" s="20" t="s">
        <v>15242</v>
      </c>
      <c r="D124" s="20" t="s">
        <v>354</v>
      </c>
      <c r="E124" s="20" t="s">
        <v>1098</v>
      </c>
      <c r="F124" s="20" t="s">
        <v>640</v>
      </c>
      <c r="G124" s="20" t="s">
        <v>121</v>
      </c>
      <c r="H124" s="20" t="s">
        <v>15216</v>
      </c>
      <c r="I124" s="20" t="s">
        <v>15263</v>
      </c>
      <c r="J124" s="20" t="s">
        <v>101</v>
      </c>
      <c r="K124" s="20" t="s">
        <v>14696</v>
      </c>
      <c r="L124" s="20" t="s">
        <v>15244</v>
      </c>
      <c r="M124" s="20"/>
      <c r="N124" s="20" t="s">
        <v>14698</v>
      </c>
      <c r="O124" s="20" t="s">
        <v>14714</v>
      </c>
      <c r="P124" s="20" t="s">
        <v>14715</v>
      </c>
      <c r="Q124" s="20" t="s">
        <v>15264</v>
      </c>
      <c r="R124" s="20" t="s">
        <v>15264</v>
      </c>
      <c r="S124" s="20"/>
      <c r="T124" s="20" t="s">
        <v>14709</v>
      </c>
      <c r="U124" s="20" t="s">
        <v>15265</v>
      </c>
      <c r="V124" s="20" t="s">
        <v>15268</v>
      </c>
      <c r="W124" s="20"/>
      <c r="X124" s="20"/>
      <c r="Y124" s="20" t="s">
        <v>69</v>
      </c>
      <c r="Z124" s="20"/>
      <c r="AA124" s="20" t="s">
        <v>15248</v>
      </c>
      <c r="AB124" s="20" t="s">
        <v>68</v>
      </c>
      <c r="AC124" s="20" t="s">
        <v>68</v>
      </c>
      <c r="AD124" s="20" t="s">
        <v>68</v>
      </c>
      <c r="AE124" s="20" t="s">
        <v>15269</v>
      </c>
      <c r="AF124" s="20" t="s">
        <v>68</v>
      </c>
      <c r="AG124" s="20"/>
      <c r="AH124" s="20"/>
      <c r="AI124" s="20" t="s">
        <v>14887</v>
      </c>
      <c r="AJ124" s="20" t="s">
        <v>14715</v>
      </c>
      <c r="AK124" s="20" t="s">
        <v>15250</v>
      </c>
      <c r="AL124" s="20"/>
      <c r="AM124" s="20" t="s">
        <v>14888</v>
      </c>
      <c r="AN124" s="20" t="s">
        <v>105</v>
      </c>
      <c r="AO124" s="20"/>
    </row>
    <row r="125" spans="1:41" x14ac:dyDescent="0.2">
      <c r="A125" s="20" t="s">
        <v>1096</v>
      </c>
      <c r="B125" s="20" t="s">
        <v>15241</v>
      </c>
      <c r="C125" s="20" t="s">
        <v>15242</v>
      </c>
      <c r="D125" s="20" t="s">
        <v>354</v>
      </c>
      <c r="E125" s="20" t="s">
        <v>1098</v>
      </c>
      <c r="F125" s="20" t="s">
        <v>640</v>
      </c>
      <c r="G125" s="20" t="s">
        <v>121</v>
      </c>
      <c r="H125" s="20" t="s">
        <v>15216</v>
      </c>
      <c r="I125" s="20" t="s">
        <v>15263</v>
      </c>
      <c r="J125" s="20" t="s">
        <v>101</v>
      </c>
      <c r="K125" s="20" t="s">
        <v>14696</v>
      </c>
      <c r="L125" s="20" t="s">
        <v>15244</v>
      </c>
      <c r="M125" s="20"/>
      <c r="N125" s="20" t="s">
        <v>110</v>
      </c>
      <c r="O125" s="20" t="s">
        <v>14714</v>
      </c>
      <c r="P125" s="20" t="s">
        <v>14715</v>
      </c>
      <c r="Q125" s="20" t="s">
        <v>15264</v>
      </c>
      <c r="R125" s="20" t="s">
        <v>15264</v>
      </c>
      <c r="S125" s="20"/>
      <c r="T125" s="20" t="s">
        <v>14709</v>
      </c>
      <c r="U125" s="20" t="s">
        <v>15265</v>
      </c>
      <c r="V125" s="20" t="s">
        <v>15270</v>
      </c>
      <c r="W125" s="20"/>
      <c r="X125" s="20"/>
      <c r="Y125" s="20" t="s">
        <v>69</v>
      </c>
      <c r="Z125" s="20"/>
      <c r="AA125" s="20" t="s">
        <v>15248</v>
      </c>
      <c r="AB125" s="20" t="s">
        <v>68</v>
      </c>
      <c r="AC125" s="20" t="s">
        <v>68</v>
      </c>
      <c r="AD125" s="20" t="s">
        <v>68</v>
      </c>
      <c r="AE125" s="20" t="s">
        <v>15271</v>
      </c>
      <c r="AF125" s="20" t="s">
        <v>68</v>
      </c>
      <c r="AG125" s="20"/>
      <c r="AH125" s="20"/>
      <c r="AI125" s="20" t="s">
        <v>14887</v>
      </c>
      <c r="AJ125" s="20" t="s">
        <v>14715</v>
      </c>
      <c r="AK125" s="20" t="s">
        <v>15250</v>
      </c>
      <c r="AL125" s="20"/>
      <c r="AM125" s="20" t="s">
        <v>14888</v>
      </c>
      <c r="AN125" s="20" t="s">
        <v>105</v>
      </c>
      <c r="AO125" s="20"/>
    </row>
    <row r="126" spans="1:41" x14ac:dyDescent="0.2">
      <c r="A126" s="20" t="s">
        <v>1096</v>
      </c>
      <c r="B126" s="20" t="s">
        <v>15241</v>
      </c>
      <c r="C126" s="20" t="s">
        <v>15242</v>
      </c>
      <c r="D126" s="20" t="s">
        <v>354</v>
      </c>
      <c r="E126" s="20" t="s">
        <v>1098</v>
      </c>
      <c r="F126" s="20" t="s">
        <v>640</v>
      </c>
      <c r="G126" s="20" t="s">
        <v>121</v>
      </c>
      <c r="H126" s="20" t="s">
        <v>15216</v>
      </c>
      <c r="I126" s="20" t="s">
        <v>15263</v>
      </c>
      <c r="J126" s="20" t="s">
        <v>101</v>
      </c>
      <c r="K126" s="20" t="s">
        <v>14696</v>
      </c>
      <c r="L126" s="20" t="s">
        <v>15244</v>
      </c>
      <c r="M126" s="20"/>
      <c r="N126" s="20" t="s">
        <v>15255</v>
      </c>
      <c r="O126" s="20" t="s">
        <v>14714</v>
      </c>
      <c r="P126" s="20" t="s">
        <v>14715</v>
      </c>
      <c r="Q126" s="20" t="s">
        <v>15264</v>
      </c>
      <c r="R126" s="20" t="s">
        <v>15264</v>
      </c>
      <c r="S126" s="20"/>
      <c r="T126" s="20" t="s">
        <v>14709</v>
      </c>
      <c r="U126" s="20" t="s">
        <v>15272</v>
      </c>
      <c r="V126" s="20" t="s">
        <v>15273</v>
      </c>
      <c r="W126" s="20"/>
      <c r="X126" s="20"/>
      <c r="Y126" s="20" t="s">
        <v>69</v>
      </c>
      <c r="Z126" s="20"/>
      <c r="AA126" s="20" t="s">
        <v>15248</v>
      </c>
      <c r="AB126" s="20" t="s">
        <v>68</v>
      </c>
      <c r="AC126" s="20" t="s">
        <v>68</v>
      </c>
      <c r="AD126" s="20" t="s">
        <v>68</v>
      </c>
      <c r="AE126" s="20" t="s">
        <v>15274</v>
      </c>
      <c r="AF126" s="20" t="s">
        <v>68</v>
      </c>
      <c r="AG126" s="20"/>
      <c r="AH126" s="20"/>
      <c r="AI126" s="20" t="s">
        <v>14887</v>
      </c>
      <c r="AJ126" s="20" t="s">
        <v>14715</v>
      </c>
      <c r="AK126" s="20" t="s">
        <v>15250</v>
      </c>
      <c r="AL126" s="20"/>
      <c r="AM126" s="20" t="s">
        <v>14888</v>
      </c>
      <c r="AN126" s="20" t="s">
        <v>105</v>
      </c>
      <c r="AO126" s="20"/>
    </row>
    <row r="127" spans="1:41" x14ac:dyDescent="0.2">
      <c r="A127" s="20" t="s">
        <v>1096</v>
      </c>
      <c r="B127" s="20" t="s">
        <v>15241</v>
      </c>
      <c r="C127" s="20" t="s">
        <v>15242</v>
      </c>
      <c r="D127" s="20" t="s">
        <v>354</v>
      </c>
      <c r="E127" s="20" t="s">
        <v>1098</v>
      </c>
      <c r="F127" s="20" t="s">
        <v>640</v>
      </c>
      <c r="G127" s="20" t="s">
        <v>121</v>
      </c>
      <c r="H127" s="20" t="s">
        <v>15216</v>
      </c>
      <c r="I127" s="20" t="s">
        <v>15263</v>
      </c>
      <c r="J127" s="20" t="s">
        <v>101</v>
      </c>
      <c r="K127" s="20" t="s">
        <v>14696</v>
      </c>
      <c r="L127" s="20" t="s">
        <v>15244</v>
      </c>
      <c r="M127" s="20"/>
      <c r="N127" s="20" t="s">
        <v>15258</v>
      </c>
      <c r="O127" s="20" t="s">
        <v>14714</v>
      </c>
      <c r="P127" s="20" t="s">
        <v>14715</v>
      </c>
      <c r="Q127" s="20" t="s">
        <v>15264</v>
      </c>
      <c r="R127" s="20" t="s">
        <v>15264</v>
      </c>
      <c r="S127" s="20"/>
      <c r="T127" s="20" t="s">
        <v>14709</v>
      </c>
      <c r="U127" s="20" t="s">
        <v>15275</v>
      </c>
      <c r="V127" s="20" t="s">
        <v>15276</v>
      </c>
      <c r="W127" s="20"/>
      <c r="X127" s="20"/>
      <c r="Y127" s="20" t="s">
        <v>69</v>
      </c>
      <c r="Z127" s="20"/>
      <c r="AA127" s="20" t="s">
        <v>15248</v>
      </c>
      <c r="AB127" s="20" t="s">
        <v>68</v>
      </c>
      <c r="AC127" s="20" t="s">
        <v>68</v>
      </c>
      <c r="AD127" s="20" t="s">
        <v>68</v>
      </c>
      <c r="AE127" s="20" t="s">
        <v>15277</v>
      </c>
      <c r="AF127" s="20" t="s">
        <v>68</v>
      </c>
      <c r="AG127" s="20"/>
      <c r="AH127" s="20"/>
      <c r="AI127" s="20" t="s">
        <v>14887</v>
      </c>
      <c r="AJ127" s="20" t="s">
        <v>14715</v>
      </c>
      <c r="AK127" s="20" t="s">
        <v>15250</v>
      </c>
      <c r="AL127" s="20"/>
      <c r="AM127" s="20" t="s">
        <v>14888</v>
      </c>
      <c r="AN127" s="20" t="s">
        <v>105</v>
      </c>
      <c r="AO127" s="20"/>
    </row>
    <row r="128" spans="1:41" x14ac:dyDescent="0.2">
      <c r="A128" s="20" t="s">
        <v>1096</v>
      </c>
      <c r="B128" s="20" t="s">
        <v>15241</v>
      </c>
      <c r="C128" s="20" t="s">
        <v>15242</v>
      </c>
      <c r="D128" s="20" t="s">
        <v>354</v>
      </c>
      <c r="E128" s="20" t="s">
        <v>1098</v>
      </c>
      <c r="F128" s="20" t="s">
        <v>640</v>
      </c>
      <c r="G128" s="20" t="s">
        <v>121</v>
      </c>
      <c r="H128" s="20" t="s">
        <v>15216</v>
      </c>
      <c r="I128" s="20" t="s">
        <v>15263</v>
      </c>
      <c r="J128" s="20" t="s">
        <v>101</v>
      </c>
      <c r="K128" s="20" t="s">
        <v>14696</v>
      </c>
      <c r="L128" s="20" t="s">
        <v>15244</v>
      </c>
      <c r="M128" s="20"/>
      <c r="N128" s="20" t="s">
        <v>15258</v>
      </c>
      <c r="O128" s="20" t="s">
        <v>14714</v>
      </c>
      <c r="P128" s="20" t="s">
        <v>14715</v>
      </c>
      <c r="Q128" s="20" t="s">
        <v>15264</v>
      </c>
      <c r="R128" s="20" t="s">
        <v>15264</v>
      </c>
      <c r="S128" s="20"/>
      <c r="T128" s="20" t="s">
        <v>14709</v>
      </c>
      <c r="U128" s="20" t="s">
        <v>15278</v>
      </c>
      <c r="V128" s="20" t="s">
        <v>15279</v>
      </c>
      <c r="W128" s="20"/>
      <c r="X128" s="20"/>
      <c r="Y128" s="20" t="s">
        <v>69</v>
      </c>
      <c r="Z128" s="20"/>
      <c r="AA128" s="20" t="s">
        <v>15248</v>
      </c>
      <c r="AB128" s="20" t="s">
        <v>68</v>
      </c>
      <c r="AC128" s="20" t="s">
        <v>68</v>
      </c>
      <c r="AD128" s="20" t="s">
        <v>68</v>
      </c>
      <c r="AE128" s="20" t="s">
        <v>15280</v>
      </c>
      <c r="AF128" s="20" t="s">
        <v>68</v>
      </c>
      <c r="AG128" s="20"/>
      <c r="AH128" s="20"/>
      <c r="AI128" s="20" t="s">
        <v>14887</v>
      </c>
      <c r="AJ128" s="20" t="s">
        <v>14715</v>
      </c>
      <c r="AK128" s="20" t="s">
        <v>15250</v>
      </c>
      <c r="AL128" s="20"/>
      <c r="AM128" s="20" t="s">
        <v>14888</v>
      </c>
      <c r="AN128" s="20" t="s">
        <v>105</v>
      </c>
      <c r="AO128" s="20"/>
    </row>
    <row r="129" spans="1:41" x14ac:dyDescent="0.2">
      <c r="A129" s="20" t="s">
        <v>1096</v>
      </c>
      <c r="B129" s="20" t="s">
        <v>15281</v>
      </c>
      <c r="C129" s="20" t="s">
        <v>15242</v>
      </c>
      <c r="D129" s="20" t="s">
        <v>354</v>
      </c>
      <c r="E129" s="20" t="s">
        <v>1098</v>
      </c>
      <c r="F129" s="20" t="s">
        <v>640</v>
      </c>
      <c r="G129" s="20" t="s">
        <v>126</v>
      </c>
      <c r="H129" s="20" t="s">
        <v>15216</v>
      </c>
      <c r="I129" s="20" t="s">
        <v>15243</v>
      </c>
      <c r="J129" s="20" t="s">
        <v>101</v>
      </c>
      <c r="K129" s="20" t="s">
        <v>14696</v>
      </c>
      <c r="L129" s="20" t="s">
        <v>15282</v>
      </c>
      <c r="M129" s="20"/>
      <c r="N129" s="20" t="s">
        <v>14742</v>
      </c>
      <c r="O129" s="20" t="s">
        <v>14714</v>
      </c>
      <c r="P129" s="20" t="s">
        <v>14715</v>
      </c>
      <c r="Q129" s="20" t="s">
        <v>15283</v>
      </c>
      <c r="R129" s="20" t="s">
        <v>15283</v>
      </c>
      <c r="S129" s="20"/>
      <c r="T129" s="20" t="s">
        <v>14709</v>
      </c>
      <c r="U129" s="20" t="s">
        <v>15246</v>
      </c>
      <c r="V129" s="20" t="s">
        <v>15284</v>
      </c>
      <c r="W129" s="20"/>
      <c r="X129" s="20"/>
      <c r="Y129" s="20" t="s">
        <v>69</v>
      </c>
      <c r="Z129" s="20"/>
      <c r="AA129" s="20" t="s">
        <v>15248</v>
      </c>
      <c r="AB129" s="20" t="s">
        <v>68</v>
      </c>
      <c r="AC129" s="20" t="s">
        <v>68</v>
      </c>
      <c r="AD129" s="20" t="s">
        <v>68</v>
      </c>
      <c r="AE129" s="20" t="s">
        <v>15285</v>
      </c>
      <c r="AF129" s="20" t="s">
        <v>68</v>
      </c>
      <c r="AG129" s="20"/>
      <c r="AH129" s="20"/>
      <c r="AI129" s="20" t="s">
        <v>14887</v>
      </c>
      <c r="AJ129" s="20" t="s">
        <v>14715</v>
      </c>
      <c r="AK129" s="20" t="s">
        <v>15250</v>
      </c>
      <c r="AL129" s="20"/>
      <c r="AM129" s="20" t="s">
        <v>14888</v>
      </c>
      <c r="AN129" s="20" t="s">
        <v>105</v>
      </c>
      <c r="AO129" s="20"/>
    </row>
    <row r="130" spans="1:41" x14ac:dyDescent="0.2">
      <c r="A130" s="20" t="s">
        <v>1096</v>
      </c>
      <c r="B130" s="20" t="s">
        <v>15281</v>
      </c>
      <c r="C130" s="20" t="s">
        <v>15242</v>
      </c>
      <c r="D130" s="20" t="s">
        <v>354</v>
      </c>
      <c r="E130" s="20" t="s">
        <v>1098</v>
      </c>
      <c r="F130" s="20" t="s">
        <v>640</v>
      </c>
      <c r="G130" s="20" t="s">
        <v>126</v>
      </c>
      <c r="H130" s="20" t="s">
        <v>15216</v>
      </c>
      <c r="I130" s="20" t="s">
        <v>15243</v>
      </c>
      <c r="J130" s="20" t="s">
        <v>101</v>
      </c>
      <c r="K130" s="20" t="s">
        <v>14696</v>
      </c>
      <c r="L130" s="20" t="s">
        <v>15282</v>
      </c>
      <c r="M130" s="20"/>
      <c r="N130" s="20" t="s">
        <v>14698</v>
      </c>
      <c r="O130" s="20" t="s">
        <v>14714</v>
      </c>
      <c r="P130" s="20" t="s">
        <v>14715</v>
      </c>
      <c r="Q130" s="20" t="s">
        <v>15283</v>
      </c>
      <c r="R130" s="20" t="s">
        <v>15283</v>
      </c>
      <c r="S130" s="20"/>
      <c r="T130" s="20" t="s">
        <v>14709</v>
      </c>
      <c r="U130" s="20" t="s">
        <v>15246</v>
      </c>
      <c r="V130" s="20" t="s">
        <v>15284</v>
      </c>
      <c r="W130" s="20"/>
      <c r="X130" s="20"/>
      <c r="Y130" s="20" t="s">
        <v>69</v>
      </c>
      <c r="Z130" s="20"/>
      <c r="AA130" s="20" t="s">
        <v>15248</v>
      </c>
      <c r="AB130" s="20" t="s">
        <v>68</v>
      </c>
      <c r="AC130" s="20" t="s">
        <v>68</v>
      </c>
      <c r="AD130" s="20" t="s">
        <v>68</v>
      </c>
      <c r="AE130" s="20" t="s">
        <v>15286</v>
      </c>
      <c r="AF130" s="20" t="s">
        <v>68</v>
      </c>
      <c r="AG130" s="20"/>
      <c r="AH130" s="20"/>
      <c r="AI130" s="20" t="s">
        <v>14887</v>
      </c>
      <c r="AJ130" s="20" t="s">
        <v>14715</v>
      </c>
      <c r="AK130" s="20" t="s">
        <v>15250</v>
      </c>
      <c r="AL130" s="20"/>
      <c r="AM130" s="20" t="s">
        <v>14888</v>
      </c>
      <c r="AN130" s="20" t="s">
        <v>105</v>
      </c>
      <c r="AO130" s="20"/>
    </row>
    <row r="131" spans="1:41" x14ac:dyDescent="0.2">
      <c r="A131" s="20" t="s">
        <v>1096</v>
      </c>
      <c r="B131" s="20" t="s">
        <v>15281</v>
      </c>
      <c r="C131" s="20" t="s">
        <v>15242</v>
      </c>
      <c r="D131" s="20" t="s">
        <v>354</v>
      </c>
      <c r="E131" s="20" t="s">
        <v>1098</v>
      </c>
      <c r="F131" s="20" t="s">
        <v>640</v>
      </c>
      <c r="G131" s="20" t="s">
        <v>126</v>
      </c>
      <c r="H131" s="20" t="s">
        <v>15216</v>
      </c>
      <c r="I131" s="20" t="s">
        <v>15243</v>
      </c>
      <c r="J131" s="20" t="s">
        <v>101</v>
      </c>
      <c r="K131" s="20" t="s">
        <v>14696</v>
      </c>
      <c r="L131" s="20" t="s">
        <v>15282</v>
      </c>
      <c r="M131" s="20"/>
      <c r="N131" s="20" t="s">
        <v>110</v>
      </c>
      <c r="O131" s="20" t="s">
        <v>14714</v>
      </c>
      <c r="P131" s="20" t="s">
        <v>14715</v>
      </c>
      <c r="Q131" s="20" t="s">
        <v>15283</v>
      </c>
      <c r="R131" s="20" t="s">
        <v>15283</v>
      </c>
      <c r="S131" s="20"/>
      <c r="T131" s="20" t="s">
        <v>14709</v>
      </c>
      <c r="U131" s="20" t="s">
        <v>15246</v>
      </c>
      <c r="V131" s="20" t="s">
        <v>15287</v>
      </c>
      <c r="W131" s="20"/>
      <c r="X131" s="20"/>
      <c r="Y131" s="20" t="s">
        <v>69</v>
      </c>
      <c r="Z131" s="20"/>
      <c r="AA131" s="20" t="s">
        <v>15248</v>
      </c>
      <c r="AB131" s="20" t="s">
        <v>68</v>
      </c>
      <c r="AC131" s="20" t="s">
        <v>68</v>
      </c>
      <c r="AD131" s="20" t="s">
        <v>68</v>
      </c>
      <c r="AE131" s="20" t="s">
        <v>15288</v>
      </c>
      <c r="AF131" s="20" t="s">
        <v>68</v>
      </c>
      <c r="AG131" s="20"/>
      <c r="AH131" s="20"/>
      <c r="AI131" s="20" t="s">
        <v>14887</v>
      </c>
      <c r="AJ131" s="20" t="s">
        <v>14715</v>
      </c>
      <c r="AK131" s="20" t="s">
        <v>15250</v>
      </c>
      <c r="AL131" s="20"/>
      <c r="AM131" s="20" t="s">
        <v>14888</v>
      </c>
      <c r="AN131" s="20" t="s">
        <v>105</v>
      </c>
      <c r="AO131" s="20"/>
    </row>
    <row r="132" spans="1:41" x14ac:dyDescent="0.2">
      <c r="A132" s="20" t="s">
        <v>1096</v>
      </c>
      <c r="B132" s="20" t="s">
        <v>15281</v>
      </c>
      <c r="C132" s="20" t="s">
        <v>15242</v>
      </c>
      <c r="D132" s="20" t="s">
        <v>354</v>
      </c>
      <c r="E132" s="20" t="s">
        <v>1098</v>
      </c>
      <c r="F132" s="20" t="s">
        <v>640</v>
      </c>
      <c r="G132" s="20" t="s">
        <v>126</v>
      </c>
      <c r="H132" s="20" t="s">
        <v>15216</v>
      </c>
      <c r="I132" s="20" t="s">
        <v>15243</v>
      </c>
      <c r="J132" s="20" t="s">
        <v>101</v>
      </c>
      <c r="K132" s="20" t="s">
        <v>14696</v>
      </c>
      <c r="L132" s="20" t="s">
        <v>15282</v>
      </c>
      <c r="M132" s="20"/>
      <c r="N132" s="20" t="s">
        <v>15255</v>
      </c>
      <c r="O132" s="20" t="s">
        <v>14714</v>
      </c>
      <c r="P132" s="20" t="s">
        <v>14715</v>
      </c>
      <c r="Q132" s="20" t="s">
        <v>15283</v>
      </c>
      <c r="R132" s="20" t="s">
        <v>15283</v>
      </c>
      <c r="S132" s="20"/>
      <c r="T132" s="20" t="s">
        <v>14709</v>
      </c>
      <c r="U132" s="20" t="s">
        <v>15289</v>
      </c>
      <c r="V132" s="20" t="s">
        <v>15290</v>
      </c>
      <c r="W132" s="20"/>
      <c r="X132" s="20"/>
      <c r="Y132" s="20" t="s">
        <v>69</v>
      </c>
      <c r="Z132" s="20"/>
      <c r="AA132" s="20" t="s">
        <v>15248</v>
      </c>
      <c r="AB132" s="20" t="s">
        <v>68</v>
      </c>
      <c r="AC132" s="20" t="s">
        <v>68</v>
      </c>
      <c r="AD132" s="20" t="s">
        <v>68</v>
      </c>
      <c r="AE132" s="20" t="s">
        <v>15291</v>
      </c>
      <c r="AF132" s="20" t="s">
        <v>68</v>
      </c>
      <c r="AG132" s="20"/>
      <c r="AH132" s="20"/>
      <c r="AI132" s="20" t="s">
        <v>14887</v>
      </c>
      <c r="AJ132" s="20" t="s">
        <v>14715</v>
      </c>
      <c r="AK132" s="20" t="s">
        <v>15250</v>
      </c>
      <c r="AL132" s="20"/>
      <c r="AM132" s="20" t="s">
        <v>14888</v>
      </c>
      <c r="AN132" s="20" t="s">
        <v>105</v>
      </c>
      <c r="AO132" s="20"/>
    </row>
    <row r="133" spans="1:41" x14ac:dyDescent="0.2">
      <c r="A133" s="20" t="s">
        <v>1096</v>
      </c>
      <c r="B133" s="20" t="s">
        <v>15281</v>
      </c>
      <c r="C133" s="20" t="s">
        <v>15242</v>
      </c>
      <c r="D133" s="20" t="s">
        <v>354</v>
      </c>
      <c r="E133" s="20" t="s">
        <v>1098</v>
      </c>
      <c r="F133" s="20" t="s">
        <v>640</v>
      </c>
      <c r="G133" s="20" t="s">
        <v>126</v>
      </c>
      <c r="H133" s="20" t="s">
        <v>15216</v>
      </c>
      <c r="I133" s="20" t="s">
        <v>15243</v>
      </c>
      <c r="J133" s="20" t="s">
        <v>101</v>
      </c>
      <c r="K133" s="20" t="s">
        <v>14696</v>
      </c>
      <c r="L133" s="20" t="s">
        <v>15282</v>
      </c>
      <c r="M133" s="20"/>
      <c r="N133" s="20" t="s">
        <v>15258</v>
      </c>
      <c r="O133" s="20" t="s">
        <v>14714</v>
      </c>
      <c r="P133" s="20" t="s">
        <v>14715</v>
      </c>
      <c r="Q133" s="20" t="s">
        <v>15283</v>
      </c>
      <c r="R133" s="20" t="s">
        <v>15283</v>
      </c>
      <c r="S133" s="20"/>
      <c r="T133" s="20" t="s">
        <v>14709</v>
      </c>
      <c r="U133" s="20" t="s">
        <v>15162</v>
      </c>
      <c r="V133" s="20" t="s">
        <v>15027</v>
      </c>
      <c r="W133" s="20"/>
      <c r="X133" s="20"/>
      <c r="Y133" s="20" t="s">
        <v>69</v>
      </c>
      <c r="Z133" s="20"/>
      <c r="AA133" s="20" t="s">
        <v>15248</v>
      </c>
      <c r="AB133" s="20" t="s">
        <v>68</v>
      </c>
      <c r="AC133" s="20" t="s">
        <v>68</v>
      </c>
      <c r="AD133" s="20" t="s">
        <v>68</v>
      </c>
      <c r="AE133" s="20" t="s">
        <v>15292</v>
      </c>
      <c r="AF133" s="20" t="s">
        <v>68</v>
      </c>
      <c r="AG133" s="20"/>
      <c r="AH133" s="20"/>
      <c r="AI133" s="20" t="s">
        <v>14887</v>
      </c>
      <c r="AJ133" s="20" t="s">
        <v>14715</v>
      </c>
      <c r="AK133" s="20" t="s">
        <v>15250</v>
      </c>
      <c r="AL133" s="20"/>
      <c r="AM133" s="20" t="s">
        <v>14888</v>
      </c>
      <c r="AN133" s="20" t="s">
        <v>105</v>
      </c>
      <c r="AO133" s="20"/>
    </row>
    <row r="134" spans="1:41" x14ac:dyDescent="0.2">
      <c r="A134" s="20" t="s">
        <v>1096</v>
      </c>
      <c r="B134" s="20" t="s">
        <v>15281</v>
      </c>
      <c r="C134" s="20" t="s">
        <v>15242</v>
      </c>
      <c r="D134" s="20" t="s">
        <v>354</v>
      </c>
      <c r="E134" s="20" t="s">
        <v>1098</v>
      </c>
      <c r="F134" s="20" t="s">
        <v>640</v>
      </c>
      <c r="G134" s="20" t="s">
        <v>126</v>
      </c>
      <c r="H134" s="20" t="s">
        <v>15216</v>
      </c>
      <c r="I134" s="20" t="s">
        <v>15243</v>
      </c>
      <c r="J134" s="20" t="s">
        <v>101</v>
      </c>
      <c r="K134" s="20" t="s">
        <v>14696</v>
      </c>
      <c r="L134" s="20" t="s">
        <v>15282</v>
      </c>
      <c r="M134" s="20"/>
      <c r="N134" s="20" t="s">
        <v>15258</v>
      </c>
      <c r="O134" s="20" t="s">
        <v>14714</v>
      </c>
      <c r="P134" s="20" t="s">
        <v>14715</v>
      </c>
      <c r="Q134" s="20" t="s">
        <v>15283</v>
      </c>
      <c r="R134" s="20" t="s">
        <v>15283</v>
      </c>
      <c r="S134" s="20"/>
      <c r="T134" s="20" t="s">
        <v>14709</v>
      </c>
      <c r="U134" s="20" t="s">
        <v>15293</v>
      </c>
      <c r="V134" s="20" t="s">
        <v>15294</v>
      </c>
      <c r="W134" s="20"/>
      <c r="X134" s="20"/>
      <c r="Y134" s="20" t="s">
        <v>69</v>
      </c>
      <c r="Z134" s="20"/>
      <c r="AA134" s="20" t="s">
        <v>15248</v>
      </c>
      <c r="AB134" s="20" t="s">
        <v>68</v>
      </c>
      <c r="AC134" s="20" t="s">
        <v>68</v>
      </c>
      <c r="AD134" s="20" t="s">
        <v>68</v>
      </c>
      <c r="AE134" s="20" t="s">
        <v>15295</v>
      </c>
      <c r="AF134" s="20" t="s">
        <v>68</v>
      </c>
      <c r="AG134" s="20"/>
      <c r="AH134" s="20"/>
      <c r="AI134" s="20" t="s">
        <v>14887</v>
      </c>
      <c r="AJ134" s="20" t="s">
        <v>14715</v>
      </c>
      <c r="AK134" s="20" t="s">
        <v>15250</v>
      </c>
      <c r="AL134" s="20"/>
      <c r="AM134" s="20" t="s">
        <v>14888</v>
      </c>
      <c r="AN134" s="20" t="s">
        <v>105</v>
      </c>
      <c r="AO134" s="20"/>
    </row>
    <row r="135" spans="1:41" x14ac:dyDescent="0.2">
      <c r="A135" s="20" t="s">
        <v>1096</v>
      </c>
      <c r="B135" s="20" t="s">
        <v>15281</v>
      </c>
      <c r="C135" s="20" t="s">
        <v>15242</v>
      </c>
      <c r="D135" s="20" t="s">
        <v>354</v>
      </c>
      <c r="E135" s="20" t="s">
        <v>1098</v>
      </c>
      <c r="F135" s="20" t="s">
        <v>640</v>
      </c>
      <c r="G135" s="20" t="s">
        <v>126</v>
      </c>
      <c r="H135" s="20" t="s">
        <v>15216</v>
      </c>
      <c r="I135" s="20" t="s">
        <v>15296</v>
      </c>
      <c r="J135" s="20" t="s">
        <v>101</v>
      </c>
      <c r="K135" s="20" t="s">
        <v>14696</v>
      </c>
      <c r="L135" s="20" t="s">
        <v>15282</v>
      </c>
      <c r="M135" s="20"/>
      <c r="N135" s="20" t="s">
        <v>14742</v>
      </c>
      <c r="O135" s="20" t="s">
        <v>14714</v>
      </c>
      <c r="P135" s="20" t="s">
        <v>14715</v>
      </c>
      <c r="Q135" s="20" t="s">
        <v>15297</v>
      </c>
      <c r="R135" s="20" t="s">
        <v>15297</v>
      </c>
      <c r="S135" s="20"/>
      <c r="T135" s="20" t="s">
        <v>14709</v>
      </c>
      <c r="U135" s="20" t="s">
        <v>15298</v>
      </c>
      <c r="V135" s="20" t="s">
        <v>15141</v>
      </c>
      <c r="W135" s="20"/>
      <c r="X135" s="20"/>
      <c r="Y135" s="20" t="s">
        <v>69</v>
      </c>
      <c r="Z135" s="20"/>
      <c r="AA135" s="20" t="s">
        <v>15248</v>
      </c>
      <c r="AB135" s="20" t="s">
        <v>68</v>
      </c>
      <c r="AC135" s="20" t="s">
        <v>68</v>
      </c>
      <c r="AD135" s="20" t="s">
        <v>68</v>
      </c>
      <c r="AE135" s="20" t="s">
        <v>15299</v>
      </c>
      <c r="AF135" s="20" t="s">
        <v>68</v>
      </c>
      <c r="AG135" s="20"/>
      <c r="AH135" s="20"/>
      <c r="AI135" s="20" t="s">
        <v>14887</v>
      </c>
      <c r="AJ135" s="20" t="s">
        <v>14715</v>
      </c>
      <c r="AK135" s="20" t="s">
        <v>15250</v>
      </c>
      <c r="AL135" s="20"/>
      <c r="AM135" s="20" t="s">
        <v>14888</v>
      </c>
      <c r="AN135" s="20" t="s">
        <v>105</v>
      </c>
      <c r="AO135" s="20"/>
    </row>
    <row r="136" spans="1:41" x14ac:dyDescent="0.2">
      <c r="A136" s="20" t="s">
        <v>1096</v>
      </c>
      <c r="B136" s="20" t="s">
        <v>15281</v>
      </c>
      <c r="C136" s="20" t="s">
        <v>15242</v>
      </c>
      <c r="D136" s="20" t="s">
        <v>354</v>
      </c>
      <c r="E136" s="20" t="s">
        <v>1098</v>
      </c>
      <c r="F136" s="20" t="s">
        <v>640</v>
      </c>
      <c r="G136" s="20" t="s">
        <v>126</v>
      </c>
      <c r="H136" s="20" t="s">
        <v>15216</v>
      </c>
      <c r="I136" s="20" t="s">
        <v>15296</v>
      </c>
      <c r="J136" s="20" t="s">
        <v>101</v>
      </c>
      <c r="K136" s="20" t="s">
        <v>14696</v>
      </c>
      <c r="L136" s="20" t="s">
        <v>15282</v>
      </c>
      <c r="M136" s="20"/>
      <c r="N136" s="20" t="s">
        <v>110</v>
      </c>
      <c r="O136" s="20" t="s">
        <v>14714</v>
      </c>
      <c r="P136" s="20" t="s">
        <v>14715</v>
      </c>
      <c r="Q136" s="20" t="s">
        <v>15297</v>
      </c>
      <c r="R136" s="20" t="s">
        <v>15297</v>
      </c>
      <c r="S136" s="20"/>
      <c r="T136" s="20" t="s">
        <v>14709</v>
      </c>
      <c r="U136" s="20" t="s">
        <v>15298</v>
      </c>
      <c r="V136" s="20" t="s">
        <v>15300</v>
      </c>
      <c r="W136" s="20"/>
      <c r="X136" s="20"/>
      <c r="Y136" s="20" t="s">
        <v>69</v>
      </c>
      <c r="Z136" s="20"/>
      <c r="AA136" s="20" t="s">
        <v>15248</v>
      </c>
      <c r="AB136" s="20" t="s">
        <v>68</v>
      </c>
      <c r="AC136" s="20" t="s">
        <v>68</v>
      </c>
      <c r="AD136" s="20" t="s">
        <v>68</v>
      </c>
      <c r="AE136" s="20" t="s">
        <v>15301</v>
      </c>
      <c r="AF136" s="20" t="s">
        <v>68</v>
      </c>
      <c r="AG136" s="20"/>
      <c r="AH136" s="20"/>
      <c r="AI136" s="20" t="s">
        <v>14887</v>
      </c>
      <c r="AJ136" s="20" t="s">
        <v>14715</v>
      </c>
      <c r="AK136" s="20" t="s">
        <v>15250</v>
      </c>
      <c r="AL136" s="20"/>
      <c r="AM136" s="20" t="s">
        <v>14888</v>
      </c>
      <c r="AN136" s="20" t="s">
        <v>105</v>
      </c>
      <c r="AO136" s="20"/>
    </row>
    <row r="137" spans="1:41" x14ac:dyDescent="0.2">
      <c r="A137" s="20" t="s">
        <v>1096</v>
      </c>
      <c r="B137" s="20" t="s">
        <v>15281</v>
      </c>
      <c r="C137" s="20" t="s">
        <v>15242</v>
      </c>
      <c r="D137" s="20" t="s">
        <v>354</v>
      </c>
      <c r="E137" s="20" t="s">
        <v>1098</v>
      </c>
      <c r="F137" s="20" t="s">
        <v>640</v>
      </c>
      <c r="G137" s="20" t="s">
        <v>126</v>
      </c>
      <c r="H137" s="20" t="s">
        <v>15216</v>
      </c>
      <c r="I137" s="20" t="s">
        <v>15296</v>
      </c>
      <c r="J137" s="20" t="s">
        <v>101</v>
      </c>
      <c r="K137" s="20" t="s">
        <v>14696</v>
      </c>
      <c r="L137" s="20" t="s">
        <v>15282</v>
      </c>
      <c r="M137" s="20"/>
      <c r="N137" s="20" t="s">
        <v>14698</v>
      </c>
      <c r="O137" s="20" t="s">
        <v>14714</v>
      </c>
      <c r="P137" s="20" t="s">
        <v>14715</v>
      </c>
      <c r="Q137" s="20" t="s">
        <v>15297</v>
      </c>
      <c r="R137" s="20" t="s">
        <v>15297</v>
      </c>
      <c r="S137" s="20"/>
      <c r="T137" s="20" t="s">
        <v>14709</v>
      </c>
      <c r="U137" s="20" t="s">
        <v>15298</v>
      </c>
      <c r="V137" s="20" t="s">
        <v>15302</v>
      </c>
      <c r="W137" s="20"/>
      <c r="X137" s="20"/>
      <c r="Y137" s="20" t="s">
        <v>69</v>
      </c>
      <c r="Z137" s="20"/>
      <c r="AA137" s="20" t="s">
        <v>15248</v>
      </c>
      <c r="AB137" s="20" t="s">
        <v>68</v>
      </c>
      <c r="AC137" s="20" t="s">
        <v>68</v>
      </c>
      <c r="AD137" s="20" t="s">
        <v>68</v>
      </c>
      <c r="AE137" s="20" t="s">
        <v>15303</v>
      </c>
      <c r="AF137" s="20" t="s">
        <v>68</v>
      </c>
      <c r="AG137" s="20"/>
      <c r="AH137" s="20"/>
      <c r="AI137" s="20" t="s">
        <v>14887</v>
      </c>
      <c r="AJ137" s="20" t="s">
        <v>14715</v>
      </c>
      <c r="AK137" s="20" t="s">
        <v>15250</v>
      </c>
      <c r="AL137" s="20"/>
      <c r="AM137" s="20" t="s">
        <v>14888</v>
      </c>
      <c r="AN137" s="20" t="s">
        <v>105</v>
      </c>
      <c r="AO137" s="20"/>
    </row>
    <row r="138" spans="1:41" x14ac:dyDescent="0.2">
      <c r="A138" s="20" t="s">
        <v>1096</v>
      </c>
      <c r="B138" s="20" t="s">
        <v>15281</v>
      </c>
      <c r="C138" s="20" t="s">
        <v>15242</v>
      </c>
      <c r="D138" s="20" t="s">
        <v>354</v>
      </c>
      <c r="E138" s="20" t="s">
        <v>1098</v>
      </c>
      <c r="F138" s="20" t="s">
        <v>640</v>
      </c>
      <c r="G138" s="20" t="s">
        <v>126</v>
      </c>
      <c r="H138" s="20" t="s">
        <v>15216</v>
      </c>
      <c r="I138" s="20" t="s">
        <v>15296</v>
      </c>
      <c r="J138" s="20" t="s">
        <v>101</v>
      </c>
      <c r="K138" s="20" t="s">
        <v>14696</v>
      </c>
      <c r="L138" s="20" t="s">
        <v>15282</v>
      </c>
      <c r="M138" s="20"/>
      <c r="N138" s="20" t="s">
        <v>15258</v>
      </c>
      <c r="O138" s="20" t="s">
        <v>14714</v>
      </c>
      <c r="P138" s="20" t="s">
        <v>14715</v>
      </c>
      <c r="Q138" s="20" t="s">
        <v>15297</v>
      </c>
      <c r="R138" s="20" t="s">
        <v>15297</v>
      </c>
      <c r="S138" s="20"/>
      <c r="T138" s="20" t="s">
        <v>14709</v>
      </c>
      <c r="U138" s="20" t="s">
        <v>15304</v>
      </c>
      <c r="V138" s="20" t="s">
        <v>15305</v>
      </c>
      <c r="W138" s="20"/>
      <c r="X138" s="20"/>
      <c r="Y138" s="20" t="s">
        <v>69</v>
      </c>
      <c r="Z138" s="20"/>
      <c r="AA138" s="20" t="s">
        <v>15248</v>
      </c>
      <c r="AB138" s="20" t="s">
        <v>68</v>
      </c>
      <c r="AC138" s="20" t="s">
        <v>68</v>
      </c>
      <c r="AD138" s="20" t="s">
        <v>68</v>
      </c>
      <c r="AE138" s="20" t="s">
        <v>15306</v>
      </c>
      <c r="AF138" s="20" t="s">
        <v>68</v>
      </c>
      <c r="AG138" s="20"/>
      <c r="AH138" s="20"/>
      <c r="AI138" s="20" t="s">
        <v>14887</v>
      </c>
      <c r="AJ138" s="20" t="s">
        <v>14715</v>
      </c>
      <c r="AK138" s="20" t="s">
        <v>15250</v>
      </c>
      <c r="AL138" s="20"/>
      <c r="AM138" s="20" t="s">
        <v>14888</v>
      </c>
      <c r="AN138" s="20" t="s">
        <v>105</v>
      </c>
      <c r="AO138" s="20"/>
    </row>
    <row r="139" spans="1:41" x14ac:dyDescent="0.2">
      <c r="A139" s="20" t="s">
        <v>1096</v>
      </c>
      <c r="B139" s="20" t="s">
        <v>15281</v>
      </c>
      <c r="C139" s="20" t="s">
        <v>15242</v>
      </c>
      <c r="D139" s="20" t="s">
        <v>354</v>
      </c>
      <c r="E139" s="20" t="s">
        <v>1098</v>
      </c>
      <c r="F139" s="20" t="s">
        <v>640</v>
      </c>
      <c r="G139" s="20" t="s">
        <v>126</v>
      </c>
      <c r="H139" s="20" t="s">
        <v>15216</v>
      </c>
      <c r="I139" s="20" t="s">
        <v>15296</v>
      </c>
      <c r="J139" s="20" t="s">
        <v>101</v>
      </c>
      <c r="K139" s="20" t="s">
        <v>14696</v>
      </c>
      <c r="L139" s="20" t="s">
        <v>15282</v>
      </c>
      <c r="M139" s="20"/>
      <c r="N139" s="20" t="s">
        <v>15255</v>
      </c>
      <c r="O139" s="20" t="s">
        <v>14714</v>
      </c>
      <c r="P139" s="20" t="s">
        <v>14715</v>
      </c>
      <c r="Q139" s="20" t="s">
        <v>15297</v>
      </c>
      <c r="R139" s="20" t="s">
        <v>15297</v>
      </c>
      <c r="S139" s="20"/>
      <c r="T139" s="20" t="s">
        <v>14709</v>
      </c>
      <c r="U139" s="20" t="s">
        <v>15290</v>
      </c>
      <c r="V139" s="20" t="s">
        <v>15307</v>
      </c>
      <c r="W139" s="20"/>
      <c r="X139" s="20"/>
      <c r="Y139" s="20" t="s">
        <v>69</v>
      </c>
      <c r="Z139" s="20"/>
      <c r="AA139" s="20" t="s">
        <v>15248</v>
      </c>
      <c r="AB139" s="20" t="s">
        <v>68</v>
      </c>
      <c r="AC139" s="20" t="s">
        <v>68</v>
      </c>
      <c r="AD139" s="20" t="s">
        <v>68</v>
      </c>
      <c r="AE139" s="20" t="s">
        <v>15308</v>
      </c>
      <c r="AF139" s="20" t="s">
        <v>68</v>
      </c>
      <c r="AG139" s="20"/>
      <c r="AH139" s="20"/>
      <c r="AI139" s="20" t="s">
        <v>14887</v>
      </c>
      <c r="AJ139" s="20" t="s">
        <v>14715</v>
      </c>
      <c r="AK139" s="20" t="s">
        <v>15250</v>
      </c>
      <c r="AL139" s="20"/>
      <c r="AM139" s="20" t="s">
        <v>14888</v>
      </c>
      <c r="AN139" s="20" t="s">
        <v>105</v>
      </c>
      <c r="AO139" s="20"/>
    </row>
    <row r="140" spans="1:41" x14ac:dyDescent="0.2">
      <c r="A140" s="20" t="s">
        <v>1096</v>
      </c>
      <c r="B140" s="20" t="s">
        <v>15281</v>
      </c>
      <c r="C140" s="20" t="s">
        <v>15242</v>
      </c>
      <c r="D140" s="20" t="s">
        <v>354</v>
      </c>
      <c r="E140" s="20" t="s">
        <v>1098</v>
      </c>
      <c r="F140" s="20" t="s">
        <v>640</v>
      </c>
      <c r="G140" s="20" t="s">
        <v>126</v>
      </c>
      <c r="H140" s="20" t="s">
        <v>15216</v>
      </c>
      <c r="I140" s="20" t="s">
        <v>15296</v>
      </c>
      <c r="J140" s="20" t="s">
        <v>101</v>
      </c>
      <c r="K140" s="20" t="s">
        <v>14696</v>
      </c>
      <c r="L140" s="20" t="s">
        <v>15282</v>
      </c>
      <c r="M140" s="20"/>
      <c r="N140" s="20" t="s">
        <v>15258</v>
      </c>
      <c r="O140" s="20" t="s">
        <v>14714</v>
      </c>
      <c r="P140" s="20" t="s">
        <v>14715</v>
      </c>
      <c r="Q140" s="20" t="s">
        <v>15297</v>
      </c>
      <c r="R140" s="20" t="s">
        <v>15297</v>
      </c>
      <c r="S140" s="20"/>
      <c r="T140" s="20" t="s">
        <v>14709</v>
      </c>
      <c r="U140" s="20" t="s">
        <v>15309</v>
      </c>
      <c r="V140" s="20" t="s">
        <v>15310</v>
      </c>
      <c r="W140" s="20"/>
      <c r="X140" s="20"/>
      <c r="Y140" s="20" t="s">
        <v>69</v>
      </c>
      <c r="Z140" s="20"/>
      <c r="AA140" s="20" t="s">
        <v>15248</v>
      </c>
      <c r="AB140" s="20" t="s">
        <v>68</v>
      </c>
      <c r="AC140" s="20" t="s">
        <v>68</v>
      </c>
      <c r="AD140" s="20" t="s">
        <v>68</v>
      </c>
      <c r="AE140" s="20" t="s">
        <v>15311</v>
      </c>
      <c r="AF140" s="20" t="s">
        <v>68</v>
      </c>
      <c r="AG140" s="20"/>
      <c r="AH140" s="20"/>
      <c r="AI140" s="20" t="s">
        <v>14887</v>
      </c>
      <c r="AJ140" s="20" t="s">
        <v>14715</v>
      </c>
      <c r="AK140" s="20" t="s">
        <v>15250</v>
      </c>
      <c r="AL140" s="20"/>
      <c r="AM140" s="20" t="s">
        <v>14888</v>
      </c>
      <c r="AN140" s="20" t="s">
        <v>105</v>
      </c>
      <c r="AO140" s="20"/>
    </row>
    <row r="141" spans="1:41" x14ac:dyDescent="0.2">
      <c r="A141" s="20" t="s">
        <v>1276</v>
      </c>
      <c r="B141" s="20" t="s">
        <v>15312</v>
      </c>
      <c r="C141" s="20" t="s">
        <v>15313</v>
      </c>
      <c r="D141" s="20" t="s">
        <v>347</v>
      </c>
      <c r="E141" s="20" t="s">
        <v>1279</v>
      </c>
      <c r="F141" s="20" t="s">
        <v>1278</v>
      </c>
      <c r="G141" s="20" t="s">
        <v>15314</v>
      </c>
      <c r="H141" s="20" t="s">
        <v>110</v>
      </c>
      <c r="I141" s="20" t="s">
        <v>15315</v>
      </c>
      <c r="J141" s="20" t="s">
        <v>101</v>
      </c>
      <c r="K141" s="20" t="s">
        <v>14696</v>
      </c>
      <c r="L141" s="20" t="s">
        <v>15316</v>
      </c>
      <c r="M141" s="20"/>
      <c r="N141" s="20" t="s">
        <v>14698</v>
      </c>
      <c r="O141" s="20" t="s">
        <v>14761</v>
      </c>
      <c r="P141" s="20" t="s">
        <v>14700</v>
      </c>
      <c r="Q141" s="20"/>
      <c r="R141" s="20"/>
      <c r="S141" s="20"/>
      <c r="T141" s="20" t="s">
        <v>14846</v>
      </c>
      <c r="U141" s="20" t="s">
        <v>15317</v>
      </c>
      <c r="V141" s="20" t="s">
        <v>15318</v>
      </c>
      <c r="W141" s="20"/>
      <c r="X141" s="20"/>
      <c r="Y141" s="20" t="s">
        <v>69</v>
      </c>
      <c r="Z141" s="20"/>
      <c r="AA141" s="20" t="s">
        <v>15319</v>
      </c>
      <c r="AB141" s="20" t="s">
        <v>69</v>
      </c>
      <c r="AC141" s="20" t="s">
        <v>14884</v>
      </c>
      <c r="AD141" s="20" t="s">
        <v>68</v>
      </c>
      <c r="AE141" s="20" t="s">
        <v>15320</v>
      </c>
      <c r="AF141" s="20" t="s">
        <v>68</v>
      </c>
      <c r="AG141" s="20" t="s">
        <v>15321</v>
      </c>
      <c r="AH141" s="20"/>
      <c r="AI141" s="20"/>
      <c r="AJ141" s="20" t="s">
        <v>14283</v>
      </c>
      <c r="AK141" s="20"/>
      <c r="AL141" s="20"/>
      <c r="AM141" s="20"/>
      <c r="AN141" s="20" t="s">
        <v>105</v>
      </c>
      <c r="AO141" s="20"/>
    </row>
    <row r="142" spans="1:41" x14ac:dyDescent="0.2">
      <c r="A142" s="20" t="s">
        <v>1276</v>
      </c>
      <c r="B142" s="20" t="s">
        <v>15312</v>
      </c>
      <c r="C142" s="20" t="s">
        <v>15313</v>
      </c>
      <c r="D142" s="20" t="s">
        <v>347</v>
      </c>
      <c r="E142" s="20" t="s">
        <v>1279</v>
      </c>
      <c r="F142" s="20" t="s">
        <v>1278</v>
      </c>
      <c r="G142" s="20" t="s">
        <v>15314</v>
      </c>
      <c r="H142" s="20" t="s">
        <v>110</v>
      </c>
      <c r="I142" s="20" t="s">
        <v>15322</v>
      </c>
      <c r="J142" s="20" t="s">
        <v>101</v>
      </c>
      <c r="K142" s="20" t="s">
        <v>14696</v>
      </c>
      <c r="L142" s="20" t="s">
        <v>15316</v>
      </c>
      <c r="M142" s="20"/>
      <c r="N142" s="20" t="s">
        <v>14742</v>
      </c>
      <c r="O142" s="20" t="s">
        <v>14761</v>
      </c>
      <c r="P142" s="20" t="s">
        <v>14700</v>
      </c>
      <c r="Q142" s="20"/>
      <c r="R142" s="20"/>
      <c r="S142" s="20"/>
      <c r="T142" s="20" t="s">
        <v>14846</v>
      </c>
      <c r="U142" s="20" t="s">
        <v>15323</v>
      </c>
      <c r="V142" s="20" t="s">
        <v>15324</v>
      </c>
      <c r="W142" s="20"/>
      <c r="X142" s="20"/>
      <c r="Y142" s="20" t="s">
        <v>69</v>
      </c>
      <c r="Z142" s="20"/>
      <c r="AA142" s="20" t="s">
        <v>15319</v>
      </c>
      <c r="AB142" s="20" t="s">
        <v>69</v>
      </c>
      <c r="AC142" s="20" t="s">
        <v>14884</v>
      </c>
      <c r="AD142" s="20" t="s">
        <v>68</v>
      </c>
      <c r="AE142" s="20" t="s">
        <v>15325</v>
      </c>
      <c r="AF142" s="20" t="s">
        <v>68</v>
      </c>
      <c r="AG142" s="20" t="s">
        <v>15326</v>
      </c>
      <c r="AH142" s="20"/>
      <c r="AI142" s="20"/>
      <c r="AJ142" s="20" t="s">
        <v>14283</v>
      </c>
      <c r="AK142" s="20"/>
      <c r="AL142" s="20"/>
      <c r="AM142" s="20"/>
      <c r="AN142" s="20" t="s">
        <v>105</v>
      </c>
      <c r="AO142" s="20"/>
    </row>
    <row r="143" spans="1:41" x14ac:dyDescent="0.2">
      <c r="A143" s="20" t="s">
        <v>1276</v>
      </c>
      <c r="B143" s="20" t="s">
        <v>15312</v>
      </c>
      <c r="C143" s="20" t="s">
        <v>15313</v>
      </c>
      <c r="D143" s="20" t="s">
        <v>347</v>
      </c>
      <c r="E143" s="20" t="s">
        <v>1279</v>
      </c>
      <c r="F143" s="20" t="s">
        <v>1278</v>
      </c>
      <c r="G143" s="20" t="s">
        <v>15314</v>
      </c>
      <c r="H143" s="20" t="s">
        <v>110</v>
      </c>
      <c r="I143" s="20" t="s">
        <v>15327</v>
      </c>
      <c r="J143" s="20" t="s">
        <v>101</v>
      </c>
      <c r="K143" s="20" t="s">
        <v>14696</v>
      </c>
      <c r="L143" s="20" t="s">
        <v>15316</v>
      </c>
      <c r="M143" s="20"/>
      <c r="N143" s="20" t="s">
        <v>14742</v>
      </c>
      <c r="O143" s="20" t="s">
        <v>14761</v>
      </c>
      <c r="P143" s="20" t="s">
        <v>14700</v>
      </c>
      <c r="Q143" s="20"/>
      <c r="R143" s="20"/>
      <c r="S143" s="20"/>
      <c r="T143" s="20" t="s">
        <v>14846</v>
      </c>
      <c r="U143" s="20" t="s">
        <v>15328</v>
      </c>
      <c r="V143" s="20" t="s">
        <v>15329</v>
      </c>
      <c r="W143" s="20"/>
      <c r="X143" s="20"/>
      <c r="Y143" s="20" t="s">
        <v>69</v>
      </c>
      <c r="Z143" s="20"/>
      <c r="AA143" s="20" t="s">
        <v>15319</v>
      </c>
      <c r="AB143" s="20" t="s">
        <v>69</v>
      </c>
      <c r="AC143" s="20" t="s">
        <v>14884</v>
      </c>
      <c r="AD143" s="20" t="s">
        <v>68</v>
      </c>
      <c r="AE143" s="20" t="s">
        <v>15330</v>
      </c>
      <c r="AF143" s="20" t="s">
        <v>68</v>
      </c>
      <c r="AG143" s="20" t="s">
        <v>15331</v>
      </c>
      <c r="AH143" s="20"/>
      <c r="AI143" s="20"/>
      <c r="AJ143" s="20" t="s">
        <v>14283</v>
      </c>
      <c r="AK143" s="20"/>
      <c r="AL143" s="20"/>
      <c r="AM143" s="20"/>
      <c r="AN143" s="20" t="s">
        <v>105</v>
      </c>
      <c r="AO143" s="20"/>
    </row>
    <row r="144" spans="1:41" x14ac:dyDescent="0.2">
      <c r="A144" s="20" t="s">
        <v>1276</v>
      </c>
      <c r="B144" s="20" t="s">
        <v>15312</v>
      </c>
      <c r="C144" s="20" t="s">
        <v>15313</v>
      </c>
      <c r="D144" s="20" t="s">
        <v>347</v>
      </c>
      <c r="E144" s="20" t="s">
        <v>1279</v>
      </c>
      <c r="F144" s="20" t="s">
        <v>1278</v>
      </c>
      <c r="G144" s="20" t="s">
        <v>15314</v>
      </c>
      <c r="H144" s="20" t="s">
        <v>110</v>
      </c>
      <c r="I144" s="20" t="s">
        <v>15332</v>
      </c>
      <c r="J144" s="20" t="s">
        <v>101</v>
      </c>
      <c r="K144" s="20" t="s">
        <v>14696</v>
      </c>
      <c r="L144" s="20" t="s">
        <v>15316</v>
      </c>
      <c r="M144" s="20"/>
      <c r="N144" s="20" t="s">
        <v>14742</v>
      </c>
      <c r="O144" s="20" t="s">
        <v>14761</v>
      </c>
      <c r="P144" s="20" t="s">
        <v>14700</v>
      </c>
      <c r="Q144" s="20"/>
      <c r="R144" s="20"/>
      <c r="S144" s="20"/>
      <c r="T144" s="20" t="s">
        <v>14846</v>
      </c>
      <c r="U144" s="20" t="s">
        <v>15333</v>
      </c>
      <c r="V144" s="20" t="s">
        <v>15334</v>
      </c>
      <c r="W144" s="20"/>
      <c r="X144" s="20"/>
      <c r="Y144" s="20" t="s">
        <v>69</v>
      </c>
      <c r="Z144" s="20"/>
      <c r="AA144" s="20" t="s">
        <v>15319</v>
      </c>
      <c r="AB144" s="20" t="s">
        <v>69</v>
      </c>
      <c r="AC144" s="20" t="s">
        <v>14884</v>
      </c>
      <c r="AD144" s="20" t="s">
        <v>68</v>
      </c>
      <c r="AE144" s="20" t="s">
        <v>15335</v>
      </c>
      <c r="AF144" s="20" t="s">
        <v>68</v>
      </c>
      <c r="AG144" s="20" t="s">
        <v>15326</v>
      </c>
      <c r="AH144" s="20"/>
      <c r="AI144" s="20"/>
      <c r="AJ144" s="20" t="s">
        <v>14283</v>
      </c>
      <c r="AK144" s="20"/>
      <c r="AL144" s="20"/>
      <c r="AM144" s="20"/>
      <c r="AN144" s="20" t="s">
        <v>105</v>
      </c>
      <c r="AO144" s="20"/>
    </row>
    <row r="145" spans="1:41" x14ac:dyDescent="0.2">
      <c r="A145" s="20" t="s">
        <v>1276</v>
      </c>
      <c r="B145" s="20" t="s">
        <v>15312</v>
      </c>
      <c r="C145" s="20" t="s">
        <v>15313</v>
      </c>
      <c r="D145" s="20" t="s">
        <v>347</v>
      </c>
      <c r="E145" s="20" t="s">
        <v>1279</v>
      </c>
      <c r="F145" s="20" t="s">
        <v>1278</v>
      </c>
      <c r="G145" s="20" t="s">
        <v>15314</v>
      </c>
      <c r="H145" s="20" t="s">
        <v>110</v>
      </c>
      <c r="I145" s="20" t="s">
        <v>15336</v>
      </c>
      <c r="J145" s="20" t="s">
        <v>101</v>
      </c>
      <c r="K145" s="20" t="s">
        <v>14696</v>
      </c>
      <c r="L145" s="20" t="s">
        <v>15316</v>
      </c>
      <c r="M145" s="20"/>
      <c r="N145" s="20" t="s">
        <v>14698</v>
      </c>
      <c r="O145" s="20" t="s">
        <v>14761</v>
      </c>
      <c r="P145" s="20" t="s">
        <v>14700</v>
      </c>
      <c r="Q145" s="20"/>
      <c r="R145" s="20"/>
      <c r="S145" s="20"/>
      <c r="T145" s="20" t="s">
        <v>14846</v>
      </c>
      <c r="U145" s="20" t="s">
        <v>15337</v>
      </c>
      <c r="V145" s="20" t="s">
        <v>15328</v>
      </c>
      <c r="W145" s="20"/>
      <c r="X145" s="20"/>
      <c r="Y145" s="20" t="s">
        <v>69</v>
      </c>
      <c r="Z145" s="20"/>
      <c r="AA145" s="20" t="s">
        <v>15319</v>
      </c>
      <c r="AB145" s="20" t="s">
        <v>69</v>
      </c>
      <c r="AC145" s="20" t="s">
        <v>14884</v>
      </c>
      <c r="AD145" s="20" t="s">
        <v>68</v>
      </c>
      <c r="AE145" s="20" t="s">
        <v>15338</v>
      </c>
      <c r="AF145" s="20" t="s">
        <v>68</v>
      </c>
      <c r="AG145" s="20" t="s">
        <v>15339</v>
      </c>
      <c r="AH145" s="20"/>
      <c r="AI145" s="20"/>
      <c r="AJ145" s="20" t="s">
        <v>14283</v>
      </c>
      <c r="AK145" s="20"/>
      <c r="AL145" s="20"/>
      <c r="AM145" s="20"/>
      <c r="AN145" s="20" t="s">
        <v>105</v>
      </c>
      <c r="AO145" s="20"/>
    </row>
    <row r="146" spans="1:41" x14ac:dyDescent="0.2">
      <c r="A146" s="20" t="s">
        <v>1276</v>
      </c>
      <c r="B146" s="20" t="s">
        <v>15312</v>
      </c>
      <c r="C146" s="20" t="s">
        <v>15313</v>
      </c>
      <c r="D146" s="20" t="s">
        <v>347</v>
      </c>
      <c r="E146" s="20" t="s">
        <v>1279</v>
      </c>
      <c r="F146" s="20" t="s">
        <v>1278</v>
      </c>
      <c r="G146" s="20" t="s">
        <v>15314</v>
      </c>
      <c r="H146" s="20" t="s">
        <v>110</v>
      </c>
      <c r="I146" s="20" t="s">
        <v>15340</v>
      </c>
      <c r="J146" s="20" t="s">
        <v>101</v>
      </c>
      <c r="K146" s="20" t="s">
        <v>14696</v>
      </c>
      <c r="L146" s="20" t="s">
        <v>15316</v>
      </c>
      <c r="M146" s="20"/>
      <c r="N146" s="20" t="s">
        <v>14742</v>
      </c>
      <c r="O146" s="20" t="s">
        <v>14761</v>
      </c>
      <c r="P146" s="20" t="s">
        <v>14700</v>
      </c>
      <c r="Q146" s="20"/>
      <c r="R146" s="20"/>
      <c r="S146" s="20"/>
      <c r="T146" s="20" t="s">
        <v>14846</v>
      </c>
      <c r="U146" s="20" t="s">
        <v>15341</v>
      </c>
      <c r="V146" s="20" t="s">
        <v>15342</v>
      </c>
      <c r="W146" s="20"/>
      <c r="X146" s="20"/>
      <c r="Y146" s="20" t="s">
        <v>69</v>
      </c>
      <c r="Z146" s="20"/>
      <c r="AA146" s="20" t="s">
        <v>15319</v>
      </c>
      <c r="AB146" s="20" t="s">
        <v>69</v>
      </c>
      <c r="AC146" s="20" t="s">
        <v>14884</v>
      </c>
      <c r="AD146" s="20" t="s">
        <v>68</v>
      </c>
      <c r="AE146" s="20" t="s">
        <v>15343</v>
      </c>
      <c r="AF146" s="20" t="s">
        <v>68</v>
      </c>
      <c r="AG146" s="20" t="s">
        <v>15326</v>
      </c>
      <c r="AH146" s="20"/>
      <c r="AI146" s="20"/>
      <c r="AJ146" s="20" t="s">
        <v>14283</v>
      </c>
      <c r="AK146" s="20"/>
      <c r="AL146" s="20"/>
      <c r="AM146" s="20"/>
      <c r="AN146" s="20" t="s">
        <v>105</v>
      </c>
      <c r="AO146" s="20"/>
    </row>
    <row r="147" spans="1:41" x14ac:dyDescent="0.2">
      <c r="A147" s="20" t="s">
        <v>1276</v>
      </c>
      <c r="B147" s="20" t="s">
        <v>15312</v>
      </c>
      <c r="C147" s="20" t="s">
        <v>15313</v>
      </c>
      <c r="D147" s="20" t="s">
        <v>347</v>
      </c>
      <c r="E147" s="20" t="s">
        <v>1279</v>
      </c>
      <c r="F147" s="20" t="s">
        <v>1278</v>
      </c>
      <c r="G147" s="20" t="s">
        <v>15314</v>
      </c>
      <c r="H147" s="20" t="s">
        <v>110</v>
      </c>
      <c r="I147" s="20" t="s">
        <v>15344</v>
      </c>
      <c r="J147" s="20" t="s">
        <v>101</v>
      </c>
      <c r="K147" s="20" t="s">
        <v>14696</v>
      </c>
      <c r="L147" s="20" t="s">
        <v>15316</v>
      </c>
      <c r="M147" s="20"/>
      <c r="N147" s="20" t="s">
        <v>14698</v>
      </c>
      <c r="O147" s="20" t="s">
        <v>14761</v>
      </c>
      <c r="P147" s="20" t="s">
        <v>14700</v>
      </c>
      <c r="Q147" s="20"/>
      <c r="R147" s="20"/>
      <c r="S147" s="20"/>
      <c r="T147" s="20" t="s">
        <v>14846</v>
      </c>
      <c r="U147" s="20" t="s">
        <v>15345</v>
      </c>
      <c r="V147" s="20" t="s">
        <v>15346</v>
      </c>
      <c r="W147" s="20"/>
      <c r="X147" s="20"/>
      <c r="Y147" s="20" t="s">
        <v>69</v>
      </c>
      <c r="Z147" s="20"/>
      <c r="AA147" s="20" t="s">
        <v>15319</v>
      </c>
      <c r="AB147" s="20" t="s">
        <v>69</v>
      </c>
      <c r="AC147" s="20" t="s">
        <v>14884</v>
      </c>
      <c r="AD147" s="20" t="s">
        <v>68</v>
      </c>
      <c r="AE147" s="20" t="s">
        <v>15347</v>
      </c>
      <c r="AF147" s="20" t="s">
        <v>68</v>
      </c>
      <c r="AG147" s="20" t="s">
        <v>15321</v>
      </c>
      <c r="AH147" s="20"/>
      <c r="AI147" s="20"/>
      <c r="AJ147" s="20" t="s">
        <v>14283</v>
      </c>
      <c r="AK147" s="20"/>
      <c r="AL147" s="20"/>
      <c r="AM147" s="20"/>
      <c r="AN147" s="20" t="s">
        <v>105</v>
      </c>
      <c r="AO147" s="20"/>
    </row>
    <row r="148" spans="1:41" x14ac:dyDescent="0.2">
      <c r="A148" s="20" t="s">
        <v>1276</v>
      </c>
      <c r="B148" s="20" t="s">
        <v>15312</v>
      </c>
      <c r="C148" s="20" t="s">
        <v>15313</v>
      </c>
      <c r="D148" s="20" t="s">
        <v>347</v>
      </c>
      <c r="E148" s="20" t="s">
        <v>1279</v>
      </c>
      <c r="F148" s="20" t="s">
        <v>1278</v>
      </c>
      <c r="G148" s="20" t="s">
        <v>15314</v>
      </c>
      <c r="H148" s="20" t="s">
        <v>110</v>
      </c>
      <c r="I148" s="20" t="s">
        <v>15348</v>
      </c>
      <c r="J148" s="20" t="s">
        <v>101</v>
      </c>
      <c r="K148" s="20" t="s">
        <v>14696</v>
      </c>
      <c r="L148" s="20" t="s">
        <v>15316</v>
      </c>
      <c r="M148" s="20"/>
      <c r="N148" s="20" t="s">
        <v>14742</v>
      </c>
      <c r="O148" s="20" t="s">
        <v>14761</v>
      </c>
      <c r="P148" s="20" t="s">
        <v>14700</v>
      </c>
      <c r="Q148" s="20"/>
      <c r="R148" s="20"/>
      <c r="S148" s="20"/>
      <c r="T148" s="20" t="s">
        <v>14846</v>
      </c>
      <c r="U148" s="20" t="s">
        <v>15349</v>
      </c>
      <c r="V148" s="20" t="s">
        <v>15350</v>
      </c>
      <c r="W148" s="20"/>
      <c r="X148" s="20"/>
      <c r="Y148" s="20" t="s">
        <v>69</v>
      </c>
      <c r="Z148" s="20"/>
      <c r="AA148" s="20" t="s">
        <v>15319</v>
      </c>
      <c r="AB148" s="20" t="s">
        <v>69</v>
      </c>
      <c r="AC148" s="20" t="s">
        <v>14884</v>
      </c>
      <c r="AD148" s="20" t="s">
        <v>68</v>
      </c>
      <c r="AE148" s="20" t="s">
        <v>15351</v>
      </c>
      <c r="AF148" s="20" t="s">
        <v>68</v>
      </c>
      <c r="AG148" s="20" t="s">
        <v>15326</v>
      </c>
      <c r="AH148" s="20"/>
      <c r="AI148" s="20"/>
      <c r="AJ148" s="20" t="s">
        <v>14283</v>
      </c>
      <c r="AK148" s="20"/>
      <c r="AL148" s="20"/>
      <c r="AM148" s="20"/>
      <c r="AN148" s="20" t="s">
        <v>105</v>
      </c>
      <c r="AO148" s="20"/>
    </row>
    <row r="149" spans="1:41" x14ac:dyDescent="0.2">
      <c r="A149" s="20" t="s">
        <v>1281</v>
      </c>
      <c r="B149" s="20" t="s">
        <v>15352</v>
      </c>
      <c r="C149" s="20" t="s">
        <v>15353</v>
      </c>
      <c r="D149" s="20" t="s">
        <v>445</v>
      </c>
      <c r="E149" s="20" t="s">
        <v>1284</v>
      </c>
      <c r="F149" s="20" t="s">
        <v>1283</v>
      </c>
      <c r="G149" s="20" t="s">
        <v>15354</v>
      </c>
      <c r="H149" s="20" t="s">
        <v>15216</v>
      </c>
      <c r="I149" s="20" t="s">
        <v>15355</v>
      </c>
      <c r="J149" s="20" t="s">
        <v>101</v>
      </c>
      <c r="K149" s="20" t="s">
        <v>14696</v>
      </c>
      <c r="L149" s="20"/>
      <c r="M149" s="20"/>
      <c r="N149" s="20" t="s">
        <v>14786</v>
      </c>
      <c r="O149" s="20" t="s">
        <v>14772</v>
      </c>
      <c r="P149" s="20" t="s">
        <v>14700</v>
      </c>
      <c r="Q149" s="20"/>
      <c r="R149" s="20"/>
      <c r="S149" s="20" t="s">
        <v>15356</v>
      </c>
      <c r="T149" s="20" t="s">
        <v>14709</v>
      </c>
      <c r="U149" s="20" t="s">
        <v>15357</v>
      </c>
      <c r="V149" s="20" t="s">
        <v>15083</v>
      </c>
      <c r="W149" s="20"/>
      <c r="X149" s="20"/>
      <c r="Y149" s="20" t="s">
        <v>69</v>
      </c>
      <c r="Z149" s="20"/>
      <c r="AA149" s="20" t="s">
        <v>14883</v>
      </c>
      <c r="AB149" s="20" t="s">
        <v>69</v>
      </c>
      <c r="AC149" s="20" t="s">
        <v>68</v>
      </c>
      <c r="AD149" s="20" t="s">
        <v>69</v>
      </c>
      <c r="AE149" s="20" t="s">
        <v>15358</v>
      </c>
      <c r="AF149" s="20" t="s">
        <v>68</v>
      </c>
      <c r="AG149" s="20" t="s">
        <v>15359</v>
      </c>
      <c r="AH149" s="20"/>
      <c r="AI149" s="20" t="s">
        <v>14875</v>
      </c>
      <c r="AJ149" s="20" t="s">
        <v>14276</v>
      </c>
      <c r="AK149" s="20" t="s">
        <v>14276</v>
      </c>
      <c r="AL149" s="20"/>
      <c r="AM149" s="20" t="s">
        <v>14910</v>
      </c>
      <c r="AN149" s="20"/>
      <c r="AO149" s="20"/>
    </row>
    <row r="150" spans="1:41" x14ac:dyDescent="0.2">
      <c r="A150" s="20" t="s">
        <v>1281</v>
      </c>
      <c r="B150" s="20" t="s">
        <v>15352</v>
      </c>
      <c r="C150" s="20" t="s">
        <v>15353</v>
      </c>
      <c r="D150" s="20" t="s">
        <v>445</v>
      </c>
      <c r="E150" s="20" t="s">
        <v>1284</v>
      </c>
      <c r="F150" s="20" t="s">
        <v>1283</v>
      </c>
      <c r="G150" s="20" t="s">
        <v>15354</v>
      </c>
      <c r="H150" s="20" t="s">
        <v>15216</v>
      </c>
      <c r="I150" s="20" t="s">
        <v>15355</v>
      </c>
      <c r="J150" s="20" t="s">
        <v>101</v>
      </c>
      <c r="K150" s="20" t="s">
        <v>14696</v>
      </c>
      <c r="L150" s="20"/>
      <c r="M150" s="20"/>
      <c r="N150" s="20" t="s">
        <v>14786</v>
      </c>
      <c r="O150" s="20" t="s">
        <v>14772</v>
      </c>
      <c r="P150" s="20" t="s">
        <v>14700</v>
      </c>
      <c r="Q150" s="20"/>
      <c r="R150" s="20"/>
      <c r="S150" s="20" t="s">
        <v>15356</v>
      </c>
      <c r="T150" s="20" t="s">
        <v>14846</v>
      </c>
      <c r="U150" s="20" t="s">
        <v>15360</v>
      </c>
      <c r="V150" s="20" t="s">
        <v>15361</v>
      </c>
      <c r="W150" s="20"/>
      <c r="X150" s="20"/>
      <c r="Y150" s="20" t="s">
        <v>69</v>
      </c>
      <c r="Z150" s="20"/>
      <c r="AA150" s="20" t="s">
        <v>14883</v>
      </c>
      <c r="AB150" s="20" t="s">
        <v>69</v>
      </c>
      <c r="AC150" s="20" t="s">
        <v>68</v>
      </c>
      <c r="AD150" s="20" t="s">
        <v>69</v>
      </c>
      <c r="AE150" s="20" t="s">
        <v>15362</v>
      </c>
      <c r="AF150" s="20" t="s">
        <v>68</v>
      </c>
      <c r="AG150" s="20" t="s">
        <v>15359</v>
      </c>
      <c r="AH150" s="20"/>
      <c r="AI150" s="20" t="s">
        <v>14875</v>
      </c>
      <c r="AJ150" s="20" t="s">
        <v>14276</v>
      </c>
      <c r="AK150" s="20" t="s">
        <v>14276</v>
      </c>
      <c r="AL150" s="20"/>
      <c r="AM150" s="20" t="s">
        <v>14910</v>
      </c>
      <c r="AN150" s="20"/>
      <c r="AO150" s="20"/>
    </row>
    <row r="151" spans="1:41" x14ac:dyDescent="0.2">
      <c r="A151" s="20" t="s">
        <v>1281</v>
      </c>
      <c r="B151" s="20" t="s">
        <v>15352</v>
      </c>
      <c r="C151" s="20" t="s">
        <v>15353</v>
      </c>
      <c r="D151" s="20" t="s">
        <v>445</v>
      </c>
      <c r="E151" s="20" t="s">
        <v>1284</v>
      </c>
      <c r="F151" s="20" t="s">
        <v>1283</v>
      </c>
      <c r="G151" s="20" t="s">
        <v>15354</v>
      </c>
      <c r="H151" s="20" t="s">
        <v>15216</v>
      </c>
      <c r="I151" s="20" t="s">
        <v>15355</v>
      </c>
      <c r="J151" s="20" t="s">
        <v>101</v>
      </c>
      <c r="K151" s="20" t="s">
        <v>14696</v>
      </c>
      <c r="L151" s="20"/>
      <c r="M151" s="20"/>
      <c r="N151" s="20" t="s">
        <v>14786</v>
      </c>
      <c r="O151" s="20" t="s">
        <v>14772</v>
      </c>
      <c r="P151" s="20" t="s">
        <v>14700</v>
      </c>
      <c r="Q151" s="20"/>
      <c r="R151" s="20"/>
      <c r="S151" s="20" t="s">
        <v>15356</v>
      </c>
      <c r="T151" s="20" t="s">
        <v>14709</v>
      </c>
      <c r="U151" s="20" t="s">
        <v>15363</v>
      </c>
      <c r="V151" s="20" t="s">
        <v>15093</v>
      </c>
      <c r="W151" s="20"/>
      <c r="X151" s="20"/>
      <c r="Y151" s="20" t="s">
        <v>69</v>
      </c>
      <c r="Z151" s="20"/>
      <c r="AA151" s="20" t="s">
        <v>14883</v>
      </c>
      <c r="AB151" s="20" t="s">
        <v>69</v>
      </c>
      <c r="AC151" s="20" t="s">
        <v>68</v>
      </c>
      <c r="AD151" s="20" t="s">
        <v>69</v>
      </c>
      <c r="AE151" s="20" t="s">
        <v>15364</v>
      </c>
      <c r="AF151" s="20" t="s">
        <v>68</v>
      </c>
      <c r="AG151" s="20" t="s">
        <v>15365</v>
      </c>
      <c r="AH151" s="20"/>
      <c r="AI151" s="20" t="s">
        <v>14875</v>
      </c>
      <c r="AJ151" s="20" t="s">
        <v>14276</v>
      </c>
      <c r="AK151" s="20" t="s">
        <v>14276</v>
      </c>
      <c r="AL151" s="20"/>
      <c r="AM151" s="20" t="s">
        <v>14910</v>
      </c>
      <c r="AN151" s="20"/>
      <c r="AO151" s="20"/>
    </row>
    <row r="152" spans="1:41" x14ac:dyDescent="0.2">
      <c r="A152" s="20" t="s">
        <v>1281</v>
      </c>
      <c r="B152" s="20" t="s">
        <v>15352</v>
      </c>
      <c r="C152" s="20" t="s">
        <v>15353</v>
      </c>
      <c r="D152" s="20" t="s">
        <v>445</v>
      </c>
      <c r="E152" s="20" t="s">
        <v>1284</v>
      </c>
      <c r="F152" s="20" t="s">
        <v>1283</v>
      </c>
      <c r="G152" s="20" t="s">
        <v>15354</v>
      </c>
      <c r="H152" s="20" t="s">
        <v>15216</v>
      </c>
      <c r="I152" s="20" t="s">
        <v>15355</v>
      </c>
      <c r="J152" s="20" t="s">
        <v>101</v>
      </c>
      <c r="K152" s="20" t="s">
        <v>14696</v>
      </c>
      <c r="L152" s="20"/>
      <c r="M152" s="20"/>
      <c r="N152" s="20" t="s">
        <v>14786</v>
      </c>
      <c r="O152" s="20" t="s">
        <v>14772</v>
      </c>
      <c r="P152" s="20" t="s">
        <v>14700</v>
      </c>
      <c r="Q152" s="20"/>
      <c r="R152" s="20"/>
      <c r="S152" s="20" t="s">
        <v>15356</v>
      </c>
      <c r="T152" s="20" t="s">
        <v>14846</v>
      </c>
      <c r="U152" s="20" t="s">
        <v>15366</v>
      </c>
      <c r="V152" s="20" t="s">
        <v>15367</v>
      </c>
      <c r="W152" s="20"/>
      <c r="X152" s="20"/>
      <c r="Y152" s="20" t="s">
        <v>69</v>
      </c>
      <c r="Z152" s="20"/>
      <c r="AA152" s="20" t="s">
        <v>14883</v>
      </c>
      <c r="AB152" s="20" t="s">
        <v>69</v>
      </c>
      <c r="AC152" s="20" t="s">
        <v>68</v>
      </c>
      <c r="AD152" s="20" t="s">
        <v>69</v>
      </c>
      <c r="AE152" s="20" t="s">
        <v>15368</v>
      </c>
      <c r="AF152" s="20" t="s">
        <v>68</v>
      </c>
      <c r="AG152" s="20" t="s">
        <v>15365</v>
      </c>
      <c r="AH152" s="20"/>
      <c r="AI152" s="20" t="s">
        <v>14875</v>
      </c>
      <c r="AJ152" s="20" t="s">
        <v>14276</v>
      </c>
      <c r="AK152" s="20" t="s">
        <v>14276</v>
      </c>
      <c r="AL152" s="20"/>
      <c r="AM152" s="20" t="s">
        <v>14910</v>
      </c>
      <c r="AN152" s="20"/>
      <c r="AO152" s="20"/>
    </row>
    <row r="153" spans="1:41" x14ac:dyDescent="0.2">
      <c r="A153" s="20" t="s">
        <v>1281</v>
      </c>
      <c r="B153" s="20" t="s">
        <v>15352</v>
      </c>
      <c r="C153" s="20" t="s">
        <v>15353</v>
      </c>
      <c r="D153" s="20" t="s">
        <v>445</v>
      </c>
      <c r="E153" s="20" t="s">
        <v>1284</v>
      </c>
      <c r="F153" s="20" t="s">
        <v>1283</v>
      </c>
      <c r="G153" s="20" t="s">
        <v>15354</v>
      </c>
      <c r="H153" s="20" t="s">
        <v>15216</v>
      </c>
      <c r="I153" s="20" t="s">
        <v>15355</v>
      </c>
      <c r="J153" s="20" t="s">
        <v>101</v>
      </c>
      <c r="K153" s="20" t="s">
        <v>14696</v>
      </c>
      <c r="L153" s="20"/>
      <c r="M153" s="20"/>
      <c r="N153" s="20" t="s">
        <v>14786</v>
      </c>
      <c r="O153" s="20" t="s">
        <v>14772</v>
      </c>
      <c r="P153" s="20" t="s">
        <v>14700</v>
      </c>
      <c r="Q153" s="20"/>
      <c r="R153" s="20"/>
      <c r="S153" s="20" t="s">
        <v>15356</v>
      </c>
      <c r="T153" s="20" t="s">
        <v>14709</v>
      </c>
      <c r="U153" s="20" t="s">
        <v>15369</v>
      </c>
      <c r="V153" s="20" t="s">
        <v>15370</v>
      </c>
      <c r="W153" s="20"/>
      <c r="X153" s="20"/>
      <c r="Y153" s="20" t="s">
        <v>69</v>
      </c>
      <c r="Z153" s="20"/>
      <c r="AA153" s="20" t="s">
        <v>14883</v>
      </c>
      <c r="AB153" s="20" t="s">
        <v>69</v>
      </c>
      <c r="AC153" s="20" t="s">
        <v>68</v>
      </c>
      <c r="AD153" s="20" t="s">
        <v>69</v>
      </c>
      <c r="AE153" s="20" t="s">
        <v>15371</v>
      </c>
      <c r="AF153" s="20" t="s">
        <v>68</v>
      </c>
      <c r="AG153" s="20" t="s">
        <v>15372</v>
      </c>
      <c r="AH153" s="20"/>
      <c r="AI153" s="20" t="s">
        <v>14875</v>
      </c>
      <c r="AJ153" s="20" t="s">
        <v>14276</v>
      </c>
      <c r="AK153" s="20" t="s">
        <v>14276</v>
      </c>
      <c r="AL153" s="20"/>
      <c r="AM153" s="20" t="s">
        <v>14910</v>
      </c>
      <c r="AN153" s="20"/>
      <c r="AO153" s="20"/>
    </row>
    <row r="154" spans="1:41" x14ac:dyDescent="0.2">
      <c r="A154" s="20" t="s">
        <v>1281</v>
      </c>
      <c r="B154" s="20" t="s">
        <v>15352</v>
      </c>
      <c r="C154" s="20" t="s">
        <v>15353</v>
      </c>
      <c r="D154" s="20" t="s">
        <v>445</v>
      </c>
      <c r="E154" s="20" t="s">
        <v>1284</v>
      </c>
      <c r="F154" s="20" t="s">
        <v>1283</v>
      </c>
      <c r="G154" s="20" t="s">
        <v>15354</v>
      </c>
      <c r="H154" s="20" t="s">
        <v>15216</v>
      </c>
      <c r="I154" s="20" t="s">
        <v>15355</v>
      </c>
      <c r="J154" s="20" t="s">
        <v>101</v>
      </c>
      <c r="K154" s="20" t="s">
        <v>14696</v>
      </c>
      <c r="L154" s="20"/>
      <c r="M154" s="20"/>
      <c r="N154" s="20" t="s">
        <v>14786</v>
      </c>
      <c r="O154" s="20" t="s">
        <v>14772</v>
      </c>
      <c r="P154" s="20" t="s">
        <v>14700</v>
      </c>
      <c r="Q154" s="20"/>
      <c r="R154" s="20"/>
      <c r="S154" s="20" t="s">
        <v>15356</v>
      </c>
      <c r="T154" s="20" t="s">
        <v>14846</v>
      </c>
      <c r="U154" s="20" t="s">
        <v>15187</v>
      </c>
      <c r="V154" s="20" t="s">
        <v>15373</v>
      </c>
      <c r="W154" s="20"/>
      <c r="X154" s="20"/>
      <c r="Y154" s="20" t="s">
        <v>69</v>
      </c>
      <c r="Z154" s="20"/>
      <c r="AA154" s="20" t="s">
        <v>14883</v>
      </c>
      <c r="AB154" s="20" t="s">
        <v>69</v>
      </c>
      <c r="AC154" s="20" t="s">
        <v>68</v>
      </c>
      <c r="AD154" s="20" t="s">
        <v>69</v>
      </c>
      <c r="AE154" s="20" t="s">
        <v>15374</v>
      </c>
      <c r="AF154" s="20" t="s">
        <v>68</v>
      </c>
      <c r="AG154" s="20" t="s">
        <v>15372</v>
      </c>
      <c r="AH154" s="20"/>
      <c r="AI154" s="20" t="s">
        <v>14875</v>
      </c>
      <c r="AJ154" s="20" t="s">
        <v>14276</v>
      </c>
      <c r="AK154" s="20" t="s">
        <v>14276</v>
      </c>
      <c r="AL154" s="20"/>
      <c r="AM154" s="20" t="s">
        <v>14910</v>
      </c>
      <c r="AN154" s="20"/>
      <c r="AO154" s="20"/>
    </row>
    <row r="155" spans="1:41" x14ac:dyDescent="0.2">
      <c r="A155" s="20" t="s">
        <v>1281</v>
      </c>
      <c r="B155" s="20" t="s">
        <v>15352</v>
      </c>
      <c r="C155" s="20" t="s">
        <v>15353</v>
      </c>
      <c r="D155" s="20" t="s">
        <v>445</v>
      </c>
      <c r="E155" s="20" t="s">
        <v>1284</v>
      </c>
      <c r="F155" s="20" t="s">
        <v>1283</v>
      </c>
      <c r="G155" s="20" t="s">
        <v>15354</v>
      </c>
      <c r="H155" s="20" t="s">
        <v>15216</v>
      </c>
      <c r="I155" s="20" t="s">
        <v>15355</v>
      </c>
      <c r="J155" s="20" t="s">
        <v>101</v>
      </c>
      <c r="K155" s="20" t="s">
        <v>14696</v>
      </c>
      <c r="L155" s="20"/>
      <c r="M155" s="20"/>
      <c r="N155" s="20" t="s">
        <v>14786</v>
      </c>
      <c r="O155" s="20" t="s">
        <v>14772</v>
      </c>
      <c r="P155" s="20" t="s">
        <v>14700</v>
      </c>
      <c r="Q155" s="20"/>
      <c r="R155" s="20"/>
      <c r="S155" s="20" t="s">
        <v>15356</v>
      </c>
      <c r="T155" s="20" t="s">
        <v>14709</v>
      </c>
      <c r="U155" s="20" t="s">
        <v>15375</v>
      </c>
      <c r="V155" s="20" t="s">
        <v>15376</v>
      </c>
      <c r="W155" s="20"/>
      <c r="X155" s="20"/>
      <c r="Y155" s="20" t="s">
        <v>69</v>
      </c>
      <c r="Z155" s="20"/>
      <c r="AA155" s="20" t="s">
        <v>14883</v>
      </c>
      <c r="AB155" s="20" t="s">
        <v>69</v>
      </c>
      <c r="AC155" s="20" t="s">
        <v>68</v>
      </c>
      <c r="AD155" s="20" t="s">
        <v>69</v>
      </c>
      <c r="AE155" s="20" t="s">
        <v>15377</v>
      </c>
      <c r="AF155" s="20" t="s">
        <v>68</v>
      </c>
      <c r="AG155" s="20" t="s">
        <v>15378</v>
      </c>
      <c r="AH155" s="20"/>
      <c r="AI155" s="20" t="s">
        <v>14875</v>
      </c>
      <c r="AJ155" s="20" t="s">
        <v>14276</v>
      </c>
      <c r="AK155" s="20" t="s">
        <v>14276</v>
      </c>
      <c r="AL155" s="20"/>
      <c r="AM155" s="20" t="s">
        <v>14910</v>
      </c>
      <c r="AN155" s="20"/>
      <c r="AO155" s="20"/>
    </row>
    <row r="156" spans="1:41" x14ac:dyDescent="0.2">
      <c r="A156" s="20" t="s">
        <v>1281</v>
      </c>
      <c r="B156" s="20" t="s">
        <v>15352</v>
      </c>
      <c r="C156" s="20" t="s">
        <v>15353</v>
      </c>
      <c r="D156" s="20" t="s">
        <v>445</v>
      </c>
      <c r="E156" s="20" t="s">
        <v>1284</v>
      </c>
      <c r="F156" s="20" t="s">
        <v>1283</v>
      </c>
      <c r="G156" s="20" t="s">
        <v>15354</v>
      </c>
      <c r="H156" s="20" t="s">
        <v>15216</v>
      </c>
      <c r="I156" s="20" t="s">
        <v>15355</v>
      </c>
      <c r="J156" s="20" t="s">
        <v>101</v>
      </c>
      <c r="K156" s="20" t="s">
        <v>14696</v>
      </c>
      <c r="L156" s="20"/>
      <c r="M156" s="20"/>
      <c r="N156" s="20" t="s">
        <v>14786</v>
      </c>
      <c r="O156" s="20" t="s">
        <v>14772</v>
      </c>
      <c r="P156" s="20" t="s">
        <v>14700</v>
      </c>
      <c r="Q156" s="20"/>
      <c r="R156" s="20"/>
      <c r="S156" s="20" t="s">
        <v>15356</v>
      </c>
      <c r="T156" s="20" t="s">
        <v>14846</v>
      </c>
      <c r="U156" s="20" t="s">
        <v>15187</v>
      </c>
      <c r="V156" s="20" t="s">
        <v>15379</v>
      </c>
      <c r="W156" s="20"/>
      <c r="X156" s="20"/>
      <c r="Y156" s="20" t="s">
        <v>69</v>
      </c>
      <c r="Z156" s="20"/>
      <c r="AA156" s="20" t="s">
        <v>14883</v>
      </c>
      <c r="AB156" s="20" t="s">
        <v>69</v>
      </c>
      <c r="AC156" s="20" t="s">
        <v>68</v>
      </c>
      <c r="AD156" s="20" t="s">
        <v>69</v>
      </c>
      <c r="AE156" s="20" t="s">
        <v>15380</v>
      </c>
      <c r="AF156" s="20" t="s">
        <v>68</v>
      </c>
      <c r="AG156" s="20" t="s">
        <v>15378</v>
      </c>
      <c r="AH156" s="20"/>
      <c r="AI156" s="20" t="s">
        <v>14875</v>
      </c>
      <c r="AJ156" s="20" t="s">
        <v>14276</v>
      </c>
      <c r="AK156" s="20" t="s">
        <v>14276</v>
      </c>
      <c r="AL156" s="20"/>
      <c r="AM156" s="20" t="s">
        <v>14910</v>
      </c>
      <c r="AN156" s="20"/>
      <c r="AO156" s="20"/>
    </row>
    <row r="157" spans="1:41" x14ac:dyDescent="0.2">
      <c r="A157" s="20" t="s">
        <v>1281</v>
      </c>
      <c r="B157" s="20" t="s">
        <v>15352</v>
      </c>
      <c r="C157" s="20" t="s">
        <v>15353</v>
      </c>
      <c r="D157" s="20" t="s">
        <v>445</v>
      </c>
      <c r="E157" s="20" t="s">
        <v>1284</v>
      </c>
      <c r="F157" s="20" t="s">
        <v>1283</v>
      </c>
      <c r="G157" s="20" t="s">
        <v>15354</v>
      </c>
      <c r="H157" s="20" t="s">
        <v>15216</v>
      </c>
      <c r="I157" s="20" t="s">
        <v>15355</v>
      </c>
      <c r="J157" s="20" t="s">
        <v>101</v>
      </c>
      <c r="K157" s="20" t="s">
        <v>14696</v>
      </c>
      <c r="L157" s="20"/>
      <c r="M157" s="20"/>
      <c r="N157" s="20" t="s">
        <v>14786</v>
      </c>
      <c r="O157" s="20" t="s">
        <v>14772</v>
      </c>
      <c r="P157" s="20" t="s">
        <v>14700</v>
      </c>
      <c r="Q157" s="20"/>
      <c r="R157" s="20"/>
      <c r="S157" s="20" t="s">
        <v>15356</v>
      </c>
      <c r="T157" s="20" t="s">
        <v>14709</v>
      </c>
      <c r="U157" s="20" t="s">
        <v>15247</v>
      </c>
      <c r="V157" s="20" t="s">
        <v>15010</v>
      </c>
      <c r="W157" s="20"/>
      <c r="X157" s="20"/>
      <c r="Y157" s="20" t="s">
        <v>69</v>
      </c>
      <c r="Z157" s="20"/>
      <c r="AA157" s="20" t="s">
        <v>14883</v>
      </c>
      <c r="AB157" s="20" t="s">
        <v>69</v>
      </c>
      <c r="AC157" s="20" t="s">
        <v>68</v>
      </c>
      <c r="AD157" s="20" t="s">
        <v>69</v>
      </c>
      <c r="AE157" s="20" t="s">
        <v>15381</v>
      </c>
      <c r="AF157" s="20" t="s">
        <v>68</v>
      </c>
      <c r="AG157" s="20" t="s">
        <v>15382</v>
      </c>
      <c r="AH157" s="20"/>
      <c r="AI157" s="20" t="s">
        <v>14875</v>
      </c>
      <c r="AJ157" s="20" t="s">
        <v>14276</v>
      </c>
      <c r="AK157" s="20" t="s">
        <v>14276</v>
      </c>
      <c r="AL157" s="20"/>
      <c r="AM157" s="20" t="s">
        <v>14910</v>
      </c>
      <c r="AN157" s="20"/>
      <c r="AO157" s="20"/>
    </row>
    <row r="158" spans="1:41" x14ac:dyDescent="0.2">
      <c r="A158" s="20" t="s">
        <v>1281</v>
      </c>
      <c r="B158" s="20" t="s">
        <v>15352</v>
      </c>
      <c r="C158" s="20" t="s">
        <v>15353</v>
      </c>
      <c r="D158" s="20" t="s">
        <v>445</v>
      </c>
      <c r="E158" s="20" t="s">
        <v>1284</v>
      </c>
      <c r="F158" s="20" t="s">
        <v>1283</v>
      </c>
      <c r="G158" s="20" t="s">
        <v>15354</v>
      </c>
      <c r="H158" s="20" t="s">
        <v>15216</v>
      </c>
      <c r="I158" s="20" t="s">
        <v>15355</v>
      </c>
      <c r="J158" s="20" t="s">
        <v>101</v>
      </c>
      <c r="K158" s="20" t="s">
        <v>14696</v>
      </c>
      <c r="L158" s="20"/>
      <c r="M158" s="20"/>
      <c r="N158" s="20" t="s">
        <v>14786</v>
      </c>
      <c r="O158" s="20" t="s">
        <v>14772</v>
      </c>
      <c r="P158" s="20" t="s">
        <v>14700</v>
      </c>
      <c r="Q158" s="20"/>
      <c r="R158" s="20"/>
      <c r="S158" s="20" t="s">
        <v>15356</v>
      </c>
      <c r="T158" s="20" t="s">
        <v>14846</v>
      </c>
      <c r="U158" s="20" t="s">
        <v>15383</v>
      </c>
      <c r="V158" s="20" t="s">
        <v>15384</v>
      </c>
      <c r="W158" s="20"/>
      <c r="X158" s="20"/>
      <c r="Y158" s="20" t="s">
        <v>69</v>
      </c>
      <c r="Z158" s="20"/>
      <c r="AA158" s="20" t="s">
        <v>14883</v>
      </c>
      <c r="AB158" s="20" t="s">
        <v>69</v>
      </c>
      <c r="AC158" s="20" t="s">
        <v>68</v>
      </c>
      <c r="AD158" s="20" t="s">
        <v>69</v>
      </c>
      <c r="AE158" s="20" t="s">
        <v>15385</v>
      </c>
      <c r="AF158" s="20" t="s">
        <v>68</v>
      </c>
      <c r="AG158" s="20" t="s">
        <v>15382</v>
      </c>
      <c r="AH158" s="20"/>
      <c r="AI158" s="20" t="s">
        <v>14875</v>
      </c>
      <c r="AJ158" s="20" t="s">
        <v>14276</v>
      </c>
      <c r="AK158" s="20" t="s">
        <v>14276</v>
      </c>
      <c r="AL158" s="20"/>
      <c r="AM158" s="20" t="s">
        <v>14910</v>
      </c>
      <c r="AN158" s="20"/>
      <c r="AO158" s="20"/>
    </row>
    <row r="159" spans="1:41" x14ac:dyDescent="0.2">
      <c r="A159" s="20" t="s">
        <v>1281</v>
      </c>
      <c r="B159" s="20" t="s">
        <v>15352</v>
      </c>
      <c r="C159" s="20" t="s">
        <v>15353</v>
      </c>
      <c r="D159" s="20" t="s">
        <v>445</v>
      </c>
      <c r="E159" s="20" t="s">
        <v>1284</v>
      </c>
      <c r="F159" s="20" t="s">
        <v>1283</v>
      </c>
      <c r="G159" s="20" t="s">
        <v>15354</v>
      </c>
      <c r="H159" s="20" t="s">
        <v>15216</v>
      </c>
      <c r="I159" s="20" t="s">
        <v>15355</v>
      </c>
      <c r="J159" s="20" t="s">
        <v>101</v>
      </c>
      <c r="K159" s="20" t="s">
        <v>14696</v>
      </c>
      <c r="L159" s="20"/>
      <c r="M159" s="20"/>
      <c r="N159" s="20" t="s">
        <v>14786</v>
      </c>
      <c r="O159" s="20" t="s">
        <v>14772</v>
      </c>
      <c r="P159" s="20" t="s">
        <v>14700</v>
      </c>
      <c r="Q159" s="20"/>
      <c r="R159" s="20"/>
      <c r="S159" s="20" t="s">
        <v>15356</v>
      </c>
      <c r="T159" s="20" t="s">
        <v>14709</v>
      </c>
      <c r="U159" s="20" t="s">
        <v>15386</v>
      </c>
      <c r="V159" s="20" t="s">
        <v>15387</v>
      </c>
      <c r="W159" s="20"/>
      <c r="X159" s="20"/>
      <c r="Y159" s="20" t="s">
        <v>69</v>
      </c>
      <c r="Z159" s="20"/>
      <c r="AA159" s="20" t="s">
        <v>14883</v>
      </c>
      <c r="AB159" s="20" t="s">
        <v>69</v>
      </c>
      <c r="AC159" s="20" t="s">
        <v>68</v>
      </c>
      <c r="AD159" s="20" t="s">
        <v>69</v>
      </c>
      <c r="AE159" s="20" t="s">
        <v>15388</v>
      </c>
      <c r="AF159" s="20" t="s">
        <v>68</v>
      </c>
      <c r="AG159" s="20" t="s">
        <v>15389</v>
      </c>
      <c r="AH159" s="20"/>
      <c r="AI159" s="20" t="s">
        <v>14875</v>
      </c>
      <c r="AJ159" s="20" t="s">
        <v>14276</v>
      </c>
      <c r="AK159" s="20" t="s">
        <v>14276</v>
      </c>
      <c r="AL159" s="20"/>
      <c r="AM159" s="20" t="s">
        <v>14910</v>
      </c>
      <c r="AN159" s="20"/>
      <c r="AO159" s="20"/>
    </row>
    <row r="160" spans="1:41" x14ac:dyDescent="0.2">
      <c r="A160" s="20" t="s">
        <v>1281</v>
      </c>
      <c r="B160" s="20" t="s">
        <v>15352</v>
      </c>
      <c r="C160" s="20" t="s">
        <v>15353</v>
      </c>
      <c r="D160" s="20" t="s">
        <v>445</v>
      </c>
      <c r="E160" s="20" t="s">
        <v>1284</v>
      </c>
      <c r="F160" s="20" t="s">
        <v>1283</v>
      </c>
      <c r="G160" s="20" t="s">
        <v>15354</v>
      </c>
      <c r="H160" s="20" t="s">
        <v>15216</v>
      </c>
      <c r="I160" s="20" t="s">
        <v>15355</v>
      </c>
      <c r="J160" s="20" t="s">
        <v>101</v>
      </c>
      <c r="K160" s="20" t="s">
        <v>14696</v>
      </c>
      <c r="L160" s="20"/>
      <c r="M160" s="20"/>
      <c r="N160" s="20" t="s">
        <v>14786</v>
      </c>
      <c r="O160" s="20" t="s">
        <v>14772</v>
      </c>
      <c r="P160" s="20" t="s">
        <v>14700</v>
      </c>
      <c r="Q160" s="20"/>
      <c r="R160" s="20"/>
      <c r="S160" s="20" t="s">
        <v>15356</v>
      </c>
      <c r="T160" s="20" t="s">
        <v>14846</v>
      </c>
      <c r="U160" s="20" t="s">
        <v>15390</v>
      </c>
      <c r="V160" s="20" t="s">
        <v>15391</v>
      </c>
      <c r="W160" s="20"/>
      <c r="X160" s="20"/>
      <c r="Y160" s="20" t="s">
        <v>69</v>
      </c>
      <c r="Z160" s="20"/>
      <c r="AA160" s="20" t="s">
        <v>14883</v>
      </c>
      <c r="AB160" s="20" t="s">
        <v>69</v>
      </c>
      <c r="AC160" s="20" t="s">
        <v>68</v>
      </c>
      <c r="AD160" s="20" t="s">
        <v>69</v>
      </c>
      <c r="AE160" s="20" t="s">
        <v>15392</v>
      </c>
      <c r="AF160" s="20" t="s">
        <v>68</v>
      </c>
      <c r="AG160" s="20" t="s">
        <v>15389</v>
      </c>
      <c r="AH160" s="20"/>
      <c r="AI160" s="20" t="s">
        <v>14875</v>
      </c>
      <c r="AJ160" s="20" t="s">
        <v>14276</v>
      </c>
      <c r="AK160" s="20" t="s">
        <v>14276</v>
      </c>
      <c r="AL160" s="20"/>
      <c r="AM160" s="20" t="s">
        <v>14910</v>
      </c>
      <c r="AN160" s="20"/>
      <c r="AO160" s="20"/>
    </row>
    <row r="161" spans="1:41" x14ac:dyDescent="0.2">
      <c r="A161" s="20" t="s">
        <v>1281</v>
      </c>
      <c r="B161" s="20" t="s">
        <v>15352</v>
      </c>
      <c r="C161" s="20" t="s">
        <v>15353</v>
      </c>
      <c r="D161" s="20" t="s">
        <v>445</v>
      </c>
      <c r="E161" s="20" t="s">
        <v>1284</v>
      </c>
      <c r="F161" s="20" t="s">
        <v>1283</v>
      </c>
      <c r="G161" s="20" t="s">
        <v>15354</v>
      </c>
      <c r="H161" s="20" t="s">
        <v>15216</v>
      </c>
      <c r="I161" s="20" t="s">
        <v>15355</v>
      </c>
      <c r="J161" s="20" t="s">
        <v>101</v>
      </c>
      <c r="K161" s="20" t="s">
        <v>14696</v>
      </c>
      <c r="L161" s="20"/>
      <c r="M161" s="20"/>
      <c r="N161" s="20" t="s">
        <v>14786</v>
      </c>
      <c r="O161" s="20" t="s">
        <v>14772</v>
      </c>
      <c r="P161" s="20" t="s">
        <v>14700</v>
      </c>
      <c r="Q161" s="20"/>
      <c r="R161" s="20"/>
      <c r="S161" s="20" t="s">
        <v>15356</v>
      </c>
      <c r="T161" s="20" t="s">
        <v>14709</v>
      </c>
      <c r="U161" s="20" t="s">
        <v>15386</v>
      </c>
      <c r="V161" s="20" t="s">
        <v>15393</v>
      </c>
      <c r="W161" s="20"/>
      <c r="X161" s="20"/>
      <c r="Y161" s="20" t="s">
        <v>69</v>
      </c>
      <c r="Z161" s="20"/>
      <c r="AA161" s="20" t="s">
        <v>14883</v>
      </c>
      <c r="AB161" s="20" t="s">
        <v>69</v>
      </c>
      <c r="AC161" s="20" t="s">
        <v>68</v>
      </c>
      <c r="AD161" s="20" t="s">
        <v>69</v>
      </c>
      <c r="AE161" s="20" t="s">
        <v>15394</v>
      </c>
      <c r="AF161" s="20" t="s">
        <v>68</v>
      </c>
      <c r="AG161" s="20" t="s">
        <v>15395</v>
      </c>
      <c r="AH161" s="20"/>
      <c r="AI161" s="20" t="s">
        <v>14875</v>
      </c>
      <c r="AJ161" s="20" t="s">
        <v>14276</v>
      </c>
      <c r="AK161" s="20" t="s">
        <v>14276</v>
      </c>
      <c r="AL161" s="20"/>
      <c r="AM161" s="20" t="s">
        <v>14910</v>
      </c>
      <c r="AN161" s="20"/>
      <c r="AO161" s="20"/>
    </row>
    <row r="162" spans="1:41" x14ac:dyDescent="0.2">
      <c r="A162" s="20" t="s">
        <v>1281</v>
      </c>
      <c r="B162" s="20" t="s">
        <v>15352</v>
      </c>
      <c r="C162" s="20" t="s">
        <v>15353</v>
      </c>
      <c r="D162" s="20" t="s">
        <v>445</v>
      </c>
      <c r="E162" s="20" t="s">
        <v>1284</v>
      </c>
      <c r="F162" s="20" t="s">
        <v>1283</v>
      </c>
      <c r="G162" s="20" t="s">
        <v>15354</v>
      </c>
      <c r="H162" s="20" t="s">
        <v>15216</v>
      </c>
      <c r="I162" s="20" t="s">
        <v>15355</v>
      </c>
      <c r="J162" s="20" t="s">
        <v>101</v>
      </c>
      <c r="K162" s="20" t="s">
        <v>14696</v>
      </c>
      <c r="L162" s="20"/>
      <c r="M162" s="20"/>
      <c r="N162" s="20" t="s">
        <v>14786</v>
      </c>
      <c r="O162" s="20" t="s">
        <v>14772</v>
      </c>
      <c r="P162" s="20" t="s">
        <v>14700</v>
      </c>
      <c r="Q162" s="20"/>
      <c r="R162" s="20"/>
      <c r="S162" s="20" t="s">
        <v>15356</v>
      </c>
      <c r="T162" s="20" t="s">
        <v>14846</v>
      </c>
      <c r="U162" s="20" t="s">
        <v>15396</v>
      </c>
      <c r="V162" s="20" t="s">
        <v>15397</v>
      </c>
      <c r="W162" s="20"/>
      <c r="X162" s="20"/>
      <c r="Y162" s="20" t="s">
        <v>69</v>
      </c>
      <c r="Z162" s="20"/>
      <c r="AA162" s="20" t="s">
        <v>14883</v>
      </c>
      <c r="AB162" s="20" t="s">
        <v>69</v>
      </c>
      <c r="AC162" s="20" t="s">
        <v>68</v>
      </c>
      <c r="AD162" s="20" t="s">
        <v>69</v>
      </c>
      <c r="AE162" s="20" t="s">
        <v>15398</v>
      </c>
      <c r="AF162" s="20" t="s">
        <v>68</v>
      </c>
      <c r="AG162" s="20" t="s">
        <v>15395</v>
      </c>
      <c r="AH162" s="20"/>
      <c r="AI162" s="20" t="s">
        <v>14875</v>
      </c>
      <c r="AJ162" s="20" t="s">
        <v>14276</v>
      </c>
      <c r="AK162" s="20" t="s">
        <v>14276</v>
      </c>
      <c r="AL162" s="20"/>
      <c r="AM162" s="20" t="s">
        <v>14910</v>
      </c>
      <c r="AN162" s="20"/>
      <c r="AO162" s="20"/>
    </row>
    <row r="163" spans="1:41" x14ac:dyDescent="0.2">
      <c r="A163" s="20" t="s">
        <v>1281</v>
      </c>
      <c r="B163" s="20" t="s">
        <v>15352</v>
      </c>
      <c r="C163" s="20" t="s">
        <v>15353</v>
      </c>
      <c r="D163" s="20" t="s">
        <v>445</v>
      </c>
      <c r="E163" s="20" t="s">
        <v>1284</v>
      </c>
      <c r="F163" s="20" t="s">
        <v>1283</v>
      </c>
      <c r="G163" s="20" t="s">
        <v>15354</v>
      </c>
      <c r="H163" s="20" t="s">
        <v>15216</v>
      </c>
      <c r="I163" s="20" t="s">
        <v>15355</v>
      </c>
      <c r="J163" s="20" t="s">
        <v>101</v>
      </c>
      <c r="K163" s="20" t="s">
        <v>14696</v>
      </c>
      <c r="L163" s="20"/>
      <c r="M163" s="20"/>
      <c r="N163" s="20" t="s">
        <v>14786</v>
      </c>
      <c r="O163" s="20" t="s">
        <v>14772</v>
      </c>
      <c r="P163" s="20" t="s">
        <v>14700</v>
      </c>
      <c r="Q163" s="20"/>
      <c r="R163" s="20"/>
      <c r="S163" s="20" t="s">
        <v>15356</v>
      </c>
      <c r="T163" s="20" t="s">
        <v>14709</v>
      </c>
      <c r="U163" s="20" t="s">
        <v>15399</v>
      </c>
      <c r="V163" s="20" t="s">
        <v>15400</v>
      </c>
      <c r="W163" s="20"/>
      <c r="X163" s="20"/>
      <c r="Y163" s="20" t="s">
        <v>69</v>
      </c>
      <c r="Z163" s="20"/>
      <c r="AA163" s="20" t="s">
        <v>14883</v>
      </c>
      <c r="AB163" s="20" t="s">
        <v>69</v>
      </c>
      <c r="AC163" s="20" t="s">
        <v>68</v>
      </c>
      <c r="AD163" s="20" t="s">
        <v>69</v>
      </c>
      <c r="AE163" s="20" t="s">
        <v>15401</v>
      </c>
      <c r="AF163" s="20" t="s">
        <v>68</v>
      </c>
      <c r="AG163" s="20" t="s">
        <v>15402</v>
      </c>
      <c r="AH163" s="20"/>
      <c r="AI163" s="20" t="s">
        <v>14875</v>
      </c>
      <c r="AJ163" s="20" t="s">
        <v>14276</v>
      </c>
      <c r="AK163" s="20" t="s">
        <v>14276</v>
      </c>
      <c r="AL163" s="20"/>
      <c r="AM163" s="20" t="s">
        <v>14910</v>
      </c>
      <c r="AN163" s="20"/>
      <c r="AO163" s="20"/>
    </row>
    <row r="164" spans="1:41" x14ac:dyDescent="0.2">
      <c r="A164" s="20" t="s">
        <v>1281</v>
      </c>
      <c r="B164" s="20" t="s">
        <v>15352</v>
      </c>
      <c r="C164" s="20" t="s">
        <v>15353</v>
      </c>
      <c r="D164" s="20" t="s">
        <v>445</v>
      </c>
      <c r="E164" s="20" t="s">
        <v>1284</v>
      </c>
      <c r="F164" s="20" t="s">
        <v>1283</v>
      </c>
      <c r="G164" s="20" t="s">
        <v>15354</v>
      </c>
      <c r="H164" s="20" t="s">
        <v>15216</v>
      </c>
      <c r="I164" s="20" t="s">
        <v>15355</v>
      </c>
      <c r="J164" s="20" t="s">
        <v>101</v>
      </c>
      <c r="K164" s="20" t="s">
        <v>14696</v>
      </c>
      <c r="L164" s="20"/>
      <c r="M164" s="20"/>
      <c r="N164" s="20" t="s">
        <v>14786</v>
      </c>
      <c r="O164" s="20" t="s">
        <v>14772</v>
      </c>
      <c r="P164" s="20" t="s">
        <v>14700</v>
      </c>
      <c r="Q164" s="20"/>
      <c r="R164" s="20"/>
      <c r="S164" s="20" t="s">
        <v>15356</v>
      </c>
      <c r="T164" s="20" t="s">
        <v>14846</v>
      </c>
      <c r="U164" s="20" t="s">
        <v>15188</v>
      </c>
      <c r="V164" s="20" t="s">
        <v>15403</v>
      </c>
      <c r="W164" s="20"/>
      <c r="X164" s="20"/>
      <c r="Y164" s="20" t="s">
        <v>69</v>
      </c>
      <c r="Z164" s="20"/>
      <c r="AA164" s="20" t="s">
        <v>14883</v>
      </c>
      <c r="AB164" s="20" t="s">
        <v>69</v>
      </c>
      <c r="AC164" s="20" t="s">
        <v>68</v>
      </c>
      <c r="AD164" s="20" t="s">
        <v>69</v>
      </c>
      <c r="AE164" s="20" t="s">
        <v>15404</v>
      </c>
      <c r="AF164" s="20" t="s">
        <v>68</v>
      </c>
      <c r="AG164" s="20" t="s">
        <v>15402</v>
      </c>
      <c r="AH164" s="20"/>
      <c r="AI164" s="20" t="s">
        <v>14875</v>
      </c>
      <c r="AJ164" s="20" t="s">
        <v>14276</v>
      </c>
      <c r="AK164" s="20" t="s">
        <v>14276</v>
      </c>
      <c r="AL164" s="20"/>
      <c r="AM164" s="20" t="s">
        <v>14910</v>
      </c>
      <c r="AN164" s="20"/>
      <c r="AO164" s="20"/>
    </row>
    <row r="165" spans="1:41" x14ac:dyDescent="0.2">
      <c r="A165" s="20" t="s">
        <v>1281</v>
      </c>
      <c r="B165" s="20" t="s">
        <v>15352</v>
      </c>
      <c r="C165" s="20" t="s">
        <v>15353</v>
      </c>
      <c r="D165" s="20" t="s">
        <v>445</v>
      </c>
      <c r="E165" s="20" t="s">
        <v>1284</v>
      </c>
      <c r="F165" s="20" t="s">
        <v>1283</v>
      </c>
      <c r="G165" s="20" t="s">
        <v>15354</v>
      </c>
      <c r="H165" s="20" t="s">
        <v>15216</v>
      </c>
      <c r="I165" s="20" t="s">
        <v>15355</v>
      </c>
      <c r="J165" s="20" t="s">
        <v>101</v>
      </c>
      <c r="K165" s="20" t="s">
        <v>14696</v>
      </c>
      <c r="L165" s="20"/>
      <c r="M165" s="20"/>
      <c r="N165" s="20" t="s">
        <v>14786</v>
      </c>
      <c r="O165" s="20" t="s">
        <v>14772</v>
      </c>
      <c r="P165" s="20" t="s">
        <v>14700</v>
      </c>
      <c r="Q165" s="20"/>
      <c r="R165" s="20"/>
      <c r="S165" s="20" t="s">
        <v>15356</v>
      </c>
      <c r="T165" s="20" t="s">
        <v>14709</v>
      </c>
      <c r="U165" s="20" t="s">
        <v>15405</v>
      </c>
      <c r="V165" s="20" t="s">
        <v>15400</v>
      </c>
      <c r="W165" s="20"/>
      <c r="X165" s="20"/>
      <c r="Y165" s="20" t="s">
        <v>69</v>
      </c>
      <c r="Z165" s="20"/>
      <c r="AA165" s="20" t="s">
        <v>14883</v>
      </c>
      <c r="AB165" s="20" t="s">
        <v>69</v>
      </c>
      <c r="AC165" s="20" t="s">
        <v>68</v>
      </c>
      <c r="AD165" s="20" t="s">
        <v>69</v>
      </c>
      <c r="AE165" s="20" t="s">
        <v>15406</v>
      </c>
      <c r="AF165" s="20" t="s">
        <v>68</v>
      </c>
      <c r="AG165" s="20" t="s">
        <v>15407</v>
      </c>
      <c r="AH165" s="20"/>
      <c r="AI165" s="20" t="s">
        <v>14875</v>
      </c>
      <c r="AJ165" s="20" t="s">
        <v>14276</v>
      </c>
      <c r="AK165" s="20" t="s">
        <v>14276</v>
      </c>
      <c r="AL165" s="20"/>
      <c r="AM165" s="20" t="s">
        <v>14910</v>
      </c>
      <c r="AN165" s="20"/>
      <c r="AO165" s="20"/>
    </row>
    <row r="166" spans="1:41" x14ac:dyDescent="0.2">
      <c r="A166" s="20" t="s">
        <v>1281</v>
      </c>
      <c r="B166" s="20" t="s">
        <v>15352</v>
      </c>
      <c r="C166" s="20" t="s">
        <v>15353</v>
      </c>
      <c r="D166" s="20" t="s">
        <v>445</v>
      </c>
      <c r="E166" s="20" t="s">
        <v>1284</v>
      </c>
      <c r="F166" s="20" t="s">
        <v>1283</v>
      </c>
      <c r="G166" s="20" t="s">
        <v>15354</v>
      </c>
      <c r="H166" s="20" t="s">
        <v>15216</v>
      </c>
      <c r="I166" s="20" t="s">
        <v>15355</v>
      </c>
      <c r="J166" s="20" t="s">
        <v>101</v>
      </c>
      <c r="K166" s="20" t="s">
        <v>14696</v>
      </c>
      <c r="L166" s="20"/>
      <c r="M166" s="20"/>
      <c r="N166" s="20" t="s">
        <v>14786</v>
      </c>
      <c r="O166" s="20" t="s">
        <v>14772</v>
      </c>
      <c r="P166" s="20" t="s">
        <v>14700</v>
      </c>
      <c r="Q166" s="20"/>
      <c r="R166" s="20"/>
      <c r="S166" s="20" t="s">
        <v>15356</v>
      </c>
      <c r="T166" s="20" t="s">
        <v>14846</v>
      </c>
      <c r="U166" s="20" t="s">
        <v>15408</v>
      </c>
      <c r="V166" s="20" t="s">
        <v>15357</v>
      </c>
      <c r="W166" s="20"/>
      <c r="X166" s="20"/>
      <c r="Y166" s="20" t="s">
        <v>69</v>
      </c>
      <c r="Z166" s="20"/>
      <c r="AA166" s="20" t="s">
        <v>14883</v>
      </c>
      <c r="AB166" s="20" t="s">
        <v>69</v>
      </c>
      <c r="AC166" s="20" t="s">
        <v>68</v>
      </c>
      <c r="AD166" s="20" t="s">
        <v>69</v>
      </c>
      <c r="AE166" s="20" t="s">
        <v>15409</v>
      </c>
      <c r="AF166" s="20" t="s">
        <v>68</v>
      </c>
      <c r="AG166" s="20" t="s">
        <v>15407</v>
      </c>
      <c r="AH166" s="20"/>
      <c r="AI166" s="20" t="s">
        <v>14875</v>
      </c>
      <c r="AJ166" s="20" t="s">
        <v>14276</v>
      </c>
      <c r="AK166" s="20" t="s">
        <v>14276</v>
      </c>
      <c r="AL166" s="20"/>
      <c r="AM166" s="20" t="s">
        <v>14910</v>
      </c>
      <c r="AN166" s="20"/>
      <c r="AO166" s="20"/>
    </row>
    <row r="167" spans="1:41" x14ac:dyDescent="0.2">
      <c r="A167" s="20" t="s">
        <v>1281</v>
      </c>
      <c r="B167" s="20" t="s">
        <v>15352</v>
      </c>
      <c r="C167" s="20" t="s">
        <v>15353</v>
      </c>
      <c r="D167" s="20" t="s">
        <v>445</v>
      </c>
      <c r="E167" s="20" t="s">
        <v>1284</v>
      </c>
      <c r="F167" s="20" t="s">
        <v>1283</v>
      </c>
      <c r="G167" s="20" t="s">
        <v>15354</v>
      </c>
      <c r="H167" s="20" t="s">
        <v>15216</v>
      </c>
      <c r="I167" s="20" t="s">
        <v>15355</v>
      </c>
      <c r="J167" s="20" t="s">
        <v>101</v>
      </c>
      <c r="K167" s="20" t="s">
        <v>14696</v>
      </c>
      <c r="L167" s="20"/>
      <c r="M167" s="20"/>
      <c r="N167" s="20" t="s">
        <v>14786</v>
      </c>
      <c r="O167" s="20" t="s">
        <v>14772</v>
      </c>
      <c r="P167" s="20" t="s">
        <v>14700</v>
      </c>
      <c r="Q167" s="20"/>
      <c r="R167" s="20"/>
      <c r="S167" s="20" t="s">
        <v>15356</v>
      </c>
      <c r="T167" s="20" t="s">
        <v>14709</v>
      </c>
      <c r="U167" s="20" t="s">
        <v>15410</v>
      </c>
      <c r="V167" s="20" t="s">
        <v>15411</v>
      </c>
      <c r="W167" s="20"/>
      <c r="X167" s="20"/>
      <c r="Y167" s="20" t="s">
        <v>69</v>
      </c>
      <c r="Z167" s="20"/>
      <c r="AA167" s="20" t="s">
        <v>14883</v>
      </c>
      <c r="AB167" s="20" t="s">
        <v>69</v>
      </c>
      <c r="AC167" s="20" t="s">
        <v>68</v>
      </c>
      <c r="AD167" s="20" t="s">
        <v>69</v>
      </c>
      <c r="AE167" s="20" t="s">
        <v>15412</v>
      </c>
      <c r="AF167" s="20" t="s">
        <v>68</v>
      </c>
      <c r="AG167" s="20" t="s">
        <v>15413</v>
      </c>
      <c r="AH167" s="20"/>
      <c r="AI167" s="20" t="s">
        <v>14875</v>
      </c>
      <c r="AJ167" s="20" t="s">
        <v>14276</v>
      </c>
      <c r="AK167" s="20" t="s">
        <v>14276</v>
      </c>
      <c r="AL167" s="20"/>
      <c r="AM167" s="20" t="s">
        <v>14910</v>
      </c>
      <c r="AN167" s="20"/>
      <c r="AO167" s="20"/>
    </row>
    <row r="168" spans="1:41" x14ac:dyDescent="0.2">
      <c r="A168" s="20" t="s">
        <v>1281</v>
      </c>
      <c r="B168" s="20" t="s">
        <v>15352</v>
      </c>
      <c r="C168" s="20" t="s">
        <v>15353</v>
      </c>
      <c r="D168" s="20" t="s">
        <v>445</v>
      </c>
      <c r="E168" s="20" t="s">
        <v>1284</v>
      </c>
      <c r="F168" s="20" t="s">
        <v>1283</v>
      </c>
      <c r="G168" s="20" t="s">
        <v>15354</v>
      </c>
      <c r="H168" s="20" t="s">
        <v>15216</v>
      </c>
      <c r="I168" s="20" t="s">
        <v>15355</v>
      </c>
      <c r="J168" s="20" t="s">
        <v>101</v>
      </c>
      <c r="K168" s="20" t="s">
        <v>14696</v>
      </c>
      <c r="L168" s="20"/>
      <c r="M168" s="20"/>
      <c r="N168" s="20" t="s">
        <v>14786</v>
      </c>
      <c r="O168" s="20" t="s">
        <v>14772</v>
      </c>
      <c r="P168" s="20" t="s">
        <v>14700</v>
      </c>
      <c r="Q168" s="20"/>
      <c r="R168" s="20"/>
      <c r="S168" s="20" t="s">
        <v>15356</v>
      </c>
      <c r="T168" s="20" t="s">
        <v>14846</v>
      </c>
      <c r="U168" s="20" t="s">
        <v>15414</v>
      </c>
      <c r="V168" s="20" t="s">
        <v>15415</v>
      </c>
      <c r="W168" s="20"/>
      <c r="X168" s="20"/>
      <c r="Y168" s="20" t="s">
        <v>69</v>
      </c>
      <c r="Z168" s="20"/>
      <c r="AA168" s="20" t="s">
        <v>14883</v>
      </c>
      <c r="AB168" s="20" t="s">
        <v>69</v>
      </c>
      <c r="AC168" s="20" t="s">
        <v>68</v>
      </c>
      <c r="AD168" s="20" t="s">
        <v>69</v>
      </c>
      <c r="AE168" s="20" t="s">
        <v>15416</v>
      </c>
      <c r="AF168" s="20" t="s">
        <v>68</v>
      </c>
      <c r="AG168" s="20" t="s">
        <v>15413</v>
      </c>
      <c r="AH168" s="20"/>
      <c r="AI168" s="20" t="s">
        <v>14875</v>
      </c>
      <c r="AJ168" s="20" t="s">
        <v>14276</v>
      </c>
      <c r="AK168" s="20" t="s">
        <v>14276</v>
      </c>
      <c r="AL168" s="20"/>
      <c r="AM168" s="20" t="s">
        <v>14910</v>
      </c>
      <c r="AN168" s="20"/>
      <c r="AO168" s="20"/>
    </row>
    <row r="169" spans="1:41" x14ac:dyDescent="0.2">
      <c r="A169" s="20" t="s">
        <v>1281</v>
      </c>
      <c r="B169" s="20" t="s">
        <v>15352</v>
      </c>
      <c r="C169" s="20" t="s">
        <v>15353</v>
      </c>
      <c r="D169" s="20" t="s">
        <v>445</v>
      </c>
      <c r="E169" s="20" t="s">
        <v>1284</v>
      </c>
      <c r="F169" s="20" t="s">
        <v>1283</v>
      </c>
      <c r="G169" s="20" t="s">
        <v>15354</v>
      </c>
      <c r="H169" s="20" t="s">
        <v>15216</v>
      </c>
      <c r="I169" s="20" t="s">
        <v>15355</v>
      </c>
      <c r="J169" s="20" t="s">
        <v>101</v>
      </c>
      <c r="K169" s="20" t="s">
        <v>14696</v>
      </c>
      <c r="L169" s="20"/>
      <c r="M169" s="20"/>
      <c r="N169" s="20" t="s">
        <v>14786</v>
      </c>
      <c r="O169" s="20" t="s">
        <v>14772</v>
      </c>
      <c r="P169" s="20" t="s">
        <v>14700</v>
      </c>
      <c r="Q169" s="20"/>
      <c r="R169" s="20"/>
      <c r="S169" s="20" t="s">
        <v>15356</v>
      </c>
      <c r="T169" s="20" t="s">
        <v>14709</v>
      </c>
      <c r="U169" s="20" t="s">
        <v>15417</v>
      </c>
      <c r="V169" s="20" t="s">
        <v>15302</v>
      </c>
      <c r="W169" s="20"/>
      <c r="X169" s="20"/>
      <c r="Y169" s="20" t="s">
        <v>69</v>
      </c>
      <c r="Z169" s="20"/>
      <c r="AA169" s="20" t="s">
        <v>14883</v>
      </c>
      <c r="AB169" s="20" t="s">
        <v>69</v>
      </c>
      <c r="AC169" s="20" t="s">
        <v>68</v>
      </c>
      <c r="AD169" s="20" t="s">
        <v>69</v>
      </c>
      <c r="AE169" s="20" t="s">
        <v>15418</v>
      </c>
      <c r="AF169" s="20" t="s">
        <v>68</v>
      </c>
      <c r="AG169" s="20" t="s">
        <v>15419</v>
      </c>
      <c r="AH169" s="20"/>
      <c r="AI169" s="20" t="s">
        <v>14875</v>
      </c>
      <c r="AJ169" s="20" t="s">
        <v>14276</v>
      </c>
      <c r="AK169" s="20" t="s">
        <v>14276</v>
      </c>
      <c r="AL169" s="20"/>
      <c r="AM169" s="20" t="s">
        <v>14910</v>
      </c>
      <c r="AN169" s="20"/>
      <c r="AO169" s="20"/>
    </row>
    <row r="170" spans="1:41" x14ac:dyDescent="0.2">
      <c r="A170" s="20" t="s">
        <v>1281</v>
      </c>
      <c r="B170" s="20" t="s">
        <v>15352</v>
      </c>
      <c r="C170" s="20" t="s">
        <v>15353</v>
      </c>
      <c r="D170" s="20" t="s">
        <v>445</v>
      </c>
      <c r="E170" s="20" t="s">
        <v>1284</v>
      </c>
      <c r="F170" s="20" t="s">
        <v>1283</v>
      </c>
      <c r="G170" s="20" t="s">
        <v>15354</v>
      </c>
      <c r="H170" s="20" t="s">
        <v>15216</v>
      </c>
      <c r="I170" s="20" t="s">
        <v>15355</v>
      </c>
      <c r="J170" s="20" t="s">
        <v>101</v>
      </c>
      <c r="K170" s="20" t="s">
        <v>14696</v>
      </c>
      <c r="L170" s="20"/>
      <c r="M170" s="20"/>
      <c r="N170" s="20" t="s">
        <v>14786</v>
      </c>
      <c r="O170" s="20" t="s">
        <v>14772</v>
      </c>
      <c r="P170" s="20" t="s">
        <v>14700</v>
      </c>
      <c r="Q170" s="20"/>
      <c r="R170" s="20"/>
      <c r="S170" s="20" t="s">
        <v>15356</v>
      </c>
      <c r="T170" s="20" t="s">
        <v>14846</v>
      </c>
      <c r="U170" s="20" t="s">
        <v>15420</v>
      </c>
      <c r="V170" s="20" t="s">
        <v>15421</v>
      </c>
      <c r="W170" s="20"/>
      <c r="X170" s="20"/>
      <c r="Y170" s="20" t="s">
        <v>69</v>
      </c>
      <c r="Z170" s="20"/>
      <c r="AA170" s="20" t="s">
        <v>14883</v>
      </c>
      <c r="AB170" s="20" t="s">
        <v>69</v>
      </c>
      <c r="AC170" s="20" t="s">
        <v>68</v>
      </c>
      <c r="AD170" s="20" t="s">
        <v>69</v>
      </c>
      <c r="AE170" s="20" t="s">
        <v>15422</v>
      </c>
      <c r="AF170" s="20" t="s">
        <v>68</v>
      </c>
      <c r="AG170" s="20" t="s">
        <v>15419</v>
      </c>
      <c r="AH170" s="20"/>
      <c r="AI170" s="20" t="s">
        <v>14875</v>
      </c>
      <c r="AJ170" s="20" t="s">
        <v>14276</v>
      </c>
      <c r="AK170" s="20" t="s">
        <v>14276</v>
      </c>
      <c r="AL170" s="20"/>
      <c r="AM170" s="20" t="s">
        <v>14910</v>
      </c>
      <c r="AN170" s="20"/>
      <c r="AO170" s="20"/>
    </row>
    <row r="171" spans="1:41" x14ac:dyDescent="0.2">
      <c r="A171" s="20" t="s">
        <v>1281</v>
      </c>
      <c r="B171" s="20" t="s">
        <v>15352</v>
      </c>
      <c r="C171" s="20" t="s">
        <v>15353</v>
      </c>
      <c r="D171" s="20" t="s">
        <v>445</v>
      </c>
      <c r="E171" s="20" t="s">
        <v>1284</v>
      </c>
      <c r="F171" s="20" t="s">
        <v>1283</v>
      </c>
      <c r="G171" s="20" t="s">
        <v>15354</v>
      </c>
      <c r="H171" s="20" t="s">
        <v>15216</v>
      </c>
      <c r="I171" s="20" t="s">
        <v>15355</v>
      </c>
      <c r="J171" s="20" t="s">
        <v>101</v>
      </c>
      <c r="K171" s="20" t="s">
        <v>14696</v>
      </c>
      <c r="L171" s="20"/>
      <c r="M171" s="20"/>
      <c r="N171" s="20" t="s">
        <v>14786</v>
      </c>
      <c r="O171" s="20" t="s">
        <v>14772</v>
      </c>
      <c r="P171" s="20" t="s">
        <v>14700</v>
      </c>
      <c r="Q171" s="20"/>
      <c r="R171" s="20"/>
      <c r="S171" s="20" t="s">
        <v>15356</v>
      </c>
      <c r="T171" s="20" t="s">
        <v>14709</v>
      </c>
      <c r="U171" s="20" t="s">
        <v>15399</v>
      </c>
      <c r="V171" s="20" t="s">
        <v>15302</v>
      </c>
      <c r="W171" s="20"/>
      <c r="X171" s="20"/>
      <c r="Y171" s="20" t="s">
        <v>69</v>
      </c>
      <c r="Z171" s="20"/>
      <c r="AA171" s="20" t="s">
        <v>14883</v>
      </c>
      <c r="AB171" s="20" t="s">
        <v>69</v>
      </c>
      <c r="AC171" s="20" t="s">
        <v>68</v>
      </c>
      <c r="AD171" s="20" t="s">
        <v>69</v>
      </c>
      <c r="AE171" s="20" t="s">
        <v>15423</v>
      </c>
      <c r="AF171" s="20" t="s">
        <v>68</v>
      </c>
      <c r="AG171" s="20" t="s">
        <v>15424</v>
      </c>
      <c r="AH171" s="20"/>
      <c r="AI171" s="20" t="s">
        <v>14875</v>
      </c>
      <c r="AJ171" s="20" t="s">
        <v>14276</v>
      </c>
      <c r="AK171" s="20" t="s">
        <v>14276</v>
      </c>
      <c r="AL171" s="20"/>
      <c r="AM171" s="20" t="s">
        <v>14910</v>
      </c>
      <c r="AN171" s="20"/>
      <c r="AO171" s="20"/>
    </row>
    <row r="172" spans="1:41" x14ac:dyDescent="0.2">
      <c r="A172" s="20" t="s">
        <v>1281</v>
      </c>
      <c r="B172" s="20" t="s">
        <v>15352</v>
      </c>
      <c r="C172" s="20" t="s">
        <v>15353</v>
      </c>
      <c r="D172" s="20" t="s">
        <v>445</v>
      </c>
      <c r="E172" s="20" t="s">
        <v>1284</v>
      </c>
      <c r="F172" s="20" t="s">
        <v>1283</v>
      </c>
      <c r="G172" s="20" t="s">
        <v>15354</v>
      </c>
      <c r="H172" s="20" t="s">
        <v>15216</v>
      </c>
      <c r="I172" s="20" t="s">
        <v>15355</v>
      </c>
      <c r="J172" s="20" t="s">
        <v>101</v>
      </c>
      <c r="K172" s="20" t="s">
        <v>14696</v>
      </c>
      <c r="L172" s="20"/>
      <c r="M172" s="20"/>
      <c r="N172" s="20" t="s">
        <v>14786</v>
      </c>
      <c r="O172" s="20" t="s">
        <v>14772</v>
      </c>
      <c r="P172" s="20" t="s">
        <v>14700</v>
      </c>
      <c r="Q172" s="20"/>
      <c r="R172" s="20"/>
      <c r="S172" s="20" t="s">
        <v>15356</v>
      </c>
      <c r="T172" s="20" t="s">
        <v>14846</v>
      </c>
      <c r="U172" s="20" t="s">
        <v>15188</v>
      </c>
      <c r="V172" s="20" t="s">
        <v>15421</v>
      </c>
      <c r="W172" s="20"/>
      <c r="X172" s="20"/>
      <c r="Y172" s="20" t="s">
        <v>69</v>
      </c>
      <c r="Z172" s="20"/>
      <c r="AA172" s="20" t="s">
        <v>14883</v>
      </c>
      <c r="AB172" s="20" t="s">
        <v>69</v>
      </c>
      <c r="AC172" s="20" t="s">
        <v>68</v>
      </c>
      <c r="AD172" s="20" t="s">
        <v>69</v>
      </c>
      <c r="AE172" s="20" t="s">
        <v>15425</v>
      </c>
      <c r="AF172" s="20" t="s">
        <v>68</v>
      </c>
      <c r="AG172" s="20" t="s">
        <v>15424</v>
      </c>
      <c r="AH172" s="20"/>
      <c r="AI172" s="20" t="s">
        <v>14875</v>
      </c>
      <c r="AJ172" s="20" t="s">
        <v>14276</v>
      </c>
      <c r="AK172" s="20" t="s">
        <v>14276</v>
      </c>
      <c r="AL172" s="20"/>
      <c r="AM172" s="20" t="s">
        <v>14910</v>
      </c>
      <c r="AN172" s="20"/>
      <c r="AO172" s="20"/>
    </row>
    <row r="173" spans="1:41" x14ac:dyDescent="0.2">
      <c r="A173" s="20" t="s">
        <v>1281</v>
      </c>
      <c r="B173" s="20" t="s">
        <v>15352</v>
      </c>
      <c r="C173" s="20" t="s">
        <v>15353</v>
      </c>
      <c r="D173" s="20" t="s">
        <v>445</v>
      </c>
      <c r="E173" s="20" t="s">
        <v>1284</v>
      </c>
      <c r="F173" s="20" t="s">
        <v>1283</v>
      </c>
      <c r="G173" s="20" t="s">
        <v>15354</v>
      </c>
      <c r="H173" s="20" t="s">
        <v>15216</v>
      </c>
      <c r="I173" s="20" t="s">
        <v>15355</v>
      </c>
      <c r="J173" s="20" t="s">
        <v>101</v>
      </c>
      <c r="K173" s="20" t="s">
        <v>14696</v>
      </c>
      <c r="L173" s="20"/>
      <c r="M173" s="20"/>
      <c r="N173" s="20" t="s">
        <v>14786</v>
      </c>
      <c r="O173" s="20" t="s">
        <v>14772</v>
      </c>
      <c r="P173" s="20" t="s">
        <v>14700</v>
      </c>
      <c r="Q173" s="20"/>
      <c r="R173" s="20"/>
      <c r="S173" s="20" t="s">
        <v>15356</v>
      </c>
      <c r="T173" s="20" t="s">
        <v>14709</v>
      </c>
      <c r="U173" s="20" t="s">
        <v>15426</v>
      </c>
      <c r="V173" s="20" t="s">
        <v>15427</v>
      </c>
      <c r="W173" s="20"/>
      <c r="X173" s="20"/>
      <c r="Y173" s="20" t="s">
        <v>69</v>
      </c>
      <c r="Z173" s="20"/>
      <c r="AA173" s="20" t="s">
        <v>14883</v>
      </c>
      <c r="AB173" s="20" t="s">
        <v>69</v>
      </c>
      <c r="AC173" s="20" t="s">
        <v>68</v>
      </c>
      <c r="AD173" s="20" t="s">
        <v>69</v>
      </c>
      <c r="AE173" s="20" t="s">
        <v>15428</v>
      </c>
      <c r="AF173" s="20" t="s">
        <v>68</v>
      </c>
      <c r="AG173" s="20" t="s">
        <v>15429</v>
      </c>
      <c r="AH173" s="20"/>
      <c r="AI173" s="20" t="s">
        <v>14875</v>
      </c>
      <c r="AJ173" s="20" t="s">
        <v>14276</v>
      </c>
      <c r="AK173" s="20" t="s">
        <v>14276</v>
      </c>
      <c r="AL173" s="20"/>
      <c r="AM173" s="20" t="s">
        <v>14910</v>
      </c>
      <c r="AN173" s="20"/>
      <c r="AO173" s="20"/>
    </row>
    <row r="174" spans="1:41" x14ac:dyDescent="0.2">
      <c r="A174" s="20" t="s">
        <v>1281</v>
      </c>
      <c r="B174" s="20" t="s">
        <v>15352</v>
      </c>
      <c r="C174" s="20" t="s">
        <v>15353</v>
      </c>
      <c r="D174" s="20" t="s">
        <v>445</v>
      </c>
      <c r="E174" s="20" t="s">
        <v>1284</v>
      </c>
      <c r="F174" s="20" t="s">
        <v>1283</v>
      </c>
      <c r="G174" s="20" t="s">
        <v>15354</v>
      </c>
      <c r="H174" s="20" t="s">
        <v>15216</v>
      </c>
      <c r="I174" s="20" t="s">
        <v>15355</v>
      </c>
      <c r="J174" s="20" t="s">
        <v>101</v>
      </c>
      <c r="K174" s="20" t="s">
        <v>14696</v>
      </c>
      <c r="L174" s="20"/>
      <c r="M174" s="20"/>
      <c r="N174" s="20" t="s">
        <v>14786</v>
      </c>
      <c r="O174" s="20" t="s">
        <v>14772</v>
      </c>
      <c r="P174" s="20" t="s">
        <v>14700</v>
      </c>
      <c r="Q174" s="20"/>
      <c r="R174" s="20"/>
      <c r="S174" s="20" t="s">
        <v>15356</v>
      </c>
      <c r="T174" s="20" t="s">
        <v>14846</v>
      </c>
      <c r="U174" s="20" t="s">
        <v>15414</v>
      </c>
      <c r="V174" s="20" t="s">
        <v>15415</v>
      </c>
      <c r="W174" s="20"/>
      <c r="X174" s="20"/>
      <c r="Y174" s="20" t="s">
        <v>69</v>
      </c>
      <c r="Z174" s="20"/>
      <c r="AA174" s="20" t="s">
        <v>14883</v>
      </c>
      <c r="AB174" s="20" t="s">
        <v>69</v>
      </c>
      <c r="AC174" s="20" t="s">
        <v>68</v>
      </c>
      <c r="AD174" s="20" t="s">
        <v>69</v>
      </c>
      <c r="AE174" s="20" t="s">
        <v>15430</v>
      </c>
      <c r="AF174" s="20" t="s">
        <v>68</v>
      </c>
      <c r="AG174" s="20" t="s">
        <v>15429</v>
      </c>
      <c r="AH174" s="20"/>
      <c r="AI174" s="20" t="s">
        <v>14875</v>
      </c>
      <c r="AJ174" s="20" t="s">
        <v>14276</v>
      </c>
      <c r="AK174" s="20" t="s">
        <v>14276</v>
      </c>
      <c r="AL174" s="20"/>
      <c r="AM174" s="20" t="s">
        <v>14910</v>
      </c>
      <c r="AN174" s="20"/>
      <c r="AO174" s="20"/>
    </row>
    <row r="175" spans="1:41" x14ac:dyDescent="0.2">
      <c r="A175" s="20" t="s">
        <v>1281</v>
      </c>
      <c r="B175" s="20" t="s">
        <v>15352</v>
      </c>
      <c r="C175" s="20" t="s">
        <v>15353</v>
      </c>
      <c r="D175" s="20" t="s">
        <v>445</v>
      </c>
      <c r="E175" s="20" t="s">
        <v>1284</v>
      </c>
      <c r="F175" s="20" t="s">
        <v>1283</v>
      </c>
      <c r="G175" s="20" t="s">
        <v>15354</v>
      </c>
      <c r="H175" s="20" t="s">
        <v>15216</v>
      </c>
      <c r="I175" s="20" t="s">
        <v>15355</v>
      </c>
      <c r="J175" s="20" t="s">
        <v>101</v>
      </c>
      <c r="K175" s="20" t="s">
        <v>14696</v>
      </c>
      <c r="L175" s="20"/>
      <c r="M175" s="20"/>
      <c r="N175" s="20" t="s">
        <v>14786</v>
      </c>
      <c r="O175" s="20" t="s">
        <v>14772</v>
      </c>
      <c r="P175" s="20" t="s">
        <v>14700</v>
      </c>
      <c r="Q175" s="20"/>
      <c r="R175" s="20"/>
      <c r="S175" s="20" t="s">
        <v>15356</v>
      </c>
      <c r="T175" s="20" t="s">
        <v>14709</v>
      </c>
      <c r="U175" s="20" t="s">
        <v>15431</v>
      </c>
      <c r="V175" s="20" t="s">
        <v>15432</v>
      </c>
      <c r="W175" s="20"/>
      <c r="X175" s="20"/>
      <c r="Y175" s="20" t="s">
        <v>69</v>
      </c>
      <c r="Z175" s="20"/>
      <c r="AA175" s="20" t="s">
        <v>14883</v>
      </c>
      <c r="AB175" s="20" t="s">
        <v>69</v>
      </c>
      <c r="AC175" s="20" t="s">
        <v>68</v>
      </c>
      <c r="AD175" s="20" t="s">
        <v>69</v>
      </c>
      <c r="AE175" s="20" t="s">
        <v>15433</v>
      </c>
      <c r="AF175" s="20" t="s">
        <v>68</v>
      </c>
      <c r="AG175" s="20" t="s">
        <v>15434</v>
      </c>
      <c r="AH175" s="20"/>
      <c r="AI175" s="20" t="s">
        <v>14875</v>
      </c>
      <c r="AJ175" s="20" t="s">
        <v>14276</v>
      </c>
      <c r="AK175" s="20" t="s">
        <v>14276</v>
      </c>
      <c r="AL175" s="20"/>
      <c r="AM175" s="20" t="s">
        <v>14910</v>
      </c>
      <c r="AN175" s="20"/>
      <c r="AO175" s="20"/>
    </row>
    <row r="176" spans="1:41" x14ac:dyDescent="0.2">
      <c r="A176" s="20" t="s">
        <v>1281</v>
      </c>
      <c r="B176" s="20" t="s">
        <v>15352</v>
      </c>
      <c r="C176" s="20" t="s">
        <v>15353</v>
      </c>
      <c r="D176" s="20" t="s">
        <v>445</v>
      </c>
      <c r="E176" s="20" t="s">
        <v>1284</v>
      </c>
      <c r="F176" s="20" t="s">
        <v>1283</v>
      </c>
      <c r="G176" s="20" t="s">
        <v>15354</v>
      </c>
      <c r="H176" s="20" t="s">
        <v>15216</v>
      </c>
      <c r="I176" s="20" t="s">
        <v>15355</v>
      </c>
      <c r="J176" s="20" t="s">
        <v>101</v>
      </c>
      <c r="K176" s="20" t="s">
        <v>14696</v>
      </c>
      <c r="L176" s="20"/>
      <c r="M176" s="20"/>
      <c r="N176" s="20" t="s">
        <v>14786</v>
      </c>
      <c r="O176" s="20" t="s">
        <v>14772</v>
      </c>
      <c r="P176" s="20" t="s">
        <v>14700</v>
      </c>
      <c r="Q176" s="20"/>
      <c r="R176" s="20"/>
      <c r="S176" s="20" t="s">
        <v>15356</v>
      </c>
      <c r="T176" s="20" t="s">
        <v>14846</v>
      </c>
      <c r="U176" s="20" t="s">
        <v>15408</v>
      </c>
      <c r="V176" s="20" t="s">
        <v>15357</v>
      </c>
      <c r="W176" s="20"/>
      <c r="X176" s="20"/>
      <c r="Y176" s="20" t="s">
        <v>69</v>
      </c>
      <c r="Z176" s="20"/>
      <c r="AA176" s="20" t="s">
        <v>14883</v>
      </c>
      <c r="AB176" s="20" t="s">
        <v>69</v>
      </c>
      <c r="AC176" s="20" t="s">
        <v>68</v>
      </c>
      <c r="AD176" s="20" t="s">
        <v>69</v>
      </c>
      <c r="AE176" s="20" t="s">
        <v>15435</v>
      </c>
      <c r="AF176" s="20" t="s">
        <v>68</v>
      </c>
      <c r="AG176" s="20" t="s">
        <v>15434</v>
      </c>
      <c r="AH176" s="20"/>
      <c r="AI176" s="20" t="s">
        <v>14875</v>
      </c>
      <c r="AJ176" s="20" t="s">
        <v>14276</v>
      </c>
      <c r="AK176" s="20" t="s">
        <v>14276</v>
      </c>
      <c r="AL176" s="20"/>
      <c r="AM176" s="20" t="s">
        <v>14910</v>
      </c>
      <c r="AN176" s="20"/>
      <c r="AO176" s="20"/>
    </row>
    <row r="177" spans="1:41" x14ac:dyDescent="0.2">
      <c r="A177" s="20" t="s">
        <v>1281</v>
      </c>
      <c r="B177" s="20" t="s">
        <v>15352</v>
      </c>
      <c r="C177" s="20" t="s">
        <v>15353</v>
      </c>
      <c r="D177" s="20" t="s">
        <v>445</v>
      </c>
      <c r="E177" s="20" t="s">
        <v>1284</v>
      </c>
      <c r="F177" s="20" t="s">
        <v>1283</v>
      </c>
      <c r="G177" s="20" t="s">
        <v>15354</v>
      </c>
      <c r="H177" s="20" t="s">
        <v>15216</v>
      </c>
      <c r="I177" s="20" t="s">
        <v>15355</v>
      </c>
      <c r="J177" s="20" t="s">
        <v>101</v>
      </c>
      <c r="K177" s="20" t="s">
        <v>14696</v>
      </c>
      <c r="L177" s="20"/>
      <c r="M177" s="20"/>
      <c r="N177" s="20" t="s">
        <v>14786</v>
      </c>
      <c r="O177" s="20" t="s">
        <v>14772</v>
      </c>
      <c r="P177" s="20" t="s">
        <v>14700</v>
      </c>
      <c r="Q177" s="20"/>
      <c r="R177" s="20"/>
      <c r="S177" s="20" t="s">
        <v>15356</v>
      </c>
      <c r="T177" s="20" t="s">
        <v>14709</v>
      </c>
      <c r="U177" s="20" t="s">
        <v>15436</v>
      </c>
      <c r="V177" s="20" t="s">
        <v>15304</v>
      </c>
      <c r="W177" s="20"/>
      <c r="X177" s="20"/>
      <c r="Y177" s="20" t="s">
        <v>69</v>
      </c>
      <c r="Z177" s="20"/>
      <c r="AA177" s="20" t="s">
        <v>14883</v>
      </c>
      <c r="AB177" s="20" t="s">
        <v>69</v>
      </c>
      <c r="AC177" s="20" t="s">
        <v>68</v>
      </c>
      <c r="AD177" s="20" t="s">
        <v>69</v>
      </c>
      <c r="AE177" s="20" t="s">
        <v>15437</v>
      </c>
      <c r="AF177" s="20" t="s">
        <v>68</v>
      </c>
      <c r="AG177" s="20" t="s">
        <v>15438</v>
      </c>
      <c r="AH177" s="20"/>
      <c r="AI177" s="20" t="s">
        <v>14875</v>
      </c>
      <c r="AJ177" s="20" t="s">
        <v>14276</v>
      </c>
      <c r="AK177" s="20" t="s">
        <v>14276</v>
      </c>
      <c r="AL177" s="20"/>
      <c r="AM177" s="20" t="s">
        <v>14910</v>
      </c>
      <c r="AN177" s="20"/>
      <c r="AO177" s="20"/>
    </row>
    <row r="178" spans="1:41" x14ac:dyDescent="0.2">
      <c r="A178" s="20" t="s">
        <v>1281</v>
      </c>
      <c r="B178" s="20" t="s">
        <v>15352</v>
      </c>
      <c r="C178" s="20" t="s">
        <v>15353</v>
      </c>
      <c r="D178" s="20" t="s">
        <v>445</v>
      </c>
      <c r="E178" s="20" t="s">
        <v>1284</v>
      </c>
      <c r="F178" s="20" t="s">
        <v>1283</v>
      </c>
      <c r="G178" s="20" t="s">
        <v>15354</v>
      </c>
      <c r="H178" s="20" t="s">
        <v>15216</v>
      </c>
      <c r="I178" s="20" t="s">
        <v>15355</v>
      </c>
      <c r="J178" s="20" t="s">
        <v>101</v>
      </c>
      <c r="K178" s="20" t="s">
        <v>14696</v>
      </c>
      <c r="L178" s="20"/>
      <c r="M178" s="20"/>
      <c r="N178" s="20" t="s">
        <v>14786</v>
      </c>
      <c r="O178" s="20" t="s">
        <v>14772</v>
      </c>
      <c r="P178" s="20" t="s">
        <v>14700</v>
      </c>
      <c r="Q178" s="20"/>
      <c r="R178" s="20"/>
      <c r="S178" s="20" t="s">
        <v>15356</v>
      </c>
      <c r="T178" s="20" t="s">
        <v>14846</v>
      </c>
      <c r="U178" s="20" t="s">
        <v>14763</v>
      </c>
      <c r="V178" s="20" t="s">
        <v>15439</v>
      </c>
      <c r="W178" s="20"/>
      <c r="X178" s="20"/>
      <c r="Y178" s="20" t="s">
        <v>69</v>
      </c>
      <c r="Z178" s="20"/>
      <c r="AA178" s="20" t="s">
        <v>14883</v>
      </c>
      <c r="AB178" s="20" t="s">
        <v>69</v>
      </c>
      <c r="AC178" s="20" t="s">
        <v>68</v>
      </c>
      <c r="AD178" s="20" t="s">
        <v>69</v>
      </c>
      <c r="AE178" s="20" t="s">
        <v>15440</v>
      </c>
      <c r="AF178" s="20" t="s">
        <v>68</v>
      </c>
      <c r="AG178" s="20" t="s">
        <v>15438</v>
      </c>
      <c r="AH178" s="20"/>
      <c r="AI178" s="20" t="s">
        <v>14875</v>
      </c>
      <c r="AJ178" s="20" t="s">
        <v>14276</v>
      </c>
      <c r="AK178" s="20" t="s">
        <v>14276</v>
      </c>
      <c r="AL178" s="20"/>
      <c r="AM178" s="20" t="s">
        <v>14910</v>
      </c>
      <c r="AN178" s="20"/>
      <c r="AO178" s="20"/>
    </row>
    <row r="179" spans="1:41" x14ac:dyDescent="0.2">
      <c r="A179" s="20" t="s">
        <v>1315</v>
      </c>
      <c r="B179" s="20" t="s">
        <v>15441</v>
      </c>
      <c r="C179" s="20" t="s">
        <v>15442</v>
      </c>
      <c r="D179" s="20" t="s">
        <v>375</v>
      </c>
      <c r="E179" s="20" t="s">
        <v>15443</v>
      </c>
      <c r="F179" s="20" t="s">
        <v>15444</v>
      </c>
      <c r="G179" s="20" t="s">
        <v>15445</v>
      </c>
      <c r="H179" s="20" t="s">
        <v>14804</v>
      </c>
      <c r="I179" s="20" t="s">
        <v>15446</v>
      </c>
      <c r="J179" s="20" t="s">
        <v>101</v>
      </c>
      <c r="K179" s="20" t="s">
        <v>14732</v>
      </c>
      <c r="L179" s="20" t="s">
        <v>15447</v>
      </c>
      <c r="M179" s="20" t="s">
        <v>14223</v>
      </c>
      <c r="N179" s="20" t="s">
        <v>14698</v>
      </c>
      <c r="O179" s="20" t="s">
        <v>15195</v>
      </c>
      <c r="P179" s="20" t="s">
        <v>14735</v>
      </c>
      <c r="Q179" s="20"/>
      <c r="R179" s="20" t="s">
        <v>15448</v>
      </c>
      <c r="S179" s="20" t="s">
        <v>15449</v>
      </c>
      <c r="T179" s="20" t="s">
        <v>14709</v>
      </c>
      <c r="U179" s="20" t="s">
        <v>14706</v>
      </c>
      <c r="V179" s="20" t="s">
        <v>15450</v>
      </c>
      <c r="W179" s="20"/>
      <c r="X179" s="20"/>
      <c r="Y179" s="20" t="s">
        <v>69</v>
      </c>
      <c r="Z179" s="20"/>
      <c r="AA179" s="20" t="s">
        <v>15451</v>
      </c>
      <c r="AB179" s="20" t="s">
        <v>68</v>
      </c>
      <c r="AC179" s="20" t="s">
        <v>68</v>
      </c>
      <c r="AD179" s="20" t="s">
        <v>68</v>
      </c>
      <c r="AE179" s="20" t="s">
        <v>15452</v>
      </c>
      <c r="AF179" s="20" t="s">
        <v>68</v>
      </c>
      <c r="AG179" s="20"/>
      <c r="AH179" s="20" t="s">
        <v>14715</v>
      </c>
      <c r="AI179" s="20"/>
      <c r="AJ179" s="20" t="s">
        <v>14276</v>
      </c>
      <c r="AK179" s="20" t="s">
        <v>14276</v>
      </c>
      <c r="AL179" s="20" t="s">
        <v>14421</v>
      </c>
      <c r="AM179" s="20" t="s">
        <v>15199</v>
      </c>
      <c r="AN179" s="20"/>
      <c r="AO179" s="20" t="s">
        <v>1317</v>
      </c>
    </row>
    <row r="180" spans="1:41" x14ac:dyDescent="0.2">
      <c r="A180" s="20" t="s">
        <v>1315</v>
      </c>
      <c r="B180" s="20" t="s">
        <v>15453</v>
      </c>
      <c r="C180" s="20" t="s">
        <v>15442</v>
      </c>
      <c r="D180" s="20" t="s">
        <v>375</v>
      </c>
      <c r="E180" s="20" t="s">
        <v>15443</v>
      </c>
      <c r="F180" s="20" t="s">
        <v>15444</v>
      </c>
      <c r="G180" s="20" t="s">
        <v>15454</v>
      </c>
      <c r="H180" s="20" t="s">
        <v>14757</v>
      </c>
      <c r="I180" s="20" t="s">
        <v>15455</v>
      </c>
      <c r="J180" s="20" t="s">
        <v>102</v>
      </c>
      <c r="K180" s="20" t="s">
        <v>14732</v>
      </c>
      <c r="L180" s="20" t="s">
        <v>15456</v>
      </c>
      <c r="M180" s="20"/>
      <c r="N180" s="20" t="s">
        <v>14698</v>
      </c>
      <c r="O180" s="20" t="s">
        <v>14772</v>
      </c>
      <c r="P180" s="20" t="s">
        <v>14735</v>
      </c>
      <c r="Q180" s="20"/>
      <c r="R180" s="20"/>
      <c r="S180" s="20" t="s">
        <v>15457</v>
      </c>
      <c r="T180" s="20" t="s">
        <v>14762</v>
      </c>
      <c r="U180" s="20" t="s">
        <v>15458</v>
      </c>
      <c r="V180" s="20" t="s">
        <v>14930</v>
      </c>
      <c r="W180" s="20"/>
      <c r="X180" s="20"/>
      <c r="Y180" s="20" t="s">
        <v>69</v>
      </c>
      <c r="Z180" s="20"/>
      <c r="AA180" s="20" t="s">
        <v>15459</v>
      </c>
      <c r="AB180" s="20" t="s">
        <v>68</v>
      </c>
      <c r="AC180" s="20"/>
      <c r="AD180" s="20" t="s">
        <v>68</v>
      </c>
      <c r="AE180" s="20" t="s">
        <v>15460</v>
      </c>
      <c r="AF180" s="20" t="s">
        <v>68</v>
      </c>
      <c r="AG180" s="20" t="s">
        <v>15461</v>
      </c>
      <c r="AH180" s="20" t="s">
        <v>14715</v>
      </c>
      <c r="AI180" s="20"/>
      <c r="AJ180" s="20" t="s">
        <v>14276</v>
      </c>
      <c r="AK180" s="20"/>
      <c r="AL180" s="20"/>
      <c r="AM180" s="20" t="s">
        <v>14910</v>
      </c>
      <c r="AN180" s="20"/>
      <c r="AO180" s="20" t="s">
        <v>1317</v>
      </c>
    </row>
    <row r="181" spans="1:41" x14ac:dyDescent="0.2">
      <c r="A181" s="20" t="s">
        <v>1315</v>
      </c>
      <c r="B181" s="20" t="s">
        <v>15453</v>
      </c>
      <c r="C181" s="20" t="s">
        <v>15442</v>
      </c>
      <c r="D181" s="20" t="s">
        <v>375</v>
      </c>
      <c r="E181" s="20" t="s">
        <v>15443</v>
      </c>
      <c r="F181" s="20" t="s">
        <v>15444</v>
      </c>
      <c r="G181" s="20" t="s">
        <v>15454</v>
      </c>
      <c r="H181" s="20" t="s">
        <v>14757</v>
      </c>
      <c r="I181" s="20" t="s">
        <v>15455</v>
      </c>
      <c r="J181" s="20" t="s">
        <v>102</v>
      </c>
      <c r="K181" s="20" t="s">
        <v>14732</v>
      </c>
      <c r="L181" s="20" t="s">
        <v>15456</v>
      </c>
      <c r="M181" s="20"/>
      <c r="N181" s="20" t="s">
        <v>14698</v>
      </c>
      <c r="O181" s="20" t="s">
        <v>15195</v>
      </c>
      <c r="P181" s="20" t="s">
        <v>14735</v>
      </c>
      <c r="Q181" s="20"/>
      <c r="R181" s="20"/>
      <c r="S181" s="20" t="s">
        <v>15462</v>
      </c>
      <c r="T181" s="20" t="s">
        <v>14762</v>
      </c>
      <c r="U181" s="20" t="s">
        <v>15458</v>
      </c>
      <c r="V181" s="20" t="s">
        <v>15463</v>
      </c>
      <c r="W181" s="20"/>
      <c r="X181" s="20"/>
      <c r="Y181" s="20" t="s">
        <v>69</v>
      </c>
      <c r="Z181" s="20"/>
      <c r="AA181" s="20" t="s">
        <v>15459</v>
      </c>
      <c r="AB181" s="20" t="s">
        <v>68</v>
      </c>
      <c r="AC181" s="20"/>
      <c r="AD181" s="20" t="s">
        <v>68</v>
      </c>
      <c r="AE181" s="20" t="s">
        <v>15464</v>
      </c>
      <c r="AF181" s="20" t="s">
        <v>69</v>
      </c>
      <c r="AG181" s="20" t="s">
        <v>15465</v>
      </c>
      <c r="AH181" s="20" t="s">
        <v>14715</v>
      </c>
      <c r="AI181" s="20"/>
      <c r="AJ181" s="20" t="s">
        <v>14276</v>
      </c>
      <c r="AK181" s="20" t="s">
        <v>14276</v>
      </c>
      <c r="AL181" s="20"/>
      <c r="AM181" s="20" t="s">
        <v>15199</v>
      </c>
      <c r="AN181" s="20"/>
      <c r="AO181" s="20" t="s">
        <v>1317</v>
      </c>
    </row>
    <row r="182" spans="1:41" x14ac:dyDescent="0.2">
      <c r="A182" s="20" t="s">
        <v>1420</v>
      </c>
      <c r="B182" s="20" t="s">
        <v>15466</v>
      </c>
      <c r="C182" s="20" t="s">
        <v>15467</v>
      </c>
      <c r="D182" s="20" t="s">
        <v>391</v>
      </c>
      <c r="E182" s="20" t="s">
        <v>1423</v>
      </c>
      <c r="F182" s="20" t="s">
        <v>1422</v>
      </c>
      <c r="G182" s="20" t="s">
        <v>15468</v>
      </c>
      <c r="H182" s="20" t="s">
        <v>14757</v>
      </c>
      <c r="I182" s="20" t="s">
        <v>15469</v>
      </c>
      <c r="J182" s="20" t="s">
        <v>102</v>
      </c>
      <c r="K182" s="20" t="s">
        <v>14732</v>
      </c>
      <c r="L182" s="20" t="s">
        <v>15470</v>
      </c>
      <c r="M182" s="20"/>
      <c r="N182" s="20" t="s">
        <v>14698</v>
      </c>
      <c r="O182" s="20" t="s">
        <v>15195</v>
      </c>
      <c r="P182" s="20" t="s">
        <v>14735</v>
      </c>
      <c r="Q182" s="20"/>
      <c r="R182" s="20"/>
      <c r="S182" s="20" t="s">
        <v>15471</v>
      </c>
      <c r="T182" s="20" t="s">
        <v>14762</v>
      </c>
      <c r="U182" s="20" t="s">
        <v>15472</v>
      </c>
      <c r="V182" s="20" t="s">
        <v>15473</v>
      </c>
      <c r="W182" s="20"/>
      <c r="X182" s="20"/>
      <c r="Y182" s="20" t="s">
        <v>69</v>
      </c>
      <c r="Z182" s="20"/>
      <c r="AA182" s="20" t="s">
        <v>14740</v>
      </c>
      <c r="AB182" s="20" t="s">
        <v>69</v>
      </c>
      <c r="AC182" s="20" t="s">
        <v>14884</v>
      </c>
      <c r="AD182" s="20" t="s">
        <v>69</v>
      </c>
      <c r="AE182" s="20" t="s">
        <v>15474</v>
      </c>
      <c r="AF182" s="20" t="s">
        <v>68</v>
      </c>
      <c r="AG182" s="20" t="s">
        <v>15424</v>
      </c>
      <c r="AH182" s="20"/>
      <c r="AI182" s="20"/>
      <c r="AJ182" s="20" t="s">
        <v>14276</v>
      </c>
      <c r="AK182" s="20" t="s">
        <v>14276</v>
      </c>
      <c r="AL182" s="20" t="s">
        <v>14788</v>
      </c>
      <c r="AM182" s="20" t="s">
        <v>15199</v>
      </c>
      <c r="AN182" s="20"/>
      <c r="AO182" s="20"/>
    </row>
    <row r="183" spans="1:41" x14ac:dyDescent="0.2">
      <c r="A183" s="20" t="s">
        <v>1420</v>
      </c>
      <c r="B183" s="20" t="s">
        <v>15466</v>
      </c>
      <c r="C183" s="20" t="s">
        <v>15467</v>
      </c>
      <c r="D183" s="20" t="s">
        <v>391</v>
      </c>
      <c r="E183" s="20" t="s">
        <v>1423</v>
      </c>
      <c r="F183" s="20" t="s">
        <v>1422</v>
      </c>
      <c r="G183" s="20" t="s">
        <v>15468</v>
      </c>
      <c r="H183" s="20" t="s">
        <v>14757</v>
      </c>
      <c r="I183" s="20" t="s">
        <v>15469</v>
      </c>
      <c r="J183" s="20" t="s">
        <v>102</v>
      </c>
      <c r="K183" s="20" t="s">
        <v>14732</v>
      </c>
      <c r="L183" s="20" t="s">
        <v>15470</v>
      </c>
      <c r="M183" s="20"/>
      <c r="N183" s="20" t="s">
        <v>14698</v>
      </c>
      <c r="O183" s="20" t="s">
        <v>15195</v>
      </c>
      <c r="P183" s="20" t="s">
        <v>14735</v>
      </c>
      <c r="Q183" s="20"/>
      <c r="R183" s="20"/>
      <c r="S183" s="20" t="s">
        <v>15471</v>
      </c>
      <c r="T183" s="20" t="s">
        <v>14766</v>
      </c>
      <c r="U183" s="20" t="s">
        <v>15196</v>
      </c>
      <c r="V183" s="20" t="s">
        <v>14831</v>
      </c>
      <c r="W183" s="20"/>
      <c r="X183" s="20"/>
      <c r="Y183" s="20" t="s">
        <v>69</v>
      </c>
      <c r="Z183" s="20"/>
      <c r="AA183" s="20" t="s">
        <v>14740</v>
      </c>
      <c r="AB183" s="20" t="s">
        <v>69</v>
      </c>
      <c r="AC183" s="20" t="s">
        <v>14884</v>
      </c>
      <c r="AD183" s="20" t="s">
        <v>69</v>
      </c>
      <c r="AE183" s="20" t="s">
        <v>15475</v>
      </c>
      <c r="AF183" s="20" t="s">
        <v>68</v>
      </c>
      <c r="AG183" s="20" t="s">
        <v>15424</v>
      </c>
      <c r="AH183" s="20"/>
      <c r="AI183" s="20"/>
      <c r="AJ183" s="20" t="s">
        <v>14276</v>
      </c>
      <c r="AK183" s="20" t="s">
        <v>14276</v>
      </c>
      <c r="AL183" s="20" t="s">
        <v>14788</v>
      </c>
      <c r="AM183" s="20" t="s">
        <v>15199</v>
      </c>
      <c r="AN183" s="20"/>
      <c r="AO183" s="20"/>
    </row>
    <row r="184" spans="1:41" x14ac:dyDescent="0.2">
      <c r="A184" s="20" t="s">
        <v>1420</v>
      </c>
      <c r="B184" s="20" t="s">
        <v>15466</v>
      </c>
      <c r="C184" s="20" t="s">
        <v>15467</v>
      </c>
      <c r="D184" s="20" t="s">
        <v>391</v>
      </c>
      <c r="E184" s="20" t="s">
        <v>1423</v>
      </c>
      <c r="F184" s="20" t="s">
        <v>1422</v>
      </c>
      <c r="G184" s="20" t="s">
        <v>15468</v>
      </c>
      <c r="H184" s="20" t="s">
        <v>14757</v>
      </c>
      <c r="I184" s="20" t="s">
        <v>15469</v>
      </c>
      <c r="J184" s="20" t="s">
        <v>102</v>
      </c>
      <c r="K184" s="20" t="s">
        <v>14732</v>
      </c>
      <c r="L184" s="20" t="s">
        <v>15470</v>
      </c>
      <c r="M184" s="20"/>
      <c r="N184" s="20" t="s">
        <v>14698</v>
      </c>
      <c r="O184" s="20" t="s">
        <v>15195</v>
      </c>
      <c r="P184" s="20" t="s">
        <v>14735</v>
      </c>
      <c r="Q184" s="20"/>
      <c r="R184" s="20"/>
      <c r="S184" s="20" t="s">
        <v>15471</v>
      </c>
      <c r="T184" s="20" t="s">
        <v>14762</v>
      </c>
      <c r="U184" s="20" t="s">
        <v>15476</v>
      </c>
      <c r="V184" s="20" t="s">
        <v>15477</v>
      </c>
      <c r="W184" s="20"/>
      <c r="X184" s="20"/>
      <c r="Y184" s="20" t="s">
        <v>69</v>
      </c>
      <c r="Z184" s="20"/>
      <c r="AA184" s="20" t="s">
        <v>14740</v>
      </c>
      <c r="AB184" s="20" t="s">
        <v>69</v>
      </c>
      <c r="AC184" s="20" t="s">
        <v>14884</v>
      </c>
      <c r="AD184" s="20" t="s">
        <v>69</v>
      </c>
      <c r="AE184" s="20" t="s">
        <v>15478</v>
      </c>
      <c r="AF184" s="20" t="s">
        <v>68</v>
      </c>
      <c r="AG184" s="20" t="s">
        <v>15434</v>
      </c>
      <c r="AH184" s="20"/>
      <c r="AI184" s="20"/>
      <c r="AJ184" s="20" t="s">
        <v>14276</v>
      </c>
      <c r="AK184" s="20" t="s">
        <v>14276</v>
      </c>
      <c r="AL184" s="20" t="s">
        <v>14788</v>
      </c>
      <c r="AM184" s="20" t="s">
        <v>15199</v>
      </c>
      <c r="AN184" s="20"/>
      <c r="AO184" s="20"/>
    </row>
    <row r="185" spans="1:41" x14ac:dyDescent="0.2">
      <c r="A185" s="20" t="s">
        <v>1420</v>
      </c>
      <c r="B185" s="20" t="s">
        <v>15466</v>
      </c>
      <c r="C185" s="20" t="s">
        <v>15467</v>
      </c>
      <c r="D185" s="20" t="s">
        <v>391</v>
      </c>
      <c r="E185" s="20" t="s">
        <v>1423</v>
      </c>
      <c r="F185" s="20" t="s">
        <v>1422</v>
      </c>
      <c r="G185" s="20" t="s">
        <v>15468</v>
      </c>
      <c r="H185" s="20" t="s">
        <v>14757</v>
      </c>
      <c r="I185" s="20" t="s">
        <v>15469</v>
      </c>
      <c r="J185" s="20" t="s">
        <v>102</v>
      </c>
      <c r="K185" s="20" t="s">
        <v>14732</v>
      </c>
      <c r="L185" s="20" t="s">
        <v>15470</v>
      </c>
      <c r="M185" s="20"/>
      <c r="N185" s="20" t="s">
        <v>14698</v>
      </c>
      <c r="O185" s="20" t="s">
        <v>15195</v>
      </c>
      <c r="P185" s="20" t="s">
        <v>14735</v>
      </c>
      <c r="Q185" s="20"/>
      <c r="R185" s="20"/>
      <c r="S185" s="20" t="s">
        <v>15471</v>
      </c>
      <c r="T185" s="20" t="s">
        <v>14766</v>
      </c>
      <c r="U185" s="20" t="s">
        <v>15479</v>
      </c>
      <c r="V185" s="20" t="s">
        <v>14799</v>
      </c>
      <c r="W185" s="20"/>
      <c r="X185" s="20"/>
      <c r="Y185" s="20" t="s">
        <v>69</v>
      </c>
      <c r="Z185" s="20"/>
      <c r="AA185" s="20" t="s">
        <v>14740</v>
      </c>
      <c r="AB185" s="20" t="s">
        <v>69</v>
      </c>
      <c r="AC185" s="20" t="s">
        <v>14884</v>
      </c>
      <c r="AD185" s="20" t="s">
        <v>69</v>
      </c>
      <c r="AE185" s="20" t="s">
        <v>15480</v>
      </c>
      <c r="AF185" s="20" t="s">
        <v>68</v>
      </c>
      <c r="AG185" s="20" t="s">
        <v>15434</v>
      </c>
      <c r="AH185" s="20"/>
      <c r="AI185" s="20"/>
      <c r="AJ185" s="20" t="s">
        <v>14276</v>
      </c>
      <c r="AK185" s="20" t="s">
        <v>14276</v>
      </c>
      <c r="AL185" s="20" t="s">
        <v>14788</v>
      </c>
      <c r="AM185" s="20" t="s">
        <v>15199</v>
      </c>
      <c r="AN185" s="20"/>
      <c r="AO185" s="20"/>
    </row>
    <row r="186" spans="1:41" x14ac:dyDescent="0.2">
      <c r="A186" s="20" t="s">
        <v>1420</v>
      </c>
      <c r="B186" s="20" t="s">
        <v>15481</v>
      </c>
      <c r="C186" s="20" t="s">
        <v>15467</v>
      </c>
      <c r="D186" s="20" t="s">
        <v>391</v>
      </c>
      <c r="E186" s="20" t="s">
        <v>1423</v>
      </c>
      <c r="F186" s="20" t="s">
        <v>1422</v>
      </c>
      <c r="G186" s="20" t="s">
        <v>15468</v>
      </c>
      <c r="H186" s="20" t="s">
        <v>14694</v>
      </c>
      <c r="I186" s="20" t="s">
        <v>15482</v>
      </c>
      <c r="J186" s="20" t="s">
        <v>101</v>
      </c>
      <c r="K186" s="20" t="s">
        <v>14732</v>
      </c>
      <c r="L186" s="20" t="s">
        <v>15483</v>
      </c>
      <c r="M186" s="20"/>
      <c r="N186" s="20" t="s">
        <v>14698</v>
      </c>
      <c r="O186" s="20" t="s">
        <v>15195</v>
      </c>
      <c r="P186" s="20" t="s">
        <v>14735</v>
      </c>
      <c r="Q186" s="20"/>
      <c r="R186" s="20"/>
      <c r="S186" s="20" t="s">
        <v>15471</v>
      </c>
      <c r="T186" s="20" t="s">
        <v>14704</v>
      </c>
      <c r="U186" s="20" t="s">
        <v>14919</v>
      </c>
      <c r="V186" s="20" t="s">
        <v>15477</v>
      </c>
      <c r="W186" s="20"/>
      <c r="X186" s="20"/>
      <c r="Y186" s="20" t="s">
        <v>69</v>
      </c>
      <c r="Z186" s="20"/>
      <c r="AA186" s="20" t="s">
        <v>15484</v>
      </c>
      <c r="AB186" s="20" t="s">
        <v>69</v>
      </c>
      <c r="AC186" s="20" t="s">
        <v>14884</v>
      </c>
      <c r="AD186" s="20" t="s">
        <v>69</v>
      </c>
      <c r="AE186" s="20" t="s">
        <v>15485</v>
      </c>
      <c r="AF186" s="20" t="s">
        <v>68</v>
      </c>
      <c r="AG186" s="20" t="s">
        <v>15486</v>
      </c>
      <c r="AH186" s="20"/>
      <c r="AI186" s="20"/>
      <c r="AJ186" s="20" t="s">
        <v>14276</v>
      </c>
      <c r="AK186" s="20" t="s">
        <v>14276</v>
      </c>
      <c r="AL186" s="20" t="s">
        <v>14788</v>
      </c>
      <c r="AM186" s="20" t="s">
        <v>15199</v>
      </c>
      <c r="AN186" s="20"/>
      <c r="AO186" s="20"/>
    </row>
    <row r="187" spans="1:41" x14ac:dyDescent="0.2">
      <c r="A187" s="20" t="s">
        <v>1420</v>
      </c>
      <c r="B187" s="20" t="s">
        <v>15481</v>
      </c>
      <c r="C187" s="20" t="s">
        <v>15467</v>
      </c>
      <c r="D187" s="20" t="s">
        <v>391</v>
      </c>
      <c r="E187" s="20" t="s">
        <v>1423</v>
      </c>
      <c r="F187" s="20" t="s">
        <v>1422</v>
      </c>
      <c r="G187" s="20" t="s">
        <v>15468</v>
      </c>
      <c r="H187" s="20" t="s">
        <v>14694</v>
      </c>
      <c r="I187" s="20" t="s">
        <v>15482</v>
      </c>
      <c r="J187" s="20" t="s">
        <v>101</v>
      </c>
      <c r="K187" s="20" t="s">
        <v>14732</v>
      </c>
      <c r="L187" s="20" t="s">
        <v>15483</v>
      </c>
      <c r="M187" s="20"/>
      <c r="N187" s="20" t="s">
        <v>14698</v>
      </c>
      <c r="O187" s="20" t="s">
        <v>15195</v>
      </c>
      <c r="P187" s="20" t="s">
        <v>14735</v>
      </c>
      <c r="Q187" s="20"/>
      <c r="R187" s="20"/>
      <c r="S187" s="20" t="s">
        <v>15471</v>
      </c>
      <c r="T187" s="20" t="s">
        <v>14709</v>
      </c>
      <c r="U187" s="20" t="s">
        <v>15023</v>
      </c>
      <c r="V187" s="20" t="s">
        <v>15487</v>
      </c>
      <c r="W187" s="20"/>
      <c r="X187" s="20"/>
      <c r="Y187" s="20" t="s">
        <v>69</v>
      </c>
      <c r="Z187" s="20"/>
      <c r="AA187" s="20" t="s">
        <v>15484</v>
      </c>
      <c r="AB187" s="20" t="s">
        <v>69</v>
      </c>
      <c r="AC187" s="20" t="s">
        <v>14884</v>
      </c>
      <c r="AD187" s="20" t="s">
        <v>69</v>
      </c>
      <c r="AE187" s="20" t="s">
        <v>15485</v>
      </c>
      <c r="AF187" s="20" t="s">
        <v>68</v>
      </c>
      <c r="AG187" s="20" t="s">
        <v>15486</v>
      </c>
      <c r="AH187" s="20"/>
      <c r="AI187" s="20"/>
      <c r="AJ187" s="20" t="s">
        <v>14276</v>
      </c>
      <c r="AK187" s="20" t="s">
        <v>14276</v>
      </c>
      <c r="AL187" s="20" t="s">
        <v>14788</v>
      </c>
      <c r="AM187" s="20" t="s">
        <v>15199</v>
      </c>
      <c r="AN187" s="20"/>
      <c r="AO187" s="20"/>
    </row>
    <row r="188" spans="1:41" x14ac:dyDescent="0.2">
      <c r="A188" s="20" t="s">
        <v>1420</v>
      </c>
      <c r="B188" s="20" t="s">
        <v>15481</v>
      </c>
      <c r="C188" s="20" t="s">
        <v>15467</v>
      </c>
      <c r="D188" s="20" t="s">
        <v>391</v>
      </c>
      <c r="E188" s="20" t="s">
        <v>1423</v>
      </c>
      <c r="F188" s="20" t="s">
        <v>1422</v>
      </c>
      <c r="G188" s="20" t="s">
        <v>15468</v>
      </c>
      <c r="H188" s="20" t="s">
        <v>14694</v>
      </c>
      <c r="I188" s="20" t="s">
        <v>15482</v>
      </c>
      <c r="J188" s="20" t="s">
        <v>101</v>
      </c>
      <c r="K188" s="20" t="s">
        <v>14732</v>
      </c>
      <c r="L188" s="20" t="s">
        <v>15483</v>
      </c>
      <c r="M188" s="20"/>
      <c r="N188" s="20" t="s">
        <v>14698</v>
      </c>
      <c r="O188" s="20" t="s">
        <v>15195</v>
      </c>
      <c r="P188" s="20" t="s">
        <v>14735</v>
      </c>
      <c r="Q188" s="20"/>
      <c r="R188" s="20"/>
      <c r="S188" s="20" t="s">
        <v>15471</v>
      </c>
      <c r="T188" s="20" t="s">
        <v>14846</v>
      </c>
      <c r="U188" s="20" t="s">
        <v>15488</v>
      </c>
      <c r="V188" s="20" t="s">
        <v>15489</v>
      </c>
      <c r="W188" s="20"/>
      <c r="X188" s="20"/>
      <c r="Y188" s="20" t="s">
        <v>69</v>
      </c>
      <c r="Z188" s="20"/>
      <c r="AA188" s="20" t="s">
        <v>15484</v>
      </c>
      <c r="AB188" s="20" t="s">
        <v>69</v>
      </c>
      <c r="AC188" s="20" t="s">
        <v>14884</v>
      </c>
      <c r="AD188" s="20" t="s">
        <v>69</v>
      </c>
      <c r="AE188" s="20" t="s">
        <v>15485</v>
      </c>
      <c r="AF188" s="20" t="s">
        <v>68</v>
      </c>
      <c r="AG188" s="20" t="s">
        <v>15486</v>
      </c>
      <c r="AH188" s="20"/>
      <c r="AI188" s="20"/>
      <c r="AJ188" s="20" t="s">
        <v>14276</v>
      </c>
      <c r="AK188" s="20" t="s">
        <v>14276</v>
      </c>
      <c r="AL188" s="20" t="s">
        <v>14788</v>
      </c>
      <c r="AM188" s="20" t="s">
        <v>15199</v>
      </c>
      <c r="AN188" s="20"/>
      <c r="AO188" s="20"/>
    </row>
    <row r="189" spans="1:41" x14ac:dyDescent="0.2">
      <c r="A189" s="20" t="s">
        <v>1420</v>
      </c>
      <c r="B189" s="20" t="s">
        <v>15481</v>
      </c>
      <c r="C189" s="20" t="s">
        <v>15467</v>
      </c>
      <c r="D189" s="20" t="s">
        <v>391</v>
      </c>
      <c r="E189" s="20" t="s">
        <v>1423</v>
      </c>
      <c r="F189" s="20" t="s">
        <v>1422</v>
      </c>
      <c r="G189" s="20" t="s">
        <v>15468</v>
      </c>
      <c r="H189" s="20" t="s">
        <v>14694</v>
      </c>
      <c r="I189" s="20" t="s">
        <v>15482</v>
      </c>
      <c r="J189" s="20" t="s">
        <v>101</v>
      </c>
      <c r="K189" s="20" t="s">
        <v>14732</v>
      </c>
      <c r="L189" s="20" t="s">
        <v>15483</v>
      </c>
      <c r="M189" s="20"/>
      <c r="N189" s="20" t="s">
        <v>14698</v>
      </c>
      <c r="O189" s="20" t="s">
        <v>15195</v>
      </c>
      <c r="P189" s="20" t="s">
        <v>14735</v>
      </c>
      <c r="Q189" s="20"/>
      <c r="R189" s="20"/>
      <c r="S189" s="20" t="s">
        <v>15471</v>
      </c>
      <c r="T189" s="20" t="s">
        <v>14704</v>
      </c>
      <c r="U189" s="20" t="s">
        <v>14919</v>
      </c>
      <c r="V189" s="20" t="s">
        <v>14815</v>
      </c>
      <c r="W189" s="20"/>
      <c r="X189" s="20"/>
      <c r="Y189" s="20" t="s">
        <v>69</v>
      </c>
      <c r="Z189" s="20"/>
      <c r="AA189" s="20" t="s">
        <v>15484</v>
      </c>
      <c r="AB189" s="20" t="s">
        <v>69</v>
      </c>
      <c r="AC189" s="20" t="s">
        <v>14884</v>
      </c>
      <c r="AD189" s="20" t="s">
        <v>69</v>
      </c>
      <c r="AE189" s="20" t="s">
        <v>15490</v>
      </c>
      <c r="AF189" s="20" t="s">
        <v>69</v>
      </c>
      <c r="AG189" s="20" t="s">
        <v>15491</v>
      </c>
      <c r="AH189" s="20"/>
      <c r="AI189" s="20"/>
      <c r="AJ189" s="20" t="s">
        <v>14276</v>
      </c>
      <c r="AK189" s="20" t="s">
        <v>14276</v>
      </c>
      <c r="AL189" s="20" t="s">
        <v>14788</v>
      </c>
      <c r="AM189" s="20" t="s">
        <v>15199</v>
      </c>
      <c r="AN189" s="20"/>
      <c r="AO189" s="20"/>
    </row>
    <row r="190" spans="1:41" x14ac:dyDescent="0.2">
      <c r="A190" s="20" t="s">
        <v>1420</v>
      </c>
      <c r="B190" s="20" t="s">
        <v>15481</v>
      </c>
      <c r="C190" s="20" t="s">
        <v>15467</v>
      </c>
      <c r="D190" s="20" t="s">
        <v>391</v>
      </c>
      <c r="E190" s="20" t="s">
        <v>1423</v>
      </c>
      <c r="F190" s="20" t="s">
        <v>1422</v>
      </c>
      <c r="G190" s="20" t="s">
        <v>15468</v>
      </c>
      <c r="H190" s="20" t="s">
        <v>14694</v>
      </c>
      <c r="I190" s="20" t="s">
        <v>15482</v>
      </c>
      <c r="J190" s="20" t="s">
        <v>101</v>
      </c>
      <c r="K190" s="20" t="s">
        <v>14732</v>
      </c>
      <c r="L190" s="20" t="s">
        <v>15483</v>
      </c>
      <c r="M190" s="20"/>
      <c r="N190" s="20" t="s">
        <v>14698</v>
      </c>
      <c r="O190" s="20" t="s">
        <v>15195</v>
      </c>
      <c r="P190" s="20" t="s">
        <v>14735</v>
      </c>
      <c r="Q190" s="20"/>
      <c r="R190" s="20"/>
      <c r="S190" s="20" t="s">
        <v>15471</v>
      </c>
      <c r="T190" s="20" t="s">
        <v>14709</v>
      </c>
      <c r="U190" s="20" t="s">
        <v>15492</v>
      </c>
      <c r="V190" s="20" t="s">
        <v>15493</v>
      </c>
      <c r="W190" s="20"/>
      <c r="X190" s="20"/>
      <c r="Y190" s="20" t="s">
        <v>69</v>
      </c>
      <c r="Z190" s="20"/>
      <c r="AA190" s="20" t="s">
        <v>15484</v>
      </c>
      <c r="AB190" s="20" t="s">
        <v>69</v>
      </c>
      <c r="AC190" s="20" t="s">
        <v>14884</v>
      </c>
      <c r="AD190" s="20" t="s">
        <v>69</v>
      </c>
      <c r="AE190" s="20" t="s">
        <v>15490</v>
      </c>
      <c r="AF190" s="20" t="s">
        <v>69</v>
      </c>
      <c r="AG190" s="20" t="s">
        <v>15491</v>
      </c>
      <c r="AH190" s="20"/>
      <c r="AI190" s="20"/>
      <c r="AJ190" s="20" t="s">
        <v>14276</v>
      </c>
      <c r="AK190" s="20" t="s">
        <v>14276</v>
      </c>
      <c r="AL190" s="20" t="s">
        <v>14788</v>
      </c>
      <c r="AM190" s="20" t="s">
        <v>15199</v>
      </c>
      <c r="AN190" s="20"/>
      <c r="AO190" s="20"/>
    </row>
    <row r="191" spans="1:41" x14ac:dyDescent="0.2">
      <c r="A191" s="20" t="s">
        <v>1420</v>
      </c>
      <c r="B191" s="20" t="s">
        <v>15481</v>
      </c>
      <c r="C191" s="20" t="s">
        <v>15467</v>
      </c>
      <c r="D191" s="20" t="s">
        <v>391</v>
      </c>
      <c r="E191" s="20" t="s">
        <v>1423</v>
      </c>
      <c r="F191" s="20" t="s">
        <v>1422</v>
      </c>
      <c r="G191" s="20" t="s">
        <v>15468</v>
      </c>
      <c r="H191" s="20" t="s">
        <v>14694</v>
      </c>
      <c r="I191" s="20" t="s">
        <v>15482</v>
      </c>
      <c r="J191" s="20" t="s">
        <v>101</v>
      </c>
      <c r="K191" s="20" t="s">
        <v>14732</v>
      </c>
      <c r="L191" s="20" t="s">
        <v>15483</v>
      </c>
      <c r="M191" s="20"/>
      <c r="N191" s="20" t="s">
        <v>14698</v>
      </c>
      <c r="O191" s="20" t="s">
        <v>15195</v>
      </c>
      <c r="P191" s="20" t="s">
        <v>14735</v>
      </c>
      <c r="Q191" s="20"/>
      <c r="R191" s="20"/>
      <c r="S191" s="20" t="s">
        <v>15471</v>
      </c>
      <c r="T191" s="20" t="s">
        <v>14846</v>
      </c>
      <c r="U191" s="20" t="s">
        <v>15494</v>
      </c>
      <c r="V191" s="20" t="s">
        <v>15495</v>
      </c>
      <c r="W191" s="20"/>
      <c r="X191" s="20"/>
      <c r="Y191" s="20" t="s">
        <v>69</v>
      </c>
      <c r="Z191" s="20"/>
      <c r="AA191" s="20" t="s">
        <v>15484</v>
      </c>
      <c r="AB191" s="20" t="s">
        <v>69</v>
      </c>
      <c r="AC191" s="20" t="s">
        <v>14884</v>
      </c>
      <c r="AD191" s="20" t="s">
        <v>69</v>
      </c>
      <c r="AE191" s="20" t="s">
        <v>15490</v>
      </c>
      <c r="AF191" s="20" t="s">
        <v>69</v>
      </c>
      <c r="AG191" s="20" t="s">
        <v>15491</v>
      </c>
      <c r="AH191" s="20"/>
      <c r="AI191" s="20"/>
      <c r="AJ191" s="20" t="s">
        <v>14276</v>
      </c>
      <c r="AK191" s="20" t="s">
        <v>14276</v>
      </c>
      <c r="AL191" s="20" t="s">
        <v>14788</v>
      </c>
      <c r="AM191" s="20" t="s">
        <v>15199</v>
      </c>
      <c r="AN191" s="20"/>
      <c r="AO191" s="20"/>
    </row>
    <row r="192" spans="1:41" x14ac:dyDescent="0.2">
      <c r="A192" s="20" t="s">
        <v>1420</v>
      </c>
      <c r="B192" s="20" t="s">
        <v>15481</v>
      </c>
      <c r="C192" s="20" t="s">
        <v>15467</v>
      </c>
      <c r="D192" s="20" t="s">
        <v>391</v>
      </c>
      <c r="E192" s="20" t="s">
        <v>1423</v>
      </c>
      <c r="F192" s="20" t="s">
        <v>1422</v>
      </c>
      <c r="G192" s="20" t="s">
        <v>15468</v>
      </c>
      <c r="H192" s="20" t="s">
        <v>14694</v>
      </c>
      <c r="I192" s="20" t="s">
        <v>15482</v>
      </c>
      <c r="J192" s="20" t="s">
        <v>101</v>
      </c>
      <c r="K192" s="20" t="s">
        <v>14732</v>
      </c>
      <c r="L192" s="20" t="s">
        <v>15483</v>
      </c>
      <c r="M192" s="20"/>
      <c r="N192" s="20" t="s">
        <v>14698</v>
      </c>
      <c r="O192" s="20" t="s">
        <v>15195</v>
      </c>
      <c r="P192" s="20" t="s">
        <v>14735</v>
      </c>
      <c r="Q192" s="20"/>
      <c r="R192" s="20"/>
      <c r="S192" s="20" t="s">
        <v>15471</v>
      </c>
      <c r="T192" s="20" t="s">
        <v>14704</v>
      </c>
      <c r="U192" s="20" t="s">
        <v>14945</v>
      </c>
      <c r="V192" s="20" t="s">
        <v>14831</v>
      </c>
      <c r="W192" s="20"/>
      <c r="X192" s="20"/>
      <c r="Y192" s="20" t="s">
        <v>69</v>
      </c>
      <c r="Z192" s="20"/>
      <c r="AA192" s="20" t="s">
        <v>15484</v>
      </c>
      <c r="AB192" s="20" t="s">
        <v>69</v>
      </c>
      <c r="AC192" s="20" t="s">
        <v>14884</v>
      </c>
      <c r="AD192" s="20" t="s">
        <v>69</v>
      </c>
      <c r="AE192" s="20" t="s">
        <v>15496</v>
      </c>
      <c r="AF192" s="20" t="s">
        <v>68</v>
      </c>
      <c r="AG192" s="20" t="s">
        <v>15497</v>
      </c>
      <c r="AH192" s="20"/>
      <c r="AI192" s="20"/>
      <c r="AJ192" s="20" t="s">
        <v>14276</v>
      </c>
      <c r="AK192" s="20" t="s">
        <v>14276</v>
      </c>
      <c r="AL192" s="20" t="s">
        <v>14788</v>
      </c>
      <c r="AM192" s="20" t="s">
        <v>15199</v>
      </c>
      <c r="AN192" s="20"/>
      <c r="AO192" s="20"/>
    </row>
    <row r="193" spans="1:41" x14ac:dyDescent="0.2">
      <c r="A193" s="20" t="s">
        <v>1420</v>
      </c>
      <c r="B193" s="20" t="s">
        <v>15481</v>
      </c>
      <c r="C193" s="20" t="s">
        <v>15467</v>
      </c>
      <c r="D193" s="20" t="s">
        <v>391</v>
      </c>
      <c r="E193" s="20" t="s">
        <v>1423</v>
      </c>
      <c r="F193" s="20" t="s">
        <v>1422</v>
      </c>
      <c r="G193" s="20" t="s">
        <v>15468</v>
      </c>
      <c r="H193" s="20" t="s">
        <v>14694</v>
      </c>
      <c r="I193" s="20" t="s">
        <v>15482</v>
      </c>
      <c r="J193" s="20" t="s">
        <v>101</v>
      </c>
      <c r="K193" s="20" t="s">
        <v>14732</v>
      </c>
      <c r="L193" s="20" t="s">
        <v>15483</v>
      </c>
      <c r="M193" s="20"/>
      <c r="N193" s="20" t="s">
        <v>14698</v>
      </c>
      <c r="O193" s="20" t="s">
        <v>15195</v>
      </c>
      <c r="P193" s="20" t="s">
        <v>14735</v>
      </c>
      <c r="Q193" s="20"/>
      <c r="R193" s="20"/>
      <c r="S193" s="20" t="s">
        <v>15471</v>
      </c>
      <c r="T193" s="20" t="s">
        <v>14709</v>
      </c>
      <c r="U193" s="20" t="s">
        <v>15498</v>
      </c>
      <c r="V193" s="20" t="s">
        <v>15499</v>
      </c>
      <c r="W193" s="20"/>
      <c r="X193" s="20"/>
      <c r="Y193" s="20" t="s">
        <v>69</v>
      </c>
      <c r="Z193" s="20"/>
      <c r="AA193" s="20" t="s">
        <v>15484</v>
      </c>
      <c r="AB193" s="20" t="s">
        <v>69</v>
      </c>
      <c r="AC193" s="20" t="s">
        <v>14884</v>
      </c>
      <c r="AD193" s="20" t="s">
        <v>69</v>
      </c>
      <c r="AE193" s="20" t="s">
        <v>15496</v>
      </c>
      <c r="AF193" s="20" t="s">
        <v>68</v>
      </c>
      <c r="AG193" s="20" t="s">
        <v>15497</v>
      </c>
      <c r="AH193" s="20"/>
      <c r="AI193" s="20"/>
      <c r="AJ193" s="20" t="s">
        <v>14276</v>
      </c>
      <c r="AK193" s="20" t="s">
        <v>14276</v>
      </c>
      <c r="AL193" s="20" t="s">
        <v>14788</v>
      </c>
      <c r="AM193" s="20" t="s">
        <v>15199</v>
      </c>
      <c r="AN193" s="20"/>
      <c r="AO193" s="20"/>
    </row>
    <row r="194" spans="1:41" x14ac:dyDescent="0.2">
      <c r="A194" s="20" t="s">
        <v>1420</v>
      </c>
      <c r="B194" s="20" t="s">
        <v>15481</v>
      </c>
      <c r="C194" s="20" t="s">
        <v>15467</v>
      </c>
      <c r="D194" s="20" t="s">
        <v>391</v>
      </c>
      <c r="E194" s="20" t="s">
        <v>1423</v>
      </c>
      <c r="F194" s="20" t="s">
        <v>1422</v>
      </c>
      <c r="G194" s="20" t="s">
        <v>15468</v>
      </c>
      <c r="H194" s="20" t="s">
        <v>14694</v>
      </c>
      <c r="I194" s="20" t="s">
        <v>15482</v>
      </c>
      <c r="J194" s="20" t="s">
        <v>101</v>
      </c>
      <c r="K194" s="20" t="s">
        <v>14732</v>
      </c>
      <c r="L194" s="20" t="s">
        <v>15483</v>
      </c>
      <c r="M194" s="20"/>
      <c r="N194" s="20" t="s">
        <v>14698</v>
      </c>
      <c r="O194" s="20" t="s">
        <v>15195</v>
      </c>
      <c r="P194" s="20" t="s">
        <v>14735</v>
      </c>
      <c r="Q194" s="20"/>
      <c r="R194" s="20"/>
      <c r="S194" s="20" t="s">
        <v>15471</v>
      </c>
      <c r="T194" s="20" t="s">
        <v>14846</v>
      </c>
      <c r="U194" s="20" t="s">
        <v>15500</v>
      </c>
      <c r="V194" s="20" t="s">
        <v>15501</v>
      </c>
      <c r="W194" s="20"/>
      <c r="X194" s="20"/>
      <c r="Y194" s="20" t="s">
        <v>69</v>
      </c>
      <c r="Z194" s="20"/>
      <c r="AA194" s="20" t="s">
        <v>15484</v>
      </c>
      <c r="AB194" s="20" t="s">
        <v>69</v>
      </c>
      <c r="AC194" s="20" t="s">
        <v>14884</v>
      </c>
      <c r="AD194" s="20" t="s">
        <v>69</v>
      </c>
      <c r="AE194" s="20" t="s">
        <v>15496</v>
      </c>
      <c r="AF194" s="20" t="s">
        <v>68</v>
      </c>
      <c r="AG194" s="20" t="s">
        <v>15497</v>
      </c>
      <c r="AH194" s="20"/>
      <c r="AI194" s="20"/>
      <c r="AJ194" s="20" t="s">
        <v>14276</v>
      </c>
      <c r="AK194" s="20" t="s">
        <v>14276</v>
      </c>
      <c r="AL194" s="20" t="s">
        <v>14788</v>
      </c>
      <c r="AM194" s="20" t="s">
        <v>15199</v>
      </c>
      <c r="AN194" s="20"/>
      <c r="AO194" s="20"/>
    </row>
    <row r="195" spans="1:41" x14ac:dyDescent="0.2">
      <c r="A195" s="20" t="s">
        <v>1420</v>
      </c>
      <c r="B195" s="20" t="s">
        <v>15481</v>
      </c>
      <c r="C195" s="20" t="s">
        <v>15467</v>
      </c>
      <c r="D195" s="20" t="s">
        <v>391</v>
      </c>
      <c r="E195" s="20" t="s">
        <v>1423</v>
      </c>
      <c r="F195" s="20" t="s">
        <v>1422</v>
      </c>
      <c r="G195" s="20" t="s">
        <v>15468</v>
      </c>
      <c r="H195" s="20" t="s">
        <v>14694</v>
      </c>
      <c r="I195" s="20" t="s">
        <v>15482</v>
      </c>
      <c r="J195" s="20" t="s">
        <v>101</v>
      </c>
      <c r="K195" s="20" t="s">
        <v>14732</v>
      </c>
      <c r="L195" s="20" t="s">
        <v>15483</v>
      </c>
      <c r="M195" s="20"/>
      <c r="N195" s="20" t="s">
        <v>14698</v>
      </c>
      <c r="O195" s="20" t="s">
        <v>15195</v>
      </c>
      <c r="P195" s="20" t="s">
        <v>14735</v>
      </c>
      <c r="Q195" s="20"/>
      <c r="R195" s="20"/>
      <c r="S195" s="20" t="s">
        <v>15471</v>
      </c>
      <c r="T195" s="20" t="s">
        <v>14704</v>
      </c>
      <c r="U195" s="20" t="s">
        <v>14945</v>
      </c>
      <c r="V195" s="20" t="s">
        <v>14951</v>
      </c>
      <c r="W195" s="20"/>
      <c r="X195" s="20"/>
      <c r="Y195" s="20" t="s">
        <v>69</v>
      </c>
      <c r="Z195" s="20"/>
      <c r="AA195" s="20" t="s">
        <v>15484</v>
      </c>
      <c r="AB195" s="20" t="s">
        <v>69</v>
      </c>
      <c r="AC195" s="20" t="s">
        <v>14884</v>
      </c>
      <c r="AD195" s="20" t="s">
        <v>69</v>
      </c>
      <c r="AE195" s="20" t="s">
        <v>15502</v>
      </c>
      <c r="AF195" s="20" t="s">
        <v>69</v>
      </c>
      <c r="AG195" s="20" t="s">
        <v>15503</v>
      </c>
      <c r="AH195" s="20"/>
      <c r="AI195" s="20"/>
      <c r="AJ195" s="20" t="s">
        <v>14276</v>
      </c>
      <c r="AK195" s="20" t="s">
        <v>14276</v>
      </c>
      <c r="AL195" s="20" t="s">
        <v>14788</v>
      </c>
      <c r="AM195" s="20" t="s">
        <v>15199</v>
      </c>
      <c r="AN195" s="20"/>
      <c r="AO195" s="20"/>
    </row>
    <row r="196" spans="1:41" x14ac:dyDescent="0.2">
      <c r="A196" s="20" t="s">
        <v>1420</v>
      </c>
      <c r="B196" s="20" t="s">
        <v>15481</v>
      </c>
      <c r="C196" s="20" t="s">
        <v>15467</v>
      </c>
      <c r="D196" s="20" t="s">
        <v>391</v>
      </c>
      <c r="E196" s="20" t="s">
        <v>1423</v>
      </c>
      <c r="F196" s="20" t="s">
        <v>1422</v>
      </c>
      <c r="G196" s="20" t="s">
        <v>15468</v>
      </c>
      <c r="H196" s="20" t="s">
        <v>14694</v>
      </c>
      <c r="I196" s="20" t="s">
        <v>15482</v>
      </c>
      <c r="J196" s="20" t="s">
        <v>101</v>
      </c>
      <c r="K196" s="20" t="s">
        <v>14732</v>
      </c>
      <c r="L196" s="20" t="s">
        <v>15483</v>
      </c>
      <c r="M196" s="20"/>
      <c r="N196" s="20" t="s">
        <v>14698</v>
      </c>
      <c r="O196" s="20" t="s">
        <v>15195</v>
      </c>
      <c r="P196" s="20" t="s">
        <v>14735</v>
      </c>
      <c r="Q196" s="20"/>
      <c r="R196" s="20"/>
      <c r="S196" s="20" t="s">
        <v>15471</v>
      </c>
      <c r="T196" s="20" t="s">
        <v>14709</v>
      </c>
      <c r="U196" s="20" t="s">
        <v>15504</v>
      </c>
      <c r="V196" s="20" t="s">
        <v>15505</v>
      </c>
      <c r="W196" s="20"/>
      <c r="X196" s="20"/>
      <c r="Y196" s="20" t="s">
        <v>69</v>
      </c>
      <c r="Z196" s="20"/>
      <c r="AA196" s="20" t="s">
        <v>15484</v>
      </c>
      <c r="AB196" s="20" t="s">
        <v>69</v>
      </c>
      <c r="AC196" s="20" t="s">
        <v>14884</v>
      </c>
      <c r="AD196" s="20" t="s">
        <v>69</v>
      </c>
      <c r="AE196" s="20" t="s">
        <v>15502</v>
      </c>
      <c r="AF196" s="20" t="s">
        <v>69</v>
      </c>
      <c r="AG196" s="20" t="s">
        <v>15503</v>
      </c>
      <c r="AH196" s="20"/>
      <c r="AI196" s="20"/>
      <c r="AJ196" s="20" t="s">
        <v>14276</v>
      </c>
      <c r="AK196" s="20" t="s">
        <v>14276</v>
      </c>
      <c r="AL196" s="20" t="s">
        <v>14788</v>
      </c>
      <c r="AM196" s="20" t="s">
        <v>15199</v>
      </c>
      <c r="AN196" s="20"/>
      <c r="AO196" s="20"/>
    </row>
    <row r="197" spans="1:41" x14ac:dyDescent="0.2">
      <c r="A197" s="20" t="s">
        <v>1420</v>
      </c>
      <c r="B197" s="20" t="s">
        <v>15481</v>
      </c>
      <c r="C197" s="20" t="s">
        <v>15467</v>
      </c>
      <c r="D197" s="20" t="s">
        <v>391</v>
      </c>
      <c r="E197" s="20" t="s">
        <v>1423</v>
      </c>
      <c r="F197" s="20" t="s">
        <v>1422</v>
      </c>
      <c r="G197" s="20" t="s">
        <v>15468</v>
      </c>
      <c r="H197" s="20" t="s">
        <v>14694</v>
      </c>
      <c r="I197" s="20" t="s">
        <v>15482</v>
      </c>
      <c r="J197" s="20" t="s">
        <v>101</v>
      </c>
      <c r="K197" s="20" t="s">
        <v>14732</v>
      </c>
      <c r="L197" s="20" t="s">
        <v>15483</v>
      </c>
      <c r="M197" s="20"/>
      <c r="N197" s="20" t="s">
        <v>14698</v>
      </c>
      <c r="O197" s="20" t="s">
        <v>15195</v>
      </c>
      <c r="P197" s="20" t="s">
        <v>14735</v>
      </c>
      <c r="Q197" s="20"/>
      <c r="R197" s="20"/>
      <c r="S197" s="20" t="s">
        <v>15471</v>
      </c>
      <c r="T197" s="20" t="s">
        <v>14846</v>
      </c>
      <c r="U197" s="20" t="s">
        <v>15506</v>
      </c>
      <c r="V197" s="20" t="s">
        <v>15507</v>
      </c>
      <c r="W197" s="20"/>
      <c r="X197" s="20"/>
      <c r="Y197" s="20" t="s">
        <v>69</v>
      </c>
      <c r="Z197" s="20"/>
      <c r="AA197" s="20" t="s">
        <v>15484</v>
      </c>
      <c r="AB197" s="20" t="s">
        <v>69</v>
      </c>
      <c r="AC197" s="20" t="s">
        <v>14884</v>
      </c>
      <c r="AD197" s="20" t="s">
        <v>69</v>
      </c>
      <c r="AE197" s="20" t="s">
        <v>15502</v>
      </c>
      <c r="AF197" s="20" t="s">
        <v>69</v>
      </c>
      <c r="AG197" s="20" t="s">
        <v>15503</v>
      </c>
      <c r="AH197" s="20"/>
      <c r="AI197" s="20"/>
      <c r="AJ197" s="20" t="s">
        <v>14276</v>
      </c>
      <c r="AK197" s="20" t="s">
        <v>14276</v>
      </c>
      <c r="AL197" s="20" t="s">
        <v>14788</v>
      </c>
      <c r="AM197" s="20" t="s">
        <v>15199</v>
      </c>
      <c r="AN197" s="20"/>
      <c r="AO197" s="20"/>
    </row>
    <row r="198" spans="1:41" x14ac:dyDescent="0.2">
      <c r="A198" s="20" t="s">
        <v>1477</v>
      </c>
      <c r="B198" s="20" t="s">
        <v>15508</v>
      </c>
      <c r="C198" s="20" t="s">
        <v>15509</v>
      </c>
      <c r="D198" s="20" t="s">
        <v>430</v>
      </c>
      <c r="E198" s="20" t="s">
        <v>1479</v>
      </c>
      <c r="F198" s="20" t="s">
        <v>557</v>
      </c>
      <c r="G198" s="20" t="s">
        <v>15510</v>
      </c>
      <c r="H198" s="20" t="s">
        <v>110</v>
      </c>
      <c r="I198" s="20" t="s">
        <v>15511</v>
      </c>
      <c r="J198" s="20" t="s">
        <v>101</v>
      </c>
      <c r="K198" s="20" t="s">
        <v>14732</v>
      </c>
      <c r="L198" s="20" t="s">
        <v>15512</v>
      </c>
      <c r="M198" s="20"/>
      <c r="N198" s="20" t="s">
        <v>14786</v>
      </c>
      <c r="O198" s="20" t="s">
        <v>14772</v>
      </c>
      <c r="P198" s="20" t="s">
        <v>14787</v>
      </c>
      <c r="Q198" s="20"/>
      <c r="R198" s="20"/>
      <c r="S198" s="20" t="s">
        <v>15513</v>
      </c>
      <c r="T198" s="20" t="s">
        <v>14704</v>
      </c>
      <c r="U198" s="20" t="s">
        <v>15514</v>
      </c>
      <c r="V198" s="20" t="s">
        <v>15515</v>
      </c>
      <c r="W198" s="20"/>
      <c r="X198" s="20"/>
      <c r="Y198" s="20" t="s">
        <v>69</v>
      </c>
      <c r="Z198" s="20"/>
      <c r="AA198" s="20" t="s">
        <v>15516</v>
      </c>
      <c r="AB198" s="20" t="s">
        <v>68</v>
      </c>
      <c r="AC198" s="20" t="s">
        <v>68</v>
      </c>
      <c r="AD198" s="20"/>
      <c r="AE198" s="20" t="s">
        <v>15517</v>
      </c>
      <c r="AF198" s="20" t="s">
        <v>68</v>
      </c>
      <c r="AG198" s="20" t="s">
        <v>15518</v>
      </c>
      <c r="AH198" s="20"/>
      <c r="AI198" s="20" t="s">
        <v>14875</v>
      </c>
      <c r="AJ198" s="20" t="s">
        <v>14238</v>
      </c>
      <c r="AK198" s="20" t="s">
        <v>14232</v>
      </c>
      <c r="AL198" s="20"/>
      <c r="AM198" s="20" t="s">
        <v>14910</v>
      </c>
      <c r="AN198" s="20"/>
      <c r="AO198" s="20"/>
    </row>
    <row r="199" spans="1:41" x14ac:dyDescent="0.2">
      <c r="A199" s="20" t="s">
        <v>1477</v>
      </c>
      <c r="B199" s="20" t="s">
        <v>15508</v>
      </c>
      <c r="C199" s="20" t="s">
        <v>15509</v>
      </c>
      <c r="D199" s="20" t="s">
        <v>430</v>
      </c>
      <c r="E199" s="20" t="s">
        <v>1479</v>
      </c>
      <c r="F199" s="20" t="s">
        <v>557</v>
      </c>
      <c r="G199" s="20" t="s">
        <v>15510</v>
      </c>
      <c r="H199" s="20" t="s">
        <v>110</v>
      </c>
      <c r="I199" s="20" t="s">
        <v>15511</v>
      </c>
      <c r="J199" s="20" t="s">
        <v>101</v>
      </c>
      <c r="K199" s="20" t="s">
        <v>14732</v>
      </c>
      <c r="L199" s="20" t="s">
        <v>15512</v>
      </c>
      <c r="M199" s="20"/>
      <c r="N199" s="20" t="s">
        <v>14786</v>
      </c>
      <c r="O199" s="20" t="s">
        <v>14772</v>
      </c>
      <c r="P199" s="20" t="s">
        <v>14787</v>
      </c>
      <c r="Q199" s="20"/>
      <c r="R199" s="20"/>
      <c r="S199" s="20" t="s">
        <v>15513</v>
      </c>
      <c r="T199" s="20" t="s">
        <v>14704</v>
      </c>
      <c r="U199" s="20" t="s">
        <v>15519</v>
      </c>
      <c r="V199" s="20" t="s">
        <v>15520</v>
      </c>
      <c r="W199" s="20"/>
      <c r="X199" s="20"/>
      <c r="Y199" s="20" t="s">
        <v>69</v>
      </c>
      <c r="Z199" s="20"/>
      <c r="AA199" s="20" t="s">
        <v>15516</v>
      </c>
      <c r="AB199" s="20" t="s">
        <v>68</v>
      </c>
      <c r="AC199" s="20" t="s">
        <v>68</v>
      </c>
      <c r="AD199" s="20"/>
      <c r="AE199" s="20" t="s">
        <v>15521</v>
      </c>
      <c r="AF199" s="20" t="s">
        <v>69</v>
      </c>
      <c r="AG199" s="20" t="s">
        <v>15522</v>
      </c>
      <c r="AH199" s="20"/>
      <c r="AI199" s="20" t="s">
        <v>14875</v>
      </c>
      <c r="AJ199" s="20" t="s">
        <v>14238</v>
      </c>
      <c r="AK199" s="20" t="s">
        <v>14232</v>
      </c>
      <c r="AL199" s="20"/>
      <c r="AM199" s="20" t="s">
        <v>14910</v>
      </c>
      <c r="AN199" s="20"/>
      <c r="AO199" s="20"/>
    </row>
    <row r="200" spans="1:41" x14ac:dyDescent="0.2">
      <c r="A200" s="20" t="s">
        <v>1477</v>
      </c>
      <c r="B200" s="20" t="s">
        <v>15508</v>
      </c>
      <c r="C200" s="20" t="s">
        <v>15509</v>
      </c>
      <c r="D200" s="20" t="s">
        <v>430</v>
      </c>
      <c r="E200" s="20" t="s">
        <v>1479</v>
      </c>
      <c r="F200" s="20" t="s">
        <v>557</v>
      </c>
      <c r="G200" s="20" t="s">
        <v>15510</v>
      </c>
      <c r="H200" s="20" t="s">
        <v>110</v>
      </c>
      <c r="I200" s="20" t="s">
        <v>15523</v>
      </c>
      <c r="J200" s="20" t="s">
        <v>102</v>
      </c>
      <c r="K200" s="20" t="s">
        <v>14732</v>
      </c>
      <c r="L200" s="20" t="s">
        <v>15512</v>
      </c>
      <c r="M200" s="20"/>
      <c r="N200" s="20" t="s">
        <v>14786</v>
      </c>
      <c r="O200" s="20" t="s">
        <v>14772</v>
      </c>
      <c r="P200" s="20" t="s">
        <v>14787</v>
      </c>
      <c r="Q200" s="20"/>
      <c r="R200" s="20"/>
      <c r="S200" s="20" t="s">
        <v>15513</v>
      </c>
      <c r="T200" s="20" t="s">
        <v>14790</v>
      </c>
      <c r="U200" s="20" t="s">
        <v>15524</v>
      </c>
      <c r="V200" s="20" t="s">
        <v>15525</v>
      </c>
      <c r="W200" s="20"/>
      <c r="X200" s="20"/>
      <c r="Y200" s="20" t="s">
        <v>69</v>
      </c>
      <c r="Z200" s="20"/>
      <c r="AA200" s="20" t="s">
        <v>15516</v>
      </c>
      <c r="AB200" s="20" t="s">
        <v>68</v>
      </c>
      <c r="AC200" s="20" t="s">
        <v>68</v>
      </c>
      <c r="AD200" s="20"/>
      <c r="AE200" s="20" t="s">
        <v>15526</v>
      </c>
      <c r="AF200" s="20" t="s">
        <v>68</v>
      </c>
      <c r="AG200" s="20" t="s">
        <v>15518</v>
      </c>
      <c r="AH200" s="20"/>
      <c r="AI200" s="20" t="s">
        <v>14875</v>
      </c>
      <c r="AJ200" s="20" t="s">
        <v>14238</v>
      </c>
      <c r="AK200" s="20" t="s">
        <v>14232</v>
      </c>
      <c r="AL200" s="20"/>
      <c r="AM200" s="20" t="s">
        <v>14910</v>
      </c>
      <c r="AN200" s="20"/>
      <c r="AO200" s="20"/>
    </row>
    <row r="201" spans="1:41" x14ac:dyDescent="0.2">
      <c r="A201" s="20" t="s">
        <v>1477</v>
      </c>
      <c r="B201" s="20" t="s">
        <v>15508</v>
      </c>
      <c r="C201" s="20" t="s">
        <v>15509</v>
      </c>
      <c r="D201" s="20" t="s">
        <v>430</v>
      </c>
      <c r="E201" s="20" t="s">
        <v>1479</v>
      </c>
      <c r="F201" s="20" t="s">
        <v>557</v>
      </c>
      <c r="G201" s="20" t="s">
        <v>15510</v>
      </c>
      <c r="H201" s="20" t="s">
        <v>110</v>
      </c>
      <c r="I201" s="20" t="s">
        <v>15523</v>
      </c>
      <c r="J201" s="20" t="s">
        <v>102</v>
      </c>
      <c r="K201" s="20" t="s">
        <v>14732</v>
      </c>
      <c r="L201" s="20" t="s">
        <v>15512</v>
      </c>
      <c r="M201" s="20"/>
      <c r="N201" s="20" t="s">
        <v>14786</v>
      </c>
      <c r="O201" s="20" t="s">
        <v>14772</v>
      </c>
      <c r="P201" s="20" t="s">
        <v>14787</v>
      </c>
      <c r="Q201" s="20"/>
      <c r="R201" s="20"/>
      <c r="S201" s="20" t="s">
        <v>15513</v>
      </c>
      <c r="T201" s="20" t="s">
        <v>14790</v>
      </c>
      <c r="U201" s="20" t="s">
        <v>15527</v>
      </c>
      <c r="V201" s="20" t="s">
        <v>15528</v>
      </c>
      <c r="W201" s="20"/>
      <c r="X201" s="20"/>
      <c r="Y201" s="20" t="s">
        <v>69</v>
      </c>
      <c r="Z201" s="20"/>
      <c r="AA201" s="20" t="s">
        <v>15516</v>
      </c>
      <c r="AB201" s="20" t="s">
        <v>68</v>
      </c>
      <c r="AC201" s="20" t="s">
        <v>68</v>
      </c>
      <c r="AD201" s="20"/>
      <c r="AE201" s="20" t="s">
        <v>15529</v>
      </c>
      <c r="AF201" s="20" t="s">
        <v>69</v>
      </c>
      <c r="AG201" s="20" t="s">
        <v>15522</v>
      </c>
      <c r="AH201" s="20"/>
      <c r="AI201" s="20" t="s">
        <v>14875</v>
      </c>
      <c r="AJ201" s="20" t="s">
        <v>14238</v>
      </c>
      <c r="AK201" s="20" t="s">
        <v>14232</v>
      </c>
      <c r="AL201" s="20"/>
      <c r="AM201" s="20" t="s">
        <v>14910</v>
      </c>
      <c r="AN201" s="20"/>
      <c r="AO201" s="20"/>
    </row>
    <row r="202" spans="1:41" x14ac:dyDescent="0.2">
      <c r="A202" s="20" t="s">
        <v>1477</v>
      </c>
      <c r="B202" s="20" t="s">
        <v>15508</v>
      </c>
      <c r="C202" s="20" t="s">
        <v>15509</v>
      </c>
      <c r="D202" s="20" t="s">
        <v>430</v>
      </c>
      <c r="E202" s="20" t="s">
        <v>1479</v>
      </c>
      <c r="F202" s="20" t="s">
        <v>557</v>
      </c>
      <c r="G202" s="20" t="s">
        <v>15510</v>
      </c>
      <c r="H202" s="20" t="s">
        <v>110</v>
      </c>
      <c r="I202" s="20" t="s">
        <v>15530</v>
      </c>
      <c r="J202" s="20" t="s">
        <v>102</v>
      </c>
      <c r="K202" s="20" t="s">
        <v>14732</v>
      </c>
      <c r="L202" s="20" t="s">
        <v>15512</v>
      </c>
      <c r="M202" s="20"/>
      <c r="N202" s="20" t="s">
        <v>14786</v>
      </c>
      <c r="O202" s="20" t="s">
        <v>14772</v>
      </c>
      <c r="P202" s="20" t="s">
        <v>14787</v>
      </c>
      <c r="Q202" s="20"/>
      <c r="R202" s="20"/>
      <c r="S202" s="20" t="s">
        <v>15513</v>
      </c>
      <c r="T202" s="20" t="s">
        <v>14790</v>
      </c>
      <c r="U202" s="20" t="s">
        <v>15531</v>
      </c>
      <c r="V202" s="20" t="s">
        <v>15532</v>
      </c>
      <c r="W202" s="20"/>
      <c r="X202" s="20"/>
      <c r="Y202" s="20" t="s">
        <v>69</v>
      </c>
      <c r="Z202" s="20"/>
      <c r="AA202" s="20" t="s">
        <v>15516</v>
      </c>
      <c r="AB202" s="20" t="s">
        <v>68</v>
      </c>
      <c r="AC202" s="20" t="s">
        <v>68</v>
      </c>
      <c r="AD202" s="20"/>
      <c r="AE202" s="20" t="s">
        <v>15533</v>
      </c>
      <c r="AF202" s="20" t="s">
        <v>68</v>
      </c>
      <c r="AG202" s="20" t="s">
        <v>15518</v>
      </c>
      <c r="AH202" s="20"/>
      <c r="AI202" s="20" t="s">
        <v>14875</v>
      </c>
      <c r="AJ202" s="20" t="s">
        <v>14238</v>
      </c>
      <c r="AK202" s="20" t="s">
        <v>14232</v>
      </c>
      <c r="AL202" s="20"/>
      <c r="AM202" s="20" t="s">
        <v>14910</v>
      </c>
      <c r="AN202" s="20"/>
      <c r="AO202" s="20"/>
    </row>
    <row r="203" spans="1:41" x14ac:dyDescent="0.2">
      <c r="A203" s="20" t="s">
        <v>1477</v>
      </c>
      <c r="B203" s="20" t="s">
        <v>15508</v>
      </c>
      <c r="C203" s="20" t="s">
        <v>15509</v>
      </c>
      <c r="D203" s="20" t="s">
        <v>430</v>
      </c>
      <c r="E203" s="20" t="s">
        <v>1479</v>
      </c>
      <c r="F203" s="20" t="s">
        <v>557</v>
      </c>
      <c r="G203" s="20" t="s">
        <v>15510</v>
      </c>
      <c r="H203" s="20" t="s">
        <v>110</v>
      </c>
      <c r="I203" s="20" t="s">
        <v>15530</v>
      </c>
      <c r="J203" s="20" t="s">
        <v>102</v>
      </c>
      <c r="K203" s="20" t="s">
        <v>14732</v>
      </c>
      <c r="L203" s="20" t="s">
        <v>15512</v>
      </c>
      <c r="M203" s="20"/>
      <c r="N203" s="20" t="s">
        <v>14786</v>
      </c>
      <c r="O203" s="20" t="s">
        <v>14772</v>
      </c>
      <c r="P203" s="20" t="s">
        <v>14787</v>
      </c>
      <c r="Q203" s="20"/>
      <c r="R203" s="20"/>
      <c r="S203" s="20" t="s">
        <v>15513</v>
      </c>
      <c r="T203" s="20" t="s">
        <v>14790</v>
      </c>
      <c r="U203" s="20" t="s">
        <v>15534</v>
      </c>
      <c r="V203" s="20" t="s">
        <v>15535</v>
      </c>
      <c r="W203" s="20"/>
      <c r="X203" s="20"/>
      <c r="Y203" s="20" t="s">
        <v>69</v>
      </c>
      <c r="Z203" s="20"/>
      <c r="AA203" s="20" t="s">
        <v>15516</v>
      </c>
      <c r="AB203" s="20" t="s">
        <v>68</v>
      </c>
      <c r="AC203" s="20" t="s">
        <v>68</v>
      </c>
      <c r="AD203" s="20"/>
      <c r="AE203" s="20" t="s">
        <v>15536</v>
      </c>
      <c r="AF203" s="20" t="s">
        <v>69</v>
      </c>
      <c r="AG203" s="20" t="s">
        <v>15522</v>
      </c>
      <c r="AH203" s="20"/>
      <c r="AI203" s="20" t="s">
        <v>14875</v>
      </c>
      <c r="AJ203" s="20" t="s">
        <v>14238</v>
      </c>
      <c r="AK203" s="20" t="s">
        <v>14232</v>
      </c>
      <c r="AL203" s="20"/>
      <c r="AM203" s="20" t="s">
        <v>14910</v>
      </c>
      <c r="AN203" s="20"/>
      <c r="AO203" s="20"/>
    </row>
    <row r="204" spans="1:41" x14ac:dyDescent="0.2">
      <c r="A204" s="20" t="s">
        <v>1586</v>
      </c>
      <c r="B204" s="20" t="s">
        <v>15537</v>
      </c>
      <c r="C204" s="20" t="s">
        <v>15538</v>
      </c>
      <c r="D204" s="20" t="s">
        <v>347</v>
      </c>
      <c r="E204" s="20" t="s">
        <v>1589</v>
      </c>
      <c r="F204" s="20" t="s">
        <v>1388</v>
      </c>
      <c r="G204" s="20" t="s">
        <v>15539</v>
      </c>
      <c r="H204" s="20" t="s">
        <v>14897</v>
      </c>
      <c r="I204" s="20" t="s">
        <v>15540</v>
      </c>
      <c r="J204" s="20" t="s">
        <v>101</v>
      </c>
      <c r="K204" s="20" t="s">
        <v>14732</v>
      </c>
      <c r="L204" s="20" t="s">
        <v>15541</v>
      </c>
      <c r="M204" s="20"/>
      <c r="N204" s="20" t="s">
        <v>14698</v>
      </c>
      <c r="O204" s="20" t="s">
        <v>14772</v>
      </c>
      <c r="P204" s="20" t="s">
        <v>14787</v>
      </c>
      <c r="Q204" s="20"/>
      <c r="R204" s="20"/>
      <c r="S204" s="20" t="s">
        <v>15542</v>
      </c>
      <c r="T204" s="20" t="s">
        <v>14709</v>
      </c>
      <c r="U204" s="20" t="s">
        <v>15543</v>
      </c>
      <c r="V204" s="20" t="s">
        <v>15544</v>
      </c>
      <c r="W204" s="20"/>
      <c r="X204" s="20"/>
      <c r="Y204" s="20" t="s">
        <v>69</v>
      </c>
      <c r="Z204" s="20"/>
      <c r="AA204" s="20" t="s">
        <v>15545</v>
      </c>
      <c r="AB204" s="20" t="s">
        <v>69</v>
      </c>
      <c r="AC204" s="20" t="s">
        <v>69</v>
      </c>
      <c r="AD204" s="20" t="s">
        <v>69</v>
      </c>
      <c r="AE204" s="20" t="s">
        <v>15546</v>
      </c>
      <c r="AF204" s="20" t="s">
        <v>68</v>
      </c>
      <c r="AG204" s="20" t="s">
        <v>15547</v>
      </c>
      <c r="AH204" s="20"/>
      <c r="AI204" s="20" t="s">
        <v>14887</v>
      </c>
      <c r="AJ204" s="20" t="s">
        <v>14238</v>
      </c>
      <c r="AK204" s="20" t="s">
        <v>14223</v>
      </c>
      <c r="AL204" s="20"/>
      <c r="AM204" s="20" t="s">
        <v>14910</v>
      </c>
      <c r="AN204" s="20"/>
      <c r="AO204" s="20"/>
    </row>
    <row r="205" spans="1:41" x14ac:dyDescent="0.2">
      <c r="A205" s="20" t="s">
        <v>1586</v>
      </c>
      <c r="B205" s="20" t="s">
        <v>15537</v>
      </c>
      <c r="C205" s="20" t="s">
        <v>15538</v>
      </c>
      <c r="D205" s="20" t="s">
        <v>347</v>
      </c>
      <c r="E205" s="20" t="s">
        <v>1589</v>
      </c>
      <c r="F205" s="20" t="s">
        <v>1388</v>
      </c>
      <c r="G205" s="20" t="s">
        <v>15539</v>
      </c>
      <c r="H205" s="20" t="s">
        <v>14897</v>
      </c>
      <c r="I205" s="20" t="s">
        <v>15540</v>
      </c>
      <c r="J205" s="20" t="s">
        <v>101</v>
      </c>
      <c r="K205" s="20" t="s">
        <v>14732</v>
      </c>
      <c r="L205" s="20" t="s">
        <v>15541</v>
      </c>
      <c r="M205" s="20"/>
      <c r="N205" s="20" t="s">
        <v>14698</v>
      </c>
      <c r="O205" s="20" t="s">
        <v>14772</v>
      </c>
      <c r="P205" s="20" t="s">
        <v>14787</v>
      </c>
      <c r="Q205" s="20"/>
      <c r="R205" s="20"/>
      <c r="S205" s="20" t="s">
        <v>15542</v>
      </c>
      <c r="T205" s="20" t="s">
        <v>14704</v>
      </c>
      <c r="U205" s="20" t="s">
        <v>14809</v>
      </c>
      <c r="V205" s="20" t="s">
        <v>15548</v>
      </c>
      <c r="W205" s="20"/>
      <c r="X205" s="20"/>
      <c r="Y205" s="20" t="s">
        <v>69</v>
      </c>
      <c r="Z205" s="20"/>
      <c r="AA205" s="20" t="s">
        <v>15545</v>
      </c>
      <c r="AB205" s="20" t="s">
        <v>69</v>
      </c>
      <c r="AC205" s="20" t="s">
        <v>69</v>
      </c>
      <c r="AD205" s="20" t="s">
        <v>69</v>
      </c>
      <c r="AE205" s="20" t="s">
        <v>15549</v>
      </c>
      <c r="AF205" s="20" t="s">
        <v>68</v>
      </c>
      <c r="AG205" s="20" t="s">
        <v>15547</v>
      </c>
      <c r="AH205" s="20"/>
      <c r="AI205" s="20" t="s">
        <v>14887</v>
      </c>
      <c r="AJ205" s="20" t="s">
        <v>14238</v>
      </c>
      <c r="AK205" s="20" t="s">
        <v>14223</v>
      </c>
      <c r="AL205" s="20"/>
      <c r="AM205" s="20" t="s">
        <v>14910</v>
      </c>
      <c r="AN205" s="20"/>
      <c r="AO205" s="20"/>
    </row>
    <row r="206" spans="1:41" x14ac:dyDescent="0.2">
      <c r="A206" s="20" t="s">
        <v>1586</v>
      </c>
      <c r="B206" s="20" t="s">
        <v>15537</v>
      </c>
      <c r="C206" s="20" t="s">
        <v>15538</v>
      </c>
      <c r="D206" s="20" t="s">
        <v>347</v>
      </c>
      <c r="E206" s="20" t="s">
        <v>1589</v>
      </c>
      <c r="F206" s="20" t="s">
        <v>1388</v>
      </c>
      <c r="G206" s="20" t="s">
        <v>15539</v>
      </c>
      <c r="H206" s="20" t="s">
        <v>14897</v>
      </c>
      <c r="I206" s="20" t="s">
        <v>15540</v>
      </c>
      <c r="J206" s="20" t="s">
        <v>101</v>
      </c>
      <c r="K206" s="20" t="s">
        <v>14732</v>
      </c>
      <c r="L206" s="20" t="s">
        <v>15541</v>
      </c>
      <c r="M206" s="20"/>
      <c r="N206" s="20" t="s">
        <v>14698</v>
      </c>
      <c r="O206" s="20" t="s">
        <v>14772</v>
      </c>
      <c r="P206" s="20" t="s">
        <v>14787</v>
      </c>
      <c r="Q206" s="20"/>
      <c r="R206" s="20"/>
      <c r="S206" s="20" t="s">
        <v>15542</v>
      </c>
      <c r="T206" s="20" t="s">
        <v>14709</v>
      </c>
      <c r="U206" s="20" t="s">
        <v>15550</v>
      </c>
      <c r="V206" s="20" t="s">
        <v>15551</v>
      </c>
      <c r="W206" s="20"/>
      <c r="X206" s="20"/>
      <c r="Y206" s="20" t="s">
        <v>69</v>
      </c>
      <c r="Z206" s="20"/>
      <c r="AA206" s="20" t="s">
        <v>15545</v>
      </c>
      <c r="AB206" s="20" t="s">
        <v>69</v>
      </c>
      <c r="AC206" s="20" t="s">
        <v>69</v>
      </c>
      <c r="AD206" s="20" t="s">
        <v>69</v>
      </c>
      <c r="AE206" s="20" t="s">
        <v>15546</v>
      </c>
      <c r="AF206" s="20" t="s">
        <v>69</v>
      </c>
      <c r="AG206" s="20" t="s">
        <v>15552</v>
      </c>
      <c r="AH206" s="20"/>
      <c r="AI206" s="20" t="s">
        <v>14887</v>
      </c>
      <c r="AJ206" s="20" t="s">
        <v>14238</v>
      </c>
      <c r="AK206" s="20" t="s">
        <v>14223</v>
      </c>
      <c r="AL206" s="20"/>
      <c r="AM206" s="20" t="s">
        <v>14910</v>
      </c>
      <c r="AN206" s="20"/>
      <c r="AO206" s="20"/>
    </row>
    <row r="207" spans="1:41" x14ac:dyDescent="0.2">
      <c r="A207" s="20" t="s">
        <v>1586</v>
      </c>
      <c r="B207" s="20" t="s">
        <v>15537</v>
      </c>
      <c r="C207" s="20" t="s">
        <v>15538</v>
      </c>
      <c r="D207" s="20" t="s">
        <v>347</v>
      </c>
      <c r="E207" s="20" t="s">
        <v>1589</v>
      </c>
      <c r="F207" s="20" t="s">
        <v>1388</v>
      </c>
      <c r="G207" s="20" t="s">
        <v>15539</v>
      </c>
      <c r="H207" s="20" t="s">
        <v>14897</v>
      </c>
      <c r="I207" s="20" t="s">
        <v>15540</v>
      </c>
      <c r="J207" s="20" t="s">
        <v>101</v>
      </c>
      <c r="K207" s="20" t="s">
        <v>14732</v>
      </c>
      <c r="L207" s="20" t="s">
        <v>15541</v>
      </c>
      <c r="M207" s="20"/>
      <c r="N207" s="20" t="s">
        <v>14698</v>
      </c>
      <c r="O207" s="20" t="s">
        <v>14772</v>
      </c>
      <c r="P207" s="20" t="s">
        <v>14787</v>
      </c>
      <c r="Q207" s="20"/>
      <c r="R207" s="20"/>
      <c r="S207" s="20" t="s">
        <v>15542</v>
      </c>
      <c r="T207" s="20" t="s">
        <v>14704</v>
      </c>
      <c r="U207" s="20" t="s">
        <v>14809</v>
      </c>
      <c r="V207" s="20" t="s">
        <v>15548</v>
      </c>
      <c r="W207" s="20"/>
      <c r="X207" s="20"/>
      <c r="Y207" s="20" t="s">
        <v>69</v>
      </c>
      <c r="Z207" s="20"/>
      <c r="AA207" s="20" t="s">
        <v>15545</v>
      </c>
      <c r="AB207" s="20" t="s">
        <v>69</v>
      </c>
      <c r="AC207" s="20" t="s">
        <v>69</v>
      </c>
      <c r="AD207" s="20" t="s">
        <v>69</v>
      </c>
      <c r="AE207" s="20" t="s">
        <v>15549</v>
      </c>
      <c r="AF207" s="20" t="s">
        <v>69</v>
      </c>
      <c r="AG207" s="20" t="s">
        <v>15552</v>
      </c>
      <c r="AH207" s="20"/>
      <c r="AI207" s="20" t="s">
        <v>14887</v>
      </c>
      <c r="AJ207" s="20" t="s">
        <v>14238</v>
      </c>
      <c r="AK207" s="20" t="s">
        <v>14223</v>
      </c>
      <c r="AL207" s="20"/>
      <c r="AM207" s="20" t="s">
        <v>14910</v>
      </c>
      <c r="AN207" s="20"/>
      <c r="AO207" s="20"/>
    </row>
    <row r="208" spans="1:41" x14ac:dyDescent="0.2">
      <c r="A208" s="20" t="s">
        <v>1586</v>
      </c>
      <c r="B208" s="20" t="s">
        <v>15537</v>
      </c>
      <c r="C208" s="20" t="s">
        <v>15538</v>
      </c>
      <c r="D208" s="20" t="s">
        <v>347</v>
      </c>
      <c r="E208" s="20" t="s">
        <v>1589</v>
      </c>
      <c r="F208" s="20" t="s">
        <v>1388</v>
      </c>
      <c r="G208" s="20" t="s">
        <v>15539</v>
      </c>
      <c r="H208" s="20" t="s">
        <v>14897</v>
      </c>
      <c r="I208" s="20" t="s">
        <v>15540</v>
      </c>
      <c r="J208" s="20" t="s">
        <v>101</v>
      </c>
      <c r="K208" s="20" t="s">
        <v>14732</v>
      </c>
      <c r="L208" s="20" t="s">
        <v>15541</v>
      </c>
      <c r="M208" s="20"/>
      <c r="N208" s="20" t="s">
        <v>14698</v>
      </c>
      <c r="O208" s="20" t="s">
        <v>14772</v>
      </c>
      <c r="P208" s="20" t="s">
        <v>14787</v>
      </c>
      <c r="Q208" s="20"/>
      <c r="R208" s="20"/>
      <c r="S208" s="20" t="s">
        <v>15542</v>
      </c>
      <c r="T208" s="20" t="s">
        <v>14709</v>
      </c>
      <c r="U208" s="20" t="s">
        <v>15553</v>
      </c>
      <c r="V208" s="20" t="s">
        <v>15554</v>
      </c>
      <c r="W208" s="20"/>
      <c r="X208" s="20"/>
      <c r="Y208" s="20" t="s">
        <v>69</v>
      </c>
      <c r="Z208" s="20"/>
      <c r="AA208" s="20" t="s">
        <v>15545</v>
      </c>
      <c r="AB208" s="20" t="s">
        <v>69</v>
      </c>
      <c r="AC208" s="20" t="s">
        <v>69</v>
      </c>
      <c r="AD208" s="20" t="s">
        <v>69</v>
      </c>
      <c r="AE208" s="20" t="s">
        <v>15546</v>
      </c>
      <c r="AF208" s="20" t="s">
        <v>69</v>
      </c>
      <c r="AG208" s="20" t="s">
        <v>15555</v>
      </c>
      <c r="AH208" s="20"/>
      <c r="AI208" s="20" t="s">
        <v>14887</v>
      </c>
      <c r="AJ208" s="20" t="s">
        <v>14238</v>
      </c>
      <c r="AK208" s="20" t="s">
        <v>14223</v>
      </c>
      <c r="AL208" s="20"/>
      <c r="AM208" s="20" t="s">
        <v>14910</v>
      </c>
      <c r="AN208" s="20"/>
      <c r="AO208" s="20"/>
    </row>
    <row r="209" spans="1:41" x14ac:dyDescent="0.2">
      <c r="A209" s="20" t="s">
        <v>1586</v>
      </c>
      <c r="B209" s="20" t="s">
        <v>15537</v>
      </c>
      <c r="C209" s="20" t="s">
        <v>15538</v>
      </c>
      <c r="D209" s="20" t="s">
        <v>347</v>
      </c>
      <c r="E209" s="20" t="s">
        <v>1589</v>
      </c>
      <c r="F209" s="20" t="s">
        <v>1388</v>
      </c>
      <c r="G209" s="20" t="s">
        <v>15539</v>
      </c>
      <c r="H209" s="20" t="s">
        <v>14897</v>
      </c>
      <c r="I209" s="20" t="s">
        <v>15540</v>
      </c>
      <c r="J209" s="20" t="s">
        <v>101</v>
      </c>
      <c r="K209" s="20" t="s">
        <v>14732</v>
      </c>
      <c r="L209" s="20" t="s">
        <v>15541</v>
      </c>
      <c r="M209" s="20"/>
      <c r="N209" s="20" t="s">
        <v>14698</v>
      </c>
      <c r="O209" s="20" t="s">
        <v>14772</v>
      </c>
      <c r="P209" s="20" t="s">
        <v>14787</v>
      </c>
      <c r="Q209" s="20"/>
      <c r="R209" s="20"/>
      <c r="S209" s="20" t="s">
        <v>15542</v>
      </c>
      <c r="T209" s="20" t="s">
        <v>14704</v>
      </c>
      <c r="U209" s="20" t="s">
        <v>14764</v>
      </c>
      <c r="V209" s="20" t="s">
        <v>15556</v>
      </c>
      <c r="W209" s="20"/>
      <c r="X209" s="20"/>
      <c r="Y209" s="20" t="s">
        <v>69</v>
      </c>
      <c r="Z209" s="20"/>
      <c r="AA209" s="20" t="s">
        <v>15545</v>
      </c>
      <c r="AB209" s="20" t="s">
        <v>69</v>
      </c>
      <c r="AC209" s="20" t="s">
        <v>69</v>
      </c>
      <c r="AD209" s="20" t="s">
        <v>69</v>
      </c>
      <c r="AE209" s="20" t="s">
        <v>15549</v>
      </c>
      <c r="AF209" s="20" t="s">
        <v>69</v>
      </c>
      <c r="AG209" s="20" t="s">
        <v>15555</v>
      </c>
      <c r="AH209" s="20"/>
      <c r="AI209" s="20" t="s">
        <v>14887</v>
      </c>
      <c r="AJ209" s="20" t="s">
        <v>14238</v>
      </c>
      <c r="AK209" s="20" t="s">
        <v>14223</v>
      </c>
      <c r="AL209" s="20"/>
      <c r="AM209" s="20" t="s">
        <v>14910</v>
      </c>
      <c r="AN209" s="20"/>
      <c r="AO209" s="20"/>
    </row>
    <row r="210" spans="1:41" x14ac:dyDescent="0.2">
      <c r="A210" s="20" t="s">
        <v>2200</v>
      </c>
      <c r="B210" s="20" t="s">
        <v>15557</v>
      </c>
      <c r="C210" s="20" t="s">
        <v>15558</v>
      </c>
      <c r="D210" s="20" t="s">
        <v>430</v>
      </c>
      <c r="E210" s="20" t="s">
        <v>2203</v>
      </c>
      <c r="F210" s="20" t="s">
        <v>2202</v>
      </c>
      <c r="G210" s="20" t="s">
        <v>15559</v>
      </c>
      <c r="H210" s="20" t="s">
        <v>15216</v>
      </c>
      <c r="I210" s="20" t="s">
        <v>15560</v>
      </c>
      <c r="J210" s="20" t="s">
        <v>101</v>
      </c>
      <c r="K210" s="20" t="s">
        <v>14732</v>
      </c>
      <c r="L210" s="20" t="s">
        <v>15561</v>
      </c>
      <c r="M210" s="20"/>
      <c r="N210" s="20" t="s">
        <v>14698</v>
      </c>
      <c r="O210" s="20" t="s">
        <v>14761</v>
      </c>
      <c r="P210" s="20" t="s">
        <v>14700</v>
      </c>
      <c r="Q210" s="20"/>
      <c r="R210" s="20"/>
      <c r="S210" s="20" t="s">
        <v>15562</v>
      </c>
      <c r="T210" s="20" t="s">
        <v>14709</v>
      </c>
      <c r="U210" s="20" t="s">
        <v>15563</v>
      </c>
      <c r="V210" s="20" t="s">
        <v>15564</v>
      </c>
      <c r="W210" s="20"/>
      <c r="X210" s="20"/>
      <c r="Y210" s="20" t="s">
        <v>69</v>
      </c>
      <c r="Z210" s="20"/>
      <c r="AA210" s="20" t="s">
        <v>14740</v>
      </c>
      <c r="AB210" s="20" t="s">
        <v>69</v>
      </c>
      <c r="AC210" s="20" t="s">
        <v>68</v>
      </c>
      <c r="AD210" s="20" t="s">
        <v>69</v>
      </c>
      <c r="AE210" s="20" t="s">
        <v>15565</v>
      </c>
      <c r="AF210" s="20" t="s">
        <v>68</v>
      </c>
      <c r="AG210" s="20"/>
      <c r="AH210" s="20"/>
      <c r="AI210" s="20"/>
      <c r="AJ210" s="20" t="s">
        <v>14276</v>
      </c>
      <c r="AK210" s="20" t="s">
        <v>14276</v>
      </c>
      <c r="AL210" s="20"/>
      <c r="AM210" s="20"/>
      <c r="AN210" s="20"/>
      <c r="AO210" s="20"/>
    </row>
    <row r="211" spans="1:41" x14ac:dyDescent="0.2">
      <c r="A211" s="20" t="s">
        <v>2200</v>
      </c>
      <c r="B211" s="20" t="s">
        <v>15557</v>
      </c>
      <c r="C211" s="20" t="s">
        <v>15558</v>
      </c>
      <c r="D211" s="20" t="s">
        <v>430</v>
      </c>
      <c r="E211" s="20" t="s">
        <v>2203</v>
      </c>
      <c r="F211" s="20" t="s">
        <v>2202</v>
      </c>
      <c r="G211" s="20" t="s">
        <v>15559</v>
      </c>
      <c r="H211" s="20" t="s">
        <v>15216</v>
      </c>
      <c r="I211" s="20" t="s">
        <v>15560</v>
      </c>
      <c r="J211" s="20" t="s">
        <v>101</v>
      </c>
      <c r="K211" s="20" t="s">
        <v>14732</v>
      </c>
      <c r="L211" s="20" t="s">
        <v>15561</v>
      </c>
      <c r="M211" s="20"/>
      <c r="N211" s="20" t="s">
        <v>14698</v>
      </c>
      <c r="O211" s="20" t="s">
        <v>14761</v>
      </c>
      <c r="P211" s="20" t="s">
        <v>14700</v>
      </c>
      <c r="Q211" s="20"/>
      <c r="R211" s="20"/>
      <c r="S211" s="20" t="s">
        <v>15562</v>
      </c>
      <c r="T211" s="20" t="s">
        <v>14846</v>
      </c>
      <c r="U211" s="20" t="s">
        <v>15566</v>
      </c>
      <c r="V211" s="20" t="s">
        <v>15567</v>
      </c>
      <c r="W211" s="20"/>
      <c r="X211" s="20"/>
      <c r="Y211" s="20" t="s">
        <v>69</v>
      </c>
      <c r="Z211" s="20"/>
      <c r="AA211" s="20" t="s">
        <v>14740</v>
      </c>
      <c r="AB211" s="20" t="s">
        <v>69</v>
      </c>
      <c r="AC211" s="20" t="s">
        <v>68</v>
      </c>
      <c r="AD211" s="20" t="s">
        <v>69</v>
      </c>
      <c r="AE211" s="20" t="s">
        <v>15565</v>
      </c>
      <c r="AF211" s="20" t="s">
        <v>68</v>
      </c>
      <c r="AG211" s="20"/>
      <c r="AH211" s="20"/>
      <c r="AI211" s="20"/>
      <c r="AJ211" s="20" t="s">
        <v>14276</v>
      </c>
      <c r="AK211" s="20" t="s">
        <v>14276</v>
      </c>
      <c r="AL211" s="20"/>
      <c r="AM211" s="20"/>
      <c r="AN211" s="20"/>
      <c r="AO211" s="20"/>
    </row>
    <row r="212" spans="1:41" x14ac:dyDescent="0.2">
      <c r="A212" s="20" t="s">
        <v>2200</v>
      </c>
      <c r="B212" s="20" t="s">
        <v>15557</v>
      </c>
      <c r="C212" s="20" t="s">
        <v>15558</v>
      </c>
      <c r="D212" s="20" t="s">
        <v>430</v>
      </c>
      <c r="E212" s="20" t="s">
        <v>2203</v>
      </c>
      <c r="F212" s="20" t="s">
        <v>2202</v>
      </c>
      <c r="G212" s="20" t="s">
        <v>15559</v>
      </c>
      <c r="H212" s="20" t="s">
        <v>15216</v>
      </c>
      <c r="I212" s="20" t="s">
        <v>15560</v>
      </c>
      <c r="J212" s="20" t="s">
        <v>101</v>
      </c>
      <c r="K212" s="20" t="s">
        <v>14732</v>
      </c>
      <c r="L212" s="20" t="s">
        <v>15561</v>
      </c>
      <c r="M212" s="20"/>
      <c r="N212" s="20" t="s">
        <v>14698</v>
      </c>
      <c r="O212" s="20" t="s">
        <v>14761</v>
      </c>
      <c r="P212" s="20" t="s">
        <v>14700</v>
      </c>
      <c r="Q212" s="20"/>
      <c r="R212" s="20"/>
      <c r="S212" s="20" t="s">
        <v>15562</v>
      </c>
      <c r="T212" s="20" t="s">
        <v>14704</v>
      </c>
      <c r="U212" s="20" t="s">
        <v>15568</v>
      </c>
      <c r="V212" s="20" t="s">
        <v>15569</v>
      </c>
      <c r="W212" s="20"/>
      <c r="X212" s="20"/>
      <c r="Y212" s="20" t="s">
        <v>69</v>
      </c>
      <c r="Z212" s="20"/>
      <c r="AA212" s="20" t="s">
        <v>14740</v>
      </c>
      <c r="AB212" s="20" t="s">
        <v>69</v>
      </c>
      <c r="AC212" s="20" t="s">
        <v>68</v>
      </c>
      <c r="AD212" s="20" t="s">
        <v>69</v>
      </c>
      <c r="AE212" s="20" t="s">
        <v>15565</v>
      </c>
      <c r="AF212" s="20" t="s">
        <v>68</v>
      </c>
      <c r="AG212" s="20"/>
      <c r="AH212" s="20"/>
      <c r="AI212" s="20"/>
      <c r="AJ212" s="20" t="s">
        <v>14276</v>
      </c>
      <c r="AK212" s="20" t="s">
        <v>14276</v>
      </c>
      <c r="AL212" s="20"/>
      <c r="AM212" s="20"/>
      <c r="AN212" s="20"/>
      <c r="AO212" s="20"/>
    </row>
    <row r="213" spans="1:41" x14ac:dyDescent="0.2">
      <c r="A213" s="20" t="s">
        <v>2200</v>
      </c>
      <c r="B213" s="20" t="s">
        <v>15557</v>
      </c>
      <c r="C213" s="20" t="s">
        <v>15558</v>
      </c>
      <c r="D213" s="20" t="s">
        <v>430</v>
      </c>
      <c r="E213" s="20" t="s">
        <v>2203</v>
      </c>
      <c r="F213" s="20" t="s">
        <v>2202</v>
      </c>
      <c r="G213" s="20" t="s">
        <v>15559</v>
      </c>
      <c r="H213" s="20" t="s">
        <v>15216</v>
      </c>
      <c r="I213" s="20" t="s">
        <v>15560</v>
      </c>
      <c r="J213" s="20" t="s">
        <v>101</v>
      </c>
      <c r="K213" s="20" t="s">
        <v>14732</v>
      </c>
      <c r="L213" s="20" t="s">
        <v>15561</v>
      </c>
      <c r="M213" s="20"/>
      <c r="N213" s="20" t="s">
        <v>14889</v>
      </c>
      <c r="O213" s="20" t="s">
        <v>14761</v>
      </c>
      <c r="P213" s="20" t="s">
        <v>14700</v>
      </c>
      <c r="Q213" s="20"/>
      <c r="R213" s="20"/>
      <c r="S213" s="20" t="s">
        <v>15562</v>
      </c>
      <c r="T213" s="20" t="s">
        <v>14709</v>
      </c>
      <c r="U213" s="20" t="s">
        <v>15570</v>
      </c>
      <c r="V213" s="20" t="s">
        <v>15571</v>
      </c>
      <c r="W213" s="20"/>
      <c r="X213" s="20"/>
      <c r="Y213" s="20" t="s">
        <v>69</v>
      </c>
      <c r="Z213" s="20"/>
      <c r="AA213" s="20" t="s">
        <v>14740</v>
      </c>
      <c r="AB213" s="20" t="s">
        <v>69</v>
      </c>
      <c r="AC213" s="20" t="s">
        <v>68</v>
      </c>
      <c r="AD213" s="20" t="s">
        <v>69</v>
      </c>
      <c r="AE213" s="20" t="s">
        <v>15565</v>
      </c>
      <c r="AF213" s="20" t="s">
        <v>68</v>
      </c>
      <c r="AG213" s="20"/>
      <c r="AH213" s="20"/>
      <c r="AI213" s="20"/>
      <c r="AJ213" s="20" t="s">
        <v>14276</v>
      </c>
      <c r="AK213" s="20" t="s">
        <v>14276</v>
      </c>
      <c r="AL213" s="20"/>
      <c r="AM213" s="20"/>
      <c r="AN213" s="20"/>
      <c r="AO213" s="20"/>
    </row>
    <row r="214" spans="1:41" x14ac:dyDescent="0.2">
      <c r="A214" s="20" t="s">
        <v>2200</v>
      </c>
      <c r="B214" s="20" t="s">
        <v>15557</v>
      </c>
      <c r="C214" s="20" t="s">
        <v>15558</v>
      </c>
      <c r="D214" s="20" t="s">
        <v>430</v>
      </c>
      <c r="E214" s="20" t="s">
        <v>2203</v>
      </c>
      <c r="F214" s="20" t="s">
        <v>2202</v>
      </c>
      <c r="G214" s="20" t="s">
        <v>15559</v>
      </c>
      <c r="H214" s="20" t="s">
        <v>15216</v>
      </c>
      <c r="I214" s="20" t="s">
        <v>15560</v>
      </c>
      <c r="J214" s="20" t="s">
        <v>101</v>
      </c>
      <c r="K214" s="20" t="s">
        <v>14732</v>
      </c>
      <c r="L214" s="20" t="s">
        <v>15561</v>
      </c>
      <c r="M214" s="20"/>
      <c r="N214" s="20" t="s">
        <v>14889</v>
      </c>
      <c r="O214" s="20" t="s">
        <v>14761</v>
      </c>
      <c r="P214" s="20" t="s">
        <v>14700</v>
      </c>
      <c r="Q214" s="20"/>
      <c r="R214" s="20"/>
      <c r="S214" s="20" t="s">
        <v>15562</v>
      </c>
      <c r="T214" s="20" t="s">
        <v>14846</v>
      </c>
      <c r="U214" s="20" t="s">
        <v>15572</v>
      </c>
      <c r="V214" s="20" t="s">
        <v>15573</v>
      </c>
      <c r="W214" s="20"/>
      <c r="X214" s="20"/>
      <c r="Y214" s="20" t="s">
        <v>69</v>
      </c>
      <c r="Z214" s="20"/>
      <c r="AA214" s="20" t="s">
        <v>14740</v>
      </c>
      <c r="AB214" s="20" t="s">
        <v>69</v>
      </c>
      <c r="AC214" s="20" t="s">
        <v>68</v>
      </c>
      <c r="AD214" s="20" t="s">
        <v>69</v>
      </c>
      <c r="AE214" s="20" t="s">
        <v>15565</v>
      </c>
      <c r="AF214" s="20" t="s">
        <v>68</v>
      </c>
      <c r="AG214" s="20"/>
      <c r="AH214" s="20"/>
      <c r="AI214" s="20"/>
      <c r="AJ214" s="20" t="s">
        <v>14276</v>
      </c>
      <c r="AK214" s="20" t="s">
        <v>14276</v>
      </c>
      <c r="AL214" s="20"/>
      <c r="AM214" s="20"/>
      <c r="AN214" s="20"/>
      <c r="AO214" s="20"/>
    </row>
    <row r="215" spans="1:41" x14ac:dyDescent="0.2">
      <c r="A215" s="20" t="s">
        <v>2200</v>
      </c>
      <c r="B215" s="20" t="s">
        <v>15557</v>
      </c>
      <c r="C215" s="20" t="s">
        <v>15558</v>
      </c>
      <c r="D215" s="20" t="s">
        <v>430</v>
      </c>
      <c r="E215" s="20" t="s">
        <v>2203</v>
      </c>
      <c r="F215" s="20" t="s">
        <v>2202</v>
      </c>
      <c r="G215" s="20" t="s">
        <v>15559</v>
      </c>
      <c r="H215" s="20" t="s">
        <v>15216</v>
      </c>
      <c r="I215" s="20" t="s">
        <v>15560</v>
      </c>
      <c r="J215" s="20" t="s">
        <v>101</v>
      </c>
      <c r="K215" s="20" t="s">
        <v>14732</v>
      </c>
      <c r="L215" s="20" t="s">
        <v>15561</v>
      </c>
      <c r="M215" s="20"/>
      <c r="N215" s="20" t="s">
        <v>14889</v>
      </c>
      <c r="O215" s="20" t="s">
        <v>14761</v>
      </c>
      <c r="P215" s="20" t="s">
        <v>14700</v>
      </c>
      <c r="Q215" s="20"/>
      <c r="R215" s="20"/>
      <c r="S215" s="20" t="s">
        <v>15562</v>
      </c>
      <c r="T215" s="20" t="s">
        <v>14704</v>
      </c>
      <c r="U215" s="20" t="s">
        <v>15574</v>
      </c>
      <c r="V215" s="20" t="s">
        <v>15134</v>
      </c>
      <c r="W215" s="20"/>
      <c r="X215" s="20"/>
      <c r="Y215" s="20" t="s">
        <v>69</v>
      </c>
      <c r="Z215" s="20"/>
      <c r="AA215" s="20" t="s">
        <v>14740</v>
      </c>
      <c r="AB215" s="20" t="s">
        <v>69</v>
      </c>
      <c r="AC215" s="20" t="s">
        <v>68</v>
      </c>
      <c r="AD215" s="20" t="s">
        <v>69</v>
      </c>
      <c r="AE215" s="20" t="s">
        <v>15565</v>
      </c>
      <c r="AF215" s="20" t="s">
        <v>68</v>
      </c>
      <c r="AG215" s="20"/>
      <c r="AH215" s="20"/>
      <c r="AI215" s="20"/>
      <c r="AJ215" s="20" t="s">
        <v>14276</v>
      </c>
      <c r="AK215" s="20" t="s">
        <v>14276</v>
      </c>
      <c r="AL215" s="20"/>
      <c r="AM215" s="20"/>
      <c r="AN215" s="20"/>
      <c r="AO215" s="20"/>
    </row>
    <row r="216" spans="1:41" x14ac:dyDescent="0.2">
      <c r="A216" s="20" t="s">
        <v>2486</v>
      </c>
      <c r="B216" s="20" t="s">
        <v>15575</v>
      </c>
      <c r="C216" s="20" t="s">
        <v>15576</v>
      </c>
      <c r="D216" s="20" t="s">
        <v>571</v>
      </c>
      <c r="E216" s="20" t="s">
        <v>2488</v>
      </c>
      <c r="F216" s="20" t="s">
        <v>1900</v>
      </c>
      <c r="G216" s="20" t="s">
        <v>15577</v>
      </c>
      <c r="H216" s="20" t="s">
        <v>14804</v>
      </c>
      <c r="I216" s="20" t="s">
        <v>15578</v>
      </c>
      <c r="J216" s="20" t="s">
        <v>101</v>
      </c>
      <c r="K216" s="20" t="s">
        <v>14696</v>
      </c>
      <c r="L216" s="20" t="s">
        <v>15579</v>
      </c>
      <c r="M216" s="20"/>
      <c r="N216" s="20" t="s">
        <v>14698</v>
      </c>
      <c r="O216" s="20" t="s">
        <v>14761</v>
      </c>
      <c r="P216" s="20" t="s">
        <v>14787</v>
      </c>
      <c r="Q216" s="20"/>
      <c r="R216" s="20"/>
      <c r="S216" s="20" t="s">
        <v>15580</v>
      </c>
      <c r="T216" s="20" t="s">
        <v>14704</v>
      </c>
      <c r="U216" s="20" t="s">
        <v>14799</v>
      </c>
      <c r="V216" s="20" t="s">
        <v>14952</v>
      </c>
      <c r="W216" s="20"/>
      <c r="X216" s="20"/>
      <c r="Y216" s="20" t="s">
        <v>69</v>
      </c>
      <c r="Z216" s="20"/>
      <c r="AA216" s="20" t="s">
        <v>15581</v>
      </c>
      <c r="AB216" s="20" t="s">
        <v>69</v>
      </c>
      <c r="AC216" s="20" t="s">
        <v>68</v>
      </c>
      <c r="AD216" s="20" t="s">
        <v>68</v>
      </c>
      <c r="AE216" s="20" t="s">
        <v>15582</v>
      </c>
      <c r="AF216" s="20" t="s">
        <v>68</v>
      </c>
      <c r="AG216" s="20"/>
      <c r="AH216" s="20"/>
      <c r="AI216" s="20" t="s">
        <v>14887</v>
      </c>
      <c r="AJ216" s="20" t="s">
        <v>14238</v>
      </c>
      <c r="AK216" s="20" t="s">
        <v>14223</v>
      </c>
      <c r="AL216" s="20"/>
      <c r="AM216" s="20"/>
      <c r="AN216" s="20"/>
      <c r="AO216" s="20"/>
    </row>
    <row r="217" spans="1:41" x14ac:dyDescent="0.2">
      <c r="A217" s="20" t="s">
        <v>2486</v>
      </c>
      <c r="B217" s="20" t="s">
        <v>15575</v>
      </c>
      <c r="C217" s="20" t="s">
        <v>15576</v>
      </c>
      <c r="D217" s="20" t="s">
        <v>571</v>
      </c>
      <c r="E217" s="20" t="s">
        <v>2488</v>
      </c>
      <c r="F217" s="20" t="s">
        <v>1900</v>
      </c>
      <c r="G217" s="20" t="s">
        <v>15577</v>
      </c>
      <c r="H217" s="20" t="s">
        <v>14804</v>
      </c>
      <c r="I217" s="20" t="s">
        <v>15578</v>
      </c>
      <c r="J217" s="20" t="s">
        <v>101</v>
      </c>
      <c r="K217" s="20" t="s">
        <v>14696</v>
      </c>
      <c r="L217" s="20" t="s">
        <v>15579</v>
      </c>
      <c r="M217" s="20"/>
      <c r="N217" s="20" t="s">
        <v>14698</v>
      </c>
      <c r="O217" s="20" t="s">
        <v>14761</v>
      </c>
      <c r="P217" s="20" t="s">
        <v>14787</v>
      </c>
      <c r="Q217" s="20"/>
      <c r="R217" s="20"/>
      <c r="S217" s="20" t="s">
        <v>15580</v>
      </c>
      <c r="T217" s="20" t="s">
        <v>14709</v>
      </c>
      <c r="U217" s="20" t="s">
        <v>14953</v>
      </c>
      <c r="V217" s="20" t="s">
        <v>15583</v>
      </c>
      <c r="W217" s="20"/>
      <c r="X217" s="20"/>
      <c r="Y217" s="20" t="s">
        <v>69</v>
      </c>
      <c r="Z217" s="20"/>
      <c r="AA217" s="20" t="s">
        <v>15581</v>
      </c>
      <c r="AB217" s="20" t="s">
        <v>69</v>
      </c>
      <c r="AC217" s="20" t="s">
        <v>68</v>
      </c>
      <c r="AD217" s="20" t="s">
        <v>68</v>
      </c>
      <c r="AE217" s="20" t="s">
        <v>15582</v>
      </c>
      <c r="AF217" s="20" t="s">
        <v>68</v>
      </c>
      <c r="AG217" s="20"/>
      <c r="AH217" s="20"/>
      <c r="AI217" s="20" t="s">
        <v>14887</v>
      </c>
      <c r="AJ217" s="20" t="s">
        <v>14238</v>
      </c>
      <c r="AK217" s="20" t="s">
        <v>14223</v>
      </c>
      <c r="AL217" s="20"/>
      <c r="AM217" s="20"/>
      <c r="AN217" s="20"/>
      <c r="AO217" s="20"/>
    </row>
    <row r="218" spans="1:41" x14ac:dyDescent="0.2">
      <c r="A218" s="20" t="s">
        <v>2486</v>
      </c>
      <c r="B218" s="20" t="s">
        <v>15575</v>
      </c>
      <c r="C218" s="20" t="s">
        <v>15576</v>
      </c>
      <c r="D218" s="20" t="s">
        <v>571</v>
      </c>
      <c r="E218" s="20" t="s">
        <v>2488</v>
      </c>
      <c r="F218" s="20" t="s">
        <v>1900</v>
      </c>
      <c r="G218" s="20" t="s">
        <v>15577</v>
      </c>
      <c r="H218" s="20" t="s">
        <v>14804</v>
      </c>
      <c r="I218" s="20" t="s">
        <v>15578</v>
      </c>
      <c r="J218" s="20" t="s">
        <v>101</v>
      </c>
      <c r="K218" s="20" t="s">
        <v>14696</v>
      </c>
      <c r="L218" s="20" t="s">
        <v>15579</v>
      </c>
      <c r="M218" s="20"/>
      <c r="N218" s="20" t="s">
        <v>14698</v>
      </c>
      <c r="O218" s="20" t="s">
        <v>14761</v>
      </c>
      <c r="P218" s="20" t="s">
        <v>14787</v>
      </c>
      <c r="Q218" s="20"/>
      <c r="R218" s="20"/>
      <c r="S218" s="20" t="s">
        <v>15580</v>
      </c>
      <c r="T218" s="20" t="s">
        <v>14846</v>
      </c>
      <c r="U218" s="20" t="s">
        <v>15094</v>
      </c>
      <c r="V218" s="20" t="s">
        <v>15584</v>
      </c>
      <c r="W218" s="20"/>
      <c r="X218" s="20"/>
      <c r="Y218" s="20" t="s">
        <v>69</v>
      </c>
      <c r="Z218" s="20"/>
      <c r="AA218" s="20" t="s">
        <v>15581</v>
      </c>
      <c r="AB218" s="20" t="s">
        <v>69</v>
      </c>
      <c r="AC218" s="20" t="s">
        <v>68</v>
      </c>
      <c r="AD218" s="20" t="s">
        <v>68</v>
      </c>
      <c r="AE218" s="20" t="s">
        <v>15582</v>
      </c>
      <c r="AF218" s="20" t="s">
        <v>68</v>
      </c>
      <c r="AG218" s="20"/>
      <c r="AH218" s="20"/>
      <c r="AI218" s="20" t="s">
        <v>14887</v>
      </c>
      <c r="AJ218" s="20" t="s">
        <v>14238</v>
      </c>
      <c r="AK218" s="20" t="s">
        <v>14223</v>
      </c>
      <c r="AL218" s="20"/>
      <c r="AM218" s="20"/>
      <c r="AN218" s="20"/>
      <c r="AO218" s="20"/>
    </row>
    <row r="219" spans="1:41" x14ac:dyDescent="0.2">
      <c r="A219" s="20" t="s">
        <v>2486</v>
      </c>
      <c r="B219" s="20" t="s">
        <v>15575</v>
      </c>
      <c r="C219" s="20" t="s">
        <v>15576</v>
      </c>
      <c r="D219" s="20" t="s">
        <v>571</v>
      </c>
      <c r="E219" s="20" t="s">
        <v>2488</v>
      </c>
      <c r="F219" s="20" t="s">
        <v>1900</v>
      </c>
      <c r="G219" s="20" t="s">
        <v>15577</v>
      </c>
      <c r="H219" s="20" t="s">
        <v>14804</v>
      </c>
      <c r="I219" s="20" t="s">
        <v>15578</v>
      </c>
      <c r="J219" s="20" t="s">
        <v>101</v>
      </c>
      <c r="K219" s="20" t="s">
        <v>14696</v>
      </c>
      <c r="L219" s="20" t="s">
        <v>15579</v>
      </c>
      <c r="M219" s="20"/>
      <c r="N219" s="20" t="s">
        <v>14742</v>
      </c>
      <c r="O219" s="20" t="s">
        <v>14761</v>
      </c>
      <c r="P219" s="20" t="s">
        <v>14787</v>
      </c>
      <c r="Q219" s="20"/>
      <c r="R219" s="20"/>
      <c r="S219" s="20" t="s">
        <v>15580</v>
      </c>
      <c r="T219" s="20" t="s">
        <v>14704</v>
      </c>
      <c r="U219" s="20" t="s">
        <v>14832</v>
      </c>
      <c r="V219" s="20" t="s">
        <v>15585</v>
      </c>
      <c r="W219" s="20"/>
      <c r="X219" s="20"/>
      <c r="Y219" s="20" t="s">
        <v>69</v>
      </c>
      <c r="Z219" s="20"/>
      <c r="AA219" s="20" t="s">
        <v>15581</v>
      </c>
      <c r="AB219" s="20" t="s">
        <v>69</v>
      </c>
      <c r="AC219" s="20" t="s">
        <v>68</v>
      </c>
      <c r="AD219" s="20" t="s">
        <v>68</v>
      </c>
      <c r="AE219" s="20" t="s">
        <v>15586</v>
      </c>
      <c r="AF219" s="20" t="s">
        <v>68</v>
      </c>
      <c r="AG219" s="20"/>
      <c r="AH219" s="20"/>
      <c r="AI219" s="20" t="s">
        <v>14887</v>
      </c>
      <c r="AJ219" s="20" t="s">
        <v>14238</v>
      </c>
      <c r="AK219" s="20" t="s">
        <v>14223</v>
      </c>
      <c r="AL219" s="20"/>
      <c r="AM219" s="20"/>
      <c r="AN219" s="20"/>
      <c r="AO219" s="20"/>
    </row>
    <row r="220" spans="1:41" x14ac:dyDescent="0.2">
      <c r="A220" s="20" t="s">
        <v>2486</v>
      </c>
      <c r="B220" s="20" t="s">
        <v>15575</v>
      </c>
      <c r="C220" s="20" t="s">
        <v>15576</v>
      </c>
      <c r="D220" s="20" t="s">
        <v>571</v>
      </c>
      <c r="E220" s="20" t="s">
        <v>2488</v>
      </c>
      <c r="F220" s="20" t="s">
        <v>1900</v>
      </c>
      <c r="G220" s="20" t="s">
        <v>15577</v>
      </c>
      <c r="H220" s="20" t="s">
        <v>14804</v>
      </c>
      <c r="I220" s="20" t="s">
        <v>15578</v>
      </c>
      <c r="J220" s="20" t="s">
        <v>101</v>
      </c>
      <c r="K220" s="20" t="s">
        <v>14696</v>
      </c>
      <c r="L220" s="20" t="s">
        <v>15579</v>
      </c>
      <c r="M220" s="20"/>
      <c r="N220" s="20" t="s">
        <v>14742</v>
      </c>
      <c r="O220" s="20" t="s">
        <v>14761</v>
      </c>
      <c r="P220" s="20" t="s">
        <v>14787</v>
      </c>
      <c r="Q220" s="20"/>
      <c r="R220" s="20"/>
      <c r="S220" s="20" t="s">
        <v>15580</v>
      </c>
      <c r="T220" s="20" t="s">
        <v>14709</v>
      </c>
      <c r="U220" s="20" t="s">
        <v>15587</v>
      </c>
      <c r="V220" s="20" t="s">
        <v>15588</v>
      </c>
      <c r="W220" s="20"/>
      <c r="X220" s="20"/>
      <c r="Y220" s="20" t="s">
        <v>69</v>
      </c>
      <c r="Z220" s="20"/>
      <c r="AA220" s="20" t="s">
        <v>15581</v>
      </c>
      <c r="AB220" s="20" t="s">
        <v>69</v>
      </c>
      <c r="AC220" s="20" t="s">
        <v>68</v>
      </c>
      <c r="AD220" s="20" t="s">
        <v>68</v>
      </c>
      <c r="AE220" s="20" t="s">
        <v>15586</v>
      </c>
      <c r="AF220" s="20" t="s">
        <v>68</v>
      </c>
      <c r="AG220" s="20"/>
      <c r="AH220" s="20"/>
      <c r="AI220" s="20" t="s">
        <v>14887</v>
      </c>
      <c r="AJ220" s="20" t="s">
        <v>14238</v>
      </c>
      <c r="AK220" s="20" t="s">
        <v>14223</v>
      </c>
      <c r="AL220" s="20"/>
      <c r="AM220" s="20"/>
      <c r="AN220" s="20"/>
      <c r="AO220" s="20"/>
    </row>
    <row r="221" spans="1:41" x14ac:dyDescent="0.2">
      <c r="A221" s="20" t="s">
        <v>2486</v>
      </c>
      <c r="B221" s="20" t="s">
        <v>15575</v>
      </c>
      <c r="C221" s="20" t="s">
        <v>15576</v>
      </c>
      <c r="D221" s="20" t="s">
        <v>571</v>
      </c>
      <c r="E221" s="20" t="s">
        <v>2488</v>
      </c>
      <c r="F221" s="20" t="s">
        <v>1900</v>
      </c>
      <c r="G221" s="20" t="s">
        <v>15577</v>
      </c>
      <c r="H221" s="20" t="s">
        <v>14804</v>
      </c>
      <c r="I221" s="20" t="s">
        <v>15578</v>
      </c>
      <c r="J221" s="20" t="s">
        <v>101</v>
      </c>
      <c r="K221" s="20" t="s">
        <v>14696</v>
      </c>
      <c r="L221" s="20" t="s">
        <v>15579</v>
      </c>
      <c r="M221" s="20"/>
      <c r="N221" s="20" t="s">
        <v>14742</v>
      </c>
      <c r="O221" s="20" t="s">
        <v>14761</v>
      </c>
      <c r="P221" s="20" t="s">
        <v>14787</v>
      </c>
      <c r="Q221" s="20"/>
      <c r="R221" s="20"/>
      <c r="S221" s="20" t="s">
        <v>15580</v>
      </c>
      <c r="T221" s="20" t="s">
        <v>14846</v>
      </c>
      <c r="U221" s="20" t="s">
        <v>15589</v>
      </c>
      <c r="V221" s="20" t="s">
        <v>15590</v>
      </c>
      <c r="W221" s="20"/>
      <c r="X221" s="20"/>
      <c r="Y221" s="20" t="s">
        <v>69</v>
      </c>
      <c r="Z221" s="20"/>
      <c r="AA221" s="20" t="s">
        <v>15581</v>
      </c>
      <c r="AB221" s="20" t="s">
        <v>69</v>
      </c>
      <c r="AC221" s="20" t="s">
        <v>68</v>
      </c>
      <c r="AD221" s="20" t="s">
        <v>68</v>
      </c>
      <c r="AE221" s="20" t="s">
        <v>15586</v>
      </c>
      <c r="AF221" s="20" t="s">
        <v>68</v>
      </c>
      <c r="AG221" s="20"/>
      <c r="AH221" s="20"/>
      <c r="AI221" s="20" t="s">
        <v>14887</v>
      </c>
      <c r="AJ221" s="20" t="s">
        <v>14238</v>
      </c>
      <c r="AK221" s="20" t="s">
        <v>14223</v>
      </c>
      <c r="AL221" s="20"/>
      <c r="AM221" s="20"/>
      <c r="AN221" s="20"/>
      <c r="AO221" s="20"/>
    </row>
    <row r="222" spans="1:41" x14ac:dyDescent="0.2">
      <c r="A222" s="20" t="s">
        <v>2486</v>
      </c>
      <c r="B222" s="20" t="s">
        <v>15575</v>
      </c>
      <c r="C222" s="20" t="s">
        <v>15576</v>
      </c>
      <c r="D222" s="20" t="s">
        <v>571</v>
      </c>
      <c r="E222" s="20" t="s">
        <v>2488</v>
      </c>
      <c r="F222" s="20" t="s">
        <v>1900</v>
      </c>
      <c r="G222" s="20" t="s">
        <v>15577</v>
      </c>
      <c r="H222" s="20" t="s">
        <v>14804</v>
      </c>
      <c r="I222" s="20" t="s">
        <v>15578</v>
      </c>
      <c r="J222" s="20" t="s">
        <v>101</v>
      </c>
      <c r="K222" s="20" t="s">
        <v>14696</v>
      </c>
      <c r="L222" s="20" t="s">
        <v>15579</v>
      </c>
      <c r="M222" s="20"/>
      <c r="N222" s="20" t="s">
        <v>110</v>
      </c>
      <c r="O222" s="20" t="s">
        <v>14761</v>
      </c>
      <c r="P222" s="20" t="s">
        <v>14787</v>
      </c>
      <c r="Q222" s="20"/>
      <c r="R222" s="20"/>
      <c r="S222" s="20" t="s">
        <v>15580</v>
      </c>
      <c r="T222" s="20" t="s">
        <v>14704</v>
      </c>
      <c r="U222" s="20" t="s">
        <v>14815</v>
      </c>
      <c r="V222" s="20" t="s">
        <v>15556</v>
      </c>
      <c r="W222" s="20"/>
      <c r="X222" s="20"/>
      <c r="Y222" s="20" t="s">
        <v>69</v>
      </c>
      <c r="Z222" s="20"/>
      <c r="AA222" s="20" t="s">
        <v>15581</v>
      </c>
      <c r="AB222" s="20" t="s">
        <v>69</v>
      </c>
      <c r="AC222" s="20" t="s">
        <v>68</v>
      </c>
      <c r="AD222" s="20" t="s">
        <v>68</v>
      </c>
      <c r="AE222" s="20" t="s">
        <v>15591</v>
      </c>
      <c r="AF222" s="20" t="s">
        <v>68</v>
      </c>
      <c r="AG222" s="20"/>
      <c r="AH222" s="20"/>
      <c r="AI222" s="20" t="s">
        <v>14887</v>
      </c>
      <c r="AJ222" s="20" t="s">
        <v>14238</v>
      </c>
      <c r="AK222" s="20" t="s">
        <v>14223</v>
      </c>
      <c r="AL222" s="20"/>
      <c r="AM222" s="20"/>
      <c r="AN222" s="20"/>
      <c r="AO222" s="20"/>
    </row>
    <row r="223" spans="1:41" x14ac:dyDescent="0.2">
      <c r="A223" s="20" t="s">
        <v>2486</v>
      </c>
      <c r="B223" s="20" t="s">
        <v>15575</v>
      </c>
      <c r="C223" s="20" t="s">
        <v>15576</v>
      </c>
      <c r="D223" s="20" t="s">
        <v>571</v>
      </c>
      <c r="E223" s="20" t="s">
        <v>2488</v>
      </c>
      <c r="F223" s="20" t="s">
        <v>1900</v>
      </c>
      <c r="G223" s="20" t="s">
        <v>15577</v>
      </c>
      <c r="H223" s="20" t="s">
        <v>14804</v>
      </c>
      <c r="I223" s="20" t="s">
        <v>15578</v>
      </c>
      <c r="J223" s="20" t="s">
        <v>101</v>
      </c>
      <c r="K223" s="20" t="s">
        <v>14696</v>
      </c>
      <c r="L223" s="20" t="s">
        <v>15579</v>
      </c>
      <c r="M223" s="20"/>
      <c r="N223" s="20" t="s">
        <v>110</v>
      </c>
      <c r="O223" s="20" t="s">
        <v>14761</v>
      </c>
      <c r="P223" s="20" t="s">
        <v>14787</v>
      </c>
      <c r="Q223" s="20"/>
      <c r="R223" s="20"/>
      <c r="S223" s="20" t="s">
        <v>15580</v>
      </c>
      <c r="T223" s="20" t="s">
        <v>14709</v>
      </c>
      <c r="U223" s="20" t="s">
        <v>15592</v>
      </c>
      <c r="V223" s="20" t="s">
        <v>15593</v>
      </c>
      <c r="W223" s="20"/>
      <c r="X223" s="20"/>
      <c r="Y223" s="20" t="s">
        <v>69</v>
      </c>
      <c r="Z223" s="20"/>
      <c r="AA223" s="20" t="s">
        <v>15581</v>
      </c>
      <c r="AB223" s="20" t="s">
        <v>69</v>
      </c>
      <c r="AC223" s="20" t="s">
        <v>68</v>
      </c>
      <c r="AD223" s="20" t="s">
        <v>68</v>
      </c>
      <c r="AE223" s="20" t="s">
        <v>15591</v>
      </c>
      <c r="AF223" s="20" t="s">
        <v>68</v>
      </c>
      <c r="AG223" s="20"/>
      <c r="AH223" s="20"/>
      <c r="AI223" s="20" t="s">
        <v>14887</v>
      </c>
      <c r="AJ223" s="20" t="s">
        <v>14238</v>
      </c>
      <c r="AK223" s="20" t="s">
        <v>14223</v>
      </c>
      <c r="AL223" s="20"/>
      <c r="AM223" s="20"/>
      <c r="AN223" s="20"/>
      <c r="AO223" s="20"/>
    </row>
    <row r="224" spans="1:41" x14ac:dyDescent="0.2">
      <c r="A224" s="20" t="s">
        <v>2486</v>
      </c>
      <c r="B224" s="20" t="s">
        <v>15575</v>
      </c>
      <c r="C224" s="20" t="s">
        <v>15576</v>
      </c>
      <c r="D224" s="20" t="s">
        <v>571</v>
      </c>
      <c r="E224" s="20" t="s">
        <v>2488</v>
      </c>
      <c r="F224" s="20" t="s">
        <v>1900</v>
      </c>
      <c r="G224" s="20" t="s">
        <v>15577</v>
      </c>
      <c r="H224" s="20" t="s">
        <v>14804</v>
      </c>
      <c r="I224" s="20" t="s">
        <v>15578</v>
      </c>
      <c r="J224" s="20" t="s">
        <v>101</v>
      </c>
      <c r="K224" s="20" t="s">
        <v>14696</v>
      </c>
      <c r="L224" s="20" t="s">
        <v>15579</v>
      </c>
      <c r="M224" s="20"/>
      <c r="N224" s="20" t="s">
        <v>110</v>
      </c>
      <c r="O224" s="20" t="s">
        <v>14761</v>
      </c>
      <c r="P224" s="20" t="s">
        <v>14787</v>
      </c>
      <c r="Q224" s="20"/>
      <c r="R224" s="20"/>
      <c r="S224" s="20" t="s">
        <v>15580</v>
      </c>
      <c r="T224" s="20" t="s">
        <v>14846</v>
      </c>
      <c r="U224" s="20" t="s">
        <v>15594</v>
      </c>
      <c r="V224" s="20" t="s">
        <v>15595</v>
      </c>
      <c r="W224" s="20"/>
      <c r="X224" s="20"/>
      <c r="Y224" s="20" t="s">
        <v>69</v>
      </c>
      <c r="Z224" s="20"/>
      <c r="AA224" s="20" t="s">
        <v>15581</v>
      </c>
      <c r="AB224" s="20" t="s">
        <v>69</v>
      </c>
      <c r="AC224" s="20" t="s">
        <v>68</v>
      </c>
      <c r="AD224" s="20" t="s">
        <v>68</v>
      </c>
      <c r="AE224" s="20" t="s">
        <v>15591</v>
      </c>
      <c r="AF224" s="20" t="s">
        <v>68</v>
      </c>
      <c r="AG224" s="20"/>
      <c r="AH224" s="20"/>
      <c r="AI224" s="20" t="s">
        <v>14887</v>
      </c>
      <c r="AJ224" s="20" t="s">
        <v>14238</v>
      </c>
      <c r="AK224" s="20" t="s">
        <v>14223</v>
      </c>
      <c r="AL224" s="20"/>
      <c r="AM224" s="20"/>
      <c r="AN224" s="20"/>
      <c r="AO224" s="20"/>
    </row>
    <row r="225" spans="1:41" x14ac:dyDescent="0.2">
      <c r="A225" s="20" t="s">
        <v>2486</v>
      </c>
      <c r="B225" s="20" t="s">
        <v>15575</v>
      </c>
      <c r="C225" s="20" t="s">
        <v>15576</v>
      </c>
      <c r="D225" s="20" t="s">
        <v>571</v>
      </c>
      <c r="E225" s="20" t="s">
        <v>2488</v>
      </c>
      <c r="F225" s="20" t="s">
        <v>1900</v>
      </c>
      <c r="G225" s="20" t="s">
        <v>15577</v>
      </c>
      <c r="H225" s="20" t="s">
        <v>14804</v>
      </c>
      <c r="I225" s="20" t="s">
        <v>15578</v>
      </c>
      <c r="J225" s="20" t="s">
        <v>101</v>
      </c>
      <c r="K225" s="20" t="s">
        <v>14696</v>
      </c>
      <c r="L225" s="20" t="s">
        <v>15579</v>
      </c>
      <c r="M225" s="20"/>
      <c r="N225" s="20" t="s">
        <v>14742</v>
      </c>
      <c r="O225" s="20" t="s">
        <v>14761</v>
      </c>
      <c r="P225" s="20" t="s">
        <v>14787</v>
      </c>
      <c r="Q225" s="20"/>
      <c r="R225" s="20"/>
      <c r="S225" s="20" t="s">
        <v>15580</v>
      </c>
      <c r="T225" s="20" t="s">
        <v>14704</v>
      </c>
      <c r="U225" s="20" t="s">
        <v>14795</v>
      </c>
      <c r="V225" s="20" t="s">
        <v>15596</v>
      </c>
      <c r="W225" s="20"/>
      <c r="X225" s="20"/>
      <c r="Y225" s="20" t="s">
        <v>69</v>
      </c>
      <c r="Z225" s="20"/>
      <c r="AA225" s="20" t="s">
        <v>15581</v>
      </c>
      <c r="AB225" s="20" t="s">
        <v>69</v>
      </c>
      <c r="AC225" s="20" t="s">
        <v>68</v>
      </c>
      <c r="AD225" s="20" t="s">
        <v>68</v>
      </c>
      <c r="AE225" s="20" t="s">
        <v>15597</v>
      </c>
      <c r="AF225" s="20" t="s">
        <v>68</v>
      </c>
      <c r="AG225" s="20"/>
      <c r="AH225" s="20"/>
      <c r="AI225" s="20" t="s">
        <v>14887</v>
      </c>
      <c r="AJ225" s="20" t="s">
        <v>14238</v>
      </c>
      <c r="AK225" s="20" t="s">
        <v>14223</v>
      </c>
      <c r="AL225" s="20"/>
      <c r="AM225" s="20"/>
      <c r="AN225" s="20"/>
      <c r="AO225" s="20"/>
    </row>
    <row r="226" spans="1:41" x14ac:dyDescent="0.2">
      <c r="A226" s="20" t="s">
        <v>2486</v>
      </c>
      <c r="B226" s="20" t="s">
        <v>15575</v>
      </c>
      <c r="C226" s="20" t="s">
        <v>15576</v>
      </c>
      <c r="D226" s="20" t="s">
        <v>571</v>
      </c>
      <c r="E226" s="20" t="s">
        <v>2488</v>
      </c>
      <c r="F226" s="20" t="s">
        <v>1900</v>
      </c>
      <c r="G226" s="20" t="s">
        <v>15577</v>
      </c>
      <c r="H226" s="20" t="s">
        <v>14804</v>
      </c>
      <c r="I226" s="20" t="s">
        <v>15578</v>
      </c>
      <c r="J226" s="20" t="s">
        <v>101</v>
      </c>
      <c r="K226" s="20" t="s">
        <v>14696</v>
      </c>
      <c r="L226" s="20" t="s">
        <v>15579</v>
      </c>
      <c r="M226" s="20"/>
      <c r="N226" s="20" t="s">
        <v>14742</v>
      </c>
      <c r="O226" s="20" t="s">
        <v>14761</v>
      </c>
      <c r="P226" s="20" t="s">
        <v>14787</v>
      </c>
      <c r="Q226" s="20"/>
      <c r="R226" s="20"/>
      <c r="S226" s="20" t="s">
        <v>15580</v>
      </c>
      <c r="T226" s="20" t="s">
        <v>14709</v>
      </c>
      <c r="U226" s="20" t="s">
        <v>15598</v>
      </c>
      <c r="V226" s="20" t="s">
        <v>15599</v>
      </c>
      <c r="W226" s="20"/>
      <c r="X226" s="20"/>
      <c r="Y226" s="20" t="s">
        <v>69</v>
      </c>
      <c r="Z226" s="20"/>
      <c r="AA226" s="20" t="s">
        <v>15581</v>
      </c>
      <c r="AB226" s="20" t="s">
        <v>69</v>
      </c>
      <c r="AC226" s="20" t="s">
        <v>68</v>
      </c>
      <c r="AD226" s="20" t="s">
        <v>68</v>
      </c>
      <c r="AE226" s="20" t="s">
        <v>15597</v>
      </c>
      <c r="AF226" s="20" t="s">
        <v>68</v>
      </c>
      <c r="AG226" s="20"/>
      <c r="AH226" s="20"/>
      <c r="AI226" s="20" t="s">
        <v>14887</v>
      </c>
      <c r="AJ226" s="20" t="s">
        <v>14238</v>
      </c>
      <c r="AK226" s="20" t="s">
        <v>14223</v>
      </c>
      <c r="AL226" s="20"/>
      <c r="AM226" s="20"/>
      <c r="AN226" s="20"/>
      <c r="AO226" s="20"/>
    </row>
    <row r="227" spans="1:41" x14ac:dyDescent="0.2">
      <c r="A227" s="20" t="s">
        <v>2486</v>
      </c>
      <c r="B227" s="20" t="s">
        <v>15575</v>
      </c>
      <c r="C227" s="20" t="s">
        <v>15576</v>
      </c>
      <c r="D227" s="20" t="s">
        <v>571</v>
      </c>
      <c r="E227" s="20" t="s">
        <v>2488</v>
      </c>
      <c r="F227" s="20" t="s">
        <v>1900</v>
      </c>
      <c r="G227" s="20" t="s">
        <v>15577</v>
      </c>
      <c r="H227" s="20" t="s">
        <v>14804</v>
      </c>
      <c r="I227" s="20" t="s">
        <v>15578</v>
      </c>
      <c r="J227" s="20" t="s">
        <v>101</v>
      </c>
      <c r="K227" s="20" t="s">
        <v>14696</v>
      </c>
      <c r="L227" s="20" t="s">
        <v>15579</v>
      </c>
      <c r="M227" s="20"/>
      <c r="N227" s="20" t="s">
        <v>14742</v>
      </c>
      <c r="O227" s="20" t="s">
        <v>14761</v>
      </c>
      <c r="P227" s="20" t="s">
        <v>14787</v>
      </c>
      <c r="Q227" s="20"/>
      <c r="R227" s="20"/>
      <c r="S227" s="20" t="s">
        <v>15580</v>
      </c>
      <c r="T227" s="20" t="s">
        <v>14846</v>
      </c>
      <c r="U227" s="20" t="s">
        <v>15600</v>
      </c>
      <c r="V227" s="20" t="s">
        <v>15601</v>
      </c>
      <c r="W227" s="20"/>
      <c r="X227" s="20"/>
      <c r="Y227" s="20" t="s">
        <v>69</v>
      </c>
      <c r="Z227" s="20"/>
      <c r="AA227" s="20" t="s">
        <v>15581</v>
      </c>
      <c r="AB227" s="20" t="s">
        <v>69</v>
      </c>
      <c r="AC227" s="20" t="s">
        <v>68</v>
      </c>
      <c r="AD227" s="20" t="s">
        <v>68</v>
      </c>
      <c r="AE227" s="20" t="s">
        <v>15597</v>
      </c>
      <c r="AF227" s="20" t="s">
        <v>68</v>
      </c>
      <c r="AG227" s="20"/>
      <c r="AH227" s="20"/>
      <c r="AI227" s="20" t="s">
        <v>14887</v>
      </c>
      <c r="AJ227" s="20" t="s">
        <v>14238</v>
      </c>
      <c r="AK227" s="20" t="s">
        <v>14223</v>
      </c>
      <c r="AL227" s="20"/>
      <c r="AM227" s="20"/>
      <c r="AN227" s="20"/>
      <c r="AO227" s="20"/>
    </row>
    <row r="228" spans="1:41" x14ac:dyDescent="0.2">
      <c r="A228" s="20" t="s">
        <v>3047</v>
      </c>
      <c r="B228" s="20" t="s">
        <v>15602</v>
      </c>
      <c r="C228" s="20" t="s">
        <v>15603</v>
      </c>
      <c r="D228" s="20" t="s">
        <v>571</v>
      </c>
      <c r="E228" s="20" t="s">
        <v>3050</v>
      </c>
      <c r="F228" s="20" t="s">
        <v>640</v>
      </c>
      <c r="G228" s="20" t="s">
        <v>273</v>
      </c>
      <c r="H228" s="20" t="s">
        <v>110</v>
      </c>
      <c r="I228" s="20" t="s">
        <v>15604</v>
      </c>
      <c r="J228" s="20" t="s">
        <v>102</v>
      </c>
      <c r="K228" s="20" t="s">
        <v>14839</v>
      </c>
      <c r="L228" s="20" t="s">
        <v>15605</v>
      </c>
      <c r="M228" s="20" t="s">
        <v>15606</v>
      </c>
      <c r="N228" s="20" t="s">
        <v>14742</v>
      </c>
      <c r="O228" s="20" t="s">
        <v>14761</v>
      </c>
      <c r="P228" s="20" t="s">
        <v>14787</v>
      </c>
      <c r="Q228" s="20"/>
      <c r="R228" s="20"/>
      <c r="S228" s="20" t="s">
        <v>15607</v>
      </c>
      <c r="T228" s="20" t="s">
        <v>14762</v>
      </c>
      <c r="U228" s="20" t="s">
        <v>15608</v>
      </c>
      <c r="V228" s="20" t="s">
        <v>15609</v>
      </c>
      <c r="W228" s="20"/>
      <c r="X228" s="20"/>
      <c r="Y228" s="20" t="s">
        <v>69</v>
      </c>
      <c r="Z228" s="20"/>
      <c r="AA228" s="20" t="s">
        <v>14775</v>
      </c>
      <c r="AB228" s="20" t="s">
        <v>69</v>
      </c>
      <c r="AC228" s="20"/>
      <c r="AD228" s="20"/>
      <c r="AE228" s="20" t="s">
        <v>15610</v>
      </c>
      <c r="AF228" s="20" t="s">
        <v>68</v>
      </c>
      <c r="AG228" s="20"/>
      <c r="AH228" s="20"/>
      <c r="AI228" s="20" t="s">
        <v>14875</v>
      </c>
      <c r="AJ228" s="20" t="s">
        <v>14238</v>
      </c>
      <c r="AK228" s="20" t="s">
        <v>14283</v>
      </c>
      <c r="AL228" s="20"/>
      <c r="AM228" s="20" t="s">
        <v>15199</v>
      </c>
      <c r="AN228" s="20"/>
      <c r="AO228" s="20"/>
    </row>
    <row r="229" spans="1:41" x14ac:dyDescent="0.2">
      <c r="A229" s="20" t="s">
        <v>3047</v>
      </c>
      <c r="B229" s="20" t="s">
        <v>15602</v>
      </c>
      <c r="C229" s="20" t="s">
        <v>15603</v>
      </c>
      <c r="D229" s="20" t="s">
        <v>571</v>
      </c>
      <c r="E229" s="20" t="s">
        <v>3050</v>
      </c>
      <c r="F229" s="20" t="s">
        <v>640</v>
      </c>
      <c r="G229" s="20" t="s">
        <v>273</v>
      </c>
      <c r="H229" s="20" t="s">
        <v>110</v>
      </c>
      <c r="I229" s="20" t="s">
        <v>15604</v>
      </c>
      <c r="J229" s="20" t="s">
        <v>102</v>
      </c>
      <c r="K229" s="20" t="s">
        <v>14839</v>
      </c>
      <c r="L229" s="20" t="s">
        <v>15605</v>
      </c>
      <c r="M229" s="20" t="s">
        <v>15606</v>
      </c>
      <c r="N229" s="20" t="s">
        <v>14742</v>
      </c>
      <c r="O229" s="20" t="s">
        <v>14761</v>
      </c>
      <c r="P229" s="20" t="s">
        <v>14787</v>
      </c>
      <c r="Q229" s="20"/>
      <c r="R229" s="20"/>
      <c r="S229" s="20" t="s">
        <v>15607</v>
      </c>
      <c r="T229" s="20" t="s">
        <v>14790</v>
      </c>
      <c r="U229" s="20" t="s">
        <v>15611</v>
      </c>
      <c r="V229" s="20" t="s">
        <v>15612</v>
      </c>
      <c r="W229" s="20"/>
      <c r="X229" s="20"/>
      <c r="Y229" s="20" t="s">
        <v>69</v>
      </c>
      <c r="Z229" s="20"/>
      <c r="AA229" s="20" t="s">
        <v>14775</v>
      </c>
      <c r="AB229" s="20" t="s">
        <v>69</v>
      </c>
      <c r="AC229" s="20"/>
      <c r="AD229" s="20"/>
      <c r="AE229" s="20" t="s">
        <v>15610</v>
      </c>
      <c r="AF229" s="20" t="s">
        <v>68</v>
      </c>
      <c r="AG229" s="20"/>
      <c r="AH229" s="20"/>
      <c r="AI229" s="20" t="s">
        <v>14875</v>
      </c>
      <c r="AJ229" s="20" t="s">
        <v>14238</v>
      </c>
      <c r="AK229" s="20" t="s">
        <v>14283</v>
      </c>
      <c r="AL229" s="20"/>
      <c r="AM229" s="20" t="s">
        <v>15199</v>
      </c>
      <c r="AN229" s="20"/>
      <c r="AO229" s="20"/>
    </row>
    <row r="230" spans="1:41" x14ac:dyDescent="0.2">
      <c r="A230" s="20" t="s">
        <v>3047</v>
      </c>
      <c r="B230" s="20" t="s">
        <v>15602</v>
      </c>
      <c r="C230" s="20" t="s">
        <v>15603</v>
      </c>
      <c r="D230" s="20" t="s">
        <v>571</v>
      </c>
      <c r="E230" s="20" t="s">
        <v>3050</v>
      </c>
      <c r="F230" s="20" t="s">
        <v>640</v>
      </c>
      <c r="G230" s="20" t="s">
        <v>273</v>
      </c>
      <c r="H230" s="20" t="s">
        <v>110</v>
      </c>
      <c r="I230" s="20" t="s">
        <v>15604</v>
      </c>
      <c r="J230" s="20" t="s">
        <v>102</v>
      </c>
      <c r="K230" s="20" t="s">
        <v>14839</v>
      </c>
      <c r="L230" s="20" t="s">
        <v>15605</v>
      </c>
      <c r="M230" s="20" t="s">
        <v>15606</v>
      </c>
      <c r="N230" s="20" t="s">
        <v>14742</v>
      </c>
      <c r="O230" s="20" t="s">
        <v>14761</v>
      </c>
      <c r="P230" s="20" t="s">
        <v>14787</v>
      </c>
      <c r="Q230" s="20"/>
      <c r="R230" s="20"/>
      <c r="S230" s="20" t="s">
        <v>15607</v>
      </c>
      <c r="T230" s="20" t="s">
        <v>14737</v>
      </c>
      <c r="U230" s="20" t="s">
        <v>15613</v>
      </c>
      <c r="V230" s="20" t="s">
        <v>15196</v>
      </c>
      <c r="W230" s="20"/>
      <c r="X230" s="20"/>
      <c r="Y230" s="20" t="s">
        <v>69</v>
      </c>
      <c r="Z230" s="20"/>
      <c r="AA230" s="20" t="s">
        <v>14775</v>
      </c>
      <c r="AB230" s="20" t="s">
        <v>69</v>
      </c>
      <c r="AC230" s="20"/>
      <c r="AD230" s="20"/>
      <c r="AE230" s="20" t="s">
        <v>15610</v>
      </c>
      <c r="AF230" s="20" t="s">
        <v>68</v>
      </c>
      <c r="AG230" s="20"/>
      <c r="AH230" s="20"/>
      <c r="AI230" s="20" t="s">
        <v>14875</v>
      </c>
      <c r="AJ230" s="20" t="s">
        <v>14238</v>
      </c>
      <c r="AK230" s="20" t="s">
        <v>14283</v>
      </c>
      <c r="AL230" s="20"/>
      <c r="AM230" s="20" t="s">
        <v>15199</v>
      </c>
      <c r="AN230" s="20"/>
      <c r="AO230" s="20"/>
    </row>
    <row r="231" spans="1:41" x14ac:dyDescent="0.2">
      <c r="A231" s="20" t="s">
        <v>3047</v>
      </c>
      <c r="B231" s="20" t="s">
        <v>15602</v>
      </c>
      <c r="C231" s="20" t="s">
        <v>15603</v>
      </c>
      <c r="D231" s="20" t="s">
        <v>571</v>
      </c>
      <c r="E231" s="20" t="s">
        <v>3050</v>
      </c>
      <c r="F231" s="20" t="s">
        <v>640</v>
      </c>
      <c r="G231" s="20" t="s">
        <v>273</v>
      </c>
      <c r="H231" s="20" t="s">
        <v>110</v>
      </c>
      <c r="I231" s="20" t="s">
        <v>15604</v>
      </c>
      <c r="J231" s="20" t="s">
        <v>102</v>
      </c>
      <c r="K231" s="20" t="s">
        <v>14839</v>
      </c>
      <c r="L231" s="20" t="s">
        <v>15605</v>
      </c>
      <c r="M231" s="20" t="s">
        <v>15606</v>
      </c>
      <c r="N231" s="20" t="s">
        <v>14889</v>
      </c>
      <c r="O231" s="20" t="s">
        <v>14761</v>
      </c>
      <c r="P231" s="20" t="s">
        <v>14787</v>
      </c>
      <c r="Q231" s="20"/>
      <c r="R231" s="20"/>
      <c r="S231" s="20" t="s">
        <v>15607</v>
      </c>
      <c r="T231" s="20" t="s">
        <v>14762</v>
      </c>
      <c r="U231" s="20" t="s">
        <v>15196</v>
      </c>
      <c r="V231" s="20" t="s">
        <v>15614</v>
      </c>
      <c r="W231" s="20"/>
      <c r="X231" s="20"/>
      <c r="Y231" s="20" t="s">
        <v>69</v>
      </c>
      <c r="Z231" s="20"/>
      <c r="AA231" s="20" t="s">
        <v>14775</v>
      </c>
      <c r="AB231" s="20" t="s">
        <v>69</v>
      </c>
      <c r="AC231" s="20"/>
      <c r="AD231" s="20"/>
      <c r="AE231" s="20" t="s">
        <v>15615</v>
      </c>
      <c r="AF231" s="20" t="s">
        <v>68</v>
      </c>
      <c r="AG231" s="20"/>
      <c r="AH231" s="20"/>
      <c r="AI231" s="20" t="s">
        <v>14875</v>
      </c>
      <c r="AJ231" s="20" t="s">
        <v>14238</v>
      </c>
      <c r="AK231" s="20" t="s">
        <v>14283</v>
      </c>
      <c r="AL231" s="20"/>
      <c r="AM231" s="20" t="s">
        <v>15199</v>
      </c>
      <c r="AN231" s="20"/>
      <c r="AO231" s="20"/>
    </row>
    <row r="232" spans="1:41" x14ac:dyDescent="0.2">
      <c r="A232" s="20" t="s">
        <v>3047</v>
      </c>
      <c r="B232" s="20" t="s">
        <v>15602</v>
      </c>
      <c r="C232" s="20" t="s">
        <v>15603</v>
      </c>
      <c r="D232" s="20" t="s">
        <v>571</v>
      </c>
      <c r="E232" s="20" t="s">
        <v>3050</v>
      </c>
      <c r="F232" s="20" t="s">
        <v>640</v>
      </c>
      <c r="G232" s="20" t="s">
        <v>273</v>
      </c>
      <c r="H232" s="20" t="s">
        <v>110</v>
      </c>
      <c r="I232" s="20" t="s">
        <v>15604</v>
      </c>
      <c r="J232" s="20" t="s">
        <v>102</v>
      </c>
      <c r="K232" s="20" t="s">
        <v>14839</v>
      </c>
      <c r="L232" s="20" t="s">
        <v>15605</v>
      </c>
      <c r="M232" s="20" t="s">
        <v>15606</v>
      </c>
      <c r="N232" s="20" t="s">
        <v>14889</v>
      </c>
      <c r="O232" s="20" t="s">
        <v>14761</v>
      </c>
      <c r="P232" s="20" t="s">
        <v>14787</v>
      </c>
      <c r="Q232" s="20"/>
      <c r="R232" s="20"/>
      <c r="S232" s="20" t="s">
        <v>15607</v>
      </c>
      <c r="T232" s="20" t="s">
        <v>14790</v>
      </c>
      <c r="U232" s="20" t="s">
        <v>15616</v>
      </c>
      <c r="V232" s="20" t="s">
        <v>15617</v>
      </c>
      <c r="W232" s="20"/>
      <c r="X232" s="20"/>
      <c r="Y232" s="20" t="s">
        <v>69</v>
      </c>
      <c r="Z232" s="20"/>
      <c r="AA232" s="20" t="s">
        <v>14775</v>
      </c>
      <c r="AB232" s="20" t="s">
        <v>69</v>
      </c>
      <c r="AC232" s="20"/>
      <c r="AD232" s="20"/>
      <c r="AE232" s="20" t="s">
        <v>15615</v>
      </c>
      <c r="AF232" s="20" t="s">
        <v>68</v>
      </c>
      <c r="AG232" s="20"/>
      <c r="AH232" s="20"/>
      <c r="AI232" s="20" t="s">
        <v>14875</v>
      </c>
      <c r="AJ232" s="20" t="s">
        <v>14238</v>
      </c>
      <c r="AK232" s="20" t="s">
        <v>14283</v>
      </c>
      <c r="AL232" s="20"/>
      <c r="AM232" s="20" t="s">
        <v>15199</v>
      </c>
      <c r="AN232" s="20"/>
      <c r="AO232" s="20"/>
    </row>
    <row r="233" spans="1:41" x14ac:dyDescent="0.2">
      <c r="A233" s="20" t="s">
        <v>3047</v>
      </c>
      <c r="B233" s="20" t="s">
        <v>15602</v>
      </c>
      <c r="C233" s="20" t="s">
        <v>15603</v>
      </c>
      <c r="D233" s="20" t="s">
        <v>571</v>
      </c>
      <c r="E233" s="20" t="s">
        <v>3050</v>
      </c>
      <c r="F233" s="20" t="s">
        <v>640</v>
      </c>
      <c r="G233" s="20" t="s">
        <v>273</v>
      </c>
      <c r="H233" s="20" t="s">
        <v>110</v>
      </c>
      <c r="I233" s="20" t="s">
        <v>15604</v>
      </c>
      <c r="J233" s="20" t="s">
        <v>102</v>
      </c>
      <c r="K233" s="20" t="s">
        <v>14839</v>
      </c>
      <c r="L233" s="20" t="s">
        <v>15605</v>
      </c>
      <c r="M233" s="20" t="s">
        <v>15606</v>
      </c>
      <c r="N233" s="20" t="s">
        <v>14889</v>
      </c>
      <c r="O233" s="20" t="s">
        <v>14761</v>
      </c>
      <c r="P233" s="20" t="s">
        <v>14787</v>
      </c>
      <c r="Q233" s="20"/>
      <c r="R233" s="20"/>
      <c r="S233" s="20" t="s">
        <v>15607</v>
      </c>
      <c r="T233" s="20" t="s">
        <v>14737</v>
      </c>
      <c r="U233" s="20" t="s">
        <v>15618</v>
      </c>
      <c r="V233" s="20" t="s">
        <v>15619</v>
      </c>
      <c r="W233" s="20"/>
      <c r="X233" s="20"/>
      <c r="Y233" s="20" t="s">
        <v>69</v>
      </c>
      <c r="Z233" s="20"/>
      <c r="AA233" s="20" t="s">
        <v>14775</v>
      </c>
      <c r="AB233" s="20" t="s">
        <v>69</v>
      </c>
      <c r="AC233" s="20"/>
      <c r="AD233" s="20"/>
      <c r="AE233" s="20" t="s">
        <v>15615</v>
      </c>
      <c r="AF233" s="20" t="s">
        <v>68</v>
      </c>
      <c r="AG233" s="20"/>
      <c r="AH233" s="20"/>
      <c r="AI233" s="20" t="s">
        <v>14875</v>
      </c>
      <c r="AJ233" s="20" t="s">
        <v>14238</v>
      </c>
      <c r="AK233" s="20" t="s">
        <v>14283</v>
      </c>
      <c r="AL233" s="20"/>
      <c r="AM233" s="20" t="s">
        <v>15199</v>
      </c>
      <c r="AN233" s="20"/>
      <c r="AO233" s="20"/>
    </row>
    <row r="234" spans="1:41" x14ac:dyDescent="0.2">
      <c r="A234" s="20" t="s">
        <v>3047</v>
      </c>
      <c r="B234" s="20" t="s">
        <v>15602</v>
      </c>
      <c r="C234" s="20" t="s">
        <v>15603</v>
      </c>
      <c r="D234" s="20" t="s">
        <v>571</v>
      </c>
      <c r="E234" s="20" t="s">
        <v>3050</v>
      </c>
      <c r="F234" s="20" t="s">
        <v>640</v>
      </c>
      <c r="G234" s="20" t="s">
        <v>273</v>
      </c>
      <c r="H234" s="20" t="s">
        <v>110</v>
      </c>
      <c r="I234" s="20" t="s">
        <v>15604</v>
      </c>
      <c r="J234" s="20" t="s">
        <v>102</v>
      </c>
      <c r="K234" s="20" t="s">
        <v>14839</v>
      </c>
      <c r="L234" s="20" t="s">
        <v>15605</v>
      </c>
      <c r="M234" s="20" t="s">
        <v>15606</v>
      </c>
      <c r="N234" s="20" t="s">
        <v>14698</v>
      </c>
      <c r="O234" s="20" t="s">
        <v>14761</v>
      </c>
      <c r="P234" s="20" t="s">
        <v>14787</v>
      </c>
      <c r="Q234" s="20"/>
      <c r="R234" s="20"/>
      <c r="S234" s="20" t="s">
        <v>15607</v>
      </c>
      <c r="T234" s="20" t="s">
        <v>14762</v>
      </c>
      <c r="U234" s="20" t="s">
        <v>15620</v>
      </c>
      <c r="V234" s="20" t="s">
        <v>15621</v>
      </c>
      <c r="W234" s="20"/>
      <c r="X234" s="20"/>
      <c r="Y234" s="20" t="s">
        <v>69</v>
      </c>
      <c r="Z234" s="20"/>
      <c r="AA234" s="20" t="s">
        <v>14775</v>
      </c>
      <c r="AB234" s="20" t="s">
        <v>69</v>
      </c>
      <c r="AC234" s="20"/>
      <c r="AD234" s="20"/>
      <c r="AE234" s="20" t="s">
        <v>15622</v>
      </c>
      <c r="AF234" s="20" t="s">
        <v>68</v>
      </c>
      <c r="AG234" s="20"/>
      <c r="AH234" s="20"/>
      <c r="AI234" s="20" t="s">
        <v>14875</v>
      </c>
      <c r="AJ234" s="20" t="s">
        <v>14238</v>
      </c>
      <c r="AK234" s="20" t="s">
        <v>14283</v>
      </c>
      <c r="AL234" s="20"/>
      <c r="AM234" s="20" t="s">
        <v>15199</v>
      </c>
      <c r="AN234" s="20"/>
      <c r="AO234" s="20"/>
    </row>
    <row r="235" spans="1:41" x14ac:dyDescent="0.2">
      <c r="A235" s="20" t="s">
        <v>3047</v>
      </c>
      <c r="B235" s="20" t="s">
        <v>15602</v>
      </c>
      <c r="C235" s="20" t="s">
        <v>15603</v>
      </c>
      <c r="D235" s="20" t="s">
        <v>571</v>
      </c>
      <c r="E235" s="20" t="s">
        <v>3050</v>
      </c>
      <c r="F235" s="20" t="s">
        <v>640</v>
      </c>
      <c r="G235" s="20" t="s">
        <v>273</v>
      </c>
      <c r="H235" s="20" t="s">
        <v>110</v>
      </c>
      <c r="I235" s="20" t="s">
        <v>15604</v>
      </c>
      <c r="J235" s="20" t="s">
        <v>102</v>
      </c>
      <c r="K235" s="20" t="s">
        <v>14839</v>
      </c>
      <c r="L235" s="20" t="s">
        <v>15605</v>
      </c>
      <c r="M235" s="20" t="s">
        <v>15606</v>
      </c>
      <c r="N235" s="20" t="s">
        <v>14698</v>
      </c>
      <c r="O235" s="20" t="s">
        <v>14761</v>
      </c>
      <c r="P235" s="20" t="s">
        <v>14787</v>
      </c>
      <c r="Q235" s="20"/>
      <c r="R235" s="20"/>
      <c r="S235" s="20" t="s">
        <v>15607</v>
      </c>
      <c r="T235" s="20" t="s">
        <v>14790</v>
      </c>
      <c r="U235" s="20" t="s">
        <v>15623</v>
      </c>
      <c r="V235" s="20" t="s">
        <v>15624</v>
      </c>
      <c r="W235" s="20"/>
      <c r="X235" s="20"/>
      <c r="Y235" s="20" t="s">
        <v>69</v>
      </c>
      <c r="Z235" s="20"/>
      <c r="AA235" s="20" t="s">
        <v>14775</v>
      </c>
      <c r="AB235" s="20" t="s">
        <v>69</v>
      </c>
      <c r="AC235" s="20"/>
      <c r="AD235" s="20"/>
      <c r="AE235" s="20" t="s">
        <v>15622</v>
      </c>
      <c r="AF235" s="20" t="s">
        <v>68</v>
      </c>
      <c r="AG235" s="20"/>
      <c r="AH235" s="20"/>
      <c r="AI235" s="20" t="s">
        <v>14875</v>
      </c>
      <c r="AJ235" s="20" t="s">
        <v>14238</v>
      </c>
      <c r="AK235" s="20" t="s">
        <v>14283</v>
      </c>
      <c r="AL235" s="20"/>
      <c r="AM235" s="20" t="s">
        <v>15199</v>
      </c>
      <c r="AN235" s="20"/>
      <c r="AO235" s="20"/>
    </row>
    <row r="236" spans="1:41" x14ac:dyDescent="0.2">
      <c r="A236" s="20" t="s">
        <v>3047</v>
      </c>
      <c r="B236" s="20" t="s">
        <v>15602</v>
      </c>
      <c r="C236" s="20" t="s">
        <v>15603</v>
      </c>
      <c r="D236" s="20" t="s">
        <v>571</v>
      </c>
      <c r="E236" s="20" t="s">
        <v>3050</v>
      </c>
      <c r="F236" s="20" t="s">
        <v>640</v>
      </c>
      <c r="G236" s="20" t="s">
        <v>273</v>
      </c>
      <c r="H236" s="20" t="s">
        <v>110</v>
      </c>
      <c r="I236" s="20" t="s">
        <v>15604</v>
      </c>
      <c r="J236" s="20" t="s">
        <v>102</v>
      </c>
      <c r="K236" s="20" t="s">
        <v>14839</v>
      </c>
      <c r="L236" s="20" t="s">
        <v>15605</v>
      </c>
      <c r="M236" s="20" t="s">
        <v>15606</v>
      </c>
      <c r="N236" s="20" t="s">
        <v>14698</v>
      </c>
      <c r="O236" s="20" t="s">
        <v>14761</v>
      </c>
      <c r="P236" s="20" t="s">
        <v>14787</v>
      </c>
      <c r="Q236" s="20"/>
      <c r="R236" s="20"/>
      <c r="S236" s="20" t="s">
        <v>15607</v>
      </c>
      <c r="T236" s="20" t="s">
        <v>14737</v>
      </c>
      <c r="U236" s="20" t="s">
        <v>15479</v>
      </c>
      <c r="V236" s="20" t="s">
        <v>15623</v>
      </c>
      <c r="W236" s="20"/>
      <c r="X236" s="20"/>
      <c r="Y236" s="20" t="s">
        <v>69</v>
      </c>
      <c r="Z236" s="20"/>
      <c r="AA236" s="20" t="s">
        <v>14775</v>
      </c>
      <c r="AB236" s="20" t="s">
        <v>69</v>
      </c>
      <c r="AC236" s="20"/>
      <c r="AD236" s="20"/>
      <c r="AE236" s="20" t="s">
        <v>15622</v>
      </c>
      <c r="AF236" s="20" t="s">
        <v>68</v>
      </c>
      <c r="AG236" s="20"/>
      <c r="AH236" s="20"/>
      <c r="AI236" s="20" t="s">
        <v>14875</v>
      </c>
      <c r="AJ236" s="20" t="s">
        <v>14238</v>
      </c>
      <c r="AK236" s="20" t="s">
        <v>14283</v>
      </c>
      <c r="AL236" s="20"/>
      <c r="AM236" s="20" t="s">
        <v>15199</v>
      </c>
      <c r="AN236" s="20"/>
      <c r="AO236" s="20"/>
    </row>
    <row r="237" spans="1:41" x14ac:dyDescent="0.2">
      <c r="A237" s="20" t="s">
        <v>3047</v>
      </c>
      <c r="B237" s="20" t="s">
        <v>15602</v>
      </c>
      <c r="C237" s="20" t="s">
        <v>15603</v>
      </c>
      <c r="D237" s="20" t="s">
        <v>571</v>
      </c>
      <c r="E237" s="20" t="s">
        <v>3050</v>
      </c>
      <c r="F237" s="20" t="s">
        <v>640</v>
      </c>
      <c r="G237" s="20" t="s">
        <v>273</v>
      </c>
      <c r="H237" s="20" t="s">
        <v>110</v>
      </c>
      <c r="I237" s="20" t="s">
        <v>15604</v>
      </c>
      <c r="J237" s="20" t="s">
        <v>102</v>
      </c>
      <c r="K237" s="20" t="s">
        <v>14839</v>
      </c>
      <c r="L237" s="20" t="s">
        <v>15605</v>
      </c>
      <c r="M237" s="20" t="s">
        <v>15606</v>
      </c>
      <c r="N237" s="20" t="s">
        <v>14742</v>
      </c>
      <c r="O237" s="20" t="s">
        <v>14761</v>
      </c>
      <c r="P237" s="20" t="s">
        <v>14787</v>
      </c>
      <c r="Q237" s="20"/>
      <c r="R237" s="20"/>
      <c r="S237" s="20" t="s">
        <v>15607</v>
      </c>
      <c r="T237" s="20" t="s">
        <v>14762</v>
      </c>
      <c r="U237" s="20" t="s">
        <v>15625</v>
      </c>
      <c r="V237" s="20" t="s">
        <v>15626</v>
      </c>
      <c r="W237" s="20"/>
      <c r="X237" s="20"/>
      <c r="Y237" s="20" t="s">
        <v>69</v>
      </c>
      <c r="Z237" s="20"/>
      <c r="AA237" s="20" t="s">
        <v>14775</v>
      </c>
      <c r="AB237" s="20" t="s">
        <v>69</v>
      </c>
      <c r="AC237" s="20"/>
      <c r="AD237" s="20"/>
      <c r="AE237" s="20" t="s">
        <v>15627</v>
      </c>
      <c r="AF237" s="20" t="s">
        <v>68</v>
      </c>
      <c r="AG237" s="20"/>
      <c r="AH237" s="20"/>
      <c r="AI237" s="20" t="s">
        <v>14875</v>
      </c>
      <c r="AJ237" s="20" t="s">
        <v>14238</v>
      </c>
      <c r="AK237" s="20" t="s">
        <v>14283</v>
      </c>
      <c r="AL237" s="20"/>
      <c r="AM237" s="20" t="s">
        <v>15199</v>
      </c>
      <c r="AN237" s="20"/>
      <c r="AO237" s="20"/>
    </row>
    <row r="238" spans="1:41" x14ac:dyDescent="0.2">
      <c r="A238" s="20" t="s">
        <v>3047</v>
      </c>
      <c r="B238" s="20" t="s">
        <v>15602</v>
      </c>
      <c r="C238" s="20" t="s">
        <v>15603</v>
      </c>
      <c r="D238" s="20" t="s">
        <v>571</v>
      </c>
      <c r="E238" s="20" t="s">
        <v>3050</v>
      </c>
      <c r="F238" s="20" t="s">
        <v>640</v>
      </c>
      <c r="G238" s="20" t="s">
        <v>273</v>
      </c>
      <c r="H238" s="20" t="s">
        <v>110</v>
      </c>
      <c r="I238" s="20" t="s">
        <v>15604</v>
      </c>
      <c r="J238" s="20" t="s">
        <v>102</v>
      </c>
      <c r="K238" s="20" t="s">
        <v>14839</v>
      </c>
      <c r="L238" s="20" t="s">
        <v>15605</v>
      </c>
      <c r="M238" s="20" t="s">
        <v>15606</v>
      </c>
      <c r="N238" s="20" t="s">
        <v>14742</v>
      </c>
      <c r="O238" s="20" t="s">
        <v>14761</v>
      </c>
      <c r="P238" s="20" t="s">
        <v>14787</v>
      </c>
      <c r="Q238" s="20"/>
      <c r="R238" s="20"/>
      <c r="S238" s="20" t="s">
        <v>15607</v>
      </c>
      <c r="T238" s="20" t="s">
        <v>14790</v>
      </c>
      <c r="U238" s="20" t="s">
        <v>15628</v>
      </c>
      <c r="V238" s="20" t="s">
        <v>14815</v>
      </c>
      <c r="W238" s="20"/>
      <c r="X238" s="20"/>
      <c r="Y238" s="20" t="s">
        <v>69</v>
      </c>
      <c r="Z238" s="20"/>
      <c r="AA238" s="20" t="s">
        <v>14775</v>
      </c>
      <c r="AB238" s="20" t="s">
        <v>69</v>
      </c>
      <c r="AC238" s="20"/>
      <c r="AD238" s="20"/>
      <c r="AE238" s="20" t="s">
        <v>15627</v>
      </c>
      <c r="AF238" s="20" t="s">
        <v>68</v>
      </c>
      <c r="AG238" s="20"/>
      <c r="AH238" s="20"/>
      <c r="AI238" s="20" t="s">
        <v>14875</v>
      </c>
      <c r="AJ238" s="20" t="s">
        <v>14238</v>
      </c>
      <c r="AK238" s="20" t="s">
        <v>14283</v>
      </c>
      <c r="AL238" s="20"/>
      <c r="AM238" s="20" t="s">
        <v>15199</v>
      </c>
      <c r="AN238" s="20"/>
      <c r="AO238" s="20"/>
    </row>
    <row r="239" spans="1:41" x14ac:dyDescent="0.2">
      <c r="A239" s="20" t="s">
        <v>3047</v>
      </c>
      <c r="B239" s="20" t="s">
        <v>15602</v>
      </c>
      <c r="C239" s="20" t="s">
        <v>15603</v>
      </c>
      <c r="D239" s="20" t="s">
        <v>571</v>
      </c>
      <c r="E239" s="20" t="s">
        <v>3050</v>
      </c>
      <c r="F239" s="20" t="s">
        <v>640</v>
      </c>
      <c r="G239" s="20" t="s">
        <v>273</v>
      </c>
      <c r="H239" s="20" t="s">
        <v>110</v>
      </c>
      <c r="I239" s="20" t="s">
        <v>15604</v>
      </c>
      <c r="J239" s="20" t="s">
        <v>102</v>
      </c>
      <c r="K239" s="20" t="s">
        <v>14839</v>
      </c>
      <c r="L239" s="20" t="s">
        <v>15605</v>
      </c>
      <c r="M239" s="20" t="s">
        <v>15606</v>
      </c>
      <c r="N239" s="20" t="s">
        <v>14742</v>
      </c>
      <c r="O239" s="20" t="s">
        <v>14761</v>
      </c>
      <c r="P239" s="20" t="s">
        <v>14787</v>
      </c>
      <c r="Q239" s="20"/>
      <c r="R239" s="20"/>
      <c r="S239" s="20" t="s">
        <v>15607</v>
      </c>
      <c r="T239" s="20" t="s">
        <v>14737</v>
      </c>
      <c r="U239" s="20" t="s">
        <v>15629</v>
      </c>
      <c r="V239" s="20" t="s">
        <v>15628</v>
      </c>
      <c r="W239" s="20"/>
      <c r="X239" s="20"/>
      <c r="Y239" s="20" t="s">
        <v>69</v>
      </c>
      <c r="Z239" s="20"/>
      <c r="AA239" s="20" t="s">
        <v>14775</v>
      </c>
      <c r="AB239" s="20" t="s">
        <v>69</v>
      </c>
      <c r="AC239" s="20"/>
      <c r="AD239" s="20"/>
      <c r="AE239" s="20" t="s">
        <v>15627</v>
      </c>
      <c r="AF239" s="20" t="s">
        <v>68</v>
      </c>
      <c r="AG239" s="20"/>
      <c r="AH239" s="20"/>
      <c r="AI239" s="20" t="s">
        <v>14875</v>
      </c>
      <c r="AJ239" s="20" t="s">
        <v>14238</v>
      </c>
      <c r="AK239" s="20" t="s">
        <v>14283</v>
      </c>
      <c r="AL239" s="20"/>
      <c r="AM239" s="20" t="s">
        <v>15199</v>
      </c>
      <c r="AN239" s="20"/>
      <c r="AO239" s="20"/>
    </row>
    <row r="240" spans="1:41" x14ac:dyDescent="0.2">
      <c r="A240" s="20" t="s">
        <v>3712</v>
      </c>
      <c r="B240" s="20" t="s">
        <v>15630</v>
      </c>
      <c r="C240" s="20" t="s">
        <v>15631</v>
      </c>
      <c r="D240" s="20" t="s">
        <v>571</v>
      </c>
      <c r="E240" s="20" t="s">
        <v>3714</v>
      </c>
      <c r="F240" s="20" t="s">
        <v>737</v>
      </c>
      <c r="G240" s="20" t="s">
        <v>15632</v>
      </c>
      <c r="H240" s="20" t="s">
        <v>110</v>
      </c>
      <c r="I240" s="20" t="s">
        <v>15633</v>
      </c>
      <c r="J240" s="20" t="s">
        <v>101</v>
      </c>
      <c r="K240" s="20" t="s">
        <v>14696</v>
      </c>
      <c r="L240" s="20" t="s">
        <v>15634</v>
      </c>
      <c r="M240" s="20"/>
      <c r="N240" s="20" t="s">
        <v>14698</v>
      </c>
      <c r="O240" s="20" t="s">
        <v>14772</v>
      </c>
      <c r="P240" s="20" t="s">
        <v>14787</v>
      </c>
      <c r="Q240" s="20"/>
      <c r="R240" s="20"/>
      <c r="S240" s="20" t="s">
        <v>15635</v>
      </c>
      <c r="T240" s="20" t="s">
        <v>14704</v>
      </c>
      <c r="U240" s="20" t="s">
        <v>14800</v>
      </c>
      <c r="V240" s="20" t="s">
        <v>14813</v>
      </c>
      <c r="W240" s="20"/>
      <c r="X240" s="20"/>
      <c r="Y240" s="20" t="s">
        <v>69</v>
      </c>
      <c r="Z240" s="20"/>
      <c r="AA240" s="20" t="s">
        <v>15636</v>
      </c>
      <c r="AB240" s="20" t="s">
        <v>68</v>
      </c>
      <c r="AC240" s="20" t="s">
        <v>69</v>
      </c>
      <c r="AD240" s="20" t="s">
        <v>69</v>
      </c>
      <c r="AE240" s="20" t="s">
        <v>15637</v>
      </c>
      <c r="AF240" s="20" t="s">
        <v>68</v>
      </c>
      <c r="AG240" s="20" t="s">
        <v>15638</v>
      </c>
      <c r="AH240" s="20"/>
      <c r="AI240" s="20" t="s">
        <v>14875</v>
      </c>
      <c r="AJ240" s="20" t="s">
        <v>15639</v>
      </c>
      <c r="AK240" s="20" t="s">
        <v>14276</v>
      </c>
      <c r="AL240" s="20"/>
      <c r="AM240" s="20" t="s">
        <v>14910</v>
      </c>
      <c r="AN240" s="20" t="s">
        <v>105</v>
      </c>
      <c r="AO240" s="20"/>
    </row>
    <row r="241" spans="1:41" x14ac:dyDescent="0.2">
      <c r="A241" s="20" t="s">
        <v>3712</v>
      </c>
      <c r="B241" s="20" t="s">
        <v>15630</v>
      </c>
      <c r="C241" s="20" t="s">
        <v>15631</v>
      </c>
      <c r="D241" s="20" t="s">
        <v>571</v>
      </c>
      <c r="E241" s="20" t="s">
        <v>3714</v>
      </c>
      <c r="F241" s="20" t="s">
        <v>737</v>
      </c>
      <c r="G241" s="20" t="s">
        <v>15632</v>
      </c>
      <c r="H241" s="20" t="s">
        <v>110</v>
      </c>
      <c r="I241" s="20" t="s">
        <v>15633</v>
      </c>
      <c r="J241" s="20" t="s">
        <v>101</v>
      </c>
      <c r="K241" s="20" t="s">
        <v>14696</v>
      </c>
      <c r="L241" s="20" t="s">
        <v>15634</v>
      </c>
      <c r="M241" s="20"/>
      <c r="N241" s="20" t="s">
        <v>14698</v>
      </c>
      <c r="O241" s="20" t="s">
        <v>14772</v>
      </c>
      <c r="P241" s="20" t="s">
        <v>14787</v>
      </c>
      <c r="Q241" s="20"/>
      <c r="R241" s="20"/>
      <c r="S241" s="20" t="s">
        <v>15635</v>
      </c>
      <c r="T241" s="20" t="s">
        <v>14709</v>
      </c>
      <c r="U241" s="20" t="s">
        <v>15640</v>
      </c>
      <c r="V241" s="20" t="s">
        <v>14717</v>
      </c>
      <c r="W241" s="20"/>
      <c r="X241" s="20"/>
      <c r="Y241" s="20" t="s">
        <v>69</v>
      </c>
      <c r="Z241" s="20"/>
      <c r="AA241" s="20" t="s">
        <v>15636</v>
      </c>
      <c r="AB241" s="20" t="s">
        <v>68</v>
      </c>
      <c r="AC241" s="20" t="s">
        <v>69</v>
      </c>
      <c r="AD241" s="20" t="s">
        <v>69</v>
      </c>
      <c r="AE241" s="20" t="s">
        <v>15641</v>
      </c>
      <c r="AF241" s="20" t="s">
        <v>68</v>
      </c>
      <c r="AG241" s="20" t="s">
        <v>15638</v>
      </c>
      <c r="AH241" s="20"/>
      <c r="AI241" s="20" t="s">
        <v>14875</v>
      </c>
      <c r="AJ241" s="20" t="s">
        <v>15639</v>
      </c>
      <c r="AK241" s="20" t="s">
        <v>14276</v>
      </c>
      <c r="AL241" s="20"/>
      <c r="AM241" s="20" t="s">
        <v>14910</v>
      </c>
      <c r="AN241" s="20" t="s">
        <v>105</v>
      </c>
      <c r="AO241" s="20"/>
    </row>
    <row r="242" spans="1:41" x14ac:dyDescent="0.2">
      <c r="A242" s="20" t="s">
        <v>3712</v>
      </c>
      <c r="B242" s="20" t="s">
        <v>15630</v>
      </c>
      <c r="C242" s="20" t="s">
        <v>15631</v>
      </c>
      <c r="D242" s="20" t="s">
        <v>571</v>
      </c>
      <c r="E242" s="20" t="s">
        <v>3714</v>
      </c>
      <c r="F242" s="20" t="s">
        <v>737</v>
      </c>
      <c r="G242" s="20" t="s">
        <v>15632</v>
      </c>
      <c r="H242" s="20" t="s">
        <v>110</v>
      </c>
      <c r="I242" s="20" t="s">
        <v>15642</v>
      </c>
      <c r="J242" s="20" t="s">
        <v>101</v>
      </c>
      <c r="K242" s="20" t="s">
        <v>14696</v>
      </c>
      <c r="L242" s="20" t="s">
        <v>15634</v>
      </c>
      <c r="M242" s="20"/>
      <c r="N242" s="20" t="s">
        <v>14698</v>
      </c>
      <c r="O242" s="20" t="s">
        <v>14772</v>
      </c>
      <c r="P242" s="20" t="s">
        <v>14787</v>
      </c>
      <c r="Q242" s="20"/>
      <c r="R242" s="20"/>
      <c r="S242" s="20" t="s">
        <v>15635</v>
      </c>
      <c r="T242" s="20" t="s">
        <v>14704</v>
      </c>
      <c r="U242" s="20" t="s">
        <v>14859</v>
      </c>
      <c r="V242" s="20" t="s">
        <v>15643</v>
      </c>
      <c r="W242" s="20"/>
      <c r="X242" s="20"/>
      <c r="Y242" s="20" t="s">
        <v>69</v>
      </c>
      <c r="Z242" s="20"/>
      <c r="AA242" s="20" t="s">
        <v>15636</v>
      </c>
      <c r="AB242" s="20" t="s">
        <v>68</v>
      </c>
      <c r="AC242" s="20" t="s">
        <v>69</v>
      </c>
      <c r="AD242" s="20" t="s">
        <v>69</v>
      </c>
      <c r="AE242" s="20" t="s">
        <v>15644</v>
      </c>
      <c r="AF242" s="20" t="s">
        <v>68</v>
      </c>
      <c r="AG242" s="20" t="s">
        <v>15638</v>
      </c>
      <c r="AH242" s="20"/>
      <c r="AI242" s="20" t="s">
        <v>14875</v>
      </c>
      <c r="AJ242" s="20" t="s">
        <v>15639</v>
      </c>
      <c r="AK242" s="20" t="s">
        <v>14276</v>
      </c>
      <c r="AL242" s="20"/>
      <c r="AM242" s="20" t="s">
        <v>14910</v>
      </c>
      <c r="AN242" s="20" t="s">
        <v>105</v>
      </c>
      <c r="AO242" s="20"/>
    </row>
    <row r="243" spans="1:41" x14ac:dyDescent="0.2">
      <c r="A243" s="20" t="s">
        <v>3712</v>
      </c>
      <c r="B243" s="20" t="s">
        <v>15630</v>
      </c>
      <c r="C243" s="20" t="s">
        <v>15631</v>
      </c>
      <c r="D243" s="20" t="s">
        <v>571</v>
      </c>
      <c r="E243" s="20" t="s">
        <v>3714</v>
      </c>
      <c r="F243" s="20" t="s">
        <v>737</v>
      </c>
      <c r="G243" s="20" t="s">
        <v>15632</v>
      </c>
      <c r="H243" s="20" t="s">
        <v>110</v>
      </c>
      <c r="I243" s="20" t="s">
        <v>15642</v>
      </c>
      <c r="J243" s="20" t="s">
        <v>101</v>
      </c>
      <c r="K243" s="20" t="s">
        <v>14696</v>
      </c>
      <c r="L243" s="20" t="s">
        <v>15634</v>
      </c>
      <c r="M243" s="20"/>
      <c r="N243" s="20" t="s">
        <v>14698</v>
      </c>
      <c r="O243" s="20" t="s">
        <v>14772</v>
      </c>
      <c r="P243" s="20" t="s">
        <v>14787</v>
      </c>
      <c r="Q243" s="20"/>
      <c r="R243" s="20"/>
      <c r="S243" s="20" t="s">
        <v>15635</v>
      </c>
      <c r="T243" s="20" t="s">
        <v>14709</v>
      </c>
      <c r="U243" s="20" t="s">
        <v>14764</v>
      </c>
      <c r="V243" s="20" t="s">
        <v>15390</v>
      </c>
      <c r="W243" s="20"/>
      <c r="X243" s="20"/>
      <c r="Y243" s="20" t="s">
        <v>69</v>
      </c>
      <c r="Z243" s="20"/>
      <c r="AA243" s="20" t="s">
        <v>15636</v>
      </c>
      <c r="AB243" s="20" t="s">
        <v>68</v>
      </c>
      <c r="AC243" s="20" t="s">
        <v>69</v>
      </c>
      <c r="AD243" s="20" t="s">
        <v>69</v>
      </c>
      <c r="AE243" s="20" t="s">
        <v>15645</v>
      </c>
      <c r="AF243" s="20" t="s">
        <v>68</v>
      </c>
      <c r="AG243" s="20" t="s">
        <v>15638</v>
      </c>
      <c r="AH243" s="20"/>
      <c r="AI243" s="20" t="s">
        <v>14875</v>
      </c>
      <c r="AJ243" s="20" t="s">
        <v>15639</v>
      </c>
      <c r="AK243" s="20" t="s">
        <v>14276</v>
      </c>
      <c r="AL243" s="20"/>
      <c r="AM243" s="20" t="s">
        <v>14910</v>
      </c>
      <c r="AN243" s="20" t="s">
        <v>105</v>
      </c>
      <c r="AO243" s="20"/>
    </row>
    <row r="244" spans="1:41" x14ac:dyDescent="0.2">
      <c r="A244" s="20" t="s">
        <v>3712</v>
      </c>
      <c r="B244" s="20" t="s">
        <v>15630</v>
      </c>
      <c r="C244" s="20" t="s">
        <v>15631</v>
      </c>
      <c r="D244" s="20" t="s">
        <v>571</v>
      </c>
      <c r="E244" s="20" t="s">
        <v>3714</v>
      </c>
      <c r="F244" s="20" t="s">
        <v>737</v>
      </c>
      <c r="G244" s="20" t="s">
        <v>15632</v>
      </c>
      <c r="H244" s="20" t="s">
        <v>110</v>
      </c>
      <c r="I244" s="20" t="s">
        <v>15646</v>
      </c>
      <c r="J244" s="20" t="s">
        <v>101</v>
      </c>
      <c r="K244" s="20" t="s">
        <v>14696</v>
      </c>
      <c r="L244" s="20" t="s">
        <v>15634</v>
      </c>
      <c r="M244" s="20"/>
      <c r="N244" s="20" t="s">
        <v>14698</v>
      </c>
      <c r="O244" s="20" t="s">
        <v>14772</v>
      </c>
      <c r="P244" s="20" t="s">
        <v>14787</v>
      </c>
      <c r="Q244" s="20"/>
      <c r="R244" s="20"/>
      <c r="S244" s="20" t="s">
        <v>15635</v>
      </c>
      <c r="T244" s="20" t="s">
        <v>14704</v>
      </c>
      <c r="U244" s="20" t="s">
        <v>14799</v>
      </c>
      <c r="V244" s="20" t="s">
        <v>15643</v>
      </c>
      <c r="W244" s="20"/>
      <c r="X244" s="20"/>
      <c r="Y244" s="20" t="s">
        <v>69</v>
      </c>
      <c r="Z244" s="20"/>
      <c r="AA244" s="20" t="s">
        <v>15636</v>
      </c>
      <c r="AB244" s="20" t="s">
        <v>68</v>
      </c>
      <c r="AC244" s="20" t="s">
        <v>69</v>
      </c>
      <c r="AD244" s="20" t="s">
        <v>69</v>
      </c>
      <c r="AE244" s="20" t="s">
        <v>15647</v>
      </c>
      <c r="AF244" s="20" t="s">
        <v>68</v>
      </c>
      <c r="AG244" s="20" t="s">
        <v>15638</v>
      </c>
      <c r="AH244" s="20"/>
      <c r="AI244" s="20" t="s">
        <v>14875</v>
      </c>
      <c r="AJ244" s="20" t="s">
        <v>15639</v>
      </c>
      <c r="AK244" s="20" t="s">
        <v>14276</v>
      </c>
      <c r="AL244" s="20"/>
      <c r="AM244" s="20" t="s">
        <v>14910</v>
      </c>
      <c r="AN244" s="20" t="s">
        <v>105</v>
      </c>
      <c r="AO244" s="20"/>
    </row>
    <row r="245" spans="1:41" x14ac:dyDescent="0.2">
      <c r="A245" s="20" t="s">
        <v>3712</v>
      </c>
      <c r="B245" s="20" t="s">
        <v>15630</v>
      </c>
      <c r="C245" s="20" t="s">
        <v>15631</v>
      </c>
      <c r="D245" s="20" t="s">
        <v>571</v>
      </c>
      <c r="E245" s="20" t="s">
        <v>3714</v>
      </c>
      <c r="F245" s="20" t="s">
        <v>737</v>
      </c>
      <c r="G245" s="20" t="s">
        <v>15632</v>
      </c>
      <c r="H245" s="20" t="s">
        <v>110</v>
      </c>
      <c r="I245" s="20" t="s">
        <v>15646</v>
      </c>
      <c r="J245" s="20" t="s">
        <v>101</v>
      </c>
      <c r="K245" s="20" t="s">
        <v>14696</v>
      </c>
      <c r="L245" s="20" t="s">
        <v>15634</v>
      </c>
      <c r="M245" s="20"/>
      <c r="N245" s="20" t="s">
        <v>14698</v>
      </c>
      <c r="O245" s="20" t="s">
        <v>14772</v>
      </c>
      <c r="P245" s="20" t="s">
        <v>14787</v>
      </c>
      <c r="Q245" s="20"/>
      <c r="R245" s="20"/>
      <c r="S245" s="20" t="s">
        <v>15635</v>
      </c>
      <c r="T245" s="20" t="s">
        <v>14709</v>
      </c>
      <c r="U245" s="20" t="s">
        <v>14706</v>
      </c>
      <c r="V245" s="20" t="s">
        <v>15648</v>
      </c>
      <c r="W245" s="20"/>
      <c r="X245" s="20"/>
      <c r="Y245" s="20" t="s">
        <v>69</v>
      </c>
      <c r="Z245" s="20"/>
      <c r="AA245" s="20" t="s">
        <v>15636</v>
      </c>
      <c r="AB245" s="20" t="s">
        <v>68</v>
      </c>
      <c r="AC245" s="20" t="s">
        <v>69</v>
      </c>
      <c r="AD245" s="20" t="s">
        <v>69</v>
      </c>
      <c r="AE245" s="20" t="s">
        <v>15649</v>
      </c>
      <c r="AF245" s="20" t="s">
        <v>68</v>
      </c>
      <c r="AG245" s="20" t="s">
        <v>15638</v>
      </c>
      <c r="AH245" s="20"/>
      <c r="AI245" s="20" t="s">
        <v>14875</v>
      </c>
      <c r="AJ245" s="20" t="s">
        <v>15639</v>
      </c>
      <c r="AK245" s="20" t="s">
        <v>14276</v>
      </c>
      <c r="AL245" s="20"/>
      <c r="AM245" s="20" t="s">
        <v>14910</v>
      </c>
      <c r="AN245" s="20" t="s">
        <v>105</v>
      </c>
      <c r="AO245" s="20"/>
    </row>
    <row r="246" spans="1:41" x14ac:dyDescent="0.2">
      <c r="A246" s="20" t="s">
        <v>3712</v>
      </c>
      <c r="B246" s="20" t="s">
        <v>15630</v>
      </c>
      <c r="C246" s="20" t="s">
        <v>15631</v>
      </c>
      <c r="D246" s="20" t="s">
        <v>571</v>
      </c>
      <c r="E246" s="20" t="s">
        <v>3714</v>
      </c>
      <c r="F246" s="20" t="s">
        <v>737</v>
      </c>
      <c r="G246" s="20" t="s">
        <v>15632</v>
      </c>
      <c r="H246" s="20" t="s">
        <v>110</v>
      </c>
      <c r="I246" s="20" t="s">
        <v>15650</v>
      </c>
      <c r="J246" s="20" t="s">
        <v>101</v>
      </c>
      <c r="K246" s="20" t="s">
        <v>14696</v>
      </c>
      <c r="L246" s="20" t="s">
        <v>15634</v>
      </c>
      <c r="M246" s="20"/>
      <c r="N246" s="20" t="s">
        <v>14698</v>
      </c>
      <c r="O246" s="20" t="s">
        <v>14772</v>
      </c>
      <c r="P246" s="20" t="s">
        <v>14787</v>
      </c>
      <c r="Q246" s="20"/>
      <c r="R246" s="20"/>
      <c r="S246" s="20" t="s">
        <v>15635</v>
      </c>
      <c r="T246" s="20" t="s">
        <v>14704</v>
      </c>
      <c r="U246" s="20" t="s">
        <v>14767</v>
      </c>
      <c r="V246" s="20" t="s">
        <v>15651</v>
      </c>
      <c r="W246" s="20"/>
      <c r="X246" s="20"/>
      <c r="Y246" s="20" t="s">
        <v>69</v>
      </c>
      <c r="Z246" s="20"/>
      <c r="AA246" s="20" t="s">
        <v>15636</v>
      </c>
      <c r="AB246" s="20" t="s">
        <v>68</v>
      </c>
      <c r="AC246" s="20" t="s">
        <v>69</v>
      </c>
      <c r="AD246" s="20" t="s">
        <v>69</v>
      </c>
      <c r="AE246" s="20" t="s">
        <v>15652</v>
      </c>
      <c r="AF246" s="20" t="s">
        <v>68</v>
      </c>
      <c r="AG246" s="20" t="s">
        <v>15638</v>
      </c>
      <c r="AH246" s="20"/>
      <c r="AI246" s="20" t="s">
        <v>14875</v>
      </c>
      <c r="AJ246" s="20" t="s">
        <v>15639</v>
      </c>
      <c r="AK246" s="20" t="s">
        <v>14276</v>
      </c>
      <c r="AL246" s="20"/>
      <c r="AM246" s="20" t="s">
        <v>14910</v>
      </c>
      <c r="AN246" s="20" t="s">
        <v>105</v>
      </c>
      <c r="AO246" s="20"/>
    </row>
    <row r="247" spans="1:41" x14ac:dyDescent="0.2">
      <c r="A247" s="20" t="s">
        <v>3712</v>
      </c>
      <c r="B247" s="20" t="s">
        <v>15630</v>
      </c>
      <c r="C247" s="20" t="s">
        <v>15631</v>
      </c>
      <c r="D247" s="20" t="s">
        <v>571</v>
      </c>
      <c r="E247" s="20" t="s">
        <v>3714</v>
      </c>
      <c r="F247" s="20" t="s">
        <v>737</v>
      </c>
      <c r="G247" s="20" t="s">
        <v>15632</v>
      </c>
      <c r="H247" s="20" t="s">
        <v>110</v>
      </c>
      <c r="I247" s="20" t="s">
        <v>15650</v>
      </c>
      <c r="J247" s="20" t="s">
        <v>101</v>
      </c>
      <c r="K247" s="20" t="s">
        <v>14696</v>
      </c>
      <c r="L247" s="20" t="s">
        <v>15634</v>
      </c>
      <c r="M247" s="20"/>
      <c r="N247" s="20" t="s">
        <v>14698</v>
      </c>
      <c r="O247" s="20" t="s">
        <v>14772</v>
      </c>
      <c r="P247" s="20" t="s">
        <v>14787</v>
      </c>
      <c r="Q247" s="20"/>
      <c r="R247" s="20"/>
      <c r="S247" s="20" t="s">
        <v>15635</v>
      </c>
      <c r="T247" s="20" t="s">
        <v>14709</v>
      </c>
      <c r="U247" s="20" t="s">
        <v>15585</v>
      </c>
      <c r="V247" s="20" t="s">
        <v>14945</v>
      </c>
      <c r="W247" s="20"/>
      <c r="X247" s="20"/>
      <c r="Y247" s="20" t="s">
        <v>69</v>
      </c>
      <c r="Z247" s="20"/>
      <c r="AA247" s="20" t="s">
        <v>15636</v>
      </c>
      <c r="AB247" s="20" t="s">
        <v>68</v>
      </c>
      <c r="AC247" s="20" t="s">
        <v>69</v>
      </c>
      <c r="AD247" s="20" t="s">
        <v>69</v>
      </c>
      <c r="AE247" s="20" t="s">
        <v>15653</v>
      </c>
      <c r="AF247" s="20" t="s">
        <v>68</v>
      </c>
      <c r="AG247" s="20" t="s">
        <v>15638</v>
      </c>
      <c r="AH247" s="20"/>
      <c r="AI247" s="20" t="s">
        <v>14875</v>
      </c>
      <c r="AJ247" s="20" t="s">
        <v>15639</v>
      </c>
      <c r="AK247" s="20" t="s">
        <v>14276</v>
      </c>
      <c r="AL247" s="20"/>
      <c r="AM247" s="20" t="s">
        <v>14910</v>
      </c>
      <c r="AN247" s="20" t="s">
        <v>105</v>
      </c>
      <c r="AO247" s="20"/>
    </row>
    <row r="248" spans="1:41" x14ac:dyDescent="0.2">
      <c r="A248" s="20" t="s">
        <v>3712</v>
      </c>
      <c r="B248" s="20" t="s">
        <v>15630</v>
      </c>
      <c r="C248" s="20" t="s">
        <v>15631</v>
      </c>
      <c r="D248" s="20" t="s">
        <v>571</v>
      </c>
      <c r="E248" s="20" t="s">
        <v>3714</v>
      </c>
      <c r="F248" s="20" t="s">
        <v>737</v>
      </c>
      <c r="G248" s="20" t="s">
        <v>15632</v>
      </c>
      <c r="H248" s="20" t="s">
        <v>110</v>
      </c>
      <c r="I248" s="20" t="s">
        <v>15654</v>
      </c>
      <c r="J248" s="20" t="s">
        <v>101</v>
      </c>
      <c r="K248" s="20" t="s">
        <v>14696</v>
      </c>
      <c r="L248" s="20" t="s">
        <v>15634</v>
      </c>
      <c r="M248" s="20"/>
      <c r="N248" s="20" t="s">
        <v>14698</v>
      </c>
      <c r="O248" s="20" t="s">
        <v>14772</v>
      </c>
      <c r="P248" s="20" t="s">
        <v>14787</v>
      </c>
      <c r="Q248" s="20"/>
      <c r="R248" s="20"/>
      <c r="S248" s="20" t="s">
        <v>15635</v>
      </c>
      <c r="T248" s="20" t="s">
        <v>14704</v>
      </c>
      <c r="U248" s="20" t="s">
        <v>14930</v>
      </c>
      <c r="V248" s="20" t="s">
        <v>14813</v>
      </c>
      <c r="W248" s="20"/>
      <c r="X248" s="20"/>
      <c r="Y248" s="20" t="s">
        <v>69</v>
      </c>
      <c r="Z248" s="20"/>
      <c r="AA248" s="20" t="s">
        <v>15636</v>
      </c>
      <c r="AB248" s="20" t="s">
        <v>68</v>
      </c>
      <c r="AC248" s="20" t="s">
        <v>69</v>
      </c>
      <c r="AD248" s="20" t="s">
        <v>69</v>
      </c>
      <c r="AE248" s="20" t="s">
        <v>15655</v>
      </c>
      <c r="AF248" s="20" t="s">
        <v>68</v>
      </c>
      <c r="AG248" s="20" t="s">
        <v>15638</v>
      </c>
      <c r="AH248" s="20"/>
      <c r="AI248" s="20" t="s">
        <v>14875</v>
      </c>
      <c r="AJ248" s="20" t="s">
        <v>15639</v>
      </c>
      <c r="AK248" s="20" t="s">
        <v>14276</v>
      </c>
      <c r="AL248" s="20"/>
      <c r="AM248" s="20" t="s">
        <v>14910</v>
      </c>
      <c r="AN248" s="20" t="s">
        <v>105</v>
      </c>
      <c r="AO248" s="20"/>
    </row>
    <row r="249" spans="1:41" x14ac:dyDescent="0.2">
      <c r="A249" s="20" t="s">
        <v>3712</v>
      </c>
      <c r="B249" s="20" t="s">
        <v>15630</v>
      </c>
      <c r="C249" s="20" t="s">
        <v>15631</v>
      </c>
      <c r="D249" s="20" t="s">
        <v>571</v>
      </c>
      <c r="E249" s="20" t="s">
        <v>3714</v>
      </c>
      <c r="F249" s="20" t="s">
        <v>737</v>
      </c>
      <c r="G249" s="20" t="s">
        <v>15632</v>
      </c>
      <c r="H249" s="20" t="s">
        <v>110</v>
      </c>
      <c r="I249" s="20" t="s">
        <v>15654</v>
      </c>
      <c r="J249" s="20" t="s">
        <v>101</v>
      </c>
      <c r="K249" s="20" t="s">
        <v>14696</v>
      </c>
      <c r="L249" s="20" t="s">
        <v>15634</v>
      </c>
      <c r="M249" s="20"/>
      <c r="N249" s="20" t="s">
        <v>14698</v>
      </c>
      <c r="O249" s="20" t="s">
        <v>14772</v>
      </c>
      <c r="P249" s="20" t="s">
        <v>14787</v>
      </c>
      <c r="Q249" s="20"/>
      <c r="R249" s="20"/>
      <c r="S249" s="20" t="s">
        <v>15635</v>
      </c>
      <c r="T249" s="20" t="s">
        <v>14709</v>
      </c>
      <c r="U249" s="20" t="s">
        <v>14777</v>
      </c>
      <c r="V249" s="20" t="s">
        <v>15656</v>
      </c>
      <c r="W249" s="20"/>
      <c r="X249" s="20"/>
      <c r="Y249" s="20" t="s">
        <v>69</v>
      </c>
      <c r="Z249" s="20"/>
      <c r="AA249" s="20" t="s">
        <v>15636</v>
      </c>
      <c r="AB249" s="20" t="s">
        <v>68</v>
      </c>
      <c r="AC249" s="20" t="s">
        <v>69</v>
      </c>
      <c r="AD249" s="20" t="s">
        <v>69</v>
      </c>
      <c r="AE249" s="20" t="s">
        <v>15657</v>
      </c>
      <c r="AF249" s="20" t="s">
        <v>68</v>
      </c>
      <c r="AG249" s="20" t="s">
        <v>15638</v>
      </c>
      <c r="AH249" s="20"/>
      <c r="AI249" s="20" t="s">
        <v>14875</v>
      </c>
      <c r="AJ249" s="20" t="s">
        <v>15639</v>
      </c>
      <c r="AK249" s="20" t="s">
        <v>14276</v>
      </c>
      <c r="AL249" s="20"/>
      <c r="AM249" s="20" t="s">
        <v>14910</v>
      </c>
      <c r="AN249" s="20" t="s">
        <v>105</v>
      </c>
      <c r="AO249" s="20"/>
    </row>
    <row r="250" spans="1:41" x14ac:dyDescent="0.2">
      <c r="A250" s="20" t="s">
        <v>3712</v>
      </c>
      <c r="B250" s="20" t="s">
        <v>15630</v>
      </c>
      <c r="C250" s="20" t="s">
        <v>15631</v>
      </c>
      <c r="D250" s="20" t="s">
        <v>571</v>
      </c>
      <c r="E250" s="20" t="s">
        <v>3714</v>
      </c>
      <c r="F250" s="20" t="s">
        <v>737</v>
      </c>
      <c r="G250" s="20" t="s">
        <v>15632</v>
      </c>
      <c r="H250" s="20" t="s">
        <v>110</v>
      </c>
      <c r="I250" s="20" t="s">
        <v>15658</v>
      </c>
      <c r="J250" s="20" t="s">
        <v>101</v>
      </c>
      <c r="K250" s="20" t="s">
        <v>14696</v>
      </c>
      <c r="L250" s="20" t="s">
        <v>15634</v>
      </c>
      <c r="M250" s="20"/>
      <c r="N250" s="20" t="s">
        <v>14698</v>
      </c>
      <c r="O250" s="20" t="s">
        <v>14772</v>
      </c>
      <c r="P250" s="20" t="s">
        <v>14787</v>
      </c>
      <c r="Q250" s="20"/>
      <c r="R250" s="20"/>
      <c r="S250" s="20" t="s">
        <v>15635</v>
      </c>
      <c r="T250" s="20" t="s">
        <v>14704</v>
      </c>
      <c r="U250" s="20" t="s">
        <v>14795</v>
      </c>
      <c r="V250" s="20" t="s">
        <v>15659</v>
      </c>
      <c r="W250" s="20"/>
      <c r="X250" s="20"/>
      <c r="Y250" s="20" t="s">
        <v>69</v>
      </c>
      <c r="Z250" s="20"/>
      <c r="AA250" s="20" t="s">
        <v>15636</v>
      </c>
      <c r="AB250" s="20" t="s">
        <v>68</v>
      </c>
      <c r="AC250" s="20" t="s">
        <v>69</v>
      </c>
      <c r="AD250" s="20" t="s">
        <v>69</v>
      </c>
      <c r="AE250" s="20" t="s">
        <v>15660</v>
      </c>
      <c r="AF250" s="20" t="s">
        <v>68</v>
      </c>
      <c r="AG250" s="20" t="s">
        <v>15638</v>
      </c>
      <c r="AH250" s="20"/>
      <c r="AI250" s="20" t="s">
        <v>14875</v>
      </c>
      <c r="AJ250" s="20" t="s">
        <v>15639</v>
      </c>
      <c r="AK250" s="20" t="s">
        <v>14276</v>
      </c>
      <c r="AL250" s="20"/>
      <c r="AM250" s="20" t="s">
        <v>14910</v>
      </c>
      <c r="AN250" s="20" t="s">
        <v>105</v>
      </c>
      <c r="AO250" s="20"/>
    </row>
    <row r="251" spans="1:41" x14ac:dyDescent="0.2">
      <c r="A251" s="20" t="s">
        <v>3712</v>
      </c>
      <c r="B251" s="20" t="s">
        <v>15630</v>
      </c>
      <c r="C251" s="20" t="s">
        <v>15631</v>
      </c>
      <c r="D251" s="20" t="s">
        <v>571</v>
      </c>
      <c r="E251" s="20" t="s">
        <v>3714</v>
      </c>
      <c r="F251" s="20" t="s">
        <v>737</v>
      </c>
      <c r="G251" s="20" t="s">
        <v>15632</v>
      </c>
      <c r="H251" s="20" t="s">
        <v>110</v>
      </c>
      <c r="I251" s="20" t="s">
        <v>15658</v>
      </c>
      <c r="J251" s="20" t="s">
        <v>101</v>
      </c>
      <c r="K251" s="20" t="s">
        <v>14696</v>
      </c>
      <c r="L251" s="20" t="s">
        <v>15634</v>
      </c>
      <c r="M251" s="20"/>
      <c r="N251" s="20" t="s">
        <v>14698</v>
      </c>
      <c r="O251" s="20" t="s">
        <v>14772</v>
      </c>
      <c r="P251" s="20" t="s">
        <v>14787</v>
      </c>
      <c r="Q251" s="20"/>
      <c r="R251" s="20"/>
      <c r="S251" s="20" t="s">
        <v>15635</v>
      </c>
      <c r="T251" s="20" t="s">
        <v>14709</v>
      </c>
      <c r="U251" s="20" t="s">
        <v>15661</v>
      </c>
      <c r="V251" s="20" t="s">
        <v>15662</v>
      </c>
      <c r="W251" s="20"/>
      <c r="X251" s="20"/>
      <c r="Y251" s="20" t="s">
        <v>69</v>
      </c>
      <c r="Z251" s="20"/>
      <c r="AA251" s="20" t="s">
        <v>15636</v>
      </c>
      <c r="AB251" s="20" t="s">
        <v>68</v>
      </c>
      <c r="AC251" s="20" t="s">
        <v>69</v>
      </c>
      <c r="AD251" s="20" t="s">
        <v>69</v>
      </c>
      <c r="AE251" s="20" t="s">
        <v>15663</v>
      </c>
      <c r="AF251" s="20" t="s">
        <v>68</v>
      </c>
      <c r="AG251" s="20" t="s">
        <v>15638</v>
      </c>
      <c r="AH251" s="20"/>
      <c r="AI251" s="20" t="s">
        <v>14875</v>
      </c>
      <c r="AJ251" s="20" t="s">
        <v>15639</v>
      </c>
      <c r="AK251" s="20" t="s">
        <v>14276</v>
      </c>
      <c r="AL251" s="20"/>
      <c r="AM251" s="20" t="s">
        <v>14910</v>
      </c>
      <c r="AN251" s="20" t="s">
        <v>105</v>
      </c>
      <c r="AO251" s="20"/>
    </row>
    <row r="252" spans="1:41" x14ac:dyDescent="0.2">
      <c r="A252" s="20" t="s">
        <v>3712</v>
      </c>
      <c r="B252" s="20" t="s">
        <v>15630</v>
      </c>
      <c r="C252" s="20" t="s">
        <v>15631</v>
      </c>
      <c r="D252" s="20" t="s">
        <v>571</v>
      </c>
      <c r="E252" s="20" t="s">
        <v>3714</v>
      </c>
      <c r="F252" s="20" t="s">
        <v>737</v>
      </c>
      <c r="G252" s="20" t="s">
        <v>15632</v>
      </c>
      <c r="H252" s="20" t="s">
        <v>110</v>
      </c>
      <c r="I252" s="20" t="s">
        <v>15664</v>
      </c>
      <c r="J252" s="20" t="s">
        <v>101</v>
      </c>
      <c r="K252" s="20" t="s">
        <v>14696</v>
      </c>
      <c r="L252" s="20" t="s">
        <v>15634</v>
      </c>
      <c r="M252" s="20"/>
      <c r="N252" s="20" t="s">
        <v>14698</v>
      </c>
      <c r="O252" s="20" t="s">
        <v>14772</v>
      </c>
      <c r="P252" s="20" t="s">
        <v>14787</v>
      </c>
      <c r="Q252" s="20"/>
      <c r="R252" s="20"/>
      <c r="S252" s="20" t="s">
        <v>15635</v>
      </c>
      <c r="T252" s="20" t="s">
        <v>14704</v>
      </c>
      <c r="U252" s="20" t="s">
        <v>14827</v>
      </c>
      <c r="V252" s="20" t="s">
        <v>15665</v>
      </c>
      <c r="W252" s="20"/>
      <c r="X252" s="20"/>
      <c r="Y252" s="20" t="s">
        <v>69</v>
      </c>
      <c r="Z252" s="20"/>
      <c r="AA252" s="20" t="s">
        <v>15636</v>
      </c>
      <c r="AB252" s="20" t="s">
        <v>68</v>
      </c>
      <c r="AC252" s="20" t="s">
        <v>69</v>
      </c>
      <c r="AD252" s="20" t="s">
        <v>69</v>
      </c>
      <c r="AE252" s="20" t="s">
        <v>15666</v>
      </c>
      <c r="AF252" s="20" t="s">
        <v>68</v>
      </c>
      <c r="AG252" s="20" t="s">
        <v>15638</v>
      </c>
      <c r="AH252" s="20"/>
      <c r="AI252" s="20" t="s">
        <v>14875</v>
      </c>
      <c r="AJ252" s="20" t="s">
        <v>15639</v>
      </c>
      <c r="AK252" s="20" t="s">
        <v>14276</v>
      </c>
      <c r="AL252" s="20"/>
      <c r="AM252" s="20" t="s">
        <v>14910</v>
      </c>
      <c r="AN252" s="20" t="s">
        <v>105</v>
      </c>
      <c r="AO252" s="20"/>
    </row>
    <row r="253" spans="1:41" x14ac:dyDescent="0.2">
      <c r="A253" s="20" t="s">
        <v>3712</v>
      </c>
      <c r="B253" s="20" t="s">
        <v>15630</v>
      </c>
      <c r="C253" s="20" t="s">
        <v>15631</v>
      </c>
      <c r="D253" s="20" t="s">
        <v>571</v>
      </c>
      <c r="E253" s="20" t="s">
        <v>3714</v>
      </c>
      <c r="F253" s="20" t="s">
        <v>737</v>
      </c>
      <c r="G253" s="20" t="s">
        <v>15632</v>
      </c>
      <c r="H253" s="20" t="s">
        <v>110</v>
      </c>
      <c r="I253" s="20" t="s">
        <v>15664</v>
      </c>
      <c r="J253" s="20" t="s">
        <v>101</v>
      </c>
      <c r="K253" s="20" t="s">
        <v>14696</v>
      </c>
      <c r="L253" s="20" t="s">
        <v>15634</v>
      </c>
      <c r="M253" s="20"/>
      <c r="N253" s="20" t="s">
        <v>14698</v>
      </c>
      <c r="O253" s="20" t="s">
        <v>14772</v>
      </c>
      <c r="P253" s="20" t="s">
        <v>14787</v>
      </c>
      <c r="Q253" s="20"/>
      <c r="R253" s="20"/>
      <c r="S253" s="20" t="s">
        <v>15635</v>
      </c>
      <c r="T253" s="20" t="s">
        <v>14709</v>
      </c>
      <c r="U253" s="20" t="s">
        <v>15209</v>
      </c>
      <c r="V253" s="20" t="s">
        <v>15054</v>
      </c>
      <c r="W253" s="20"/>
      <c r="X253" s="20"/>
      <c r="Y253" s="20" t="s">
        <v>69</v>
      </c>
      <c r="Z253" s="20"/>
      <c r="AA253" s="20" t="s">
        <v>15636</v>
      </c>
      <c r="AB253" s="20" t="s">
        <v>68</v>
      </c>
      <c r="AC253" s="20" t="s">
        <v>69</v>
      </c>
      <c r="AD253" s="20" t="s">
        <v>69</v>
      </c>
      <c r="AE253" s="20" t="s">
        <v>15667</v>
      </c>
      <c r="AF253" s="20" t="s">
        <v>68</v>
      </c>
      <c r="AG253" s="20" t="s">
        <v>15638</v>
      </c>
      <c r="AH253" s="20"/>
      <c r="AI253" s="20" t="s">
        <v>14875</v>
      </c>
      <c r="AJ253" s="20" t="s">
        <v>15639</v>
      </c>
      <c r="AK253" s="20" t="s">
        <v>14276</v>
      </c>
      <c r="AL253" s="20"/>
      <c r="AM253" s="20" t="s">
        <v>14910</v>
      </c>
      <c r="AN253" s="20" t="s">
        <v>105</v>
      </c>
      <c r="AO253" s="20"/>
    </row>
    <row r="254" spans="1:41" x14ac:dyDescent="0.2">
      <c r="A254" s="20" t="s">
        <v>3712</v>
      </c>
      <c r="B254" s="20" t="s">
        <v>15630</v>
      </c>
      <c r="C254" s="20" t="s">
        <v>15631</v>
      </c>
      <c r="D254" s="20" t="s">
        <v>571</v>
      </c>
      <c r="E254" s="20" t="s">
        <v>3714</v>
      </c>
      <c r="F254" s="20" t="s">
        <v>737</v>
      </c>
      <c r="G254" s="20" t="s">
        <v>15632</v>
      </c>
      <c r="H254" s="20" t="s">
        <v>110</v>
      </c>
      <c r="I254" s="20" t="s">
        <v>15668</v>
      </c>
      <c r="J254" s="20" t="s">
        <v>101</v>
      </c>
      <c r="K254" s="20" t="s">
        <v>14696</v>
      </c>
      <c r="L254" s="20" t="s">
        <v>15634</v>
      </c>
      <c r="M254" s="20"/>
      <c r="N254" s="20" t="s">
        <v>14698</v>
      </c>
      <c r="O254" s="20" t="s">
        <v>14772</v>
      </c>
      <c r="P254" s="20" t="s">
        <v>14787</v>
      </c>
      <c r="Q254" s="20"/>
      <c r="R254" s="20"/>
      <c r="S254" s="20" t="s">
        <v>15635</v>
      </c>
      <c r="T254" s="20" t="s">
        <v>14704</v>
      </c>
      <c r="U254" s="20" t="s">
        <v>14809</v>
      </c>
      <c r="V254" s="20" t="s">
        <v>15669</v>
      </c>
      <c r="W254" s="20"/>
      <c r="X254" s="20"/>
      <c r="Y254" s="20" t="s">
        <v>69</v>
      </c>
      <c r="Z254" s="20"/>
      <c r="AA254" s="20" t="s">
        <v>15636</v>
      </c>
      <c r="AB254" s="20" t="s">
        <v>68</v>
      </c>
      <c r="AC254" s="20" t="s">
        <v>69</v>
      </c>
      <c r="AD254" s="20" t="s">
        <v>69</v>
      </c>
      <c r="AE254" s="20" t="s">
        <v>15670</v>
      </c>
      <c r="AF254" s="20" t="s">
        <v>68</v>
      </c>
      <c r="AG254" s="20" t="s">
        <v>15638</v>
      </c>
      <c r="AH254" s="20"/>
      <c r="AI254" s="20" t="s">
        <v>14875</v>
      </c>
      <c r="AJ254" s="20" t="s">
        <v>15639</v>
      </c>
      <c r="AK254" s="20" t="s">
        <v>14276</v>
      </c>
      <c r="AL254" s="20"/>
      <c r="AM254" s="20" t="s">
        <v>14910</v>
      </c>
      <c r="AN254" s="20" t="s">
        <v>105</v>
      </c>
      <c r="AO254" s="20"/>
    </row>
    <row r="255" spans="1:41" x14ac:dyDescent="0.2">
      <c r="A255" s="20" t="s">
        <v>3712</v>
      </c>
      <c r="B255" s="20" t="s">
        <v>15630</v>
      </c>
      <c r="C255" s="20" t="s">
        <v>15631</v>
      </c>
      <c r="D255" s="20" t="s">
        <v>571</v>
      </c>
      <c r="E255" s="20" t="s">
        <v>3714</v>
      </c>
      <c r="F255" s="20" t="s">
        <v>737</v>
      </c>
      <c r="G255" s="20" t="s">
        <v>15632</v>
      </c>
      <c r="H255" s="20" t="s">
        <v>110</v>
      </c>
      <c r="I255" s="20" t="s">
        <v>15668</v>
      </c>
      <c r="J255" s="20" t="s">
        <v>101</v>
      </c>
      <c r="K255" s="20" t="s">
        <v>14696</v>
      </c>
      <c r="L255" s="20" t="s">
        <v>15634</v>
      </c>
      <c r="M255" s="20"/>
      <c r="N255" s="20" t="s">
        <v>14698</v>
      </c>
      <c r="O255" s="20" t="s">
        <v>14772</v>
      </c>
      <c r="P255" s="20" t="s">
        <v>14787</v>
      </c>
      <c r="Q255" s="20"/>
      <c r="R255" s="20"/>
      <c r="S255" s="20" t="s">
        <v>15635</v>
      </c>
      <c r="T255" s="20" t="s">
        <v>14709</v>
      </c>
      <c r="U255" s="20" t="s">
        <v>15671</v>
      </c>
      <c r="V255" s="20" t="s">
        <v>14717</v>
      </c>
      <c r="W255" s="20"/>
      <c r="X255" s="20"/>
      <c r="Y255" s="20" t="s">
        <v>69</v>
      </c>
      <c r="Z255" s="20"/>
      <c r="AA255" s="20" t="s">
        <v>15636</v>
      </c>
      <c r="AB255" s="20" t="s">
        <v>68</v>
      </c>
      <c r="AC255" s="20" t="s">
        <v>69</v>
      </c>
      <c r="AD255" s="20" t="s">
        <v>69</v>
      </c>
      <c r="AE255" s="20" t="s">
        <v>15672</v>
      </c>
      <c r="AF255" s="20" t="s">
        <v>68</v>
      </c>
      <c r="AG255" s="20" t="s">
        <v>15638</v>
      </c>
      <c r="AH255" s="20"/>
      <c r="AI255" s="20" t="s">
        <v>14875</v>
      </c>
      <c r="AJ255" s="20" t="s">
        <v>15639</v>
      </c>
      <c r="AK255" s="20" t="s">
        <v>14276</v>
      </c>
      <c r="AL255" s="20"/>
      <c r="AM255" s="20" t="s">
        <v>14910</v>
      </c>
      <c r="AN255" s="20" t="s">
        <v>105</v>
      </c>
      <c r="AO255" s="20"/>
    </row>
    <row r="256" spans="1:41" x14ac:dyDescent="0.2">
      <c r="A256" s="20" t="s">
        <v>4680</v>
      </c>
      <c r="B256" s="20" t="s">
        <v>15673</v>
      </c>
      <c r="C256" s="20" t="s">
        <v>15674</v>
      </c>
      <c r="D256" s="20" t="s">
        <v>571</v>
      </c>
      <c r="E256" s="20" t="s">
        <v>4682</v>
      </c>
      <c r="F256" s="20" t="s">
        <v>528</v>
      </c>
      <c r="G256" s="20" t="s">
        <v>15675</v>
      </c>
      <c r="H256" s="20" t="s">
        <v>14852</v>
      </c>
      <c r="I256" s="20" t="s">
        <v>15676</v>
      </c>
      <c r="J256" s="20" t="s">
        <v>102</v>
      </c>
      <c r="K256" s="20" t="s">
        <v>14696</v>
      </c>
      <c r="L256" s="20" t="s">
        <v>15677</v>
      </c>
      <c r="M256" s="20" t="s">
        <v>15678</v>
      </c>
      <c r="N256" s="20" t="s">
        <v>110</v>
      </c>
      <c r="O256" s="20" t="s">
        <v>14772</v>
      </c>
      <c r="P256" s="20" t="s">
        <v>14787</v>
      </c>
      <c r="Q256" s="20"/>
      <c r="R256" s="20"/>
      <c r="S256" s="20" t="s">
        <v>15679</v>
      </c>
      <c r="T256" s="20" t="s">
        <v>14790</v>
      </c>
      <c r="U256" s="20" t="s">
        <v>14945</v>
      </c>
      <c r="V256" s="20" t="s">
        <v>15680</v>
      </c>
      <c r="W256" s="20"/>
      <c r="X256" s="20" t="s">
        <v>15681</v>
      </c>
      <c r="Y256" s="20" t="s">
        <v>69</v>
      </c>
      <c r="Z256" s="20"/>
      <c r="AA256" s="20" t="s">
        <v>15682</v>
      </c>
      <c r="AB256" s="20" t="s">
        <v>69</v>
      </c>
      <c r="AC256" s="20" t="s">
        <v>68</v>
      </c>
      <c r="AD256" s="20" t="s">
        <v>68</v>
      </c>
      <c r="AE256" s="20" t="s">
        <v>15683</v>
      </c>
      <c r="AF256" s="20" t="s">
        <v>68</v>
      </c>
      <c r="AG256" s="20" t="s">
        <v>15684</v>
      </c>
      <c r="AH256" s="20"/>
      <c r="AI256" s="20" t="s">
        <v>14875</v>
      </c>
      <c r="AJ256" s="20" t="s">
        <v>15685</v>
      </c>
      <c r="AK256" s="20" t="s">
        <v>14283</v>
      </c>
      <c r="AL256" s="20"/>
      <c r="AM256" s="20" t="s">
        <v>14910</v>
      </c>
      <c r="AN256" s="20" t="s">
        <v>105</v>
      </c>
      <c r="AO256" s="20"/>
    </row>
    <row r="257" spans="1:41" x14ac:dyDescent="0.2">
      <c r="A257" s="20" t="s">
        <v>4680</v>
      </c>
      <c r="B257" s="20" t="s">
        <v>15673</v>
      </c>
      <c r="C257" s="20" t="s">
        <v>15674</v>
      </c>
      <c r="D257" s="20" t="s">
        <v>571</v>
      </c>
      <c r="E257" s="20" t="s">
        <v>4682</v>
      </c>
      <c r="F257" s="20" t="s">
        <v>528</v>
      </c>
      <c r="G257" s="20" t="s">
        <v>15675</v>
      </c>
      <c r="H257" s="20" t="s">
        <v>14852</v>
      </c>
      <c r="I257" s="20" t="s">
        <v>15676</v>
      </c>
      <c r="J257" s="20" t="s">
        <v>102</v>
      </c>
      <c r="K257" s="20" t="s">
        <v>14696</v>
      </c>
      <c r="L257" s="20" t="s">
        <v>15686</v>
      </c>
      <c r="M257" s="20" t="s">
        <v>15678</v>
      </c>
      <c r="N257" s="20" t="s">
        <v>110</v>
      </c>
      <c r="O257" s="20" t="s">
        <v>14772</v>
      </c>
      <c r="P257" s="20" t="s">
        <v>14787</v>
      </c>
      <c r="Q257" s="20"/>
      <c r="R257" s="20"/>
      <c r="S257" s="20" t="s">
        <v>15679</v>
      </c>
      <c r="T257" s="20" t="s">
        <v>14790</v>
      </c>
      <c r="U257" s="20" t="s">
        <v>14831</v>
      </c>
      <c r="V257" s="20" t="s">
        <v>15687</v>
      </c>
      <c r="W257" s="20"/>
      <c r="X257" s="20" t="s">
        <v>15688</v>
      </c>
      <c r="Y257" s="20" t="s">
        <v>69</v>
      </c>
      <c r="Z257" s="20"/>
      <c r="AA257" s="20" t="s">
        <v>15682</v>
      </c>
      <c r="AB257" s="20" t="s">
        <v>69</v>
      </c>
      <c r="AC257" s="20" t="s">
        <v>68</v>
      </c>
      <c r="AD257" s="20" t="s">
        <v>68</v>
      </c>
      <c r="AE257" s="20" t="s">
        <v>15689</v>
      </c>
      <c r="AF257" s="20" t="s">
        <v>69</v>
      </c>
      <c r="AG257" s="20" t="s">
        <v>15690</v>
      </c>
      <c r="AH257" s="20"/>
      <c r="AI257" s="20" t="s">
        <v>14875</v>
      </c>
      <c r="AJ257" s="20" t="s">
        <v>15685</v>
      </c>
      <c r="AK257" s="20" t="s">
        <v>14283</v>
      </c>
      <c r="AL257" s="20"/>
      <c r="AM257" s="20" t="s">
        <v>14910</v>
      </c>
      <c r="AN257" s="20" t="s">
        <v>105</v>
      </c>
      <c r="AO257" s="20"/>
    </row>
    <row r="258" spans="1:41" x14ac:dyDescent="0.2">
      <c r="A258" s="20" t="s">
        <v>4680</v>
      </c>
      <c r="B258" s="20" t="s">
        <v>15673</v>
      </c>
      <c r="C258" s="20" t="s">
        <v>15674</v>
      </c>
      <c r="D258" s="20" t="s">
        <v>571</v>
      </c>
      <c r="E258" s="20" t="s">
        <v>4682</v>
      </c>
      <c r="F258" s="20" t="s">
        <v>528</v>
      </c>
      <c r="G258" s="20" t="s">
        <v>15675</v>
      </c>
      <c r="H258" s="20" t="s">
        <v>14852</v>
      </c>
      <c r="I258" s="20" t="s">
        <v>15676</v>
      </c>
      <c r="J258" s="20" t="s">
        <v>102</v>
      </c>
      <c r="K258" s="20" t="s">
        <v>14696</v>
      </c>
      <c r="L258" s="20" t="s">
        <v>15691</v>
      </c>
      <c r="M258" s="20" t="s">
        <v>15678</v>
      </c>
      <c r="N258" s="20" t="s">
        <v>110</v>
      </c>
      <c r="O258" s="20" t="s">
        <v>14772</v>
      </c>
      <c r="P258" s="20" t="s">
        <v>14787</v>
      </c>
      <c r="Q258" s="20"/>
      <c r="R258" s="20"/>
      <c r="S258" s="20" t="s">
        <v>15679</v>
      </c>
      <c r="T258" s="20" t="s">
        <v>14790</v>
      </c>
      <c r="U258" s="20" t="s">
        <v>14832</v>
      </c>
      <c r="V258" s="20" t="s">
        <v>15692</v>
      </c>
      <c r="W258" s="20"/>
      <c r="X258" s="20" t="s">
        <v>15693</v>
      </c>
      <c r="Y258" s="20" t="s">
        <v>69</v>
      </c>
      <c r="Z258" s="20"/>
      <c r="AA258" s="20" t="s">
        <v>15682</v>
      </c>
      <c r="AB258" s="20" t="s">
        <v>69</v>
      </c>
      <c r="AC258" s="20" t="s">
        <v>68</v>
      </c>
      <c r="AD258" s="20" t="s">
        <v>68</v>
      </c>
      <c r="AE258" s="20" t="s">
        <v>15694</v>
      </c>
      <c r="AF258" s="20" t="s">
        <v>69</v>
      </c>
      <c r="AG258" s="20" t="s">
        <v>15695</v>
      </c>
      <c r="AH258" s="20"/>
      <c r="AI258" s="20" t="s">
        <v>14875</v>
      </c>
      <c r="AJ258" s="20" t="s">
        <v>15685</v>
      </c>
      <c r="AK258" s="20" t="s">
        <v>14283</v>
      </c>
      <c r="AL258" s="20"/>
      <c r="AM258" s="20" t="s">
        <v>14910</v>
      </c>
      <c r="AN258" s="20" t="s">
        <v>105</v>
      </c>
      <c r="AO258" s="20"/>
    </row>
    <row r="259" spans="1:41" x14ac:dyDescent="0.2">
      <c r="A259" s="20" t="s">
        <v>4680</v>
      </c>
      <c r="B259" s="20" t="s">
        <v>15673</v>
      </c>
      <c r="C259" s="20" t="s">
        <v>15674</v>
      </c>
      <c r="D259" s="20" t="s">
        <v>571</v>
      </c>
      <c r="E259" s="20" t="s">
        <v>4682</v>
      </c>
      <c r="F259" s="20" t="s">
        <v>528</v>
      </c>
      <c r="G259" s="20" t="s">
        <v>15675</v>
      </c>
      <c r="H259" s="20" t="s">
        <v>14852</v>
      </c>
      <c r="I259" s="20" t="s">
        <v>15676</v>
      </c>
      <c r="J259" s="20" t="s">
        <v>102</v>
      </c>
      <c r="K259" s="20" t="s">
        <v>14696</v>
      </c>
      <c r="L259" s="20" t="s">
        <v>15677</v>
      </c>
      <c r="M259" s="20" t="s">
        <v>15678</v>
      </c>
      <c r="N259" s="20" t="s">
        <v>110</v>
      </c>
      <c r="O259" s="20" t="s">
        <v>14772</v>
      </c>
      <c r="P259" s="20" t="s">
        <v>14787</v>
      </c>
      <c r="Q259" s="20"/>
      <c r="R259" s="20"/>
      <c r="S259" s="20" t="s">
        <v>15679</v>
      </c>
      <c r="T259" s="20" t="s">
        <v>14790</v>
      </c>
      <c r="U259" s="20" t="s">
        <v>14919</v>
      </c>
      <c r="V259" s="20" t="s">
        <v>15696</v>
      </c>
      <c r="W259" s="20"/>
      <c r="X259" s="20" t="s">
        <v>15697</v>
      </c>
      <c r="Y259" s="20" t="s">
        <v>69</v>
      </c>
      <c r="Z259" s="20"/>
      <c r="AA259" s="20" t="s">
        <v>15682</v>
      </c>
      <c r="AB259" s="20" t="s">
        <v>69</v>
      </c>
      <c r="AC259" s="20" t="s">
        <v>68</v>
      </c>
      <c r="AD259" s="20" t="s">
        <v>68</v>
      </c>
      <c r="AE259" s="20" t="s">
        <v>15698</v>
      </c>
      <c r="AF259" s="20" t="s">
        <v>68</v>
      </c>
      <c r="AG259" s="20" t="s">
        <v>15684</v>
      </c>
      <c r="AH259" s="20"/>
      <c r="AI259" s="20" t="s">
        <v>14875</v>
      </c>
      <c r="AJ259" s="20" t="s">
        <v>15685</v>
      </c>
      <c r="AK259" s="20" t="s">
        <v>14283</v>
      </c>
      <c r="AL259" s="20"/>
      <c r="AM259" s="20" t="s">
        <v>14910</v>
      </c>
      <c r="AN259" s="20" t="s">
        <v>105</v>
      </c>
      <c r="AO259" s="20"/>
    </row>
    <row r="260" spans="1:41" x14ac:dyDescent="0.2">
      <c r="A260" s="20" t="s">
        <v>4680</v>
      </c>
      <c r="B260" s="20" t="s">
        <v>15673</v>
      </c>
      <c r="C260" s="20" t="s">
        <v>15674</v>
      </c>
      <c r="D260" s="20" t="s">
        <v>571</v>
      </c>
      <c r="E260" s="20" t="s">
        <v>4682</v>
      </c>
      <c r="F260" s="20" t="s">
        <v>528</v>
      </c>
      <c r="G260" s="20" t="s">
        <v>15675</v>
      </c>
      <c r="H260" s="20" t="s">
        <v>14852</v>
      </c>
      <c r="I260" s="20" t="s">
        <v>15676</v>
      </c>
      <c r="J260" s="20" t="s">
        <v>102</v>
      </c>
      <c r="K260" s="20" t="s">
        <v>14696</v>
      </c>
      <c r="L260" s="20" t="s">
        <v>15686</v>
      </c>
      <c r="M260" s="20" t="s">
        <v>15678</v>
      </c>
      <c r="N260" s="20" t="s">
        <v>110</v>
      </c>
      <c r="O260" s="20" t="s">
        <v>14772</v>
      </c>
      <c r="P260" s="20" t="s">
        <v>14787</v>
      </c>
      <c r="Q260" s="20"/>
      <c r="R260" s="20"/>
      <c r="S260" s="20" t="s">
        <v>15679</v>
      </c>
      <c r="T260" s="20" t="s">
        <v>14790</v>
      </c>
      <c r="U260" s="20" t="s">
        <v>14930</v>
      </c>
      <c r="V260" s="20" t="s">
        <v>15699</v>
      </c>
      <c r="W260" s="20"/>
      <c r="X260" s="20" t="s">
        <v>15700</v>
      </c>
      <c r="Y260" s="20" t="s">
        <v>69</v>
      </c>
      <c r="Z260" s="20"/>
      <c r="AA260" s="20" t="s">
        <v>15682</v>
      </c>
      <c r="AB260" s="20" t="s">
        <v>69</v>
      </c>
      <c r="AC260" s="20" t="s">
        <v>68</v>
      </c>
      <c r="AD260" s="20" t="s">
        <v>68</v>
      </c>
      <c r="AE260" s="20" t="s">
        <v>15701</v>
      </c>
      <c r="AF260" s="20" t="s">
        <v>69</v>
      </c>
      <c r="AG260" s="20" t="s">
        <v>15690</v>
      </c>
      <c r="AH260" s="20"/>
      <c r="AI260" s="20" t="s">
        <v>14875</v>
      </c>
      <c r="AJ260" s="20" t="s">
        <v>15685</v>
      </c>
      <c r="AK260" s="20" t="s">
        <v>14283</v>
      </c>
      <c r="AL260" s="20"/>
      <c r="AM260" s="20" t="s">
        <v>14910</v>
      </c>
      <c r="AN260" s="20" t="s">
        <v>105</v>
      </c>
      <c r="AO260" s="20"/>
    </row>
    <row r="261" spans="1:41" x14ac:dyDescent="0.2">
      <c r="A261" s="20" t="s">
        <v>4680</v>
      </c>
      <c r="B261" s="20" t="s">
        <v>15673</v>
      </c>
      <c r="C261" s="20" t="s">
        <v>15674</v>
      </c>
      <c r="D261" s="20" t="s">
        <v>571</v>
      </c>
      <c r="E261" s="20" t="s">
        <v>4682</v>
      </c>
      <c r="F261" s="20" t="s">
        <v>528</v>
      </c>
      <c r="G261" s="20" t="s">
        <v>15675</v>
      </c>
      <c r="H261" s="20" t="s">
        <v>14852</v>
      </c>
      <c r="I261" s="20" t="s">
        <v>15676</v>
      </c>
      <c r="J261" s="20" t="s">
        <v>102</v>
      </c>
      <c r="K261" s="20" t="s">
        <v>14696</v>
      </c>
      <c r="L261" s="20" t="s">
        <v>15691</v>
      </c>
      <c r="M261" s="20" t="s">
        <v>15678</v>
      </c>
      <c r="N261" s="20" t="s">
        <v>110</v>
      </c>
      <c r="O261" s="20" t="s">
        <v>14772</v>
      </c>
      <c r="P261" s="20" t="s">
        <v>14787</v>
      </c>
      <c r="Q261" s="20"/>
      <c r="R261" s="20"/>
      <c r="S261" s="20" t="s">
        <v>15679</v>
      </c>
      <c r="T261" s="20" t="s">
        <v>14790</v>
      </c>
      <c r="U261" s="20" t="s">
        <v>14946</v>
      </c>
      <c r="V261" s="20" t="s">
        <v>15702</v>
      </c>
      <c r="W261" s="20"/>
      <c r="X261" s="20" t="s">
        <v>15703</v>
      </c>
      <c r="Y261" s="20" t="s">
        <v>69</v>
      </c>
      <c r="Z261" s="20"/>
      <c r="AA261" s="20" t="s">
        <v>15682</v>
      </c>
      <c r="AB261" s="20" t="s">
        <v>69</v>
      </c>
      <c r="AC261" s="20" t="s">
        <v>68</v>
      </c>
      <c r="AD261" s="20" t="s">
        <v>68</v>
      </c>
      <c r="AE261" s="20" t="s">
        <v>15704</v>
      </c>
      <c r="AF261" s="20" t="s">
        <v>69</v>
      </c>
      <c r="AG261" s="20" t="s">
        <v>15695</v>
      </c>
      <c r="AH261" s="20"/>
      <c r="AI261" s="20" t="s">
        <v>14875</v>
      </c>
      <c r="AJ261" s="20" t="s">
        <v>15685</v>
      </c>
      <c r="AK261" s="20" t="s">
        <v>14283</v>
      </c>
      <c r="AL261" s="20"/>
      <c r="AM261" s="20" t="s">
        <v>14910</v>
      </c>
      <c r="AN261" s="20" t="s">
        <v>105</v>
      </c>
      <c r="AO261" s="20"/>
    </row>
    <row r="262" spans="1:41" x14ac:dyDescent="0.2">
      <c r="A262" s="20" t="s">
        <v>4680</v>
      </c>
      <c r="B262" s="20" t="s">
        <v>15673</v>
      </c>
      <c r="C262" s="20" t="s">
        <v>15674</v>
      </c>
      <c r="D262" s="20" t="s">
        <v>571</v>
      </c>
      <c r="E262" s="20" t="s">
        <v>4682</v>
      </c>
      <c r="F262" s="20" t="s">
        <v>528</v>
      </c>
      <c r="G262" s="20" t="s">
        <v>15675</v>
      </c>
      <c r="H262" s="20" t="s">
        <v>14852</v>
      </c>
      <c r="I262" s="20" t="s">
        <v>15676</v>
      </c>
      <c r="J262" s="20" t="s">
        <v>102</v>
      </c>
      <c r="K262" s="20" t="s">
        <v>14696</v>
      </c>
      <c r="L262" s="20" t="s">
        <v>15677</v>
      </c>
      <c r="M262" s="20" t="s">
        <v>15678</v>
      </c>
      <c r="N262" s="20" t="s">
        <v>110</v>
      </c>
      <c r="O262" s="20" t="s">
        <v>14772</v>
      </c>
      <c r="P262" s="20" t="s">
        <v>14787</v>
      </c>
      <c r="Q262" s="20"/>
      <c r="R262" s="20"/>
      <c r="S262" s="20" t="s">
        <v>15679</v>
      </c>
      <c r="T262" s="20" t="s">
        <v>14790</v>
      </c>
      <c r="U262" s="20" t="s">
        <v>14945</v>
      </c>
      <c r="V262" s="20" t="s">
        <v>15705</v>
      </c>
      <c r="W262" s="20"/>
      <c r="X262" s="20" t="s">
        <v>15681</v>
      </c>
      <c r="Y262" s="20" t="s">
        <v>69</v>
      </c>
      <c r="Z262" s="20"/>
      <c r="AA262" s="20" t="s">
        <v>15682</v>
      </c>
      <c r="AB262" s="20" t="s">
        <v>69</v>
      </c>
      <c r="AC262" s="20" t="s">
        <v>68</v>
      </c>
      <c r="AD262" s="20" t="s">
        <v>68</v>
      </c>
      <c r="AE262" s="20" t="s">
        <v>15706</v>
      </c>
      <c r="AF262" s="20" t="s">
        <v>68</v>
      </c>
      <c r="AG262" s="20" t="s">
        <v>15684</v>
      </c>
      <c r="AH262" s="20"/>
      <c r="AI262" s="20" t="s">
        <v>14875</v>
      </c>
      <c r="AJ262" s="20" t="s">
        <v>15685</v>
      </c>
      <c r="AK262" s="20" t="s">
        <v>14283</v>
      </c>
      <c r="AL262" s="20"/>
      <c r="AM262" s="20" t="s">
        <v>14910</v>
      </c>
      <c r="AN262" s="20" t="s">
        <v>105</v>
      </c>
      <c r="AO262" s="20"/>
    </row>
    <row r="263" spans="1:41" x14ac:dyDescent="0.2">
      <c r="A263" s="20" t="s">
        <v>4680</v>
      </c>
      <c r="B263" s="20" t="s">
        <v>15673</v>
      </c>
      <c r="C263" s="20" t="s">
        <v>15674</v>
      </c>
      <c r="D263" s="20" t="s">
        <v>571</v>
      </c>
      <c r="E263" s="20" t="s">
        <v>4682</v>
      </c>
      <c r="F263" s="20" t="s">
        <v>528</v>
      </c>
      <c r="G263" s="20" t="s">
        <v>15675</v>
      </c>
      <c r="H263" s="20" t="s">
        <v>14852</v>
      </c>
      <c r="I263" s="20" t="s">
        <v>15676</v>
      </c>
      <c r="J263" s="20" t="s">
        <v>102</v>
      </c>
      <c r="K263" s="20" t="s">
        <v>14696</v>
      </c>
      <c r="L263" s="20" t="s">
        <v>15686</v>
      </c>
      <c r="M263" s="20" t="s">
        <v>15678</v>
      </c>
      <c r="N263" s="20" t="s">
        <v>110</v>
      </c>
      <c r="O263" s="20" t="s">
        <v>14772</v>
      </c>
      <c r="P263" s="20" t="s">
        <v>14787</v>
      </c>
      <c r="Q263" s="20"/>
      <c r="R263" s="20"/>
      <c r="S263" s="20" t="s">
        <v>15679</v>
      </c>
      <c r="T263" s="20" t="s">
        <v>14790</v>
      </c>
      <c r="U263" s="20" t="s">
        <v>15473</v>
      </c>
      <c r="V263" s="20" t="s">
        <v>15707</v>
      </c>
      <c r="W263" s="20"/>
      <c r="X263" s="20" t="s">
        <v>15708</v>
      </c>
      <c r="Y263" s="20" t="s">
        <v>69</v>
      </c>
      <c r="Z263" s="20"/>
      <c r="AA263" s="20" t="s">
        <v>15682</v>
      </c>
      <c r="AB263" s="20" t="s">
        <v>69</v>
      </c>
      <c r="AC263" s="20" t="s">
        <v>68</v>
      </c>
      <c r="AD263" s="20" t="s">
        <v>68</v>
      </c>
      <c r="AE263" s="20" t="s">
        <v>15709</v>
      </c>
      <c r="AF263" s="20" t="s">
        <v>69</v>
      </c>
      <c r="AG263" s="20" t="s">
        <v>15690</v>
      </c>
      <c r="AH263" s="20"/>
      <c r="AI263" s="20" t="s">
        <v>14875</v>
      </c>
      <c r="AJ263" s="20" t="s">
        <v>15685</v>
      </c>
      <c r="AK263" s="20" t="s">
        <v>14283</v>
      </c>
      <c r="AL263" s="20"/>
      <c r="AM263" s="20" t="s">
        <v>14910</v>
      </c>
      <c r="AN263" s="20" t="s">
        <v>105</v>
      </c>
      <c r="AO263" s="20"/>
    </row>
    <row r="264" spans="1:41" x14ac:dyDescent="0.2">
      <c r="A264" s="20" t="s">
        <v>4680</v>
      </c>
      <c r="B264" s="20" t="s">
        <v>15673</v>
      </c>
      <c r="C264" s="20" t="s">
        <v>15674</v>
      </c>
      <c r="D264" s="20" t="s">
        <v>571</v>
      </c>
      <c r="E264" s="20" t="s">
        <v>4682</v>
      </c>
      <c r="F264" s="20" t="s">
        <v>528</v>
      </c>
      <c r="G264" s="20" t="s">
        <v>15675</v>
      </c>
      <c r="H264" s="20" t="s">
        <v>14852</v>
      </c>
      <c r="I264" s="20" t="s">
        <v>15676</v>
      </c>
      <c r="J264" s="20" t="s">
        <v>102</v>
      </c>
      <c r="K264" s="20" t="s">
        <v>14696</v>
      </c>
      <c r="L264" s="20" t="s">
        <v>15691</v>
      </c>
      <c r="M264" s="20" t="s">
        <v>15678</v>
      </c>
      <c r="N264" s="20" t="s">
        <v>110</v>
      </c>
      <c r="O264" s="20" t="s">
        <v>14772</v>
      </c>
      <c r="P264" s="20" t="s">
        <v>14787</v>
      </c>
      <c r="Q264" s="20"/>
      <c r="R264" s="20"/>
      <c r="S264" s="20" t="s">
        <v>15679</v>
      </c>
      <c r="T264" s="20" t="s">
        <v>14790</v>
      </c>
      <c r="U264" s="20" t="s">
        <v>15207</v>
      </c>
      <c r="V264" s="20" t="s">
        <v>15710</v>
      </c>
      <c r="W264" s="20"/>
      <c r="X264" s="20" t="s">
        <v>15711</v>
      </c>
      <c r="Y264" s="20" t="s">
        <v>69</v>
      </c>
      <c r="Z264" s="20"/>
      <c r="AA264" s="20" t="s">
        <v>15682</v>
      </c>
      <c r="AB264" s="20" t="s">
        <v>69</v>
      </c>
      <c r="AC264" s="20" t="s">
        <v>68</v>
      </c>
      <c r="AD264" s="20" t="s">
        <v>68</v>
      </c>
      <c r="AE264" s="20" t="s">
        <v>15712</v>
      </c>
      <c r="AF264" s="20" t="s">
        <v>69</v>
      </c>
      <c r="AG264" s="20" t="s">
        <v>15695</v>
      </c>
      <c r="AH264" s="20"/>
      <c r="AI264" s="20" t="s">
        <v>14875</v>
      </c>
      <c r="AJ264" s="20" t="s">
        <v>15685</v>
      </c>
      <c r="AK264" s="20" t="s">
        <v>14283</v>
      </c>
      <c r="AL264" s="20"/>
      <c r="AM264" s="20" t="s">
        <v>14910</v>
      </c>
      <c r="AN264" s="20" t="s">
        <v>105</v>
      </c>
      <c r="AO264" s="20"/>
    </row>
    <row r="265" spans="1:41" x14ac:dyDescent="0.2">
      <c r="A265" s="20" t="s">
        <v>4697</v>
      </c>
      <c r="B265" s="20" t="s">
        <v>15713</v>
      </c>
      <c r="C265" s="20" t="s">
        <v>15714</v>
      </c>
      <c r="D265" s="20" t="s">
        <v>419</v>
      </c>
      <c r="E265" s="20" t="s">
        <v>4699</v>
      </c>
      <c r="F265" s="20" t="s">
        <v>914</v>
      </c>
      <c r="G265" s="20" t="s">
        <v>15715</v>
      </c>
      <c r="H265" s="20" t="s">
        <v>14804</v>
      </c>
      <c r="I265" s="20" t="s">
        <v>15716</v>
      </c>
      <c r="J265" s="20" t="s">
        <v>101</v>
      </c>
      <c r="K265" s="20" t="s">
        <v>14696</v>
      </c>
      <c r="L265" s="20" t="s">
        <v>15717</v>
      </c>
      <c r="M265" s="20"/>
      <c r="N265" s="20" t="s">
        <v>14698</v>
      </c>
      <c r="O265" s="20" t="s">
        <v>14772</v>
      </c>
      <c r="P265" s="20" t="s">
        <v>14700</v>
      </c>
      <c r="Q265" s="20"/>
      <c r="R265" s="20"/>
      <c r="S265" s="20" t="s">
        <v>15718</v>
      </c>
      <c r="T265" s="20" t="s">
        <v>14709</v>
      </c>
      <c r="U265" s="20" t="s">
        <v>15719</v>
      </c>
      <c r="V265" s="20" t="s">
        <v>15720</v>
      </c>
      <c r="W265" s="20"/>
      <c r="X265" s="20" t="s">
        <v>15721</v>
      </c>
      <c r="Y265" s="20" t="s">
        <v>69</v>
      </c>
      <c r="Z265" s="20"/>
      <c r="AA265" s="20" t="s">
        <v>15722</v>
      </c>
      <c r="AB265" s="20" t="s">
        <v>69</v>
      </c>
      <c r="AC265" s="20" t="s">
        <v>14884</v>
      </c>
      <c r="AD265" s="20" t="s">
        <v>69</v>
      </c>
      <c r="AE265" s="20" t="s">
        <v>15723</v>
      </c>
      <c r="AF265" s="20" t="s">
        <v>68</v>
      </c>
      <c r="AG265" s="20" t="s">
        <v>15724</v>
      </c>
      <c r="AH265" s="20"/>
      <c r="AI265" s="20" t="s">
        <v>14875</v>
      </c>
      <c r="AJ265" s="20" t="s">
        <v>14276</v>
      </c>
      <c r="AK265" s="20" t="s">
        <v>14223</v>
      </c>
      <c r="AL265" s="20"/>
      <c r="AM265" s="20" t="s">
        <v>14910</v>
      </c>
      <c r="AN265" s="20" t="s">
        <v>105</v>
      </c>
      <c r="AO265" s="20"/>
    </row>
    <row r="266" spans="1:41" x14ac:dyDescent="0.2">
      <c r="A266" s="20" t="s">
        <v>4697</v>
      </c>
      <c r="B266" s="20" t="s">
        <v>15713</v>
      </c>
      <c r="C266" s="20" t="s">
        <v>15714</v>
      </c>
      <c r="D266" s="20" t="s">
        <v>419</v>
      </c>
      <c r="E266" s="20" t="s">
        <v>4699</v>
      </c>
      <c r="F266" s="20" t="s">
        <v>914</v>
      </c>
      <c r="G266" s="20" t="s">
        <v>15715</v>
      </c>
      <c r="H266" s="20" t="s">
        <v>14804</v>
      </c>
      <c r="I266" s="20" t="s">
        <v>15716</v>
      </c>
      <c r="J266" s="20" t="s">
        <v>101</v>
      </c>
      <c r="K266" s="20" t="s">
        <v>14696</v>
      </c>
      <c r="L266" s="20" t="s">
        <v>15717</v>
      </c>
      <c r="M266" s="20"/>
      <c r="N266" s="20" t="s">
        <v>14698</v>
      </c>
      <c r="O266" s="20" t="s">
        <v>14772</v>
      </c>
      <c r="P266" s="20" t="s">
        <v>14700</v>
      </c>
      <c r="Q266" s="20"/>
      <c r="R266" s="20"/>
      <c r="S266" s="20" t="s">
        <v>15718</v>
      </c>
      <c r="T266" s="20" t="s">
        <v>14704</v>
      </c>
      <c r="U266" s="20" t="s">
        <v>15725</v>
      </c>
      <c r="V266" s="20" t="s">
        <v>15726</v>
      </c>
      <c r="W266" s="20"/>
      <c r="X266" s="20" t="s">
        <v>15727</v>
      </c>
      <c r="Y266" s="20" t="s">
        <v>69</v>
      </c>
      <c r="Z266" s="20"/>
      <c r="AA266" s="20" t="s">
        <v>15722</v>
      </c>
      <c r="AB266" s="20" t="s">
        <v>69</v>
      </c>
      <c r="AC266" s="20" t="s">
        <v>14884</v>
      </c>
      <c r="AD266" s="20" t="s">
        <v>69</v>
      </c>
      <c r="AE266" s="20" t="s">
        <v>15728</v>
      </c>
      <c r="AF266" s="20" t="s">
        <v>68</v>
      </c>
      <c r="AG266" s="20" t="s">
        <v>15724</v>
      </c>
      <c r="AH266" s="20"/>
      <c r="AI266" s="20" t="s">
        <v>14875</v>
      </c>
      <c r="AJ266" s="20" t="s">
        <v>14276</v>
      </c>
      <c r="AK266" s="20" t="s">
        <v>14223</v>
      </c>
      <c r="AL266" s="20"/>
      <c r="AM266" s="20" t="s">
        <v>14910</v>
      </c>
      <c r="AN266" s="20" t="s">
        <v>105</v>
      </c>
      <c r="AO266" s="20"/>
    </row>
    <row r="267" spans="1:41" x14ac:dyDescent="0.2">
      <c r="A267" s="20" t="s">
        <v>4697</v>
      </c>
      <c r="B267" s="20" t="s">
        <v>15713</v>
      </c>
      <c r="C267" s="20" t="s">
        <v>15714</v>
      </c>
      <c r="D267" s="20" t="s">
        <v>419</v>
      </c>
      <c r="E267" s="20" t="s">
        <v>4699</v>
      </c>
      <c r="F267" s="20" t="s">
        <v>914</v>
      </c>
      <c r="G267" s="20" t="s">
        <v>15715</v>
      </c>
      <c r="H267" s="20" t="s">
        <v>14804</v>
      </c>
      <c r="I267" s="20" t="s">
        <v>15729</v>
      </c>
      <c r="J267" s="20" t="s">
        <v>101</v>
      </c>
      <c r="K267" s="20" t="s">
        <v>14696</v>
      </c>
      <c r="L267" s="20" t="s">
        <v>15730</v>
      </c>
      <c r="M267" s="20"/>
      <c r="N267" s="20" t="s">
        <v>14698</v>
      </c>
      <c r="O267" s="20" t="s">
        <v>14772</v>
      </c>
      <c r="P267" s="20" t="s">
        <v>14700</v>
      </c>
      <c r="Q267" s="20"/>
      <c r="R267" s="20"/>
      <c r="S267" s="20" t="s">
        <v>15718</v>
      </c>
      <c r="T267" s="20" t="s">
        <v>14709</v>
      </c>
      <c r="U267" s="20" t="s">
        <v>15731</v>
      </c>
      <c r="V267" s="20" t="s">
        <v>15732</v>
      </c>
      <c r="W267" s="20"/>
      <c r="X267" s="20" t="s">
        <v>15733</v>
      </c>
      <c r="Y267" s="20" t="s">
        <v>69</v>
      </c>
      <c r="Z267" s="20"/>
      <c r="AA267" s="20" t="s">
        <v>15722</v>
      </c>
      <c r="AB267" s="20" t="s">
        <v>69</v>
      </c>
      <c r="AC267" s="20" t="s">
        <v>14884</v>
      </c>
      <c r="AD267" s="20" t="s">
        <v>69</v>
      </c>
      <c r="AE267" s="20" t="s">
        <v>15734</v>
      </c>
      <c r="AF267" s="20" t="s">
        <v>68</v>
      </c>
      <c r="AG267" s="20" t="s">
        <v>15724</v>
      </c>
      <c r="AH267" s="20"/>
      <c r="AI267" s="20" t="s">
        <v>14875</v>
      </c>
      <c r="AJ267" s="20" t="s">
        <v>14276</v>
      </c>
      <c r="AK267" s="20" t="s">
        <v>14223</v>
      </c>
      <c r="AL267" s="20"/>
      <c r="AM267" s="20" t="s">
        <v>14910</v>
      </c>
      <c r="AN267" s="20" t="s">
        <v>105</v>
      </c>
      <c r="AO267" s="20"/>
    </row>
    <row r="268" spans="1:41" x14ac:dyDescent="0.2">
      <c r="A268" s="20" t="s">
        <v>4697</v>
      </c>
      <c r="B268" s="20" t="s">
        <v>15713</v>
      </c>
      <c r="C268" s="20" t="s">
        <v>15714</v>
      </c>
      <c r="D268" s="20" t="s">
        <v>419</v>
      </c>
      <c r="E268" s="20" t="s">
        <v>4699</v>
      </c>
      <c r="F268" s="20" t="s">
        <v>914</v>
      </c>
      <c r="G268" s="20" t="s">
        <v>15715</v>
      </c>
      <c r="H268" s="20" t="s">
        <v>14804</v>
      </c>
      <c r="I268" s="20" t="s">
        <v>15729</v>
      </c>
      <c r="J268" s="20" t="s">
        <v>101</v>
      </c>
      <c r="K268" s="20" t="s">
        <v>14696</v>
      </c>
      <c r="L268" s="20" t="s">
        <v>15730</v>
      </c>
      <c r="M268" s="20"/>
      <c r="N268" s="20" t="s">
        <v>14698</v>
      </c>
      <c r="O268" s="20" t="s">
        <v>14772</v>
      </c>
      <c r="P268" s="20" t="s">
        <v>14700</v>
      </c>
      <c r="Q268" s="20"/>
      <c r="R268" s="20"/>
      <c r="S268" s="20" t="s">
        <v>15718</v>
      </c>
      <c r="T268" s="20" t="s">
        <v>14704</v>
      </c>
      <c r="U268" s="20" t="s">
        <v>15735</v>
      </c>
      <c r="V268" s="20" t="s">
        <v>15736</v>
      </c>
      <c r="W268" s="20"/>
      <c r="X268" s="20" t="s">
        <v>15737</v>
      </c>
      <c r="Y268" s="20" t="s">
        <v>69</v>
      </c>
      <c r="Z268" s="20"/>
      <c r="AA268" s="20" t="s">
        <v>15722</v>
      </c>
      <c r="AB268" s="20" t="s">
        <v>69</v>
      </c>
      <c r="AC268" s="20" t="s">
        <v>14884</v>
      </c>
      <c r="AD268" s="20" t="s">
        <v>69</v>
      </c>
      <c r="AE268" s="20" t="s">
        <v>15728</v>
      </c>
      <c r="AF268" s="20" t="s">
        <v>68</v>
      </c>
      <c r="AG268" s="20" t="s">
        <v>15724</v>
      </c>
      <c r="AH268" s="20"/>
      <c r="AI268" s="20" t="s">
        <v>14875</v>
      </c>
      <c r="AJ268" s="20" t="s">
        <v>14276</v>
      </c>
      <c r="AK268" s="20" t="s">
        <v>14223</v>
      </c>
      <c r="AL268" s="20"/>
      <c r="AM268" s="20" t="s">
        <v>14910</v>
      </c>
      <c r="AN268" s="20" t="s">
        <v>105</v>
      </c>
      <c r="AO268" s="20"/>
    </row>
    <row r="269" spans="1:41" x14ac:dyDescent="0.2">
      <c r="A269" s="20" t="s">
        <v>4697</v>
      </c>
      <c r="B269" s="20" t="s">
        <v>15713</v>
      </c>
      <c r="C269" s="20" t="s">
        <v>15714</v>
      </c>
      <c r="D269" s="20" t="s">
        <v>419</v>
      </c>
      <c r="E269" s="20" t="s">
        <v>4699</v>
      </c>
      <c r="F269" s="20" t="s">
        <v>914</v>
      </c>
      <c r="G269" s="20" t="s">
        <v>15715</v>
      </c>
      <c r="H269" s="20" t="s">
        <v>14804</v>
      </c>
      <c r="I269" s="20" t="s">
        <v>15738</v>
      </c>
      <c r="J269" s="20" t="s">
        <v>101</v>
      </c>
      <c r="K269" s="20" t="s">
        <v>14696</v>
      </c>
      <c r="L269" s="20" t="s">
        <v>15739</v>
      </c>
      <c r="M269" s="20"/>
      <c r="N269" s="20" t="s">
        <v>14698</v>
      </c>
      <c r="O269" s="20" t="s">
        <v>14772</v>
      </c>
      <c r="P269" s="20" t="s">
        <v>14700</v>
      </c>
      <c r="Q269" s="20"/>
      <c r="R269" s="20"/>
      <c r="S269" s="20" t="s">
        <v>15718</v>
      </c>
      <c r="T269" s="20" t="s">
        <v>14709</v>
      </c>
      <c r="U269" s="20" t="s">
        <v>15740</v>
      </c>
      <c r="V269" s="20" t="s">
        <v>15609</v>
      </c>
      <c r="W269" s="20"/>
      <c r="X269" s="20" t="s">
        <v>15741</v>
      </c>
      <c r="Y269" s="20" t="s">
        <v>69</v>
      </c>
      <c r="Z269" s="20"/>
      <c r="AA269" s="20" t="s">
        <v>15722</v>
      </c>
      <c r="AB269" s="20" t="s">
        <v>69</v>
      </c>
      <c r="AC269" s="20" t="s">
        <v>14884</v>
      </c>
      <c r="AD269" s="20" t="s">
        <v>69</v>
      </c>
      <c r="AE269" s="20" t="s">
        <v>15742</v>
      </c>
      <c r="AF269" s="20" t="s">
        <v>68</v>
      </c>
      <c r="AG269" s="20" t="s">
        <v>15724</v>
      </c>
      <c r="AH269" s="20"/>
      <c r="AI269" s="20" t="s">
        <v>14875</v>
      </c>
      <c r="AJ269" s="20" t="s">
        <v>14276</v>
      </c>
      <c r="AK269" s="20" t="s">
        <v>14223</v>
      </c>
      <c r="AL269" s="20"/>
      <c r="AM269" s="20" t="s">
        <v>14910</v>
      </c>
      <c r="AN269" s="20" t="s">
        <v>105</v>
      </c>
      <c r="AO269" s="20"/>
    </row>
    <row r="270" spans="1:41" x14ac:dyDescent="0.2">
      <c r="A270" s="20" t="s">
        <v>4697</v>
      </c>
      <c r="B270" s="20" t="s">
        <v>15713</v>
      </c>
      <c r="C270" s="20" t="s">
        <v>15714</v>
      </c>
      <c r="D270" s="20" t="s">
        <v>419</v>
      </c>
      <c r="E270" s="20" t="s">
        <v>4699</v>
      </c>
      <c r="F270" s="20" t="s">
        <v>914</v>
      </c>
      <c r="G270" s="20" t="s">
        <v>15715</v>
      </c>
      <c r="H270" s="20" t="s">
        <v>14804</v>
      </c>
      <c r="I270" s="20" t="s">
        <v>15738</v>
      </c>
      <c r="J270" s="20" t="s">
        <v>101</v>
      </c>
      <c r="K270" s="20" t="s">
        <v>14696</v>
      </c>
      <c r="L270" s="20" t="s">
        <v>15739</v>
      </c>
      <c r="M270" s="20"/>
      <c r="N270" s="20" t="s">
        <v>14698</v>
      </c>
      <c r="O270" s="20" t="s">
        <v>14772</v>
      </c>
      <c r="P270" s="20" t="s">
        <v>14700</v>
      </c>
      <c r="Q270" s="20"/>
      <c r="R270" s="20"/>
      <c r="S270" s="20" t="s">
        <v>15718</v>
      </c>
      <c r="T270" s="20" t="s">
        <v>14704</v>
      </c>
      <c r="U270" s="20" t="s">
        <v>15743</v>
      </c>
      <c r="V270" s="20" t="s">
        <v>15744</v>
      </c>
      <c r="W270" s="20"/>
      <c r="X270" s="20" t="s">
        <v>15745</v>
      </c>
      <c r="Y270" s="20" t="s">
        <v>69</v>
      </c>
      <c r="Z270" s="20"/>
      <c r="AA270" s="20" t="s">
        <v>15722</v>
      </c>
      <c r="AB270" s="20" t="s">
        <v>69</v>
      </c>
      <c r="AC270" s="20" t="s">
        <v>14884</v>
      </c>
      <c r="AD270" s="20" t="s">
        <v>69</v>
      </c>
      <c r="AE270" s="20" t="s">
        <v>15728</v>
      </c>
      <c r="AF270" s="20" t="s">
        <v>68</v>
      </c>
      <c r="AG270" s="20" t="s">
        <v>15724</v>
      </c>
      <c r="AH270" s="20"/>
      <c r="AI270" s="20" t="s">
        <v>14875</v>
      </c>
      <c r="AJ270" s="20" t="s">
        <v>14276</v>
      </c>
      <c r="AK270" s="20" t="s">
        <v>14223</v>
      </c>
      <c r="AL270" s="20"/>
      <c r="AM270" s="20" t="s">
        <v>14910</v>
      </c>
      <c r="AN270" s="20" t="s">
        <v>105</v>
      </c>
      <c r="AO270" s="20"/>
    </row>
    <row r="271" spans="1:41" x14ac:dyDescent="0.2">
      <c r="A271" s="20" t="s">
        <v>4722</v>
      </c>
      <c r="B271" s="20" t="s">
        <v>15746</v>
      </c>
      <c r="C271" s="20" t="s">
        <v>15747</v>
      </c>
      <c r="D271" s="20" t="s">
        <v>445</v>
      </c>
      <c r="E271" s="20" t="s">
        <v>4724</v>
      </c>
      <c r="F271" s="20" t="s">
        <v>1905</v>
      </c>
      <c r="G271" s="20" t="s">
        <v>15748</v>
      </c>
      <c r="H271" s="20" t="s">
        <v>14852</v>
      </c>
      <c r="I271" s="20" t="s">
        <v>15749</v>
      </c>
      <c r="J271" s="20" t="s">
        <v>101</v>
      </c>
      <c r="K271" s="20" t="s">
        <v>14696</v>
      </c>
      <c r="L271" s="20" t="s">
        <v>15750</v>
      </c>
      <c r="M271" s="20"/>
      <c r="N271" s="20" t="s">
        <v>15258</v>
      </c>
      <c r="O271" s="20" t="s">
        <v>14772</v>
      </c>
      <c r="P271" s="20" t="s">
        <v>14700</v>
      </c>
      <c r="Q271" s="20"/>
      <c r="R271" s="20"/>
      <c r="S271" s="20" t="s">
        <v>15751</v>
      </c>
      <c r="T271" s="20" t="s">
        <v>14709</v>
      </c>
      <c r="U271" s="20" t="s">
        <v>15752</v>
      </c>
      <c r="V271" s="20" t="s">
        <v>15753</v>
      </c>
      <c r="W271" s="20"/>
      <c r="X271" s="20"/>
      <c r="Y271" s="20" t="s">
        <v>69</v>
      </c>
      <c r="Z271" s="20"/>
      <c r="AA271" s="20" t="s">
        <v>15754</v>
      </c>
      <c r="AB271" s="20" t="s">
        <v>69</v>
      </c>
      <c r="AC271" s="20" t="s">
        <v>68</v>
      </c>
      <c r="AD271" s="20" t="s">
        <v>68</v>
      </c>
      <c r="AE271" s="20" t="s">
        <v>15755</v>
      </c>
      <c r="AF271" s="20" t="s">
        <v>68</v>
      </c>
      <c r="AG271" s="20" t="s">
        <v>15756</v>
      </c>
      <c r="AH271" s="20"/>
      <c r="AI271" s="20" t="s">
        <v>14887</v>
      </c>
      <c r="AJ271" s="20" t="s">
        <v>14283</v>
      </c>
      <c r="AK271" s="20" t="s">
        <v>14303</v>
      </c>
      <c r="AL271" s="20"/>
      <c r="AM271" s="20" t="s">
        <v>14910</v>
      </c>
      <c r="AN271" s="20" t="s">
        <v>105</v>
      </c>
      <c r="AO271" s="20"/>
    </row>
    <row r="272" spans="1:41" x14ac:dyDescent="0.2">
      <c r="A272" s="20" t="s">
        <v>4722</v>
      </c>
      <c r="B272" s="20" t="s">
        <v>15746</v>
      </c>
      <c r="C272" s="20" t="s">
        <v>15747</v>
      </c>
      <c r="D272" s="20" t="s">
        <v>445</v>
      </c>
      <c r="E272" s="20" t="s">
        <v>4724</v>
      </c>
      <c r="F272" s="20" t="s">
        <v>1905</v>
      </c>
      <c r="G272" s="20" t="s">
        <v>15748</v>
      </c>
      <c r="H272" s="20" t="s">
        <v>14852</v>
      </c>
      <c r="I272" s="20" t="s">
        <v>15749</v>
      </c>
      <c r="J272" s="20" t="s">
        <v>101</v>
      </c>
      <c r="K272" s="20" t="s">
        <v>14696</v>
      </c>
      <c r="L272" s="20" t="s">
        <v>15750</v>
      </c>
      <c r="M272" s="20"/>
      <c r="N272" s="20" t="s">
        <v>15258</v>
      </c>
      <c r="O272" s="20" t="s">
        <v>14772</v>
      </c>
      <c r="P272" s="20" t="s">
        <v>14700</v>
      </c>
      <c r="Q272" s="20"/>
      <c r="R272" s="20"/>
      <c r="S272" s="20" t="s">
        <v>15751</v>
      </c>
      <c r="T272" s="20" t="s">
        <v>14709</v>
      </c>
      <c r="U272" s="20" t="s">
        <v>15752</v>
      </c>
      <c r="V272" s="20" t="s">
        <v>15737</v>
      </c>
      <c r="W272" s="20"/>
      <c r="X272" s="20"/>
      <c r="Y272" s="20" t="s">
        <v>69</v>
      </c>
      <c r="Z272" s="20"/>
      <c r="AA272" s="20" t="s">
        <v>15754</v>
      </c>
      <c r="AB272" s="20" t="s">
        <v>69</v>
      </c>
      <c r="AC272" s="20" t="s">
        <v>68</v>
      </c>
      <c r="AD272" s="20" t="s">
        <v>68</v>
      </c>
      <c r="AE272" s="20" t="s">
        <v>15757</v>
      </c>
      <c r="AF272" s="20" t="s">
        <v>69</v>
      </c>
      <c r="AG272" s="20" t="s">
        <v>15758</v>
      </c>
      <c r="AH272" s="20"/>
      <c r="AI272" s="20" t="s">
        <v>14887</v>
      </c>
      <c r="AJ272" s="20" t="s">
        <v>14283</v>
      </c>
      <c r="AK272" s="20" t="s">
        <v>14303</v>
      </c>
      <c r="AL272" s="20"/>
      <c r="AM272" s="20" t="s">
        <v>14910</v>
      </c>
      <c r="AN272" s="20" t="s">
        <v>105</v>
      </c>
      <c r="AO272" s="20"/>
    </row>
    <row r="273" spans="1:41" x14ac:dyDescent="0.2">
      <c r="A273" s="20" t="s">
        <v>4722</v>
      </c>
      <c r="B273" s="20" t="s">
        <v>15746</v>
      </c>
      <c r="C273" s="20" t="s">
        <v>15747</v>
      </c>
      <c r="D273" s="20" t="s">
        <v>445</v>
      </c>
      <c r="E273" s="20" t="s">
        <v>4724</v>
      </c>
      <c r="F273" s="20" t="s">
        <v>1905</v>
      </c>
      <c r="G273" s="20" t="s">
        <v>15748</v>
      </c>
      <c r="H273" s="20" t="s">
        <v>14852</v>
      </c>
      <c r="I273" s="20" t="s">
        <v>15749</v>
      </c>
      <c r="J273" s="20" t="s">
        <v>101</v>
      </c>
      <c r="K273" s="20" t="s">
        <v>14696</v>
      </c>
      <c r="L273" s="20" t="s">
        <v>15750</v>
      </c>
      <c r="M273" s="20"/>
      <c r="N273" s="20" t="s">
        <v>15258</v>
      </c>
      <c r="O273" s="20" t="s">
        <v>14772</v>
      </c>
      <c r="P273" s="20" t="s">
        <v>14700</v>
      </c>
      <c r="Q273" s="20"/>
      <c r="R273" s="20"/>
      <c r="S273" s="20" t="s">
        <v>15751</v>
      </c>
      <c r="T273" s="20" t="s">
        <v>14709</v>
      </c>
      <c r="U273" s="20" t="s">
        <v>15759</v>
      </c>
      <c r="V273" s="20" t="s">
        <v>15760</v>
      </c>
      <c r="W273" s="20"/>
      <c r="X273" s="20"/>
      <c r="Y273" s="20" t="s">
        <v>69</v>
      </c>
      <c r="Z273" s="20"/>
      <c r="AA273" s="20" t="s">
        <v>15754</v>
      </c>
      <c r="AB273" s="20" t="s">
        <v>69</v>
      </c>
      <c r="AC273" s="20" t="s">
        <v>68</v>
      </c>
      <c r="AD273" s="20" t="s">
        <v>68</v>
      </c>
      <c r="AE273" s="20" t="s">
        <v>15761</v>
      </c>
      <c r="AF273" s="20" t="s">
        <v>69</v>
      </c>
      <c r="AG273" s="20" t="s">
        <v>15762</v>
      </c>
      <c r="AH273" s="20"/>
      <c r="AI273" s="20" t="s">
        <v>14887</v>
      </c>
      <c r="AJ273" s="20" t="s">
        <v>14283</v>
      </c>
      <c r="AK273" s="20" t="s">
        <v>14303</v>
      </c>
      <c r="AL273" s="20"/>
      <c r="AM273" s="20" t="s">
        <v>14910</v>
      </c>
      <c r="AN273" s="20" t="s">
        <v>105</v>
      </c>
      <c r="AO273" s="20"/>
    </row>
    <row r="274" spans="1:41" x14ac:dyDescent="0.2">
      <c r="A274" s="20" t="s">
        <v>4722</v>
      </c>
      <c r="B274" s="20" t="s">
        <v>15746</v>
      </c>
      <c r="C274" s="20" t="s">
        <v>15747</v>
      </c>
      <c r="D274" s="20" t="s">
        <v>445</v>
      </c>
      <c r="E274" s="20" t="s">
        <v>4724</v>
      </c>
      <c r="F274" s="20" t="s">
        <v>1905</v>
      </c>
      <c r="G274" s="20" t="s">
        <v>15748</v>
      </c>
      <c r="H274" s="20" t="s">
        <v>14852</v>
      </c>
      <c r="I274" s="20" t="s">
        <v>15749</v>
      </c>
      <c r="J274" s="20" t="s">
        <v>101</v>
      </c>
      <c r="K274" s="20" t="s">
        <v>14696</v>
      </c>
      <c r="L274" s="20" t="s">
        <v>15750</v>
      </c>
      <c r="M274" s="20"/>
      <c r="N274" s="20" t="s">
        <v>15258</v>
      </c>
      <c r="O274" s="20" t="s">
        <v>14772</v>
      </c>
      <c r="P274" s="20" t="s">
        <v>14700</v>
      </c>
      <c r="Q274" s="20"/>
      <c r="R274" s="20"/>
      <c r="S274" s="20" t="s">
        <v>15751</v>
      </c>
      <c r="T274" s="20" t="s">
        <v>14709</v>
      </c>
      <c r="U274" s="20" t="s">
        <v>15700</v>
      </c>
      <c r="V274" s="20" t="s">
        <v>15763</v>
      </c>
      <c r="W274" s="20"/>
      <c r="X274" s="20"/>
      <c r="Y274" s="20" t="s">
        <v>69</v>
      </c>
      <c r="Z274" s="20"/>
      <c r="AA274" s="20" t="s">
        <v>15754</v>
      </c>
      <c r="AB274" s="20" t="s">
        <v>69</v>
      </c>
      <c r="AC274" s="20" t="s">
        <v>68</v>
      </c>
      <c r="AD274" s="20" t="s">
        <v>68</v>
      </c>
      <c r="AE274" s="20" t="s">
        <v>15764</v>
      </c>
      <c r="AF274" s="20" t="s">
        <v>69</v>
      </c>
      <c r="AG274" s="20" t="s">
        <v>15765</v>
      </c>
      <c r="AH274" s="20"/>
      <c r="AI274" s="20" t="s">
        <v>14887</v>
      </c>
      <c r="AJ274" s="20" t="s">
        <v>14283</v>
      </c>
      <c r="AK274" s="20" t="s">
        <v>14303</v>
      </c>
      <c r="AL274" s="20"/>
      <c r="AM274" s="20" t="s">
        <v>14910</v>
      </c>
      <c r="AN274" s="20" t="s">
        <v>105</v>
      </c>
      <c r="AO274" s="20"/>
    </row>
    <row r="275" spans="1:41" x14ac:dyDescent="0.2">
      <c r="A275" s="20" t="s">
        <v>4722</v>
      </c>
      <c r="B275" s="20" t="s">
        <v>15746</v>
      </c>
      <c r="C275" s="20" t="s">
        <v>15747</v>
      </c>
      <c r="D275" s="20" t="s">
        <v>445</v>
      </c>
      <c r="E275" s="20" t="s">
        <v>4724</v>
      </c>
      <c r="F275" s="20" t="s">
        <v>1905</v>
      </c>
      <c r="G275" s="20" t="s">
        <v>15748</v>
      </c>
      <c r="H275" s="20" t="s">
        <v>14852</v>
      </c>
      <c r="I275" s="20" t="s">
        <v>15749</v>
      </c>
      <c r="J275" s="20" t="s">
        <v>101</v>
      </c>
      <c r="K275" s="20" t="s">
        <v>14696</v>
      </c>
      <c r="L275" s="20" t="s">
        <v>15750</v>
      </c>
      <c r="M275" s="20"/>
      <c r="N275" s="20" t="s">
        <v>15258</v>
      </c>
      <c r="O275" s="20" t="s">
        <v>14772</v>
      </c>
      <c r="P275" s="20" t="s">
        <v>14700</v>
      </c>
      <c r="Q275" s="20"/>
      <c r="R275" s="20"/>
      <c r="S275" s="20" t="s">
        <v>15751</v>
      </c>
      <c r="T275" s="20" t="s">
        <v>14709</v>
      </c>
      <c r="U275" s="20" t="s">
        <v>15766</v>
      </c>
      <c r="V275" s="20" t="s">
        <v>15767</v>
      </c>
      <c r="W275" s="20"/>
      <c r="X275" s="20"/>
      <c r="Y275" s="20" t="s">
        <v>69</v>
      </c>
      <c r="Z275" s="20"/>
      <c r="AA275" s="20" t="s">
        <v>15754</v>
      </c>
      <c r="AB275" s="20" t="s">
        <v>69</v>
      </c>
      <c r="AC275" s="20" t="s">
        <v>68</v>
      </c>
      <c r="AD275" s="20" t="s">
        <v>68</v>
      </c>
      <c r="AE275" s="20" t="s">
        <v>15768</v>
      </c>
      <c r="AF275" s="20" t="s">
        <v>69</v>
      </c>
      <c r="AG275" s="20" t="s">
        <v>15769</v>
      </c>
      <c r="AH275" s="20"/>
      <c r="AI275" s="20" t="s">
        <v>14887</v>
      </c>
      <c r="AJ275" s="20" t="s">
        <v>14283</v>
      </c>
      <c r="AK275" s="20" t="s">
        <v>14303</v>
      </c>
      <c r="AL275" s="20"/>
      <c r="AM275" s="20" t="s">
        <v>14910</v>
      </c>
      <c r="AN275" s="20" t="s">
        <v>105</v>
      </c>
      <c r="AO275" s="20"/>
    </row>
    <row r="276" spans="1:41" x14ac:dyDescent="0.2">
      <c r="A276" s="20" t="s">
        <v>4722</v>
      </c>
      <c r="B276" s="20" t="s">
        <v>15746</v>
      </c>
      <c r="C276" s="20" t="s">
        <v>15747</v>
      </c>
      <c r="D276" s="20" t="s">
        <v>445</v>
      </c>
      <c r="E276" s="20" t="s">
        <v>4724</v>
      </c>
      <c r="F276" s="20" t="s">
        <v>1905</v>
      </c>
      <c r="G276" s="20" t="s">
        <v>15748</v>
      </c>
      <c r="H276" s="20" t="s">
        <v>14852</v>
      </c>
      <c r="I276" s="20" t="s">
        <v>15749</v>
      </c>
      <c r="J276" s="20" t="s">
        <v>101</v>
      </c>
      <c r="K276" s="20" t="s">
        <v>14696</v>
      </c>
      <c r="L276" s="20" t="s">
        <v>15750</v>
      </c>
      <c r="M276" s="20"/>
      <c r="N276" s="20" t="s">
        <v>15258</v>
      </c>
      <c r="O276" s="20" t="s">
        <v>14772</v>
      </c>
      <c r="P276" s="20" t="s">
        <v>14700</v>
      </c>
      <c r="Q276" s="20"/>
      <c r="R276" s="20"/>
      <c r="S276" s="20" t="s">
        <v>15751</v>
      </c>
      <c r="T276" s="20" t="s">
        <v>14709</v>
      </c>
      <c r="U276" s="20" t="s">
        <v>15700</v>
      </c>
      <c r="V276" s="20" t="s">
        <v>15324</v>
      </c>
      <c r="W276" s="20"/>
      <c r="X276" s="20"/>
      <c r="Y276" s="20" t="s">
        <v>69</v>
      </c>
      <c r="Z276" s="20"/>
      <c r="AA276" s="20" t="s">
        <v>15754</v>
      </c>
      <c r="AB276" s="20" t="s">
        <v>69</v>
      </c>
      <c r="AC276" s="20" t="s">
        <v>68</v>
      </c>
      <c r="AD276" s="20" t="s">
        <v>68</v>
      </c>
      <c r="AE276" s="20" t="s">
        <v>15770</v>
      </c>
      <c r="AF276" s="20" t="s">
        <v>69</v>
      </c>
      <c r="AG276" s="20" t="s">
        <v>15771</v>
      </c>
      <c r="AH276" s="20"/>
      <c r="AI276" s="20" t="s">
        <v>14887</v>
      </c>
      <c r="AJ276" s="20" t="s">
        <v>14283</v>
      </c>
      <c r="AK276" s="20" t="s">
        <v>14303</v>
      </c>
      <c r="AL276" s="20"/>
      <c r="AM276" s="20" t="s">
        <v>14910</v>
      </c>
      <c r="AN276" s="20" t="s">
        <v>105</v>
      </c>
      <c r="AO276" s="20"/>
    </row>
    <row r="277" spans="1:41" x14ac:dyDescent="0.2">
      <c r="A277" s="20" t="s">
        <v>4722</v>
      </c>
      <c r="B277" s="20" t="s">
        <v>15746</v>
      </c>
      <c r="C277" s="20" t="s">
        <v>15747</v>
      </c>
      <c r="D277" s="20" t="s">
        <v>445</v>
      </c>
      <c r="E277" s="20" t="s">
        <v>4724</v>
      </c>
      <c r="F277" s="20" t="s">
        <v>1905</v>
      </c>
      <c r="G277" s="20" t="s">
        <v>15748</v>
      </c>
      <c r="H277" s="20" t="s">
        <v>14852</v>
      </c>
      <c r="I277" s="20" t="s">
        <v>15749</v>
      </c>
      <c r="J277" s="20" t="s">
        <v>101</v>
      </c>
      <c r="K277" s="20" t="s">
        <v>14696</v>
      </c>
      <c r="L277" s="20" t="s">
        <v>15750</v>
      </c>
      <c r="M277" s="20"/>
      <c r="N277" s="20" t="s">
        <v>15258</v>
      </c>
      <c r="O277" s="20" t="s">
        <v>14772</v>
      </c>
      <c r="P277" s="20" t="s">
        <v>14700</v>
      </c>
      <c r="Q277" s="20"/>
      <c r="R277" s="20"/>
      <c r="S277" s="20" t="s">
        <v>15751</v>
      </c>
      <c r="T277" s="20" t="s">
        <v>14709</v>
      </c>
      <c r="U277" s="20" t="s">
        <v>15772</v>
      </c>
      <c r="V277" s="20" t="s">
        <v>15688</v>
      </c>
      <c r="W277" s="20"/>
      <c r="X277" s="20"/>
      <c r="Y277" s="20" t="s">
        <v>69</v>
      </c>
      <c r="Z277" s="20"/>
      <c r="AA277" s="20" t="s">
        <v>15754</v>
      </c>
      <c r="AB277" s="20" t="s">
        <v>69</v>
      </c>
      <c r="AC277" s="20" t="s">
        <v>68</v>
      </c>
      <c r="AD277" s="20" t="s">
        <v>68</v>
      </c>
      <c r="AE277" s="20" t="s">
        <v>15773</v>
      </c>
      <c r="AF277" s="20" t="s">
        <v>69</v>
      </c>
      <c r="AG277" s="20" t="s">
        <v>15774</v>
      </c>
      <c r="AH277" s="20"/>
      <c r="AI277" s="20" t="s">
        <v>14887</v>
      </c>
      <c r="AJ277" s="20" t="s">
        <v>14283</v>
      </c>
      <c r="AK277" s="20" t="s">
        <v>14303</v>
      </c>
      <c r="AL277" s="20"/>
      <c r="AM277" s="20" t="s">
        <v>14910</v>
      </c>
      <c r="AN277" s="20" t="s">
        <v>105</v>
      </c>
      <c r="AO277" s="20"/>
    </row>
    <row r="278" spans="1:41" x14ac:dyDescent="0.2">
      <c r="A278" s="20" t="s">
        <v>4722</v>
      </c>
      <c r="B278" s="20" t="s">
        <v>15746</v>
      </c>
      <c r="C278" s="20" t="s">
        <v>15747</v>
      </c>
      <c r="D278" s="20" t="s">
        <v>445</v>
      </c>
      <c r="E278" s="20" t="s">
        <v>4724</v>
      </c>
      <c r="F278" s="20" t="s">
        <v>1905</v>
      </c>
      <c r="G278" s="20" t="s">
        <v>15748</v>
      </c>
      <c r="H278" s="20" t="s">
        <v>14852</v>
      </c>
      <c r="I278" s="20" t="s">
        <v>15749</v>
      </c>
      <c r="J278" s="20" t="s">
        <v>101</v>
      </c>
      <c r="K278" s="20" t="s">
        <v>14696</v>
      </c>
      <c r="L278" s="20" t="s">
        <v>15750</v>
      </c>
      <c r="M278" s="20"/>
      <c r="N278" s="20" t="s">
        <v>15258</v>
      </c>
      <c r="O278" s="20" t="s">
        <v>14772</v>
      </c>
      <c r="P278" s="20" t="s">
        <v>14700</v>
      </c>
      <c r="Q278" s="20"/>
      <c r="R278" s="20"/>
      <c r="S278" s="20" t="s">
        <v>15751</v>
      </c>
      <c r="T278" s="20" t="s">
        <v>14709</v>
      </c>
      <c r="U278" s="20" t="s">
        <v>15775</v>
      </c>
      <c r="V278" s="20" t="s">
        <v>15776</v>
      </c>
      <c r="W278" s="20"/>
      <c r="X278" s="20"/>
      <c r="Y278" s="20" t="s">
        <v>69</v>
      </c>
      <c r="Z278" s="20"/>
      <c r="AA278" s="20" t="s">
        <v>15754</v>
      </c>
      <c r="AB278" s="20" t="s">
        <v>69</v>
      </c>
      <c r="AC278" s="20" t="s">
        <v>68</v>
      </c>
      <c r="AD278" s="20" t="s">
        <v>68</v>
      </c>
      <c r="AE278" s="20" t="s">
        <v>15777</v>
      </c>
      <c r="AF278" s="20" t="s">
        <v>69</v>
      </c>
      <c r="AG278" s="20" t="s">
        <v>15778</v>
      </c>
      <c r="AH278" s="20"/>
      <c r="AI278" s="20" t="s">
        <v>14887</v>
      </c>
      <c r="AJ278" s="20" t="s">
        <v>14283</v>
      </c>
      <c r="AK278" s="20" t="s">
        <v>14303</v>
      </c>
      <c r="AL278" s="20"/>
      <c r="AM278" s="20" t="s">
        <v>14910</v>
      </c>
      <c r="AN278" s="20" t="s">
        <v>105</v>
      </c>
      <c r="AO278" s="20"/>
    </row>
    <row r="279" spans="1:41" x14ac:dyDescent="0.2">
      <c r="A279" s="20" t="s">
        <v>4853</v>
      </c>
      <c r="B279" s="20" t="s">
        <v>15779</v>
      </c>
      <c r="C279" s="20" t="s">
        <v>15576</v>
      </c>
      <c r="D279" s="20" t="s">
        <v>571</v>
      </c>
      <c r="E279" s="20" t="s">
        <v>4855</v>
      </c>
      <c r="F279" s="20" t="s">
        <v>1809</v>
      </c>
      <c r="G279" s="20" t="s">
        <v>15780</v>
      </c>
      <c r="H279" s="20" t="s">
        <v>14897</v>
      </c>
      <c r="I279" s="20" t="s">
        <v>15781</v>
      </c>
      <c r="J279" s="20" t="s">
        <v>101</v>
      </c>
      <c r="K279" s="20" t="s">
        <v>14696</v>
      </c>
      <c r="L279" s="20" t="s">
        <v>15782</v>
      </c>
      <c r="M279" s="20"/>
      <c r="N279" s="20" t="s">
        <v>14698</v>
      </c>
      <c r="O279" s="20" t="s">
        <v>14772</v>
      </c>
      <c r="P279" s="20" t="s">
        <v>14700</v>
      </c>
      <c r="Q279" s="20"/>
      <c r="R279" s="20"/>
      <c r="S279" s="20" t="s">
        <v>15783</v>
      </c>
      <c r="T279" s="20" t="s">
        <v>14704</v>
      </c>
      <c r="U279" s="20" t="s">
        <v>15784</v>
      </c>
      <c r="V279" s="20" t="s">
        <v>15785</v>
      </c>
      <c r="W279" s="20"/>
      <c r="X279" s="20"/>
      <c r="Y279" s="20" t="s">
        <v>69</v>
      </c>
      <c r="Z279" s="20"/>
      <c r="AA279" s="20" t="s">
        <v>15786</v>
      </c>
      <c r="AB279" s="20" t="s">
        <v>68</v>
      </c>
      <c r="AC279" s="20" t="s">
        <v>14884</v>
      </c>
      <c r="AD279" s="20" t="s">
        <v>69</v>
      </c>
      <c r="AE279" s="20" t="s">
        <v>15787</v>
      </c>
      <c r="AF279" s="20" t="s">
        <v>69</v>
      </c>
      <c r="AG279" s="20" t="s">
        <v>15788</v>
      </c>
      <c r="AH279" s="20"/>
      <c r="AI279" s="20" t="s">
        <v>14875</v>
      </c>
      <c r="AJ279" s="20" t="s">
        <v>14283</v>
      </c>
      <c r="AK279" s="20" t="s">
        <v>14276</v>
      </c>
      <c r="AL279" s="20"/>
      <c r="AM279" s="20" t="s">
        <v>14910</v>
      </c>
      <c r="AN279" s="20" t="s">
        <v>105</v>
      </c>
      <c r="AO279" s="20"/>
    </row>
    <row r="280" spans="1:41" x14ac:dyDescent="0.2">
      <c r="A280" s="20" t="s">
        <v>4853</v>
      </c>
      <c r="B280" s="20" t="s">
        <v>15779</v>
      </c>
      <c r="C280" s="20" t="s">
        <v>15576</v>
      </c>
      <c r="D280" s="20" t="s">
        <v>571</v>
      </c>
      <c r="E280" s="20" t="s">
        <v>4855</v>
      </c>
      <c r="F280" s="20" t="s">
        <v>1809</v>
      </c>
      <c r="G280" s="20" t="s">
        <v>15780</v>
      </c>
      <c r="H280" s="20" t="s">
        <v>14897</v>
      </c>
      <c r="I280" s="20" t="s">
        <v>15781</v>
      </c>
      <c r="J280" s="20" t="s">
        <v>101</v>
      </c>
      <c r="K280" s="20" t="s">
        <v>14696</v>
      </c>
      <c r="L280" s="20" t="s">
        <v>15782</v>
      </c>
      <c r="M280" s="20"/>
      <c r="N280" s="20" t="s">
        <v>14698</v>
      </c>
      <c r="O280" s="20" t="s">
        <v>14772</v>
      </c>
      <c r="P280" s="20" t="s">
        <v>14700</v>
      </c>
      <c r="Q280" s="20"/>
      <c r="R280" s="20"/>
      <c r="S280" s="20" t="s">
        <v>15783</v>
      </c>
      <c r="T280" s="20" t="s">
        <v>14704</v>
      </c>
      <c r="U280" s="20" t="s">
        <v>15789</v>
      </c>
      <c r="V280" s="20" t="s">
        <v>15790</v>
      </c>
      <c r="W280" s="20"/>
      <c r="X280" s="20"/>
      <c r="Y280" s="20" t="s">
        <v>69</v>
      </c>
      <c r="Z280" s="20"/>
      <c r="AA280" s="20" t="s">
        <v>15786</v>
      </c>
      <c r="AB280" s="20" t="s">
        <v>68</v>
      </c>
      <c r="AC280" s="20" t="s">
        <v>14884</v>
      </c>
      <c r="AD280" s="20" t="s">
        <v>69</v>
      </c>
      <c r="AE280" s="20" t="s">
        <v>15787</v>
      </c>
      <c r="AF280" s="20" t="s">
        <v>69</v>
      </c>
      <c r="AG280" s="20" t="s">
        <v>15791</v>
      </c>
      <c r="AH280" s="20"/>
      <c r="AI280" s="20" t="s">
        <v>14875</v>
      </c>
      <c r="AJ280" s="20" t="s">
        <v>14283</v>
      </c>
      <c r="AK280" s="20" t="s">
        <v>14276</v>
      </c>
      <c r="AL280" s="20"/>
      <c r="AM280" s="20" t="s">
        <v>14910</v>
      </c>
      <c r="AN280" s="20" t="s">
        <v>105</v>
      </c>
      <c r="AO280" s="20"/>
    </row>
    <row r="281" spans="1:41" x14ac:dyDescent="0.2">
      <c r="A281" s="20" t="s">
        <v>4853</v>
      </c>
      <c r="B281" s="20" t="s">
        <v>15779</v>
      </c>
      <c r="C281" s="20" t="s">
        <v>15576</v>
      </c>
      <c r="D281" s="20" t="s">
        <v>571</v>
      </c>
      <c r="E281" s="20" t="s">
        <v>4855</v>
      </c>
      <c r="F281" s="20" t="s">
        <v>1809</v>
      </c>
      <c r="G281" s="20" t="s">
        <v>15780</v>
      </c>
      <c r="H281" s="20" t="s">
        <v>14897</v>
      </c>
      <c r="I281" s="20" t="s">
        <v>15781</v>
      </c>
      <c r="J281" s="20" t="s">
        <v>101</v>
      </c>
      <c r="K281" s="20" t="s">
        <v>14696</v>
      </c>
      <c r="L281" s="20" t="s">
        <v>15782</v>
      </c>
      <c r="M281" s="20"/>
      <c r="N281" s="20" t="s">
        <v>14698</v>
      </c>
      <c r="O281" s="20" t="s">
        <v>14772</v>
      </c>
      <c r="P281" s="20" t="s">
        <v>14700</v>
      </c>
      <c r="Q281" s="20"/>
      <c r="R281" s="20"/>
      <c r="S281" s="20" t="s">
        <v>15783</v>
      </c>
      <c r="T281" s="20" t="s">
        <v>14704</v>
      </c>
      <c r="U281" s="20" t="s">
        <v>15792</v>
      </c>
      <c r="V281" s="20" t="s">
        <v>15793</v>
      </c>
      <c r="W281" s="20"/>
      <c r="X281" s="20"/>
      <c r="Y281" s="20" t="s">
        <v>69</v>
      </c>
      <c r="Z281" s="20"/>
      <c r="AA281" s="20" t="s">
        <v>15786</v>
      </c>
      <c r="AB281" s="20" t="s">
        <v>68</v>
      </c>
      <c r="AC281" s="20" t="s">
        <v>14884</v>
      </c>
      <c r="AD281" s="20" t="s">
        <v>69</v>
      </c>
      <c r="AE281" s="20" t="s">
        <v>15787</v>
      </c>
      <c r="AF281" s="20" t="s">
        <v>69</v>
      </c>
      <c r="AG281" s="20" t="s">
        <v>15794</v>
      </c>
      <c r="AH281" s="20"/>
      <c r="AI281" s="20" t="s">
        <v>14875</v>
      </c>
      <c r="AJ281" s="20" t="s">
        <v>14283</v>
      </c>
      <c r="AK281" s="20" t="s">
        <v>14276</v>
      </c>
      <c r="AL281" s="20"/>
      <c r="AM281" s="20" t="s">
        <v>14910</v>
      </c>
      <c r="AN281" s="20" t="s">
        <v>105</v>
      </c>
      <c r="AO281" s="20"/>
    </row>
    <row r="282" spans="1:41" x14ac:dyDescent="0.2">
      <c r="A282" s="20" t="s">
        <v>4853</v>
      </c>
      <c r="B282" s="20" t="s">
        <v>15779</v>
      </c>
      <c r="C282" s="20" t="s">
        <v>15576</v>
      </c>
      <c r="D282" s="20" t="s">
        <v>571</v>
      </c>
      <c r="E282" s="20" t="s">
        <v>4855</v>
      </c>
      <c r="F282" s="20" t="s">
        <v>1809</v>
      </c>
      <c r="G282" s="20" t="s">
        <v>15780</v>
      </c>
      <c r="H282" s="20" t="s">
        <v>14897</v>
      </c>
      <c r="I282" s="20" t="s">
        <v>15781</v>
      </c>
      <c r="J282" s="20" t="s">
        <v>101</v>
      </c>
      <c r="K282" s="20" t="s">
        <v>14696</v>
      </c>
      <c r="L282" s="20" t="s">
        <v>15782</v>
      </c>
      <c r="M282" s="20"/>
      <c r="N282" s="20" t="s">
        <v>14698</v>
      </c>
      <c r="O282" s="20" t="s">
        <v>14772</v>
      </c>
      <c r="P282" s="20" t="s">
        <v>14700</v>
      </c>
      <c r="Q282" s="20"/>
      <c r="R282" s="20"/>
      <c r="S282" s="20" t="s">
        <v>15783</v>
      </c>
      <c r="T282" s="20" t="s">
        <v>14704</v>
      </c>
      <c r="U282" s="20" t="s">
        <v>15795</v>
      </c>
      <c r="V282" s="20" t="s">
        <v>15767</v>
      </c>
      <c r="W282" s="20"/>
      <c r="X282" s="20"/>
      <c r="Y282" s="20" t="s">
        <v>69</v>
      </c>
      <c r="Z282" s="20"/>
      <c r="AA282" s="20" t="s">
        <v>15786</v>
      </c>
      <c r="AB282" s="20" t="s">
        <v>68</v>
      </c>
      <c r="AC282" s="20" t="s">
        <v>14884</v>
      </c>
      <c r="AD282" s="20" t="s">
        <v>69</v>
      </c>
      <c r="AE282" s="20" t="s">
        <v>15787</v>
      </c>
      <c r="AF282" s="20" t="s">
        <v>68</v>
      </c>
      <c r="AG282" s="20" t="s">
        <v>15796</v>
      </c>
      <c r="AH282" s="20"/>
      <c r="AI282" s="20" t="s">
        <v>14875</v>
      </c>
      <c r="AJ282" s="20" t="s">
        <v>14283</v>
      </c>
      <c r="AK282" s="20" t="s">
        <v>14276</v>
      </c>
      <c r="AL282" s="20"/>
      <c r="AM282" s="20" t="s">
        <v>14910</v>
      </c>
      <c r="AN282" s="20" t="s">
        <v>105</v>
      </c>
      <c r="AO282" s="20"/>
    </row>
    <row r="283" spans="1:41" x14ac:dyDescent="0.2">
      <c r="A283" s="20" t="s">
        <v>4853</v>
      </c>
      <c r="B283" s="20" t="s">
        <v>15779</v>
      </c>
      <c r="C283" s="20" t="s">
        <v>15576</v>
      </c>
      <c r="D283" s="20" t="s">
        <v>571</v>
      </c>
      <c r="E283" s="20" t="s">
        <v>4855</v>
      </c>
      <c r="F283" s="20" t="s">
        <v>1809</v>
      </c>
      <c r="G283" s="20" t="s">
        <v>15780</v>
      </c>
      <c r="H283" s="20" t="s">
        <v>14897</v>
      </c>
      <c r="I283" s="20" t="s">
        <v>15781</v>
      </c>
      <c r="J283" s="20" t="s">
        <v>101</v>
      </c>
      <c r="K283" s="20" t="s">
        <v>14696</v>
      </c>
      <c r="L283" s="20" t="s">
        <v>15782</v>
      </c>
      <c r="M283" s="20"/>
      <c r="N283" s="20" t="s">
        <v>14698</v>
      </c>
      <c r="O283" s="20" t="s">
        <v>14772</v>
      </c>
      <c r="P283" s="20" t="s">
        <v>14700</v>
      </c>
      <c r="Q283" s="20"/>
      <c r="R283" s="20"/>
      <c r="S283" s="20" t="s">
        <v>15783</v>
      </c>
      <c r="T283" s="20" t="s">
        <v>14704</v>
      </c>
      <c r="U283" s="20" t="s">
        <v>15797</v>
      </c>
      <c r="V283" s="20" t="s">
        <v>15798</v>
      </c>
      <c r="W283" s="20"/>
      <c r="X283" s="20"/>
      <c r="Y283" s="20" t="s">
        <v>69</v>
      </c>
      <c r="Z283" s="20"/>
      <c r="AA283" s="20" t="s">
        <v>15786</v>
      </c>
      <c r="AB283" s="20" t="s">
        <v>68</v>
      </c>
      <c r="AC283" s="20" t="s">
        <v>14884</v>
      </c>
      <c r="AD283" s="20" t="s">
        <v>69</v>
      </c>
      <c r="AE283" s="20" t="s">
        <v>15787</v>
      </c>
      <c r="AF283" s="20" t="s">
        <v>69</v>
      </c>
      <c r="AG283" s="20" t="s">
        <v>15799</v>
      </c>
      <c r="AH283" s="20"/>
      <c r="AI283" s="20" t="s">
        <v>14875</v>
      </c>
      <c r="AJ283" s="20" t="s">
        <v>14283</v>
      </c>
      <c r="AK283" s="20" t="s">
        <v>14276</v>
      </c>
      <c r="AL283" s="20"/>
      <c r="AM283" s="20" t="s">
        <v>14910</v>
      </c>
      <c r="AN283" s="20" t="s">
        <v>105</v>
      </c>
      <c r="AO283" s="20"/>
    </row>
    <row r="284" spans="1:41" x14ac:dyDescent="0.2">
      <c r="A284" s="20" t="s">
        <v>4853</v>
      </c>
      <c r="B284" s="20" t="s">
        <v>15779</v>
      </c>
      <c r="C284" s="20" t="s">
        <v>15576</v>
      </c>
      <c r="D284" s="20" t="s">
        <v>571</v>
      </c>
      <c r="E284" s="20" t="s">
        <v>4855</v>
      </c>
      <c r="F284" s="20" t="s">
        <v>1809</v>
      </c>
      <c r="G284" s="20" t="s">
        <v>15780</v>
      </c>
      <c r="H284" s="20" t="s">
        <v>14897</v>
      </c>
      <c r="I284" s="20" t="s">
        <v>15781</v>
      </c>
      <c r="J284" s="20" t="s">
        <v>101</v>
      </c>
      <c r="K284" s="20" t="s">
        <v>14696</v>
      </c>
      <c r="L284" s="20" t="s">
        <v>15782</v>
      </c>
      <c r="M284" s="20"/>
      <c r="N284" s="20" t="s">
        <v>14742</v>
      </c>
      <c r="O284" s="20" t="s">
        <v>14772</v>
      </c>
      <c r="P284" s="20" t="s">
        <v>14700</v>
      </c>
      <c r="Q284" s="20"/>
      <c r="R284" s="20"/>
      <c r="S284" s="20" t="s">
        <v>15783</v>
      </c>
      <c r="T284" s="20" t="s">
        <v>14704</v>
      </c>
      <c r="U284" s="20" t="s">
        <v>15702</v>
      </c>
      <c r="V284" s="20" t="s">
        <v>15800</v>
      </c>
      <c r="W284" s="20"/>
      <c r="X284" s="20"/>
      <c r="Y284" s="20" t="s">
        <v>69</v>
      </c>
      <c r="Z284" s="20"/>
      <c r="AA284" s="20" t="s">
        <v>15786</v>
      </c>
      <c r="AB284" s="20" t="s">
        <v>68</v>
      </c>
      <c r="AC284" s="20" t="s">
        <v>14884</v>
      </c>
      <c r="AD284" s="20" t="s">
        <v>69</v>
      </c>
      <c r="AE284" s="20" t="s">
        <v>15801</v>
      </c>
      <c r="AF284" s="20" t="s">
        <v>69</v>
      </c>
      <c r="AG284" s="20" t="s">
        <v>15788</v>
      </c>
      <c r="AH284" s="20"/>
      <c r="AI284" s="20" t="s">
        <v>14875</v>
      </c>
      <c r="AJ284" s="20" t="s">
        <v>14283</v>
      </c>
      <c r="AK284" s="20" t="s">
        <v>14276</v>
      </c>
      <c r="AL284" s="20"/>
      <c r="AM284" s="20" t="s">
        <v>14910</v>
      </c>
      <c r="AN284" s="20" t="s">
        <v>105</v>
      </c>
      <c r="AO284" s="20"/>
    </row>
    <row r="285" spans="1:41" x14ac:dyDescent="0.2">
      <c r="A285" s="20" t="s">
        <v>4853</v>
      </c>
      <c r="B285" s="20" t="s">
        <v>15779</v>
      </c>
      <c r="C285" s="20" t="s">
        <v>15576</v>
      </c>
      <c r="D285" s="20" t="s">
        <v>571</v>
      </c>
      <c r="E285" s="20" t="s">
        <v>4855</v>
      </c>
      <c r="F285" s="20" t="s">
        <v>1809</v>
      </c>
      <c r="G285" s="20" t="s">
        <v>15780</v>
      </c>
      <c r="H285" s="20" t="s">
        <v>14897</v>
      </c>
      <c r="I285" s="20" t="s">
        <v>15781</v>
      </c>
      <c r="J285" s="20" t="s">
        <v>101</v>
      </c>
      <c r="K285" s="20" t="s">
        <v>14696</v>
      </c>
      <c r="L285" s="20" t="s">
        <v>15782</v>
      </c>
      <c r="M285" s="20"/>
      <c r="N285" s="20" t="s">
        <v>14742</v>
      </c>
      <c r="O285" s="20" t="s">
        <v>14772</v>
      </c>
      <c r="P285" s="20" t="s">
        <v>14700</v>
      </c>
      <c r="Q285" s="20"/>
      <c r="R285" s="20"/>
      <c r="S285" s="20" t="s">
        <v>15783</v>
      </c>
      <c r="T285" s="20" t="s">
        <v>14704</v>
      </c>
      <c r="U285" s="20" t="s">
        <v>15802</v>
      </c>
      <c r="V285" s="20" t="s">
        <v>15803</v>
      </c>
      <c r="W285" s="20"/>
      <c r="X285" s="20"/>
      <c r="Y285" s="20" t="s">
        <v>69</v>
      </c>
      <c r="Z285" s="20"/>
      <c r="AA285" s="20" t="s">
        <v>15786</v>
      </c>
      <c r="AB285" s="20" t="s">
        <v>68</v>
      </c>
      <c r="AC285" s="20" t="s">
        <v>14884</v>
      </c>
      <c r="AD285" s="20" t="s">
        <v>69</v>
      </c>
      <c r="AE285" s="20" t="s">
        <v>15801</v>
      </c>
      <c r="AF285" s="20" t="s">
        <v>69</v>
      </c>
      <c r="AG285" s="20" t="s">
        <v>15791</v>
      </c>
      <c r="AH285" s="20"/>
      <c r="AI285" s="20" t="s">
        <v>14875</v>
      </c>
      <c r="AJ285" s="20" t="s">
        <v>14283</v>
      </c>
      <c r="AK285" s="20" t="s">
        <v>14276</v>
      </c>
      <c r="AL285" s="20"/>
      <c r="AM285" s="20" t="s">
        <v>14910</v>
      </c>
      <c r="AN285" s="20" t="s">
        <v>105</v>
      </c>
      <c r="AO285" s="20"/>
    </row>
    <row r="286" spans="1:41" x14ac:dyDescent="0.2">
      <c r="A286" s="20" t="s">
        <v>4853</v>
      </c>
      <c r="B286" s="20" t="s">
        <v>15779</v>
      </c>
      <c r="C286" s="20" t="s">
        <v>15576</v>
      </c>
      <c r="D286" s="20" t="s">
        <v>571</v>
      </c>
      <c r="E286" s="20" t="s">
        <v>4855</v>
      </c>
      <c r="F286" s="20" t="s">
        <v>1809</v>
      </c>
      <c r="G286" s="20" t="s">
        <v>15780</v>
      </c>
      <c r="H286" s="20" t="s">
        <v>14897</v>
      </c>
      <c r="I286" s="20" t="s">
        <v>15781</v>
      </c>
      <c r="J286" s="20" t="s">
        <v>101</v>
      </c>
      <c r="K286" s="20" t="s">
        <v>14696</v>
      </c>
      <c r="L286" s="20" t="s">
        <v>15782</v>
      </c>
      <c r="M286" s="20"/>
      <c r="N286" s="20" t="s">
        <v>14742</v>
      </c>
      <c r="O286" s="20" t="s">
        <v>14772</v>
      </c>
      <c r="P286" s="20" t="s">
        <v>14700</v>
      </c>
      <c r="Q286" s="20"/>
      <c r="R286" s="20"/>
      <c r="S286" s="20" t="s">
        <v>15783</v>
      </c>
      <c r="T286" s="20" t="s">
        <v>14704</v>
      </c>
      <c r="U286" s="20" t="s">
        <v>15804</v>
      </c>
      <c r="V286" s="20" t="s">
        <v>15805</v>
      </c>
      <c r="W286" s="20"/>
      <c r="X286" s="20"/>
      <c r="Y286" s="20" t="s">
        <v>69</v>
      </c>
      <c r="Z286" s="20"/>
      <c r="AA286" s="20" t="s">
        <v>15786</v>
      </c>
      <c r="AB286" s="20" t="s">
        <v>68</v>
      </c>
      <c r="AC286" s="20" t="s">
        <v>14884</v>
      </c>
      <c r="AD286" s="20" t="s">
        <v>69</v>
      </c>
      <c r="AE286" s="20" t="s">
        <v>15801</v>
      </c>
      <c r="AF286" s="20" t="s">
        <v>69</v>
      </c>
      <c r="AG286" s="20" t="s">
        <v>15794</v>
      </c>
      <c r="AH286" s="20"/>
      <c r="AI286" s="20" t="s">
        <v>14875</v>
      </c>
      <c r="AJ286" s="20" t="s">
        <v>14283</v>
      </c>
      <c r="AK286" s="20" t="s">
        <v>14276</v>
      </c>
      <c r="AL286" s="20"/>
      <c r="AM286" s="20" t="s">
        <v>14910</v>
      </c>
      <c r="AN286" s="20" t="s">
        <v>105</v>
      </c>
      <c r="AO286" s="20"/>
    </row>
    <row r="287" spans="1:41" x14ac:dyDescent="0.2">
      <c r="A287" s="20" t="s">
        <v>4853</v>
      </c>
      <c r="B287" s="20" t="s">
        <v>15779</v>
      </c>
      <c r="C287" s="20" t="s">
        <v>15576</v>
      </c>
      <c r="D287" s="20" t="s">
        <v>571</v>
      </c>
      <c r="E287" s="20" t="s">
        <v>4855</v>
      </c>
      <c r="F287" s="20" t="s">
        <v>1809</v>
      </c>
      <c r="G287" s="20" t="s">
        <v>15780</v>
      </c>
      <c r="H287" s="20" t="s">
        <v>14897</v>
      </c>
      <c r="I287" s="20" t="s">
        <v>15781</v>
      </c>
      <c r="J287" s="20" t="s">
        <v>101</v>
      </c>
      <c r="K287" s="20" t="s">
        <v>14696</v>
      </c>
      <c r="L287" s="20" t="s">
        <v>15782</v>
      </c>
      <c r="M287" s="20"/>
      <c r="N287" s="20" t="s">
        <v>14742</v>
      </c>
      <c r="O287" s="20" t="s">
        <v>14772</v>
      </c>
      <c r="P287" s="20" t="s">
        <v>14700</v>
      </c>
      <c r="Q287" s="20"/>
      <c r="R287" s="20"/>
      <c r="S287" s="20" t="s">
        <v>15783</v>
      </c>
      <c r="T287" s="20" t="s">
        <v>14704</v>
      </c>
      <c r="U287" s="20" t="s">
        <v>15806</v>
      </c>
      <c r="V287" s="20" t="s">
        <v>15807</v>
      </c>
      <c r="W287" s="20"/>
      <c r="X287" s="20"/>
      <c r="Y287" s="20" t="s">
        <v>69</v>
      </c>
      <c r="Z287" s="20"/>
      <c r="AA287" s="20" t="s">
        <v>15808</v>
      </c>
      <c r="AB287" s="20" t="s">
        <v>68</v>
      </c>
      <c r="AC287" s="20" t="s">
        <v>14884</v>
      </c>
      <c r="AD287" s="20" t="s">
        <v>69</v>
      </c>
      <c r="AE287" s="20" t="s">
        <v>15809</v>
      </c>
      <c r="AF287" s="20" t="s">
        <v>68</v>
      </c>
      <c r="AG287" s="20" t="s">
        <v>15796</v>
      </c>
      <c r="AH287" s="20"/>
      <c r="AI287" s="20" t="s">
        <v>14875</v>
      </c>
      <c r="AJ287" s="20" t="s">
        <v>14283</v>
      </c>
      <c r="AK287" s="20" t="s">
        <v>14276</v>
      </c>
      <c r="AL287" s="20"/>
      <c r="AM287" s="20" t="s">
        <v>14910</v>
      </c>
      <c r="AN287" s="20" t="s">
        <v>105</v>
      </c>
      <c r="AO287" s="20"/>
    </row>
    <row r="288" spans="1:41" x14ac:dyDescent="0.2">
      <c r="A288" s="20" t="s">
        <v>4853</v>
      </c>
      <c r="B288" s="20" t="s">
        <v>15779</v>
      </c>
      <c r="C288" s="20" t="s">
        <v>15576</v>
      </c>
      <c r="D288" s="20" t="s">
        <v>571</v>
      </c>
      <c r="E288" s="20" t="s">
        <v>4855</v>
      </c>
      <c r="F288" s="20" t="s">
        <v>1809</v>
      </c>
      <c r="G288" s="20" t="s">
        <v>15780</v>
      </c>
      <c r="H288" s="20" t="s">
        <v>14897</v>
      </c>
      <c r="I288" s="20" t="s">
        <v>15781</v>
      </c>
      <c r="J288" s="20" t="s">
        <v>101</v>
      </c>
      <c r="K288" s="20" t="s">
        <v>14696</v>
      </c>
      <c r="L288" s="20" t="s">
        <v>15782</v>
      </c>
      <c r="M288" s="20"/>
      <c r="N288" s="20" t="s">
        <v>14742</v>
      </c>
      <c r="O288" s="20" t="s">
        <v>14772</v>
      </c>
      <c r="P288" s="20" t="s">
        <v>14700</v>
      </c>
      <c r="Q288" s="20"/>
      <c r="R288" s="20"/>
      <c r="S288" s="20" t="s">
        <v>15783</v>
      </c>
      <c r="T288" s="20" t="s">
        <v>14704</v>
      </c>
      <c r="U288" s="20" t="s">
        <v>15810</v>
      </c>
      <c r="V288" s="20" t="s">
        <v>15811</v>
      </c>
      <c r="W288" s="20"/>
      <c r="X288" s="20"/>
      <c r="Y288" s="20" t="s">
        <v>69</v>
      </c>
      <c r="Z288" s="20"/>
      <c r="AA288" s="20" t="s">
        <v>15786</v>
      </c>
      <c r="AB288" s="20" t="s">
        <v>68</v>
      </c>
      <c r="AC288" s="20" t="s">
        <v>14884</v>
      </c>
      <c r="AD288" s="20" t="s">
        <v>69</v>
      </c>
      <c r="AE288" s="20" t="s">
        <v>15801</v>
      </c>
      <c r="AF288" s="20" t="s">
        <v>69</v>
      </c>
      <c r="AG288" s="20" t="s">
        <v>15799</v>
      </c>
      <c r="AH288" s="20"/>
      <c r="AI288" s="20" t="s">
        <v>14875</v>
      </c>
      <c r="AJ288" s="20" t="s">
        <v>14283</v>
      </c>
      <c r="AK288" s="20" t="s">
        <v>14276</v>
      </c>
      <c r="AL288" s="20"/>
      <c r="AM288" s="20" t="s">
        <v>14910</v>
      </c>
      <c r="AN288" s="20" t="s">
        <v>105</v>
      </c>
      <c r="AO288" s="20"/>
    </row>
    <row r="289" spans="1:41" x14ac:dyDescent="0.2">
      <c r="A289" s="20" t="s">
        <v>4992</v>
      </c>
      <c r="B289" s="20" t="s">
        <v>15812</v>
      </c>
      <c r="C289" s="20" t="s">
        <v>15576</v>
      </c>
      <c r="D289" s="20" t="s">
        <v>571</v>
      </c>
      <c r="E289" s="20" t="s">
        <v>4994</v>
      </c>
      <c r="F289" s="20" t="s">
        <v>1950</v>
      </c>
      <c r="G289" s="20" t="s">
        <v>15813</v>
      </c>
      <c r="H289" s="20" t="s">
        <v>14804</v>
      </c>
      <c r="I289" s="20" t="s">
        <v>15814</v>
      </c>
      <c r="J289" s="20" t="s">
        <v>101</v>
      </c>
      <c r="K289" s="20" t="s">
        <v>14732</v>
      </c>
      <c r="L289" s="20" t="s">
        <v>15815</v>
      </c>
      <c r="M289" s="20"/>
      <c r="N289" s="20" t="s">
        <v>14889</v>
      </c>
      <c r="O289" s="20" t="s">
        <v>14761</v>
      </c>
      <c r="P289" s="20" t="s">
        <v>14700</v>
      </c>
      <c r="Q289" s="20" t="s">
        <v>14238</v>
      </c>
      <c r="R289" s="20"/>
      <c r="S289" s="20" t="s">
        <v>14283</v>
      </c>
      <c r="T289" s="20" t="s">
        <v>14704</v>
      </c>
      <c r="U289" s="20" t="s">
        <v>15816</v>
      </c>
      <c r="V289" s="20" t="s">
        <v>15817</v>
      </c>
      <c r="W289" s="20" t="s">
        <v>15350</v>
      </c>
      <c r="X289" s="20" t="s">
        <v>15818</v>
      </c>
      <c r="Y289" s="20" t="s">
        <v>69</v>
      </c>
      <c r="Z289" s="20"/>
      <c r="AA289" s="20" t="s">
        <v>15819</v>
      </c>
      <c r="AB289" s="20" t="s">
        <v>69</v>
      </c>
      <c r="AC289" s="20" t="s">
        <v>14884</v>
      </c>
      <c r="AD289" s="20" t="s">
        <v>69</v>
      </c>
      <c r="AE289" s="20" t="s">
        <v>15820</v>
      </c>
      <c r="AF289" s="20" t="s">
        <v>68</v>
      </c>
      <c r="AG289" s="20"/>
      <c r="AH289" s="20" t="s">
        <v>15821</v>
      </c>
      <c r="AI289" s="20" t="s">
        <v>14875</v>
      </c>
      <c r="AJ289" s="20" t="s">
        <v>14283</v>
      </c>
      <c r="AK289" s="20" t="s">
        <v>14283</v>
      </c>
      <c r="AL289" s="20"/>
      <c r="AM289" s="20" t="s">
        <v>15822</v>
      </c>
      <c r="AN289" s="20" t="s">
        <v>105</v>
      </c>
      <c r="AO289" s="20"/>
    </row>
    <row r="290" spans="1:41" x14ac:dyDescent="0.2">
      <c r="A290" s="20" t="s">
        <v>4992</v>
      </c>
      <c r="B290" s="20" t="s">
        <v>15812</v>
      </c>
      <c r="C290" s="20" t="s">
        <v>15576</v>
      </c>
      <c r="D290" s="20" t="s">
        <v>571</v>
      </c>
      <c r="E290" s="20" t="s">
        <v>4994</v>
      </c>
      <c r="F290" s="20" t="s">
        <v>1950</v>
      </c>
      <c r="G290" s="20" t="s">
        <v>15813</v>
      </c>
      <c r="H290" s="20" t="s">
        <v>14804</v>
      </c>
      <c r="I290" s="20" t="s">
        <v>15814</v>
      </c>
      <c r="J290" s="20" t="s">
        <v>101</v>
      </c>
      <c r="K290" s="20" t="s">
        <v>14732</v>
      </c>
      <c r="L290" s="20" t="s">
        <v>15815</v>
      </c>
      <c r="M290" s="20"/>
      <c r="N290" s="20" t="s">
        <v>14889</v>
      </c>
      <c r="O290" s="20" t="s">
        <v>14761</v>
      </c>
      <c r="P290" s="20" t="s">
        <v>14700</v>
      </c>
      <c r="Q290" s="20" t="s">
        <v>14238</v>
      </c>
      <c r="R290" s="20"/>
      <c r="S290" s="20" t="s">
        <v>14283</v>
      </c>
      <c r="T290" s="20" t="s">
        <v>14709</v>
      </c>
      <c r="U290" s="20" t="s">
        <v>15823</v>
      </c>
      <c r="V290" s="20" t="s">
        <v>15824</v>
      </c>
      <c r="W290" s="20" t="s">
        <v>15825</v>
      </c>
      <c r="X290" s="20" t="s">
        <v>15826</v>
      </c>
      <c r="Y290" s="20" t="s">
        <v>69</v>
      </c>
      <c r="Z290" s="20"/>
      <c r="AA290" s="20" t="s">
        <v>15819</v>
      </c>
      <c r="AB290" s="20" t="s">
        <v>69</v>
      </c>
      <c r="AC290" s="20" t="s">
        <v>14884</v>
      </c>
      <c r="AD290" s="20" t="s">
        <v>69</v>
      </c>
      <c r="AE290" s="20" t="s">
        <v>15820</v>
      </c>
      <c r="AF290" s="20" t="s">
        <v>68</v>
      </c>
      <c r="AG290" s="20"/>
      <c r="AH290" s="20" t="s">
        <v>15827</v>
      </c>
      <c r="AI290" s="20" t="s">
        <v>14875</v>
      </c>
      <c r="AJ290" s="20" t="s">
        <v>14283</v>
      </c>
      <c r="AK290" s="20" t="s">
        <v>14283</v>
      </c>
      <c r="AL290" s="20"/>
      <c r="AM290" s="20" t="s">
        <v>15822</v>
      </c>
      <c r="AN290" s="20" t="s">
        <v>105</v>
      </c>
      <c r="AO290" s="20"/>
    </row>
    <row r="291" spans="1:41" x14ac:dyDescent="0.2">
      <c r="A291" s="20" t="s">
        <v>4992</v>
      </c>
      <c r="B291" s="20" t="s">
        <v>15812</v>
      </c>
      <c r="C291" s="20" t="s">
        <v>15576</v>
      </c>
      <c r="D291" s="20" t="s">
        <v>571</v>
      </c>
      <c r="E291" s="20" t="s">
        <v>4994</v>
      </c>
      <c r="F291" s="20" t="s">
        <v>1950</v>
      </c>
      <c r="G291" s="20" t="s">
        <v>15813</v>
      </c>
      <c r="H291" s="20" t="s">
        <v>14804</v>
      </c>
      <c r="I291" s="20" t="s">
        <v>15814</v>
      </c>
      <c r="J291" s="20" t="s">
        <v>101</v>
      </c>
      <c r="K291" s="20" t="s">
        <v>14732</v>
      </c>
      <c r="L291" s="20" t="s">
        <v>15815</v>
      </c>
      <c r="M291" s="20"/>
      <c r="N291" s="20" t="s">
        <v>14889</v>
      </c>
      <c r="O291" s="20" t="s">
        <v>14761</v>
      </c>
      <c r="P291" s="20" t="s">
        <v>14700</v>
      </c>
      <c r="Q291" s="20" t="s">
        <v>14238</v>
      </c>
      <c r="R291" s="20"/>
      <c r="S291" s="20" t="s">
        <v>14283</v>
      </c>
      <c r="T291" s="20" t="s">
        <v>14846</v>
      </c>
      <c r="U291" s="20" t="s">
        <v>15182</v>
      </c>
      <c r="V291" s="20" t="s">
        <v>15247</v>
      </c>
      <c r="W291" s="20" t="s">
        <v>15643</v>
      </c>
      <c r="X291" s="20" t="s">
        <v>15659</v>
      </c>
      <c r="Y291" s="20" t="s">
        <v>69</v>
      </c>
      <c r="Z291" s="20"/>
      <c r="AA291" s="20" t="s">
        <v>15819</v>
      </c>
      <c r="AB291" s="20" t="s">
        <v>69</v>
      </c>
      <c r="AC291" s="20" t="s">
        <v>14884</v>
      </c>
      <c r="AD291" s="20" t="s">
        <v>69</v>
      </c>
      <c r="AE291" s="20" t="s">
        <v>15820</v>
      </c>
      <c r="AF291" s="20" t="s">
        <v>68</v>
      </c>
      <c r="AG291" s="20"/>
      <c r="AH291" s="20" t="s">
        <v>15828</v>
      </c>
      <c r="AI291" s="20" t="s">
        <v>14875</v>
      </c>
      <c r="AJ291" s="20" t="s">
        <v>14283</v>
      </c>
      <c r="AK291" s="20" t="s">
        <v>14283</v>
      </c>
      <c r="AL291" s="20"/>
      <c r="AM291" s="20" t="s">
        <v>15822</v>
      </c>
      <c r="AN291" s="20" t="s">
        <v>105</v>
      </c>
      <c r="AO291" s="20"/>
    </row>
    <row r="292" spans="1:41" x14ac:dyDescent="0.2">
      <c r="A292" s="20" t="s">
        <v>4992</v>
      </c>
      <c r="B292" s="20" t="s">
        <v>15812</v>
      </c>
      <c r="C292" s="20" t="s">
        <v>15576</v>
      </c>
      <c r="D292" s="20" t="s">
        <v>571</v>
      </c>
      <c r="E292" s="20" t="s">
        <v>4994</v>
      </c>
      <c r="F292" s="20" t="s">
        <v>1950</v>
      </c>
      <c r="G292" s="20" t="s">
        <v>15813</v>
      </c>
      <c r="H292" s="20" t="s">
        <v>14804</v>
      </c>
      <c r="I292" s="20" t="s">
        <v>15814</v>
      </c>
      <c r="J292" s="20" t="s">
        <v>101</v>
      </c>
      <c r="K292" s="20" t="s">
        <v>14732</v>
      </c>
      <c r="L292" s="20" t="s">
        <v>15815</v>
      </c>
      <c r="M292" s="20"/>
      <c r="N292" s="20" t="s">
        <v>110</v>
      </c>
      <c r="O292" s="20" t="s">
        <v>14761</v>
      </c>
      <c r="P292" s="20" t="s">
        <v>14700</v>
      </c>
      <c r="Q292" s="20" t="s">
        <v>14238</v>
      </c>
      <c r="R292" s="20"/>
      <c r="S292" s="20" t="s">
        <v>14283</v>
      </c>
      <c r="T292" s="20" t="s">
        <v>14704</v>
      </c>
      <c r="U292" s="20" t="s">
        <v>15829</v>
      </c>
      <c r="V292" s="20" t="s">
        <v>15830</v>
      </c>
      <c r="W292" s="20" t="s">
        <v>15831</v>
      </c>
      <c r="X292" s="20" t="s">
        <v>15832</v>
      </c>
      <c r="Y292" s="20" t="s">
        <v>69</v>
      </c>
      <c r="Z292" s="20"/>
      <c r="AA292" s="20" t="s">
        <v>15819</v>
      </c>
      <c r="AB292" s="20" t="s">
        <v>69</v>
      </c>
      <c r="AC292" s="20" t="s">
        <v>14884</v>
      </c>
      <c r="AD292" s="20" t="s">
        <v>69</v>
      </c>
      <c r="AE292" s="20" t="s">
        <v>15833</v>
      </c>
      <c r="AF292" s="20" t="s">
        <v>68</v>
      </c>
      <c r="AG292" s="20"/>
      <c r="AH292" s="20" t="s">
        <v>15834</v>
      </c>
      <c r="AI292" s="20" t="s">
        <v>14875</v>
      </c>
      <c r="AJ292" s="20" t="s">
        <v>14283</v>
      </c>
      <c r="AK292" s="20" t="s">
        <v>14283</v>
      </c>
      <c r="AL292" s="20"/>
      <c r="AM292" s="20" t="s">
        <v>15822</v>
      </c>
      <c r="AN292" s="20" t="s">
        <v>105</v>
      </c>
      <c r="AO292" s="20"/>
    </row>
    <row r="293" spans="1:41" x14ac:dyDescent="0.2">
      <c r="A293" s="20" t="s">
        <v>4992</v>
      </c>
      <c r="B293" s="20" t="s">
        <v>15812</v>
      </c>
      <c r="C293" s="20" t="s">
        <v>15576</v>
      </c>
      <c r="D293" s="20" t="s">
        <v>571</v>
      </c>
      <c r="E293" s="20" t="s">
        <v>4994</v>
      </c>
      <c r="F293" s="20" t="s">
        <v>1950</v>
      </c>
      <c r="G293" s="20" t="s">
        <v>15813</v>
      </c>
      <c r="H293" s="20" t="s">
        <v>14804</v>
      </c>
      <c r="I293" s="20" t="s">
        <v>15814</v>
      </c>
      <c r="J293" s="20" t="s">
        <v>101</v>
      </c>
      <c r="K293" s="20" t="s">
        <v>14732</v>
      </c>
      <c r="L293" s="20" t="s">
        <v>15815</v>
      </c>
      <c r="M293" s="20"/>
      <c r="N293" s="20" t="s">
        <v>110</v>
      </c>
      <c r="O293" s="20" t="s">
        <v>14761</v>
      </c>
      <c r="P293" s="20" t="s">
        <v>14700</v>
      </c>
      <c r="Q293" s="20" t="s">
        <v>14238</v>
      </c>
      <c r="R293" s="20"/>
      <c r="S293" s="20" t="s">
        <v>14283</v>
      </c>
      <c r="T293" s="20" t="s">
        <v>14709</v>
      </c>
      <c r="U293" s="20" t="s">
        <v>15835</v>
      </c>
      <c r="V293" s="20" t="s">
        <v>15836</v>
      </c>
      <c r="W293" s="20" t="s">
        <v>14816</v>
      </c>
      <c r="X293" s="20" t="s">
        <v>15837</v>
      </c>
      <c r="Y293" s="20" t="s">
        <v>69</v>
      </c>
      <c r="Z293" s="20"/>
      <c r="AA293" s="20" t="s">
        <v>15819</v>
      </c>
      <c r="AB293" s="20" t="s">
        <v>69</v>
      </c>
      <c r="AC293" s="20" t="s">
        <v>14884</v>
      </c>
      <c r="AD293" s="20" t="s">
        <v>69</v>
      </c>
      <c r="AE293" s="20" t="s">
        <v>15833</v>
      </c>
      <c r="AF293" s="20" t="s">
        <v>68</v>
      </c>
      <c r="AG293" s="20"/>
      <c r="AH293" s="20" t="s">
        <v>15838</v>
      </c>
      <c r="AI293" s="20" t="s">
        <v>14875</v>
      </c>
      <c r="AJ293" s="20" t="s">
        <v>14283</v>
      </c>
      <c r="AK293" s="20" t="s">
        <v>14283</v>
      </c>
      <c r="AL293" s="20"/>
      <c r="AM293" s="20" t="s">
        <v>15822</v>
      </c>
      <c r="AN293" s="20" t="s">
        <v>105</v>
      </c>
      <c r="AO293" s="20"/>
    </row>
    <row r="294" spans="1:41" x14ac:dyDescent="0.2">
      <c r="A294" s="20" t="s">
        <v>4992</v>
      </c>
      <c r="B294" s="20" t="s">
        <v>15812</v>
      </c>
      <c r="C294" s="20" t="s">
        <v>15576</v>
      </c>
      <c r="D294" s="20" t="s">
        <v>571</v>
      </c>
      <c r="E294" s="20" t="s">
        <v>4994</v>
      </c>
      <c r="F294" s="20" t="s">
        <v>1950</v>
      </c>
      <c r="G294" s="20" t="s">
        <v>15813</v>
      </c>
      <c r="H294" s="20" t="s">
        <v>14804</v>
      </c>
      <c r="I294" s="20" t="s">
        <v>15814</v>
      </c>
      <c r="J294" s="20" t="s">
        <v>101</v>
      </c>
      <c r="K294" s="20" t="s">
        <v>14732</v>
      </c>
      <c r="L294" s="20" t="s">
        <v>15815</v>
      </c>
      <c r="M294" s="20"/>
      <c r="N294" s="20" t="s">
        <v>110</v>
      </c>
      <c r="O294" s="20" t="s">
        <v>14761</v>
      </c>
      <c r="P294" s="20" t="s">
        <v>14700</v>
      </c>
      <c r="Q294" s="20" t="s">
        <v>14238</v>
      </c>
      <c r="R294" s="20"/>
      <c r="S294" s="20" t="s">
        <v>14283</v>
      </c>
      <c r="T294" s="20" t="s">
        <v>14846</v>
      </c>
      <c r="U294" s="20" t="s">
        <v>15839</v>
      </c>
      <c r="V294" s="20" t="s">
        <v>15439</v>
      </c>
      <c r="W294" s="20" t="s">
        <v>15825</v>
      </c>
      <c r="X294" s="20" t="s">
        <v>15825</v>
      </c>
      <c r="Y294" s="20" t="s">
        <v>69</v>
      </c>
      <c r="Z294" s="20"/>
      <c r="AA294" s="20" t="s">
        <v>15819</v>
      </c>
      <c r="AB294" s="20" t="s">
        <v>69</v>
      </c>
      <c r="AC294" s="20" t="s">
        <v>14884</v>
      </c>
      <c r="AD294" s="20" t="s">
        <v>69</v>
      </c>
      <c r="AE294" s="20" t="s">
        <v>15833</v>
      </c>
      <c r="AF294" s="20" t="s">
        <v>68</v>
      </c>
      <c r="AG294" s="20"/>
      <c r="AH294" s="20" t="s">
        <v>15840</v>
      </c>
      <c r="AI294" s="20" t="s">
        <v>14875</v>
      </c>
      <c r="AJ294" s="20" t="s">
        <v>14283</v>
      </c>
      <c r="AK294" s="20" t="s">
        <v>14283</v>
      </c>
      <c r="AL294" s="20"/>
      <c r="AM294" s="20" t="s">
        <v>15822</v>
      </c>
      <c r="AN294" s="20" t="s">
        <v>105</v>
      </c>
      <c r="AO294" s="20"/>
    </row>
    <row r="295" spans="1:41" x14ac:dyDescent="0.2">
      <c r="A295" s="20" t="s">
        <v>4992</v>
      </c>
      <c r="B295" s="20" t="s">
        <v>15812</v>
      </c>
      <c r="C295" s="20" t="s">
        <v>15576</v>
      </c>
      <c r="D295" s="20" t="s">
        <v>571</v>
      </c>
      <c r="E295" s="20" t="s">
        <v>4994</v>
      </c>
      <c r="F295" s="20" t="s">
        <v>1950</v>
      </c>
      <c r="G295" s="20" t="s">
        <v>15813</v>
      </c>
      <c r="H295" s="20" t="s">
        <v>14804</v>
      </c>
      <c r="I295" s="20" t="s">
        <v>15814</v>
      </c>
      <c r="J295" s="20" t="s">
        <v>101</v>
      </c>
      <c r="K295" s="20" t="s">
        <v>14732</v>
      </c>
      <c r="L295" s="20" t="s">
        <v>15815</v>
      </c>
      <c r="M295" s="20"/>
      <c r="N295" s="20" t="s">
        <v>14698</v>
      </c>
      <c r="O295" s="20" t="s">
        <v>14761</v>
      </c>
      <c r="P295" s="20" t="s">
        <v>14700</v>
      </c>
      <c r="Q295" s="20" t="s">
        <v>14238</v>
      </c>
      <c r="R295" s="20"/>
      <c r="S295" s="20" t="s">
        <v>14283</v>
      </c>
      <c r="T295" s="20" t="s">
        <v>14704</v>
      </c>
      <c r="U295" s="20" t="s">
        <v>15735</v>
      </c>
      <c r="V295" s="20" t="s">
        <v>15841</v>
      </c>
      <c r="W295" s="20" t="s">
        <v>15842</v>
      </c>
      <c r="X295" s="20" t="s">
        <v>15776</v>
      </c>
      <c r="Y295" s="20" t="s">
        <v>69</v>
      </c>
      <c r="Z295" s="20"/>
      <c r="AA295" s="20" t="s">
        <v>15819</v>
      </c>
      <c r="AB295" s="20" t="s">
        <v>69</v>
      </c>
      <c r="AC295" s="20" t="s">
        <v>14884</v>
      </c>
      <c r="AD295" s="20" t="s">
        <v>69</v>
      </c>
      <c r="AE295" s="20" t="s">
        <v>15820</v>
      </c>
      <c r="AF295" s="20" t="s">
        <v>68</v>
      </c>
      <c r="AG295" s="20"/>
      <c r="AH295" s="20" t="s">
        <v>15843</v>
      </c>
      <c r="AI295" s="20" t="s">
        <v>14875</v>
      </c>
      <c r="AJ295" s="20" t="s">
        <v>14283</v>
      </c>
      <c r="AK295" s="20" t="s">
        <v>14283</v>
      </c>
      <c r="AL295" s="20"/>
      <c r="AM295" s="20" t="s">
        <v>15822</v>
      </c>
      <c r="AN295" s="20" t="s">
        <v>105</v>
      </c>
      <c r="AO295" s="20"/>
    </row>
    <row r="296" spans="1:41" x14ac:dyDescent="0.2">
      <c r="A296" s="20" t="s">
        <v>4992</v>
      </c>
      <c r="B296" s="20" t="s">
        <v>15812</v>
      </c>
      <c r="C296" s="20" t="s">
        <v>15576</v>
      </c>
      <c r="D296" s="20" t="s">
        <v>571</v>
      </c>
      <c r="E296" s="20" t="s">
        <v>4994</v>
      </c>
      <c r="F296" s="20" t="s">
        <v>1950</v>
      </c>
      <c r="G296" s="20" t="s">
        <v>15813</v>
      </c>
      <c r="H296" s="20" t="s">
        <v>14804</v>
      </c>
      <c r="I296" s="20" t="s">
        <v>15814</v>
      </c>
      <c r="J296" s="20" t="s">
        <v>101</v>
      </c>
      <c r="K296" s="20" t="s">
        <v>14732</v>
      </c>
      <c r="L296" s="20" t="s">
        <v>15815</v>
      </c>
      <c r="M296" s="20"/>
      <c r="N296" s="20" t="s">
        <v>14698</v>
      </c>
      <c r="O296" s="20" t="s">
        <v>14761</v>
      </c>
      <c r="P296" s="20" t="s">
        <v>14700</v>
      </c>
      <c r="Q296" s="20" t="s">
        <v>14238</v>
      </c>
      <c r="R296" s="20"/>
      <c r="S296" s="20" t="s">
        <v>14283</v>
      </c>
      <c r="T296" s="20" t="s">
        <v>14709</v>
      </c>
      <c r="U296" s="20" t="s">
        <v>15844</v>
      </c>
      <c r="V296" s="20" t="s">
        <v>15161</v>
      </c>
      <c r="W296" s="20" t="s">
        <v>15845</v>
      </c>
      <c r="X296" s="20" t="s">
        <v>15825</v>
      </c>
      <c r="Y296" s="20" t="s">
        <v>69</v>
      </c>
      <c r="Z296" s="20"/>
      <c r="AA296" s="20" t="s">
        <v>15819</v>
      </c>
      <c r="AB296" s="20" t="s">
        <v>69</v>
      </c>
      <c r="AC296" s="20" t="s">
        <v>14884</v>
      </c>
      <c r="AD296" s="20" t="s">
        <v>69</v>
      </c>
      <c r="AE296" s="20" t="s">
        <v>15820</v>
      </c>
      <c r="AF296" s="20" t="s">
        <v>68</v>
      </c>
      <c r="AG296" s="20"/>
      <c r="AH296" s="20" t="s">
        <v>15846</v>
      </c>
      <c r="AI296" s="20" t="s">
        <v>14875</v>
      </c>
      <c r="AJ296" s="20" t="s">
        <v>14283</v>
      </c>
      <c r="AK296" s="20" t="s">
        <v>14283</v>
      </c>
      <c r="AL296" s="20"/>
      <c r="AM296" s="20" t="s">
        <v>15822</v>
      </c>
      <c r="AN296" s="20" t="s">
        <v>105</v>
      </c>
      <c r="AO296" s="20"/>
    </row>
    <row r="297" spans="1:41" x14ac:dyDescent="0.2">
      <c r="A297" s="20" t="s">
        <v>4992</v>
      </c>
      <c r="B297" s="20" t="s">
        <v>15812</v>
      </c>
      <c r="C297" s="20" t="s">
        <v>15576</v>
      </c>
      <c r="D297" s="20" t="s">
        <v>571</v>
      </c>
      <c r="E297" s="20" t="s">
        <v>4994</v>
      </c>
      <c r="F297" s="20" t="s">
        <v>1950</v>
      </c>
      <c r="G297" s="20" t="s">
        <v>15813</v>
      </c>
      <c r="H297" s="20" t="s">
        <v>14804</v>
      </c>
      <c r="I297" s="20" t="s">
        <v>15814</v>
      </c>
      <c r="J297" s="20" t="s">
        <v>101</v>
      </c>
      <c r="K297" s="20" t="s">
        <v>14732</v>
      </c>
      <c r="L297" s="20" t="s">
        <v>15815</v>
      </c>
      <c r="M297" s="20"/>
      <c r="N297" s="20" t="s">
        <v>14698</v>
      </c>
      <c r="O297" s="20" t="s">
        <v>14761</v>
      </c>
      <c r="P297" s="20" t="s">
        <v>14700</v>
      </c>
      <c r="Q297" s="20" t="s">
        <v>14238</v>
      </c>
      <c r="R297" s="20"/>
      <c r="S297" s="20" t="s">
        <v>14283</v>
      </c>
      <c r="T297" s="20" t="s">
        <v>14846</v>
      </c>
      <c r="U297" s="20" t="s">
        <v>15182</v>
      </c>
      <c r="V297" s="20" t="s">
        <v>15247</v>
      </c>
      <c r="W297" s="20" t="s">
        <v>15665</v>
      </c>
      <c r="X297" s="20" t="s">
        <v>15651</v>
      </c>
      <c r="Y297" s="20" t="s">
        <v>69</v>
      </c>
      <c r="Z297" s="20"/>
      <c r="AA297" s="20" t="s">
        <v>15819</v>
      </c>
      <c r="AB297" s="20" t="s">
        <v>69</v>
      </c>
      <c r="AC297" s="20" t="s">
        <v>14884</v>
      </c>
      <c r="AD297" s="20" t="s">
        <v>69</v>
      </c>
      <c r="AE297" s="20" t="s">
        <v>15820</v>
      </c>
      <c r="AF297" s="20" t="s">
        <v>68</v>
      </c>
      <c r="AG297" s="20"/>
      <c r="AH297" s="20" t="s">
        <v>15828</v>
      </c>
      <c r="AI297" s="20" t="s">
        <v>14875</v>
      </c>
      <c r="AJ297" s="20" t="s">
        <v>14283</v>
      </c>
      <c r="AK297" s="20" t="s">
        <v>14283</v>
      </c>
      <c r="AL297" s="20"/>
      <c r="AM297" s="20" t="s">
        <v>15822</v>
      </c>
      <c r="AN297" s="20" t="s">
        <v>105</v>
      </c>
      <c r="AO297" s="20"/>
    </row>
    <row r="298" spans="1:41" x14ac:dyDescent="0.2">
      <c r="A298" s="20" t="s">
        <v>4992</v>
      </c>
      <c r="B298" s="20" t="s">
        <v>15847</v>
      </c>
      <c r="C298" s="20" t="s">
        <v>15576</v>
      </c>
      <c r="D298" s="20" t="s">
        <v>571</v>
      </c>
      <c r="E298" s="20" t="s">
        <v>4994</v>
      </c>
      <c r="F298" s="20" t="s">
        <v>1950</v>
      </c>
      <c r="G298" s="20" t="s">
        <v>15813</v>
      </c>
      <c r="H298" s="20" t="s">
        <v>14804</v>
      </c>
      <c r="I298" s="20" t="s">
        <v>15848</v>
      </c>
      <c r="J298" s="20" t="s">
        <v>101</v>
      </c>
      <c r="K298" s="20" t="s">
        <v>14732</v>
      </c>
      <c r="L298" s="20" t="s">
        <v>15849</v>
      </c>
      <c r="M298" s="20"/>
      <c r="N298" s="20" t="s">
        <v>14889</v>
      </c>
      <c r="O298" s="20" t="s">
        <v>14761</v>
      </c>
      <c r="P298" s="20" t="s">
        <v>14700</v>
      </c>
      <c r="Q298" s="20" t="s">
        <v>14238</v>
      </c>
      <c r="R298" s="20"/>
      <c r="S298" s="20" t="s">
        <v>14283</v>
      </c>
      <c r="T298" s="20" t="s">
        <v>14704</v>
      </c>
      <c r="U298" s="20" t="s">
        <v>15850</v>
      </c>
      <c r="V298" s="20" t="s">
        <v>15851</v>
      </c>
      <c r="W298" s="20" t="s">
        <v>15852</v>
      </c>
      <c r="X298" s="20" t="s">
        <v>15697</v>
      </c>
      <c r="Y298" s="20" t="s">
        <v>69</v>
      </c>
      <c r="Z298" s="20"/>
      <c r="AA298" s="20" t="s">
        <v>15819</v>
      </c>
      <c r="AB298" s="20" t="s">
        <v>69</v>
      </c>
      <c r="AC298" s="20" t="s">
        <v>14884</v>
      </c>
      <c r="AD298" s="20" t="s">
        <v>69</v>
      </c>
      <c r="AE298" s="20" t="s">
        <v>15853</v>
      </c>
      <c r="AF298" s="20" t="s">
        <v>68</v>
      </c>
      <c r="AG298" s="20"/>
      <c r="AH298" s="20" t="s">
        <v>15854</v>
      </c>
      <c r="AI298" s="20" t="s">
        <v>14875</v>
      </c>
      <c r="AJ298" s="20" t="s">
        <v>14283</v>
      </c>
      <c r="AK298" s="20" t="s">
        <v>14283</v>
      </c>
      <c r="AL298" s="20"/>
      <c r="AM298" s="20" t="s">
        <v>15822</v>
      </c>
      <c r="AN298" s="20" t="s">
        <v>105</v>
      </c>
      <c r="AO298" s="20"/>
    </row>
    <row r="299" spans="1:41" x14ac:dyDescent="0.2">
      <c r="A299" s="20" t="s">
        <v>4992</v>
      </c>
      <c r="B299" s="20" t="s">
        <v>15847</v>
      </c>
      <c r="C299" s="20" t="s">
        <v>15576</v>
      </c>
      <c r="D299" s="20" t="s">
        <v>571</v>
      </c>
      <c r="E299" s="20" t="s">
        <v>4994</v>
      </c>
      <c r="F299" s="20" t="s">
        <v>1950</v>
      </c>
      <c r="G299" s="20" t="s">
        <v>15813</v>
      </c>
      <c r="H299" s="20" t="s">
        <v>14804</v>
      </c>
      <c r="I299" s="20" t="s">
        <v>15848</v>
      </c>
      <c r="J299" s="20" t="s">
        <v>101</v>
      </c>
      <c r="K299" s="20" t="s">
        <v>14732</v>
      </c>
      <c r="L299" s="20" t="s">
        <v>15849</v>
      </c>
      <c r="M299" s="20"/>
      <c r="N299" s="20" t="s">
        <v>14889</v>
      </c>
      <c r="O299" s="20" t="s">
        <v>14761</v>
      </c>
      <c r="P299" s="20" t="s">
        <v>14700</v>
      </c>
      <c r="Q299" s="20" t="s">
        <v>14238</v>
      </c>
      <c r="R299" s="20"/>
      <c r="S299" s="20" t="s">
        <v>14283</v>
      </c>
      <c r="T299" s="20" t="s">
        <v>14709</v>
      </c>
      <c r="U299" s="20" t="s">
        <v>15855</v>
      </c>
      <c r="V299" s="20" t="s">
        <v>15856</v>
      </c>
      <c r="W299" s="20" t="s">
        <v>15857</v>
      </c>
      <c r="X299" s="20" t="s">
        <v>15095</v>
      </c>
      <c r="Y299" s="20" t="s">
        <v>69</v>
      </c>
      <c r="Z299" s="20"/>
      <c r="AA299" s="20" t="s">
        <v>15819</v>
      </c>
      <c r="AB299" s="20" t="s">
        <v>69</v>
      </c>
      <c r="AC299" s="20" t="s">
        <v>14884</v>
      </c>
      <c r="AD299" s="20" t="s">
        <v>69</v>
      </c>
      <c r="AE299" s="20" t="s">
        <v>15853</v>
      </c>
      <c r="AF299" s="20" t="s">
        <v>68</v>
      </c>
      <c r="AG299" s="20"/>
      <c r="AH299" s="20" t="s">
        <v>15858</v>
      </c>
      <c r="AI299" s="20" t="s">
        <v>14875</v>
      </c>
      <c r="AJ299" s="20" t="s">
        <v>14283</v>
      </c>
      <c r="AK299" s="20" t="s">
        <v>14283</v>
      </c>
      <c r="AL299" s="20"/>
      <c r="AM299" s="20" t="s">
        <v>15822</v>
      </c>
      <c r="AN299" s="20" t="s">
        <v>105</v>
      </c>
      <c r="AO299" s="20"/>
    </row>
    <row r="300" spans="1:41" x14ac:dyDescent="0.2">
      <c r="A300" s="20" t="s">
        <v>4992</v>
      </c>
      <c r="B300" s="20" t="s">
        <v>15847</v>
      </c>
      <c r="C300" s="20" t="s">
        <v>15576</v>
      </c>
      <c r="D300" s="20" t="s">
        <v>571</v>
      </c>
      <c r="E300" s="20" t="s">
        <v>4994</v>
      </c>
      <c r="F300" s="20" t="s">
        <v>1950</v>
      </c>
      <c r="G300" s="20" t="s">
        <v>15813</v>
      </c>
      <c r="H300" s="20" t="s">
        <v>14804</v>
      </c>
      <c r="I300" s="20" t="s">
        <v>15848</v>
      </c>
      <c r="J300" s="20" t="s">
        <v>101</v>
      </c>
      <c r="K300" s="20" t="s">
        <v>14732</v>
      </c>
      <c r="L300" s="20" t="s">
        <v>15849</v>
      </c>
      <c r="M300" s="20"/>
      <c r="N300" s="20" t="s">
        <v>14889</v>
      </c>
      <c r="O300" s="20" t="s">
        <v>14761</v>
      </c>
      <c r="P300" s="20" t="s">
        <v>14700</v>
      </c>
      <c r="Q300" s="20" t="s">
        <v>14238</v>
      </c>
      <c r="R300" s="20"/>
      <c r="S300" s="20" t="s">
        <v>14283</v>
      </c>
      <c r="T300" s="20" t="s">
        <v>14846</v>
      </c>
      <c r="U300" s="20" t="s">
        <v>15067</v>
      </c>
      <c r="V300" s="20" t="s">
        <v>15859</v>
      </c>
      <c r="W300" s="20" t="s">
        <v>15860</v>
      </c>
      <c r="X300" s="20" t="s">
        <v>15068</v>
      </c>
      <c r="Y300" s="20" t="s">
        <v>69</v>
      </c>
      <c r="Z300" s="20"/>
      <c r="AA300" s="20" t="s">
        <v>15819</v>
      </c>
      <c r="AB300" s="20" t="s">
        <v>69</v>
      </c>
      <c r="AC300" s="20" t="s">
        <v>14884</v>
      </c>
      <c r="AD300" s="20" t="s">
        <v>69</v>
      </c>
      <c r="AE300" s="20" t="s">
        <v>15853</v>
      </c>
      <c r="AF300" s="20" t="s">
        <v>68</v>
      </c>
      <c r="AG300" s="20"/>
      <c r="AH300" s="20" t="s">
        <v>15861</v>
      </c>
      <c r="AI300" s="20" t="s">
        <v>14875</v>
      </c>
      <c r="AJ300" s="20" t="s">
        <v>14283</v>
      </c>
      <c r="AK300" s="20" t="s">
        <v>14283</v>
      </c>
      <c r="AL300" s="20"/>
      <c r="AM300" s="20" t="s">
        <v>15822</v>
      </c>
      <c r="AN300" s="20" t="s">
        <v>105</v>
      </c>
      <c r="AO300" s="20"/>
    </row>
    <row r="301" spans="1:41" x14ac:dyDescent="0.2">
      <c r="A301" s="20" t="s">
        <v>4992</v>
      </c>
      <c r="B301" s="20" t="s">
        <v>15847</v>
      </c>
      <c r="C301" s="20" t="s">
        <v>15576</v>
      </c>
      <c r="D301" s="20" t="s">
        <v>571</v>
      </c>
      <c r="E301" s="20" t="s">
        <v>4994</v>
      </c>
      <c r="F301" s="20" t="s">
        <v>1950</v>
      </c>
      <c r="G301" s="20" t="s">
        <v>15813</v>
      </c>
      <c r="H301" s="20" t="s">
        <v>14804</v>
      </c>
      <c r="I301" s="20" t="s">
        <v>15848</v>
      </c>
      <c r="J301" s="20" t="s">
        <v>101</v>
      </c>
      <c r="K301" s="20" t="s">
        <v>14732</v>
      </c>
      <c r="L301" s="20" t="s">
        <v>15849</v>
      </c>
      <c r="M301" s="20"/>
      <c r="N301" s="20" t="s">
        <v>110</v>
      </c>
      <c r="O301" s="20" t="s">
        <v>14761</v>
      </c>
      <c r="P301" s="20" t="s">
        <v>14700</v>
      </c>
      <c r="Q301" s="20" t="s">
        <v>14238</v>
      </c>
      <c r="R301" s="20"/>
      <c r="S301" s="20" t="s">
        <v>14283</v>
      </c>
      <c r="T301" s="20" t="s">
        <v>14704</v>
      </c>
      <c r="U301" s="20" t="s">
        <v>15862</v>
      </c>
      <c r="V301" s="20" t="s">
        <v>15863</v>
      </c>
      <c r="W301" s="20" t="s">
        <v>15864</v>
      </c>
      <c r="X301" s="20" t="s">
        <v>15865</v>
      </c>
      <c r="Y301" s="20" t="s">
        <v>69</v>
      </c>
      <c r="Z301" s="20"/>
      <c r="AA301" s="20" t="s">
        <v>15819</v>
      </c>
      <c r="AB301" s="20" t="s">
        <v>69</v>
      </c>
      <c r="AC301" s="20" t="s">
        <v>14884</v>
      </c>
      <c r="AD301" s="20" t="s">
        <v>69</v>
      </c>
      <c r="AE301" s="20" t="s">
        <v>15866</v>
      </c>
      <c r="AF301" s="20" t="s">
        <v>68</v>
      </c>
      <c r="AG301" s="20"/>
      <c r="AH301" s="20" t="s">
        <v>15867</v>
      </c>
      <c r="AI301" s="20" t="s">
        <v>14875</v>
      </c>
      <c r="AJ301" s="20" t="s">
        <v>14283</v>
      </c>
      <c r="AK301" s="20" t="s">
        <v>14283</v>
      </c>
      <c r="AL301" s="20"/>
      <c r="AM301" s="20" t="s">
        <v>15822</v>
      </c>
      <c r="AN301" s="20" t="s">
        <v>105</v>
      </c>
      <c r="AO301" s="20"/>
    </row>
    <row r="302" spans="1:41" x14ac:dyDescent="0.2">
      <c r="A302" s="20" t="s">
        <v>4992</v>
      </c>
      <c r="B302" s="20" t="s">
        <v>15847</v>
      </c>
      <c r="C302" s="20" t="s">
        <v>15576</v>
      </c>
      <c r="D302" s="20" t="s">
        <v>571</v>
      </c>
      <c r="E302" s="20" t="s">
        <v>4994</v>
      </c>
      <c r="F302" s="20" t="s">
        <v>1950</v>
      </c>
      <c r="G302" s="20" t="s">
        <v>15813</v>
      </c>
      <c r="H302" s="20" t="s">
        <v>14804</v>
      </c>
      <c r="I302" s="20" t="s">
        <v>15848</v>
      </c>
      <c r="J302" s="20" t="s">
        <v>101</v>
      </c>
      <c r="K302" s="20" t="s">
        <v>14732</v>
      </c>
      <c r="L302" s="20" t="s">
        <v>15849</v>
      </c>
      <c r="M302" s="20"/>
      <c r="N302" s="20" t="s">
        <v>110</v>
      </c>
      <c r="O302" s="20" t="s">
        <v>14761</v>
      </c>
      <c r="P302" s="20" t="s">
        <v>14700</v>
      </c>
      <c r="Q302" s="20" t="s">
        <v>14238</v>
      </c>
      <c r="R302" s="20"/>
      <c r="S302" s="20" t="s">
        <v>14283</v>
      </c>
      <c r="T302" s="20" t="s">
        <v>14709</v>
      </c>
      <c r="U302" s="20" t="s">
        <v>15868</v>
      </c>
      <c r="V302" s="20" t="s">
        <v>15869</v>
      </c>
      <c r="W302" s="20" t="s">
        <v>15870</v>
      </c>
      <c r="X302" s="20" t="s">
        <v>15871</v>
      </c>
      <c r="Y302" s="20" t="s">
        <v>69</v>
      </c>
      <c r="Z302" s="20"/>
      <c r="AA302" s="20" t="s">
        <v>15819</v>
      </c>
      <c r="AB302" s="20" t="s">
        <v>69</v>
      </c>
      <c r="AC302" s="20" t="s">
        <v>14884</v>
      </c>
      <c r="AD302" s="20" t="s">
        <v>69</v>
      </c>
      <c r="AE302" s="20" t="s">
        <v>15866</v>
      </c>
      <c r="AF302" s="20" t="s">
        <v>68</v>
      </c>
      <c r="AG302" s="20"/>
      <c r="AH302" s="20" t="s">
        <v>15872</v>
      </c>
      <c r="AI302" s="20" t="s">
        <v>14875</v>
      </c>
      <c r="AJ302" s="20" t="s">
        <v>14283</v>
      </c>
      <c r="AK302" s="20" t="s">
        <v>14283</v>
      </c>
      <c r="AL302" s="20"/>
      <c r="AM302" s="20" t="s">
        <v>15822</v>
      </c>
      <c r="AN302" s="20" t="s">
        <v>105</v>
      </c>
      <c r="AO302" s="20"/>
    </row>
    <row r="303" spans="1:41" x14ac:dyDescent="0.2">
      <c r="A303" s="20" t="s">
        <v>4992</v>
      </c>
      <c r="B303" s="20" t="s">
        <v>15847</v>
      </c>
      <c r="C303" s="20" t="s">
        <v>15576</v>
      </c>
      <c r="D303" s="20" t="s">
        <v>571</v>
      </c>
      <c r="E303" s="20" t="s">
        <v>4994</v>
      </c>
      <c r="F303" s="20" t="s">
        <v>1950</v>
      </c>
      <c r="G303" s="20" t="s">
        <v>15813</v>
      </c>
      <c r="H303" s="20" t="s">
        <v>14804</v>
      </c>
      <c r="I303" s="20" t="s">
        <v>15848</v>
      </c>
      <c r="J303" s="20" t="s">
        <v>101</v>
      </c>
      <c r="K303" s="20" t="s">
        <v>14732</v>
      </c>
      <c r="L303" s="20" t="s">
        <v>15849</v>
      </c>
      <c r="M303" s="20"/>
      <c r="N303" s="20" t="s">
        <v>110</v>
      </c>
      <c r="O303" s="20" t="s">
        <v>14761</v>
      </c>
      <c r="P303" s="20" t="s">
        <v>14700</v>
      </c>
      <c r="Q303" s="20" t="s">
        <v>14238</v>
      </c>
      <c r="R303" s="20"/>
      <c r="S303" s="20" t="s">
        <v>14283</v>
      </c>
      <c r="T303" s="20" t="s">
        <v>14846</v>
      </c>
      <c r="U303" s="20" t="s">
        <v>15873</v>
      </c>
      <c r="V303" s="20" t="s">
        <v>15874</v>
      </c>
      <c r="W303" s="20" t="s">
        <v>14843</v>
      </c>
      <c r="X303" s="20" t="s">
        <v>14795</v>
      </c>
      <c r="Y303" s="20" t="s">
        <v>69</v>
      </c>
      <c r="Z303" s="20"/>
      <c r="AA303" s="20" t="s">
        <v>15819</v>
      </c>
      <c r="AB303" s="20" t="s">
        <v>69</v>
      </c>
      <c r="AC303" s="20" t="s">
        <v>14884</v>
      </c>
      <c r="AD303" s="20" t="s">
        <v>69</v>
      </c>
      <c r="AE303" s="20" t="s">
        <v>15866</v>
      </c>
      <c r="AF303" s="20" t="s">
        <v>68</v>
      </c>
      <c r="AG303" s="20"/>
      <c r="AH303" s="20" t="s">
        <v>15875</v>
      </c>
      <c r="AI303" s="20" t="s">
        <v>14875</v>
      </c>
      <c r="AJ303" s="20" t="s">
        <v>14283</v>
      </c>
      <c r="AK303" s="20" t="s">
        <v>14283</v>
      </c>
      <c r="AL303" s="20"/>
      <c r="AM303" s="20" t="s">
        <v>15822</v>
      </c>
      <c r="AN303" s="20" t="s">
        <v>105</v>
      </c>
      <c r="AO303" s="20"/>
    </row>
    <row r="304" spans="1:41" x14ac:dyDescent="0.2">
      <c r="A304" s="20" t="s">
        <v>4992</v>
      </c>
      <c r="B304" s="20" t="s">
        <v>15847</v>
      </c>
      <c r="C304" s="20" t="s">
        <v>15576</v>
      </c>
      <c r="D304" s="20" t="s">
        <v>571</v>
      </c>
      <c r="E304" s="20" t="s">
        <v>4994</v>
      </c>
      <c r="F304" s="20" t="s">
        <v>1950</v>
      </c>
      <c r="G304" s="20" t="s">
        <v>15813</v>
      </c>
      <c r="H304" s="20" t="s">
        <v>14804</v>
      </c>
      <c r="I304" s="20" t="s">
        <v>15848</v>
      </c>
      <c r="J304" s="20" t="s">
        <v>101</v>
      </c>
      <c r="K304" s="20" t="s">
        <v>14732</v>
      </c>
      <c r="L304" s="20" t="s">
        <v>15849</v>
      </c>
      <c r="M304" s="20"/>
      <c r="N304" s="20" t="s">
        <v>14698</v>
      </c>
      <c r="O304" s="20" t="s">
        <v>14761</v>
      </c>
      <c r="P304" s="20" t="s">
        <v>14700</v>
      </c>
      <c r="Q304" s="20" t="s">
        <v>14238</v>
      </c>
      <c r="R304" s="20"/>
      <c r="S304" s="20" t="s">
        <v>14283</v>
      </c>
      <c r="T304" s="20" t="s">
        <v>14704</v>
      </c>
      <c r="U304" s="20" t="s">
        <v>15876</v>
      </c>
      <c r="V304" s="20" t="s">
        <v>15877</v>
      </c>
      <c r="W304" s="20" t="s">
        <v>15831</v>
      </c>
      <c r="X304" s="20" t="s">
        <v>15878</v>
      </c>
      <c r="Y304" s="20" t="s">
        <v>69</v>
      </c>
      <c r="Z304" s="20"/>
      <c r="AA304" s="20" t="s">
        <v>15819</v>
      </c>
      <c r="AB304" s="20" t="s">
        <v>69</v>
      </c>
      <c r="AC304" s="20" t="s">
        <v>14884</v>
      </c>
      <c r="AD304" s="20" t="s">
        <v>69</v>
      </c>
      <c r="AE304" s="20" t="s">
        <v>15853</v>
      </c>
      <c r="AF304" s="20" t="s">
        <v>68</v>
      </c>
      <c r="AG304" s="20"/>
      <c r="AH304" s="20" t="s">
        <v>15879</v>
      </c>
      <c r="AI304" s="20" t="s">
        <v>14875</v>
      </c>
      <c r="AJ304" s="20" t="s">
        <v>14283</v>
      </c>
      <c r="AK304" s="20" t="s">
        <v>14283</v>
      </c>
      <c r="AL304" s="20"/>
      <c r="AM304" s="20" t="s">
        <v>15822</v>
      </c>
      <c r="AN304" s="20" t="s">
        <v>105</v>
      </c>
      <c r="AO304" s="20"/>
    </row>
    <row r="305" spans="1:41" x14ac:dyDescent="0.2">
      <c r="A305" s="20" t="s">
        <v>4992</v>
      </c>
      <c r="B305" s="20" t="s">
        <v>15847</v>
      </c>
      <c r="C305" s="20" t="s">
        <v>15576</v>
      </c>
      <c r="D305" s="20" t="s">
        <v>571</v>
      </c>
      <c r="E305" s="20" t="s">
        <v>4994</v>
      </c>
      <c r="F305" s="20" t="s">
        <v>1950</v>
      </c>
      <c r="G305" s="20" t="s">
        <v>15813</v>
      </c>
      <c r="H305" s="20" t="s">
        <v>14804</v>
      </c>
      <c r="I305" s="20" t="s">
        <v>15848</v>
      </c>
      <c r="J305" s="20" t="s">
        <v>101</v>
      </c>
      <c r="K305" s="20" t="s">
        <v>14732</v>
      </c>
      <c r="L305" s="20" t="s">
        <v>15849</v>
      </c>
      <c r="M305" s="20"/>
      <c r="N305" s="20" t="s">
        <v>14698</v>
      </c>
      <c r="O305" s="20" t="s">
        <v>14761</v>
      </c>
      <c r="P305" s="20" t="s">
        <v>14700</v>
      </c>
      <c r="Q305" s="20" t="s">
        <v>14238</v>
      </c>
      <c r="R305" s="20"/>
      <c r="S305" s="20" t="s">
        <v>14283</v>
      </c>
      <c r="T305" s="20" t="s">
        <v>14709</v>
      </c>
      <c r="U305" s="20" t="s">
        <v>15880</v>
      </c>
      <c r="V305" s="20" t="s">
        <v>15881</v>
      </c>
      <c r="W305" s="20" t="s">
        <v>15882</v>
      </c>
      <c r="X305" s="20" t="s">
        <v>14891</v>
      </c>
      <c r="Y305" s="20" t="s">
        <v>69</v>
      </c>
      <c r="Z305" s="20"/>
      <c r="AA305" s="20" t="s">
        <v>15819</v>
      </c>
      <c r="AB305" s="20" t="s">
        <v>69</v>
      </c>
      <c r="AC305" s="20" t="s">
        <v>14884</v>
      </c>
      <c r="AD305" s="20" t="s">
        <v>69</v>
      </c>
      <c r="AE305" s="20" t="s">
        <v>15853</v>
      </c>
      <c r="AF305" s="20" t="s">
        <v>68</v>
      </c>
      <c r="AG305" s="20"/>
      <c r="AH305" s="20" t="s">
        <v>15883</v>
      </c>
      <c r="AI305" s="20" t="s">
        <v>14875</v>
      </c>
      <c r="AJ305" s="20" t="s">
        <v>14283</v>
      </c>
      <c r="AK305" s="20" t="s">
        <v>14283</v>
      </c>
      <c r="AL305" s="20"/>
      <c r="AM305" s="20" t="s">
        <v>15822</v>
      </c>
      <c r="AN305" s="20" t="s">
        <v>105</v>
      </c>
      <c r="AO305" s="20"/>
    </row>
    <row r="306" spans="1:41" x14ac:dyDescent="0.2">
      <c r="A306" s="20" t="s">
        <v>4992</v>
      </c>
      <c r="B306" s="20" t="s">
        <v>15847</v>
      </c>
      <c r="C306" s="20" t="s">
        <v>15576</v>
      </c>
      <c r="D306" s="20" t="s">
        <v>571</v>
      </c>
      <c r="E306" s="20" t="s">
        <v>4994</v>
      </c>
      <c r="F306" s="20" t="s">
        <v>1950</v>
      </c>
      <c r="G306" s="20" t="s">
        <v>15813</v>
      </c>
      <c r="H306" s="20" t="s">
        <v>14804</v>
      </c>
      <c r="I306" s="20" t="s">
        <v>15848</v>
      </c>
      <c r="J306" s="20" t="s">
        <v>101</v>
      </c>
      <c r="K306" s="20" t="s">
        <v>14732</v>
      </c>
      <c r="L306" s="20" t="s">
        <v>15849</v>
      </c>
      <c r="M306" s="20"/>
      <c r="N306" s="20" t="s">
        <v>14698</v>
      </c>
      <c r="O306" s="20" t="s">
        <v>14761</v>
      </c>
      <c r="P306" s="20" t="s">
        <v>14700</v>
      </c>
      <c r="Q306" s="20" t="s">
        <v>14238</v>
      </c>
      <c r="R306" s="20"/>
      <c r="S306" s="20" t="s">
        <v>14283</v>
      </c>
      <c r="T306" s="20" t="s">
        <v>14846</v>
      </c>
      <c r="U306" s="20" t="s">
        <v>15884</v>
      </c>
      <c r="V306" s="20" t="s">
        <v>15885</v>
      </c>
      <c r="W306" s="20" t="s">
        <v>15886</v>
      </c>
      <c r="X306" s="20" t="s">
        <v>15671</v>
      </c>
      <c r="Y306" s="20" t="s">
        <v>69</v>
      </c>
      <c r="Z306" s="20"/>
      <c r="AA306" s="20" t="s">
        <v>15819</v>
      </c>
      <c r="AB306" s="20" t="s">
        <v>69</v>
      </c>
      <c r="AC306" s="20" t="s">
        <v>14884</v>
      </c>
      <c r="AD306" s="20" t="s">
        <v>69</v>
      </c>
      <c r="AE306" s="20" t="s">
        <v>15853</v>
      </c>
      <c r="AF306" s="20" t="s">
        <v>68</v>
      </c>
      <c r="AG306" s="20"/>
      <c r="AH306" s="20" t="s">
        <v>15887</v>
      </c>
      <c r="AI306" s="20" t="s">
        <v>14875</v>
      </c>
      <c r="AJ306" s="20" t="s">
        <v>14283</v>
      </c>
      <c r="AK306" s="20" t="s">
        <v>14283</v>
      </c>
      <c r="AL306" s="20"/>
      <c r="AM306" s="20" t="s">
        <v>15822</v>
      </c>
      <c r="AN306" s="20" t="s">
        <v>105</v>
      </c>
      <c r="AO306" s="20"/>
    </row>
    <row r="307" spans="1:41" x14ac:dyDescent="0.2">
      <c r="A307" s="20" t="s">
        <v>5512</v>
      </c>
      <c r="B307" s="20" t="s">
        <v>15888</v>
      </c>
      <c r="C307" s="20" t="s">
        <v>15889</v>
      </c>
      <c r="D307" s="20" t="s">
        <v>571</v>
      </c>
      <c r="E307" s="20" t="s">
        <v>5514</v>
      </c>
      <c r="F307" s="20" t="s">
        <v>640</v>
      </c>
      <c r="G307" s="20" t="s">
        <v>15890</v>
      </c>
      <c r="H307" s="20" t="s">
        <v>14694</v>
      </c>
      <c r="I307" s="20" t="s">
        <v>15891</v>
      </c>
      <c r="J307" s="20" t="s">
        <v>101</v>
      </c>
      <c r="K307" s="20" t="s">
        <v>14732</v>
      </c>
      <c r="L307" s="20" t="s">
        <v>15892</v>
      </c>
      <c r="M307" s="20"/>
      <c r="N307" s="20" t="s">
        <v>14698</v>
      </c>
      <c r="O307" s="20" t="s">
        <v>14761</v>
      </c>
      <c r="P307" s="20" t="s">
        <v>14700</v>
      </c>
      <c r="Q307" s="20" t="s">
        <v>14283</v>
      </c>
      <c r="R307" s="20"/>
      <c r="S307" s="20" t="s">
        <v>15893</v>
      </c>
      <c r="T307" s="20" t="s">
        <v>14704</v>
      </c>
      <c r="U307" s="20" t="s">
        <v>14831</v>
      </c>
      <c r="V307" s="20" t="s">
        <v>14827</v>
      </c>
      <c r="W307" s="20"/>
      <c r="X307" s="20"/>
      <c r="Y307" s="20" t="s">
        <v>69</v>
      </c>
      <c r="Z307" s="20"/>
      <c r="AA307" s="20" t="s">
        <v>15894</v>
      </c>
      <c r="AB307" s="20" t="s">
        <v>68</v>
      </c>
      <c r="AC307" s="20" t="s">
        <v>68</v>
      </c>
      <c r="AD307" s="20" t="s">
        <v>14884</v>
      </c>
      <c r="AE307" s="20" t="s">
        <v>15895</v>
      </c>
      <c r="AF307" s="20" t="s">
        <v>68</v>
      </c>
      <c r="AG307" s="20" t="s">
        <v>15896</v>
      </c>
      <c r="AH307" s="20"/>
      <c r="AI307" s="20" t="s">
        <v>14875</v>
      </c>
      <c r="AJ307" s="20" t="s">
        <v>14276</v>
      </c>
      <c r="AK307" s="20" t="s">
        <v>14283</v>
      </c>
      <c r="AL307" s="20"/>
      <c r="AM307" s="20" t="s">
        <v>15199</v>
      </c>
      <c r="AN307" s="20" t="s">
        <v>105</v>
      </c>
      <c r="AO307" s="20"/>
    </row>
    <row r="308" spans="1:41" x14ac:dyDescent="0.2">
      <c r="A308" s="20" t="s">
        <v>5512</v>
      </c>
      <c r="B308" s="20" t="s">
        <v>15888</v>
      </c>
      <c r="C308" s="20" t="s">
        <v>15889</v>
      </c>
      <c r="D308" s="20" t="s">
        <v>571</v>
      </c>
      <c r="E308" s="20" t="s">
        <v>5514</v>
      </c>
      <c r="F308" s="20" t="s">
        <v>640</v>
      </c>
      <c r="G308" s="20" t="s">
        <v>15890</v>
      </c>
      <c r="H308" s="20" t="s">
        <v>14694</v>
      </c>
      <c r="I308" s="20" t="s">
        <v>15891</v>
      </c>
      <c r="J308" s="20" t="s">
        <v>101</v>
      </c>
      <c r="K308" s="20" t="s">
        <v>14732</v>
      </c>
      <c r="L308" s="20" t="s">
        <v>15892</v>
      </c>
      <c r="M308" s="20"/>
      <c r="N308" s="20" t="s">
        <v>14698</v>
      </c>
      <c r="O308" s="20" t="s">
        <v>14772</v>
      </c>
      <c r="P308" s="20" t="s">
        <v>14700</v>
      </c>
      <c r="Q308" s="20" t="s">
        <v>14229</v>
      </c>
      <c r="R308" s="20"/>
      <c r="S308" s="20" t="s">
        <v>15897</v>
      </c>
      <c r="T308" s="20" t="s">
        <v>14704</v>
      </c>
      <c r="U308" s="20" t="s">
        <v>14831</v>
      </c>
      <c r="V308" s="20" t="s">
        <v>15548</v>
      </c>
      <c r="W308" s="20"/>
      <c r="X308" s="20"/>
      <c r="Y308" s="20" t="s">
        <v>69</v>
      </c>
      <c r="Z308" s="20"/>
      <c r="AA308" s="20" t="s">
        <v>15894</v>
      </c>
      <c r="AB308" s="20" t="s">
        <v>68</v>
      </c>
      <c r="AC308" s="20" t="s">
        <v>68</v>
      </c>
      <c r="AD308" s="20" t="s">
        <v>14884</v>
      </c>
      <c r="AE308" s="20" t="s">
        <v>15898</v>
      </c>
      <c r="AF308" s="20" t="s">
        <v>69</v>
      </c>
      <c r="AG308" s="20" t="s">
        <v>15899</v>
      </c>
      <c r="AH308" s="20"/>
      <c r="AI308" s="20" t="s">
        <v>14875</v>
      </c>
      <c r="AJ308" s="20" t="s">
        <v>14276</v>
      </c>
      <c r="AK308" s="20" t="s">
        <v>14229</v>
      </c>
      <c r="AL308" s="20"/>
      <c r="AM308" s="20" t="s">
        <v>15199</v>
      </c>
      <c r="AN308" s="20" t="s">
        <v>105</v>
      </c>
      <c r="AO308" s="20"/>
    </row>
    <row r="309" spans="1:41" x14ac:dyDescent="0.2">
      <c r="A309" s="20" t="s">
        <v>5512</v>
      </c>
      <c r="B309" s="20" t="s">
        <v>15888</v>
      </c>
      <c r="C309" s="20" t="s">
        <v>15889</v>
      </c>
      <c r="D309" s="20" t="s">
        <v>571</v>
      </c>
      <c r="E309" s="20" t="s">
        <v>5514</v>
      </c>
      <c r="F309" s="20" t="s">
        <v>640</v>
      </c>
      <c r="G309" s="20" t="s">
        <v>15890</v>
      </c>
      <c r="H309" s="20" t="s">
        <v>14694</v>
      </c>
      <c r="I309" s="20" t="s">
        <v>15891</v>
      </c>
      <c r="J309" s="20" t="s">
        <v>101</v>
      </c>
      <c r="K309" s="20" t="s">
        <v>14732</v>
      </c>
      <c r="L309" s="20" t="s">
        <v>15892</v>
      </c>
      <c r="M309" s="20"/>
      <c r="N309" s="20" t="s">
        <v>14698</v>
      </c>
      <c r="O309" s="20" t="s">
        <v>14761</v>
      </c>
      <c r="P309" s="20" t="s">
        <v>14700</v>
      </c>
      <c r="Q309" s="20" t="s">
        <v>14283</v>
      </c>
      <c r="R309" s="20"/>
      <c r="S309" s="20" t="s">
        <v>15893</v>
      </c>
      <c r="T309" s="20" t="s">
        <v>14846</v>
      </c>
      <c r="U309" s="20" t="s">
        <v>15900</v>
      </c>
      <c r="V309" s="20" t="s">
        <v>15411</v>
      </c>
      <c r="W309" s="20"/>
      <c r="X309" s="20"/>
      <c r="Y309" s="20" t="s">
        <v>69</v>
      </c>
      <c r="Z309" s="20"/>
      <c r="AA309" s="20" t="s">
        <v>15894</v>
      </c>
      <c r="AB309" s="20" t="s">
        <v>68</v>
      </c>
      <c r="AC309" s="20" t="s">
        <v>68</v>
      </c>
      <c r="AD309" s="20" t="s">
        <v>14884</v>
      </c>
      <c r="AE309" s="20" t="s">
        <v>15901</v>
      </c>
      <c r="AF309" s="20" t="s">
        <v>68</v>
      </c>
      <c r="AG309" s="20" t="s">
        <v>15896</v>
      </c>
      <c r="AH309" s="20"/>
      <c r="AI309" s="20" t="s">
        <v>14875</v>
      </c>
      <c r="AJ309" s="20" t="s">
        <v>14276</v>
      </c>
      <c r="AK309" s="20" t="s">
        <v>14283</v>
      </c>
      <c r="AL309" s="20"/>
      <c r="AM309" s="20" t="s">
        <v>15199</v>
      </c>
      <c r="AN309" s="20" t="s">
        <v>105</v>
      </c>
      <c r="AO309" s="20"/>
    </row>
    <row r="310" spans="1:41" x14ac:dyDescent="0.2">
      <c r="A310" s="20" t="s">
        <v>5512</v>
      </c>
      <c r="B310" s="20" t="s">
        <v>15888</v>
      </c>
      <c r="C310" s="20" t="s">
        <v>15889</v>
      </c>
      <c r="D310" s="20" t="s">
        <v>571</v>
      </c>
      <c r="E310" s="20" t="s">
        <v>5514</v>
      </c>
      <c r="F310" s="20" t="s">
        <v>640</v>
      </c>
      <c r="G310" s="20" t="s">
        <v>15890</v>
      </c>
      <c r="H310" s="20" t="s">
        <v>14694</v>
      </c>
      <c r="I310" s="20" t="s">
        <v>15891</v>
      </c>
      <c r="J310" s="20" t="s">
        <v>101</v>
      </c>
      <c r="K310" s="20" t="s">
        <v>14732</v>
      </c>
      <c r="L310" s="20" t="s">
        <v>15892</v>
      </c>
      <c r="M310" s="20"/>
      <c r="N310" s="20" t="s">
        <v>14698</v>
      </c>
      <c r="O310" s="20" t="s">
        <v>14772</v>
      </c>
      <c r="P310" s="20" t="s">
        <v>14700</v>
      </c>
      <c r="Q310" s="20" t="s">
        <v>14229</v>
      </c>
      <c r="R310" s="20"/>
      <c r="S310" s="20" t="s">
        <v>15897</v>
      </c>
      <c r="T310" s="20" t="s">
        <v>14846</v>
      </c>
      <c r="U310" s="20" t="s">
        <v>15900</v>
      </c>
      <c r="V310" s="20" t="s">
        <v>15902</v>
      </c>
      <c r="W310" s="20"/>
      <c r="X310" s="20"/>
      <c r="Y310" s="20" t="s">
        <v>69</v>
      </c>
      <c r="Z310" s="20"/>
      <c r="AA310" s="20" t="s">
        <v>15894</v>
      </c>
      <c r="AB310" s="20" t="s">
        <v>68</v>
      </c>
      <c r="AC310" s="20" t="s">
        <v>68</v>
      </c>
      <c r="AD310" s="20" t="s">
        <v>14884</v>
      </c>
      <c r="AE310" s="20" t="s">
        <v>15903</v>
      </c>
      <c r="AF310" s="20" t="s">
        <v>69</v>
      </c>
      <c r="AG310" s="20" t="s">
        <v>15899</v>
      </c>
      <c r="AH310" s="20"/>
      <c r="AI310" s="20" t="s">
        <v>14875</v>
      </c>
      <c r="AJ310" s="20" t="s">
        <v>14276</v>
      </c>
      <c r="AK310" s="20" t="s">
        <v>14229</v>
      </c>
      <c r="AL310" s="20"/>
      <c r="AM310" s="20" t="s">
        <v>15199</v>
      </c>
      <c r="AN310" s="20" t="s">
        <v>105</v>
      </c>
      <c r="AO310" s="20"/>
    </row>
    <row r="311" spans="1:41" x14ac:dyDescent="0.2">
      <c r="A311" s="20" t="s">
        <v>5512</v>
      </c>
      <c r="B311" s="20" t="s">
        <v>15888</v>
      </c>
      <c r="C311" s="20" t="s">
        <v>15889</v>
      </c>
      <c r="D311" s="20" t="s">
        <v>571</v>
      </c>
      <c r="E311" s="20" t="s">
        <v>5514</v>
      </c>
      <c r="F311" s="20" t="s">
        <v>640</v>
      </c>
      <c r="G311" s="20" t="s">
        <v>15890</v>
      </c>
      <c r="H311" s="20" t="s">
        <v>14694</v>
      </c>
      <c r="I311" s="20" t="s">
        <v>15891</v>
      </c>
      <c r="J311" s="20" t="s">
        <v>101</v>
      </c>
      <c r="K311" s="20" t="s">
        <v>14732</v>
      </c>
      <c r="L311" s="20" t="s">
        <v>15892</v>
      </c>
      <c r="M311" s="20"/>
      <c r="N311" s="20" t="s">
        <v>14742</v>
      </c>
      <c r="O311" s="20" t="s">
        <v>14761</v>
      </c>
      <c r="P311" s="20" t="s">
        <v>14700</v>
      </c>
      <c r="Q311" s="20" t="s">
        <v>14283</v>
      </c>
      <c r="R311" s="20"/>
      <c r="S311" s="20" t="s">
        <v>15893</v>
      </c>
      <c r="T311" s="20" t="s">
        <v>14704</v>
      </c>
      <c r="U311" s="20" t="s">
        <v>14831</v>
      </c>
      <c r="V311" s="20" t="s">
        <v>14946</v>
      </c>
      <c r="W311" s="20"/>
      <c r="X311" s="20"/>
      <c r="Y311" s="20" t="s">
        <v>69</v>
      </c>
      <c r="Z311" s="20"/>
      <c r="AA311" s="20" t="s">
        <v>15894</v>
      </c>
      <c r="AB311" s="20" t="s">
        <v>68</v>
      </c>
      <c r="AC311" s="20" t="s">
        <v>68</v>
      </c>
      <c r="AD311" s="20" t="s">
        <v>14884</v>
      </c>
      <c r="AE311" s="20" t="s">
        <v>15904</v>
      </c>
      <c r="AF311" s="20" t="s">
        <v>68</v>
      </c>
      <c r="AG311" s="20" t="s">
        <v>15896</v>
      </c>
      <c r="AH311" s="20"/>
      <c r="AI311" s="20" t="s">
        <v>14875</v>
      </c>
      <c r="AJ311" s="20" t="s">
        <v>14276</v>
      </c>
      <c r="AK311" s="20" t="s">
        <v>14283</v>
      </c>
      <c r="AL311" s="20"/>
      <c r="AM311" s="20" t="s">
        <v>15199</v>
      </c>
      <c r="AN311" s="20" t="s">
        <v>105</v>
      </c>
      <c r="AO311" s="20"/>
    </row>
    <row r="312" spans="1:41" x14ac:dyDescent="0.2">
      <c r="A312" s="20" t="s">
        <v>5512</v>
      </c>
      <c r="B312" s="20" t="s">
        <v>15888</v>
      </c>
      <c r="C312" s="20" t="s">
        <v>15889</v>
      </c>
      <c r="D312" s="20" t="s">
        <v>571</v>
      </c>
      <c r="E312" s="20" t="s">
        <v>5514</v>
      </c>
      <c r="F312" s="20" t="s">
        <v>640</v>
      </c>
      <c r="G312" s="20" t="s">
        <v>15890</v>
      </c>
      <c r="H312" s="20" t="s">
        <v>14694</v>
      </c>
      <c r="I312" s="20" t="s">
        <v>15891</v>
      </c>
      <c r="J312" s="20" t="s">
        <v>101</v>
      </c>
      <c r="K312" s="20" t="s">
        <v>14732</v>
      </c>
      <c r="L312" s="20" t="s">
        <v>15892</v>
      </c>
      <c r="M312" s="20"/>
      <c r="N312" s="20" t="s">
        <v>14742</v>
      </c>
      <c r="O312" s="20" t="s">
        <v>14772</v>
      </c>
      <c r="P312" s="20" t="s">
        <v>14700</v>
      </c>
      <c r="Q312" s="20" t="s">
        <v>14229</v>
      </c>
      <c r="R312" s="20"/>
      <c r="S312" s="20" t="s">
        <v>15897</v>
      </c>
      <c r="T312" s="20" t="s">
        <v>14704</v>
      </c>
      <c r="U312" s="20" t="s">
        <v>14831</v>
      </c>
      <c r="V312" s="20" t="s">
        <v>15207</v>
      </c>
      <c r="W312" s="20"/>
      <c r="X312" s="20"/>
      <c r="Y312" s="20" t="s">
        <v>69</v>
      </c>
      <c r="Z312" s="20"/>
      <c r="AA312" s="20" t="s">
        <v>15894</v>
      </c>
      <c r="AB312" s="20" t="s">
        <v>68</v>
      </c>
      <c r="AC312" s="20" t="s">
        <v>68</v>
      </c>
      <c r="AD312" s="20" t="s">
        <v>14884</v>
      </c>
      <c r="AE312" s="20" t="s">
        <v>15905</v>
      </c>
      <c r="AF312" s="20" t="s">
        <v>69</v>
      </c>
      <c r="AG312" s="20" t="s">
        <v>15899</v>
      </c>
      <c r="AH312" s="20"/>
      <c r="AI312" s="20" t="s">
        <v>14875</v>
      </c>
      <c r="AJ312" s="20" t="s">
        <v>14276</v>
      </c>
      <c r="AK312" s="20" t="s">
        <v>14229</v>
      </c>
      <c r="AL312" s="20"/>
      <c r="AM312" s="20" t="s">
        <v>15199</v>
      </c>
      <c r="AN312" s="20" t="s">
        <v>105</v>
      </c>
      <c r="AO312" s="20"/>
    </row>
    <row r="313" spans="1:41" x14ac:dyDescent="0.2">
      <c r="A313" s="20" t="s">
        <v>5512</v>
      </c>
      <c r="B313" s="20" t="s">
        <v>15888</v>
      </c>
      <c r="C313" s="20" t="s">
        <v>15889</v>
      </c>
      <c r="D313" s="20" t="s">
        <v>571</v>
      </c>
      <c r="E313" s="20" t="s">
        <v>5514</v>
      </c>
      <c r="F313" s="20" t="s">
        <v>640</v>
      </c>
      <c r="G313" s="20" t="s">
        <v>15890</v>
      </c>
      <c r="H313" s="20" t="s">
        <v>14694</v>
      </c>
      <c r="I313" s="20" t="s">
        <v>15891</v>
      </c>
      <c r="J313" s="20" t="s">
        <v>101</v>
      </c>
      <c r="K313" s="20" t="s">
        <v>14732</v>
      </c>
      <c r="L313" s="20" t="s">
        <v>15892</v>
      </c>
      <c r="M313" s="20"/>
      <c r="N313" s="20" t="s">
        <v>14742</v>
      </c>
      <c r="O313" s="20" t="s">
        <v>14761</v>
      </c>
      <c r="P313" s="20" t="s">
        <v>14700</v>
      </c>
      <c r="Q313" s="20" t="s">
        <v>14283</v>
      </c>
      <c r="R313" s="20"/>
      <c r="S313" s="20" t="s">
        <v>15893</v>
      </c>
      <c r="T313" s="20" t="s">
        <v>14846</v>
      </c>
      <c r="U313" s="20" t="s">
        <v>15906</v>
      </c>
      <c r="V313" s="20" t="s">
        <v>15907</v>
      </c>
      <c r="W313" s="20"/>
      <c r="X313" s="20"/>
      <c r="Y313" s="20" t="s">
        <v>69</v>
      </c>
      <c r="Z313" s="20"/>
      <c r="AA313" s="20" t="s">
        <v>15894</v>
      </c>
      <c r="AB313" s="20" t="s">
        <v>68</v>
      </c>
      <c r="AC313" s="20" t="s">
        <v>68</v>
      </c>
      <c r="AD313" s="20" t="s">
        <v>14884</v>
      </c>
      <c r="AE313" s="20" t="s">
        <v>15908</v>
      </c>
      <c r="AF313" s="20" t="s">
        <v>68</v>
      </c>
      <c r="AG313" s="20" t="s">
        <v>15896</v>
      </c>
      <c r="AH313" s="20"/>
      <c r="AI313" s="20" t="s">
        <v>14875</v>
      </c>
      <c r="AJ313" s="20" t="s">
        <v>14276</v>
      </c>
      <c r="AK313" s="20" t="s">
        <v>14283</v>
      </c>
      <c r="AL313" s="20"/>
      <c r="AM313" s="20" t="s">
        <v>15199</v>
      </c>
      <c r="AN313" s="20" t="s">
        <v>105</v>
      </c>
      <c r="AO313" s="20"/>
    </row>
    <row r="314" spans="1:41" x14ac:dyDescent="0.2">
      <c r="A314" s="20" t="s">
        <v>5512</v>
      </c>
      <c r="B314" s="20" t="s">
        <v>15888</v>
      </c>
      <c r="C314" s="20" t="s">
        <v>15889</v>
      </c>
      <c r="D314" s="20" t="s">
        <v>571</v>
      </c>
      <c r="E314" s="20" t="s">
        <v>5514</v>
      </c>
      <c r="F314" s="20" t="s">
        <v>640</v>
      </c>
      <c r="G314" s="20" t="s">
        <v>15890</v>
      </c>
      <c r="H314" s="20" t="s">
        <v>14694</v>
      </c>
      <c r="I314" s="20" t="s">
        <v>15891</v>
      </c>
      <c r="J314" s="20" t="s">
        <v>101</v>
      </c>
      <c r="K314" s="20" t="s">
        <v>14732</v>
      </c>
      <c r="L314" s="20" t="s">
        <v>15892</v>
      </c>
      <c r="M314" s="20"/>
      <c r="N314" s="20" t="s">
        <v>14742</v>
      </c>
      <c r="O314" s="20" t="s">
        <v>14772</v>
      </c>
      <c r="P314" s="20" t="s">
        <v>14700</v>
      </c>
      <c r="Q314" s="20" t="s">
        <v>14229</v>
      </c>
      <c r="R314" s="20"/>
      <c r="S314" s="20" t="s">
        <v>15897</v>
      </c>
      <c r="T314" s="20" t="s">
        <v>14846</v>
      </c>
      <c r="U314" s="20" t="s">
        <v>15906</v>
      </c>
      <c r="V314" s="20" t="s">
        <v>15909</v>
      </c>
      <c r="W314" s="20"/>
      <c r="X314" s="20"/>
      <c r="Y314" s="20" t="s">
        <v>69</v>
      </c>
      <c r="Z314" s="20"/>
      <c r="AA314" s="20" t="s">
        <v>15894</v>
      </c>
      <c r="AB314" s="20" t="s">
        <v>68</v>
      </c>
      <c r="AC314" s="20" t="s">
        <v>68</v>
      </c>
      <c r="AD314" s="20" t="s">
        <v>14884</v>
      </c>
      <c r="AE314" s="20" t="s">
        <v>15910</v>
      </c>
      <c r="AF314" s="20" t="s">
        <v>69</v>
      </c>
      <c r="AG314" s="20" t="s">
        <v>15899</v>
      </c>
      <c r="AH314" s="20"/>
      <c r="AI314" s="20" t="s">
        <v>14875</v>
      </c>
      <c r="AJ314" s="20" t="s">
        <v>14276</v>
      </c>
      <c r="AK314" s="20" t="s">
        <v>14229</v>
      </c>
      <c r="AL314" s="20"/>
      <c r="AM314" s="20" t="s">
        <v>15199</v>
      </c>
      <c r="AN314" s="20" t="s">
        <v>105</v>
      </c>
      <c r="AO314" s="20"/>
    </row>
    <row r="315" spans="1:41" x14ac:dyDescent="0.2">
      <c r="A315" s="20" t="s">
        <v>5512</v>
      </c>
      <c r="B315" s="20" t="s">
        <v>15888</v>
      </c>
      <c r="C315" s="20" t="s">
        <v>15889</v>
      </c>
      <c r="D315" s="20" t="s">
        <v>571</v>
      </c>
      <c r="E315" s="20" t="s">
        <v>5514</v>
      </c>
      <c r="F315" s="20" t="s">
        <v>640</v>
      </c>
      <c r="G315" s="20" t="s">
        <v>15890</v>
      </c>
      <c r="H315" s="20" t="s">
        <v>14694</v>
      </c>
      <c r="I315" s="20" t="s">
        <v>15891</v>
      </c>
      <c r="J315" s="20" t="s">
        <v>101</v>
      </c>
      <c r="K315" s="20" t="s">
        <v>14732</v>
      </c>
      <c r="L315" s="20" t="s">
        <v>15892</v>
      </c>
      <c r="M315" s="20"/>
      <c r="N315" s="20" t="s">
        <v>14746</v>
      </c>
      <c r="O315" s="20" t="s">
        <v>14761</v>
      </c>
      <c r="P315" s="20" t="s">
        <v>14700</v>
      </c>
      <c r="Q315" s="20" t="s">
        <v>14283</v>
      </c>
      <c r="R315" s="20"/>
      <c r="S315" s="20" t="s">
        <v>15893</v>
      </c>
      <c r="T315" s="20" t="s">
        <v>14704</v>
      </c>
      <c r="U315" s="20" t="s">
        <v>14809</v>
      </c>
      <c r="V315" s="20" t="s">
        <v>14800</v>
      </c>
      <c r="W315" s="20"/>
      <c r="X315" s="20"/>
      <c r="Y315" s="20" t="s">
        <v>69</v>
      </c>
      <c r="Z315" s="20"/>
      <c r="AA315" s="20" t="s">
        <v>15894</v>
      </c>
      <c r="AB315" s="20" t="s">
        <v>68</v>
      </c>
      <c r="AC315" s="20" t="s">
        <v>68</v>
      </c>
      <c r="AD315" s="20" t="s">
        <v>14884</v>
      </c>
      <c r="AE315" s="20" t="s">
        <v>15911</v>
      </c>
      <c r="AF315" s="20" t="s">
        <v>68</v>
      </c>
      <c r="AG315" s="20" t="s">
        <v>15896</v>
      </c>
      <c r="AH315" s="20"/>
      <c r="AI315" s="20" t="s">
        <v>14875</v>
      </c>
      <c r="AJ315" s="20" t="s">
        <v>14276</v>
      </c>
      <c r="AK315" s="20" t="s">
        <v>14283</v>
      </c>
      <c r="AL315" s="20"/>
      <c r="AM315" s="20" t="s">
        <v>15199</v>
      </c>
      <c r="AN315" s="20" t="s">
        <v>105</v>
      </c>
      <c r="AO315" s="20"/>
    </row>
    <row r="316" spans="1:41" x14ac:dyDescent="0.2">
      <c r="A316" s="20" t="s">
        <v>5512</v>
      </c>
      <c r="B316" s="20" t="s">
        <v>15888</v>
      </c>
      <c r="C316" s="20" t="s">
        <v>15889</v>
      </c>
      <c r="D316" s="20" t="s">
        <v>571</v>
      </c>
      <c r="E316" s="20" t="s">
        <v>5514</v>
      </c>
      <c r="F316" s="20" t="s">
        <v>640</v>
      </c>
      <c r="G316" s="20" t="s">
        <v>15890</v>
      </c>
      <c r="H316" s="20" t="s">
        <v>14694</v>
      </c>
      <c r="I316" s="20" t="s">
        <v>15891</v>
      </c>
      <c r="J316" s="20" t="s">
        <v>101</v>
      </c>
      <c r="K316" s="20" t="s">
        <v>14732</v>
      </c>
      <c r="L316" s="20" t="s">
        <v>15892</v>
      </c>
      <c r="M316" s="20"/>
      <c r="N316" s="20" t="s">
        <v>14746</v>
      </c>
      <c r="O316" s="20" t="s">
        <v>14772</v>
      </c>
      <c r="P316" s="20" t="s">
        <v>14700</v>
      </c>
      <c r="Q316" s="20" t="s">
        <v>14229</v>
      </c>
      <c r="R316" s="20"/>
      <c r="S316" s="20" t="s">
        <v>15897</v>
      </c>
      <c r="T316" s="20" t="s">
        <v>14704</v>
      </c>
      <c r="U316" s="20" t="s">
        <v>14809</v>
      </c>
      <c r="V316" s="20" t="s">
        <v>14952</v>
      </c>
      <c r="W316" s="20"/>
      <c r="X316" s="20"/>
      <c r="Y316" s="20" t="s">
        <v>69</v>
      </c>
      <c r="Z316" s="20"/>
      <c r="AA316" s="20" t="s">
        <v>15894</v>
      </c>
      <c r="AB316" s="20" t="s">
        <v>68</v>
      </c>
      <c r="AC316" s="20" t="s">
        <v>68</v>
      </c>
      <c r="AD316" s="20" t="s">
        <v>14884</v>
      </c>
      <c r="AE316" s="20" t="s">
        <v>15912</v>
      </c>
      <c r="AF316" s="20" t="s">
        <v>69</v>
      </c>
      <c r="AG316" s="20" t="s">
        <v>15899</v>
      </c>
      <c r="AH316" s="20"/>
      <c r="AI316" s="20" t="s">
        <v>14875</v>
      </c>
      <c r="AJ316" s="20" t="s">
        <v>14276</v>
      </c>
      <c r="AK316" s="20" t="s">
        <v>14229</v>
      </c>
      <c r="AL316" s="20"/>
      <c r="AM316" s="20" t="s">
        <v>15199</v>
      </c>
      <c r="AN316" s="20" t="s">
        <v>105</v>
      </c>
      <c r="AO316" s="20"/>
    </row>
    <row r="317" spans="1:41" x14ac:dyDescent="0.2">
      <c r="A317" s="20" t="s">
        <v>5512</v>
      </c>
      <c r="B317" s="20" t="s">
        <v>15888</v>
      </c>
      <c r="C317" s="20" t="s">
        <v>15889</v>
      </c>
      <c r="D317" s="20" t="s">
        <v>571</v>
      </c>
      <c r="E317" s="20" t="s">
        <v>5514</v>
      </c>
      <c r="F317" s="20" t="s">
        <v>640</v>
      </c>
      <c r="G317" s="20" t="s">
        <v>15890</v>
      </c>
      <c r="H317" s="20" t="s">
        <v>14694</v>
      </c>
      <c r="I317" s="20" t="s">
        <v>15891</v>
      </c>
      <c r="J317" s="20" t="s">
        <v>101</v>
      </c>
      <c r="K317" s="20" t="s">
        <v>14732</v>
      </c>
      <c r="L317" s="20" t="s">
        <v>15892</v>
      </c>
      <c r="M317" s="20"/>
      <c r="N317" s="20" t="s">
        <v>14746</v>
      </c>
      <c r="O317" s="20" t="s">
        <v>14761</v>
      </c>
      <c r="P317" s="20" t="s">
        <v>14700</v>
      </c>
      <c r="Q317" s="20" t="s">
        <v>14283</v>
      </c>
      <c r="R317" s="20"/>
      <c r="S317" s="20" t="s">
        <v>15893</v>
      </c>
      <c r="T317" s="20" t="s">
        <v>14846</v>
      </c>
      <c r="U317" s="20" t="s">
        <v>15302</v>
      </c>
      <c r="V317" s="20" t="s">
        <v>15913</v>
      </c>
      <c r="W317" s="20"/>
      <c r="X317" s="20"/>
      <c r="Y317" s="20" t="s">
        <v>69</v>
      </c>
      <c r="Z317" s="20"/>
      <c r="AA317" s="20" t="s">
        <v>15894</v>
      </c>
      <c r="AB317" s="20" t="s">
        <v>68</v>
      </c>
      <c r="AC317" s="20" t="s">
        <v>68</v>
      </c>
      <c r="AD317" s="20" t="s">
        <v>14884</v>
      </c>
      <c r="AE317" s="20" t="s">
        <v>15914</v>
      </c>
      <c r="AF317" s="20" t="s">
        <v>68</v>
      </c>
      <c r="AG317" s="20" t="s">
        <v>15896</v>
      </c>
      <c r="AH317" s="20"/>
      <c r="AI317" s="20" t="s">
        <v>14875</v>
      </c>
      <c r="AJ317" s="20" t="s">
        <v>14276</v>
      </c>
      <c r="AK317" s="20" t="s">
        <v>14283</v>
      </c>
      <c r="AL317" s="20"/>
      <c r="AM317" s="20" t="s">
        <v>15199</v>
      </c>
      <c r="AN317" s="20" t="s">
        <v>105</v>
      </c>
      <c r="AO317" s="20"/>
    </row>
    <row r="318" spans="1:41" x14ac:dyDescent="0.2">
      <c r="A318" s="20" t="s">
        <v>5512</v>
      </c>
      <c r="B318" s="20" t="s">
        <v>15888</v>
      </c>
      <c r="C318" s="20" t="s">
        <v>15889</v>
      </c>
      <c r="D318" s="20" t="s">
        <v>571</v>
      </c>
      <c r="E318" s="20" t="s">
        <v>5514</v>
      </c>
      <c r="F318" s="20" t="s">
        <v>640</v>
      </c>
      <c r="G318" s="20" t="s">
        <v>15890</v>
      </c>
      <c r="H318" s="20" t="s">
        <v>14694</v>
      </c>
      <c r="I318" s="20" t="s">
        <v>15891</v>
      </c>
      <c r="J318" s="20" t="s">
        <v>101</v>
      </c>
      <c r="K318" s="20" t="s">
        <v>14732</v>
      </c>
      <c r="L318" s="20" t="s">
        <v>15892</v>
      </c>
      <c r="M318" s="20"/>
      <c r="N318" s="20" t="s">
        <v>14746</v>
      </c>
      <c r="O318" s="20" t="s">
        <v>14772</v>
      </c>
      <c r="P318" s="20" t="s">
        <v>14700</v>
      </c>
      <c r="Q318" s="20" t="s">
        <v>14229</v>
      </c>
      <c r="R318" s="20"/>
      <c r="S318" s="20" t="s">
        <v>15897</v>
      </c>
      <c r="T318" s="20" t="s">
        <v>14846</v>
      </c>
      <c r="U318" s="20" t="s">
        <v>15302</v>
      </c>
      <c r="V318" s="20" t="s">
        <v>15915</v>
      </c>
      <c r="W318" s="20"/>
      <c r="X318" s="20"/>
      <c r="Y318" s="20" t="s">
        <v>69</v>
      </c>
      <c r="Z318" s="20"/>
      <c r="AA318" s="20" t="s">
        <v>15894</v>
      </c>
      <c r="AB318" s="20" t="s">
        <v>68</v>
      </c>
      <c r="AC318" s="20" t="s">
        <v>68</v>
      </c>
      <c r="AD318" s="20" t="s">
        <v>14884</v>
      </c>
      <c r="AE318" s="20" t="s">
        <v>15916</v>
      </c>
      <c r="AF318" s="20" t="s">
        <v>69</v>
      </c>
      <c r="AG318" s="20" t="s">
        <v>15899</v>
      </c>
      <c r="AH318" s="20"/>
      <c r="AI318" s="20" t="s">
        <v>14875</v>
      </c>
      <c r="AJ318" s="20" t="s">
        <v>14276</v>
      </c>
      <c r="AK318" s="20" t="s">
        <v>14229</v>
      </c>
      <c r="AL318" s="20"/>
      <c r="AM318" s="20" t="s">
        <v>15199</v>
      </c>
      <c r="AN318" s="20" t="s">
        <v>105</v>
      </c>
      <c r="AO318" s="20"/>
    </row>
    <row r="319" spans="1:41" x14ac:dyDescent="0.2">
      <c r="A319" s="20" t="s">
        <v>5664</v>
      </c>
      <c r="B319" s="20" t="s">
        <v>15917</v>
      </c>
      <c r="C319" s="20" t="s">
        <v>15918</v>
      </c>
      <c r="D319" s="20" t="s">
        <v>571</v>
      </c>
      <c r="E319" s="20" t="s">
        <v>5667</v>
      </c>
      <c r="F319" s="20" t="s">
        <v>5666</v>
      </c>
      <c r="G319" s="20" t="s">
        <v>15919</v>
      </c>
      <c r="H319" s="20" t="s">
        <v>14852</v>
      </c>
      <c r="I319" s="20" t="s">
        <v>15920</v>
      </c>
      <c r="J319" s="20" t="s">
        <v>101</v>
      </c>
      <c r="K319" s="20" t="s">
        <v>14696</v>
      </c>
      <c r="L319" s="20" t="s">
        <v>15921</v>
      </c>
      <c r="M319" s="20"/>
      <c r="N319" s="20" t="s">
        <v>14698</v>
      </c>
      <c r="O319" s="20" t="s">
        <v>14772</v>
      </c>
      <c r="P319" s="20" t="s">
        <v>14787</v>
      </c>
      <c r="Q319" s="20" t="s">
        <v>14240</v>
      </c>
      <c r="R319" s="20"/>
      <c r="S319" s="20" t="s">
        <v>15922</v>
      </c>
      <c r="T319" s="20" t="s">
        <v>14704</v>
      </c>
      <c r="U319" s="20" t="s">
        <v>15923</v>
      </c>
      <c r="V319" s="20" t="s">
        <v>15924</v>
      </c>
      <c r="W319" s="20"/>
      <c r="X319" s="20"/>
      <c r="Y319" s="20" t="s">
        <v>69</v>
      </c>
      <c r="Z319" s="20"/>
      <c r="AA319" s="20" t="s">
        <v>15925</v>
      </c>
      <c r="AB319" s="20" t="s">
        <v>69</v>
      </c>
      <c r="AC319" s="20" t="s">
        <v>68</v>
      </c>
      <c r="AD319" s="20" t="s">
        <v>69</v>
      </c>
      <c r="AE319" s="20" t="s">
        <v>15926</v>
      </c>
      <c r="AF319" s="20" t="s">
        <v>68</v>
      </c>
      <c r="AG319" s="20"/>
      <c r="AH319" s="20" t="s">
        <v>15927</v>
      </c>
      <c r="AI319" s="20" t="s">
        <v>14875</v>
      </c>
      <c r="AJ319" s="20"/>
      <c r="AK319" s="20"/>
      <c r="AL319" s="20"/>
      <c r="AM319" s="20" t="s">
        <v>14910</v>
      </c>
      <c r="AN319" s="20" t="s">
        <v>105</v>
      </c>
      <c r="AO319" s="20"/>
    </row>
    <row r="320" spans="1:41" x14ac:dyDescent="0.2">
      <c r="A320" s="20" t="s">
        <v>6659</v>
      </c>
      <c r="B320" s="20" t="s">
        <v>15928</v>
      </c>
      <c r="C320" s="20" t="s">
        <v>15929</v>
      </c>
      <c r="D320" s="20" t="s">
        <v>571</v>
      </c>
      <c r="E320" s="20" t="s">
        <v>6661</v>
      </c>
      <c r="F320" s="20" t="s">
        <v>1278</v>
      </c>
      <c r="G320" s="20" t="s">
        <v>15930</v>
      </c>
      <c r="H320" s="20" t="s">
        <v>110</v>
      </c>
      <c r="I320" s="20" t="s">
        <v>15931</v>
      </c>
      <c r="J320" s="20" t="s">
        <v>101</v>
      </c>
      <c r="K320" s="20" t="s">
        <v>14696</v>
      </c>
      <c r="L320" s="20" t="s">
        <v>15932</v>
      </c>
      <c r="M320" s="20"/>
      <c r="N320" s="20" t="s">
        <v>14889</v>
      </c>
      <c r="O320" s="20" t="s">
        <v>14772</v>
      </c>
      <c r="P320" s="20" t="s">
        <v>14787</v>
      </c>
      <c r="Q320" s="20" t="s">
        <v>14223</v>
      </c>
      <c r="R320" s="20"/>
      <c r="S320" s="20" t="s">
        <v>15933</v>
      </c>
      <c r="T320" s="20" t="s">
        <v>14704</v>
      </c>
      <c r="U320" s="20" t="s">
        <v>15934</v>
      </c>
      <c r="V320" s="20" t="s">
        <v>15935</v>
      </c>
      <c r="W320" s="20"/>
      <c r="X320" s="20"/>
      <c r="Y320" s="20" t="s">
        <v>69</v>
      </c>
      <c r="Z320" s="20"/>
      <c r="AA320" s="20" t="s">
        <v>15936</v>
      </c>
      <c r="AB320" s="20" t="s">
        <v>69</v>
      </c>
      <c r="AC320" s="20" t="s">
        <v>68</v>
      </c>
      <c r="AD320" s="20" t="s">
        <v>68</v>
      </c>
      <c r="AE320" s="20" t="s">
        <v>15937</v>
      </c>
      <c r="AF320" s="20" t="s">
        <v>68</v>
      </c>
      <c r="AG320" s="20" t="s">
        <v>15938</v>
      </c>
      <c r="AH320" s="20"/>
      <c r="AI320" s="20" t="s">
        <v>14887</v>
      </c>
      <c r="AJ320" s="20"/>
      <c r="AK320" s="20" t="s">
        <v>14223</v>
      </c>
      <c r="AL320" s="20"/>
      <c r="AM320" s="20" t="s">
        <v>14910</v>
      </c>
      <c r="AN320" s="20" t="s">
        <v>105</v>
      </c>
      <c r="AO320" s="20"/>
    </row>
    <row r="321" spans="1:41" x14ac:dyDescent="0.2">
      <c r="A321" s="20" t="s">
        <v>6659</v>
      </c>
      <c r="B321" s="20" t="s">
        <v>15928</v>
      </c>
      <c r="C321" s="20" t="s">
        <v>15929</v>
      </c>
      <c r="D321" s="20" t="s">
        <v>571</v>
      </c>
      <c r="E321" s="20" t="s">
        <v>6661</v>
      </c>
      <c r="F321" s="20" t="s">
        <v>1278</v>
      </c>
      <c r="G321" s="20" t="s">
        <v>15930</v>
      </c>
      <c r="H321" s="20" t="s">
        <v>110</v>
      </c>
      <c r="I321" s="20" t="s">
        <v>15931</v>
      </c>
      <c r="J321" s="20" t="s">
        <v>101</v>
      </c>
      <c r="K321" s="20" t="s">
        <v>14696</v>
      </c>
      <c r="L321" s="20" t="s">
        <v>15932</v>
      </c>
      <c r="M321" s="20"/>
      <c r="N321" s="20" t="s">
        <v>14889</v>
      </c>
      <c r="O321" s="20" t="s">
        <v>14772</v>
      </c>
      <c r="P321" s="20" t="s">
        <v>14787</v>
      </c>
      <c r="Q321" s="20" t="s">
        <v>14223</v>
      </c>
      <c r="R321" s="20"/>
      <c r="S321" s="20" t="s">
        <v>15933</v>
      </c>
      <c r="T321" s="20" t="s">
        <v>14704</v>
      </c>
      <c r="U321" s="20" t="s">
        <v>15934</v>
      </c>
      <c r="V321" s="20" t="s">
        <v>15651</v>
      </c>
      <c r="W321" s="20"/>
      <c r="X321" s="20"/>
      <c r="Y321" s="20" t="s">
        <v>69</v>
      </c>
      <c r="Z321" s="20"/>
      <c r="AA321" s="20" t="s">
        <v>15939</v>
      </c>
      <c r="AB321" s="20" t="s">
        <v>69</v>
      </c>
      <c r="AC321" s="20" t="s">
        <v>68</v>
      </c>
      <c r="AD321" s="20" t="s">
        <v>68</v>
      </c>
      <c r="AE321" s="20" t="s">
        <v>15940</v>
      </c>
      <c r="AF321" s="20" t="s">
        <v>69</v>
      </c>
      <c r="AG321" s="20" t="s">
        <v>15941</v>
      </c>
      <c r="AH321" s="20"/>
      <c r="AI321" s="20" t="s">
        <v>14887</v>
      </c>
      <c r="AJ321" s="20"/>
      <c r="AK321" s="20" t="s">
        <v>14223</v>
      </c>
      <c r="AL321" s="20"/>
      <c r="AM321" s="20" t="s">
        <v>14910</v>
      </c>
      <c r="AN321" s="20" t="s">
        <v>105</v>
      </c>
      <c r="AO321" s="20"/>
    </row>
    <row r="322" spans="1:41" x14ac:dyDescent="0.2">
      <c r="A322" s="20" t="s">
        <v>6659</v>
      </c>
      <c r="B322" s="20" t="s">
        <v>15928</v>
      </c>
      <c r="C322" s="20" t="s">
        <v>15929</v>
      </c>
      <c r="D322" s="20" t="s">
        <v>571</v>
      </c>
      <c r="E322" s="20" t="s">
        <v>6661</v>
      </c>
      <c r="F322" s="20" t="s">
        <v>1278</v>
      </c>
      <c r="G322" s="20" t="s">
        <v>15930</v>
      </c>
      <c r="H322" s="20" t="s">
        <v>110</v>
      </c>
      <c r="I322" s="20" t="s">
        <v>15931</v>
      </c>
      <c r="J322" s="20" t="s">
        <v>101</v>
      </c>
      <c r="K322" s="20" t="s">
        <v>14696</v>
      </c>
      <c r="L322" s="20" t="s">
        <v>15932</v>
      </c>
      <c r="M322" s="20"/>
      <c r="N322" s="20" t="s">
        <v>14889</v>
      </c>
      <c r="O322" s="20" t="s">
        <v>14772</v>
      </c>
      <c r="P322" s="20" t="s">
        <v>14787</v>
      </c>
      <c r="Q322" s="20" t="s">
        <v>14223</v>
      </c>
      <c r="R322" s="20"/>
      <c r="S322" s="20" t="s">
        <v>15933</v>
      </c>
      <c r="T322" s="20" t="s">
        <v>14709</v>
      </c>
      <c r="U322" s="20" t="s">
        <v>14796</v>
      </c>
      <c r="V322" s="20" t="s">
        <v>14832</v>
      </c>
      <c r="W322" s="20"/>
      <c r="X322" s="20"/>
      <c r="Y322" s="20" t="s">
        <v>69</v>
      </c>
      <c r="Z322" s="20"/>
      <c r="AA322" s="20" t="s">
        <v>15936</v>
      </c>
      <c r="AB322" s="20" t="s">
        <v>69</v>
      </c>
      <c r="AC322" s="20" t="s">
        <v>68</v>
      </c>
      <c r="AD322" s="20" t="s">
        <v>68</v>
      </c>
      <c r="AE322" s="20" t="s">
        <v>15942</v>
      </c>
      <c r="AF322" s="20" t="s">
        <v>68</v>
      </c>
      <c r="AG322" s="20" t="s">
        <v>15938</v>
      </c>
      <c r="AH322" s="20"/>
      <c r="AI322" s="20" t="s">
        <v>14887</v>
      </c>
      <c r="AJ322" s="20"/>
      <c r="AK322" s="20" t="s">
        <v>14223</v>
      </c>
      <c r="AL322" s="20"/>
      <c r="AM322" s="20" t="s">
        <v>14910</v>
      </c>
      <c r="AN322" s="20" t="s">
        <v>105</v>
      </c>
      <c r="AO322" s="20"/>
    </row>
    <row r="323" spans="1:41" x14ac:dyDescent="0.2">
      <c r="A323" s="20" t="s">
        <v>6659</v>
      </c>
      <c r="B323" s="20" t="s">
        <v>15928</v>
      </c>
      <c r="C323" s="20" t="s">
        <v>15929</v>
      </c>
      <c r="D323" s="20" t="s">
        <v>571</v>
      </c>
      <c r="E323" s="20" t="s">
        <v>6661</v>
      </c>
      <c r="F323" s="20" t="s">
        <v>1278</v>
      </c>
      <c r="G323" s="20" t="s">
        <v>15930</v>
      </c>
      <c r="H323" s="20" t="s">
        <v>110</v>
      </c>
      <c r="I323" s="20" t="s">
        <v>15931</v>
      </c>
      <c r="J323" s="20" t="s">
        <v>101</v>
      </c>
      <c r="K323" s="20" t="s">
        <v>14696</v>
      </c>
      <c r="L323" s="20" t="s">
        <v>15932</v>
      </c>
      <c r="M323" s="20"/>
      <c r="N323" s="20" t="s">
        <v>14889</v>
      </c>
      <c r="O323" s="20" t="s">
        <v>14772</v>
      </c>
      <c r="P323" s="20" t="s">
        <v>14787</v>
      </c>
      <c r="Q323" s="20" t="s">
        <v>14223</v>
      </c>
      <c r="R323" s="20"/>
      <c r="S323" s="20" t="s">
        <v>15933</v>
      </c>
      <c r="T323" s="20" t="s">
        <v>14709</v>
      </c>
      <c r="U323" s="20" t="s">
        <v>14796</v>
      </c>
      <c r="V323" s="20" t="s">
        <v>14795</v>
      </c>
      <c r="W323" s="20"/>
      <c r="X323" s="20"/>
      <c r="Y323" s="20" t="s">
        <v>69</v>
      </c>
      <c r="Z323" s="20"/>
      <c r="AA323" s="20" t="s">
        <v>15939</v>
      </c>
      <c r="AB323" s="20" t="s">
        <v>69</v>
      </c>
      <c r="AC323" s="20" t="s">
        <v>68</v>
      </c>
      <c r="AD323" s="20" t="s">
        <v>68</v>
      </c>
      <c r="AE323" s="20" t="s">
        <v>15943</v>
      </c>
      <c r="AF323" s="20" t="s">
        <v>69</v>
      </c>
      <c r="AG323" s="20" t="s">
        <v>15941</v>
      </c>
      <c r="AH323" s="20"/>
      <c r="AI323" s="20" t="s">
        <v>14887</v>
      </c>
      <c r="AJ323" s="20"/>
      <c r="AK323" s="20" t="s">
        <v>14223</v>
      </c>
      <c r="AL323" s="20"/>
      <c r="AM323" s="20" t="s">
        <v>14910</v>
      </c>
      <c r="AN323" s="20" t="s">
        <v>105</v>
      </c>
      <c r="AO323" s="20"/>
    </row>
    <row r="324" spans="1:41" x14ac:dyDescent="0.2">
      <c r="A324" s="20" t="s">
        <v>6659</v>
      </c>
      <c r="B324" s="20" t="s">
        <v>15928</v>
      </c>
      <c r="C324" s="20" t="s">
        <v>15929</v>
      </c>
      <c r="D324" s="20" t="s">
        <v>571</v>
      </c>
      <c r="E324" s="20" t="s">
        <v>6661</v>
      </c>
      <c r="F324" s="20" t="s">
        <v>1278</v>
      </c>
      <c r="G324" s="20" t="s">
        <v>15930</v>
      </c>
      <c r="H324" s="20" t="s">
        <v>110</v>
      </c>
      <c r="I324" s="20" t="s">
        <v>15931</v>
      </c>
      <c r="J324" s="20" t="s">
        <v>101</v>
      </c>
      <c r="K324" s="20" t="s">
        <v>14696</v>
      </c>
      <c r="L324" s="20" t="s">
        <v>15932</v>
      </c>
      <c r="M324" s="20"/>
      <c r="N324" s="20" t="s">
        <v>14889</v>
      </c>
      <c r="O324" s="20" t="s">
        <v>14772</v>
      </c>
      <c r="P324" s="20" t="s">
        <v>14787</v>
      </c>
      <c r="Q324" s="20" t="s">
        <v>14223</v>
      </c>
      <c r="R324" s="20"/>
      <c r="S324" s="20" t="s">
        <v>15933</v>
      </c>
      <c r="T324" s="20" t="s">
        <v>14846</v>
      </c>
      <c r="U324" s="20" t="s">
        <v>15068</v>
      </c>
      <c r="V324" s="20" t="s">
        <v>15585</v>
      </c>
      <c r="W324" s="20"/>
      <c r="X324" s="20"/>
      <c r="Y324" s="20" t="s">
        <v>69</v>
      </c>
      <c r="Z324" s="20"/>
      <c r="AA324" s="20" t="s">
        <v>15936</v>
      </c>
      <c r="AB324" s="20" t="s">
        <v>69</v>
      </c>
      <c r="AC324" s="20" t="s">
        <v>68</v>
      </c>
      <c r="AD324" s="20" t="s">
        <v>68</v>
      </c>
      <c r="AE324" s="20" t="s">
        <v>15944</v>
      </c>
      <c r="AF324" s="20" t="s">
        <v>68</v>
      </c>
      <c r="AG324" s="20" t="s">
        <v>15938</v>
      </c>
      <c r="AH324" s="20"/>
      <c r="AI324" s="20" t="s">
        <v>14887</v>
      </c>
      <c r="AJ324" s="20"/>
      <c r="AK324" s="20" t="s">
        <v>14223</v>
      </c>
      <c r="AL324" s="20"/>
      <c r="AM324" s="20" t="s">
        <v>14910</v>
      </c>
      <c r="AN324" s="20" t="s">
        <v>105</v>
      </c>
      <c r="AO324" s="20"/>
    </row>
    <row r="325" spans="1:41" x14ac:dyDescent="0.2">
      <c r="A325" s="20" t="s">
        <v>6659</v>
      </c>
      <c r="B325" s="20" t="s">
        <v>15928</v>
      </c>
      <c r="C325" s="20" t="s">
        <v>15929</v>
      </c>
      <c r="D325" s="20" t="s">
        <v>571</v>
      </c>
      <c r="E325" s="20" t="s">
        <v>6661</v>
      </c>
      <c r="F325" s="20" t="s">
        <v>1278</v>
      </c>
      <c r="G325" s="20" t="s">
        <v>15930</v>
      </c>
      <c r="H325" s="20" t="s">
        <v>110</v>
      </c>
      <c r="I325" s="20" t="s">
        <v>15931</v>
      </c>
      <c r="J325" s="20" t="s">
        <v>101</v>
      </c>
      <c r="K325" s="20" t="s">
        <v>14696</v>
      </c>
      <c r="L325" s="20" t="s">
        <v>15932</v>
      </c>
      <c r="M325" s="20"/>
      <c r="N325" s="20" t="s">
        <v>14889</v>
      </c>
      <c r="O325" s="20" t="s">
        <v>14772</v>
      </c>
      <c r="P325" s="20" t="s">
        <v>14787</v>
      </c>
      <c r="Q325" s="20" t="s">
        <v>14223</v>
      </c>
      <c r="R325" s="20"/>
      <c r="S325" s="20" t="s">
        <v>15933</v>
      </c>
      <c r="T325" s="20" t="s">
        <v>14846</v>
      </c>
      <c r="U325" s="20" t="s">
        <v>15068</v>
      </c>
      <c r="V325" s="20" t="s">
        <v>14778</v>
      </c>
      <c r="W325" s="20"/>
      <c r="X325" s="20"/>
      <c r="Y325" s="20" t="s">
        <v>69</v>
      </c>
      <c r="Z325" s="20"/>
      <c r="AA325" s="20" t="s">
        <v>15939</v>
      </c>
      <c r="AB325" s="20" t="s">
        <v>69</v>
      </c>
      <c r="AC325" s="20" t="s">
        <v>68</v>
      </c>
      <c r="AD325" s="20" t="s">
        <v>68</v>
      </c>
      <c r="AE325" s="20" t="s">
        <v>15945</v>
      </c>
      <c r="AF325" s="20" t="s">
        <v>69</v>
      </c>
      <c r="AG325" s="20" t="s">
        <v>15941</v>
      </c>
      <c r="AH325" s="20"/>
      <c r="AI325" s="20" t="s">
        <v>14887</v>
      </c>
      <c r="AJ325" s="20"/>
      <c r="AK325" s="20" t="s">
        <v>14223</v>
      </c>
      <c r="AL325" s="20"/>
      <c r="AM325" s="20" t="s">
        <v>14910</v>
      </c>
      <c r="AN325" s="20" t="s">
        <v>105</v>
      </c>
      <c r="AO325" s="20"/>
    </row>
    <row r="326" spans="1:41" x14ac:dyDescent="0.2">
      <c r="A326" s="20" t="s">
        <v>7303</v>
      </c>
      <c r="B326" s="20" t="s">
        <v>15946</v>
      </c>
      <c r="C326" s="20" t="s">
        <v>15947</v>
      </c>
      <c r="D326" s="20" t="s">
        <v>571</v>
      </c>
      <c r="E326" s="20" t="s">
        <v>7305</v>
      </c>
      <c r="F326" s="20" t="s">
        <v>1900</v>
      </c>
      <c r="G326" s="20" t="s">
        <v>15948</v>
      </c>
      <c r="H326" s="20" t="s">
        <v>14804</v>
      </c>
      <c r="I326" s="20" t="s">
        <v>15949</v>
      </c>
      <c r="J326" s="20" t="s">
        <v>101</v>
      </c>
      <c r="K326" s="20" t="s">
        <v>14696</v>
      </c>
      <c r="L326" s="20" t="s">
        <v>15950</v>
      </c>
      <c r="M326" s="20"/>
      <c r="N326" s="20" t="s">
        <v>14698</v>
      </c>
      <c r="O326" s="20" t="s">
        <v>14772</v>
      </c>
      <c r="P326" s="20" t="s">
        <v>14787</v>
      </c>
      <c r="Q326" s="20" t="s">
        <v>14232</v>
      </c>
      <c r="R326" s="20"/>
      <c r="S326" s="20" t="s">
        <v>15951</v>
      </c>
      <c r="T326" s="20" t="s">
        <v>14709</v>
      </c>
      <c r="U326" s="20" t="s">
        <v>15952</v>
      </c>
      <c r="V326" s="20" t="s">
        <v>15953</v>
      </c>
      <c r="W326" s="20"/>
      <c r="X326" s="20"/>
      <c r="Y326" s="20" t="s">
        <v>69</v>
      </c>
      <c r="Z326" s="20"/>
      <c r="AA326" s="20" t="s">
        <v>15954</v>
      </c>
      <c r="AB326" s="20" t="s">
        <v>69</v>
      </c>
      <c r="AC326" s="20" t="s">
        <v>14884</v>
      </c>
      <c r="AD326" s="20" t="s">
        <v>69</v>
      </c>
      <c r="AE326" s="20" t="s">
        <v>15955</v>
      </c>
      <c r="AF326" s="20" t="s">
        <v>68</v>
      </c>
      <c r="AG326" s="20"/>
      <c r="AH326" s="20"/>
      <c r="AI326" s="20" t="s">
        <v>14887</v>
      </c>
      <c r="AJ326" s="20"/>
      <c r="AK326" s="20"/>
      <c r="AL326" s="20"/>
      <c r="AM326" s="20" t="s">
        <v>14910</v>
      </c>
      <c r="AN326" s="20" t="s">
        <v>105</v>
      </c>
      <c r="AO326" s="20"/>
    </row>
    <row r="327" spans="1:41" x14ac:dyDescent="0.2">
      <c r="A327" s="20" t="s">
        <v>7303</v>
      </c>
      <c r="B327" s="20" t="s">
        <v>15946</v>
      </c>
      <c r="C327" s="20" t="s">
        <v>15947</v>
      </c>
      <c r="D327" s="20" t="s">
        <v>571</v>
      </c>
      <c r="E327" s="20" t="s">
        <v>7305</v>
      </c>
      <c r="F327" s="20" t="s">
        <v>1900</v>
      </c>
      <c r="G327" s="20" t="s">
        <v>15948</v>
      </c>
      <c r="H327" s="20" t="s">
        <v>14804</v>
      </c>
      <c r="I327" s="20" t="s">
        <v>15949</v>
      </c>
      <c r="J327" s="20" t="s">
        <v>101</v>
      </c>
      <c r="K327" s="20" t="s">
        <v>14696</v>
      </c>
      <c r="L327" s="20" t="s">
        <v>15950</v>
      </c>
      <c r="M327" s="20"/>
      <c r="N327" s="20" t="s">
        <v>14698</v>
      </c>
      <c r="O327" s="20" t="s">
        <v>14772</v>
      </c>
      <c r="P327" s="20" t="s">
        <v>14787</v>
      </c>
      <c r="Q327" s="20" t="s">
        <v>14232</v>
      </c>
      <c r="R327" s="20"/>
      <c r="S327" s="20" t="s">
        <v>15951</v>
      </c>
      <c r="T327" s="20" t="s">
        <v>14704</v>
      </c>
      <c r="U327" s="20" t="s">
        <v>14767</v>
      </c>
      <c r="V327" s="20" t="s">
        <v>14860</v>
      </c>
      <c r="W327" s="20"/>
      <c r="X327" s="20"/>
      <c r="Y327" s="20" t="s">
        <v>69</v>
      </c>
      <c r="Z327" s="20"/>
      <c r="AA327" s="20" t="s">
        <v>15954</v>
      </c>
      <c r="AB327" s="20" t="s">
        <v>69</v>
      </c>
      <c r="AC327" s="20" t="s">
        <v>14884</v>
      </c>
      <c r="AD327" s="20" t="s">
        <v>69</v>
      </c>
      <c r="AE327" s="20" t="s">
        <v>15956</v>
      </c>
      <c r="AF327" s="20" t="s">
        <v>68</v>
      </c>
      <c r="AG327" s="20"/>
      <c r="AH327" s="20"/>
      <c r="AI327" s="20" t="s">
        <v>14887</v>
      </c>
      <c r="AJ327" s="20"/>
      <c r="AK327" s="20"/>
      <c r="AL327" s="20"/>
      <c r="AM327" s="20" t="s">
        <v>14910</v>
      </c>
      <c r="AN327" s="20" t="s">
        <v>105</v>
      </c>
      <c r="AO327" s="20"/>
    </row>
    <row r="328" spans="1:41" x14ac:dyDescent="0.2">
      <c r="A328" s="20" t="s">
        <v>7303</v>
      </c>
      <c r="B328" s="20" t="s">
        <v>15946</v>
      </c>
      <c r="C328" s="20" t="s">
        <v>15947</v>
      </c>
      <c r="D328" s="20" t="s">
        <v>571</v>
      </c>
      <c r="E328" s="20" t="s">
        <v>7305</v>
      </c>
      <c r="F328" s="20" t="s">
        <v>1900</v>
      </c>
      <c r="G328" s="20" t="s">
        <v>15948</v>
      </c>
      <c r="H328" s="20" t="s">
        <v>14804</v>
      </c>
      <c r="I328" s="20" t="s">
        <v>15949</v>
      </c>
      <c r="J328" s="20" t="s">
        <v>101</v>
      </c>
      <c r="K328" s="20" t="s">
        <v>14696</v>
      </c>
      <c r="L328" s="20" t="s">
        <v>15950</v>
      </c>
      <c r="M328" s="20"/>
      <c r="N328" s="20" t="s">
        <v>14698</v>
      </c>
      <c r="O328" s="20" t="s">
        <v>14772</v>
      </c>
      <c r="P328" s="20" t="s">
        <v>14787</v>
      </c>
      <c r="Q328" s="20" t="s">
        <v>14232</v>
      </c>
      <c r="R328" s="20"/>
      <c r="S328" s="20" t="s">
        <v>15951</v>
      </c>
      <c r="T328" s="20" t="s">
        <v>14846</v>
      </c>
      <c r="U328" s="20" t="s">
        <v>15957</v>
      </c>
      <c r="V328" s="20" t="s">
        <v>15958</v>
      </c>
      <c r="W328" s="20"/>
      <c r="X328" s="20"/>
      <c r="Y328" s="20" t="s">
        <v>69</v>
      </c>
      <c r="Z328" s="20"/>
      <c r="AA328" s="20" t="s">
        <v>15954</v>
      </c>
      <c r="AB328" s="20" t="s">
        <v>69</v>
      </c>
      <c r="AC328" s="20" t="s">
        <v>14884</v>
      </c>
      <c r="AD328" s="20" t="s">
        <v>69</v>
      </c>
      <c r="AE328" s="20" t="s">
        <v>15959</v>
      </c>
      <c r="AF328" s="20" t="s">
        <v>68</v>
      </c>
      <c r="AG328" s="20"/>
      <c r="AH328" s="20"/>
      <c r="AI328" s="20" t="s">
        <v>14887</v>
      </c>
      <c r="AJ328" s="20"/>
      <c r="AK328" s="20"/>
      <c r="AL328" s="20"/>
      <c r="AM328" s="20" t="s">
        <v>14910</v>
      </c>
      <c r="AN328" s="20" t="s">
        <v>105</v>
      </c>
      <c r="AO328" s="20"/>
    </row>
    <row r="329" spans="1:41" x14ac:dyDescent="0.2">
      <c r="A329" s="20" t="s">
        <v>7303</v>
      </c>
      <c r="B329" s="20" t="s">
        <v>15946</v>
      </c>
      <c r="C329" s="20" t="s">
        <v>15947</v>
      </c>
      <c r="D329" s="20" t="s">
        <v>571</v>
      </c>
      <c r="E329" s="20" t="s">
        <v>7305</v>
      </c>
      <c r="F329" s="20" t="s">
        <v>1900</v>
      </c>
      <c r="G329" s="20" t="s">
        <v>15948</v>
      </c>
      <c r="H329" s="20" t="s">
        <v>14804</v>
      </c>
      <c r="I329" s="20" t="s">
        <v>15949</v>
      </c>
      <c r="J329" s="20" t="s">
        <v>101</v>
      </c>
      <c r="K329" s="20" t="s">
        <v>14696</v>
      </c>
      <c r="L329" s="20" t="s">
        <v>15950</v>
      </c>
      <c r="M329" s="20"/>
      <c r="N329" s="20" t="s">
        <v>14746</v>
      </c>
      <c r="O329" s="20" t="s">
        <v>14772</v>
      </c>
      <c r="P329" s="20" t="s">
        <v>14787</v>
      </c>
      <c r="Q329" s="20" t="s">
        <v>14232</v>
      </c>
      <c r="R329" s="20"/>
      <c r="S329" s="20" t="s">
        <v>15951</v>
      </c>
      <c r="T329" s="20" t="s">
        <v>14709</v>
      </c>
      <c r="U329" s="20" t="s">
        <v>15160</v>
      </c>
      <c r="V329" s="20" t="s">
        <v>15960</v>
      </c>
      <c r="W329" s="20"/>
      <c r="X329" s="20"/>
      <c r="Y329" s="20" t="s">
        <v>69</v>
      </c>
      <c r="Z329" s="20"/>
      <c r="AA329" s="20" t="s">
        <v>15954</v>
      </c>
      <c r="AB329" s="20" t="s">
        <v>69</v>
      </c>
      <c r="AC329" s="20" t="s">
        <v>14884</v>
      </c>
      <c r="AD329" s="20" t="s">
        <v>69</v>
      </c>
      <c r="AE329" s="20" t="s">
        <v>15961</v>
      </c>
      <c r="AF329" s="20" t="s">
        <v>68</v>
      </c>
      <c r="AG329" s="20"/>
      <c r="AH329" s="20"/>
      <c r="AI329" s="20" t="s">
        <v>14887</v>
      </c>
      <c r="AJ329" s="20"/>
      <c r="AK329" s="20"/>
      <c r="AL329" s="20"/>
      <c r="AM329" s="20" t="s">
        <v>14910</v>
      </c>
      <c r="AN329" s="20" t="s">
        <v>105</v>
      </c>
      <c r="AO329" s="20"/>
    </row>
    <row r="330" spans="1:41" x14ac:dyDescent="0.2">
      <c r="A330" s="20" t="s">
        <v>7303</v>
      </c>
      <c r="B330" s="20" t="s">
        <v>15946</v>
      </c>
      <c r="C330" s="20" t="s">
        <v>15947</v>
      </c>
      <c r="D330" s="20" t="s">
        <v>571</v>
      </c>
      <c r="E330" s="20" t="s">
        <v>7305</v>
      </c>
      <c r="F330" s="20" t="s">
        <v>1900</v>
      </c>
      <c r="G330" s="20" t="s">
        <v>15948</v>
      </c>
      <c r="H330" s="20" t="s">
        <v>14804</v>
      </c>
      <c r="I330" s="20" t="s">
        <v>15949</v>
      </c>
      <c r="J330" s="20" t="s">
        <v>101</v>
      </c>
      <c r="K330" s="20" t="s">
        <v>14696</v>
      </c>
      <c r="L330" s="20" t="s">
        <v>15950</v>
      </c>
      <c r="M330" s="20"/>
      <c r="N330" s="20" t="s">
        <v>14746</v>
      </c>
      <c r="O330" s="20" t="s">
        <v>14772</v>
      </c>
      <c r="P330" s="20" t="s">
        <v>14787</v>
      </c>
      <c r="Q330" s="20" t="s">
        <v>14232</v>
      </c>
      <c r="R330" s="20"/>
      <c r="S330" s="20" t="s">
        <v>15951</v>
      </c>
      <c r="T330" s="20" t="s">
        <v>14704</v>
      </c>
      <c r="U330" s="20" t="s">
        <v>14778</v>
      </c>
      <c r="V330" s="20" t="s">
        <v>15934</v>
      </c>
      <c r="W330" s="20"/>
      <c r="X330" s="20"/>
      <c r="Y330" s="20" t="s">
        <v>69</v>
      </c>
      <c r="Z330" s="20"/>
      <c r="AA330" s="20" t="s">
        <v>15954</v>
      </c>
      <c r="AB330" s="20" t="s">
        <v>69</v>
      </c>
      <c r="AC330" s="20" t="s">
        <v>14884</v>
      </c>
      <c r="AD330" s="20" t="s">
        <v>69</v>
      </c>
      <c r="AE330" s="20" t="s">
        <v>15962</v>
      </c>
      <c r="AF330" s="20" t="s">
        <v>68</v>
      </c>
      <c r="AG330" s="20"/>
      <c r="AH330" s="20"/>
      <c r="AI330" s="20" t="s">
        <v>14887</v>
      </c>
      <c r="AJ330" s="20"/>
      <c r="AK330" s="20"/>
      <c r="AL330" s="20"/>
      <c r="AM330" s="20" t="s">
        <v>14910</v>
      </c>
      <c r="AN330" s="20" t="s">
        <v>105</v>
      </c>
      <c r="AO330" s="20"/>
    </row>
    <row r="331" spans="1:41" x14ac:dyDescent="0.2">
      <c r="A331" s="20" t="s">
        <v>7303</v>
      </c>
      <c r="B331" s="20" t="s">
        <v>15946</v>
      </c>
      <c r="C331" s="20" t="s">
        <v>15947</v>
      </c>
      <c r="D331" s="20" t="s">
        <v>571</v>
      </c>
      <c r="E331" s="20" t="s">
        <v>7305</v>
      </c>
      <c r="F331" s="20" t="s">
        <v>1900</v>
      </c>
      <c r="G331" s="20" t="s">
        <v>15948</v>
      </c>
      <c r="H331" s="20" t="s">
        <v>14804</v>
      </c>
      <c r="I331" s="20" t="s">
        <v>15949</v>
      </c>
      <c r="J331" s="20" t="s">
        <v>101</v>
      </c>
      <c r="K331" s="20" t="s">
        <v>14696</v>
      </c>
      <c r="L331" s="20" t="s">
        <v>15950</v>
      </c>
      <c r="M331" s="20"/>
      <c r="N331" s="20" t="s">
        <v>14746</v>
      </c>
      <c r="O331" s="20" t="s">
        <v>14772</v>
      </c>
      <c r="P331" s="20" t="s">
        <v>14787</v>
      </c>
      <c r="Q331" s="20" t="s">
        <v>14232</v>
      </c>
      <c r="R331" s="20"/>
      <c r="S331" s="20" t="s">
        <v>15951</v>
      </c>
      <c r="T331" s="20" t="s">
        <v>14846</v>
      </c>
      <c r="U331" s="20" t="s">
        <v>15169</v>
      </c>
      <c r="V331" s="20" t="s">
        <v>15963</v>
      </c>
      <c r="W331" s="20"/>
      <c r="X331" s="20"/>
      <c r="Y331" s="20" t="s">
        <v>69</v>
      </c>
      <c r="Z331" s="20"/>
      <c r="AA331" s="20" t="s">
        <v>15954</v>
      </c>
      <c r="AB331" s="20" t="s">
        <v>69</v>
      </c>
      <c r="AC331" s="20" t="s">
        <v>14884</v>
      </c>
      <c r="AD331" s="20" t="s">
        <v>69</v>
      </c>
      <c r="AE331" s="20" t="s">
        <v>15964</v>
      </c>
      <c r="AF331" s="20" t="s">
        <v>68</v>
      </c>
      <c r="AG331" s="20"/>
      <c r="AH331" s="20"/>
      <c r="AI331" s="20" t="s">
        <v>14887</v>
      </c>
      <c r="AJ331" s="20"/>
      <c r="AK331" s="20"/>
      <c r="AL331" s="20"/>
      <c r="AM331" s="20" t="s">
        <v>14910</v>
      </c>
      <c r="AN331" s="20" t="s">
        <v>105</v>
      </c>
      <c r="AO331" s="20"/>
    </row>
    <row r="332" spans="1:41" x14ac:dyDescent="0.2">
      <c r="A332" s="20" t="s">
        <v>7375</v>
      </c>
      <c r="B332" s="20" t="s">
        <v>15965</v>
      </c>
      <c r="C332" s="20" t="s">
        <v>15966</v>
      </c>
      <c r="D332" s="20" t="s">
        <v>571</v>
      </c>
      <c r="E332" s="20" t="s">
        <v>7377</v>
      </c>
      <c r="F332" s="20" t="s">
        <v>2109</v>
      </c>
      <c r="G332" s="20" t="s">
        <v>15967</v>
      </c>
      <c r="H332" s="20" t="s">
        <v>110</v>
      </c>
      <c r="I332" s="20" t="s">
        <v>15968</v>
      </c>
      <c r="J332" s="20" t="s">
        <v>102</v>
      </c>
      <c r="K332" s="20" t="s">
        <v>14732</v>
      </c>
      <c r="L332" s="20" t="s">
        <v>15969</v>
      </c>
      <c r="M332" s="20" t="s">
        <v>15970</v>
      </c>
      <c r="N332" s="20" t="s">
        <v>14698</v>
      </c>
      <c r="O332" s="20" t="s">
        <v>15195</v>
      </c>
      <c r="P332" s="20" t="s">
        <v>14735</v>
      </c>
      <c r="Q332" s="20" t="s">
        <v>14276</v>
      </c>
      <c r="R332" s="20"/>
      <c r="S332" s="20" t="s">
        <v>15971</v>
      </c>
      <c r="T332" s="20" t="s">
        <v>14737</v>
      </c>
      <c r="U332" s="20" t="s">
        <v>15972</v>
      </c>
      <c r="V332" s="20" t="s">
        <v>15973</v>
      </c>
      <c r="W332" s="20"/>
      <c r="X332" s="20"/>
      <c r="Y332" s="20" t="s">
        <v>69</v>
      </c>
      <c r="Z332" s="20"/>
      <c r="AA332" s="20" t="s">
        <v>15974</v>
      </c>
      <c r="AB332" s="20" t="s">
        <v>69</v>
      </c>
      <c r="AC332" s="20" t="s">
        <v>69</v>
      </c>
      <c r="AD332" s="20" t="s">
        <v>69</v>
      </c>
      <c r="AE332" s="20" t="s">
        <v>15975</v>
      </c>
      <c r="AF332" s="20" t="s">
        <v>68</v>
      </c>
      <c r="AG332" s="20"/>
      <c r="AH332" s="20" t="s">
        <v>15976</v>
      </c>
      <c r="AI332" s="20" t="s">
        <v>14875</v>
      </c>
      <c r="AJ332" s="20" t="s">
        <v>14276</v>
      </c>
      <c r="AK332" s="20" t="s">
        <v>14276</v>
      </c>
      <c r="AL332" s="20" t="s">
        <v>15977</v>
      </c>
      <c r="AM332" s="20" t="s">
        <v>15199</v>
      </c>
      <c r="AN332" s="20" t="s">
        <v>105</v>
      </c>
      <c r="AO332" s="20"/>
    </row>
    <row r="333" spans="1:41" x14ac:dyDescent="0.2">
      <c r="A333" s="20" t="s">
        <v>7375</v>
      </c>
      <c r="B333" s="20" t="s">
        <v>15965</v>
      </c>
      <c r="C333" s="20" t="s">
        <v>15966</v>
      </c>
      <c r="D333" s="20" t="s">
        <v>571</v>
      </c>
      <c r="E333" s="20" t="s">
        <v>7377</v>
      </c>
      <c r="F333" s="20" t="s">
        <v>2109</v>
      </c>
      <c r="G333" s="20" t="s">
        <v>15967</v>
      </c>
      <c r="H333" s="20" t="s">
        <v>110</v>
      </c>
      <c r="I333" s="20" t="s">
        <v>15968</v>
      </c>
      <c r="J333" s="20" t="s">
        <v>102</v>
      </c>
      <c r="K333" s="20" t="s">
        <v>14732</v>
      </c>
      <c r="L333" s="20" t="s">
        <v>15969</v>
      </c>
      <c r="M333" s="20" t="s">
        <v>15970</v>
      </c>
      <c r="N333" s="20" t="s">
        <v>14698</v>
      </c>
      <c r="O333" s="20" t="s">
        <v>15195</v>
      </c>
      <c r="P333" s="20" t="s">
        <v>14735</v>
      </c>
      <c r="Q333" s="20" t="s">
        <v>14276</v>
      </c>
      <c r="R333" s="20"/>
      <c r="S333" s="20" t="s">
        <v>15971</v>
      </c>
      <c r="T333" s="20" t="s">
        <v>14762</v>
      </c>
      <c r="U333" s="20" t="s">
        <v>15978</v>
      </c>
      <c r="V333" s="20" t="s">
        <v>15979</v>
      </c>
      <c r="W333" s="20"/>
      <c r="X333" s="20"/>
      <c r="Y333" s="20" t="s">
        <v>69</v>
      </c>
      <c r="Z333" s="20"/>
      <c r="AA333" s="20" t="s">
        <v>15974</v>
      </c>
      <c r="AB333" s="20" t="s">
        <v>69</v>
      </c>
      <c r="AC333" s="20" t="s">
        <v>69</v>
      </c>
      <c r="AD333" s="20" t="s">
        <v>69</v>
      </c>
      <c r="AE333" s="20" t="s">
        <v>15980</v>
      </c>
      <c r="AF333" s="20" t="s">
        <v>68</v>
      </c>
      <c r="AG333" s="20"/>
      <c r="AH333" s="20" t="s">
        <v>15981</v>
      </c>
      <c r="AI333" s="20" t="s">
        <v>14875</v>
      </c>
      <c r="AJ333" s="20" t="s">
        <v>14276</v>
      </c>
      <c r="AK333" s="20" t="s">
        <v>14276</v>
      </c>
      <c r="AL333" s="20" t="s">
        <v>15977</v>
      </c>
      <c r="AM333" s="20" t="s">
        <v>15199</v>
      </c>
      <c r="AN333" s="20" t="s">
        <v>105</v>
      </c>
      <c r="AO333" s="20"/>
    </row>
    <row r="334" spans="1:41" x14ac:dyDescent="0.2">
      <c r="A334" s="20" t="s">
        <v>6398</v>
      </c>
      <c r="B334" s="20" t="s">
        <v>15982</v>
      </c>
      <c r="C334" s="20" t="s">
        <v>15983</v>
      </c>
      <c r="D334" s="20" t="s">
        <v>571</v>
      </c>
      <c r="E334" s="20" t="s">
        <v>6400</v>
      </c>
      <c r="F334" s="20" t="s">
        <v>15984</v>
      </c>
      <c r="G334" s="20" t="s">
        <v>15985</v>
      </c>
      <c r="H334" s="20" t="s">
        <v>14694</v>
      </c>
      <c r="I334" s="20" t="s">
        <v>15986</v>
      </c>
      <c r="J334" s="20" t="s">
        <v>101</v>
      </c>
      <c r="K334" s="20" t="s">
        <v>14732</v>
      </c>
      <c r="L334" s="20" t="s">
        <v>15987</v>
      </c>
      <c r="M334" s="20"/>
      <c r="N334" s="20" t="s">
        <v>14742</v>
      </c>
      <c r="O334" s="20" t="s">
        <v>14772</v>
      </c>
      <c r="P334" s="20" t="s">
        <v>14700</v>
      </c>
      <c r="Q334" s="20"/>
      <c r="R334" s="20"/>
      <c r="S334" s="20" t="s">
        <v>14283</v>
      </c>
      <c r="T334" s="20" t="s">
        <v>14704</v>
      </c>
      <c r="U334" s="20" t="s">
        <v>15857</v>
      </c>
      <c r="V334" s="20" t="s">
        <v>15665</v>
      </c>
      <c r="W334" s="20"/>
      <c r="X334" s="20"/>
      <c r="Y334" s="20" t="s">
        <v>69</v>
      </c>
      <c r="Z334" s="20"/>
      <c r="AA334" s="20" t="s">
        <v>15988</v>
      </c>
      <c r="AB334" s="20" t="s">
        <v>69</v>
      </c>
      <c r="AC334" s="20" t="s">
        <v>14884</v>
      </c>
      <c r="AD334" s="20" t="s">
        <v>68</v>
      </c>
      <c r="AE334" s="20" t="s">
        <v>15989</v>
      </c>
      <c r="AF334" s="20" t="s">
        <v>68</v>
      </c>
      <c r="AG334" s="20" t="s">
        <v>15990</v>
      </c>
      <c r="AH334" s="20"/>
      <c r="AI334" s="20" t="s">
        <v>14875</v>
      </c>
      <c r="AJ334" s="20" t="s">
        <v>14283</v>
      </c>
      <c r="AK334" s="20" t="s">
        <v>14283</v>
      </c>
      <c r="AL334" s="20"/>
      <c r="AM334" s="20" t="s">
        <v>14910</v>
      </c>
      <c r="AN334" s="20" t="s">
        <v>105</v>
      </c>
      <c r="AO334" s="20"/>
    </row>
    <row r="335" spans="1:41" x14ac:dyDescent="0.2">
      <c r="A335" s="20" t="s">
        <v>6398</v>
      </c>
      <c r="B335" s="20" t="s">
        <v>15982</v>
      </c>
      <c r="C335" s="20" t="s">
        <v>15983</v>
      </c>
      <c r="D335" s="20" t="s">
        <v>571</v>
      </c>
      <c r="E335" s="20" t="s">
        <v>6400</v>
      </c>
      <c r="F335" s="20" t="s">
        <v>15984</v>
      </c>
      <c r="G335" s="20" t="s">
        <v>15985</v>
      </c>
      <c r="H335" s="20" t="s">
        <v>14694</v>
      </c>
      <c r="I335" s="20" t="s">
        <v>15991</v>
      </c>
      <c r="J335" s="20" t="s">
        <v>101</v>
      </c>
      <c r="K335" s="20" t="s">
        <v>14732</v>
      </c>
      <c r="L335" s="20" t="s">
        <v>15992</v>
      </c>
      <c r="M335" s="20"/>
      <c r="N335" s="20" t="s">
        <v>14742</v>
      </c>
      <c r="O335" s="20" t="s">
        <v>14772</v>
      </c>
      <c r="P335" s="20" t="s">
        <v>14700</v>
      </c>
      <c r="Q335" s="20"/>
      <c r="R335" s="20"/>
      <c r="S335" s="20" t="s">
        <v>14283</v>
      </c>
      <c r="T335" s="20" t="s">
        <v>14704</v>
      </c>
      <c r="U335" s="20" t="s">
        <v>15596</v>
      </c>
      <c r="V335" s="20" t="s">
        <v>15837</v>
      </c>
      <c r="W335" s="20" t="s">
        <v>15993</v>
      </c>
      <c r="X335" s="20" t="s">
        <v>15826</v>
      </c>
      <c r="Y335" s="20" t="s">
        <v>69</v>
      </c>
      <c r="Z335" s="20"/>
      <c r="AA335" s="20" t="s">
        <v>15988</v>
      </c>
      <c r="AB335" s="20" t="s">
        <v>69</v>
      </c>
      <c r="AC335" s="20" t="s">
        <v>14884</v>
      </c>
      <c r="AD335" s="20" t="s">
        <v>68</v>
      </c>
      <c r="AE335" s="20" t="s">
        <v>15994</v>
      </c>
      <c r="AF335" s="20" t="s">
        <v>69</v>
      </c>
      <c r="AG335" s="20" t="s">
        <v>15995</v>
      </c>
      <c r="AH335" s="20"/>
      <c r="AI335" s="20" t="s">
        <v>14875</v>
      </c>
      <c r="AJ335" s="20" t="s">
        <v>14283</v>
      </c>
      <c r="AK335" s="20" t="s">
        <v>14283</v>
      </c>
      <c r="AL335" s="20"/>
      <c r="AM335" s="20" t="s">
        <v>14910</v>
      </c>
      <c r="AN335" s="20" t="s">
        <v>105</v>
      </c>
      <c r="AO335" s="20"/>
    </row>
    <row r="336" spans="1:41" x14ac:dyDescent="0.2">
      <c r="A336" s="20" t="s">
        <v>6398</v>
      </c>
      <c r="B336" s="20" t="s">
        <v>15982</v>
      </c>
      <c r="C336" s="20" t="s">
        <v>15983</v>
      </c>
      <c r="D336" s="20" t="s">
        <v>571</v>
      </c>
      <c r="E336" s="20" t="s">
        <v>6400</v>
      </c>
      <c r="F336" s="20" t="s">
        <v>15984</v>
      </c>
      <c r="G336" s="20" t="s">
        <v>15985</v>
      </c>
      <c r="H336" s="20" t="s">
        <v>14694</v>
      </c>
      <c r="I336" s="20" t="s">
        <v>15996</v>
      </c>
      <c r="J336" s="20" t="s">
        <v>101</v>
      </c>
      <c r="K336" s="20" t="s">
        <v>14732</v>
      </c>
      <c r="L336" s="20" t="s">
        <v>15997</v>
      </c>
      <c r="M336" s="20"/>
      <c r="N336" s="20" t="s">
        <v>14742</v>
      </c>
      <c r="O336" s="20" t="s">
        <v>14772</v>
      </c>
      <c r="P336" s="20" t="s">
        <v>14700</v>
      </c>
      <c r="Q336" s="20"/>
      <c r="R336" s="20"/>
      <c r="S336" s="20" t="s">
        <v>14283</v>
      </c>
      <c r="T336" s="20" t="s">
        <v>14704</v>
      </c>
      <c r="U336" s="20" t="s">
        <v>15662</v>
      </c>
      <c r="V336" s="20" t="s">
        <v>15643</v>
      </c>
      <c r="W336" s="20" t="s">
        <v>15669</v>
      </c>
      <c r="X336" s="20" t="s">
        <v>14847</v>
      </c>
      <c r="Y336" s="20" t="s">
        <v>69</v>
      </c>
      <c r="Z336" s="20"/>
      <c r="AA336" s="20" t="s">
        <v>15988</v>
      </c>
      <c r="AB336" s="20" t="s">
        <v>69</v>
      </c>
      <c r="AC336" s="20" t="s">
        <v>14884</v>
      </c>
      <c r="AD336" s="20" t="s">
        <v>68</v>
      </c>
      <c r="AE336" s="20" t="s">
        <v>15994</v>
      </c>
      <c r="AF336" s="20" t="s">
        <v>69</v>
      </c>
      <c r="AG336" s="20" t="s">
        <v>15998</v>
      </c>
      <c r="AH336" s="20"/>
      <c r="AI336" s="20" t="s">
        <v>14875</v>
      </c>
      <c r="AJ336" s="20" t="s">
        <v>14283</v>
      </c>
      <c r="AK336" s="20" t="s">
        <v>14283</v>
      </c>
      <c r="AL336" s="20"/>
      <c r="AM336" s="20" t="s">
        <v>14910</v>
      </c>
      <c r="AN336" s="20" t="s">
        <v>105</v>
      </c>
      <c r="AO336" s="20"/>
    </row>
    <row r="337" spans="1:41" x14ac:dyDescent="0.2">
      <c r="A337" s="20" t="s">
        <v>6398</v>
      </c>
      <c r="B337" s="20" t="s">
        <v>15982</v>
      </c>
      <c r="C337" s="20" t="s">
        <v>15983</v>
      </c>
      <c r="D337" s="20" t="s">
        <v>571</v>
      </c>
      <c r="E337" s="20" t="s">
        <v>6400</v>
      </c>
      <c r="F337" s="20" t="s">
        <v>15984</v>
      </c>
      <c r="G337" s="20" t="s">
        <v>15985</v>
      </c>
      <c r="H337" s="20" t="s">
        <v>14694</v>
      </c>
      <c r="I337" s="20" t="s">
        <v>15999</v>
      </c>
      <c r="J337" s="20" t="s">
        <v>101</v>
      </c>
      <c r="K337" s="20" t="s">
        <v>14732</v>
      </c>
      <c r="L337" s="20" t="s">
        <v>16000</v>
      </c>
      <c r="M337" s="20"/>
      <c r="N337" s="20" t="s">
        <v>14742</v>
      </c>
      <c r="O337" s="20" t="s">
        <v>14772</v>
      </c>
      <c r="P337" s="20" t="s">
        <v>14700</v>
      </c>
      <c r="Q337" s="20"/>
      <c r="R337" s="20"/>
      <c r="S337" s="20" t="s">
        <v>14283</v>
      </c>
      <c r="T337" s="20" t="s">
        <v>14704</v>
      </c>
      <c r="U337" s="20" t="s">
        <v>16001</v>
      </c>
      <c r="V337" s="20" t="s">
        <v>16002</v>
      </c>
      <c r="W337" s="20" t="s">
        <v>15993</v>
      </c>
      <c r="X337" s="20" t="s">
        <v>16003</v>
      </c>
      <c r="Y337" s="20" t="s">
        <v>69</v>
      </c>
      <c r="Z337" s="20"/>
      <c r="AA337" s="20" t="s">
        <v>15988</v>
      </c>
      <c r="AB337" s="20" t="s">
        <v>69</v>
      </c>
      <c r="AC337" s="20" t="s">
        <v>14884</v>
      </c>
      <c r="AD337" s="20" t="s">
        <v>68</v>
      </c>
      <c r="AE337" s="20" t="s">
        <v>15994</v>
      </c>
      <c r="AF337" s="20" t="s">
        <v>69</v>
      </c>
      <c r="AG337" s="20" t="s">
        <v>16004</v>
      </c>
      <c r="AH337" s="20"/>
      <c r="AI337" s="20" t="s">
        <v>14875</v>
      </c>
      <c r="AJ337" s="20" t="s">
        <v>14283</v>
      </c>
      <c r="AK337" s="20" t="s">
        <v>14283</v>
      </c>
      <c r="AL337" s="20"/>
      <c r="AM337" s="20" t="s">
        <v>14910</v>
      </c>
      <c r="AN337" s="20" t="s">
        <v>105</v>
      </c>
      <c r="AO337" s="20"/>
    </row>
    <row r="338" spans="1:41" x14ac:dyDescent="0.2">
      <c r="A338" s="20" t="s">
        <v>6398</v>
      </c>
      <c r="B338" s="20" t="s">
        <v>15982</v>
      </c>
      <c r="C338" s="20" t="s">
        <v>15983</v>
      </c>
      <c r="D338" s="20" t="s">
        <v>571</v>
      </c>
      <c r="E338" s="20" t="s">
        <v>6400</v>
      </c>
      <c r="F338" s="20" t="s">
        <v>15984</v>
      </c>
      <c r="G338" s="20" t="s">
        <v>15985</v>
      </c>
      <c r="H338" s="20" t="s">
        <v>14694</v>
      </c>
      <c r="I338" s="20" t="s">
        <v>16005</v>
      </c>
      <c r="J338" s="20" t="s">
        <v>101</v>
      </c>
      <c r="K338" s="20" t="s">
        <v>14732</v>
      </c>
      <c r="L338" s="20" t="s">
        <v>16006</v>
      </c>
      <c r="M338" s="20"/>
      <c r="N338" s="20" t="s">
        <v>14742</v>
      </c>
      <c r="O338" s="20" t="s">
        <v>14772</v>
      </c>
      <c r="P338" s="20" t="s">
        <v>14700</v>
      </c>
      <c r="Q338" s="20"/>
      <c r="R338" s="20"/>
      <c r="S338" s="20" t="s">
        <v>14283</v>
      </c>
      <c r="T338" s="20" t="s">
        <v>14704</v>
      </c>
      <c r="U338" s="20" t="s">
        <v>16007</v>
      </c>
      <c r="V338" s="20" t="s">
        <v>16008</v>
      </c>
      <c r="W338" s="20" t="s">
        <v>15659</v>
      </c>
      <c r="X338" s="20" t="s">
        <v>14843</v>
      </c>
      <c r="Y338" s="20" t="s">
        <v>69</v>
      </c>
      <c r="Z338" s="20"/>
      <c r="AA338" s="20" t="s">
        <v>15988</v>
      </c>
      <c r="AB338" s="20" t="s">
        <v>69</v>
      </c>
      <c r="AC338" s="20" t="s">
        <v>14884</v>
      </c>
      <c r="AD338" s="20" t="s">
        <v>68</v>
      </c>
      <c r="AE338" s="20" t="s">
        <v>15994</v>
      </c>
      <c r="AF338" s="20" t="s">
        <v>69</v>
      </c>
      <c r="AG338" s="20" t="s">
        <v>16009</v>
      </c>
      <c r="AH338" s="20"/>
      <c r="AI338" s="20" t="s">
        <v>14875</v>
      </c>
      <c r="AJ338" s="20" t="s">
        <v>14283</v>
      </c>
      <c r="AK338" s="20" t="s">
        <v>14283</v>
      </c>
      <c r="AL338" s="20"/>
      <c r="AM338" s="20" t="s">
        <v>14910</v>
      </c>
      <c r="AN338" s="20" t="s">
        <v>105</v>
      </c>
      <c r="AO338" s="20"/>
    </row>
    <row r="339" spans="1:41" x14ac:dyDescent="0.2">
      <c r="A339" s="20" t="s">
        <v>8589</v>
      </c>
      <c r="B339" s="20" t="s">
        <v>16010</v>
      </c>
      <c r="C339" s="20" t="s">
        <v>16011</v>
      </c>
      <c r="D339" s="20" t="s">
        <v>430</v>
      </c>
      <c r="E339" s="20" t="s">
        <v>8592</v>
      </c>
      <c r="F339" s="20" t="s">
        <v>8591</v>
      </c>
      <c r="G339" s="20" t="s">
        <v>16012</v>
      </c>
      <c r="H339" s="20" t="s">
        <v>14694</v>
      </c>
      <c r="I339" s="20" t="s">
        <v>16013</v>
      </c>
      <c r="J339" s="20" t="s">
        <v>101</v>
      </c>
      <c r="K339" s="20" t="s">
        <v>14696</v>
      </c>
      <c r="L339" s="20" t="s">
        <v>16014</v>
      </c>
      <c r="M339" s="20"/>
      <c r="N339" s="20" t="s">
        <v>14698</v>
      </c>
      <c r="O339" s="20" t="s">
        <v>14772</v>
      </c>
      <c r="P339" s="20" t="s">
        <v>14700</v>
      </c>
      <c r="Q339" s="20"/>
      <c r="R339" s="20"/>
      <c r="S339" s="20" t="s">
        <v>16015</v>
      </c>
      <c r="T339" s="20" t="s">
        <v>14704</v>
      </c>
      <c r="U339" s="20" t="s">
        <v>16016</v>
      </c>
      <c r="V339" s="20" t="s">
        <v>16017</v>
      </c>
      <c r="W339" s="20"/>
      <c r="X339" s="20"/>
      <c r="Y339" s="20" t="s">
        <v>69</v>
      </c>
      <c r="Z339" s="20"/>
      <c r="AA339" s="20" t="s">
        <v>16018</v>
      </c>
      <c r="AB339" s="20" t="s">
        <v>69</v>
      </c>
      <c r="AC339" s="20" t="s">
        <v>68</v>
      </c>
      <c r="AD339" s="20" t="s">
        <v>68</v>
      </c>
      <c r="AE339" s="20" t="s">
        <v>16019</v>
      </c>
      <c r="AF339" s="20" t="s">
        <v>68</v>
      </c>
      <c r="AG339" s="20" t="s">
        <v>16020</v>
      </c>
      <c r="AH339" s="20"/>
      <c r="AI339" s="20"/>
      <c r="AJ339" s="20" t="s">
        <v>14276</v>
      </c>
      <c r="AK339" s="20" t="s">
        <v>14238</v>
      </c>
      <c r="AL339" s="20"/>
      <c r="AM339" s="20" t="s">
        <v>14910</v>
      </c>
      <c r="AN339" s="20" t="s">
        <v>105</v>
      </c>
      <c r="AO339" s="20" t="s">
        <v>8592</v>
      </c>
    </row>
    <row r="340" spans="1:41" x14ac:dyDescent="0.2">
      <c r="A340" s="20" t="s">
        <v>9374</v>
      </c>
      <c r="B340" s="20" t="s">
        <v>16021</v>
      </c>
      <c r="C340" s="20" t="s">
        <v>16022</v>
      </c>
      <c r="D340" s="20" t="s">
        <v>419</v>
      </c>
      <c r="E340" s="20" t="s">
        <v>9376</v>
      </c>
      <c r="F340" s="20" t="s">
        <v>4390</v>
      </c>
      <c r="G340" s="20" t="s">
        <v>16023</v>
      </c>
      <c r="H340" s="20" t="s">
        <v>14897</v>
      </c>
      <c r="I340" s="20" t="s">
        <v>16024</v>
      </c>
      <c r="J340" s="20" t="s">
        <v>101</v>
      </c>
      <c r="K340" s="20" t="s">
        <v>14696</v>
      </c>
      <c r="L340" s="20" t="s">
        <v>16025</v>
      </c>
      <c r="M340" s="20"/>
      <c r="N340" s="20" t="s">
        <v>14698</v>
      </c>
      <c r="O340" s="20" t="s">
        <v>14772</v>
      </c>
      <c r="P340" s="20" t="s">
        <v>14700</v>
      </c>
      <c r="Q340" s="20"/>
      <c r="R340" s="20"/>
      <c r="S340" s="20" t="s">
        <v>16026</v>
      </c>
      <c r="T340" s="20" t="s">
        <v>14709</v>
      </c>
      <c r="U340" s="20" t="s">
        <v>16027</v>
      </c>
      <c r="V340" s="20" t="s">
        <v>16028</v>
      </c>
      <c r="W340" s="20"/>
      <c r="X340" s="20"/>
      <c r="Y340" s="20" t="s">
        <v>69</v>
      </c>
      <c r="Z340" s="20"/>
      <c r="AA340" s="20" t="s">
        <v>16029</v>
      </c>
      <c r="AB340" s="20" t="s">
        <v>69</v>
      </c>
      <c r="AC340" s="20" t="s">
        <v>14884</v>
      </c>
      <c r="AD340" s="20" t="s">
        <v>69</v>
      </c>
      <c r="AE340" s="20" t="s">
        <v>16030</v>
      </c>
      <c r="AF340" s="20" t="s">
        <v>68</v>
      </c>
      <c r="AG340" s="20" t="s">
        <v>16031</v>
      </c>
      <c r="AH340" s="20"/>
      <c r="AI340" s="20"/>
      <c r="AJ340" s="20" t="s">
        <v>14276</v>
      </c>
      <c r="AK340" s="20" t="s">
        <v>16032</v>
      </c>
      <c r="AL340" s="20"/>
      <c r="AM340" s="20" t="s">
        <v>14910</v>
      </c>
      <c r="AN340" s="20" t="s">
        <v>105</v>
      </c>
      <c r="AO340" s="20"/>
    </row>
    <row r="341" spans="1:41" x14ac:dyDescent="0.2">
      <c r="A341" s="20" t="s">
        <v>9374</v>
      </c>
      <c r="B341" s="20" t="s">
        <v>16021</v>
      </c>
      <c r="C341" s="20" t="s">
        <v>16022</v>
      </c>
      <c r="D341" s="20" t="s">
        <v>419</v>
      </c>
      <c r="E341" s="20" t="s">
        <v>9376</v>
      </c>
      <c r="F341" s="20" t="s">
        <v>4390</v>
      </c>
      <c r="G341" s="20" t="s">
        <v>16023</v>
      </c>
      <c r="H341" s="20" t="s">
        <v>14897</v>
      </c>
      <c r="I341" s="20" t="s">
        <v>16024</v>
      </c>
      <c r="J341" s="20" t="s">
        <v>101</v>
      </c>
      <c r="K341" s="20" t="s">
        <v>14696</v>
      </c>
      <c r="L341" s="20" t="s">
        <v>16025</v>
      </c>
      <c r="M341" s="20"/>
      <c r="N341" s="20" t="s">
        <v>14698</v>
      </c>
      <c r="O341" s="20" t="s">
        <v>14772</v>
      </c>
      <c r="P341" s="20" t="s">
        <v>14700</v>
      </c>
      <c r="Q341" s="20"/>
      <c r="R341" s="20"/>
      <c r="S341" s="20" t="s">
        <v>16026</v>
      </c>
      <c r="T341" s="20" t="s">
        <v>14704</v>
      </c>
      <c r="U341" s="20" t="s">
        <v>15476</v>
      </c>
      <c r="V341" s="20" t="s">
        <v>15882</v>
      </c>
      <c r="W341" s="20"/>
      <c r="X341" s="20"/>
      <c r="Y341" s="20" t="s">
        <v>69</v>
      </c>
      <c r="Z341" s="20"/>
      <c r="AA341" s="20" t="s">
        <v>16029</v>
      </c>
      <c r="AB341" s="20" t="s">
        <v>69</v>
      </c>
      <c r="AC341" s="20" t="s">
        <v>14884</v>
      </c>
      <c r="AD341" s="20" t="s">
        <v>69</v>
      </c>
      <c r="AE341" s="20" t="s">
        <v>16033</v>
      </c>
      <c r="AF341" s="20" t="s">
        <v>68</v>
      </c>
      <c r="AG341" s="20" t="s">
        <v>16031</v>
      </c>
      <c r="AH341" s="20"/>
      <c r="AI341" s="20"/>
      <c r="AJ341" s="20" t="s">
        <v>14276</v>
      </c>
      <c r="AK341" s="20" t="s">
        <v>16032</v>
      </c>
      <c r="AL341" s="20"/>
      <c r="AM341" s="20" t="s">
        <v>14910</v>
      </c>
      <c r="AN341" s="20" t="s">
        <v>105</v>
      </c>
      <c r="AO341" s="20"/>
    </row>
    <row r="342" spans="1:41" x14ac:dyDescent="0.2">
      <c r="A342" s="20" t="s">
        <v>9374</v>
      </c>
      <c r="B342" s="20" t="s">
        <v>16021</v>
      </c>
      <c r="C342" s="20" t="s">
        <v>16022</v>
      </c>
      <c r="D342" s="20" t="s">
        <v>419</v>
      </c>
      <c r="E342" s="20" t="s">
        <v>9376</v>
      </c>
      <c r="F342" s="20" t="s">
        <v>4390</v>
      </c>
      <c r="G342" s="20" t="s">
        <v>16023</v>
      </c>
      <c r="H342" s="20" t="s">
        <v>14897</v>
      </c>
      <c r="I342" s="20" t="s">
        <v>16024</v>
      </c>
      <c r="J342" s="20" t="s">
        <v>101</v>
      </c>
      <c r="K342" s="20" t="s">
        <v>14696</v>
      </c>
      <c r="L342" s="20" t="s">
        <v>16025</v>
      </c>
      <c r="M342" s="20"/>
      <c r="N342" s="20" t="s">
        <v>14698</v>
      </c>
      <c r="O342" s="20" t="s">
        <v>14772</v>
      </c>
      <c r="P342" s="20" t="s">
        <v>14700</v>
      </c>
      <c r="Q342" s="20"/>
      <c r="R342" s="20"/>
      <c r="S342" s="20" t="s">
        <v>16034</v>
      </c>
      <c r="T342" s="20" t="s">
        <v>14709</v>
      </c>
      <c r="U342" s="20" t="s">
        <v>16027</v>
      </c>
      <c r="V342" s="20" t="s">
        <v>16035</v>
      </c>
      <c r="W342" s="20"/>
      <c r="X342" s="20"/>
      <c r="Y342" s="20" t="s">
        <v>69</v>
      </c>
      <c r="Z342" s="20"/>
      <c r="AA342" s="20" t="s">
        <v>16029</v>
      </c>
      <c r="AB342" s="20" t="s">
        <v>69</v>
      </c>
      <c r="AC342" s="20" t="s">
        <v>14884</v>
      </c>
      <c r="AD342" s="20" t="s">
        <v>69</v>
      </c>
      <c r="AE342" s="20" t="s">
        <v>16036</v>
      </c>
      <c r="AF342" s="20" t="s">
        <v>69</v>
      </c>
      <c r="AG342" s="20" t="s">
        <v>16037</v>
      </c>
      <c r="AH342" s="20"/>
      <c r="AI342" s="20"/>
      <c r="AJ342" s="20" t="s">
        <v>14276</v>
      </c>
      <c r="AK342" s="20" t="s">
        <v>16038</v>
      </c>
      <c r="AL342" s="20"/>
      <c r="AM342" s="20" t="s">
        <v>14910</v>
      </c>
      <c r="AN342" s="20" t="s">
        <v>105</v>
      </c>
      <c r="AO342" s="20"/>
    </row>
    <row r="343" spans="1:41" x14ac:dyDescent="0.2">
      <c r="A343" s="20" t="s">
        <v>9374</v>
      </c>
      <c r="B343" s="20" t="s">
        <v>16021</v>
      </c>
      <c r="C343" s="20" t="s">
        <v>16022</v>
      </c>
      <c r="D343" s="20" t="s">
        <v>419</v>
      </c>
      <c r="E343" s="20" t="s">
        <v>9376</v>
      </c>
      <c r="F343" s="20" t="s">
        <v>4390</v>
      </c>
      <c r="G343" s="20" t="s">
        <v>16023</v>
      </c>
      <c r="H343" s="20" t="s">
        <v>14897</v>
      </c>
      <c r="I343" s="20" t="s">
        <v>16024</v>
      </c>
      <c r="J343" s="20" t="s">
        <v>101</v>
      </c>
      <c r="K343" s="20" t="s">
        <v>14696</v>
      </c>
      <c r="L343" s="20" t="s">
        <v>16025</v>
      </c>
      <c r="M343" s="20"/>
      <c r="N343" s="20" t="s">
        <v>14698</v>
      </c>
      <c r="O343" s="20" t="s">
        <v>14772</v>
      </c>
      <c r="P343" s="20" t="s">
        <v>14700</v>
      </c>
      <c r="Q343" s="20"/>
      <c r="R343" s="20"/>
      <c r="S343" s="20" t="s">
        <v>16034</v>
      </c>
      <c r="T343" s="20" t="s">
        <v>14704</v>
      </c>
      <c r="U343" s="20" t="s">
        <v>15476</v>
      </c>
      <c r="V343" s="20" t="s">
        <v>14891</v>
      </c>
      <c r="W343" s="20"/>
      <c r="X343" s="20"/>
      <c r="Y343" s="20" t="s">
        <v>69</v>
      </c>
      <c r="Z343" s="20"/>
      <c r="AA343" s="20" t="s">
        <v>16029</v>
      </c>
      <c r="AB343" s="20" t="s">
        <v>69</v>
      </c>
      <c r="AC343" s="20" t="s">
        <v>14884</v>
      </c>
      <c r="AD343" s="20" t="s">
        <v>69</v>
      </c>
      <c r="AE343" s="20" t="s">
        <v>16039</v>
      </c>
      <c r="AF343" s="20" t="s">
        <v>69</v>
      </c>
      <c r="AG343" s="20" t="s">
        <v>16037</v>
      </c>
      <c r="AH343" s="20"/>
      <c r="AI343" s="20"/>
      <c r="AJ343" s="20" t="s">
        <v>14276</v>
      </c>
      <c r="AK343" s="20" t="s">
        <v>16038</v>
      </c>
      <c r="AL343" s="20"/>
      <c r="AM343" s="20" t="s">
        <v>14910</v>
      </c>
      <c r="AN343" s="20" t="s">
        <v>105</v>
      </c>
      <c r="AO343" s="20"/>
    </row>
    <row r="344" spans="1:41" x14ac:dyDescent="0.2">
      <c r="A344" s="20" t="s">
        <v>9586</v>
      </c>
      <c r="B344" s="20" t="s">
        <v>16040</v>
      </c>
      <c r="C344" s="20" t="s">
        <v>16041</v>
      </c>
      <c r="D344" s="20" t="s">
        <v>430</v>
      </c>
      <c r="E344" s="20" t="s">
        <v>9588</v>
      </c>
      <c r="F344" s="20" t="s">
        <v>4093</v>
      </c>
      <c r="G344" s="20" t="s">
        <v>195</v>
      </c>
      <c r="H344" s="20" t="s">
        <v>14897</v>
      </c>
      <c r="I344" s="20" t="s">
        <v>16042</v>
      </c>
      <c r="J344" s="20" t="s">
        <v>101</v>
      </c>
      <c r="K344" s="20" t="s">
        <v>14696</v>
      </c>
      <c r="L344" s="20" t="s">
        <v>16043</v>
      </c>
      <c r="M344" s="20"/>
      <c r="N344" s="20" t="s">
        <v>14742</v>
      </c>
      <c r="O344" s="20" t="s">
        <v>14772</v>
      </c>
      <c r="P344" s="20" t="s">
        <v>14715</v>
      </c>
      <c r="Q344" s="20"/>
      <c r="R344" s="20"/>
      <c r="S344" s="20" t="s">
        <v>16044</v>
      </c>
      <c r="T344" s="20" t="s">
        <v>14709</v>
      </c>
      <c r="U344" s="20" t="s">
        <v>16045</v>
      </c>
      <c r="V344" s="20" t="s">
        <v>16046</v>
      </c>
      <c r="W344" s="20"/>
      <c r="X344" s="20"/>
      <c r="Y344" s="20" t="s">
        <v>69</v>
      </c>
      <c r="Z344" s="20"/>
      <c r="AA344" s="20" t="s">
        <v>14740</v>
      </c>
      <c r="AB344" s="20" t="s">
        <v>69</v>
      </c>
      <c r="AC344" s="20" t="s">
        <v>14884</v>
      </c>
      <c r="AD344" s="20" t="s">
        <v>69</v>
      </c>
      <c r="AE344" s="20" t="s">
        <v>16047</v>
      </c>
      <c r="AF344" s="20" t="s">
        <v>68</v>
      </c>
      <c r="AG344" s="20" t="s">
        <v>16048</v>
      </c>
      <c r="AH344" s="20"/>
      <c r="AI344" s="20"/>
      <c r="AJ344" s="20" t="s">
        <v>16049</v>
      </c>
      <c r="AK344" s="20" t="s">
        <v>14283</v>
      </c>
      <c r="AL344" s="20"/>
      <c r="AM344" s="20" t="s">
        <v>15199</v>
      </c>
      <c r="AN344" s="20" t="s">
        <v>105</v>
      </c>
      <c r="AO344" s="20"/>
    </row>
    <row r="345" spans="1:41" x14ac:dyDescent="0.2">
      <c r="A345" s="20" t="s">
        <v>9586</v>
      </c>
      <c r="B345" s="20" t="s">
        <v>16040</v>
      </c>
      <c r="C345" s="20" t="s">
        <v>16041</v>
      </c>
      <c r="D345" s="20" t="s">
        <v>430</v>
      </c>
      <c r="E345" s="20" t="s">
        <v>9588</v>
      </c>
      <c r="F345" s="20" t="s">
        <v>4093</v>
      </c>
      <c r="G345" s="20" t="s">
        <v>195</v>
      </c>
      <c r="H345" s="20" t="s">
        <v>14897</v>
      </c>
      <c r="I345" s="20" t="s">
        <v>16042</v>
      </c>
      <c r="J345" s="20" t="s">
        <v>101</v>
      </c>
      <c r="K345" s="20" t="s">
        <v>14696</v>
      </c>
      <c r="L345" s="20" t="s">
        <v>16043</v>
      </c>
      <c r="M345" s="20"/>
      <c r="N345" s="20" t="s">
        <v>14742</v>
      </c>
      <c r="O345" s="20" t="s">
        <v>14772</v>
      </c>
      <c r="P345" s="20" t="s">
        <v>14715</v>
      </c>
      <c r="Q345" s="20"/>
      <c r="R345" s="20"/>
      <c r="S345" s="20" t="s">
        <v>16044</v>
      </c>
      <c r="T345" s="20" t="s">
        <v>14704</v>
      </c>
      <c r="U345" s="20" t="s">
        <v>16050</v>
      </c>
      <c r="V345" s="20" t="s">
        <v>15785</v>
      </c>
      <c r="W345" s="20"/>
      <c r="X345" s="20"/>
      <c r="Y345" s="20" t="s">
        <v>69</v>
      </c>
      <c r="Z345" s="20"/>
      <c r="AA345" s="20" t="s">
        <v>14740</v>
      </c>
      <c r="AB345" s="20" t="s">
        <v>69</v>
      </c>
      <c r="AC345" s="20" t="s">
        <v>14884</v>
      </c>
      <c r="AD345" s="20" t="s">
        <v>69</v>
      </c>
      <c r="AE345" s="20" t="s">
        <v>16051</v>
      </c>
      <c r="AF345" s="20" t="s">
        <v>68</v>
      </c>
      <c r="AG345" s="20" t="s">
        <v>16048</v>
      </c>
      <c r="AH345" s="20"/>
      <c r="AI345" s="20"/>
      <c r="AJ345" s="20" t="s">
        <v>16049</v>
      </c>
      <c r="AK345" s="20" t="s">
        <v>14283</v>
      </c>
      <c r="AL345" s="20"/>
      <c r="AM345" s="20" t="s">
        <v>15199</v>
      </c>
      <c r="AN345" s="20" t="s">
        <v>105</v>
      </c>
      <c r="AO345" s="20"/>
    </row>
    <row r="346" spans="1:41" x14ac:dyDescent="0.2">
      <c r="A346" s="20" t="s">
        <v>9586</v>
      </c>
      <c r="B346" s="20" t="s">
        <v>16040</v>
      </c>
      <c r="C346" s="20" t="s">
        <v>16041</v>
      </c>
      <c r="D346" s="20" t="s">
        <v>430</v>
      </c>
      <c r="E346" s="20" t="s">
        <v>9588</v>
      </c>
      <c r="F346" s="20" t="s">
        <v>4093</v>
      </c>
      <c r="G346" s="20" t="s">
        <v>195</v>
      </c>
      <c r="H346" s="20" t="s">
        <v>14897</v>
      </c>
      <c r="I346" s="20" t="s">
        <v>16042</v>
      </c>
      <c r="J346" s="20" t="s">
        <v>101</v>
      </c>
      <c r="K346" s="20" t="s">
        <v>14696</v>
      </c>
      <c r="L346" s="20" t="s">
        <v>16043</v>
      </c>
      <c r="M346" s="20"/>
      <c r="N346" s="20" t="s">
        <v>14742</v>
      </c>
      <c r="O346" s="20" t="s">
        <v>14772</v>
      </c>
      <c r="P346" s="20" t="s">
        <v>14715</v>
      </c>
      <c r="Q346" s="20"/>
      <c r="R346" s="20"/>
      <c r="S346" s="20" t="s">
        <v>16052</v>
      </c>
      <c r="T346" s="20" t="s">
        <v>14709</v>
      </c>
      <c r="U346" s="20" t="s">
        <v>16045</v>
      </c>
      <c r="V346" s="20" t="s">
        <v>16053</v>
      </c>
      <c r="W346" s="20"/>
      <c r="X346" s="20"/>
      <c r="Y346" s="20" t="s">
        <v>69</v>
      </c>
      <c r="Z346" s="20"/>
      <c r="AA346" s="20" t="s">
        <v>14740</v>
      </c>
      <c r="AB346" s="20" t="s">
        <v>69</v>
      </c>
      <c r="AC346" s="20" t="s">
        <v>14884</v>
      </c>
      <c r="AD346" s="20" t="s">
        <v>69</v>
      </c>
      <c r="AE346" s="20" t="s">
        <v>16054</v>
      </c>
      <c r="AF346" s="20" t="s">
        <v>69</v>
      </c>
      <c r="AG346" s="20" t="s">
        <v>16055</v>
      </c>
      <c r="AH346" s="20"/>
      <c r="AI346" s="20"/>
      <c r="AJ346" s="20" t="s">
        <v>16049</v>
      </c>
      <c r="AK346" s="20"/>
      <c r="AL346" s="20"/>
      <c r="AM346" s="20" t="s">
        <v>14910</v>
      </c>
      <c r="AN346" s="20" t="s">
        <v>105</v>
      </c>
      <c r="AO346" s="20"/>
    </row>
    <row r="347" spans="1:41" x14ac:dyDescent="0.2">
      <c r="A347" s="20" t="s">
        <v>9586</v>
      </c>
      <c r="B347" s="20" t="s">
        <v>16040</v>
      </c>
      <c r="C347" s="20" t="s">
        <v>16041</v>
      </c>
      <c r="D347" s="20" t="s">
        <v>430</v>
      </c>
      <c r="E347" s="20" t="s">
        <v>9588</v>
      </c>
      <c r="F347" s="20" t="s">
        <v>4093</v>
      </c>
      <c r="G347" s="20" t="s">
        <v>195</v>
      </c>
      <c r="H347" s="20" t="s">
        <v>14897</v>
      </c>
      <c r="I347" s="20" t="s">
        <v>16042</v>
      </c>
      <c r="J347" s="20" t="s">
        <v>101</v>
      </c>
      <c r="K347" s="20" t="s">
        <v>14696</v>
      </c>
      <c r="L347" s="20" t="s">
        <v>16043</v>
      </c>
      <c r="M347" s="20"/>
      <c r="N347" s="20" t="s">
        <v>14742</v>
      </c>
      <c r="O347" s="20" t="s">
        <v>14772</v>
      </c>
      <c r="P347" s="20" t="s">
        <v>14715</v>
      </c>
      <c r="Q347" s="20"/>
      <c r="R347" s="20"/>
      <c r="S347" s="20" t="s">
        <v>16052</v>
      </c>
      <c r="T347" s="20" t="s">
        <v>14704</v>
      </c>
      <c r="U347" s="20" t="s">
        <v>16050</v>
      </c>
      <c r="V347" s="20" t="s">
        <v>16056</v>
      </c>
      <c r="W347" s="20"/>
      <c r="X347" s="20"/>
      <c r="Y347" s="20" t="s">
        <v>69</v>
      </c>
      <c r="Z347" s="20"/>
      <c r="AA347" s="20" t="s">
        <v>14740</v>
      </c>
      <c r="AB347" s="20" t="s">
        <v>69</v>
      </c>
      <c r="AC347" s="20" t="s">
        <v>14884</v>
      </c>
      <c r="AD347" s="20" t="s">
        <v>69</v>
      </c>
      <c r="AE347" s="20" t="s">
        <v>16057</v>
      </c>
      <c r="AF347" s="20" t="s">
        <v>69</v>
      </c>
      <c r="AG347" s="20" t="s">
        <v>16055</v>
      </c>
      <c r="AH347" s="20"/>
      <c r="AI347" s="20"/>
      <c r="AJ347" s="20" t="s">
        <v>16049</v>
      </c>
      <c r="AK347" s="20"/>
      <c r="AL347" s="20"/>
      <c r="AM347" s="20" t="s">
        <v>14910</v>
      </c>
      <c r="AN347" s="20" t="s">
        <v>105</v>
      </c>
      <c r="AO347" s="20"/>
    </row>
    <row r="348" spans="1:41" x14ac:dyDescent="0.2">
      <c r="A348" s="20" t="s">
        <v>9586</v>
      </c>
      <c r="B348" s="20" t="s">
        <v>16040</v>
      </c>
      <c r="C348" s="20" t="s">
        <v>16041</v>
      </c>
      <c r="D348" s="20" t="s">
        <v>430</v>
      </c>
      <c r="E348" s="20" t="s">
        <v>9588</v>
      </c>
      <c r="F348" s="20" t="s">
        <v>4093</v>
      </c>
      <c r="G348" s="20" t="s">
        <v>195</v>
      </c>
      <c r="H348" s="20" t="s">
        <v>14897</v>
      </c>
      <c r="I348" s="20" t="s">
        <v>16042</v>
      </c>
      <c r="J348" s="20" t="s">
        <v>101</v>
      </c>
      <c r="K348" s="20" t="s">
        <v>14696</v>
      </c>
      <c r="L348" s="20" t="s">
        <v>16043</v>
      </c>
      <c r="M348" s="20"/>
      <c r="N348" s="20" t="s">
        <v>14746</v>
      </c>
      <c r="O348" s="20" t="s">
        <v>14772</v>
      </c>
      <c r="P348" s="20" t="s">
        <v>14715</v>
      </c>
      <c r="Q348" s="20"/>
      <c r="R348" s="20"/>
      <c r="S348" s="20" t="s">
        <v>16044</v>
      </c>
      <c r="T348" s="20" t="s">
        <v>14709</v>
      </c>
      <c r="U348" s="20" t="s">
        <v>16058</v>
      </c>
      <c r="V348" s="20" t="s">
        <v>16059</v>
      </c>
      <c r="W348" s="20"/>
      <c r="X348" s="20"/>
      <c r="Y348" s="20" t="s">
        <v>69</v>
      </c>
      <c r="Z348" s="20"/>
      <c r="AA348" s="20" t="s">
        <v>14740</v>
      </c>
      <c r="AB348" s="20" t="s">
        <v>69</v>
      </c>
      <c r="AC348" s="20" t="s">
        <v>14884</v>
      </c>
      <c r="AD348" s="20" t="s">
        <v>69</v>
      </c>
      <c r="AE348" s="20" t="s">
        <v>16060</v>
      </c>
      <c r="AF348" s="20" t="s">
        <v>68</v>
      </c>
      <c r="AG348" s="20" t="s">
        <v>16048</v>
      </c>
      <c r="AH348" s="20"/>
      <c r="AI348" s="20"/>
      <c r="AJ348" s="20" t="s">
        <v>16049</v>
      </c>
      <c r="AK348" s="20" t="s">
        <v>14283</v>
      </c>
      <c r="AL348" s="20"/>
      <c r="AM348" s="20" t="s">
        <v>15199</v>
      </c>
      <c r="AN348" s="20" t="s">
        <v>105</v>
      </c>
      <c r="AO348" s="20"/>
    </row>
    <row r="349" spans="1:41" x14ac:dyDescent="0.2">
      <c r="A349" s="20" t="s">
        <v>9586</v>
      </c>
      <c r="B349" s="20" t="s">
        <v>16040</v>
      </c>
      <c r="C349" s="20" t="s">
        <v>16041</v>
      </c>
      <c r="D349" s="20" t="s">
        <v>430</v>
      </c>
      <c r="E349" s="20" t="s">
        <v>9588</v>
      </c>
      <c r="F349" s="20" t="s">
        <v>4093</v>
      </c>
      <c r="G349" s="20" t="s">
        <v>195</v>
      </c>
      <c r="H349" s="20" t="s">
        <v>14897</v>
      </c>
      <c r="I349" s="20" t="s">
        <v>16042</v>
      </c>
      <c r="J349" s="20" t="s">
        <v>101</v>
      </c>
      <c r="K349" s="20" t="s">
        <v>14696</v>
      </c>
      <c r="L349" s="20" t="s">
        <v>16043</v>
      </c>
      <c r="M349" s="20"/>
      <c r="N349" s="20" t="s">
        <v>14746</v>
      </c>
      <c r="O349" s="20" t="s">
        <v>14772</v>
      </c>
      <c r="P349" s="20" t="s">
        <v>14715</v>
      </c>
      <c r="Q349" s="20"/>
      <c r="R349" s="20"/>
      <c r="S349" s="20" t="s">
        <v>16044</v>
      </c>
      <c r="T349" s="20" t="s">
        <v>14704</v>
      </c>
      <c r="U349" s="20" t="s">
        <v>16061</v>
      </c>
      <c r="V349" s="20" t="s">
        <v>16062</v>
      </c>
      <c r="W349" s="20"/>
      <c r="X349" s="20"/>
      <c r="Y349" s="20" t="s">
        <v>69</v>
      </c>
      <c r="Z349" s="20"/>
      <c r="AA349" s="20" t="s">
        <v>14740</v>
      </c>
      <c r="AB349" s="20" t="s">
        <v>69</v>
      </c>
      <c r="AC349" s="20" t="s">
        <v>14884</v>
      </c>
      <c r="AD349" s="20" t="s">
        <v>69</v>
      </c>
      <c r="AE349" s="20" t="s">
        <v>16063</v>
      </c>
      <c r="AF349" s="20" t="s">
        <v>68</v>
      </c>
      <c r="AG349" s="20" t="s">
        <v>16048</v>
      </c>
      <c r="AH349" s="20"/>
      <c r="AI349" s="20"/>
      <c r="AJ349" s="20" t="s">
        <v>16049</v>
      </c>
      <c r="AK349" s="20" t="s">
        <v>14283</v>
      </c>
      <c r="AL349" s="20"/>
      <c r="AM349" s="20" t="s">
        <v>15199</v>
      </c>
      <c r="AN349" s="20" t="s">
        <v>105</v>
      </c>
      <c r="AO349" s="20"/>
    </row>
    <row r="350" spans="1:41" x14ac:dyDescent="0.2">
      <c r="A350" s="20" t="s">
        <v>9586</v>
      </c>
      <c r="B350" s="20" t="s">
        <v>16040</v>
      </c>
      <c r="C350" s="20" t="s">
        <v>16041</v>
      </c>
      <c r="D350" s="20" t="s">
        <v>430</v>
      </c>
      <c r="E350" s="20" t="s">
        <v>9588</v>
      </c>
      <c r="F350" s="20" t="s">
        <v>4093</v>
      </c>
      <c r="G350" s="20" t="s">
        <v>195</v>
      </c>
      <c r="H350" s="20" t="s">
        <v>14897</v>
      </c>
      <c r="I350" s="20" t="s">
        <v>16042</v>
      </c>
      <c r="J350" s="20" t="s">
        <v>101</v>
      </c>
      <c r="K350" s="20" t="s">
        <v>14696</v>
      </c>
      <c r="L350" s="20" t="s">
        <v>16043</v>
      </c>
      <c r="M350" s="20"/>
      <c r="N350" s="20" t="s">
        <v>14746</v>
      </c>
      <c r="O350" s="20" t="s">
        <v>14772</v>
      </c>
      <c r="P350" s="20" t="s">
        <v>14715</v>
      </c>
      <c r="Q350" s="20"/>
      <c r="R350" s="20"/>
      <c r="S350" s="20" t="s">
        <v>16052</v>
      </c>
      <c r="T350" s="20" t="s">
        <v>14709</v>
      </c>
      <c r="U350" s="20" t="s">
        <v>16058</v>
      </c>
      <c r="V350" s="20" t="s">
        <v>16064</v>
      </c>
      <c r="W350" s="20"/>
      <c r="X350" s="20"/>
      <c r="Y350" s="20" t="s">
        <v>69</v>
      </c>
      <c r="Z350" s="20"/>
      <c r="AA350" s="20" t="s">
        <v>14740</v>
      </c>
      <c r="AB350" s="20" t="s">
        <v>69</v>
      </c>
      <c r="AC350" s="20" t="s">
        <v>14884</v>
      </c>
      <c r="AD350" s="20" t="s">
        <v>69</v>
      </c>
      <c r="AE350" s="20" t="s">
        <v>16065</v>
      </c>
      <c r="AF350" s="20" t="s">
        <v>69</v>
      </c>
      <c r="AG350" s="20" t="s">
        <v>16055</v>
      </c>
      <c r="AH350" s="20"/>
      <c r="AI350" s="20"/>
      <c r="AJ350" s="20" t="s">
        <v>16049</v>
      </c>
      <c r="AK350" s="20"/>
      <c r="AL350" s="20"/>
      <c r="AM350" s="20" t="s">
        <v>14910</v>
      </c>
      <c r="AN350" s="20" t="s">
        <v>105</v>
      </c>
      <c r="AO350" s="20"/>
    </row>
    <row r="351" spans="1:41" x14ac:dyDescent="0.2">
      <c r="A351" s="20" t="s">
        <v>9586</v>
      </c>
      <c r="B351" s="20" t="s">
        <v>16040</v>
      </c>
      <c r="C351" s="20" t="s">
        <v>16041</v>
      </c>
      <c r="D351" s="20" t="s">
        <v>430</v>
      </c>
      <c r="E351" s="20" t="s">
        <v>9588</v>
      </c>
      <c r="F351" s="20" t="s">
        <v>4093</v>
      </c>
      <c r="G351" s="20" t="s">
        <v>195</v>
      </c>
      <c r="H351" s="20" t="s">
        <v>14897</v>
      </c>
      <c r="I351" s="20" t="s">
        <v>16042</v>
      </c>
      <c r="J351" s="20" t="s">
        <v>101</v>
      </c>
      <c r="K351" s="20" t="s">
        <v>14696</v>
      </c>
      <c r="L351" s="20" t="s">
        <v>16043</v>
      </c>
      <c r="M351" s="20"/>
      <c r="N351" s="20" t="s">
        <v>14746</v>
      </c>
      <c r="O351" s="20" t="s">
        <v>14772</v>
      </c>
      <c r="P351" s="20" t="s">
        <v>14715</v>
      </c>
      <c r="Q351" s="20"/>
      <c r="R351" s="20"/>
      <c r="S351" s="20" t="s">
        <v>16052</v>
      </c>
      <c r="T351" s="20" t="s">
        <v>14704</v>
      </c>
      <c r="U351" s="20" t="s">
        <v>16061</v>
      </c>
      <c r="V351" s="20" t="s">
        <v>16066</v>
      </c>
      <c r="W351" s="20"/>
      <c r="X351" s="20"/>
      <c r="Y351" s="20" t="s">
        <v>69</v>
      </c>
      <c r="Z351" s="20"/>
      <c r="AA351" s="20" t="s">
        <v>14740</v>
      </c>
      <c r="AB351" s="20" t="s">
        <v>69</v>
      </c>
      <c r="AC351" s="20" t="s">
        <v>14884</v>
      </c>
      <c r="AD351" s="20" t="s">
        <v>69</v>
      </c>
      <c r="AE351" s="20" t="s">
        <v>16067</v>
      </c>
      <c r="AF351" s="20" t="s">
        <v>69</v>
      </c>
      <c r="AG351" s="20" t="s">
        <v>16055</v>
      </c>
      <c r="AH351" s="20"/>
      <c r="AI351" s="20"/>
      <c r="AJ351" s="20" t="s">
        <v>16049</v>
      </c>
      <c r="AK351" s="20"/>
      <c r="AL351" s="20"/>
      <c r="AM351" s="20" t="s">
        <v>14910</v>
      </c>
      <c r="AN351" s="20" t="s">
        <v>105</v>
      </c>
      <c r="AO351" s="20"/>
    </row>
    <row r="352" spans="1:41" x14ac:dyDescent="0.2">
      <c r="A352" s="20" t="s">
        <v>9586</v>
      </c>
      <c r="B352" s="20" t="s">
        <v>16040</v>
      </c>
      <c r="C352" s="20" t="s">
        <v>16041</v>
      </c>
      <c r="D352" s="20" t="s">
        <v>430</v>
      </c>
      <c r="E352" s="20" t="s">
        <v>9588</v>
      </c>
      <c r="F352" s="20" t="s">
        <v>4093</v>
      </c>
      <c r="G352" s="20" t="s">
        <v>195</v>
      </c>
      <c r="H352" s="20" t="s">
        <v>14897</v>
      </c>
      <c r="I352" s="20" t="s">
        <v>16042</v>
      </c>
      <c r="J352" s="20" t="s">
        <v>101</v>
      </c>
      <c r="K352" s="20" t="s">
        <v>14696</v>
      </c>
      <c r="L352" s="20" t="s">
        <v>16043</v>
      </c>
      <c r="M352" s="20"/>
      <c r="N352" s="20" t="s">
        <v>14698</v>
      </c>
      <c r="O352" s="20" t="s">
        <v>14772</v>
      </c>
      <c r="P352" s="20" t="s">
        <v>14715</v>
      </c>
      <c r="Q352" s="20"/>
      <c r="R352" s="20"/>
      <c r="S352" s="20" t="s">
        <v>16044</v>
      </c>
      <c r="T352" s="20" t="s">
        <v>14709</v>
      </c>
      <c r="U352" s="20" t="s">
        <v>16068</v>
      </c>
      <c r="V352" s="20" t="s">
        <v>16069</v>
      </c>
      <c r="W352" s="20"/>
      <c r="X352" s="20"/>
      <c r="Y352" s="20" t="s">
        <v>69</v>
      </c>
      <c r="Z352" s="20"/>
      <c r="AA352" s="20" t="s">
        <v>14740</v>
      </c>
      <c r="AB352" s="20" t="s">
        <v>69</v>
      </c>
      <c r="AC352" s="20" t="s">
        <v>14884</v>
      </c>
      <c r="AD352" s="20" t="s">
        <v>69</v>
      </c>
      <c r="AE352" s="20" t="s">
        <v>16060</v>
      </c>
      <c r="AF352" s="20" t="s">
        <v>68</v>
      </c>
      <c r="AG352" s="20" t="s">
        <v>16048</v>
      </c>
      <c r="AH352" s="20"/>
      <c r="AI352" s="20"/>
      <c r="AJ352" s="20" t="s">
        <v>16049</v>
      </c>
      <c r="AK352" s="20" t="s">
        <v>14283</v>
      </c>
      <c r="AL352" s="20"/>
      <c r="AM352" s="20" t="s">
        <v>15199</v>
      </c>
      <c r="AN352" s="20" t="s">
        <v>105</v>
      </c>
      <c r="AO352" s="20"/>
    </row>
    <row r="353" spans="1:41" x14ac:dyDescent="0.2">
      <c r="A353" s="20" t="s">
        <v>9586</v>
      </c>
      <c r="B353" s="20" t="s">
        <v>16040</v>
      </c>
      <c r="C353" s="20" t="s">
        <v>16041</v>
      </c>
      <c r="D353" s="20" t="s">
        <v>430</v>
      </c>
      <c r="E353" s="20" t="s">
        <v>9588</v>
      </c>
      <c r="F353" s="20" t="s">
        <v>4093</v>
      </c>
      <c r="G353" s="20" t="s">
        <v>195</v>
      </c>
      <c r="H353" s="20" t="s">
        <v>14897</v>
      </c>
      <c r="I353" s="20" t="s">
        <v>16042</v>
      </c>
      <c r="J353" s="20" t="s">
        <v>101</v>
      </c>
      <c r="K353" s="20" t="s">
        <v>14696</v>
      </c>
      <c r="L353" s="20" t="s">
        <v>16043</v>
      </c>
      <c r="M353" s="20"/>
      <c r="N353" s="20" t="s">
        <v>14698</v>
      </c>
      <c r="O353" s="20" t="s">
        <v>14772</v>
      </c>
      <c r="P353" s="20" t="s">
        <v>14715</v>
      </c>
      <c r="Q353" s="20"/>
      <c r="R353" s="20"/>
      <c r="S353" s="20" t="s">
        <v>16044</v>
      </c>
      <c r="T353" s="20" t="s">
        <v>14704</v>
      </c>
      <c r="U353" s="20" t="s">
        <v>16070</v>
      </c>
      <c r="V353" s="20" t="s">
        <v>16071</v>
      </c>
      <c r="W353" s="20"/>
      <c r="X353" s="20"/>
      <c r="Y353" s="20" t="s">
        <v>69</v>
      </c>
      <c r="Z353" s="20"/>
      <c r="AA353" s="20" t="s">
        <v>14740</v>
      </c>
      <c r="AB353" s="20" t="s">
        <v>69</v>
      </c>
      <c r="AC353" s="20" t="s">
        <v>14884</v>
      </c>
      <c r="AD353" s="20" t="s">
        <v>69</v>
      </c>
      <c r="AE353" s="20" t="s">
        <v>16063</v>
      </c>
      <c r="AF353" s="20" t="s">
        <v>68</v>
      </c>
      <c r="AG353" s="20" t="s">
        <v>16048</v>
      </c>
      <c r="AH353" s="20"/>
      <c r="AI353" s="20"/>
      <c r="AJ353" s="20" t="s">
        <v>16049</v>
      </c>
      <c r="AK353" s="20" t="s">
        <v>14283</v>
      </c>
      <c r="AL353" s="20"/>
      <c r="AM353" s="20" t="s">
        <v>15199</v>
      </c>
      <c r="AN353" s="20" t="s">
        <v>105</v>
      </c>
      <c r="AO353" s="20"/>
    </row>
    <row r="354" spans="1:41" x14ac:dyDescent="0.2">
      <c r="A354" s="20" t="s">
        <v>9586</v>
      </c>
      <c r="B354" s="20" t="s">
        <v>16040</v>
      </c>
      <c r="C354" s="20" t="s">
        <v>16041</v>
      </c>
      <c r="D354" s="20" t="s">
        <v>430</v>
      </c>
      <c r="E354" s="20" t="s">
        <v>9588</v>
      </c>
      <c r="F354" s="20" t="s">
        <v>4093</v>
      </c>
      <c r="G354" s="20" t="s">
        <v>195</v>
      </c>
      <c r="H354" s="20" t="s">
        <v>14897</v>
      </c>
      <c r="I354" s="20" t="s">
        <v>16042</v>
      </c>
      <c r="J354" s="20" t="s">
        <v>101</v>
      </c>
      <c r="K354" s="20" t="s">
        <v>14696</v>
      </c>
      <c r="L354" s="20" t="s">
        <v>16043</v>
      </c>
      <c r="M354" s="20"/>
      <c r="N354" s="20" t="s">
        <v>14698</v>
      </c>
      <c r="O354" s="20" t="s">
        <v>14772</v>
      </c>
      <c r="P354" s="20" t="s">
        <v>14715</v>
      </c>
      <c r="Q354" s="20"/>
      <c r="R354" s="20"/>
      <c r="S354" s="20" t="s">
        <v>16052</v>
      </c>
      <c r="T354" s="20" t="s">
        <v>14709</v>
      </c>
      <c r="U354" s="20" t="s">
        <v>16068</v>
      </c>
      <c r="V354" s="20" t="s">
        <v>16072</v>
      </c>
      <c r="W354" s="20"/>
      <c r="X354" s="20"/>
      <c r="Y354" s="20" t="s">
        <v>69</v>
      </c>
      <c r="Z354" s="20"/>
      <c r="AA354" s="20" t="s">
        <v>14740</v>
      </c>
      <c r="AB354" s="20" t="s">
        <v>69</v>
      </c>
      <c r="AC354" s="20" t="s">
        <v>14884</v>
      </c>
      <c r="AD354" s="20" t="s">
        <v>69</v>
      </c>
      <c r="AE354" s="20" t="s">
        <v>16065</v>
      </c>
      <c r="AF354" s="20" t="s">
        <v>69</v>
      </c>
      <c r="AG354" s="20" t="s">
        <v>16055</v>
      </c>
      <c r="AH354" s="20"/>
      <c r="AI354" s="20"/>
      <c r="AJ354" s="20" t="s">
        <v>16049</v>
      </c>
      <c r="AK354" s="20"/>
      <c r="AL354" s="20"/>
      <c r="AM354" s="20" t="s">
        <v>14910</v>
      </c>
      <c r="AN354" s="20" t="s">
        <v>105</v>
      </c>
      <c r="AO354" s="20"/>
    </row>
    <row r="355" spans="1:41" x14ac:dyDescent="0.2">
      <c r="A355" s="20" t="s">
        <v>9586</v>
      </c>
      <c r="B355" s="20" t="s">
        <v>16040</v>
      </c>
      <c r="C355" s="20" t="s">
        <v>16041</v>
      </c>
      <c r="D355" s="20" t="s">
        <v>430</v>
      </c>
      <c r="E355" s="20" t="s">
        <v>9588</v>
      </c>
      <c r="F355" s="20" t="s">
        <v>4093</v>
      </c>
      <c r="G355" s="20" t="s">
        <v>195</v>
      </c>
      <c r="H355" s="20" t="s">
        <v>14897</v>
      </c>
      <c r="I355" s="20" t="s">
        <v>16042</v>
      </c>
      <c r="J355" s="20" t="s">
        <v>101</v>
      </c>
      <c r="K355" s="20" t="s">
        <v>14696</v>
      </c>
      <c r="L355" s="20" t="s">
        <v>16043</v>
      </c>
      <c r="M355" s="20"/>
      <c r="N355" s="20" t="s">
        <v>14698</v>
      </c>
      <c r="O355" s="20" t="s">
        <v>14772</v>
      </c>
      <c r="P355" s="20" t="s">
        <v>14715</v>
      </c>
      <c r="Q355" s="20"/>
      <c r="R355" s="20"/>
      <c r="S355" s="20" t="s">
        <v>16052</v>
      </c>
      <c r="T355" s="20" t="s">
        <v>14704</v>
      </c>
      <c r="U355" s="20" t="s">
        <v>16070</v>
      </c>
      <c r="V355" s="20" t="s">
        <v>15882</v>
      </c>
      <c r="W355" s="20"/>
      <c r="X355" s="20"/>
      <c r="Y355" s="20" t="s">
        <v>69</v>
      </c>
      <c r="Z355" s="20"/>
      <c r="AA355" s="20" t="s">
        <v>14740</v>
      </c>
      <c r="AB355" s="20" t="s">
        <v>69</v>
      </c>
      <c r="AC355" s="20" t="s">
        <v>14884</v>
      </c>
      <c r="AD355" s="20" t="s">
        <v>69</v>
      </c>
      <c r="AE355" s="20" t="s">
        <v>16067</v>
      </c>
      <c r="AF355" s="20" t="s">
        <v>69</v>
      </c>
      <c r="AG355" s="20" t="s">
        <v>16055</v>
      </c>
      <c r="AH355" s="20"/>
      <c r="AI355" s="20"/>
      <c r="AJ355" s="20" t="s">
        <v>16049</v>
      </c>
      <c r="AK355" s="20"/>
      <c r="AL355" s="20"/>
      <c r="AM355" s="20" t="s">
        <v>14910</v>
      </c>
      <c r="AN355" s="20" t="s">
        <v>105</v>
      </c>
      <c r="AO355" s="20"/>
    </row>
    <row r="356" spans="1:41" x14ac:dyDescent="0.2">
      <c r="A356" s="20" t="s">
        <v>9586</v>
      </c>
      <c r="B356" s="20" t="s">
        <v>16040</v>
      </c>
      <c r="C356" s="20" t="s">
        <v>16041</v>
      </c>
      <c r="D356" s="20" t="s">
        <v>430</v>
      </c>
      <c r="E356" s="20" t="s">
        <v>9588</v>
      </c>
      <c r="F356" s="20" t="s">
        <v>4093</v>
      </c>
      <c r="G356" s="20" t="s">
        <v>195</v>
      </c>
      <c r="H356" s="20" t="s">
        <v>14897</v>
      </c>
      <c r="I356" s="20" t="s">
        <v>16042</v>
      </c>
      <c r="J356" s="20" t="s">
        <v>101</v>
      </c>
      <c r="K356" s="20" t="s">
        <v>14696</v>
      </c>
      <c r="L356" s="20" t="s">
        <v>16043</v>
      </c>
      <c r="M356" s="20"/>
      <c r="N356" s="20" t="s">
        <v>15255</v>
      </c>
      <c r="O356" s="20" t="s">
        <v>14772</v>
      </c>
      <c r="P356" s="20" t="s">
        <v>14715</v>
      </c>
      <c r="Q356" s="20"/>
      <c r="R356" s="20"/>
      <c r="S356" s="20" t="s">
        <v>16044</v>
      </c>
      <c r="T356" s="20" t="s">
        <v>14709</v>
      </c>
      <c r="U356" s="20" t="s">
        <v>16073</v>
      </c>
      <c r="V356" s="20" t="s">
        <v>16074</v>
      </c>
      <c r="W356" s="20"/>
      <c r="X356" s="20"/>
      <c r="Y356" s="20" t="s">
        <v>69</v>
      </c>
      <c r="Z356" s="20"/>
      <c r="AA356" s="20" t="s">
        <v>14740</v>
      </c>
      <c r="AB356" s="20" t="s">
        <v>69</v>
      </c>
      <c r="AC356" s="20" t="s">
        <v>14884</v>
      </c>
      <c r="AD356" s="20" t="s">
        <v>69</v>
      </c>
      <c r="AE356" s="20" t="s">
        <v>16060</v>
      </c>
      <c r="AF356" s="20" t="s">
        <v>68</v>
      </c>
      <c r="AG356" s="20" t="s">
        <v>16048</v>
      </c>
      <c r="AH356" s="20"/>
      <c r="AI356" s="20"/>
      <c r="AJ356" s="20" t="s">
        <v>16049</v>
      </c>
      <c r="AK356" s="20" t="s">
        <v>14283</v>
      </c>
      <c r="AL356" s="20"/>
      <c r="AM356" s="20" t="s">
        <v>15199</v>
      </c>
      <c r="AN356" s="20" t="s">
        <v>105</v>
      </c>
      <c r="AO356" s="20"/>
    </row>
    <row r="357" spans="1:41" x14ac:dyDescent="0.2">
      <c r="A357" s="20" t="s">
        <v>9586</v>
      </c>
      <c r="B357" s="20" t="s">
        <v>16040</v>
      </c>
      <c r="C357" s="20" t="s">
        <v>16041</v>
      </c>
      <c r="D357" s="20" t="s">
        <v>430</v>
      </c>
      <c r="E357" s="20" t="s">
        <v>9588</v>
      </c>
      <c r="F357" s="20" t="s">
        <v>4093</v>
      </c>
      <c r="G357" s="20" t="s">
        <v>195</v>
      </c>
      <c r="H357" s="20" t="s">
        <v>14897</v>
      </c>
      <c r="I357" s="20" t="s">
        <v>16042</v>
      </c>
      <c r="J357" s="20" t="s">
        <v>101</v>
      </c>
      <c r="K357" s="20" t="s">
        <v>14696</v>
      </c>
      <c r="L357" s="20" t="s">
        <v>16043</v>
      </c>
      <c r="M357" s="20"/>
      <c r="N357" s="20" t="s">
        <v>15255</v>
      </c>
      <c r="O357" s="20" t="s">
        <v>14772</v>
      </c>
      <c r="P357" s="20" t="s">
        <v>14715</v>
      </c>
      <c r="Q357" s="20"/>
      <c r="R357" s="20"/>
      <c r="S357" s="20" t="s">
        <v>16044</v>
      </c>
      <c r="T357" s="20" t="s">
        <v>14704</v>
      </c>
      <c r="U357" s="20" t="s">
        <v>16075</v>
      </c>
      <c r="V357" s="20" t="s">
        <v>16076</v>
      </c>
      <c r="W357" s="20"/>
      <c r="X357" s="20"/>
      <c r="Y357" s="20" t="s">
        <v>69</v>
      </c>
      <c r="Z357" s="20"/>
      <c r="AA357" s="20" t="s">
        <v>14740</v>
      </c>
      <c r="AB357" s="20" t="s">
        <v>69</v>
      </c>
      <c r="AC357" s="20" t="s">
        <v>14884</v>
      </c>
      <c r="AD357" s="20" t="s">
        <v>69</v>
      </c>
      <c r="AE357" s="20" t="s">
        <v>16063</v>
      </c>
      <c r="AF357" s="20" t="s">
        <v>68</v>
      </c>
      <c r="AG357" s="20" t="s">
        <v>16048</v>
      </c>
      <c r="AH357" s="20"/>
      <c r="AI357" s="20"/>
      <c r="AJ357" s="20" t="s">
        <v>16049</v>
      </c>
      <c r="AK357" s="20" t="s">
        <v>14283</v>
      </c>
      <c r="AL357" s="20"/>
      <c r="AM357" s="20" t="s">
        <v>15199</v>
      </c>
      <c r="AN357" s="20" t="s">
        <v>105</v>
      </c>
      <c r="AO357" s="20"/>
    </row>
    <row r="358" spans="1:41" x14ac:dyDescent="0.2">
      <c r="A358" s="20" t="s">
        <v>9586</v>
      </c>
      <c r="B358" s="20" t="s">
        <v>16040</v>
      </c>
      <c r="C358" s="20" t="s">
        <v>16041</v>
      </c>
      <c r="D358" s="20" t="s">
        <v>430</v>
      </c>
      <c r="E358" s="20" t="s">
        <v>9588</v>
      </c>
      <c r="F358" s="20" t="s">
        <v>4093</v>
      </c>
      <c r="G358" s="20" t="s">
        <v>195</v>
      </c>
      <c r="H358" s="20" t="s">
        <v>14897</v>
      </c>
      <c r="I358" s="20" t="s">
        <v>16042</v>
      </c>
      <c r="J358" s="20" t="s">
        <v>101</v>
      </c>
      <c r="K358" s="20" t="s">
        <v>14696</v>
      </c>
      <c r="L358" s="20" t="s">
        <v>16043</v>
      </c>
      <c r="M358" s="20"/>
      <c r="N358" s="20" t="s">
        <v>15255</v>
      </c>
      <c r="O358" s="20" t="s">
        <v>14772</v>
      </c>
      <c r="P358" s="20" t="s">
        <v>14715</v>
      </c>
      <c r="Q358" s="20"/>
      <c r="R358" s="20"/>
      <c r="S358" s="20" t="s">
        <v>16052</v>
      </c>
      <c r="T358" s="20" t="s">
        <v>14709</v>
      </c>
      <c r="U358" s="20" t="s">
        <v>16073</v>
      </c>
      <c r="V358" s="20" t="s">
        <v>16077</v>
      </c>
      <c r="W358" s="20"/>
      <c r="X358" s="20"/>
      <c r="Y358" s="20" t="s">
        <v>69</v>
      </c>
      <c r="Z358" s="20"/>
      <c r="AA358" s="20" t="s">
        <v>14740</v>
      </c>
      <c r="AB358" s="20" t="s">
        <v>69</v>
      </c>
      <c r="AC358" s="20" t="s">
        <v>14884</v>
      </c>
      <c r="AD358" s="20" t="s">
        <v>69</v>
      </c>
      <c r="AE358" s="20" t="s">
        <v>16065</v>
      </c>
      <c r="AF358" s="20" t="s">
        <v>69</v>
      </c>
      <c r="AG358" s="20" t="s">
        <v>16055</v>
      </c>
      <c r="AH358" s="20"/>
      <c r="AI358" s="20"/>
      <c r="AJ358" s="20" t="s">
        <v>16049</v>
      </c>
      <c r="AK358" s="20"/>
      <c r="AL358" s="20"/>
      <c r="AM358" s="20" t="s">
        <v>14910</v>
      </c>
      <c r="AN358" s="20" t="s">
        <v>105</v>
      </c>
      <c r="AO358" s="20"/>
    </row>
    <row r="359" spans="1:41" x14ac:dyDescent="0.2">
      <c r="A359" s="20" t="s">
        <v>9586</v>
      </c>
      <c r="B359" s="20" t="s">
        <v>16040</v>
      </c>
      <c r="C359" s="20" t="s">
        <v>16041</v>
      </c>
      <c r="D359" s="20" t="s">
        <v>430</v>
      </c>
      <c r="E359" s="20" t="s">
        <v>9588</v>
      </c>
      <c r="F359" s="20" t="s">
        <v>4093</v>
      </c>
      <c r="G359" s="20" t="s">
        <v>195</v>
      </c>
      <c r="H359" s="20" t="s">
        <v>14897</v>
      </c>
      <c r="I359" s="20" t="s">
        <v>16042</v>
      </c>
      <c r="J359" s="20" t="s">
        <v>101</v>
      </c>
      <c r="K359" s="20" t="s">
        <v>14696</v>
      </c>
      <c r="L359" s="20" t="s">
        <v>16043</v>
      </c>
      <c r="M359" s="20"/>
      <c r="N359" s="20" t="s">
        <v>15255</v>
      </c>
      <c r="O359" s="20" t="s">
        <v>14772</v>
      </c>
      <c r="P359" s="20" t="s">
        <v>14715</v>
      </c>
      <c r="Q359" s="20"/>
      <c r="R359" s="20"/>
      <c r="S359" s="20" t="s">
        <v>16052</v>
      </c>
      <c r="T359" s="20" t="s">
        <v>14704</v>
      </c>
      <c r="U359" s="20" t="s">
        <v>16075</v>
      </c>
      <c r="V359" s="20" t="s">
        <v>16078</v>
      </c>
      <c r="W359" s="20"/>
      <c r="X359" s="20"/>
      <c r="Y359" s="20" t="s">
        <v>69</v>
      </c>
      <c r="Z359" s="20"/>
      <c r="AA359" s="20" t="s">
        <v>14740</v>
      </c>
      <c r="AB359" s="20" t="s">
        <v>69</v>
      </c>
      <c r="AC359" s="20" t="s">
        <v>14884</v>
      </c>
      <c r="AD359" s="20" t="s">
        <v>69</v>
      </c>
      <c r="AE359" s="20" t="s">
        <v>16067</v>
      </c>
      <c r="AF359" s="20" t="s">
        <v>69</v>
      </c>
      <c r="AG359" s="20" t="s">
        <v>16055</v>
      </c>
      <c r="AH359" s="20"/>
      <c r="AI359" s="20"/>
      <c r="AJ359" s="20" t="s">
        <v>16049</v>
      </c>
      <c r="AK359" s="20"/>
      <c r="AL359" s="20"/>
      <c r="AM359" s="20" t="s">
        <v>14910</v>
      </c>
      <c r="AN359" s="20" t="s">
        <v>105</v>
      </c>
      <c r="AO359" s="20"/>
    </row>
    <row r="360" spans="1:41" x14ac:dyDescent="0.2">
      <c r="A360" s="20" t="s">
        <v>9586</v>
      </c>
      <c r="B360" s="20" t="s">
        <v>16040</v>
      </c>
      <c r="C360" s="20" t="s">
        <v>16041</v>
      </c>
      <c r="D360" s="20" t="s">
        <v>430</v>
      </c>
      <c r="E360" s="20" t="s">
        <v>9588</v>
      </c>
      <c r="F360" s="20" t="s">
        <v>4093</v>
      </c>
      <c r="G360" s="20" t="s">
        <v>195</v>
      </c>
      <c r="H360" s="20" t="s">
        <v>14897</v>
      </c>
      <c r="I360" s="20" t="s">
        <v>16079</v>
      </c>
      <c r="J360" s="20" t="s">
        <v>101</v>
      </c>
      <c r="K360" s="20" t="s">
        <v>14696</v>
      </c>
      <c r="L360" s="20" t="s">
        <v>16080</v>
      </c>
      <c r="M360" s="20"/>
      <c r="N360" s="20" t="s">
        <v>14742</v>
      </c>
      <c r="O360" s="20" t="s">
        <v>14772</v>
      </c>
      <c r="P360" s="20" t="s">
        <v>14715</v>
      </c>
      <c r="Q360" s="20"/>
      <c r="R360" s="20"/>
      <c r="S360" s="20" t="s">
        <v>16044</v>
      </c>
      <c r="T360" s="20" t="s">
        <v>14709</v>
      </c>
      <c r="U360" s="20" t="s">
        <v>16081</v>
      </c>
      <c r="V360" s="20" t="s">
        <v>16082</v>
      </c>
      <c r="W360" s="20"/>
      <c r="X360" s="20"/>
      <c r="Y360" s="20" t="s">
        <v>69</v>
      </c>
      <c r="Z360" s="20"/>
      <c r="AA360" s="20" t="s">
        <v>14740</v>
      </c>
      <c r="AB360" s="20" t="s">
        <v>69</v>
      </c>
      <c r="AC360" s="20" t="s">
        <v>14884</v>
      </c>
      <c r="AD360" s="20" t="s">
        <v>69</v>
      </c>
      <c r="AE360" s="20" t="s">
        <v>16083</v>
      </c>
      <c r="AF360" s="20" t="s">
        <v>68</v>
      </c>
      <c r="AG360" s="20" t="s">
        <v>16048</v>
      </c>
      <c r="AH360" s="20"/>
      <c r="AI360" s="20"/>
      <c r="AJ360" s="20" t="s">
        <v>16084</v>
      </c>
      <c r="AK360" s="20" t="s">
        <v>14283</v>
      </c>
      <c r="AL360" s="20"/>
      <c r="AM360" s="20" t="s">
        <v>15199</v>
      </c>
      <c r="AN360" s="20" t="s">
        <v>105</v>
      </c>
      <c r="AO360" s="20"/>
    </row>
    <row r="361" spans="1:41" x14ac:dyDescent="0.2">
      <c r="A361" s="20" t="s">
        <v>9586</v>
      </c>
      <c r="B361" s="20" t="s">
        <v>16040</v>
      </c>
      <c r="C361" s="20" t="s">
        <v>16041</v>
      </c>
      <c r="D361" s="20" t="s">
        <v>430</v>
      </c>
      <c r="E361" s="20" t="s">
        <v>9588</v>
      </c>
      <c r="F361" s="20" t="s">
        <v>4093</v>
      </c>
      <c r="G361" s="20" t="s">
        <v>195</v>
      </c>
      <c r="H361" s="20" t="s">
        <v>14897</v>
      </c>
      <c r="I361" s="20" t="s">
        <v>16079</v>
      </c>
      <c r="J361" s="20" t="s">
        <v>101</v>
      </c>
      <c r="K361" s="20" t="s">
        <v>14696</v>
      </c>
      <c r="L361" s="20" t="s">
        <v>16080</v>
      </c>
      <c r="M361" s="20"/>
      <c r="N361" s="20" t="s">
        <v>14742</v>
      </c>
      <c r="O361" s="20" t="s">
        <v>14772</v>
      </c>
      <c r="P361" s="20" t="s">
        <v>14715</v>
      </c>
      <c r="Q361" s="20"/>
      <c r="R361" s="20"/>
      <c r="S361" s="20" t="s">
        <v>16044</v>
      </c>
      <c r="T361" s="20" t="s">
        <v>14704</v>
      </c>
      <c r="U361" s="20" t="s">
        <v>16085</v>
      </c>
      <c r="V361" s="20" t="s">
        <v>16086</v>
      </c>
      <c r="W361" s="20"/>
      <c r="X361" s="20"/>
      <c r="Y361" s="20" t="s">
        <v>69</v>
      </c>
      <c r="Z361" s="20"/>
      <c r="AA361" s="20" t="s">
        <v>14740</v>
      </c>
      <c r="AB361" s="20" t="s">
        <v>69</v>
      </c>
      <c r="AC361" s="20" t="s">
        <v>14884</v>
      </c>
      <c r="AD361" s="20" t="s">
        <v>69</v>
      </c>
      <c r="AE361" s="20" t="s">
        <v>16051</v>
      </c>
      <c r="AF361" s="20" t="s">
        <v>68</v>
      </c>
      <c r="AG361" s="20" t="s">
        <v>16048</v>
      </c>
      <c r="AH361" s="20"/>
      <c r="AI361" s="20"/>
      <c r="AJ361" s="20" t="s">
        <v>16084</v>
      </c>
      <c r="AK361" s="20" t="s">
        <v>14283</v>
      </c>
      <c r="AL361" s="20"/>
      <c r="AM361" s="20" t="s">
        <v>15199</v>
      </c>
      <c r="AN361" s="20" t="s">
        <v>105</v>
      </c>
      <c r="AO361" s="20"/>
    </row>
    <row r="362" spans="1:41" x14ac:dyDescent="0.2">
      <c r="A362" s="20" t="s">
        <v>9586</v>
      </c>
      <c r="B362" s="20" t="s">
        <v>16040</v>
      </c>
      <c r="C362" s="20" t="s">
        <v>16041</v>
      </c>
      <c r="D362" s="20" t="s">
        <v>430</v>
      </c>
      <c r="E362" s="20" t="s">
        <v>9588</v>
      </c>
      <c r="F362" s="20" t="s">
        <v>4093</v>
      </c>
      <c r="G362" s="20" t="s">
        <v>195</v>
      </c>
      <c r="H362" s="20" t="s">
        <v>14897</v>
      </c>
      <c r="I362" s="20" t="s">
        <v>16079</v>
      </c>
      <c r="J362" s="20" t="s">
        <v>101</v>
      </c>
      <c r="K362" s="20" t="s">
        <v>14696</v>
      </c>
      <c r="L362" s="20" t="s">
        <v>16080</v>
      </c>
      <c r="M362" s="20"/>
      <c r="N362" s="20" t="s">
        <v>14742</v>
      </c>
      <c r="O362" s="20" t="s">
        <v>14772</v>
      </c>
      <c r="P362" s="20" t="s">
        <v>14715</v>
      </c>
      <c r="Q362" s="20"/>
      <c r="R362" s="20"/>
      <c r="S362" s="20" t="s">
        <v>16052</v>
      </c>
      <c r="T362" s="20" t="s">
        <v>14709</v>
      </c>
      <c r="U362" s="20" t="s">
        <v>16081</v>
      </c>
      <c r="V362" s="20" t="s">
        <v>16087</v>
      </c>
      <c r="W362" s="20"/>
      <c r="X362" s="20"/>
      <c r="Y362" s="20" t="s">
        <v>69</v>
      </c>
      <c r="Z362" s="20"/>
      <c r="AA362" s="20" t="s">
        <v>14740</v>
      </c>
      <c r="AB362" s="20" t="s">
        <v>69</v>
      </c>
      <c r="AC362" s="20" t="s">
        <v>14884</v>
      </c>
      <c r="AD362" s="20" t="s">
        <v>69</v>
      </c>
      <c r="AE362" s="20" t="s">
        <v>16088</v>
      </c>
      <c r="AF362" s="20" t="s">
        <v>69</v>
      </c>
      <c r="AG362" s="20" t="s">
        <v>16055</v>
      </c>
      <c r="AH362" s="20"/>
      <c r="AI362" s="20"/>
      <c r="AJ362" s="20" t="s">
        <v>16084</v>
      </c>
      <c r="AK362" s="20"/>
      <c r="AL362" s="20"/>
      <c r="AM362" s="20" t="s">
        <v>14910</v>
      </c>
      <c r="AN362" s="20" t="s">
        <v>105</v>
      </c>
      <c r="AO362" s="20"/>
    </row>
    <row r="363" spans="1:41" x14ac:dyDescent="0.2">
      <c r="A363" s="20" t="s">
        <v>9586</v>
      </c>
      <c r="B363" s="20" t="s">
        <v>16040</v>
      </c>
      <c r="C363" s="20" t="s">
        <v>16041</v>
      </c>
      <c r="D363" s="20" t="s">
        <v>430</v>
      </c>
      <c r="E363" s="20" t="s">
        <v>9588</v>
      </c>
      <c r="F363" s="20" t="s">
        <v>4093</v>
      </c>
      <c r="G363" s="20" t="s">
        <v>195</v>
      </c>
      <c r="H363" s="20" t="s">
        <v>14897</v>
      </c>
      <c r="I363" s="20" t="s">
        <v>16079</v>
      </c>
      <c r="J363" s="20" t="s">
        <v>101</v>
      </c>
      <c r="K363" s="20" t="s">
        <v>14696</v>
      </c>
      <c r="L363" s="20" t="s">
        <v>16080</v>
      </c>
      <c r="M363" s="20"/>
      <c r="N363" s="20" t="s">
        <v>14742</v>
      </c>
      <c r="O363" s="20" t="s">
        <v>14772</v>
      </c>
      <c r="P363" s="20" t="s">
        <v>14715</v>
      </c>
      <c r="Q363" s="20"/>
      <c r="R363" s="20"/>
      <c r="S363" s="20" t="s">
        <v>16052</v>
      </c>
      <c r="T363" s="20" t="s">
        <v>14704</v>
      </c>
      <c r="U363" s="20" t="s">
        <v>16085</v>
      </c>
      <c r="V363" s="20" t="s">
        <v>16089</v>
      </c>
      <c r="W363" s="20"/>
      <c r="X363" s="20"/>
      <c r="Y363" s="20" t="s">
        <v>69</v>
      </c>
      <c r="Z363" s="20"/>
      <c r="AA363" s="20" t="s">
        <v>14740</v>
      </c>
      <c r="AB363" s="20" t="s">
        <v>69</v>
      </c>
      <c r="AC363" s="20" t="s">
        <v>14884</v>
      </c>
      <c r="AD363" s="20" t="s">
        <v>69</v>
      </c>
      <c r="AE363" s="20" t="s">
        <v>16057</v>
      </c>
      <c r="AF363" s="20" t="s">
        <v>69</v>
      </c>
      <c r="AG363" s="20" t="s">
        <v>16055</v>
      </c>
      <c r="AH363" s="20"/>
      <c r="AI363" s="20"/>
      <c r="AJ363" s="20" t="s">
        <v>16084</v>
      </c>
      <c r="AK363" s="20"/>
      <c r="AL363" s="20"/>
      <c r="AM363" s="20" t="s">
        <v>14910</v>
      </c>
      <c r="AN363" s="20" t="s">
        <v>105</v>
      </c>
      <c r="AO363" s="20"/>
    </row>
    <row r="364" spans="1:41" x14ac:dyDescent="0.2">
      <c r="A364" s="20" t="s">
        <v>9586</v>
      </c>
      <c r="B364" s="20" t="s">
        <v>16040</v>
      </c>
      <c r="C364" s="20" t="s">
        <v>16041</v>
      </c>
      <c r="D364" s="20" t="s">
        <v>430</v>
      </c>
      <c r="E364" s="20" t="s">
        <v>9588</v>
      </c>
      <c r="F364" s="20" t="s">
        <v>4093</v>
      </c>
      <c r="G364" s="20" t="s">
        <v>195</v>
      </c>
      <c r="H364" s="20" t="s">
        <v>14897</v>
      </c>
      <c r="I364" s="20" t="s">
        <v>16079</v>
      </c>
      <c r="J364" s="20" t="s">
        <v>101</v>
      </c>
      <c r="K364" s="20" t="s">
        <v>14696</v>
      </c>
      <c r="L364" s="20" t="s">
        <v>16080</v>
      </c>
      <c r="M364" s="20"/>
      <c r="N364" s="20" t="s">
        <v>14746</v>
      </c>
      <c r="O364" s="20" t="s">
        <v>14772</v>
      </c>
      <c r="P364" s="20" t="s">
        <v>14715</v>
      </c>
      <c r="Q364" s="20"/>
      <c r="R364" s="20"/>
      <c r="S364" s="20" t="s">
        <v>16044</v>
      </c>
      <c r="T364" s="20" t="s">
        <v>14709</v>
      </c>
      <c r="U364" s="20" t="s">
        <v>16090</v>
      </c>
      <c r="V364" s="20" t="s">
        <v>16091</v>
      </c>
      <c r="W364" s="20"/>
      <c r="X364" s="20"/>
      <c r="Y364" s="20" t="s">
        <v>69</v>
      </c>
      <c r="Z364" s="20"/>
      <c r="AA364" s="20" t="s">
        <v>14740</v>
      </c>
      <c r="AB364" s="20" t="s">
        <v>69</v>
      </c>
      <c r="AC364" s="20" t="s">
        <v>14884</v>
      </c>
      <c r="AD364" s="20" t="s">
        <v>69</v>
      </c>
      <c r="AE364" s="20" t="s">
        <v>16092</v>
      </c>
      <c r="AF364" s="20" t="s">
        <v>68</v>
      </c>
      <c r="AG364" s="20" t="s">
        <v>16048</v>
      </c>
      <c r="AH364" s="20"/>
      <c r="AI364" s="20"/>
      <c r="AJ364" s="20" t="s">
        <v>16084</v>
      </c>
      <c r="AK364" s="20" t="s">
        <v>14283</v>
      </c>
      <c r="AL364" s="20"/>
      <c r="AM364" s="20" t="s">
        <v>15199</v>
      </c>
      <c r="AN364" s="20" t="s">
        <v>105</v>
      </c>
      <c r="AO364" s="20"/>
    </row>
    <row r="365" spans="1:41" x14ac:dyDescent="0.2">
      <c r="A365" s="20" t="s">
        <v>9586</v>
      </c>
      <c r="B365" s="20" t="s">
        <v>16040</v>
      </c>
      <c r="C365" s="20" t="s">
        <v>16041</v>
      </c>
      <c r="D365" s="20" t="s">
        <v>430</v>
      </c>
      <c r="E365" s="20" t="s">
        <v>9588</v>
      </c>
      <c r="F365" s="20" t="s">
        <v>4093</v>
      </c>
      <c r="G365" s="20" t="s">
        <v>195</v>
      </c>
      <c r="H365" s="20" t="s">
        <v>14897</v>
      </c>
      <c r="I365" s="20" t="s">
        <v>16079</v>
      </c>
      <c r="J365" s="20" t="s">
        <v>101</v>
      </c>
      <c r="K365" s="20" t="s">
        <v>14696</v>
      </c>
      <c r="L365" s="20" t="s">
        <v>16080</v>
      </c>
      <c r="M365" s="20"/>
      <c r="N365" s="20" t="s">
        <v>14746</v>
      </c>
      <c r="O365" s="20" t="s">
        <v>14772</v>
      </c>
      <c r="P365" s="20" t="s">
        <v>14715</v>
      </c>
      <c r="Q365" s="20"/>
      <c r="R365" s="20"/>
      <c r="S365" s="20" t="s">
        <v>16044</v>
      </c>
      <c r="T365" s="20" t="s">
        <v>14704</v>
      </c>
      <c r="U365" s="20" t="s">
        <v>16093</v>
      </c>
      <c r="V365" s="20" t="s">
        <v>16094</v>
      </c>
      <c r="W365" s="20"/>
      <c r="X365" s="20"/>
      <c r="Y365" s="20" t="s">
        <v>69</v>
      </c>
      <c r="Z365" s="20"/>
      <c r="AA365" s="20" t="s">
        <v>14740</v>
      </c>
      <c r="AB365" s="20" t="s">
        <v>69</v>
      </c>
      <c r="AC365" s="20" t="s">
        <v>14884</v>
      </c>
      <c r="AD365" s="20" t="s">
        <v>69</v>
      </c>
      <c r="AE365" s="20" t="s">
        <v>16063</v>
      </c>
      <c r="AF365" s="20" t="s">
        <v>68</v>
      </c>
      <c r="AG365" s="20" t="s">
        <v>16048</v>
      </c>
      <c r="AH365" s="20"/>
      <c r="AI365" s="20"/>
      <c r="AJ365" s="20" t="s">
        <v>16084</v>
      </c>
      <c r="AK365" s="20" t="s">
        <v>14283</v>
      </c>
      <c r="AL365" s="20"/>
      <c r="AM365" s="20" t="s">
        <v>15199</v>
      </c>
      <c r="AN365" s="20" t="s">
        <v>105</v>
      </c>
      <c r="AO365" s="20"/>
    </row>
    <row r="366" spans="1:41" x14ac:dyDescent="0.2">
      <c r="A366" s="20" t="s">
        <v>9586</v>
      </c>
      <c r="B366" s="20" t="s">
        <v>16040</v>
      </c>
      <c r="C366" s="20" t="s">
        <v>16041</v>
      </c>
      <c r="D366" s="20" t="s">
        <v>430</v>
      </c>
      <c r="E366" s="20" t="s">
        <v>9588</v>
      </c>
      <c r="F366" s="20" t="s">
        <v>4093</v>
      </c>
      <c r="G366" s="20" t="s">
        <v>195</v>
      </c>
      <c r="H366" s="20" t="s">
        <v>14897</v>
      </c>
      <c r="I366" s="20" t="s">
        <v>16079</v>
      </c>
      <c r="J366" s="20" t="s">
        <v>101</v>
      </c>
      <c r="K366" s="20" t="s">
        <v>14696</v>
      </c>
      <c r="L366" s="20" t="s">
        <v>16080</v>
      </c>
      <c r="M366" s="20"/>
      <c r="N366" s="20" t="s">
        <v>14746</v>
      </c>
      <c r="O366" s="20" t="s">
        <v>14772</v>
      </c>
      <c r="P366" s="20" t="s">
        <v>14715</v>
      </c>
      <c r="Q366" s="20"/>
      <c r="R366" s="20"/>
      <c r="S366" s="20" t="s">
        <v>16052</v>
      </c>
      <c r="T366" s="20" t="s">
        <v>14709</v>
      </c>
      <c r="U366" s="20" t="s">
        <v>16090</v>
      </c>
      <c r="V366" s="20" t="s">
        <v>16095</v>
      </c>
      <c r="W366" s="20"/>
      <c r="X366" s="20"/>
      <c r="Y366" s="20" t="s">
        <v>69</v>
      </c>
      <c r="Z366" s="20"/>
      <c r="AA366" s="20" t="s">
        <v>14740</v>
      </c>
      <c r="AB366" s="20" t="s">
        <v>69</v>
      </c>
      <c r="AC366" s="20" t="s">
        <v>14884</v>
      </c>
      <c r="AD366" s="20" t="s">
        <v>69</v>
      </c>
      <c r="AE366" s="20" t="s">
        <v>16096</v>
      </c>
      <c r="AF366" s="20" t="s">
        <v>69</v>
      </c>
      <c r="AG366" s="20" t="s">
        <v>16055</v>
      </c>
      <c r="AH366" s="20"/>
      <c r="AI366" s="20"/>
      <c r="AJ366" s="20" t="s">
        <v>16084</v>
      </c>
      <c r="AK366" s="20"/>
      <c r="AL366" s="20"/>
      <c r="AM366" s="20" t="s">
        <v>14910</v>
      </c>
      <c r="AN366" s="20" t="s">
        <v>105</v>
      </c>
      <c r="AO366" s="20"/>
    </row>
    <row r="367" spans="1:41" x14ac:dyDescent="0.2">
      <c r="A367" s="20" t="s">
        <v>9586</v>
      </c>
      <c r="B367" s="20" t="s">
        <v>16040</v>
      </c>
      <c r="C367" s="20" t="s">
        <v>16041</v>
      </c>
      <c r="D367" s="20" t="s">
        <v>430</v>
      </c>
      <c r="E367" s="20" t="s">
        <v>9588</v>
      </c>
      <c r="F367" s="20" t="s">
        <v>4093</v>
      </c>
      <c r="G367" s="20" t="s">
        <v>195</v>
      </c>
      <c r="H367" s="20" t="s">
        <v>14897</v>
      </c>
      <c r="I367" s="20" t="s">
        <v>16079</v>
      </c>
      <c r="J367" s="20" t="s">
        <v>101</v>
      </c>
      <c r="K367" s="20" t="s">
        <v>14696</v>
      </c>
      <c r="L367" s="20" t="s">
        <v>16080</v>
      </c>
      <c r="M367" s="20"/>
      <c r="N367" s="20" t="s">
        <v>14746</v>
      </c>
      <c r="O367" s="20" t="s">
        <v>14772</v>
      </c>
      <c r="P367" s="20" t="s">
        <v>14715</v>
      </c>
      <c r="Q367" s="20"/>
      <c r="R367" s="20"/>
      <c r="S367" s="20" t="s">
        <v>16052</v>
      </c>
      <c r="T367" s="20" t="s">
        <v>14704</v>
      </c>
      <c r="U367" s="20" t="s">
        <v>16093</v>
      </c>
      <c r="V367" s="20" t="s">
        <v>16097</v>
      </c>
      <c r="W367" s="20"/>
      <c r="X367" s="20"/>
      <c r="Y367" s="20" t="s">
        <v>69</v>
      </c>
      <c r="Z367" s="20"/>
      <c r="AA367" s="20" t="s">
        <v>14740</v>
      </c>
      <c r="AB367" s="20" t="s">
        <v>69</v>
      </c>
      <c r="AC367" s="20" t="s">
        <v>14884</v>
      </c>
      <c r="AD367" s="20" t="s">
        <v>69</v>
      </c>
      <c r="AE367" s="20" t="s">
        <v>16067</v>
      </c>
      <c r="AF367" s="20" t="s">
        <v>69</v>
      </c>
      <c r="AG367" s="20" t="s">
        <v>16055</v>
      </c>
      <c r="AH367" s="20"/>
      <c r="AI367" s="20"/>
      <c r="AJ367" s="20" t="s">
        <v>16084</v>
      </c>
      <c r="AK367" s="20"/>
      <c r="AL367" s="20"/>
      <c r="AM367" s="20" t="s">
        <v>14910</v>
      </c>
      <c r="AN367" s="20" t="s">
        <v>105</v>
      </c>
      <c r="AO367" s="20"/>
    </row>
    <row r="368" spans="1:41" x14ac:dyDescent="0.2">
      <c r="A368" s="20" t="s">
        <v>9586</v>
      </c>
      <c r="B368" s="20" t="s">
        <v>16040</v>
      </c>
      <c r="C368" s="20" t="s">
        <v>16041</v>
      </c>
      <c r="D368" s="20" t="s">
        <v>430</v>
      </c>
      <c r="E368" s="20" t="s">
        <v>9588</v>
      </c>
      <c r="F368" s="20" t="s">
        <v>4093</v>
      </c>
      <c r="G368" s="20" t="s">
        <v>195</v>
      </c>
      <c r="H368" s="20" t="s">
        <v>14897</v>
      </c>
      <c r="I368" s="20" t="s">
        <v>16079</v>
      </c>
      <c r="J368" s="20" t="s">
        <v>101</v>
      </c>
      <c r="K368" s="20" t="s">
        <v>14696</v>
      </c>
      <c r="L368" s="20" t="s">
        <v>16080</v>
      </c>
      <c r="M368" s="20"/>
      <c r="N368" s="20" t="s">
        <v>14698</v>
      </c>
      <c r="O368" s="20" t="s">
        <v>14772</v>
      </c>
      <c r="P368" s="20" t="s">
        <v>14715</v>
      </c>
      <c r="Q368" s="20"/>
      <c r="R368" s="20"/>
      <c r="S368" s="20" t="s">
        <v>16044</v>
      </c>
      <c r="T368" s="20" t="s">
        <v>14709</v>
      </c>
      <c r="U368" s="20" t="s">
        <v>16098</v>
      </c>
      <c r="V368" s="20" t="s">
        <v>16099</v>
      </c>
      <c r="W368" s="20"/>
      <c r="X368" s="20"/>
      <c r="Y368" s="20" t="s">
        <v>69</v>
      </c>
      <c r="Z368" s="20"/>
      <c r="AA368" s="20" t="s">
        <v>14740</v>
      </c>
      <c r="AB368" s="20" t="s">
        <v>69</v>
      </c>
      <c r="AC368" s="20" t="s">
        <v>14884</v>
      </c>
      <c r="AD368" s="20" t="s">
        <v>69</v>
      </c>
      <c r="AE368" s="20" t="s">
        <v>16092</v>
      </c>
      <c r="AF368" s="20" t="s">
        <v>68</v>
      </c>
      <c r="AG368" s="20" t="s">
        <v>16048</v>
      </c>
      <c r="AH368" s="20"/>
      <c r="AI368" s="20"/>
      <c r="AJ368" s="20" t="s">
        <v>16084</v>
      </c>
      <c r="AK368" s="20" t="s">
        <v>14283</v>
      </c>
      <c r="AL368" s="20"/>
      <c r="AM368" s="20" t="s">
        <v>15199</v>
      </c>
      <c r="AN368" s="20" t="s">
        <v>105</v>
      </c>
      <c r="AO368" s="20"/>
    </row>
    <row r="369" spans="1:41" x14ac:dyDescent="0.2">
      <c r="A369" s="20" t="s">
        <v>9586</v>
      </c>
      <c r="B369" s="20" t="s">
        <v>16040</v>
      </c>
      <c r="C369" s="20" t="s">
        <v>16041</v>
      </c>
      <c r="D369" s="20" t="s">
        <v>430</v>
      </c>
      <c r="E369" s="20" t="s">
        <v>9588</v>
      </c>
      <c r="F369" s="20" t="s">
        <v>4093</v>
      </c>
      <c r="G369" s="20" t="s">
        <v>195</v>
      </c>
      <c r="H369" s="20" t="s">
        <v>14897</v>
      </c>
      <c r="I369" s="20" t="s">
        <v>16079</v>
      </c>
      <c r="J369" s="20" t="s">
        <v>101</v>
      </c>
      <c r="K369" s="20" t="s">
        <v>14696</v>
      </c>
      <c r="L369" s="20" t="s">
        <v>16080</v>
      </c>
      <c r="M369" s="20"/>
      <c r="N369" s="20" t="s">
        <v>14698</v>
      </c>
      <c r="O369" s="20" t="s">
        <v>14772</v>
      </c>
      <c r="P369" s="20" t="s">
        <v>14715</v>
      </c>
      <c r="Q369" s="20"/>
      <c r="R369" s="20"/>
      <c r="S369" s="20" t="s">
        <v>16044</v>
      </c>
      <c r="T369" s="20" t="s">
        <v>14704</v>
      </c>
      <c r="U369" s="20" t="s">
        <v>16100</v>
      </c>
      <c r="V369" s="20" t="s">
        <v>16101</v>
      </c>
      <c r="W369" s="20"/>
      <c r="X369" s="20"/>
      <c r="Y369" s="20" t="s">
        <v>69</v>
      </c>
      <c r="Z369" s="20"/>
      <c r="AA369" s="20" t="s">
        <v>14740</v>
      </c>
      <c r="AB369" s="20" t="s">
        <v>69</v>
      </c>
      <c r="AC369" s="20" t="s">
        <v>14884</v>
      </c>
      <c r="AD369" s="20" t="s">
        <v>69</v>
      </c>
      <c r="AE369" s="20" t="s">
        <v>16063</v>
      </c>
      <c r="AF369" s="20" t="s">
        <v>68</v>
      </c>
      <c r="AG369" s="20" t="s">
        <v>16048</v>
      </c>
      <c r="AH369" s="20"/>
      <c r="AI369" s="20"/>
      <c r="AJ369" s="20" t="s">
        <v>16084</v>
      </c>
      <c r="AK369" s="20" t="s">
        <v>14283</v>
      </c>
      <c r="AL369" s="20"/>
      <c r="AM369" s="20" t="s">
        <v>15199</v>
      </c>
      <c r="AN369" s="20" t="s">
        <v>105</v>
      </c>
      <c r="AO369" s="20"/>
    </row>
    <row r="370" spans="1:41" x14ac:dyDescent="0.2">
      <c r="A370" s="20" t="s">
        <v>9586</v>
      </c>
      <c r="B370" s="20" t="s">
        <v>16040</v>
      </c>
      <c r="C370" s="20" t="s">
        <v>16041</v>
      </c>
      <c r="D370" s="20" t="s">
        <v>430</v>
      </c>
      <c r="E370" s="20" t="s">
        <v>9588</v>
      </c>
      <c r="F370" s="20" t="s">
        <v>4093</v>
      </c>
      <c r="G370" s="20" t="s">
        <v>195</v>
      </c>
      <c r="H370" s="20" t="s">
        <v>14897</v>
      </c>
      <c r="I370" s="20" t="s">
        <v>16079</v>
      </c>
      <c r="J370" s="20" t="s">
        <v>101</v>
      </c>
      <c r="K370" s="20" t="s">
        <v>14696</v>
      </c>
      <c r="L370" s="20" t="s">
        <v>16080</v>
      </c>
      <c r="M370" s="20"/>
      <c r="N370" s="20" t="s">
        <v>14698</v>
      </c>
      <c r="O370" s="20" t="s">
        <v>14772</v>
      </c>
      <c r="P370" s="20" t="s">
        <v>14715</v>
      </c>
      <c r="Q370" s="20"/>
      <c r="R370" s="20"/>
      <c r="S370" s="20" t="s">
        <v>16052</v>
      </c>
      <c r="T370" s="20" t="s">
        <v>14709</v>
      </c>
      <c r="U370" s="20" t="s">
        <v>16098</v>
      </c>
      <c r="V370" s="20" t="s">
        <v>16102</v>
      </c>
      <c r="W370" s="20"/>
      <c r="X370" s="20"/>
      <c r="Y370" s="20" t="s">
        <v>69</v>
      </c>
      <c r="Z370" s="20"/>
      <c r="AA370" s="20" t="s">
        <v>14740</v>
      </c>
      <c r="AB370" s="20" t="s">
        <v>69</v>
      </c>
      <c r="AC370" s="20" t="s">
        <v>14884</v>
      </c>
      <c r="AD370" s="20" t="s">
        <v>69</v>
      </c>
      <c r="AE370" s="20" t="s">
        <v>16096</v>
      </c>
      <c r="AF370" s="20" t="s">
        <v>69</v>
      </c>
      <c r="AG370" s="20" t="s">
        <v>16055</v>
      </c>
      <c r="AH370" s="20"/>
      <c r="AI370" s="20"/>
      <c r="AJ370" s="20" t="s">
        <v>16084</v>
      </c>
      <c r="AK370" s="20"/>
      <c r="AL370" s="20"/>
      <c r="AM370" s="20" t="s">
        <v>14910</v>
      </c>
      <c r="AN370" s="20" t="s">
        <v>105</v>
      </c>
      <c r="AO370" s="20"/>
    </row>
    <row r="371" spans="1:41" x14ac:dyDescent="0.2">
      <c r="A371" s="20" t="s">
        <v>9586</v>
      </c>
      <c r="B371" s="20" t="s">
        <v>16040</v>
      </c>
      <c r="C371" s="20" t="s">
        <v>16041</v>
      </c>
      <c r="D371" s="20" t="s">
        <v>430</v>
      </c>
      <c r="E371" s="20" t="s">
        <v>9588</v>
      </c>
      <c r="F371" s="20" t="s">
        <v>4093</v>
      </c>
      <c r="G371" s="20" t="s">
        <v>195</v>
      </c>
      <c r="H371" s="20" t="s">
        <v>14897</v>
      </c>
      <c r="I371" s="20" t="s">
        <v>16079</v>
      </c>
      <c r="J371" s="20" t="s">
        <v>101</v>
      </c>
      <c r="K371" s="20" t="s">
        <v>14696</v>
      </c>
      <c r="L371" s="20" t="s">
        <v>16080</v>
      </c>
      <c r="M371" s="20"/>
      <c r="N371" s="20" t="s">
        <v>14698</v>
      </c>
      <c r="O371" s="20" t="s">
        <v>14772</v>
      </c>
      <c r="P371" s="20" t="s">
        <v>14715</v>
      </c>
      <c r="Q371" s="20"/>
      <c r="R371" s="20"/>
      <c r="S371" s="20" t="s">
        <v>16052</v>
      </c>
      <c r="T371" s="20" t="s">
        <v>14704</v>
      </c>
      <c r="U371" s="20" t="s">
        <v>16100</v>
      </c>
      <c r="V371" s="20" t="s">
        <v>16103</v>
      </c>
      <c r="W371" s="20"/>
      <c r="X371" s="20"/>
      <c r="Y371" s="20" t="s">
        <v>69</v>
      </c>
      <c r="Z371" s="20"/>
      <c r="AA371" s="20" t="s">
        <v>14740</v>
      </c>
      <c r="AB371" s="20" t="s">
        <v>69</v>
      </c>
      <c r="AC371" s="20" t="s">
        <v>14884</v>
      </c>
      <c r="AD371" s="20" t="s">
        <v>69</v>
      </c>
      <c r="AE371" s="20" t="s">
        <v>16067</v>
      </c>
      <c r="AF371" s="20" t="s">
        <v>69</v>
      </c>
      <c r="AG371" s="20" t="s">
        <v>16055</v>
      </c>
      <c r="AH371" s="20"/>
      <c r="AI371" s="20"/>
      <c r="AJ371" s="20" t="s">
        <v>16084</v>
      </c>
      <c r="AK371" s="20"/>
      <c r="AL371" s="20"/>
      <c r="AM371" s="20" t="s">
        <v>14910</v>
      </c>
      <c r="AN371" s="20" t="s">
        <v>105</v>
      </c>
      <c r="AO371" s="20"/>
    </row>
    <row r="372" spans="1:41" x14ac:dyDescent="0.2">
      <c r="A372" s="20" t="s">
        <v>9586</v>
      </c>
      <c r="B372" s="20" t="s">
        <v>16040</v>
      </c>
      <c r="C372" s="20" t="s">
        <v>16041</v>
      </c>
      <c r="D372" s="20" t="s">
        <v>430</v>
      </c>
      <c r="E372" s="20" t="s">
        <v>9588</v>
      </c>
      <c r="F372" s="20" t="s">
        <v>4093</v>
      </c>
      <c r="G372" s="20" t="s">
        <v>195</v>
      </c>
      <c r="H372" s="20" t="s">
        <v>14897</v>
      </c>
      <c r="I372" s="20" t="s">
        <v>16079</v>
      </c>
      <c r="J372" s="20" t="s">
        <v>101</v>
      </c>
      <c r="K372" s="20" t="s">
        <v>14696</v>
      </c>
      <c r="L372" s="20" t="s">
        <v>16080</v>
      </c>
      <c r="M372" s="20"/>
      <c r="N372" s="20" t="s">
        <v>15255</v>
      </c>
      <c r="O372" s="20" t="s">
        <v>14772</v>
      </c>
      <c r="P372" s="20" t="s">
        <v>14715</v>
      </c>
      <c r="Q372" s="20"/>
      <c r="R372" s="20"/>
      <c r="S372" s="20" t="s">
        <v>16044</v>
      </c>
      <c r="T372" s="20" t="s">
        <v>14709</v>
      </c>
      <c r="U372" s="20" t="s">
        <v>16104</v>
      </c>
      <c r="V372" s="20" t="s">
        <v>16105</v>
      </c>
      <c r="W372" s="20"/>
      <c r="X372" s="20"/>
      <c r="Y372" s="20" t="s">
        <v>69</v>
      </c>
      <c r="Z372" s="20"/>
      <c r="AA372" s="20" t="s">
        <v>14740</v>
      </c>
      <c r="AB372" s="20" t="s">
        <v>69</v>
      </c>
      <c r="AC372" s="20" t="s">
        <v>14884</v>
      </c>
      <c r="AD372" s="20" t="s">
        <v>69</v>
      </c>
      <c r="AE372" s="20" t="s">
        <v>16092</v>
      </c>
      <c r="AF372" s="20" t="s">
        <v>68</v>
      </c>
      <c r="AG372" s="20" t="s">
        <v>16048</v>
      </c>
      <c r="AH372" s="20"/>
      <c r="AI372" s="20"/>
      <c r="AJ372" s="20" t="s">
        <v>16084</v>
      </c>
      <c r="AK372" s="20" t="s">
        <v>14283</v>
      </c>
      <c r="AL372" s="20"/>
      <c r="AM372" s="20" t="s">
        <v>15199</v>
      </c>
      <c r="AN372" s="20" t="s">
        <v>105</v>
      </c>
      <c r="AO372" s="20"/>
    </row>
    <row r="373" spans="1:41" x14ac:dyDescent="0.2">
      <c r="A373" s="20" t="s">
        <v>9586</v>
      </c>
      <c r="B373" s="20" t="s">
        <v>16040</v>
      </c>
      <c r="C373" s="20" t="s">
        <v>16041</v>
      </c>
      <c r="D373" s="20" t="s">
        <v>430</v>
      </c>
      <c r="E373" s="20" t="s">
        <v>9588</v>
      </c>
      <c r="F373" s="20" t="s">
        <v>4093</v>
      </c>
      <c r="G373" s="20" t="s">
        <v>195</v>
      </c>
      <c r="H373" s="20" t="s">
        <v>14897</v>
      </c>
      <c r="I373" s="20" t="s">
        <v>16079</v>
      </c>
      <c r="J373" s="20" t="s">
        <v>101</v>
      </c>
      <c r="K373" s="20" t="s">
        <v>14696</v>
      </c>
      <c r="L373" s="20" t="s">
        <v>16080</v>
      </c>
      <c r="M373" s="20"/>
      <c r="N373" s="20" t="s">
        <v>15255</v>
      </c>
      <c r="O373" s="20" t="s">
        <v>14772</v>
      </c>
      <c r="P373" s="20" t="s">
        <v>14715</v>
      </c>
      <c r="Q373" s="20"/>
      <c r="R373" s="20"/>
      <c r="S373" s="20" t="s">
        <v>16044</v>
      </c>
      <c r="T373" s="20" t="s">
        <v>14704</v>
      </c>
      <c r="U373" s="20" t="s">
        <v>16106</v>
      </c>
      <c r="V373" s="20" t="s">
        <v>16107</v>
      </c>
      <c r="W373" s="20"/>
      <c r="X373" s="20"/>
      <c r="Y373" s="20" t="s">
        <v>69</v>
      </c>
      <c r="Z373" s="20"/>
      <c r="AA373" s="20" t="s">
        <v>14740</v>
      </c>
      <c r="AB373" s="20" t="s">
        <v>69</v>
      </c>
      <c r="AC373" s="20" t="s">
        <v>14884</v>
      </c>
      <c r="AD373" s="20" t="s">
        <v>69</v>
      </c>
      <c r="AE373" s="20" t="s">
        <v>16063</v>
      </c>
      <c r="AF373" s="20" t="s">
        <v>68</v>
      </c>
      <c r="AG373" s="20" t="s">
        <v>16048</v>
      </c>
      <c r="AH373" s="20"/>
      <c r="AI373" s="20"/>
      <c r="AJ373" s="20" t="s">
        <v>16084</v>
      </c>
      <c r="AK373" s="20" t="s">
        <v>14283</v>
      </c>
      <c r="AL373" s="20"/>
      <c r="AM373" s="20" t="s">
        <v>15199</v>
      </c>
      <c r="AN373" s="20" t="s">
        <v>105</v>
      </c>
      <c r="AO373" s="20"/>
    </row>
    <row r="374" spans="1:41" x14ac:dyDescent="0.2">
      <c r="A374" s="20" t="s">
        <v>9586</v>
      </c>
      <c r="B374" s="20" t="s">
        <v>16040</v>
      </c>
      <c r="C374" s="20" t="s">
        <v>16041</v>
      </c>
      <c r="D374" s="20" t="s">
        <v>430</v>
      </c>
      <c r="E374" s="20" t="s">
        <v>9588</v>
      </c>
      <c r="F374" s="20" t="s">
        <v>4093</v>
      </c>
      <c r="G374" s="20" t="s">
        <v>195</v>
      </c>
      <c r="H374" s="20" t="s">
        <v>14897</v>
      </c>
      <c r="I374" s="20" t="s">
        <v>16079</v>
      </c>
      <c r="J374" s="20" t="s">
        <v>101</v>
      </c>
      <c r="K374" s="20" t="s">
        <v>14696</v>
      </c>
      <c r="L374" s="20" t="s">
        <v>16080</v>
      </c>
      <c r="M374" s="20"/>
      <c r="N374" s="20" t="s">
        <v>15255</v>
      </c>
      <c r="O374" s="20" t="s">
        <v>14772</v>
      </c>
      <c r="P374" s="20" t="s">
        <v>14715</v>
      </c>
      <c r="Q374" s="20"/>
      <c r="R374" s="20"/>
      <c r="S374" s="20" t="s">
        <v>16052</v>
      </c>
      <c r="T374" s="20" t="s">
        <v>14709</v>
      </c>
      <c r="U374" s="20" t="s">
        <v>16104</v>
      </c>
      <c r="V374" s="20" t="s">
        <v>16108</v>
      </c>
      <c r="W374" s="20"/>
      <c r="X374" s="20"/>
      <c r="Y374" s="20" t="s">
        <v>69</v>
      </c>
      <c r="Z374" s="20"/>
      <c r="AA374" s="20" t="s">
        <v>14740</v>
      </c>
      <c r="AB374" s="20" t="s">
        <v>69</v>
      </c>
      <c r="AC374" s="20" t="s">
        <v>14884</v>
      </c>
      <c r="AD374" s="20" t="s">
        <v>69</v>
      </c>
      <c r="AE374" s="20" t="s">
        <v>16096</v>
      </c>
      <c r="AF374" s="20" t="s">
        <v>69</v>
      </c>
      <c r="AG374" s="20" t="s">
        <v>16055</v>
      </c>
      <c r="AH374" s="20"/>
      <c r="AI374" s="20"/>
      <c r="AJ374" s="20" t="s">
        <v>16084</v>
      </c>
      <c r="AK374" s="20"/>
      <c r="AL374" s="20"/>
      <c r="AM374" s="20" t="s">
        <v>14910</v>
      </c>
      <c r="AN374" s="20" t="s">
        <v>105</v>
      </c>
      <c r="AO374" s="20"/>
    </row>
    <row r="375" spans="1:41" x14ac:dyDescent="0.2">
      <c r="A375" s="20" t="s">
        <v>9586</v>
      </c>
      <c r="B375" s="20" t="s">
        <v>16040</v>
      </c>
      <c r="C375" s="20" t="s">
        <v>16041</v>
      </c>
      <c r="D375" s="20" t="s">
        <v>430</v>
      </c>
      <c r="E375" s="20" t="s">
        <v>9588</v>
      </c>
      <c r="F375" s="20" t="s">
        <v>4093</v>
      </c>
      <c r="G375" s="20" t="s">
        <v>195</v>
      </c>
      <c r="H375" s="20" t="s">
        <v>14897</v>
      </c>
      <c r="I375" s="20" t="s">
        <v>16079</v>
      </c>
      <c r="J375" s="20" t="s">
        <v>101</v>
      </c>
      <c r="K375" s="20" t="s">
        <v>14696</v>
      </c>
      <c r="L375" s="20" t="s">
        <v>16080</v>
      </c>
      <c r="M375" s="20"/>
      <c r="N375" s="20" t="s">
        <v>15255</v>
      </c>
      <c r="O375" s="20" t="s">
        <v>14772</v>
      </c>
      <c r="P375" s="20" t="s">
        <v>14715</v>
      </c>
      <c r="Q375" s="20"/>
      <c r="R375" s="20"/>
      <c r="S375" s="20" t="s">
        <v>16052</v>
      </c>
      <c r="T375" s="20" t="s">
        <v>14704</v>
      </c>
      <c r="U375" s="20" t="s">
        <v>16106</v>
      </c>
      <c r="V375" s="20" t="s">
        <v>16109</v>
      </c>
      <c r="W375" s="20"/>
      <c r="X375" s="20"/>
      <c r="Y375" s="20" t="s">
        <v>69</v>
      </c>
      <c r="Z375" s="20"/>
      <c r="AA375" s="20" t="s">
        <v>14740</v>
      </c>
      <c r="AB375" s="20" t="s">
        <v>69</v>
      </c>
      <c r="AC375" s="20" t="s">
        <v>14884</v>
      </c>
      <c r="AD375" s="20" t="s">
        <v>69</v>
      </c>
      <c r="AE375" s="20" t="s">
        <v>16067</v>
      </c>
      <c r="AF375" s="20" t="s">
        <v>69</v>
      </c>
      <c r="AG375" s="20" t="s">
        <v>16055</v>
      </c>
      <c r="AH375" s="20"/>
      <c r="AI375" s="20"/>
      <c r="AJ375" s="20" t="s">
        <v>16084</v>
      </c>
      <c r="AK375" s="20"/>
      <c r="AL375" s="20"/>
      <c r="AM375" s="20" t="s">
        <v>14910</v>
      </c>
      <c r="AN375" s="20" t="s">
        <v>105</v>
      </c>
      <c r="AO375" s="20"/>
    </row>
    <row r="376" spans="1:41" x14ac:dyDescent="0.2">
      <c r="A376" s="20" t="s">
        <v>9586</v>
      </c>
      <c r="B376" s="20" t="s">
        <v>16040</v>
      </c>
      <c r="C376" s="20" t="s">
        <v>16041</v>
      </c>
      <c r="D376" s="20" t="s">
        <v>430</v>
      </c>
      <c r="E376" s="20" t="s">
        <v>9588</v>
      </c>
      <c r="F376" s="20" t="s">
        <v>4093</v>
      </c>
      <c r="G376" s="20" t="s">
        <v>195</v>
      </c>
      <c r="H376" s="20" t="s">
        <v>14897</v>
      </c>
      <c r="I376" s="20" t="s">
        <v>16110</v>
      </c>
      <c r="J376" s="20" t="s">
        <v>101</v>
      </c>
      <c r="K376" s="20" t="s">
        <v>14696</v>
      </c>
      <c r="L376" s="20" t="s">
        <v>16111</v>
      </c>
      <c r="M376" s="20"/>
      <c r="N376" s="20" t="s">
        <v>14742</v>
      </c>
      <c r="O376" s="20" t="s">
        <v>14772</v>
      </c>
      <c r="P376" s="20" t="s">
        <v>14715</v>
      </c>
      <c r="Q376" s="20"/>
      <c r="R376" s="20"/>
      <c r="S376" s="20" t="s">
        <v>16044</v>
      </c>
      <c r="T376" s="20" t="s">
        <v>14709</v>
      </c>
      <c r="U376" s="20" t="s">
        <v>16112</v>
      </c>
      <c r="V376" s="20" t="s">
        <v>16113</v>
      </c>
      <c r="W376" s="20"/>
      <c r="X376" s="20"/>
      <c r="Y376" s="20" t="s">
        <v>69</v>
      </c>
      <c r="Z376" s="20"/>
      <c r="AA376" s="20" t="s">
        <v>14740</v>
      </c>
      <c r="AB376" s="20" t="s">
        <v>69</v>
      </c>
      <c r="AC376" s="20" t="s">
        <v>14884</v>
      </c>
      <c r="AD376" s="20" t="s">
        <v>69</v>
      </c>
      <c r="AE376" s="20" t="s">
        <v>16083</v>
      </c>
      <c r="AF376" s="20" t="s">
        <v>68</v>
      </c>
      <c r="AG376" s="20" t="s">
        <v>16048</v>
      </c>
      <c r="AH376" s="20"/>
      <c r="AI376" s="20"/>
      <c r="AJ376" s="20" t="s">
        <v>16114</v>
      </c>
      <c r="AK376" s="20" t="s">
        <v>14283</v>
      </c>
      <c r="AL376" s="20"/>
      <c r="AM376" s="20" t="s">
        <v>15199</v>
      </c>
      <c r="AN376" s="20" t="s">
        <v>105</v>
      </c>
      <c r="AO376" s="20"/>
    </row>
    <row r="377" spans="1:41" x14ac:dyDescent="0.2">
      <c r="A377" s="20" t="s">
        <v>9586</v>
      </c>
      <c r="B377" s="20" t="s">
        <v>16040</v>
      </c>
      <c r="C377" s="20" t="s">
        <v>16041</v>
      </c>
      <c r="D377" s="20" t="s">
        <v>430</v>
      </c>
      <c r="E377" s="20" t="s">
        <v>9588</v>
      </c>
      <c r="F377" s="20" t="s">
        <v>4093</v>
      </c>
      <c r="G377" s="20" t="s">
        <v>195</v>
      </c>
      <c r="H377" s="20" t="s">
        <v>14897</v>
      </c>
      <c r="I377" s="20" t="s">
        <v>16110</v>
      </c>
      <c r="J377" s="20" t="s">
        <v>101</v>
      </c>
      <c r="K377" s="20" t="s">
        <v>14696</v>
      </c>
      <c r="L377" s="20" t="s">
        <v>16111</v>
      </c>
      <c r="M377" s="20"/>
      <c r="N377" s="20" t="s">
        <v>14742</v>
      </c>
      <c r="O377" s="20" t="s">
        <v>14772</v>
      </c>
      <c r="P377" s="20" t="s">
        <v>14715</v>
      </c>
      <c r="Q377" s="20"/>
      <c r="R377" s="20"/>
      <c r="S377" s="20" t="s">
        <v>16044</v>
      </c>
      <c r="T377" s="20" t="s">
        <v>14704</v>
      </c>
      <c r="U377" s="20" t="s">
        <v>16115</v>
      </c>
      <c r="V377" s="20" t="s">
        <v>16116</v>
      </c>
      <c r="W377" s="20"/>
      <c r="X377" s="20"/>
      <c r="Y377" s="20" t="s">
        <v>69</v>
      </c>
      <c r="Z377" s="20"/>
      <c r="AA377" s="20" t="s">
        <v>14740</v>
      </c>
      <c r="AB377" s="20" t="s">
        <v>69</v>
      </c>
      <c r="AC377" s="20" t="s">
        <v>14884</v>
      </c>
      <c r="AD377" s="20" t="s">
        <v>69</v>
      </c>
      <c r="AE377" s="20" t="s">
        <v>16051</v>
      </c>
      <c r="AF377" s="20" t="s">
        <v>68</v>
      </c>
      <c r="AG377" s="20" t="s">
        <v>16048</v>
      </c>
      <c r="AH377" s="20"/>
      <c r="AI377" s="20"/>
      <c r="AJ377" s="20" t="s">
        <v>16114</v>
      </c>
      <c r="AK377" s="20" t="s">
        <v>14283</v>
      </c>
      <c r="AL377" s="20"/>
      <c r="AM377" s="20" t="s">
        <v>15199</v>
      </c>
      <c r="AN377" s="20" t="s">
        <v>105</v>
      </c>
      <c r="AO377" s="20"/>
    </row>
    <row r="378" spans="1:41" x14ac:dyDescent="0.2">
      <c r="A378" s="20" t="s">
        <v>9586</v>
      </c>
      <c r="B378" s="20" t="s">
        <v>16040</v>
      </c>
      <c r="C378" s="20" t="s">
        <v>16041</v>
      </c>
      <c r="D378" s="20" t="s">
        <v>430</v>
      </c>
      <c r="E378" s="20" t="s">
        <v>9588</v>
      </c>
      <c r="F378" s="20" t="s">
        <v>4093</v>
      </c>
      <c r="G378" s="20" t="s">
        <v>195</v>
      </c>
      <c r="H378" s="20" t="s">
        <v>14897</v>
      </c>
      <c r="I378" s="20" t="s">
        <v>16110</v>
      </c>
      <c r="J378" s="20" t="s">
        <v>101</v>
      </c>
      <c r="K378" s="20" t="s">
        <v>14696</v>
      </c>
      <c r="L378" s="20" t="s">
        <v>16111</v>
      </c>
      <c r="M378" s="20"/>
      <c r="N378" s="20" t="s">
        <v>14742</v>
      </c>
      <c r="O378" s="20" t="s">
        <v>14772</v>
      </c>
      <c r="P378" s="20" t="s">
        <v>14715</v>
      </c>
      <c r="Q378" s="20"/>
      <c r="R378" s="20"/>
      <c r="S378" s="20" t="s">
        <v>16052</v>
      </c>
      <c r="T378" s="20" t="s">
        <v>14709</v>
      </c>
      <c r="U378" s="20" t="s">
        <v>16112</v>
      </c>
      <c r="V378" s="20" t="s">
        <v>16117</v>
      </c>
      <c r="W378" s="20"/>
      <c r="X378" s="20"/>
      <c r="Y378" s="20" t="s">
        <v>69</v>
      </c>
      <c r="Z378" s="20"/>
      <c r="AA378" s="20" t="s">
        <v>14740</v>
      </c>
      <c r="AB378" s="20" t="s">
        <v>69</v>
      </c>
      <c r="AC378" s="20" t="s">
        <v>14884</v>
      </c>
      <c r="AD378" s="20" t="s">
        <v>69</v>
      </c>
      <c r="AE378" s="20" t="s">
        <v>16088</v>
      </c>
      <c r="AF378" s="20" t="s">
        <v>69</v>
      </c>
      <c r="AG378" s="20" t="s">
        <v>16055</v>
      </c>
      <c r="AH378" s="20"/>
      <c r="AI378" s="20"/>
      <c r="AJ378" s="20" t="s">
        <v>16114</v>
      </c>
      <c r="AK378" s="20"/>
      <c r="AL378" s="20"/>
      <c r="AM378" s="20" t="s">
        <v>14910</v>
      </c>
      <c r="AN378" s="20" t="s">
        <v>105</v>
      </c>
      <c r="AO378" s="20"/>
    </row>
    <row r="379" spans="1:41" x14ac:dyDescent="0.2">
      <c r="A379" s="20" t="s">
        <v>9586</v>
      </c>
      <c r="B379" s="20" t="s">
        <v>16040</v>
      </c>
      <c r="C379" s="20" t="s">
        <v>16041</v>
      </c>
      <c r="D379" s="20" t="s">
        <v>430</v>
      </c>
      <c r="E379" s="20" t="s">
        <v>9588</v>
      </c>
      <c r="F379" s="20" t="s">
        <v>4093</v>
      </c>
      <c r="G379" s="20" t="s">
        <v>195</v>
      </c>
      <c r="H379" s="20" t="s">
        <v>14897</v>
      </c>
      <c r="I379" s="20" t="s">
        <v>16110</v>
      </c>
      <c r="J379" s="20" t="s">
        <v>101</v>
      </c>
      <c r="K379" s="20" t="s">
        <v>14696</v>
      </c>
      <c r="L379" s="20" t="s">
        <v>16111</v>
      </c>
      <c r="M379" s="20"/>
      <c r="N379" s="20" t="s">
        <v>14742</v>
      </c>
      <c r="O379" s="20" t="s">
        <v>14772</v>
      </c>
      <c r="P379" s="20" t="s">
        <v>14715</v>
      </c>
      <c r="Q379" s="20"/>
      <c r="R379" s="20"/>
      <c r="S379" s="20" t="s">
        <v>16052</v>
      </c>
      <c r="T379" s="20" t="s">
        <v>14704</v>
      </c>
      <c r="U379" s="20" t="s">
        <v>16115</v>
      </c>
      <c r="V379" s="20" t="s">
        <v>15878</v>
      </c>
      <c r="W379" s="20"/>
      <c r="X379" s="20"/>
      <c r="Y379" s="20" t="s">
        <v>69</v>
      </c>
      <c r="Z379" s="20"/>
      <c r="AA379" s="20" t="s">
        <v>14740</v>
      </c>
      <c r="AB379" s="20" t="s">
        <v>69</v>
      </c>
      <c r="AC379" s="20" t="s">
        <v>14884</v>
      </c>
      <c r="AD379" s="20" t="s">
        <v>69</v>
      </c>
      <c r="AE379" s="20" t="s">
        <v>16057</v>
      </c>
      <c r="AF379" s="20" t="s">
        <v>69</v>
      </c>
      <c r="AG379" s="20" t="s">
        <v>16055</v>
      </c>
      <c r="AH379" s="20"/>
      <c r="AI379" s="20"/>
      <c r="AJ379" s="20" t="s">
        <v>16114</v>
      </c>
      <c r="AK379" s="20"/>
      <c r="AL379" s="20"/>
      <c r="AM379" s="20" t="s">
        <v>14910</v>
      </c>
      <c r="AN379" s="20" t="s">
        <v>105</v>
      </c>
      <c r="AO379" s="20"/>
    </row>
    <row r="380" spans="1:41" x14ac:dyDescent="0.2">
      <c r="A380" s="20" t="s">
        <v>9586</v>
      </c>
      <c r="B380" s="20" t="s">
        <v>16040</v>
      </c>
      <c r="C380" s="20" t="s">
        <v>16041</v>
      </c>
      <c r="D380" s="20" t="s">
        <v>430</v>
      </c>
      <c r="E380" s="20" t="s">
        <v>9588</v>
      </c>
      <c r="F380" s="20" t="s">
        <v>4093</v>
      </c>
      <c r="G380" s="20" t="s">
        <v>195</v>
      </c>
      <c r="H380" s="20" t="s">
        <v>14897</v>
      </c>
      <c r="I380" s="20" t="s">
        <v>16110</v>
      </c>
      <c r="J380" s="20" t="s">
        <v>101</v>
      </c>
      <c r="K380" s="20" t="s">
        <v>14696</v>
      </c>
      <c r="L380" s="20" t="s">
        <v>16111</v>
      </c>
      <c r="M380" s="20"/>
      <c r="N380" s="20" t="s">
        <v>14746</v>
      </c>
      <c r="O380" s="20" t="s">
        <v>14772</v>
      </c>
      <c r="P380" s="20" t="s">
        <v>14715</v>
      </c>
      <c r="Q380" s="20"/>
      <c r="R380" s="20"/>
      <c r="S380" s="20" t="s">
        <v>16044</v>
      </c>
      <c r="T380" s="20" t="s">
        <v>14709</v>
      </c>
      <c r="U380" s="20" t="s">
        <v>16118</v>
      </c>
      <c r="V380" s="20" t="s">
        <v>16119</v>
      </c>
      <c r="W380" s="20"/>
      <c r="X380" s="20"/>
      <c r="Y380" s="20" t="s">
        <v>69</v>
      </c>
      <c r="Z380" s="20"/>
      <c r="AA380" s="20" t="s">
        <v>14740</v>
      </c>
      <c r="AB380" s="20" t="s">
        <v>69</v>
      </c>
      <c r="AC380" s="20" t="s">
        <v>14884</v>
      </c>
      <c r="AD380" s="20" t="s">
        <v>69</v>
      </c>
      <c r="AE380" s="20" t="s">
        <v>16092</v>
      </c>
      <c r="AF380" s="20" t="s">
        <v>68</v>
      </c>
      <c r="AG380" s="20" t="s">
        <v>16048</v>
      </c>
      <c r="AH380" s="20"/>
      <c r="AI380" s="20"/>
      <c r="AJ380" s="20" t="s">
        <v>16114</v>
      </c>
      <c r="AK380" s="20" t="s">
        <v>14283</v>
      </c>
      <c r="AL380" s="20"/>
      <c r="AM380" s="20" t="s">
        <v>15199</v>
      </c>
      <c r="AN380" s="20" t="s">
        <v>105</v>
      </c>
      <c r="AO380" s="20"/>
    </row>
    <row r="381" spans="1:41" x14ac:dyDescent="0.2">
      <c r="A381" s="20" t="s">
        <v>9586</v>
      </c>
      <c r="B381" s="20" t="s">
        <v>16040</v>
      </c>
      <c r="C381" s="20" t="s">
        <v>16041</v>
      </c>
      <c r="D381" s="20" t="s">
        <v>430</v>
      </c>
      <c r="E381" s="20" t="s">
        <v>9588</v>
      </c>
      <c r="F381" s="20" t="s">
        <v>4093</v>
      </c>
      <c r="G381" s="20" t="s">
        <v>195</v>
      </c>
      <c r="H381" s="20" t="s">
        <v>14897</v>
      </c>
      <c r="I381" s="20" t="s">
        <v>16110</v>
      </c>
      <c r="J381" s="20" t="s">
        <v>101</v>
      </c>
      <c r="K381" s="20" t="s">
        <v>14696</v>
      </c>
      <c r="L381" s="20" t="s">
        <v>16111</v>
      </c>
      <c r="M381" s="20"/>
      <c r="N381" s="20" t="s">
        <v>14746</v>
      </c>
      <c r="O381" s="20" t="s">
        <v>14772</v>
      </c>
      <c r="P381" s="20" t="s">
        <v>14715</v>
      </c>
      <c r="Q381" s="20"/>
      <c r="R381" s="20"/>
      <c r="S381" s="20" t="s">
        <v>16044</v>
      </c>
      <c r="T381" s="20" t="s">
        <v>14704</v>
      </c>
      <c r="U381" s="20" t="s">
        <v>15725</v>
      </c>
      <c r="V381" s="20" t="s">
        <v>16120</v>
      </c>
      <c r="W381" s="20"/>
      <c r="X381" s="20"/>
      <c r="Y381" s="20" t="s">
        <v>69</v>
      </c>
      <c r="Z381" s="20"/>
      <c r="AA381" s="20" t="s">
        <v>14740</v>
      </c>
      <c r="AB381" s="20" t="s">
        <v>69</v>
      </c>
      <c r="AC381" s="20" t="s">
        <v>14884</v>
      </c>
      <c r="AD381" s="20" t="s">
        <v>69</v>
      </c>
      <c r="AE381" s="20" t="s">
        <v>16063</v>
      </c>
      <c r="AF381" s="20" t="s">
        <v>68</v>
      </c>
      <c r="AG381" s="20" t="s">
        <v>16048</v>
      </c>
      <c r="AH381" s="20"/>
      <c r="AI381" s="20"/>
      <c r="AJ381" s="20" t="s">
        <v>16114</v>
      </c>
      <c r="AK381" s="20" t="s">
        <v>14283</v>
      </c>
      <c r="AL381" s="20"/>
      <c r="AM381" s="20" t="s">
        <v>15199</v>
      </c>
      <c r="AN381" s="20" t="s">
        <v>105</v>
      </c>
      <c r="AO381" s="20"/>
    </row>
    <row r="382" spans="1:41" x14ac:dyDescent="0.2">
      <c r="A382" s="20" t="s">
        <v>9586</v>
      </c>
      <c r="B382" s="20" t="s">
        <v>16040</v>
      </c>
      <c r="C382" s="20" t="s">
        <v>16041</v>
      </c>
      <c r="D382" s="20" t="s">
        <v>430</v>
      </c>
      <c r="E382" s="20" t="s">
        <v>9588</v>
      </c>
      <c r="F382" s="20" t="s">
        <v>4093</v>
      </c>
      <c r="G382" s="20" t="s">
        <v>195</v>
      </c>
      <c r="H382" s="20" t="s">
        <v>14897</v>
      </c>
      <c r="I382" s="20" t="s">
        <v>16110</v>
      </c>
      <c r="J382" s="20" t="s">
        <v>101</v>
      </c>
      <c r="K382" s="20" t="s">
        <v>14696</v>
      </c>
      <c r="L382" s="20" t="s">
        <v>16111</v>
      </c>
      <c r="M382" s="20"/>
      <c r="N382" s="20" t="s">
        <v>14746</v>
      </c>
      <c r="O382" s="20" t="s">
        <v>14772</v>
      </c>
      <c r="P382" s="20" t="s">
        <v>14715</v>
      </c>
      <c r="Q382" s="20"/>
      <c r="R382" s="20"/>
      <c r="S382" s="20" t="s">
        <v>16052</v>
      </c>
      <c r="T382" s="20" t="s">
        <v>14709</v>
      </c>
      <c r="U382" s="20" t="s">
        <v>16118</v>
      </c>
      <c r="V382" s="20" t="s">
        <v>16121</v>
      </c>
      <c r="W382" s="20"/>
      <c r="X382" s="20"/>
      <c r="Y382" s="20" t="s">
        <v>69</v>
      </c>
      <c r="Z382" s="20"/>
      <c r="AA382" s="20" t="s">
        <v>14740</v>
      </c>
      <c r="AB382" s="20" t="s">
        <v>69</v>
      </c>
      <c r="AC382" s="20" t="s">
        <v>14884</v>
      </c>
      <c r="AD382" s="20" t="s">
        <v>69</v>
      </c>
      <c r="AE382" s="20" t="s">
        <v>16096</v>
      </c>
      <c r="AF382" s="20" t="s">
        <v>69</v>
      </c>
      <c r="AG382" s="20" t="s">
        <v>16055</v>
      </c>
      <c r="AH382" s="20"/>
      <c r="AI382" s="20"/>
      <c r="AJ382" s="20" t="s">
        <v>16114</v>
      </c>
      <c r="AK382" s="20"/>
      <c r="AL382" s="20"/>
      <c r="AM382" s="20" t="s">
        <v>14910</v>
      </c>
      <c r="AN382" s="20" t="s">
        <v>105</v>
      </c>
      <c r="AO382" s="20"/>
    </row>
    <row r="383" spans="1:41" x14ac:dyDescent="0.2">
      <c r="A383" s="20" t="s">
        <v>9586</v>
      </c>
      <c r="B383" s="20" t="s">
        <v>16040</v>
      </c>
      <c r="C383" s="20" t="s">
        <v>16041</v>
      </c>
      <c r="D383" s="20" t="s">
        <v>430</v>
      </c>
      <c r="E383" s="20" t="s">
        <v>9588</v>
      </c>
      <c r="F383" s="20" t="s">
        <v>4093</v>
      </c>
      <c r="G383" s="20" t="s">
        <v>195</v>
      </c>
      <c r="H383" s="20" t="s">
        <v>14897</v>
      </c>
      <c r="I383" s="20" t="s">
        <v>16110</v>
      </c>
      <c r="J383" s="20" t="s">
        <v>101</v>
      </c>
      <c r="K383" s="20" t="s">
        <v>14696</v>
      </c>
      <c r="L383" s="20" t="s">
        <v>16111</v>
      </c>
      <c r="M383" s="20"/>
      <c r="N383" s="20" t="s">
        <v>14746</v>
      </c>
      <c r="O383" s="20" t="s">
        <v>14772</v>
      </c>
      <c r="P383" s="20" t="s">
        <v>14715</v>
      </c>
      <c r="Q383" s="20"/>
      <c r="R383" s="20"/>
      <c r="S383" s="20" t="s">
        <v>16052</v>
      </c>
      <c r="T383" s="20" t="s">
        <v>14704</v>
      </c>
      <c r="U383" s="20" t="s">
        <v>15725</v>
      </c>
      <c r="V383" s="20" t="s">
        <v>14706</v>
      </c>
      <c r="W383" s="20"/>
      <c r="X383" s="20"/>
      <c r="Y383" s="20" t="s">
        <v>69</v>
      </c>
      <c r="Z383" s="20"/>
      <c r="AA383" s="20" t="s">
        <v>14740</v>
      </c>
      <c r="AB383" s="20" t="s">
        <v>69</v>
      </c>
      <c r="AC383" s="20" t="s">
        <v>14884</v>
      </c>
      <c r="AD383" s="20" t="s">
        <v>69</v>
      </c>
      <c r="AE383" s="20" t="s">
        <v>16067</v>
      </c>
      <c r="AF383" s="20" t="s">
        <v>69</v>
      </c>
      <c r="AG383" s="20" t="s">
        <v>16055</v>
      </c>
      <c r="AH383" s="20"/>
      <c r="AI383" s="20"/>
      <c r="AJ383" s="20" t="s">
        <v>16114</v>
      </c>
      <c r="AK383" s="20"/>
      <c r="AL383" s="20"/>
      <c r="AM383" s="20" t="s">
        <v>14910</v>
      </c>
      <c r="AN383" s="20" t="s">
        <v>105</v>
      </c>
      <c r="AO383" s="20"/>
    </row>
    <row r="384" spans="1:41" x14ac:dyDescent="0.2">
      <c r="A384" s="20" t="s">
        <v>9586</v>
      </c>
      <c r="B384" s="20" t="s">
        <v>16040</v>
      </c>
      <c r="C384" s="20" t="s">
        <v>16041</v>
      </c>
      <c r="D384" s="20" t="s">
        <v>430</v>
      </c>
      <c r="E384" s="20" t="s">
        <v>9588</v>
      </c>
      <c r="F384" s="20" t="s">
        <v>4093</v>
      </c>
      <c r="G384" s="20" t="s">
        <v>195</v>
      </c>
      <c r="H384" s="20" t="s">
        <v>14897</v>
      </c>
      <c r="I384" s="20" t="s">
        <v>16110</v>
      </c>
      <c r="J384" s="20" t="s">
        <v>101</v>
      </c>
      <c r="K384" s="20" t="s">
        <v>14696</v>
      </c>
      <c r="L384" s="20" t="s">
        <v>16111</v>
      </c>
      <c r="M384" s="20"/>
      <c r="N384" s="20" t="s">
        <v>14698</v>
      </c>
      <c r="O384" s="20" t="s">
        <v>14772</v>
      </c>
      <c r="P384" s="20" t="s">
        <v>14715</v>
      </c>
      <c r="Q384" s="20"/>
      <c r="R384" s="20"/>
      <c r="S384" s="20" t="s">
        <v>16044</v>
      </c>
      <c r="T384" s="20" t="s">
        <v>14709</v>
      </c>
      <c r="U384" s="20" t="s">
        <v>16122</v>
      </c>
      <c r="V384" s="20" t="s">
        <v>16123</v>
      </c>
      <c r="W384" s="20"/>
      <c r="X384" s="20"/>
      <c r="Y384" s="20" t="s">
        <v>69</v>
      </c>
      <c r="Z384" s="20"/>
      <c r="AA384" s="20" t="s">
        <v>14740</v>
      </c>
      <c r="AB384" s="20" t="s">
        <v>69</v>
      </c>
      <c r="AC384" s="20" t="s">
        <v>14884</v>
      </c>
      <c r="AD384" s="20" t="s">
        <v>69</v>
      </c>
      <c r="AE384" s="20" t="s">
        <v>16092</v>
      </c>
      <c r="AF384" s="20" t="s">
        <v>68</v>
      </c>
      <c r="AG384" s="20" t="s">
        <v>16048</v>
      </c>
      <c r="AH384" s="20"/>
      <c r="AI384" s="20"/>
      <c r="AJ384" s="20" t="s">
        <v>16114</v>
      </c>
      <c r="AK384" s="20" t="s">
        <v>14283</v>
      </c>
      <c r="AL384" s="20"/>
      <c r="AM384" s="20" t="s">
        <v>15199</v>
      </c>
      <c r="AN384" s="20" t="s">
        <v>105</v>
      </c>
      <c r="AO384" s="20"/>
    </row>
    <row r="385" spans="1:41" x14ac:dyDescent="0.2">
      <c r="A385" s="20" t="s">
        <v>9586</v>
      </c>
      <c r="B385" s="20" t="s">
        <v>16040</v>
      </c>
      <c r="C385" s="20" t="s">
        <v>16041</v>
      </c>
      <c r="D385" s="20" t="s">
        <v>430</v>
      </c>
      <c r="E385" s="20" t="s">
        <v>9588</v>
      </c>
      <c r="F385" s="20" t="s">
        <v>4093</v>
      </c>
      <c r="G385" s="20" t="s">
        <v>195</v>
      </c>
      <c r="H385" s="20" t="s">
        <v>14897</v>
      </c>
      <c r="I385" s="20" t="s">
        <v>16110</v>
      </c>
      <c r="J385" s="20" t="s">
        <v>101</v>
      </c>
      <c r="K385" s="20" t="s">
        <v>14696</v>
      </c>
      <c r="L385" s="20" t="s">
        <v>16111</v>
      </c>
      <c r="M385" s="20"/>
      <c r="N385" s="20" t="s">
        <v>14698</v>
      </c>
      <c r="O385" s="20" t="s">
        <v>14772</v>
      </c>
      <c r="P385" s="20" t="s">
        <v>14715</v>
      </c>
      <c r="Q385" s="20"/>
      <c r="R385" s="20"/>
      <c r="S385" s="20" t="s">
        <v>16044</v>
      </c>
      <c r="T385" s="20" t="s">
        <v>14704</v>
      </c>
      <c r="U385" s="20" t="s">
        <v>16124</v>
      </c>
      <c r="V385" s="20" t="s">
        <v>16125</v>
      </c>
      <c r="W385" s="20"/>
      <c r="X385" s="20"/>
      <c r="Y385" s="20" t="s">
        <v>69</v>
      </c>
      <c r="Z385" s="20"/>
      <c r="AA385" s="20" t="s">
        <v>14740</v>
      </c>
      <c r="AB385" s="20" t="s">
        <v>69</v>
      </c>
      <c r="AC385" s="20" t="s">
        <v>14884</v>
      </c>
      <c r="AD385" s="20" t="s">
        <v>69</v>
      </c>
      <c r="AE385" s="20" t="s">
        <v>16063</v>
      </c>
      <c r="AF385" s="20" t="s">
        <v>68</v>
      </c>
      <c r="AG385" s="20" t="s">
        <v>16048</v>
      </c>
      <c r="AH385" s="20"/>
      <c r="AI385" s="20"/>
      <c r="AJ385" s="20" t="s">
        <v>16114</v>
      </c>
      <c r="AK385" s="20" t="s">
        <v>14283</v>
      </c>
      <c r="AL385" s="20"/>
      <c r="AM385" s="20" t="s">
        <v>15199</v>
      </c>
      <c r="AN385" s="20" t="s">
        <v>105</v>
      </c>
      <c r="AO385" s="20"/>
    </row>
    <row r="386" spans="1:41" x14ac:dyDescent="0.2">
      <c r="A386" s="20" t="s">
        <v>9586</v>
      </c>
      <c r="B386" s="20" t="s">
        <v>16040</v>
      </c>
      <c r="C386" s="20" t="s">
        <v>16041</v>
      </c>
      <c r="D386" s="20" t="s">
        <v>430</v>
      </c>
      <c r="E386" s="20" t="s">
        <v>9588</v>
      </c>
      <c r="F386" s="20" t="s">
        <v>4093</v>
      </c>
      <c r="G386" s="20" t="s">
        <v>195</v>
      </c>
      <c r="H386" s="20" t="s">
        <v>14897</v>
      </c>
      <c r="I386" s="20" t="s">
        <v>16110</v>
      </c>
      <c r="J386" s="20" t="s">
        <v>101</v>
      </c>
      <c r="K386" s="20" t="s">
        <v>14696</v>
      </c>
      <c r="L386" s="20" t="s">
        <v>16111</v>
      </c>
      <c r="M386" s="20"/>
      <c r="N386" s="20" t="s">
        <v>14698</v>
      </c>
      <c r="O386" s="20" t="s">
        <v>14772</v>
      </c>
      <c r="P386" s="20" t="s">
        <v>14715</v>
      </c>
      <c r="Q386" s="20"/>
      <c r="R386" s="20"/>
      <c r="S386" s="20" t="s">
        <v>16052</v>
      </c>
      <c r="T386" s="20" t="s">
        <v>14709</v>
      </c>
      <c r="U386" s="20" t="s">
        <v>16122</v>
      </c>
      <c r="V386" s="20" t="s">
        <v>16126</v>
      </c>
      <c r="W386" s="20"/>
      <c r="X386" s="20"/>
      <c r="Y386" s="20" t="s">
        <v>69</v>
      </c>
      <c r="Z386" s="20"/>
      <c r="AA386" s="20" t="s">
        <v>14740</v>
      </c>
      <c r="AB386" s="20" t="s">
        <v>69</v>
      </c>
      <c r="AC386" s="20" t="s">
        <v>14884</v>
      </c>
      <c r="AD386" s="20" t="s">
        <v>69</v>
      </c>
      <c r="AE386" s="20" t="s">
        <v>16096</v>
      </c>
      <c r="AF386" s="20" t="s">
        <v>69</v>
      </c>
      <c r="AG386" s="20" t="s">
        <v>16055</v>
      </c>
      <c r="AH386" s="20"/>
      <c r="AI386" s="20"/>
      <c r="AJ386" s="20" t="s">
        <v>16114</v>
      </c>
      <c r="AK386" s="20"/>
      <c r="AL386" s="20"/>
      <c r="AM386" s="20" t="s">
        <v>14910</v>
      </c>
      <c r="AN386" s="20" t="s">
        <v>105</v>
      </c>
      <c r="AO386" s="20"/>
    </row>
    <row r="387" spans="1:41" x14ac:dyDescent="0.2">
      <c r="A387" s="20" t="s">
        <v>9586</v>
      </c>
      <c r="B387" s="20" t="s">
        <v>16040</v>
      </c>
      <c r="C387" s="20" t="s">
        <v>16041</v>
      </c>
      <c r="D387" s="20" t="s">
        <v>430</v>
      </c>
      <c r="E387" s="20" t="s">
        <v>9588</v>
      </c>
      <c r="F387" s="20" t="s">
        <v>4093</v>
      </c>
      <c r="G387" s="20" t="s">
        <v>195</v>
      </c>
      <c r="H387" s="20" t="s">
        <v>14897</v>
      </c>
      <c r="I387" s="20" t="s">
        <v>16110</v>
      </c>
      <c r="J387" s="20" t="s">
        <v>101</v>
      </c>
      <c r="K387" s="20" t="s">
        <v>14696</v>
      </c>
      <c r="L387" s="20" t="s">
        <v>16111</v>
      </c>
      <c r="M387" s="20"/>
      <c r="N387" s="20" t="s">
        <v>14698</v>
      </c>
      <c r="O387" s="20" t="s">
        <v>14772</v>
      </c>
      <c r="P387" s="20" t="s">
        <v>14715</v>
      </c>
      <c r="Q387" s="20"/>
      <c r="R387" s="20"/>
      <c r="S387" s="20" t="s">
        <v>16052</v>
      </c>
      <c r="T387" s="20" t="s">
        <v>14704</v>
      </c>
      <c r="U387" s="20" t="s">
        <v>16124</v>
      </c>
      <c r="V387" s="20" t="s">
        <v>16127</v>
      </c>
      <c r="W387" s="20"/>
      <c r="X387" s="20"/>
      <c r="Y387" s="20" t="s">
        <v>69</v>
      </c>
      <c r="Z387" s="20"/>
      <c r="AA387" s="20" t="s">
        <v>14740</v>
      </c>
      <c r="AB387" s="20" t="s">
        <v>69</v>
      </c>
      <c r="AC387" s="20" t="s">
        <v>14884</v>
      </c>
      <c r="AD387" s="20" t="s">
        <v>69</v>
      </c>
      <c r="AE387" s="20" t="s">
        <v>16067</v>
      </c>
      <c r="AF387" s="20" t="s">
        <v>69</v>
      </c>
      <c r="AG387" s="20" t="s">
        <v>16055</v>
      </c>
      <c r="AH387" s="20"/>
      <c r="AI387" s="20"/>
      <c r="AJ387" s="20" t="s">
        <v>16114</v>
      </c>
      <c r="AK387" s="20"/>
      <c r="AL387" s="20"/>
      <c r="AM387" s="20" t="s">
        <v>14910</v>
      </c>
      <c r="AN387" s="20" t="s">
        <v>105</v>
      </c>
      <c r="AO387" s="20"/>
    </row>
    <row r="388" spans="1:41" x14ac:dyDescent="0.2">
      <c r="A388" s="20" t="s">
        <v>9586</v>
      </c>
      <c r="B388" s="20" t="s">
        <v>16040</v>
      </c>
      <c r="C388" s="20" t="s">
        <v>16041</v>
      </c>
      <c r="D388" s="20" t="s">
        <v>430</v>
      </c>
      <c r="E388" s="20" t="s">
        <v>9588</v>
      </c>
      <c r="F388" s="20" t="s">
        <v>4093</v>
      </c>
      <c r="G388" s="20" t="s">
        <v>195</v>
      </c>
      <c r="H388" s="20" t="s">
        <v>14897</v>
      </c>
      <c r="I388" s="20" t="s">
        <v>16110</v>
      </c>
      <c r="J388" s="20" t="s">
        <v>101</v>
      </c>
      <c r="K388" s="20" t="s">
        <v>14696</v>
      </c>
      <c r="L388" s="20" t="s">
        <v>16111</v>
      </c>
      <c r="M388" s="20"/>
      <c r="N388" s="20" t="s">
        <v>15255</v>
      </c>
      <c r="O388" s="20" t="s">
        <v>14772</v>
      </c>
      <c r="P388" s="20" t="s">
        <v>14715</v>
      </c>
      <c r="Q388" s="20"/>
      <c r="R388" s="20"/>
      <c r="S388" s="20" t="s">
        <v>16044</v>
      </c>
      <c r="T388" s="20" t="s">
        <v>14709</v>
      </c>
      <c r="U388" s="20" t="s">
        <v>16128</v>
      </c>
      <c r="V388" s="20" t="s">
        <v>16129</v>
      </c>
      <c r="W388" s="20"/>
      <c r="X388" s="20"/>
      <c r="Y388" s="20" t="s">
        <v>69</v>
      </c>
      <c r="Z388" s="20"/>
      <c r="AA388" s="20" t="s">
        <v>14740</v>
      </c>
      <c r="AB388" s="20" t="s">
        <v>69</v>
      </c>
      <c r="AC388" s="20" t="s">
        <v>14884</v>
      </c>
      <c r="AD388" s="20" t="s">
        <v>69</v>
      </c>
      <c r="AE388" s="20" t="s">
        <v>16092</v>
      </c>
      <c r="AF388" s="20" t="s">
        <v>68</v>
      </c>
      <c r="AG388" s="20" t="s">
        <v>16048</v>
      </c>
      <c r="AH388" s="20"/>
      <c r="AI388" s="20"/>
      <c r="AJ388" s="20" t="s">
        <v>16114</v>
      </c>
      <c r="AK388" s="20" t="s">
        <v>14283</v>
      </c>
      <c r="AL388" s="20"/>
      <c r="AM388" s="20" t="s">
        <v>15199</v>
      </c>
      <c r="AN388" s="20" t="s">
        <v>105</v>
      </c>
      <c r="AO388" s="20"/>
    </row>
    <row r="389" spans="1:41" x14ac:dyDescent="0.2">
      <c r="A389" s="20" t="s">
        <v>9586</v>
      </c>
      <c r="B389" s="20" t="s">
        <v>16040</v>
      </c>
      <c r="C389" s="20" t="s">
        <v>16041</v>
      </c>
      <c r="D389" s="20" t="s">
        <v>430</v>
      </c>
      <c r="E389" s="20" t="s">
        <v>9588</v>
      </c>
      <c r="F389" s="20" t="s">
        <v>4093</v>
      </c>
      <c r="G389" s="20" t="s">
        <v>195</v>
      </c>
      <c r="H389" s="20" t="s">
        <v>14897</v>
      </c>
      <c r="I389" s="20" t="s">
        <v>16110</v>
      </c>
      <c r="J389" s="20" t="s">
        <v>101</v>
      </c>
      <c r="K389" s="20" t="s">
        <v>14696</v>
      </c>
      <c r="L389" s="20" t="s">
        <v>16111</v>
      </c>
      <c r="M389" s="20"/>
      <c r="N389" s="20" t="s">
        <v>15255</v>
      </c>
      <c r="O389" s="20" t="s">
        <v>14772</v>
      </c>
      <c r="P389" s="20" t="s">
        <v>14715</v>
      </c>
      <c r="Q389" s="20"/>
      <c r="R389" s="20"/>
      <c r="S389" s="20" t="s">
        <v>16044</v>
      </c>
      <c r="T389" s="20" t="s">
        <v>14704</v>
      </c>
      <c r="U389" s="20" t="s">
        <v>16130</v>
      </c>
      <c r="V389" s="20" t="s">
        <v>16131</v>
      </c>
      <c r="W389" s="20"/>
      <c r="X389" s="20"/>
      <c r="Y389" s="20" t="s">
        <v>69</v>
      </c>
      <c r="Z389" s="20"/>
      <c r="AA389" s="20" t="s">
        <v>14740</v>
      </c>
      <c r="AB389" s="20" t="s">
        <v>69</v>
      </c>
      <c r="AC389" s="20" t="s">
        <v>14884</v>
      </c>
      <c r="AD389" s="20" t="s">
        <v>69</v>
      </c>
      <c r="AE389" s="20" t="s">
        <v>16063</v>
      </c>
      <c r="AF389" s="20" t="s">
        <v>68</v>
      </c>
      <c r="AG389" s="20" t="s">
        <v>16048</v>
      </c>
      <c r="AH389" s="20"/>
      <c r="AI389" s="20"/>
      <c r="AJ389" s="20" t="s">
        <v>16114</v>
      </c>
      <c r="AK389" s="20" t="s">
        <v>14283</v>
      </c>
      <c r="AL389" s="20"/>
      <c r="AM389" s="20" t="s">
        <v>15199</v>
      </c>
      <c r="AN389" s="20" t="s">
        <v>105</v>
      </c>
      <c r="AO389" s="20"/>
    </row>
    <row r="390" spans="1:41" x14ac:dyDescent="0.2">
      <c r="A390" s="20" t="s">
        <v>9586</v>
      </c>
      <c r="B390" s="20" t="s">
        <v>16040</v>
      </c>
      <c r="C390" s="20" t="s">
        <v>16041</v>
      </c>
      <c r="D390" s="20" t="s">
        <v>430</v>
      </c>
      <c r="E390" s="20" t="s">
        <v>9588</v>
      </c>
      <c r="F390" s="20" t="s">
        <v>4093</v>
      </c>
      <c r="G390" s="20" t="s">
        <v>195</v>
      </c>
      <c r="H390" s="20" t="s">
        <v>14897</v>
      </c>
      <c r="I390" s="20" t="s">
        <v>16110</v>
      </c>
      <c r="J390" s="20" t="s">
        <v>101</v>
      </c>
      <c r="K390" s="20" t="s">
        <v>14696</v>
      </c>
      <c r="L390" s="20" t="s">
        <v>16111</v>
      </c>
      <c r="M390" s="20"/>
      <c r="N390" s="20" t="s">
        <v>15255</v>
      </c>
      <c r="O390" s="20" t="s">
        <v>14772</v>
      </c>
      <c r="P390" s="20" t="s">
        <v>14715</v>
      </c>
      <c r="Q390" s="20"/>
      <c r="R390" s="20"/>
      <c r="S390" s="20" t="s">
        <v>16052</v>
      </c>
      <c r="T390" s="20" t="s">
        <v>14709</v>
      </c>
      <c r="U390" s="20" t="s">
        <v>16128</v>
      </c>
      <c r="V390" s="20" t="s">
        <v>16132</v>
      </c>
      <c r="W390" s="20"/>
      <c r="X390" s="20"/>
      <c r="Y390" s="20" t="s">
        <v>69</v>
      </c>
      <c r="Z390" s="20"/>
      <c r="AA390" s="20" t="s">
        <v>14740</v>
      </c>
      <c r="AB390" s="20" t="s">
        <v>69</v>
      </c>
      <c r="AC390" s="20" t="s">
        <v>14884</v>
      </c>
      <c r="AD390" s="20" t="s">
        <v>69</v>
      </c>
      <c r="AE390" s="20" t="s">
        <v>16096</v>
      </c>
      <c r="AF390" s="20" t="s">
        <v>69</v>
      </c>
      <c r="AG390" s="20" t="s">
        <v>16055</v>
      </c>
      <c r="AH390" s="20"/>
      <c r="AI390" s="20"/>
      <c r="AJ390" s="20" t="s">
        <v>16114</v>
      </c>
      <c r="AK390" s="20"/>
      <c r="AL390" s="20"/>
      <c r="AM390" s="20" t="s">
        <v>14910</v>
      </c>
      <c r="AN390" s="20" t="s">
        <v>105</v>
      </c>
      <c r="AO390" s="20"/>
    </row>
    <row r="391" spans="1:41" x14ac:dyDescent="0.2">
      <c r="A391" s="20" t="s">
        <v>9586</v>
      </c>
      <c r="B391" s="20" t="s">
        <v>16040</v>
      </c>
      <c r="C391" s="20" t="s">
        <v>16041</v>
      </c>
      <c r="D391" s="20" t="s">
        <v>430</v>
      </c>
      <c r="E391" s="20" t="s">
        <v>9588</v>
      </c>
      <c r="F391" s="20" t="s">
        <v>4093</v>
      </c>
      <c r="G391" s="20" t="s">
        <v>195</v>
      </c>
      <c r="H391" s="20" t="s">
        <v>14897</v>
      </c>
      <c r="I391" s="20" t="s">
        <v>16110</v>
      </c>
      <c r="J391" s="20" t="s">
        <v>101</v>
      </c>
      <c r="K391" s="20" t="s">
        <v>14696</v>
      </c>
      <c r="L391" s="20" t="s">
        <v>16111</v>
      </c>
      <c r="M391" s="20"/>
      <c r="N391" s="20" t="s">
        <v>15255</v>
      </c>
      <c r="O391" s="20" t="s">
        <v>14772</v>
      </c>
      <c r="P391" s="20" t="s">
        <v>14715</v>
      </c>
      <c r="Q391" s="20"/>
      <c r="R391" s="20"/>
      <c r="S391" s="20" t="s">
        <v>16052</v>
      </c>
      <c r="T391" s="20" t="s">
        <v>14704</v>
      </c>
      <c r="U391" s="20" t="s">
        <v>16130</v>
      </c>
      <c r="V391" s="20" t="s">
        <v>16133</v>
      </c>
      <c r="W391" s="20"/>
      <c r="X391" s="20"/>
      <c r="Y391" s="20" t="s">
        <v>69</v>
      </c>
      <c r="Z391" s="20"/>
      <c r="AA391" s="20" t="s">
        <v>14740</v>
      </c>
      <c r="AB391" s="20" t="s">
        <v>69</v>
      </c>
      <c r="AC391" s="20" t="s">
        <v>14884</v>
      </c>
      <c r="AD391" s="20" t="s">
        <v>69</v>
      </c>
      <c r="AE391" s="20" t="s">
        <v>16067</v>
      </c>
      <c r="AF391" s="20" t="s">
        <v>69</v>
      </c>
      <c r="AG391" s="20" t="s">
        <v>16055</v>
      </c>
      <c r="AH391" s="20"/>
      <c r="AI391" s="20"/>
      <c r="AJ391" s="20" t="s">
        <v>16114</v>
      </c>
      <c r="AK391" s="20"/>
      <c r="AL391" s="20"/>
      <c r="AM391" s="20" t="s">
        <v>14910</v>
      </c>
      <c r="AN391" s="20" t="s">
        <v>105</v>
      </c>
      <c r="AO391" s="20"/>
    </row>
    <row r="392" spans="1:41" x14ac:dyDescent="0.2">
      <c r="A392" s="20" t="s">
        <v>9586</v>
      </c>
      <c r="B392" s="20" t="s">
        <v>16040</v>
      </c>
      <c r="C392" s="20" t="s">
        <v>16041</v>
      </c>
      <c r="D392" s="20" t="s">
        <v>430</v>
      </c>
      <c r="E392" s="20" t="s">
        <v>9588</v>
      </c>
      <c r="F392" s="20" t="s">
        <v>4093</v>
      </c>
      <c r="G392" s="20" t="s">
        <v>195</v>
      </c>
      <c r="H392" s="20" t="s">
        <v>14897</v>
      </c>
      <c r="I392" s="20" t="s">
        <v>16134</v>
      </c>
      <c r="J392" s="20" t="s">
        <v>101</v>
      </c>
      <c r="K392" s="20" t="s">
        <v>14696</v>
      </c>
      <c r="L392" s="20" t="s">
        <v>16135</v>
      </c>
      <c r="M392" s="20"/>
      <c r="N392" s="20" t="s">
        <v>14742</v>
      </c>
      <c r="O392" s="20" t="s">
        <v>14772</v>
      </c>
      <c r="P392" s="20" t="s">
        <v>14715</v>
      </c>
      <c r="Q392" s="20"/>
      <c r="R392" s="20"/>
      <c r="S392" s="20" t="s">
        <v>16044</v>
      </c>
      <c r="T392" s="20" t="s">
        <v>14709</v>
      </c>
      <c r="U392" s="20" t="s">
        <v>16136</v>
      </c>
      <c r="V392" s="20" t="s">
        <v>16137</v>
      </c>
      <c r="W392" s="20"/>
      <c r="X392" s="20"/>
      <c r="Y392" s="20" t="s">
        <v>69</v>
      </c>
      <c r="Z392" s="20"/>
      <c r="AA392" s="20" t="s">
        <v>14740</v>
      </c>
      <c r="AB392" s="20" t="s">
        <v>69</v>
      </c>
      <c r="AC392" s="20" t="s">
        <v>14884</v>
      </c>
      <c r="AD392" s="20" t="s">
        <v>69</v>
      </c>
      <c r="AE392" s="20" t="s">
        <v>16083</v>
      </c>
      <c r="AF392" s="20" t="s">
        <v>68</v>
      </c>
      <c r="AG392" s="20" t="s">
        <v>16048</v>
      </c>
      <c r="AH392" s="20"/>
      <c r="AI392" s="20"/>
      <c r="AJ392" s="20" t="s">
        <v>16138</v>
      </c>
      <c r="AK392" s="20" t="s">
        <v>14283</v>
      </c>
      <c r="AL392" s="20"/>
      <c r="AM392" s="20" t="s">
        <v>15199</v>
      </c>
      <c r="AN392" s="20" t="s">
        <v>105</v>
      </c>
      <c r="AO392" s="20"/>
    </row>
    <row r="393" spans="1:41" x14ac:dyDescent="0.2">
      <c r="A393" s="20" t="s">
        <v>9586</v>
      </c>
      <c r="B393" s="20" t="s">
        <v>16040</v>
      </c>
      <c r="C393" s="20" t="s">
        <v>16041</v>
      </c>
      <c r="D393" s="20" t="s">
        <v>430</v>
      </c>
      <c r="E393" s="20" t="s">
        <v>9588</v>
      </c>
      <c r="F393" s="20" t="s">
        <v>4093</v>
      </c>
      <c r="G393" s="20" t="s">
        <v>195</v>
      </c>
      <c r="H393" s="20" t="s">
        <v>14897</v>
      </c>
      <c r="I393" s="20" t="s">
        <v>16134</v>
      </c>
      <c r="J393" s="20" t="s">
        <v>101</v>
      </c>
      <c r="K393" s="20" t="s">
        <v>14696</v>
      </c>
      <c r="L393" s="20" t="s">
        <v>16135</v>
      </c>
      <c r="M393" s="20"/>
      <c r="N393" s="20" t="s">
        <v>14742</v>
      </c>
      <c r="O393" s="20" t="s">
        <v>14772</v>
      </c>
      <c r="P393" s="20" t="s">
        <v>14715</v>
      </c>
      <c r="Q393" s="20"/>
      <c r="R393" s="20"/>
      <c r="S393" s="20" t="s">
        <v>16044</v>
      </c>
      <c r="T393" s="20" t="s">
        <v>14704</v>
      </c>
      <c r="U393" s="20" t="s">
        <v>16139</v>
      </c>
      <c r="V393" s="20" t="s">
        <v>16140</v>
      </c>
      <c r="W393" s="20"/>
      <c r="X393" s="20"/>
      <c r="Y393" s="20" t="s">
        <v>69</v>
      </c>
      <c r="Z393" s="20"/>
      <c r="AA393" s="20" t="s">
        <v>14740</v>
      </c>
      <c r="AB393" s="20" t="s">
        <v>69</v>
      </c>
      <c r="AC393" s="20" t="s">
        <v>14884</v>
      </c>
      <c r="AD393" s="20" t="s">
        <v>69</v>
      </c>
      <c r="AE393" s="20" t="s">
        <v>16051</v>
      </c>
      <c r="AF393" s="20" t="s">
        <v>68</v>
      </c>
      <c r="AG393" s="20" t="s">
        <v>16048</v>
      </c>
      <c r="AH393" s="20"/>
      <c r="AI393" s="20"/>
      <c r="AJ393" s="20" t="s">
        <v>16138</v>
      </c>
      <c r="AK393" s="20" t="s">
        <v>14283</v>
      </c>
      <c r="AL393" s="20"/>
      <c r="AM393" s="20" t="s">
        <v>15199</v>
      </c>
      <c r="AN393" s="20" t="s">
        <v>105</v>
      </c>
      <c r="AO393" s="20"/>
    </row>
    <row r="394" spans="1:41" x14ac:dyDescent="0.2">
      <c r="A394" s="20" t="s">
        <v>9586</v>
      </c>
      <c r="B394" s="20" t="s">
        <v>16040</v>
      </c>
      <c r="C394" s="20" t="s">
        <v>16041</v>
      </c>
      <c r="D394" s="20" t="s">
        <v>430</v>
      </c>
      <c r="E394" s="20" t="s">
        <v>9588</v>
      </c>
      <c r="F394" s="20" t="s">
        <v>4093</v>
      </c>
      <c r="G394" s="20" t="s">
        <v>195</v>
      </c>
      <c r="H394" s="20" t="s">
        <v>14897</v>
      </c>
      <c r="I394" s="20" t="s">
        <v>16134</v>
      </c>
      <c r="J394" s="20" t="s">
        <v>101</v>
      </c>
      <c r="K394" s="20" t="s">
        <v>14696</v>
      </c>
      <c r="L394" s="20" t="s">
        <v>16135</v>
      </c>
      <c r="M394" s="20"/>
      <c r="N394" s="20" t="s">
        <v>14742</v>
      </c>
      <c r="O394" s="20" t="s">
        <v>14772</v>
      </c>
      <c r="P394" s="20" t="s">
        <v>14715</v>
      </c>
      <c r="Q394" s="20"/>
      <c r="R394" s="20"/>
      <c r="S394" s="20" t="s">
        <v>16052</v>
      </c>
      <c r="T394" s="20" t="s">
        <v>14709</v>
      </c>
      <c r="U394" s="20" t="s">
        <v>16136</v>
      </c>
      <c r="V394" s="20" t="s">
        <v>16141</v>
      </c>
      <c r="W394" s="20"/>
      <c r="X394" s="20"/>
      <c r="Y394" s="20" t="s">
        <v>69</v>
      </c>
      <c r="Z394" s="20"/>
      <c r="AA394" s="20" t="s">
        <v>14740</v>
      </c>
      <c r="AB394" s="20" t="s">
        <v>69</v>
      </c>
      <c r="AC394" s="20" t="s">
        <v>14884</v>
      </c>
      <c r="AD394" s="20" t="s">
        <v>69</v>
      </c>
      <c r="AE394" s="20" t="s">
        <v>16088</v>
      </c>
      <c r="AF394" s="20" t="s">
        <v>69</v>
      </c>
      <c r="AG394" s="20" t="s">
        <v>16055</v>
      </c>
      <c r="AH394" s="20"/>
      <c r="AI394" s="20"/>
      <c r="AJ394" s="20" t="s">
        <v>16138</v>
      </c>
      <c r="AK394" s="20"/>
      <c r="AL394" s="20"/>
      <c r="AM394" s="20" t="s">
        <v>14910</v>
      </c>
      <c r="AN394" s="20" t="s">
        <v>105</v>
      </c>
      <c r="AO394" s="20"/>
    </row>
    <row r="395" spans="1:41" x14ac:dyDescent="0.2">
      <c r="A395" s="20" t="s">
        <v>9586</v>
      </c>
      <c r="B395" s="20" t="s">
        <v>16040</v>
      </c>
      <c r="C395" s="20" t="s">
        <v>16041</v>
      </c>
      <c r="D395" s="20" t="s">
        <v>430</v>
      </c>
      <c r="E395" s="20" t="s">
        <v>9588</v>
      </c>
      <c r="F395" s="20" t="s">
        <v>4093</v>
      </c>
      <c r="G395" s="20" t="s">
        <v>195</v>
      </c>
      <c r="H395" s="20" t="s">
        <v>14897</v>
      </c>
      <c r="I395" s="20" t="s">
        <v>16134</v>
      </c>
      <c r="J395" s="20" t="s">
        <v>101</v>
      </c>
      <c r="K395" s="20" t="s">
        <v>14696</v>
      </c>
      <c r="L395" s="20" t="s">
        <v>16135</v>
      </c>
      <c r="M395" s="20"/>
      <c r="N395" s="20" t="s">
        <v>14742</v>
      </c>
      <c r="O395" s="20" t="s">
        <v>14772</v>
      </c>
      <c r="P395" s="20" t="s">
        <v>14715</v>
      </c>
      <c r="Q395" s="20"/>
      <c r="R395" s="20"/>
      <c r="S395" s="20" t="s">
        <v>16052</v>
      </c>
      <c r="T395" s="20" t="s">
        <v>14704</v>
      </c>
      <c r="U395" s="20" t="s">
        <v>16139</v>
      </c>
      <c r="V395" s="20" t="s">
        <v>16142</v>
      </c>
      <c r="W395" s="20"/>
      <c r="X395" s="20"/>
      <c r="Y395" s="20" t="s">
        <v>69</v>
      </c>
      <c r="Z395" s="20"/>
      <c r="AA395" s="20" t="s">
        <v>14740</v>
      </c>
      <c r="AB395" s="20" t="s">
        <v>69</v>
      </c>
      <c r="AC395" s="20" t="s">
        <v>14884</v>
      </c>
      <c r="AD395" s="20" t="s">
        <v>69</v>
      </c>
      <c r="AE395" s="20" t="s">
        <v>16057</v>
      </c>
      <c r="AF395" s="20" t="s">
        <v>69</v>
      </c>
      <c r="AG395" s="20" t="s">
        <v>16055</v>
      </c>
      <c r="AH395" s="20"/>
      <c r="AI395" s="20"/>
      <c r="AJ395" s="20" t="s">
        <v>16138</v>
      </c>
      <c r="AK395" s="20"/>
      <c r="AL395" s="20"/>
      <c r="AM395" s="20" t="s">
        <v>14910</v>
      </c>
      <c r="AN395" s="20" t="s">
        <v>105</v>
      </c>
      <c r="AO395" s="20"/>
    </row>
    <row r="396" spans="1:41" x14ac:dyDescent="0.2">
      <c r="A396" s="20" t="s">
        <v>9586</v>
      </c>
      <c r="B396" s="20" t="s">
        <v>16040</v>
      </c>
      <c r="C396" s="20" t="s">
        <v>16041</v>
      </c>
      <c r="D396" s="20" t="s">
        <v>430</v>
      </c>
      <c r="E396" s="20" t="s">
        <v>9588</v>
      </c>
      <c r="F396" s="20" t="s">
        <v>4093</v>
      </c>
      <c r="G396" s="20" t="s">
        <v>195</v>
      </c>
      <c r="H396" s="20" t="s">
        <v>14897</v>
      </c>
      <c r="I396" s="20" t="s">
        <v>16134</v>
      </c>
      <c r="J396" s="20" t="s">
        <v>101</v>
      </c>
      <c r="K396" s="20" t="s">
        <v>14696</v>
      </c>
      <c r="L396" s="20" t="s">
        <v>16135</v>
      </c>
      <c r="M396" s="20"/>
      <c r="N396" s="20" t="s">
        <v>14746</v>
      </c>
      <c r="O396" s="20" t="s">
        <v>14772</v>
      </c>
      <c r="P396" s="20" t="s">
        <v>14715</v>
      </c>
      <c r="Q396" s="20"/>
      <c r="R396" s="20"/>
      <c r="S396" s="20" t="s">
        <v>16044</v>
      </c>
      <c r="T396" s="20" t="s">
        <v>14709</v>
      </c>
      <c r="U396" s="20" t="s">
        <v>16143</v>
      </c>
      <c r="V396" s="20" t="s">
        <v>16144</v>
      </c>
      <c r="W396" s="20"/>
      <c r="X396" s="20"/>
      <c r="Y396" s="20" t="s">
        <v>69</v>
      </c>
      <c r="Z396" s="20"/>
      <c r="AA396" s="20" t="s">
        <v>14740</v>
      </c>
      <c r="AB396" s="20" t="s">
        <v>69</v>
      </c>
      <c r="AC396" s="20" t="s">
        <v>14884</v>
      </c>
      <c r="AD396" s="20" t="s">
        <v>69</v>
      </c>
      <c r="AE396" s="20" t="s">
        <v>16092</v>
      </c>
      <c r="AF396" s="20" t="s">
        <v>68</v>
      </c>
      <c r="AG396" s="20" t="s">
        <v>16048</v>
      </c>
      <c r="AH396" s="20"/>
      <c r="AI396" s="20"/>
      <c r="AJ396" s="20" t="s">
        <v>16138</v>
      </c>
      <c r="AK396" s="20" t="s">
        <v>14283</v>
      </c>
      <c r="AL396" s="20"/>
      <c r="AM396" s="20" t="s">
        <v>15199</v>
      </c>
      <c r="AN396" s="20" t="s">
        <v>105</v>
      </c>
      <c r="AO396" s="20"/>
    </row>
    <row r="397" spans="1:41" x14ac:dyDescent="0.2">
      <c r="A397" s="20" t="s">
        <v>9586</v>
      </c>
      <c r="B397" s="20" t="s">
        <v>16040</v>
      </c>
      <c r="C397" s="20" t="s">
        <v>16041</v>
      </c>
      <c r="D397" s="20" t="s">
        <v>430</v>
      </c>
      <c r="E397" s="20" t="s">
        <v>9588</v>
      </c>
      <c r="F397" s="20" t="s">
        <v>4093</v>
      </c>
      <c r="G397" s="20" t="s">
        <v>195</v>
      </c>
      <c r="H397" s="20" t="s">
        <v>14897</v>
      </c>
      <c r="I397" s="20" t="s">
        <v>16134</v>
      </c>
      <c r="J397" s="20" t="s">
        <v>101</v>
      </c>
      <c r="K397" s="20" t="s">
        <v>14696</v>
      </c>
      <c r="L397" s="20" t="s">
        <v>16135</v>
      </c>
      <c r="M397" s="20"/>
      <c r="N397" s="20" t="s">
        <v>14746</v>
      </c>
      <c r="O397" s="20" t="s">
        <v>14772</v>
      </c>
      <c r="P397" s="20" t="s">
        <v>14715</v>
      </c>
      <c r="Q397" s="20"/>
      <c r="R397" s="20"/>
      <c r="S397" s="20" t="s">
        <v>16044</v>
      </c>
      <c r="T397" s="20" t="s">
        <v>14704</v>
      </c>
      <c r="U397" s="20" t="s">
        <v>16145</v>
      </c>
      <c r="V397" s="20" t="s">
        <v>16146</v>
      </c>
      <c r="W397" s="20"/>
      <c r="X397" s="20"/>
      <c r="Y397" s="20" t="s">
        <v>69</v>
      </c>
      <c r="Z397" s="20"/>
      <c r="AA397" s="20" t="s">
        <v>14740</v>
      </c>
      <c r="AB397" s="20" t="s">
        <v>69</v>
      </c>
      <c r="AC397" s="20" t="s">
        <v>14884</v>
      </c>
      <c r="AD397" s="20" t="s">
        <v>69</v>
      </c>
      <c r="AE397" s="20" t="s">
        <v>16063</v>
      </c>
      <c r="AF397" s="20" t="s">
        <v>68</v>
      </c>
      <c r="AG397" s="20" t="s">
        <v>16048</v>
      </c>
      <c r="AH397" s="20"/>
      <c r="AI397" s="20"/>
      <c r="AJ397" s="20" t="s">
        <v>16138</v>
      </c>
      <c r="AK397" s="20" t="s">
        <v>14283</v>
      </c>
      <c r="AL397" s="20"/>
      <c r="AM397" s="20" t="s">
        <v>15199</v>
      </c>
      <c r="AN397" s="20" t="s">
        <v>105</v>
      </c>
      <c r="AO397" s="20"/>
    </row>
    <row r="398" spans="1:41" x14ac:dyDescent="0.2">
      <c r="A398" s="20" t="s">
        <v>9586</v>
      </c>
      <c r="B398" s="20" t="s">
        <v>16040</v>
      </c>
      <c r="C398" s="20" t="s">
        <v>16041</v>
      </c>
      <c r="D398" s="20" t="s">
        <v>430</v>
      </c>
      <c r="E398" s="20" t="s">
        <v>9588</v>
      </c>
      <c r="F398" s="20" t="s">
        <v>4093</v>
      </c>
      <c r="G398" s="20" t="s">
        <v>195</v>
      </c>
      <c r="H398" s="20" t="s">
        <v>14897</v>
      </c>
      <c r="I398" s="20" t="s">
        <v>16134</v>
      </c>
      <c r="J398" s="20" t="s">
        <v>101</v>
      </c>
      <c r="K398" s="20" t="s">
        <v>14696</v>
      </c>
      <c r="L398" s="20" t="s">
        <v>16135</v>
      </c>
      <c r="M398" s="20"/>
      <c r="N398" s="20" t="s">
        <v>14746</v>
      </c>
      <c r="O398" s="20" t="s">
        <v>14772</v>
      </c>
      <c r="P398" s="20" t="s">
        <v>14715</v>
      </c>
      <c r="Q398" s="20"/>
      <c r="R398" s="20"/>
      <c r="S398" s="20" t="s">
        <v>16052</v>
      </c>
      <c r="T398" s="20" t="s">
        <v>14709</v>
      </c>
      <c r="U398" s="20" t="s">
        <v>16143</v>
      </c>
      <c r="V398" s="20" t="s">
        <v>16147</v>
      </c>
      <c r="W398" s="20"/>
      <c r="X398" s="20"/>
      <c r="Y398" s="20" t="s">
        <v>69</v>
      </c>
      <c r="Z398" s="20"/>
      <c r="AA398" s="20" t="s">
        <v>14740</v>
      </c>
      <c r="AB398" s="20" t="s">
        <v>69</v>
      </c>
      <c r="AC398" s="20" t="s">
        <v>14884</v>
      </c>
      <c r="AD398" s="20" t="s">
        <v>69</v>
      </c>
      <c r="AE398" s="20" t="s">
        <v>16096</v>
      </c>
      <c r="AF398" s="20" t="s">
        <v>69</v>
      </c>
      <c r="AG398" s="20" t="s">
        <v>16055</v>
      </c>
      <c r="AH398" s="20"/>
      <c r="AI398" s="20"/>
      <c r="AJ398" s="20" t="s">
        <v>16138</v>
      </c>
      <c r="AK398" s="20"/>
      <c r="AL398" s="20"/>
      <c r="AM398" s="20" t="s">
        <v>14910</v>
      </c>
      <c r="AN398" s="20" t="s">
        <v>105</v>
      </c>
      <c r="AO398" s="20"/>
    </row>
    <row r="399" spans="1:41" x14ac:dyDescent="0.2">
      <c r="A399" s="20" t="s">
        <v>9586</v>
      </c>
      <c r="B399" s="20" t="s">
        <v>16040</v>
      </c>
      <c r="C399" s="20" t="s">
        <v>16041</v>
      </c>
      <c r="D399" s="20" t="s">
        <v>430</v>
      </c>
      <c r="E399" s="20" t="s">
        <v>9588</v>
      </c>
      <c r="F399" s="20" t="s">
        <v>4093</v>
      </c>
      <c r="G399" s="20" t="s">
        <v>195</v>
      </c>
      <c r="H399" s="20" t="s">
        <v>14897</v>
      </c>
      <c r="I399" s="20" t="s">
        <v>16134</v>
      </c>
      <c r="J399" s="20" t="s">
        <v>101</v>
      </c>
      <c r="K399" s="20" t="s">
        <v>14696</v>
      </c>
      <c r="L399" s="20" t="s">
        <v>16135</v>
      </c>
      <c r="M399" s="20"/>
      <c r="N399" s="20" t="s">
        <v>14746</v>
      </c>
      <c r="O399" s="20" t="s">
        <v>14772</v>
      </c>
      <c r="P399" s="20" t="s">
        <v>14715</v>
      </c>
      <c r="Q399" s="20"/>
      <c r="R399" s="20"/>
      <c r="S399" s="20" t="s">
        <v>16052</v>
      </c>
      <c r="T399" s="20" t="s">
        <v>14704</v>
      </c>
      <c r="U399" s="20" t="s">
        <v>16145</v>
      </c>
      <c r="V399" s="20" t="s">
        <v>16148</v>
      </c>
      <c r="W399" s="20"/>
      <c r="X399" s="20"/>
      <c r="Y399" s="20" t="s">
        <v>69</v>
      </c>
      <c r="Z399" s="20"/>
      <c r="AA399" s="20" t="s">
        <v>14740</v>
      </c>
      <c r="AB399" s="20" t="s">
        <v>69</v>
      </c>
      <c r="AC399" s="20" t="s">
        <v>14884</v>
      </c>
      <c r="AD399" s="20" t="s">
        <v>69</v>
      </c>
      <c r="AE399" s="20" t="s">
        <v>16067</v>
      </c>
      <c r="AF399" s="20" t="s">
        <v>69</v>
      </c>
      <c r="AG399" s="20" t="s">
        <v>16055</v>
      </c>
      <c r="AH399" s="20"/>
      <c r="AI399" s="20"/>
      <c r="AJ399" s="20" t="s">
        <v>16138</v>
      </c>
      <c r="AK399" s="20"/>
      <c r="AL399" s="20"/>
      <c r="AM399" s="20" t="s">
        <v>14910</v>
      </c>
      <c r="AN399" s="20" t="s">
        <v>105</v>
      </c>
      <c r="AO399" s="20"/>
    </row>
    <row r="400" spans="1:41" x14ac:dyDescent="0.2">
      <c r="A400" s="20" t="s">
        <v>9586</v>
      </c>
      <c r="B400" s="20" t="s">
        <v>16040</v>
      </c>
      <c r="C400" s="20" t="s">
        <v>16041</v>
      </c>
      <c r="D400" s="20" t="s">
        <v>430</v>
      </c>
      <c r="E400" s="20" t="s">
        <v>9588</v>
      </c>
      <c r="F400" s="20" t="s">
        <v>4093</v>
      </c>
      <c r="G400" s="20" t="s">
        <v>195</v>
      </c>
      <c r="H400" s="20" t="s">
        <v>14897</v>
      </c>
      <c r="I400" s="20" t="s">
        <v>16134</v>
      </c>
      <c r="J400" s="20" t="s">
        <v>101</v>
      </c>
      <c r="K400" s="20" t="s">
        <v>14696</v>
      </c>
      <c r="L400" s="20" t="s">
        <v>16135</v>
      </c>
      <c r="M400" s="20"/>
      <c r="N400" s="20" t="s">
        <v>14698</v>
      </c>
      <c r="O400" s="20" t="s">
        <v>14772</v>
      </c>
      <c r="P400" s="20" t="s">
        <v>14715</v>
      </c>
      <c r="Q400" s="20"/>
      <c r="R400" s="20"/>
      <c r="S400" s="20" t="s">
        <v>16044</v>
      </c>
      <c r="T400" s="20" t="s">
        <v>14709</v>
      </c>
      <c r="U400" s="20" t="s">
        <v>16149</v>
      </c>
      <c r="V400" s="20" t="s">
        <v>16150</v>
      </c>
      <c r="W400" s="20"/>
      <c r="X400" s="20"/>
      <c r="Y400" s="20" t="s">
        <v>69</v>
      </c>
      <c r="Z400" s="20"/>
      <c r="AA400" s="20" t="s">
        <v>14740</v>
      </c>
      <c r="AB400" s="20" t="s">
        <v>69</v>
      </c>
      <c r="AC400" s="20" t="s">
        <v>14884</v>
      </c>
      <c r="AD400" s="20" t="s">
        <v>69</v>
      </c>
      <c r="AE400" s="20" t="s">
        <v>16092</v>
      </c>
      <c r="AF400" s="20" t="s">
        <v>68</v>
      </c>
      <c r="AG400" s="20" t="s">
        <v>16048</v>
      </c>
      <c r="AH400" s="20"/>
      <c r="AI400" s="20"/>
      <c r="AJ400" s="20" t="s">
        <v>16138</v>
      </c>
      <c r="AK400" s="20" t="s">
        <v>14283</v>
      </c>
      <c r="AL400" s="20"/>
      <c r="AM400" s="20" t="s">
        <v>15199</v>
      </c>
      <c r="AN400" s="20" t="s">
        <v>105</v>
      </c>
      <c r="AO400" s="20"/>
    </row>
    <row r="401" spans="1:41" x14ac:dyDescent="0.2">
      <c r="A401" s="20" t="s">
        <v>9586</v>
      </c>
      <c r="B401" s="20" t="s">
        <v>16040</v>
      </c>
      <c r="C401" s="20" t="s">
        <v>16041</v>
      </c>
      <c r="D401" s="20" t="s">
        <v>430</v>
      </c>
      <c r="E401" s="20" t="s">
        <v>9588</v>
      </c>
      <c r="F401" s="20" t="s">
        <v>4093</v>
      </c>
      <c r="G401" s="20" t="s">
        <v>195</v>
      </c>
      <c r="H401" s="20" t="s">
        <v>14897</v>
      </c>
      <c r="I401" s="20" t="s">
        <v>16134</v>
      </c>
      <c r="J401" s="20" t="s">
        <v>101</v>
      </c>
      <c r="K401" s="20" t="s">
        <v>14696</v>
      </c>
      <c r="L401" s="20" t="s">
        <v>16135</v>
      </c>
      <c r="M401" s="20"/>
      <c r="N401" s="20" t="s">
        <v>14698</v>
      </c>
      <c r="O401" s="20" t="s">
        <v>14772</v>
      </c>
      <c r="P401" s="20" t="s">
        <v>14715</v>
      </c>
      <c r="Q401" s="20"/>
      <c r="R401" s="20"/>
      <c r="S401" s="20" t="s">
        <v>16044</v>
      </c>
      <c r="T401" s="20" t="s">
        <v>14704</v>
      </c>
      <c r="U401" s="20" t="s">
        <v>16151</v>
      </c>
      <c r="V401" s="20" t="s">
        <v>16152</v>
      </c>
      <c r="W401" s="20"/>
      <c r="X401" s="20"/>
      <c r="Y401" s="20" t="s">
        <v>69</v>
      </c>
      <c r="Z401" s="20"/>
      <c r="AA401" s="20" t="s">
        <v>14740</v>
      </c>
      <c r="AB401" s="20" t="s">
        <v>69</v>
      </c>
      <c r="AC401" s="20" t="s">
        <v>14884</v>
      </c>
      <c r="AD401" s="20" t="s">
        <v>69</v>
      </c>
      <c r="AE401" s="20" t="s">
        <v>16063</v>
      </c>
      <c r="AF401" s="20" t="s">
        <v>68</v>
      </c>
      <c r="AG401" s="20" t="s">
        <v>16048</v>
      </c>
      <c r="AH401" s="20"/>
      <c r="AI401" s="20"/>
      <c r="AJ401" s="20" t="s">
        <v>16138</v>
      </c>
      <c r="AK401" s="20" t="s">
        <v>14283</v>
      </c>
      <c r="AL401" s="20"/>
      <c r="AM401" s="20" t="s">
        <v>15199</v>
      </c>
      <c r="AN401" s="20" t="s">
        <v>105</v>
      </c>
      <c r="AO401" s="20"/>
    </row>
    <row r="402" spans="1:41" x14ac:dyDescent="0.2">
      <c r="A402" s="20" t="s">
        <v>9586</v>
      </c>
      <c r="B402" s="20" t="s">
        <v>16040</v>
      </c>
      <c r="C402" s="20" t="s">
        <v>16041</v>
      </c>
      <c r="D402" s="20" t="s">
        <v>430</v>
      </c>
      <c r="E402" s="20" t="s">
        <v>9588</v>
      </c>
      <c r="F402" s="20" t="s">
        <v>4093</v>
      </c>
      <c r="G402" s="20" t="s">
        <v>195</v>
      </c>
      <c r="H402" s="20" t="s">
        <v>14897</v>
      </c>
      <c r="I402" s="20" t="s">
        <v>16134</v>
      </c>
      <c r="J402" s="20" t="s">
        <v>101</v>
      </c>
      <c r="K402" s="20" t="s">
        <v>14696</v>
      </c>
      <c r="L402" s="20" t="s">
        <v>16135</v>
      </c>
      <c r="M402" s="20"/>
      <c r="N402" s="20" t="s">
        <v>14698</v>
      </c>
      <c r="O402" s="20" t="s">
        <v>14772</v>
      </c>
      <c r="P402" s="20" t="s">
        <v>14715</v>
      </c>
      <c r="Q402" s="20"/>
      <c r="R402" s="20"/>
      <c r="S402" s="20" t="s">
        <v>16052</v>
      </c>
      <c r="T402" s="20" t="s">
        <v>14709</v>
      </c>
      <c r="U402" s="20" t="s">
        <v>16149</v>
      </c>
      <c r="V402" s="20" t="s">
        <v>16153</v>
      </c>
      <c r="W402" s="20"/>
      <c r="X402" s="20"/>
      <c r="Y402" s="20" t="s">
        <v>69</v>
      </c>
      <c r="Z402" s="20"/>
      <c r="AA402" s="20" t="s">
        <v>14740</v>
      </c>
      <c r="AB402" s="20" t="s">
        <v>69</v>
      </c>
      <c r="AC402" s="20" t="s">
        <v>14884</v>
      </c>
      <c r="AD402" s="20" t="s">
        <v>69</v>
      </c>
      <c r="AE402" s="20" t="s">
        <v>16096</v>
      </c>
      <c r="AF402" s="20" t="s">
        <v>69</v>
      </c>
      <c r="AG402" s="20" t="s">
        <v>16055</v>
      </c>
      <c r="AH402" s="20"/>
      <c r="AI402" s="20"/>
      <c r="AJ402" s="20" t="s">
        <v>16138</v>
      </c>
      <c r="AK402" s="20"/>
      <c r="AL402" s="20"/>
      <c r="AM402" s="20" t="s">
        <v>14910</v>
      </c>
      <c r="AN402" s="20" t="s">
        <v>105</v>
      </c>
      <c r="AO402" s="20"/>
    </row>
    <row r="403" spans="1:41" x14ac:dyDescent="0.2">
      <c r="A403" s="20" t="s">
        <v>9586</v>
      </c>
      <c r="B403" s="20" t="s">
        <v>16040</v>
      </c>
      <c r="C403" s="20" t="s">
        <v>16041</v>
      </c>
      <c r="D403" s="20" t="s">
        <v>430</v>
      </c>
      <c r="E403" s="20" t="s">
        <v>9588</v>
      </c>
      <c r="F403" s="20" t="s">
        <v>4093</v>
      </c>
      <c r="G403" s="20" t="s">
        <v>195</v>
      </c>
      <c r="H403" s="20" t="s">
        <v>14897</v>
      </c>
      <c r="I403" s="20" t="s">
        <v>16134</v>
      </c>
      <c r="J403" s="20" t="s">
        <v>101</v>
      </c>
      <c r="K403" s="20" t="s">
        <v>14696</v>
      </c>
      <c r="L403" s="20" t="s">
        <v>16135</v>
      </c>
      <c r="M403" s="20"/>
      <c r="N403" s="20" t="s">
        <v>14698</v>
      </c>
      <c r="O403" s="20" t="s">
        <v>14772</v>
      </c>
      <c r="P403" s="20" t="s">
        <v>14715</v>
      </c>
      <c r="Q403" s="20"/>
      <c r="R403" s="20"/>
      <c r="S403" s="20" t="s">
        <v>16052</v>
      </c>
      <c r="T403" s="20" t="s">
        <v>14704</v>
      </c>
      <c r="U403" s="20" t="s">
        <v>16151</v>
      </c>
      <c r="V403" s="20" t="s">
        <v>16154</v>
      </c>
      <c r="W403" s="20"/>
      <c r="X403" s="20"/>
      <c r="Y403" s="20" t="s">
        <v>69</v>
      </c>
      <c r="Z403" s="20"/>
      <c r="AA403" s="20" t="s">
        <v>14740</v>
      </c>
      <c r="AB403" s="20" t="s">
        <v>69</v>
      </c>
      <c r="AC403" s="20" t="s">
        <v>14884</v>
      </c>
      <c r="AD403" s="20" t="s">
        <v>69</v>
      </c>
      <c r="AE403" s="20" t="s">
        <v>16067</v>
      </c>
      <c r="AF403" s="20" t="s">
        <v>69</v>
      </c>
      <c r="AG403" s="20" t="s">
        <v>16055</v>
      </c>
      <c r="AH403" s="20"/>
      <c r="AI403" s="20"/>
      <c r="AJ403" s="20" t="s">
        <v>16138</v>
      </c>
      <c r="AK403" s="20"/>
      <c r="AL403" s="20"/>
      <c r="AM403" s="20" t="s">
        <v>14910</v>
      </c>
      <c r="AN403" s="20" t="s">
        <v>105</v>
      </c>
      <c r="AO403" s="20"/>
    </row>
    <row r="404" spans="1:41" x14ac:dyDescent="0.2">
      <c r="A404" s="20" t="s">
        <v>9586</v>
      </c>
      <c r="B404" s="20" t="s">
        <v>16040</v>
      </c>
      <c r="C404" s="20" t="s">
        <v>16041</v>
      </c>
      <c r="D404" s="20" t="s">
        <v>430</v>
      </c>
      <c r="E404" s="20" t="s">
        <v>9588</v>
      </c>
      <c r="F404" s="20" t="s">
        <v>4093</v>
      </c>
      <c r="G404" s="20" t="s">
        <v>195</v>
      </c>
      <c r="H404" s="20" t="s">
        <v>14897</v>
      </c>
      <c r="I404" s="20" t="s">
        <v>16134</v>
      </c>
      <c r="J404" s="20" t="s">
        <v>101</v>
      </c>
      <c r="K404" s="20" t="s">
        <v>14696</v>
      </c>
      <c r="L404" s="20" t="s">
        <v>16135</v>
      </c>
      <c r="M404" s="20"/>
      <c r="N404" s="20" t="s">
        <v>15255</v>
      </c>
      <c r="O404" s="20" t="s">
        <v>14772</v>
      </c>
      <c r="P404" s="20" t="s">
        <v>14715</v>
      </c>
      <c r="Q404" s="20"/>
      <c r="R404" s="20"/>
      <c r="S404" s="20" t="s">
        <v>16044</v>
      </c>
      <c r="T404" s="20" t="s">
        <v>14709</v>
      </c>
      <c r="U404" s="20" t="s">
        <v>16149</v>
      </c>
      <c r="V404" s="20" t="s">
        <v>16155</v>
      </c>
      <c r="W404" s="20"/>
      <c r="X404" s="20"/>
      <c r="Y404" s="20" t="s">
        <v>69</v>
      </c>
      <c r="Z404" s="20"/>
      <c r="AA404" s="20" t="s">
        <v>14740</v>
      </c>
      <c r="AB404" s="20" t="s">
        <v>69</v>
      </c>
      <c r="AC404" s="20" t="s">
        <v>14884</v>
      </c>
      <c r="AD404" s="20" t="s">
        <v>69</v>
      </c>
      <c r="AE404" s="20" t="s">
        <v>16092</v>
      </c>
      <c r="AF404" s="20" t="s">
        <v>68</v>
      </c>
      <c r="AG404" s="20" t="s">
        <v>16048</v>
      </c>
      <c r="AH404" s="20"/>
      <c r="AI404" s="20"/>
      <c r="AJ404" s="20" t="s">
        <v>16138</v>
      </c>
      <c r="AK404" s="20" t="s">
        <v>14283</v>
      </c>
      <c r="AL404" s="20"/>
      <c r="AM404" s="20" t="s">
        <v>15199</v>
      </c>
      <c r="AN404" s="20" t="s">
        <v>105</v>
      </c>
      <c r="AO404" s="20"/>
    </row>
    <row r="405" spans="1:41" x14ac:dyDescent="0.2">
      <c r="A405" s="20" t="s">
        <v>9586</v>
      </c>
      <c r="B405" s="20" t="s">
        <v>16040</v>
      </c>
      <c r="C405" s="20" t="s">
        <v>16041</v>
      </c>
      <c r="D405" s="20" t="s">
        <v>430</v>
      </c>
      <c r="E405" s="20" t="s">
        <v>9588</v>
      </c>
      <c r="F405" s="20" t="s">
        <v>4093</v>
      </c>
      <c r="G405" s="20" t="s">
        <v>195</v>
      </c>
      <c r="H405" s="20" t="s">
        <v>14897</v>
      </c>
      <c r="I405" s="20" t="s">
        <v>16134</v>
      </c>
      <c r="J405" s="20" t="s">
        <v>101</v>
      </c>
      <c r="K405" s="20" t="s">
        <v>14696</v>
      </c>
      <c r="L405" s="20" t="s">
        <v>16135</v>
      </c>
      <c r="M405" s="20"/>
      <c r="N405" s="20" t="s">
        <v>15255</v>
      </c>
      <c r="O405" s="20" t="s">
        <v>14772</v>
      </c>
      <c r="P405" s="20" t="s">
        <v>14715</v>
      </c>
      <c r="Q405" s="20"/>
      <c r="R405" s="20"/>
      <c r="S405" s="20" t="s">
        <v>16044</v>
      </c>
      <c r="T405" s="20" t="s">
        <v>14704</v>
      </c>
      <c r="U405" s="20" t="s">
        <v>16156</v>
      </c>
      <c r="V405" s="20" t="s">
        <v>16157</v>
      </c>
      <c r="W405" s="20"/>
      <c r="X405" s="20"/>
      <c r="Y405" s="20" t="s">
        <v>69</v>
      </c>
      <c r="Z405" s="20"/>
      <c r="AA405" s="20" t="s">
        <v>14740</v>
      </c>
      <c r="AB405" s="20" t="s">
        <v>69</v>
      </c>
      <c r="AC405" s="20" t="s">
        <v>14884</v>
      </c>
      <c r="AD405" s="20" t="s">
        <v>69</v>
      </c>
      <c r="AE405" s="20" t="s">
        <v>16063</v>
      </c>
      <c r="AF405" s="20" t="s">
        <v>68</v>
      </c>
      <c r="AG405" s="20" t="s">
        <v>16048</v>
      </c>
      <c r="AH405" s="20"/>
      <c r="AI405" s="20"/>
      <c r="AJ405" s="20" t="s">
        <v>16138</v>
      </c>
      <c r="AK405" s="20" t="s">
        <v>14283</v>
      </c>
      <c r="AL405" s="20"/>
      <c r="AM405" s="20" t="s">
        <v>15199</v>
      </c>
      <c r="AN405" s="20" t="s">
        <v>105</v>
      </c>
      <c r="AO405" s="20"/>
    </row>
    <row r="406" spans="1:41" x14ac:dyDescent="0.2">
      <c r="A406" s="20" t="s">
        <v>9586</v>
      </c>
      <c r="B406" s="20" t="s">
        <v>16040</v>
      </c>
      <c r="C406" s="20" t="s">
        <v>16041</v>
      </c>
      <c r="D406" s="20" t="s">
        <v>430</v>
      </c>
      <c r="E406" s="20" t="s">
        <v>9588</v>
      </c>
      <c r="F406" s="20" t="s">
        <v>4093</v>
      </c>
      <c r="G406" s="20" t="s">
        <v>195</v>
      </c>
      <c r="H406" s="20" t="s">
        <v>14897</v>
      </c>
      <c r="I406" s="20" t="s">
        <v>16134</v>
      </c>
      <c r="J406" s="20" t="s">
        <v>101</v>
      </c>
      <c r="K406" s="20" t="s">
        <v>14696</v>
      </c>
      <c r="L406" s="20" t="s">
        <v>16135</v>
      </c>
      <c r="M406" s="20"/>
      <c r="N406" s="20" t="s">
        <v>15255</v>
      </c>
      <c r="O406" s="20" t="s">
        <v>14772</v>
      </c>
      <c r="P406" s="20" t="s">
        <v>14715</v>
      </c>
      <c r="Q406" s="20"/>
      <c r="R406" s="20"/>
      <c r="S406" s="20" t="s">
        <v>16052</v>
      </c>
      <c r="T406" s="20" t="s">
        <v>14709</v>
      </c>
      <c r="U406" s="20" t="s">
        <v>16149</v>
      </c>
      <c r="V406" s="20" t="s">
        <v>16158</v>
      </c>
      <c r="W406" s="20"/>
      <c r="X406" s="20"/>
      <c r="Y406" s="20" t="s">
        <v>69</v>
      </c>
      <c r="Z406" s="20"/>
      <c r="AA406" s="20" t="s">
        <v>14740</v>
      </c>
      <c r="AB406" s="20" t="s">
        <v>69</v>
      </c>
      <c r="AC406" s="20" t="s">
        <v>14884</v>
      </c>
      <c r="AD406" s="20" t="s">
        <v>69</v>
      </c>
      <c r="AE406" s="20" t="s">
        <v>16096</v>
      </c>
      <c r="AF406" s="20" t="s">
        <v>69</v>
      </c>
      <c r="AG406" s="20" t="s">
        <v>16055</v>
      </c>
      <c r="AH406" s="20"/>
      <c r="AI406" s="20"/>
      <c r="AJ406" s="20" t="s">
        <v>16138</v>
      </c>
      <c r="AK406" s="20"/>
      <c r="AL406" s="20"/>
      <c r="AM406" s="20" t="s">
        <v>14910</v>
      </c>
      <c r="AN406" s="20" t="s">
        <v>105</v>
      </c>
      <c r="AO406" s="20"/>
    </row>
    <row r="407" spans="1:41" x14ac:dyDescent="0.2">
      <c r="A407" s="20" t="s">
        <v>9586</v>
      </c>
      <c r="B407" s="20" t="s">
        <v>16040</v>
      </c>
      <c r="C407" s="20" t="s">
        <v>16041</v>
      </c>
      <c r="D407" s="20" t="s">
        <v>430</v>
      </c>
      <c r="E407" s="20" t="s">
        <v>9588</v>
      </c>
      <c r="F407" s="20" t="s">
        <v>4093</v>
      </c>
      <c r="G407" s="20" t="s">
        <v>195</v>
      </c>
      <c r="H407" s="20" t="s">
        <v>14897</v>
      </c>
      <c r="I407" s="20" t="s">
        <v>16134</v>
      </c>
      <c r="J407" s="20" t="s">
        <v>101</v>
      </c>
      <c r="K407" s="20" t="s">
        <v>14696</v>
      </c>
      <c r="L407" s="20" t="s">
        <v>16135</v>
      </c>
      <c r="M407" s="20"/>
      <c r="N407" s="20" t="s">
        <v>15255</v>
      </c>
      <c r="O407" s="20" t="s">
        <v>14772</v>
      </c>
      <c r="P407" s="20" t="s">
        <v>14715</v>
      </c>
      <c r="Q407" s="20"/>
      <c r="R407" s="20"/>
      <c r="S407" s="20" t="s">
        <v>16052</v>
      </c>
      <c r="T407" s="20" t="s">
        <v>14704</v>
      </c>
      <c r="U407" s="20" t="s">
        <v>16156</v>
      </c>
      <c r="V407" s="20" t="s">
        <v>15766</v>
      </c>
      <c r="W407" s="20"/>
      <c r="X407" s="20"/>
      <c r="Y407" s="20" t="s">
        <v>69</v>
      </c>
      <c r="Z407" s="20"/>
      <c r="AA407" s="20" t="s">
        <v>14740</v>
      </c>
      <c r="AB407" s="20" t="s">
        <v>69</v>
      </c>
      <c r="AC407" s="20" t="s">
        <v>14884</v>
      </c>
      <c r="AD407" s="20" t="s">
        <v>69</v>
      </c>
      <c r="AE407" s="20" t="s">
        <v>16067</v>
      </c>
      <c r="AF407" s="20" t="s">
        <v>69</v>
      </c>
      <c r="AG407" s="20" t="s">
        <v>16055</v>
      </c>
      <c r="AH407" s="20"/>
      <c r="AI407" s="20"/>
      <c r="AJ407" s="20" t="s">
        <v>16138</v>
      </c>
      <c r="AK407" s="20"/>
      <c r="AL407" s="20"/>
      <c r="AM407" s="20" t="s">
        <v>14910</v>
      </c>
      <c r="AN407" s="20" t="s">
        <v>105</v>
      </c>
      <c r="AO407" s="20"/>
    </row>
    <row r="408" spans="1:41" x14ac:dyDescent="0.2">
      <c r="A408" s="20" t="s">
        <v>10257</v>
      </c>
      <c r="B408" s="20" t="s">
        <v>16159</v>
      </c>
      <c r="C408" s="20" t="s">
        <v>16160</v>
      </c>
      <c r="D408" s="20" t="s">
        <v>445</v>
      </c>
      <c r="E408" s="20" t="s">
        <v>10259</v>
      </c>
      <c r="F408" s="20" t="s">
        <v>486</v>
      </c>
      <c r="G408" s="20" t="s">
        <v>16161</v>
      </c>
      <c r="H408" s="20" t="s">
        <v>14757</v>
      </c>
      <c r="I408" s="20" t="s">
        <v>16162</v>
      </c>
      <c r="J408" s="20" t="s">
        <v>102</v>
      </c>
      <c r="K408" s="20" t="s">
        <v>14839</v>
      </c>
      <c r="L408" s="20" t="s">
        <v>16163</v>
      </c>
      <c r="M408" s="20" t="s">
        <v>16164</v>
      </c>
      <c r="N408" s="20" t="s">
        <v>14698</v>
      </c>
      <c r="O408" s="20" t="s">
        <v>15195</v>
      </c>
      <c r="P408" s="20" t="s">
        <v>14700</v>
      </c>
      <c r="Q408" s="20"/>
      <c r="R408" s="20"/>
      <c r="S408" s="20" t="s">
        <v>14223</v>
      </c>
      <c r="T408" s="20" t="s">
        <v>14762</v>
      </c>
      <c r="U408" s="20" t="s">
        <v>16165</v>
      </c>
      <c r="V408" s="20" t="s">
        <v>16166</v>
      </c>
      <c r="W408" s="20"/>
      <c r="X408" s="20"/>
      <c r="Y408" s="20" t="s">
        <v>69</v>
      </c>
      <c r="Z408" s="20"/>
      <c r="AA408" s="20" t="s">
        <v>14740</v>
      </c>
      <c r="AB408" s="20" t="s">
        <v>69</v>
      </c>
      <c r="AC408" s="20" t="s">
        <v>69</v>
      </c>
      <c r="AD408" s="20" t="s">
        <v>69</v>
      </c>
      <c r="AE408" s="20" t="s">
        <v>16167</v>
      </c>
      <c r="AF408" s="20" t="s">
        <v>68</v>
      </c>
      <c r="AG408" s="20"/>
      <c r="AH408" s="20"/>
      <c r="AI408" s="20"/>
      <c r="AJ408" s="20" t="s">
        <v>14223</v>
      </c>
      <c r="AK408" s="20" t="s">
        <v>14223</v>
      </c>
      <c r="AL408" s="20"/>
      <c r="AM408" s="20" t="s">
        <v>15199</v>
      </c>
      <c r="AN408" s="20" t="s">
        <v>105</v>
      </c>
      <c r="AO408" s="20"/>
    </row>
    <row r="409" spans="1:41" x14ac:dyDescent="0.2">
      <c r="A409" s="20" t="s">
        <v>10257</v>
      </c>
      <c r="B409" s="20" t="s">
        <v>16159</v>
      </c>
      <c r="C409" s="20" t="s">
        <v>16160</v>
      </c>
      <c r="D409" s="20" t="s">
        <v>445</v>
      </c>
      <c r="E409" s="20" t="s">
        <v>10259</v>
      </c>
      <c r="F409" s="20" t="s">
        <v>486</v>
      </c>
      <c r="G409" s="20" t="s">
        <v>16161</v>
      </c>
      <c r="H409" s="20" t="s">
        <v>14757</v>
      </c>
      <c r="I409" s="20" t="s">
        <v>16162</v>
      </c>
      <c r="J409" s="20" t="s">
        <v>102</v>
      </c>
      <c r="K409" s="20" t="s">
        <v>14839</v>
      </c>
      <c r="L409" s="20" t="s">
        <v>16163</v>
      </c>
      <c r="M409" s="20" t="s">
        <v>16164</v>
      </c>
      <c r="N409" s="20" t="s">
        <v>14698</v>
      </c>
      <c r="O409" s="20" t="s">
        <v>15195</v>
      </c>
      <c r="P409" s="20" t="s">
        <v>14700</v>
      </c>
      <c r="Q409" s="20"/>
      <c r="R409" s="20"/>
      <c r="S409" s="20" t="s">
        <v>14223</v>
      </c>
      <c r="T409" s="20" t="s">
        <v>14766</v>
      </c>
      <c r="U409" s="20" t="s">
        <v>15629</v>
      </c>
      <c r="V409" s="20" t="s">
        <v>16168</v>
      </c>
      <c r="W409" s="20"/>
      <c r="X409" s="20"/>
      <c r="Y409" s="20" t="s">
        <v>69</v>
      </c>
      <c r="Z409" s="20"/>
      <c r="AA409" s="20" t="s">
        <v>14740</v>
      </c>
      <c r="AB409" s="20" t="s">
        <v>69</v>
      </c>
      <c r="AC409" s="20" t="s">
        <v>69</v>
      </c>
      <c r="AD409" s="20" t="s">
        <v>69</v>
      </c>
      <c r="AE409" s="20" t="s">
        <v>16169</v>
      </c>
      <c r="AF409" s="20" t="s">
        <v>68</v>
      </c>
      <c r="AG409" s="20"/>
      <c r="AH409" s="20"/>
      <c r="AI409" s="20"/>
      <c r="AJ409" s="20" t="s">
        <v>14223</v>
      </c>
      <c r="AK409" s="20" t="s">
        <v>14223</v>
      </c>
      <c r="AL409" s="20"/>
      <c r="AM409" s="20" t="s">
        <v>15199</v>
      </c>
      <c r="AN409" s="20" t="s">
        <v>105</v>
      </c>
      <c r="AO409" s="20"/>
    </row>
    <row r="410" spans="1:41" x14ac:dyDescent="0.2">
      <c r="A410" s="20" t="s">
        <v>10257</v>
      </c>
      <c r="B410" s="20" t="s">
        <v>16170</v>
      </c>
      <c r="C410" s="20" t="s">
        <v>16160</v>
      </c>
      <c r="D410" s="20" t="s">
        <v>445</v>
      </c>
      <c r="E410" s="20" t="s">
        <v>10259</v>
      </c>
      <c r="F410" s="20" t="s">
        <v>486</v>
      </c>
      <c r="G410" s="20" t="s">
        <v>16161</v>
      </c>
      <c r="H410" s="20" t="s">
        <v>14757</v>
      </c>
      <c r="I410" s="20" t="s">
        <v>16162</v>
      </c>
      <c r="J410" s="20" t="s">
        <v>102</v>
      </c>
      <c r="K410" s="20" t="s">
        <v>14696</v>
      </c>
      <c r="L410" s="20" t="s">
        <v>16171</v>
      </c>
      <c r="M410" s="20" t="s">
        <v>16164</v>
      </c>
      <c r="N410" s="20" t="s">
        <v>14698</v>
      </c>
      <c r="O410" s="20" t="s">
        <v>15195</v>
      </c>
      <c r="P410" s="20" t="s">
        <v>14700</v>
      </c>
      <c r="Q410" s="20"/>
      <c r="R410" s="20"/>
      <c r="S410" s="20" t="s">
        <v>14223</v>
      </c>
      <c r="T410" s="20" t="s">
        <v>14762</v>
      </c>
      <c r="U410" s="20" t="s">
        <v>16172</v>
      </c>
      <c r="V410" s="20" t="s">
        <v>16173</v>
      </c>
      <c r="W410" s="20"/>
      <c r="X410" s="20"/>
      <c r="Y410" s="20" t="s">
        <v>69</v>
      </c>
      <c r="Z410" s="20"/>
      <c r="AA410" s="20" t="s">
        <v>14740</v>
      </c>
      <c r="AB410" s="20" t="s">
        <v>69</v>
      </c>
      <c r="AC410" s="20" t="s">
        <v>69</v>
      </c>
      <c r="AD410" s="20" t="s">
        <v>69</v>
      </c>
      <c r="AE410" s="20" t="s">
        <v>16174</v>
      </c>
      <c r="AF410" s="20" t="s">
        <v>68</v>
      </c>
      <c r="AG410" s="20"/>
      <c r="AH410" s="20"/>
      <c r="AI410" s="20"/>
      <c r="AJ410" s="20" t="s">
        <v>14223</v>
      </c>
      <c r="AK410" s="20" t="s">
        <v>14223</v>
      </c>
      <c r="AL410" s="20"/>
      <c r="AM410" s="20" t="s">
        <v>15199</v>
      </c>
      <c r="AN410" s="20" t="s">
        <v>105</v>
      </c>
      <c r="AO410" s="20"/>
    </row>
    <row r="411" spans="1:41" x14ac:dyDescent="0.2">
      <c r="A411" s="20" t="s">
        <v>10257</v>
      </c>
      <c r="B411" s="20" t="s">
        <v>16170</v>
      </c>
      <c r="C411" s="20" t="s">
        <v>16160</v>
      </c>
      <c r="D411" s="20" t="s">
        <v>445</v>
      </c>
      <c r="E411" s="20" t="s">
        <v>10259</v>
      </c>
      <c r="F411" s="20" t="s">
        <v>486</v>
      </c>
      <c r="G411" s="20" t="s">
        <v>16161</v>
      </c>
      <c r="H411" s="20" t="s">
        <v>14757</v>
      </c>
      <c r="I411" s="20" t="s">
        <v>16162</v>
      </c>
      <c r="J411" s="20" t="s">
        <v>102</v>
      </c>
      <c r="K411" s="20" t="s">
        <v>14696</v>
      </c>
      <c r="L411" s="20" t="s">
        <v>16171</v>
      </c>
      <c r="M411" s="20" t="s">
        <v>16164</v>
      </c>
      <c r="N411" s="20" t="s">
        <v>14698</v>
      </c>
      <c r="O411" s="20" t="s">
        <v>15195</v>
      </c>
      <c r="P411" s="20" t="s">
        <v>14700</v>
      </c>
      <c r="Q411" s="20"/>
      <c r="R411" s="20"/>
      <c r="S411" s="20" t="s">
        <v>14223</v>
      </c>
      <c r="T411" s="20" t="s">
        <v>14766</v>
      </c>
      <c r="U411" s="20" t="s">
        <v>16173</v>
      </c>
      <c r="V411" s="20" t="s">
        <v>16175</v>
      </c>
      <c r="W411" s="20"/>
      <c r="X411" s="20"/>
      <c r="Y411" s="20" t="s">
        <v>69</v>
      </c>
      <c r="Z411" s="20"/>
      <c r="AA411" s="20" t="s">
        <v>14740</v>
      </c>
      <c r="AB411" s="20" t="s">
        <v>69</v>
      </c>
      <c r="AC411" s="20" t="s">
        <v>69</v>
      </c>
      <c r="AD411" s="20" t="s">
        <v>69</v>
      </c>
      <c r="AE411" s="20" t="s">
        <v>16176</v>
      </c>
      <c r="AF411" s="20" t="s">
        <v>68</v>
      </c>
      <c r="AG411" s="20"/>
      <c r="AH411" s="20"/>
      <c r="AI411" s="20"/>
      <c r="AJ411" s="20" t="s">
        <v>14223</v>
      </c>
      <c r="AK411" s="20" t="s">
        <v>14223</v>
      </c>
      <c r="AL411" s="20"/>
      <c r="AM411" s="20" t="s">
        <v>15199</v>
      </c>
      <c r="AN411" s="20" t="s">
        <v>105</v>
      </c>
      <c r="AO411" s="20"/>
    </row>
    <row r="412" spans="1:41" x14ac:dyDescent="0.2">
      <c r="A412" s="20" t="s">
        <v>10257</v>
      </c>
      <c r="B412" s="20" t="s">
        <v>16177</v>
      </c>
      <c r="C412" s="20" t="s">
        <v>16160</v>
      </c>
      <c r="D412" s="20" t="s">
        <v>445</v>
      </c>
      <c r="E412" s="20" t="s">
        <v>10259</v>
      </c>
      <c r="F412" s="20" t="s">
        <v>486</v>
      </c>
      <c r="G412" s="20" t="s">
        <v>16161</v>
      </c>
      <c r="H412" s="20" t="s">
        <v>14757</v>
      </c>
      <c r="I412" s="20" t="s">
        <v>16162</v>
      </c>
      <c r="J412" s="20" t="s">
        <v>102</v>
      </c>
      <c r="K412" s="20" t="s">
        <v>14839</v>
      </c>
      <c r="L412" s="20" t="s">
        <v>16178</v>
      </c>
      <c r="M412" s="20" t="s">
        <v>16164</v>
      </c>
      <c r="N412" s="20" t="s">
        <v>14698</v>
      </c>
      <c r="O412" s="20" t="s">
        <v>15195</v>
      </c>
      <c r="P412" s="20" t="s">
        <v>14700</v>
      </c>
      <c r="Q412" s="20"/>
      <c r="R412" s="20"/>
      <c r="S412" s="20" t="s">
        <v>14223</v>
      </c>
      <c r="T412" s="20" t="s">
        <v>14762</v>
      </c>
      <c r="U412" s="20" t="s">
        <v>16179</v>
      </c>
      <c r="V412" s="20" t="s">
        <v>16180</v>
      </c>
      <c r="W412" s="20"/>
      <c r="X412" s="20"/>
      <c r="Y412" s="20" t="s">
        <v>68</v>
      </c>
      <c r="Z412" s="20" t="s">
        <v>16180</v>
      </c>
      <c r="AA412" s="20" t="s">
        <v>16181</v>
      </c>
      <c r="AB412" s="20" t="s">
        <v>69</v>
      </c>
      <c r="AC412" s="20" t="s">
        <v>69</v>
      </c>
      <c r="AD412" s="20" t="s">
        <v>69</v>
      </c>
      <c r="AE412" s="20" t="s">
        <v>16182</v>
      </c>
      <c r="AF412" s="20" t="s">
        <v>68</v>
      </c>
      <c r="AG412" s="20"/>
      <c r="AH412" s="20"/>
      <c r="AI412" s="20"/>
      <c r="AJ412" s="20" t="s">
        <v>14223</v>
      </c>
      <c r="AK412" s="20" t="s">
        <v>14223</v>
      </c>
      <c r="AL412" s="20"/>
      <c r="AM412" s="20" t="s">
        <v>15199</v>
      </c>
      <c r="AN412" s="20" t="s">
        <v>108</v>
      </c>
      <c r="AO412" s="20"/>
    </row>
    <row r="413" spans="1:41" x14ac:dyDescent="0.2">
      <c r="A413" s="20" t="s">
        <v>10257</v>
      </c>
      <c r="B413" s="20" t="s">
        <v>16177</v>
      </c>
      <c r="C413" s="20" t="s">
        <v>16160</v>
      </c>
      <c r="D413" s="20" t="s">
        <v>445</v>
      </c>
      <c r="E413" s="20" t="s">
        <v>10259</v>
      </c>
      <c r="F413" s="20" t="s">
        <v>486</v>
      </c>
      <c r="G413" s="20" t="s">
        <v>16161</v>
      </c>
      <c r="H413" s="20" t="s">
        <v>14757</v>
      </c>
      <c r="I413" s="20" t="s">
        <v>16162</v>
      </c>
      <c r="J413" s="20" t="s">
        <v>102</v>
      </c>
      <c r="K413" s="20" t="s">
        <v>14839</v>
      </c>
      <c r="L413" s="20" t="s">
        <v>16178</v>
      </c>
      <c r="M413" s="20" t="s">
        <v>16164</v>
      </c>
      <c r="N413" s="20" t="s">
        <v>14698</v>
      </c>
      <c r="O413" s="20" t="s">
        <v>15195</v>
      </c>
      <c r="P413" s="20" t="s">
        <v>14700</v>
      </c>
      <c r="Q413" s="20"/>
      <c r="R413" s="20"/>
      <c r="S413" s="20" t="s">
        <v>14223</v>
      </c>
      <c r="T413" s="20" t="s">
        <v>14766</v>
      </c>
      <c r="U413" s="20" t="s">
        <v>16183</v>
      </c>
      <c r="V413" s="20" t="s">
        <v>15621</v>
      </c>
      <c r="W413" s="20"/>
      <c r="X413" s="20"/>
      <c r="Y413" s="20" t="s">
        <v>68</v>
      </c>
      <c r="Z413" s="20" t="s">
        <v>16184</v>
      </c>
      <c r="AA413" s="20" t="s">
        <v>16181</v>
      </c>
      <c r="AB413" s="20" t="s">
        <v>69</v>
      </c>
      <c r="AC413" s="20" t="s">
        <v>69</v>
      </c>
      <c r="AD413" s="20" t="s">
        <v>69</v>
      </c>
      <c r="AE413" s="20" t="s">
        <v>16185</v>
      </c>
      <c r="AF413" s="20" t="s">
        <v>68</v>
      </c>
      <c r="AG413" s="20"/>
      <c r="AH413" s="20"/>
      <c r="AI413" s="20"/>
      <c r="AJ413" s="20" t="s">
        <v>14223</v>
      </c>
      <c r="AK413" s="20" t="s">
        <v>14223</v>
      </c>
      <c r="AL413" s="20"/>
      <c r="AM413" s="20" t="s">
        <v>15199</v>
      </c>
      <c r="AN413" s="20" t="s">
        <v>108</v>
      </c>
      <c r="AO413" s="20"/>
    </row>
    <row r="414" spans="1:41" x14ac:dyDescent="0.2">
      <c r="A414" s="20" t="s">
        <v>10870</v>
      </c>
      <c r="B414" s="20" t="s">
        <v>16186</v>
      </c>
      <c r="C414" s="20" t="s">
        <v>16187</v>
      </c>
      <c r="D414" s="20" t="s">
        <v>445</v>
      </c>
      <c r="E414" s="20" t="s">
        <v>10872</v>
      </c>
      <c r="F414" s="20" t="s">
        <v>8228</v>
      </c>
      <c r="G414" s="20" t="s">
        <v>215</v>
      </c>
      <c r="H414" s="20" t="s">
        <v>14730</v>
      </c>
      <c r="I414" s="20" t="s">
        <v>16188</v>
      </c>
      <c r="J414" s="20" t="s">
        <v>102</v>
      </c>
      <c r="K414" s="20" t="s">
        <v>14696</v>
      </c>
      <c r="L414" s="20" t="s">
        <v>16189</v>
      </c>
      <c r="M414" s="20"/>
      <c r="N414" s="20" t="s">
        <v>14698</v>
      </c>
      <c r="O414" s="20" t="s">
        <v>15195</v>
      </c>
      <c r="P414" s="20" t="s">
        <v>14700</v>
      </c>
      <c r="Q414" s="20"/>
      <c r="R414" s="20"/>
      <c r="S414" s="20" t="s">
        <v>14421</v>
      </c>
      <c r="T414" s="20" t="s">
        <v>14737</v>
      </c>
      <c r="U414" s="20" t="s">
        <v>16190</v>
      </c>
      <c r="V414" s="20" t="s">
        <v>14891</v>
      </c>
      <c r="W414" s="20"/>
      <c r="X414" s="20"/>
      <c r="Y414" s="20" t="s">
        <v>69</v>
      </c>
      <c r="Z414" s="20"/>
      <c r="AA414" s="20" t="s">
        <v>14883</v>
      </c>
      <c r="AB414" s="20" t="s">
        <v>69</v>
      </c>
      <c r="AC414" s="20" t="s">
        <v>68</v>
      </c>
      <c r="AD414" s="20" t="s">
        <v>68</v>
      </c>
      <c r="AE414" s="20" t="s">
        <v>16191</v>
      </c>
      <c r="AF414" s="20" t="s">
        <v>68</v>
      </c>
      <c r="AG414" s="20"/>
      <c r="AH414" s="20" t="s">
        <v>16192</v>
      </c>
      <c r="AI414" s="20" t="s">
        <v>14875</v>
      </c>
      <c r="AJ414" s="20" t="s">
        <v>14421</v>
      </c>
      <c r="AK414" s="20" t="s">
        <v>14421</v>
      </c>
      <c r="AL414" s="20"/>
      <c r="AM414" s="20" t="s">
        <v>15199</v>
      </c>
      <c r="AN414" s="20" t="s">
        <v>105</v>
      </c>
      <c r="AO414" s="20" t="s">
        <v>10872</v>
      </c>
    </row>
    <row r="415" spans="1:41" x14ac:dyDescent="0.2">
      <c r="A415" s="20" t="s">
        <v>10870</v>
      </c>
      <c r="B415" s="20" t="s">
        <v>16186</v>
      </c>
      <c r="C415" s="20" t="s">
        <v>16187</v>
      </c>
      <c r="D415" s="20" t="s">
        <v>445</v>
      </c>
      <c r="E415" s="20" t="s">
        <v>10872</v>
      </c>
      <c r="F415" s="20" t="s">
        <v>8228</v>
      </c>
      <c r="G415" s="20" t="s">
        <v>215</v>
      </c>
      <c r="H415" s="20" t="s">
        <v>14730</v>
      </c>
      <c r="I415" s="20" t="s">
        <v>16188</v>
      </c>
      <c r="J415" s="20" t="s">
        <v>102</v>
      </c>
      <c r="K415" s="20" t="s">
        <v>14696</v>
      </c>
      <c r="L415" s="20" t="s">
        <v>16189</v>
      </c>
      <c r="M415" s="20"/>
      <c r="N415" s="20" t="s">
        <v>14698</v>
      </c>
      <c r="O415" s="20" t="s">
        <v>15195</v>
      </c>
      <c r="P415" s="20" t="s">
        <v>14700</v>
      </c>
      <c r="Q415" s="20"/>
      <c r="R415" s="20"/>
      <c r="S415" s="20" t="s">
        <v>14421</v>
      </c>
      <c r="T415" s="20" t="s">
        <v>16193</v>
      </c>
      <c r="U415" s="20" t="s">
        <v>16194</v>
      </c>
      <c r="V415" s="20" t="s">
        <v>16195</v>
      </c>
      <c r="W415" s="20"/>
      <c r="X415" s="20"/>
      <c r="Y415" s="20" t="s">
        <v>69</v>
      </c>
      <c r="Z415" s="20"/>
      <c r="AA415" s="20" t="s">
        <v>14883</v>
      </c>
      <c r="AB415" s="20" t="s">
        <v>69</v>
      </c>
      <c r="AC415" s="20" t="s">
        <v>68</v>
      </c>
      <c r="AD415" s="20" t="s">
        <v>68</v>
      </c>
      <c r="AE415" s="20" t="s">
        <v>16196</v>
      </c>
      <c r="AF415" s="20" t="s">
        <v>68</v>
      </c>
      <c r="AG415" s="20"/>
      <c r="AH415" s="20" t="s">
        <v>16197</v>
      </c>
      <c r="AI415" s="20" t="s">
        <v>14875</v>
      </c>
      <c r="AJ415" s="20" t="s">
        <v>14421</v>
      </c>
      <c r="AK415" s="20" t="s">
        <v>14421</v>
      </c>
      <c r="AL415" s="20"/>
      <c r="AM415" s="20" t="s">
        <v>15199</v>
      </c>
      <c r="AN415" s="20" t="s">
        <v>105</v>
      </c>
      <c r="AO415" s="20" t="s">
        <v>10872</v>
      </c>
    </row>
    <row r="416" spans="1:41" x14ac:dyDescent="0.2">
      <c r="A416" s="20" t="s">
        <v>10870</v>
      </c>
      <c r="B416" s="20" t="s">
        <v>16186</v>
      </c>
      <c r="C416" s="20" t="s">
        <v>16187</v>
      </c>
      <c r="D416" s="20" t="s">
        <v>445</v>
      </c>
      <c r="E416" s="20" t="s">
        <v>10872</v>
      </c>
      <c r="F416" s="20" t="s">
        <v>8228</v>
      </c>
      <c r="G416" s="20" t="s">
        <v>215</v>
      </c>
      <c r="H416" s="20" t="s">
        <v>14730</v>
      </c>
      <c r="I416" s="20" t="s">
        <v>16198</v>
      </c>
      <c r="J416" s="20" t="s">
        <v>102</v>
      </c>
      <c r="K416" s="20" t="s">
        <v>14696</v>
      </c>
      <c r="L416" s="20" t="s">
        <v>16189</v>
      </c>
      <c r="M416" s="20"/>
      <c r="N416" s="20" t="s">
        <v>14698</v>
      </c>
      <c r="O416" s="20" t="s">
        <v>15195</v>
      </c>
      <c r="P416" s="20" t="s">
        <v>14700</v>
      </c>
      <c r="Q416" s="20"/>
      <c r="R416" s="20"/>
      <c r="S416" s="20" t="s">
        <v>14421</v>
      </c>
      <c r="T416" s="20" t="s">
        <v>14737</v>
      </c>
      <c r="U416" s="20" t="s">
        <v>16199</v>
      </c>
      <c r="V416" s="20" t="s">
        <v>16200</v>
      </c>
      <c r="W416" s="20"/>
      <c r="X416" s="20"/>
      <c r="Y416" s="20" t="s">
        <v>69</v>
      </c>
      <c r="Z416" s="20"/>
      <c r="AA416" s="20" t="s">
        <v>14740</v>
      </c>
      <c r="AB416" s="20" t="s">
        <v>69</v>
      </c>
      <c r="AC416" s="20" t="s">
        <v>68</v>
      </c>
      <c r="AD416" s="20" t="s">
        <v>68</v>
      </c>
      <c r="AE416" s="20" t="s">
        <v>16201</v>
      </c>
      <c r="AF416" s="20" t="s">
        <v>68</v>
      </c>
      <c r="AG416" s="20"/>
      <c r="AH416" s="20" t="s">
        <v>16202</v>
      </c>
      <c r="AI416" s="20" t="s">
        <v>14875</v>
      </c>
      <c r="AJ416" s="20" t="s">
        <v>14421</v>
      </c>
      <c r="AK416" s="20" t="s">
        <v>14421</v>
      </c>
      <c r="AL416" s="20"/>
      <c r="AM416" s="20" t="s">
        <v>15199</v>
      </c>
      <c r="AN416" s="20" t="s">
        <v>105</v>
      </c>
      <c r="AO416" s="20" t="s">
        <v>10872</v>
      </c>
    </row>
    <row r="417" spans="1:41" x14ac:dyDescent="0.2">
      <c r="A417" s="20" t="s">
        <v>10870</v>
      </c>
      <c r="B417" s="20" t="s">
        <v>16186</v>
      </c>
      <c r="C417" s="20" t="s">
        <v>16187</v>
      </c>
      <c r="D417" s="20" t="s">
        <v>445</v>
      </c>
      <c r="E417" s="20" t="s">
        <v>10872</v>
      </c>
      <c r="F417" s="20" t="s">
        <v>8228</v>
      </c>
      <c r="G417" s="20" t="s">
        <v>215</v>
      </c>
      <c r="H417" s="20" t="s">
        <v>14730</v>
      </c>
      <c r="I417" s="20" t="s">
        <v>16198</v>
      </c>
      <c r="J417" s="20" t="s">
        <v>102</v>
      </c>
      <c r="K417" s="20" t="s">
        <v>14696</v>
      </c>
      <c r="L417" s="20" t="s">
        <v>16189</v>
      </c>
      <c r="M417" s="20"/>
      <c r="N417" s="20" t="s">
        <v>14698</v>
      </c>
      <c r="O417" s="20" t="s">
        <v>15195</v>
      </c>
      <c r="P417" s="20" t="s">
        <v>14700</v>
      </c>
      <c r="Q417" s="20"/>
      <c r="R417" s="20"/>
      <c r="S417" s="20" t="s">
        <v>14421</v>
      </c>
      <c r="T417" s="20" t="s">
        <v>16193</v>
      </c>
      <c r="U417" s="20" t="s">
        <v>16203</v>
      </c>
      <c r="V417" s="20" t="s">
        <v>16204</v>
      </c>
      <c r="W417" s="20"/>
      <c r="X417" s="20"/>
      <c r="Y417" s="20" t="s">
        <v>69</v>
      </c>
      <c r="Z417" s="20"/>
      <c r="AA417" s="20" t="s">
        <v>14740</v>
      </c>
      <c r="AB417" s="20" t="s">
        <v>69</v>
      </c>
      <c r="AC417" s="20" t="s">
        <v>68</v>
      </c>
      <c r="AD417" s="20" t="s">
        <v>68</v>
      </c>
      <c r="AE417" s="20" t="s">
        <v>16205</v>
      </c>
      <c r="AF417" s="20" t="s">
        <v>68</v>
      </c>
      <c r="AG417" s="20"/>
      <c r="AH417" s="20" t="s">
        <v>16206</v>
      </c>
      <c r="AI417" s="20" t="s">
        <v>14875</v>
      </c>
      <c r="AJ417" s="20" t="s">
        <v>14421</v>
      </c>
      <c r="AK417" s="20" t="s">
        <v>14421</v>
      </c>
      <c r="AL417" s="20"/>
      <c r="AM417" s="20" t="s">
        <v>15199</v>
      </c>
      <c r="AN417" s="20" t="s">
        <v>105</v>
      </c>
      <c r="AO417" s="20" t="s">
        <v>10872</v>
      </c>
    </row>
    <row r="418" spans="1:41" x14ac:dyDescent="0.2">
      <c r="A418" s="20" t="s">
        <v>11174</v>
      </c>
      <c r="B418" s="20" t="s">
        <v>16207</v>
      </c>
      <c r="C418" s="20" t="s">
        <v>16208</v>
      </c>
      <c r="D418" s="20" t="s">
        <v>419</v>
      </c>
      <c r="E418" s="20" t="s">
        <v>11177</v>
      </c>
      <c r="F418" s="20" t="s">
        <v>11176</v>
      </c>
      <c r="G418" s="20" t="s">
        <v>16209</v>
      </c>
      <c r="H418" s="20" t="s">
        <v>14897</v>
      </c>
      <c r="I418" s="20" t="s">
        <v>16210</v>
      </c>
      <c r="J418" s="20" t="s">
        <v>101</v>
      </c>
      <c r="K418" s="20" t="s">
        <v>14732</v>
      </c>
      <c r="L418" s="20"/>
      <c r="M418" s="20"/>
      <c r="N418" s="20" t="s">
        <v>110</v>
      </c>
      <c r="O418" s="20" t="s">
        <v>15195</v>
      </c>
      <c r="P418" s="20" t="s">
        <v>14700</v>
      </c>
      <c r="Q418" s="20"/>
      <c r="R418" s="20"/>
      <c r="S418" s="20" t="s">
        <v>14276</v>
      </c>
      <c r="T418" s="20" t="s">
        <v>14709</v>
      </c>
      <c r="U418" s="20" t="s">
        <v>15143</v>
      </c>
      <c r="V418" s="20" t="s">
        <v>16211</v>
      </c>
      <c r="W418" s="20"/>
      <c r="X418" s="20"/>
      <c r="Y418" s="20" t="s">
        <v>69</v>
      </c>
      <c r="Z418" s="20"/>
      <c r="AA418" s="20" t="s">
        <v>14844</v>
      </c>
      <c r="AB418" s="20" t="s">
        <v>69</v>
      </c>
      <c r="AC418" s="20"/>
      <c r="AD418" s="20" t="s">
        <v>68</v>
      </c>
      <c r="AE418" s="20" t="s">
        <v>16212</v>
      </c>
      <c r="AF418" s="20" t="s">
        <v>68</v>
      </c>
      <c r="AG418" s="20" t="s">
        <v>16213</v>
      </c>
      <c r="AH418" s="20"/>
      <c r="AI418" s="20"/>
      <c r="AJ418" s="20" t="s">
        <v>14276</v>
      </c>
      <c r="AK418" s="20" t="s">
        <v>14276</v>
      </c>
      <c r="AL418" s="20"/>
      <c r="AM418" s="20" t="s">
        <v>15199</v>
      </c>
      <c r="AN418" s="20" t="s">
        <v>105</v>
      </c>
      <c r="AO418" s="20"/>
    </row>
    <row r="419" spans="1:41" x14ac:dyDescent="0.2">
      <c r="A419" s="20" t="s">
        <v>11174</v>
      </c>
      <c r="B419" s="20" t="s">
        <v>16207</v>
      </c>
      <c r="C419" s="20" t="s">
        <v>16208</v>
      </c>
      <c r="D419" s="20" t="s">
        <v>419</v>
      </c>
      <c r="E419" s="20" t="s">
        <v>11177</v>
      </c>
      <c r="F419" s="20" t="s">
        <v>11176</v>
      </c>
      <c r="G419" s="20" t="s">
        <v>16209</v>
      </c>
      <c r="H419" s="20" t="s">
        <v>14897</v>
      </c>
      <c r="I419" s="20" t="s">
        <v>16210</v>
      </c>
      <c r="J419" s="20" t="s">
        <v>101</v>
      </c>
      <c r="K419" s="20" t="s">
        <v>14732</v>
      </c>
      <c r="L419" s="20"/>
      <c r="M419" s="20"/>
      <c r="N419" s="20" t="s">
        <v>110</v>
      </c>
      <c r="O419" s="20" t="s">
        <v>110</v>
      </c>
      <c r="P419" s="20" t="s">
        <v>14700</v>
      </c>
      <c r="Q419" s="20"/>
      <c r="R419" s="20"/>
      <c r="S419" s="20" t="s">
        <v>14276</v>
      </c>
      <c r="T419" s="20" t="s">
        <v>14709</v>
      </c>
      <c r="U419" s="20" t="s">
        <v>15143</v>
      </c>
      <c r="V419" s="20" t="s">
        <v>16214</v>
      </c>
      <c r="W419" s="20"/>
      <c r="X419" s="20"/>
      <c r="Y419" s="20" t="s">
        <v>69</v>
      </c>
      <c r="Z419" s="20"/>
      <c r="AA419" s="20" t="s">
        <v>14844</v>
      </c>
      <c r="AB419" s="20" t="s">
        <v>69</v>
      </c>
      <c r="AC419" s="20"/>
      <c r="AD419" s="20" t="s">
        <v>68</v>
      </c>
      <c r="AE419" s="20" t="s">
        <v>16215</v>
      </c>
      <c r="AF419" s="20" t="s">
        <v>69</v>
      </c>
      <c r="AG419" s="20" t="s">
        <v>16216</v>
      </c>
      <c r="AH419" s="20"/>
      <c r="AI419" s="20"/>
      <c r="AJ419" s="20" t="s">
        <v>14276</v>
      </c>
      <c r="AK419" s="20" t="s">
        <v>14276</v>
      </c>
      <c r="AL419" s="20"/>
      <c r="AM419" s="20" t="s">
        <v>15199</v>
      </c>
      <c r="AN419" s="20" t="s">
        <v>105</v>
      </c>
      <c r="AO419" s="20"/>
    </row>
    <row r="420" spans="1:41" x14ac:dyDescent="0.2">
      <c r="A420" s="20" t="s">
        <v>11174</v>
      </c>
      <c r="B420" s="20" t="s">
        <v>16207</v>
      </c>
      <c r="C420" s="20" t="s">
        <v>16208</v>
      </c>
      <c r="D420" s="20" t="s">
        <v>419</v>
      </c>
      <c r="E420" s="20" t="s">
        <v>11177</v>
      </c>
      <c r="F420" s="20" t="s">
        <v>11176</v>
      </c>
      <c r="G420" s="20" t="s">
        <v>16209</v>
      </c>
      <c r="H420" s="20" t="s">
        <v>14897</v>
      </c>
      <c r="I420" s="20" t="s">
        <v>16210</v>
      </c>
      <c r="J420" s="20" t="s">
        <v>101</v>
      </c>
      <c r="K420" s="20" t="s">
        <v>14732</v>
      </c>
      <c r="L420" s="20"/>
      <c r="M420" s="20"/>
      <c r="N420" s="20" t="s">
        <v>14698</v>
      </c>
      <c r="O420" s="20" t="s">
        <v>15195</v>
      </c>
      <c r="P420" s="20" t="s">
        <v>14700</v>
      </c>
      <c r="Q420" s="20"/>
      <c r="R420" s="20"/>
      <c r="S420" s="20" t="s">
        <v>14276</v>
      </c>
      <c r="T420" s="20" t="s">
        <v>14709</v>
      </c>
      <c r="U420" s="20" t="s">
        <v>16217</v>
      </c>
      <c r="V420" s="20" t="s">
        <v>16218</v>
      </c>
      <c r="W420" s="20"/>
      <c r="X420" s="20"/>
      <c r="Y420" s="20" t="s">
        <v>69</v>
      </c>
      <c r="Z420" s="20"/>
      <c r="AA420" s="20" t="s">
        <v>14844</v>
      </c>
      <c r="AB420" s="20" t="s">
        <v>69</v>
      </c>
      <c r="AC420" s="20"/>
      <c r="AD420" s="20" t="s">
        <v>68</v>
      </c>
      <c r="AE420" s="20" t="s">
        <v>16219</v>
      </c>
      <c r="AF420" s="20" t="s">
        <v>68</v>
      </c>
      <c r="AG420" s="20" t="s">
        <v>16213</v>
      </c>
      <c r="AH420" s="20"/>
      <c r="AI420" s="20"/>
      <c r="AJ420" s="20" t="s">
        <v>14276</v>
      </c>
      <c r="AK420" s="20" t="s">
        <v>14276</v>
      </c>
      <c r="AL420" s="20"/>
      <c r="AM420" s="20" t="s">
        <v>15199</v>
      </c>
      <c r="AN420" s="20" t="s">
        <v>105</v>
      </c>
      <c r="AO420" s="20"/>
    </row>
    <row r="421" spans="1:41" x14ac:dyDescent="0.2">
      <c r="A421" s="20" t="s">
        <v>11174</v>
      </c>
      <c r="B421" s="20" t="s">
        <v>16207</v>
      </c>
      <c r="C421" s="20" t="s">
        <v>16208</v>
      </c>
      <c r="D421" s="20" t="s">
        <v>419</v>
      </c>
      <c r="E421" s="20" t="s">
        <v>11177</v>
      </c>
      <c r="F421" s="20" t="s">
        <v>11176</v>
      </c>
      <c r="G421" s="20" t="s">
        <v>16209</v>
      </c>
      <c r="H421" s="20" t="s">
        <v>14897</v>
      </c>
      <c r="I421" s="20" t="s">
        <v>16210</v>
      </c>
      <c r="J421" s="20" t="s">
        <v>101</v>
      </c>
      <c r="K421" s="20" t="s">
        <v>14732</v>
      </c>
      <c r="L421" s="20"/>
      <c r="M421" s="20"/>
      <c r="N421" s="20" t="s">
        <v>14698</v>
      </c>
      <c r="O421" s="20" t="s">
        <v>110</v>
      </c>
      <c r="P421" s="20" t="s">
        <v>14700</v>
      </c>
      <c r="Q421" s="20"/>
      <c r="R421" s="20"/>
      <c r="S421" s="20" t="s">
        <v>14276</v>
      </c>
      <c r="T421" s="20" t="s">
        <v>14709</v>
      </c>
      <c r="U421" s="20" t="s">
        <v>16217</v>
      </c>
      <c r="V421" s="20" t="s">
        <v>16220</v>
      </c>
      <c r="W421" s="20"/>
      <c r="X421" s="20"/>
      <c r="Y421" s="20" t="s">
        <v>69</v>
      </c>
      <c r="Z421" s="20"/>
      <c r="AA421" s="20" t="s">
        <v>14844</v>
      </c>
      <c r="AB421" s="20" t="s">
        <v>69</v>
      </c>
      <c r="AC421" s="20"/>
      <c r="AD421" s="20" t="s">
        <v>68</v>
      </c>
      <c r="AE421" s="20" t="s">
        <v>16221</v>
      </c>
      <c r="AF421" s="20" t="s">
        <v>69</v>
      </c>
      <c r="AG421" s="20" t="s">
        <v>16216</v>
      </c>
      <c r="AH421" s="20"/>
      <c r="AI421" s="20"/>
      <c r="AJ421" s="20" t="s">
        <v>14276</v>
      </c>
      <c r="AK421" s="20" t="s">
        <v>14276</v>
      </c>
      <c r="AL421" s="20"/>
      <c r="AM421" s="20" t="s">
        <v>15199</v>
      </c>
      <c r="AN421" s="20" t="s">
        <v>105</v>
      </c>
      <c r="AO421" s="20"/>
    </row>
    <row r="422" spans="1:41" x14ac:dyDescent="0.2">
      <c r="A422" s="20" t="s">
        <v>11174</v>
      </c>
      <c r="B422" s="20" t="s">
        <v>16207</v>
      </c>
      <c r="C422" s="20" t="s">
        <v>16208</v>
      </c>
      <c r="D422" s="20" t="s">
        <v>419</v>
      </c>
      <c r="E422" s="20" t="s">
        <v>11177</v>
      </c>
      <c r="F422" s="20" t="s">
        <v>11176</v>
      </c>
      <c r="G422" s="20" t="s">
        <v>16209</v>
      </c>
      <c r="H422" s="20" t="s">
        <v>14897</v>
      </c>
      <c r="I422" s="20" t="s">
        <v>16210</v>
      </c>
      <c r="J422" s="20" t="s">
        <v>101</v>
      </c>
      <c r="K422" s="20" t="s">
        <v>14732</v>
      </c>
      <c r="L422" s="20"/>
      <c r="M422" s="20"/>
      <c r="N422" s="20" t="s">
        <v>14742</v>
      </c>
      <c r="O422" s="20" t="s">
        <v>15195</v>
      </c>
      <c r="P422" s="20" t="s">
        <v>14700</v>
      </c>
      <c r="Q422" s="20"/>
      <c r="R422" s="20"/>
      <c r="S422" s="20" t="s">
        <v>14276</v>
      </c>
      <c r="T422" s="20" t="s">
        <v>14709</v>
      </c>
      <c r="U422" s="20" t="s">
        <v>16222</v>
      </c>
      <c r="V422" s="20" t="s">
        <v>16223</v>
      </c>
      <c r="W422" s="20"/>
      <c r="X422" s="20"/>
      <c r="Y422" s="20" t="s">
        <v>69</v>
      </c>
      <c r="Z422" s="20"/>
      <c r="AA422" s="20" t="s">
        <v>14844</v>
      </c>
      <c r="AB422" s="20" t="s">
        <v>69</v>
      </c>
      <c r="AC422" s="20"/>
      <c r="AD422" s="20" t="s">
        <v>68</v>
      </c>
      <c r="AE422" s="20" t="s">
        <v>16224</v>
      </c>
      <c r="AF422" s="20" t="s">
        <v>68</v>
      </c>
      <c r="AG422" s="20" t="s">
        <v>16213</v>
      </c>
      <c r="AH422" s="20"/>
      <c r="AI422" s="20"/>
      <c r="AJ422" s="20" t="s">
        <v>14276</v>
      </c>
      <c r="AK422" s="20" t="s">
        <v>14276</v>
      </c>
      <c r="AL422" s="20"/>
      <c r="AM422" s="20" t="s">
        <v>15199</v>
      </c>
      <c r="AN422" s="20" t="s">
        <v>105</v>
      </c>
      <c r="AO422" s="20"/>
    </row>
    <row r="423" spans="1:41" x14ac:dyDescent="0.2">
      <c r="A423" s="20" t="s">
        <v>11174</v>
      </c>
      <c r="B423" s="20" t="s">
        <v>16207</v>
      </c>
      <c r="C423" s="20" t="s">
        <v>16208</v>
      </c>
      <c r="D423" s="20" t="s">
        <v>419</v>
      </c>
      <c r="E423" s="20" t="s">
        <v>11177</v>
      </c>
      <c r="F423" s="20" t="s">
        <v>11176</v>
      </c>
      <c r="G423" s="20" t="s">
        <v>16209</v>
      </c>
      <c r="H423" s="20" t="s">
        <v>14897</v>
      </c>
      <c r="I423" s="20" t="s">
        <v>16210</v>
      </c>
      <c r="J423" s="20" t="s">
        <v>101</v>
      </c>
      <c r="K423" s="20" t="s">
        <v>14732</v>
      </c>
      <c r="L423" s="20"/>
      <c r="M423" s="20"/>
      <c r="N423" s="20" t="s">
        <v>14742</v>
      </c>
      <c r="O423" s="20" t="s">
        <v>110</v>
      </c>
      <c r="P423" s="20" t="s">
        <v>14700</v>
      </c>
      <c r="Q423" s="20"/>
      <c r="R423" s="20"/>
      <c r="S423" s="20" t="s">
        <v>14276</v>
      </c>
      <c r="T423" s="20" t="s">
        <v>14709</v>
      </c>
      <c r="U423" s="20" t="s">
        <v>16222</v>
      </c>
      <c r="V423" s="20" t="s">
        <v>16225</v>
      </c>
      <c r="W423" s="20"/>
      <c r="X423" s="20"/>
      <c r="Y423" s="20" t="s">
        <v>69</v>
      </c>
      <c r="Z423" s="20"/>
      <c r="AA423" s="20" t="s">
        <v>14844</v>
      </c>
      <c r="AB423" s="20" t="s">
        <v>69</v>
      </c>
      <c r="AC423" s="20"/>
      <c r="AD423" s="20" t="s">
        <v>68</v>
      </c>
      <c r="AE423" s="20" t="s">
        <v>16226</v>
      </c>
      <c r="AF423" s="20" t="s">
        <v>69</v>
      </c>
      <c r="AG423" s="20" t="s">
        <v>16216</v>
      </c>
      <c r="AH423" s="20"/>
      <c r="AI423" s="20"/>
      <c r="AJ423" s="20" t="s">
        <v>14276</v>
      </c>
      <c r="AK423" s="20" t="s">
        <v>14276</v>
      </c>
      <c r="AL423" s="20"/>
      <c r="AM423" s="20" t="s">
        <v>15199</v>
      </c>
      <c r="AN423" s="20" t="s">
        <v>105</v>
      </c>
      <c r="AO423" s="20"/>
    </row>
    <row r="424" spans="1:41" x14ac:dyDescent="0.2">
      <c r="A424" s="20" t="s">
        <v>11174</v>
      </c>
      <c r="B424" s="20" t="s">
        <v>16207</v>
      </c>
      <c r="C424" s="20" t="s">
        <v>16208</v>
      </c>
      <c r="D424" s="20" t="s">
        <v>419</v>
      </c>
      <c r="E424" s="20" t="s">
        <v>11177</v>
      </c>
      <c r="F424" s="20" t="s">
        <v>11176</v>
      </c>
      <c r="G424" s="20" t="s">
        <v>16209</v>
      </c>
      <c r="H424" s="20" t="s">
        <v>14897</v>
      </c>
      <c r="I424" s="20" t="s">
        <v>16210</v>
      </c>
      <c r="J424" s="20" t="s">
        <v>101</v>
      </c>
      <c r="K424" s="20" t="s">
        <v>14732</v>
      </c>
      <c r="L424" s="20"/>
      <c r="M424" s="20"/>
      <c r="N424" s="20" t="s">
        <v>14742</v>
      </c>
      <c r="O424" s="20" t="s">
        <v>15195</v>
      </c>
      <c r="P424" s="20" t="s">
        <v>14700</v>
      </c>
      <c r="Q424" s="20"/>
      <c r="R424" s="20"/>
      <c r="S424" s="20" t="s">
        <v>14276</v>
      </c>
      <c r="T424" s="20" t="s">
        <v>14709</v>
      </c>
      <c r="U424" s="20" t="s">
        <v>16227</v>
      </c>
      <c r="V424" s="20" t="s">
        <v>16228</v>
      </c>
      <c r="W424" s="20"/>
      <c r="X424" s="20"/>
      <c r="Y424" s="20" t="s">
        <v>69</v>
      </c>
      <c r="Z424" s="20"/>
      <c r="AA424" s="20" t="s">
        <v>14844</v>
      </c>
      <c r="AB424" s="20" t="s">
        <v>69</v>
      </c>
      <c r="AC424" s="20"/>
      <c r="AD424" s="20" t="s">
        <v>68</v>
      </c>
      <c r="AE424" s="20" t="s">
        <v>16229</v>
      </c>
      <c r="AF424" s="20" t="s">
        <v>68</v>
      </c>
      <c r="AG424" s="20" t="s">
        <v>16213</v>
      </c>
      <c r="AH424" s="20"/>
      <c r="AI424" s="20"/>
      <c r="AJ424" s="20" t="s">
        <v>14276</v>
      </c>
      <c r="AK424" s="20" t="s">
        <v>14276</v>
      </c>
      <c r="AL424" s="20"/>
      <c r="AM424" s="20" t="s">
        <v>15199</v>
      </c>
      <c r="AN424" s="20" t="s">
        <v>105</v>
      </c>
      <c r="AO424" s="20"/>
    </row>
    <row r="425" spans="1:41" x14ac:dyDescent="0.2">
      <c r="A425" s="20" t="s">
        <v>11174</v>
      </c>
      <c r="B425" s="20" t="s">
        <v>16207</v>
      </c>
      <c r="C425" s="20" t="s">
        <v>16208</v>
      </c>
      <c r="D425" s="20" t="s">
        <v>419</v>
      </c>
      <c r="E425" s="20" t="s">
        <v>11177</v>
      </c>
      <c r="F425" s="20" t="s">
        <v>11176</v>
      </c>
      <c r="G425" s="20" t="s">
        <v>16209</v>
      </c>
      <c r="H425" s="20" t="s">
        <v>14897</v>
      </c>
      <c r="I425" s="20" t="s">
        <v>16210</v>
      </c>
      <c r="J425" s="20" t="s">
        <v>101</v>
      </c>
      <c r="K425" s="20" t="s">
        <v>14732</v>
      </c>
      <c r="L425" s="20"/>
      <c r="M425" s="20"/>
      <c r="N425" s="20" t="s">
        <v>14742</v>
      </c>
      <c r="O425" s="20" t="s">
        <v>110</v>
      </c>
      <c r="P425" s="20" t="s">
        <v>14700</v>
      </c>
      <c r="Q425" s="20"/>
      <c r="R425" s="20"/>
      <c r="S425" s="20" t="s">
        <v>14276</v>
      </c>
      <c r="T425" s="20" t="s">
        <v>14709</v>
      </c>
      <c r="U425" s="20" t="s">
        <v>16227</v>
      </c>
      <c r="V425" s="20" t="s">
        <v>16230</v>
      </c>
      <c r="W425" s="20"/>
      <c r="X425" s="20"/>
      <c r="Y425" s="20" t="s">
        <v>69</v>
      </c>
      <c r="Z425" s="20"/>
      <c r="AA425" s="20" t="s">
        <v>14844</v>
      </c>
      <c r="AB425" s="20" t="s">
        <v>69</v>
      </c>
      <c r="AC425" s="20"/>
      <c r="AD425" s="20" t="s">
        <v>68</v>
      </c>
      <c r="AE425" s="20" t="s">
        <v>16231</v>
      </c>
      <c r="AF425" s="20" t="s">
        <v>69</v>
      </c>
      <c r="AG425" s="20" t="s">
        <v>16216</v>
      </c>
      <c r="AH425" s="20"/>
      <c r="AI425" s="20"/>
      <c r="AJ425" s="20" t="s">
        <v>14276</v>
      </c>
      <c r="AK425" s="20" t="s">
        <v>14276</v>
      </c>
      <c r="AL425" s="20"/>
      <c r="AM425" s="20" t="s">
        <v>15199</v>
      </c>
      <c r="AN425" s="20" t="s">
        <v>105</v>
      </c>
      <c r="AO425" s="20"/>
    </row>
    <row r="426" spans="1:41" x14ac:dyDescent="0.2">
      <c r="A426" s="20" t="s">
        <v>11174</v>
      </c>
      <c r="B426" s="20" t="s">
        <v>16207</v>
      </c>
      <c r="C426" s="20" t="s">
        <v>16208</v>
      </c>
      <c r="D426" s="20" t="s">
        <v>419</v>
      </c>
      <c r="E426" s="20" t="s">
        <v>11177</v>
      </c>
      <c r="F426" s="20" t="s">
        <v>11176</v>
      </c>
      <c r="G426" s="20" t="s">
        <v>16209</v>
      </c>
      <c r="H426" s="20" t="s">
        <v>14897</v>
      </c>
      <c r="I426" s="20" t="s">
        <v>16210</v>
      </c>
      <c r="J426" s="20" t="s">
        <v>101</v>
      </c>
      <c r="K426" s="20" t="s">
        <v>14732</v>
      </c>
      <c r="L426" s="20"/>
      <c r="M426" s="20"/>
      <c r="N426" s="20" t="s">
        <v>15255</v>
      </c>
      <c r="O426" s="20" t="s">
        <v>15195</v>
      </c>
      <c r="P426" s="20" t="s">
        <v>14700</v>
      </c>
      <c r="Q426" s="20"/>
      <c r="R426" s="20"/>
      <c r="S426" s="20" t="s">
        <v>14276</v>
      </c>
      <c r="T426" s="20" t="s">
        <v>14709</v>
      </c>
      <c r="U426" s="20" t="s">
        <v>16232</v>
      </c>
      <c r="V426" s="20" t="s">
        <v>16233</v>
      </c>
      <c r="W426" s="20"/>
      <c r="X426" s="20"/>
      <c r="Y426" s="20" t="s">
        <v>69</v>
      </c>
      <c r="Z426" s="20"/>
      <c r="AA426" s="20" t="s">
        <v>14844</v>
      </c>
      <c r="AB426" s="20" t="s">
        <v>69</v>
      </c>
      <c r="AC426" s="20"/>
      <c r="AD426" s="20" t="s">
        <v>68</v>
      </c>
      <c r="AE426" s="20" t="s">
        <v>16234</v>
      </c>
      <c r="AF426" s="20" t="s">
        <v>68</v>
      </c>
      <c r="AG426" s="20" t="s">
        <v>16213</v>
      </c>
      <c r="AH426" s="20"/>
      <c r="AI426" s="20"/>
      <c r="AJ426" s="20" t="s">
        <v>14276</v>
      </c>
      <c r="AK426" s="20" t="s">
        <v>14276</v>
      </c>
      <c r="AL426" s="20"/>
      <c r="AM426" s="20" t="s">
        <v>15199</v>
      </c>
      <c r="AN426" s="20" t="s">
        <v>105</v>
      </c>
      <c r="AO426" s="20"/>
    </row>
    <row r="427" spans="1:41" x14ac:dyDescent="0.2">
      <c r="A427" s="20" t="s">
        <v>11174</v>
      </c>
      <c r="B427" s="20" t="s">
        <v>16207</v>
      </c>
      <c r="C427" s="20" t="s">
        <v>16208</v>
      </c>
      <c r="D427" s="20" t="s">
        <v>419</v>
      </c>
      <c r="E427" s="20" t="s">
        <v>11177</v>
      </c>
      <c r="F427" s="20" t="s">
        <v>11176</v>
      </c>
      <c r="G427" s="20" t="s">
        <v>16209</v>
      </c>
      <c r="H427" s="20" t="s">
        <v>14897</v>
      </c>
      <c r="I427" s="20" t="s">
        <v>16210</v>
      </c>
      <c r="J427" s="20" t="s">
        <v>101</v>
      </c>
      <c r="K427" s="20" t="s">
        <v>14732</v>
      </c>
      <c r="L427" s="20"/>
      <c r="M427" s="20"/>
      <c r="N427" s="20" t="s">
        <v>15255</v>
      </c>
      <c r="O427" s="20" t="s">
        <v>110</v>
      </c>
      <c r="P427" s="20" t="s">
        <v>14700</v>
      </c>
      <c r="Q427" s="20"/>
      <c r="R427" s="20"/>
      <c r="S427" s="20" t="s">
        <v>14276</v>
      </c>
      <c r="T427" s="20" t="s">
        <v>14709</v>
      </c>
      <c r="U427" s="20" t="s">
        <v>16232</v>
      </c>
      <c r="V427" s="20" t="s">
        <v>16235</v>
      </c>
      <c r="W427" s="20"/>
      <c r="X427" s="20"/>
      <c r="Y427" s="20" t="s">
        <v>69</v>
      </c>
      <c r="Z427" s="20"/>
      <c r="AA427" s="20" t="s">
        <v>14844</v>
      </c>
      <c r="AB427" s="20" t="s">
        <v>69</v>
      </c>
      <c r="AC427" s="20"/>
      <c r="AD427" s="20" t="s">
        <v>68</v>
      </c>
      <c r="AE427" s="20" t="s">
        <v>16236</v>
      </c>
      <c r="AF427" s="20" t="s">
        <v>69</v>
      </c>
      <c r="AG427" s="20" t="s">
        <v>16216</v>
      </c>
      <c r="AH427" s="20"/>
      <c r="AI427" s="20"/>
      <c r="AJ427" s="20" t="s">
        <v>14276</v>
      </c>
      <c r="AK427" s="20" t="s">
        <v>14276</v>
      </c>
      <c r="AL427" s="20"/>
      <c r="AM427" s="20" t="s">
        <v>15199</v>
      </c>
      <c r="AN427" s="20" t="s">
        <v>105</v>
      </c>
      <c r="AO427" s="20"/>
    </row>
    <row r="428" spans="1:41" x14ac:dyDescent="0.2">
      <c r="A428" s="20" t="s">
        <v>11174</v>
      </c>
      <c r="B428" s="20" t="s">
        <v>16207</v>
      </c>
      <c r="C428" s="20" t="s">
        <v>16208</v>
      </c>
      <c r="D428" s="20" t="s">
        <v>419</v>
      </c>
      <c r="E428" s="20" t="s">
        <v>11177</v>
      </c>
      <c r="F428" s="20" t="s">
        <v>11176</v>
      </c>
      <c r="G428" s="20" t="s">
        <v>16209</v>
      </c>
      <c r="H428" s="20" t="s">
        <v>14897</v>
      </c>
      <c r="I428" s="20" t="s">
        <v>16210</v>
      </c>
      <c r="J428" s="20" t="s">
        <v>101</v>
      </c>
      <c r="K428" s="20" t="s">
        <v>14732</v>
      </c>
      <c r="L428" s="20"/>
      <c r="M428" s="20"/>
      <c r="N428" s="20" t="s">
        <v>110</v>
      </c>
      <c r="O428" s="20" t="s">
        <v>15195</v>
      </c>
      <c r="P428" s="20" t="s">
        <v>14700</v>
      </c>
      <c r="Q428" s="20"/>
      <c r="R428" s="20"/>
      <c r="S428" s="20" t="s">
        <v>14276</v>
      </c>
      <c r="T428" s="20" t="s">
        <v>14709</v>
      </c>
      <c r="U428" s="20" t="s">
        <v>16237</v>
      </c>
      <c r="V428" s="20" t="s">
        <v>16238</v>
      </c>
      <c r="W428" s="20"/>
      <c r="X428" s="20"/>
      <c r="Y428" s="20" t="s">
        <v>69</v>
      </c>
      <c r="Z428" s="20"/>
      <c r="AA428" s="20" t="s">
        <v>14844</v>
      </c>
      <c r="AB428" s="20" t="s">
        <v>69</v>
      </c>
      <c r="AC428" s="20"/>
      <c r="AD428" s="20" t="s">
        <v>68</v>
      </c>
      <c r="AE428" s="20" t="s">
        <v>16239</v>
      </c>
      <c r="AF428" s="20" t="s">
        <v>68</v>
      </c>
      <c r="AG428" s="20" t="s">
        <v>16213</v>
      </c>
      <c r="AH428" s="20"/>
      <c r="AI428" s="20"/>
      <c r="AJ428" s="20" t="s">
        <v>14276</v>
      </c>
      <c r="AK428" s="20" t="s">
        <v>14276</v>
      </c>
      <c r="AL428" s="20"/>
      <c r="AM428" s="20" t="s">
        <v>15199</v>
      </c>
      <c r="AN428" s="20" t="s">
        <v>105</v>
      </c>
      <c r="AO428" s="20"/>
    </row>
    <row r="429" spans="1:41" x14ac:dyDescent="0.2">
      <c r="A429" s="20" t="s">
        <v>11174</v>
      </c>
      <c r="B429" s="20" t="s">
        <v>16207</v>
      </c>
      <c r="C429" s="20" t="s">
        <v>16208</v>
      </c>
      <c r="D429" s="20" t="s">
        <v>419</v>
      </c>
      <c r="E429" s="20" t="s">
        <v>11177</v>
      </c>
      <c r="F429" s="20" t="s">
        <v>11176</v>
      </c>
      <c r="G429" s="20" t="s">
        <v>16209</v>
      </c>
      <c r="H429" s="20" t="s">
        <v>14897</v>
      </c>
      <c r="I429" s="20" t="s">
        <v>16210</v>
      </c>
      <c r="J429" s="20" t="s">
        <v>101</v>
      </c>
      <c r="K429" s="20" t="s">
        <v>14732</v>
      </c>
      <c r="L429" s="20"/>
      <c r="M429" s="20"/>
      <c r="N429" s="20" t="s">
        <v>110</v>
      </c>
      <c r="O429" s="20" t="s">
        <v>110</v>
      </c>
      <c r="P429" s="20" t="s">
        <v>14700</v>
      </c>
      <c r="Q429" s="20"/>
      <c r="R429" s="20"/>
      <c r="S429" s="20" t="s">
        <v>14276</v>
      </c>
      <c r="T429" s="20" t="s">
        <v>14709</v>
      </c>
      <c r="U429" s="20" t="s">
        <v>16237</v>
      </c>
      <c r="V429" s="20" t="s">
        <v>16240</v>
      </c>
      <c r="W429" s="20"/>
      <c r="X429" s="20"/>
      <c r="Y429" s="20" t="s">
        <v>69</v>
      </c>
      <c r="Z429" s="20"/>
      <c r="AA429" s="20" t="s">
        <v>14844</v>
      </c>
      <c r="AB429" s="20" t="s">
        <v>69</v>
      </c>
      <c r="AC429" s="20"/>
      <c r="AD429" s="20" t="s">
        <v>68</v>
      </c>
      <c r="AE429" s="20" t="s">
        <v>16241</v>
      </c>
      <c r="AF429" s="20" t="s">
        <v>69</v>
      </c>
      <c r="AG429" s="20" t="s">
        <v>16216</v>
      </c>
      <c r="AH429" s="20"/>
      <c r="AI429" s="20"/>
      <c r="AJ429" s="20" t="s">
        <v>14276</v>
      </c>
      <c r="AK429" s="20" t="s">
        <v>14276</v>
      </c>
      <c r="AL429" s="20"/>
      <c r="AM429" s="20" t="s">
        <v>15199</v>
      </c>
      <c r="AN429" s="20" t="s">
        <v>105</v>
      </c>
      <c r="AO429" s="20"/>
    </row>
    <row r="430" spans="1:41" x14ac:dyDescent="0.2">
      <c r="A430" s="20" t="s">
        <v>11174</v>
      </c>
      <c r="B430" s="20" t="s">
        <v>16207</v>
      </c>
      <c r="C430" s="20" t="s">
        <v>16208</v>
      </c>
      <c r="D430" s="20" t="s">
        <v>419</v>
      </c>
      <c r="E430" s="20" t="s">
        <v>11177</v>
      </c>
      <c r="F430" s="20" t="s">
        <v>11176</v>
      </c>
      <c r="G430" s="20" t="s">
        <v>16209</v>
      </c>
      <c r="H430" s="20" t="s">
        <v>14897</v>
      </c>
      <c r="I430" s="20" t="s">
        <v>16210</v>
      </c>
      <c r="J430" s="20" t="s">
        <v>101</v>
      </c>
      <c r="K430" s="20" t="s">
        <v>14732</v>
      </c>
      <c r="L430" s="20"/>
      <c r="M430" s="20"/>
      <c r="N430" s="20" t="s">
        <v>110</v>
      </c>
      <c r="O430" s="20" t="s">
        <v>15195</v>
      </c>
      <c r="P430" s="20" t="s">
        <v>14700</v>
      </c>
      <c r="Q430" s="20"/>
      <c r="R430" s="20"/>
      <c r="S430" s="20" t="s">
        <v>14276</v>
      </c>
      <c r="T430" s="20" t="s">
        <v>14709</v>
      </c>
      <c r="U430" s="20" t="s">
        <v>16242</v>
      </c>
      <c r="V430" s="20" t="s">
        <v>16243</v>
      </c>
      <c r="W430" s="20"/>
      <c r="X430" s="20"/>
      <c r="Y430" s="20" t="s">
        <v>69</v>
      </c>
      <c r="Z430" s="20"/>
      <c r="AA430" s="20" t="s">
        <v>14844</v>
      </c>
      <c r="AB430" s="20" t="s">
        <v>69</v>
      </c>
      <c r="AC430" s="20"/>
      <c r="AD430" s="20" t="s">
        <v>68</v>
      </c>
      <c r="AE430" s="20" t="s">
        <v>16244</v>
      </c>
      <c r="AF430" s="20" t="s">
        <v>68</v>
      </c>
      <c r="AG430" s="20" t="s">
        <v>16213</v>
      </c>
      <c r="AH430" s="20"/>
      <c r="AI430" s="20"/>
      <c r="AJ430" s="20" t="s">
        <v>14276</v>
      </c>
      <c r="AK430" s="20" t="s">
        <v>14276</v>
      </c>
      <c r="AL430" s="20"/>
      <c r="AM430" s="20" t="s">
        <v>15199</v>
      </c>
      <c r="AN430" s="20" t="s">
        <v>105</v>
      </c>
      <c r="AO430" s="20"/>
    </row>
    <row r="431" spans="1:41" x14ac:dyDescent="0.2">
      <c r="A431" s="20" t="s">
        <v>11174</v>
      </c>
      <c r="B431" s="20" t="s">
        <v>16207</v>
      </c>
      <c r="C431" s="20" t="s">
        <v>16208</v>
      </c>
      <c r="D431" s="20" t="s">
        <v>419</v>
      </c>
      <c r="E431" s="20" t="s">
        <v>11177</v>
      </c>
      <c r="F431" s="20" t="s">
        <v>11176</v>
      </c>
      <c r="G431" s="20" t="s">
        <v>16209</v>
      </c>
      <c r="H431" s="20" t="s">
        <v>14897</v>
      </c>
      <c r="I431" s="20" t="s">
        <v>16210</v>
      </c>
      <c r="J431" s="20" t="s">
        <v>101</v>
      </c>
      <c r="K431" s="20" t="s">
        <v>14732</v>
      </c>
      <c r="L431" s="20"/>
      <c r="M431" s="20"/>
      <c r="N431" s="20" t="s">
        <v>110</v>
      </c>
      <c r="O431" s="20" t="s">
        <v>110</v>
      </c>
      <c r="P431" s="20" t="s">
        <v>14700</v>
      </c>
      <c r="Q431" s="20"/>
      <c r="R431" s="20"/>
      <c r="S431" s="20" t="s">
        <v>14276</v>
      </c>
      <c r="T431" s="20" t="s">
        <v>14709</v>
      </c>
      <c r="U431" s="20" t="s">
        <v>16242</v>
      </c>
      <c r="V431" s="20" t="s">
        <v>16245</v>
      </c>
      <c r="W431" s="20"/>
      <c r="X431" s="20"/>
      <c r="Y431" s="20" t="s">
        <v>69</v>
      </c>
      <c r="Z431" s="20"/>
      <c r="AA431" s="20" t="s">
        <v>14844</v>
      </c>
      <c r="AB431" s="20" t="s">
        <v>69</v>
      </c>
      <c r="AC431" s="20"/>
      <c r="AD431" s="20" t="s">
        <v>68</v>
      </c>
      <c r="AE431" s="20" t="s">
        <v>16246</v>
      </c>
      <c r="AF431" s="20" t="s">
        <v>69</v>
      </c>
      <c r="AG431" s="20" t="s">
        <v>16216</v>
      </c>
      <c r="AH431" s="20"/>
      <c r="AI431" s="20"/>
      <c r="AJ431" s="20" t="s">
        <v>14276</v>
      </c>
      <c r="AK431" s="20" t="s">
        <v>14276</v>
      </c>
      <c r="AL431" s="20"/>
      <c r="AM431" s="20" t="s">
        <v>15199</v>
      </c>
      <c r="AN431" s="20" t="s">
        <v>105</v>
      </c>
      <c r="AO431" s="20"/>
    </row>
    <row r="432" spans="1:41" x14ac:dyDescent="0.2">
      <c r="A432" s="20" t="s">
        <v>11174</v>
      </c>
      <c r="B432" s="20" t="s">
        <v>16247</v>
      </c>
      <c r="C432" s="20" t="s">
        <v>16208</v>
      </c>
      <c r="D432" s="20" t="s">
        <v>419</v>
      </c>
      <c r="E432" s="20" t="s">
        <v>11177</v>
      </c>
      <c r="F432" s="20" t="s">
        <v>11176</v>
      </c>
      <c r="G432" s="20" t="s">
        <v>16209</v>
      </c>
      <c r="H432" s="20" t="s">
        <v>16248</v>
      </c>
      <c r="I432" s="20" t="s">
        <v>16249</v>
      </c>
      <c r="J432" s="20" t="s">
        <v>102</v>
      </c>
      <c r="K432" s="20" t="s">
        <v>14839</v>
      </c>
      <c r="L432" s="20"/>
      <c r="M432" s="20"/>
      <c r="N432" s="20" t="s">
        <v>14698</v>
      </c>
      <c r="O432" s="20" t="s">
        <v>110</v>
      </c>
      <c r="P432" s="20" t="s">
        <v>14700</v>
      </c>
      <c r="Q432" s="20"/>
      <c r="R432" s="20"/>
      <c r="S432" s="20" t="s">
        <v>14276</v>
      </c>
      <c r="T432" s="20" t="s">
        <v>14762</v>
      </c>
      <c r="U432" s="20" t="s">
        <v>16250</v>
      </c>
      <c r="V432" s="20" t="s">
        <v>16251</v>
      </c>
      <c r="W432" s="20"/>
      <c r="X432" s="20"/>
      <c r="Y432" s="20" t="s">
        <v>69</v>
      </c>
      <c r="Z432" s="20"/>
      <c r="AA432" s="20" t="s">
        <v>14775</v>
      </c>
      <c r="AB432" s="20" t="s">
        <v>69</v>
      </c>
      <c r="AC432" s="20"/>
      <c r="AD432" s="20" t="s">
        <v>68</v>
      </c>
      <c r="AE432" s="20" t="s">
        <v>16252</v>
      </c>
      <c r="AF432" s="20" t="s">
        <v>69</v>
      </c>
      <c r="AG432" s="20" t="s">
        <v>16253</v>
      </c>
      <c r="AH432" s="20"/>
      <c r="AI432" s="20"/>
      <c r="AJ432" s="20" t="s">
        <v>14276</v>
      </c>
      <c r="AK432" s="20" t="s">
        <v>14276</v>
      </c>
      <c r="AL432" s="20"/>
      <c r="AM432" s="20" t="s">
        <v>15199</v>
      </c>
      <c r="AN432" s="20" t="s">
        <v>105</v>
      </c>
      <c r="AO432" s="20"/>
    </row>
    <row r="433" spans="1:41" x14ac:dyDescent="0.2">
      <c r="A433" s="20" t="s">
        <v>11174</v>
      </c>
      <c r="B433" s="20" t="s">
        <v>16247</v>
      </c>
      <c r="C433" s="20" t="s">
        <v>16208</v>
      </c>
      <c r="D433" s="20" t="s">
        <v>419</v>
      </c>
      <c r="E433" s="20" t="s">
        <v>11177</v>
      </c>
      <c r="F433" s="20" t="s">
        <v>11176</v>
      </c>
      <c r="G433" s="20" t="s">
        <v>16209</v>
      </c>
      <c r="H433" s="20" t="s">
        <v>16248</v>
      </c>
      <c r="I433" s="20" t="s">
        <v>16249</v>
      </c>
      <c r="J433" s="20" t="s">
        <v>102</v>
      </c>
      <c r="K433" s="20" t="s">
        <v>14839</v>
      </c>
      <c r="L433" s="20"/>
      <c r="M433" s="20"/>
      <c r="N433" s="20" t="s">
        <v>110</v>
      </c>
      <c r="O433" s="20" t="s">
        <v>110</v>
      </c>
      <c r="P433" s="20" t="s">
        <v>14700</v>
      </c>
      <c r="Q433" s="20"/>
      <c r="R433" s="20"/>
      <c r="S433" s="20" t="s">
        <v>14276</v>
      </c>
      <c r="T433" s="20" t="s">
        <v>14762</v>
      </c>
      <c r="U433" s="20" t="s">
        <v>16254</v>
      </c>
      <c r="V433" s="20" t="s">
        <v>16255</v>
      </c>
      <c r="W433" s="20"/>
      <c r="X433" s="20"/>
      <c r="Y433" s="20" t="s">
        <v>69</v>
      </c>
      <c r="Z433" s="20"/>
      <c r="AA433" s="20" t="s">
        <v>14775</v>
      </c>
      <c r="AB433" s="20" t="s">
        <v>69</v>
      </c>
      <c r="AC433" s="20"/>
      <c r="AD433" s="20" t="s">
        <v>68</v>
      </c>
      <c r="AE433" s="20" t="s">
        <v>16256</v>
      </c>
      <c r="AF433" s="20" t="s">
        <v>69</v>
      </c>
      <c r="AG433" s="20" t="s">
        <v>16253</v>
      </c>
      <c r="AH433" s="20"/>
      <c r="AI433" s="20"/>
      <c r="AJ433" s="20" t="s">
        <v>14276</v>
      </c>
      <c r="AK433" s="20" t="s">
        <v>14276</v>
      </c>
      <c r="AL433" s="20"/>
      <c r="AM433" s="20" t="s">
        <v>15199</v>
      </c>
      <c r="AN433" s="20" t="s">
        <v>105</v>
      </c>
      <c r="AO433" s="20"/>
    </row>
    <row r="434" spans="1:41" x14ac:dyDescent="0.2">
      <c r="A434" s="20" t="s">
        <v>11174</v>
      </c>
      <c r="B434" s="20" t="s">
        <v>16247</v>
      </c>
      <c r="C434" s="20" t="s">
        <v>16208</v>
      </c>
      <c r="D434" s="20" t="s">
        <v>419</v>
      </c>
      <c r="E434" s="20" t="s">
        <v>11177</v>
      </c>
      <c r="F434" s="20" t="s">
        <v>11176</v>
      </c>
      <c r="G434" s="20" t="s">
        <v>16209</v>
      </c>
      <c r="H434" s="20" t="s">
        <v>16248</v>
      </c>
      <c r="I434" s="20" t="s">
        <v>16249</v>
      </c>
      <c r="J434" s="20" t="s">
        <v>102</v>
      </c>
      <c r="K434" s="20" t="s">
        <v>14839</v>
      </c>
      <c r="L434" s="20"/>
      <c r="M434" s="20"/>
      <c r="N434" s="20" t="s">
        <v>14742</v>
      </c>
      <c r="O434" s="20" t="s">
        <v>110</v>
      </c>
      <c r="P434" s="20" t="s">
        <v>14700</v>
      </c>
      <c r="Q434" s="20"/>
      <c r="R434" s="20"/>
      <c r="S434" s="20" t="s">
        <v>14276</v>
      </c>
      <c r="T434" s="20" t="s">
        <v>14762</v>
      </c>
      <c r="U434" s="20" t="s">
        <v>16257</v>
      </c>
      <c r="V434" s="20" t="s">
        <v>16258</v>
      </c>
      <c r="W434" s="20"/>
      <c r="X434" s="20"/>
      <c r="Y434" s="20" t="s">
        <v>69</v>
      </c>
      <c r="Z434" s="20"/>
      <c r="AA434" s="20" t="s">
        <v>14775</v>
      </c>
      <c r="AB434" s="20" t="s">
        <v>69</v>
      </c>
      <c r="AC434" s="20"/>
      <c r="AD434" s="20" t="s">
        <v>68</v>
      </c>
      <c r="AE434" s="20" t="s">
        <v>16259</v>
      </c>
      <c r="AF434" s="20" t="s">
        <v>69</v>
      </c>
      <c r="AG434" s="20" t="s">
        <v>16253</v>
      </c>
      <c r="AH434" s="20"/>
      <c r="AI434" s="20"/>
      <c r="AJ434" s="20" t="s">
        <v>14276</v>
      </c>
      <c r="AK434" s="20" t="s">
        <v>14276</v>
      </c>
      <c r="AL434" s="20"/>
      <c r="AM434" s="20" t="s">
        <v>15199</v>
      </c>
      <c r="AN434" s="20" t="s">
        <v>105</v>
      </c>
      <c r="AO434" s="20"/>
    </row>
    <row r="435" spans="1:41" x14ac:dyDescent="0.2">
      <c r="A435" s="20" t="s">
        <v>11174</v>
      </c>
      <c r="B435" s="20" t="s">
        <v>16247</v>
      </c>
      <c r="C435" s="20" t="s">
        <v>16208</v>
      </c>
      <c r="D435" s="20" t="s">
        <v>419</v>
      </c>
      <c r="E435" s="20" t="s">
        <v>11177</v>
      </c>
      <c r="F435" s="20" t="s">
        <v>11176</v>
      </c>
      <c r="G435" s="20" t="s">
        <v>16209</v>
      </c>
      <c r="H435" s="20" t="s">
        <v>16248</v>
      </c>
      <c r="I435" s="20" t="s">
        <v>16249</v>
      </c>
      <c r="J435" s="20" t="s">
        <v>102</v>
      </c>
      <c r="K435" s="20" t="s">
        <v>14839</v>
      </c>
      <c r="L435" s="20"/>
      <c r="M435" s="20"/>
      <c r="N435" s="20" t="s">
        <v>14742</v>
      </c>
      <c r="O435" s="20" t="s">
        <v>110</v>
      </c>
      <c r="P435" s="20" t="s">
        <v>14700</v>
      </c>
      <c r="Q435" s="20"/>
      <c r="R435" s="20"/>
      <c r="S435" s="20" t="s">
        <v>14276</v>
      </c>
      <c r="T435" s="20" t="s">
        <v>14762</v>
      </c>
      <c r="U435" s="20" t="s">
        <v>16260</v>
      </c>
      <c r="V435" s="20" t="s">
        <v>16070</v>
      </c>
      <c r="W435" s="20"/>
      <c r="X435" s="20"/>
      <c r="Y435" s="20" t="s">
        <v>69</v>
      </c>
      <c r="Z435" s="20"/>
      <c r="AA435" s="20" t="s">
        <v>14775</v>
      </c>
      <c r="AB435" s="20" t="s">
        <v>69</v>
      </c>
      <c r="AC435" s="20"/>
      <c r="AD435" s="20" t="s">
        <v>68</v>
      </c>
      <c r="AE435" s="20" t="s">
        <v>16261</v>
      </c>
      <c r="AF435" s="20" t="s">
        <v>69</v>
      </c>
      <c r="AG435" s="20" t="s">
        <v>16253</v>
      </c>
      <c r="AH435" s="20"/>
      <c r="AI435" s="20"/>
      <c r="AJ435" s="20" t="s">
        <v>14276</v>
      </c>
      <c r="AK435" s="20" t="s">
        <v>14276</v>
      </c>
      <c r="AL435" s="20"/>
      <c r="AM435" s="20" t="s">
        <v>15199</v>
      </c>
      <c r="AN435" s="20" t="s">
        <v>105</v>
      </c>
      <c r="AO435" s="20"/>
    </row>
    <row r="436" spans="1:41" x14ac:dyDescent="0.2">
      <c r="A436" s="20" t="s">
        <v>11174</v>
      </c>
      <c r="B436" s="20" t="s">
        <v>16247</v>
      </c>
      <c r="C436" s="20" t="s">
        <v>16208</v>
      </c>
      <c r="D436" s="20" t="s">
        <v>419</v>
      </c>
      <c r="E436" s="20" t="s">
        <v>11177</v>
      </c>
      <c r="F436" s="20" t="s">
        <v>11176</v>
      </c>
      <c r="G436" s="20" t="s">
        <v>16209</v>
      </c>
      <c r="H436" s="20" t="s">
        <v>16248</v>
      </c>
      <c r="I436" s="20" t="s">
        <v>16249</v>
      </c>
      <c r="J436" s="20" t="s">
        <v>102</v>
      </c>
      <c r="K436" s="20" t="s">
        <v>14839</v>
      </c>
      <c r="L436" s="20"/>
      <c r="M436" s="20"/>
      <c r="N436" s="20" t="s">
        <v>110</v>
      </c>
      <c r="O436" s="20" t="s">
        <v>110</v>
      </c>
      <c r="P436" s="20" t="s">
        <v>14700</v>
      </c>
      <c r="Q436" s="20"/>
      <c r="R436" s="20"/>
      <c r="S436" s="20" t="s">
        <v>14276</v>
      </c>
      <c r="T436" s="20" t="s">
        <v>14762</v>
      </c>
      <c r="U436" s="20" t="s">
        <v>16262</v>
      </c>
      <c r="V436" s="20" t="s">
        <v>16263</v>
      </c>
      <c r="W436" s="20"/>
      <c r="X436" s="20"/>
      <c r="Y436" s="20" t="s">
        <v>69</v>
      </c>
      <c r="Z436" s="20"/>
      <c r="AA436" s="20" t="s">
        <v>14775</v>
      </c>
      <c r="AB436" s="20" t="s">
        <v>69</v>
      </c>
      <c r="AC436" s="20"/>
      <c r="AD436" s="20" t="s">
        <v>68</v>
      </c>
      <c r="AE436" s="20" t="s">
        <v>16264</v>
      </c>
      <c r="AF436" s="20" t="s">
        <v>69</v>
      </c>
      <c r="AG436" s="20" t="s">
        <v>16253</v>
      </c>
      <c r="AH436" s="20"/>
      <c r="AI436" s="20"/>
      <c r="AJ436" s="20" t="s">
        <v>14276</v>
      </c>
      <c r="AK436" s="20" t="s">
        <v>14276</v>
      </c>
      <c r="AL436" s="20"/>
      <c r="AM436" s="20" t="s">
        <v>15199</v>
      </c>
      <c r="AN436" s="20" t="s">
        <v>105</v>
      </c>
      <c r="AO436" s="20"/>
    </row>
    <row r="437" spans="1:41" x14ac:dyDescent="0.2">
      <c r="A437" s="20" t="s">
        <v>11174</v>
      </c>
      <c r="B437" s="20" t="s">
        <v>16247</v>
      </c>
      <c r="C437" s="20" t="s">
        <v>16208</v>
      </c>
      <c r="D437" s="20" t="s">
        <v>419</v>
      </c>
      <c r="E437" s="20" t="s">
        <v>11177</v>
      </c>
      <c r="F437" s="20" t="s">
        <v>11176</v>
      </c>
      <c r="G437" s="20" t="s">
        <v>16209</v>
      </c>
      <c r="H437" s="20" t="s">
        <v>16248</v>
      </c>
      <c r="I437" s="20" t="s">
        <v>16249</v>
      </c>
      <c r="J437" s="20" t="s">
        <v>102</v>
      </c>
      <c r="K437" s="20" t="s">
        <v>14839</v>
      </c>
      <c r="L437" s="20"/>
      <c r="M437" s="20"/>
      <c r="N437" s="20" t="s">
        <v>110</v>
      </c>
      <c r="O437" s="20" t="s">
        <v>110</v>
      </c>
      <c r="P437" s="20" t="s">
        <v>14700</v>
      </c>
      <c r="Q437" s="20"/>
      <c r="R437" s="20"/>
      <c r="S437" s="20" t="s">
        <v>14276</v>
      </c>
      <c r="T437" s="20" t="s">
        <v>14762</v>
      </c>
      <c r="U437" s="20" t="s">
        <v>16265</v>
      </c>
      <c r="V437" s="20" t="s">
        <v>16266</v>
      </c>
      <c r="W437" s="20"/>
      <c r="X437" s="20"/>
      <c r="Y437" s="20" t="s">
        <v>69</v>
      </c>
      <c r="Z437" s="20"/>
      <c r="AA437" s="20" t="s">
        <v>14775</v>
      </c>
      <c r="AB437" s="20" t="s">
        <v>69</v>
      </c>
      <c r="AC437" s="20"/>
      <c r="AD437" s="20" t="s">
        <v>68</v>
      </c>
      <c r="AE437" s="20" t="s">
        <v>16267</v>
      </c>
      <c r="AF437" s="20" t="s">
        <v>69</v>
      </c>
      <c r="AG437" s="20" t="s">
        <v>16253</v>
      </c>
      <c r="AH437" s="20"/>
      <c r="AI437" s="20"/>
      <c r="AJ437" s="20" t="s">
        <v>14276</v>
      </c>
      <c r="AK437" s="20" t="s">
        <v>14276</v>
      </c>
      <c r="AL437" s="20"/>
      <c r="AM437" s="20" t="s">
        <v>15199</v>
      </c>
      <c r="AN437" s="20" t="s">
        <v>105</v>
      </c>
      <c r="AO437" s="20"/>
    </row>
    <row r="438" spans="1:41" x14ac:dyDescent="0.2">
      <c r="A438" s="20" t="s">
        <v>11174</v>
      </c>
      <c r="B438" s="20" t="s">
        <v>16247</v>
      </c>
      <c r="C438" s="20" t="s">
        <v>16208</v>
      </c>
      <c r="D438" s="20" t="s">
        <v>419</v>
      </c>
      <c r="E438" s="20" t="s">
        <v>11177</v>
      </c>
      <c r="F438" s="20" t="s">
        <v>11176</v>
      </c>
      <c r="G438" s="20" t="s">
        <v>16209</v>
      </c>
      <c r="H438" s="20" t="s">
        <v>16248</v>
      </c>
      <c r="I438" s="20" t="s">
        <v>16249</v>
      </c>
      <c r="J438" s="20" t="s">
        <v>102</v>
      </c>
      <c r="K438" s="20" t="s">
        <v>14839</v>
      </c>
      <c r="L438" s="20"/>
      <c r="M438" s="20"/>
      <c r="N438" s="20" t="s">
        <v>15255</v>
      </c>
      <c r="O438" s="20" t="s">
        <v>110</v>
      </c>
      <c r="P438" s="20" t="s">
        <v>14700</v>
      </c>
      <c r="Q438" s="20"/>
      <c r="R438" s="20"/>
      <c r="S438" s="20" t="s">
        <v>14276</v>
      </c>
      <c r="T438" s="20" t="s">
        <v>14762</v>
      </c>
      <c r="U438" s="20" t="s">
        <v>16268</v>
      </c>
      <c r="V438" s="20" t="s">
        <v>16269</v>
      </c>
      <c r="W438" s="20"/>
      <c r="X438" s="20"/>
      <c r="Y438" s="20" t="s">
        <v>69</v>
      </c>
      <c r="Z438" s="20"/>
      <c r="AA438" s="20" t="s">
        <v>14775</v>
      </c>
      <c r="AB438" s="20" t="s">
        <v>69</v>
      </c>
      <c r="AC438" s="20"/>
      <c r="AD438" s="20" t="s">
        <v>68</v>
      </c>
      <c r="AE438" s="20" t="s">
        <v>16270</v>
      </c>
      <c r="AF438" s="20" t="s">
        <v>69</v>
      </c>
      <c r="AG438" s="20" t="s">
        <v>16253</v>
      </c>
      <c r="AH438" s="20"/>
      <c r="AI438" s="20"/>
      <c r="AJ438" s="20" t="s">
        <v>14276</v>
      </c>
      <c r="AK438" s="20" t="s">
        <v>14276</v>
      </c>
      <c r="AL438" s="20"/>
      <c r="AM438" s="20" t="s">
        <v>15199</v>
      </c>
      <c r="AN438" s="20" t="s">
        <v>105</v>
      </c>
      <c r="AO438" s="20"/>
    </row>
    <row r="439" spans="1:41" x14ac:dyDescent="0.2">
      <c r="A439" s="20" t="s">
        <v>11174</v>
      </c>
      <c r="B439" s="20" t="s">
        <v>16247</v>
      </c>
      <c r="C439" s="20" t="s">
        <v>16208</v>
      </c>
      <c r="D439" s="20" t="s">
        <v>419</v>
      </c>
      <c r="E439" s="20" t="s">
        <v>11177</v>
      </c>
      <c r="F439" s="20" t="s">
        <v>11176</v>
      </c>
      <c r="G439" s="20" t="s">
        <v>16209</v>
      </c>
      <c r="H439" s="20" t="s">
        <v>16248</v>
      </c>
      <c r="I439" s="20" t="s">
        <v>16249</v>
      </c>
      <c r="J439" s="20" t="s">
        <v>102</v>
      </c>
      <c r="K439" s="20" t="s">
        <v>14839</v>
      </c>
      <c r="L439" s="20"/>
      <c r="M439" s="20"/>
      <c r="N439" s="20" t="s">
        <v>14746</v>
      </c>
      <c r="O439" s="20" t="s">
        <v>110</v>
      </c>
      <c r="P439" s="20" t="s">
        <v>14700</v>
      </c>
      <c r="Q439" s="20"/>
      <c r="R439" s="20"/>
      <c r="S439" s="20" t="s">
        <v>14276</v>
      </c>
      <c r="T439" s="20" t="s">
        <v>14762</v>
      </c>
      <c r="U439" s="20" t="s">
        <v>16271</v>
      </c>
      <c r="V439" s="20" t="s">
        <v>16272</v>
      </c>
      <c r="W439" s="20"/>
      <c r="X439" s="20"/>
      <c r="Y439" s="20" t="s">
        <v>69</v>
      </c>
      <c r="Z439" s="20"/>
      <c r="AA439" s="20" t="s">
        <v>14775</v>
      </c>
      <c r="AB439" s="20" t="s">
        <v>69</v>
      </c>
      <c r="AC439" s="20"/>
      <c r="AD439" s="20" t="s">
        <v>68</v>
      </c>
      <c r="AE439" s="20" t="s">
        <v>16273</v>
      </c>
      <c r="AF439" s="20" t="s">
        <v>69</v>
      </c>
      <c r="AG439" s="20" t="s">
        <v>16253</v>
      </c>
      <c r="AH439" s="20"/>
      <c r="AI439" s="20"/>
      <c r="AJ439" s="20" t="s">
        <v>14276</v>
      </c>
      <c r="AK439" s="20" t="s">
        <v>14276</v>
      </c>
      <c r="AL439" s="20"/>
      <c r="AM439" s="20" t="s">
        <v>15199</v>
      </c>
      <c r="AN439" s="20" t="s">
        <v>105</v>
      </c>
      <c r="AO439" s="20"/>
    </row>
    <row r="440" spans="1:41" x14ac:dyDescent="0.2">
      <c r="A440" s="20" t="s">
        <v>11324</v>
      </c>
      <c r="B440" s="20" t="s">
        <v>16274</v>
      </c>
      <c r="C440" s="20" t="s">
        <v>16275</v>
      </c>
      <c r="D440" s="20" t="s">
        <v>419</v>
      </c>
      <c r="E440" s="20" t="s">
        <v>11326</v>
      </c>
      <c r="F440" s="20" t="s">
        <v>421</v>
      </c>
      <c r="G440" s="20" t="s">
        <v>16276</v>
      </c>
      <c r="H440" s="20" t="s">
        <v>14757</v>
      </c>
      <c r="I440" s="20" t="s">
        <v>16277</v>
      </c>
      <c r="J440" s="20" t="s">
        <v>102</v>
      </c>
      <c r="K440" s="20" t="s">
        <v>14732</v>
      </c>
      <c r="L440" s="20"/>
      <c r="M440" s="20" t="s">
        <v>16278</v>
      </c>
      <c r="N440" s="20" t="s">
        <v>14889</v>
      </c>
      <c r="O440" s="20" t="s">
        <v>14772</v>
      </c>
      <c r="P440" s="20" t="s">
        <v>14787</v>
      </c>
      <c r="Q440" s="20"/>
      <c r="R440" s="20"/>
      <c r="S440" s="20" t="s">
        <v>16279</v>
      </c>
      <c r="T440" s="20" t="s">
        <v>14790</v>
      </c>
      <c r="U440" s="20" t="s">
        <v>14930</v>
      </c>
      <c r="V440" s="20" t="s">
        <v>16280</v>
      </c>
      <c r="W440" s="20"/>
      <c r="X440" s="20"/>
      <c r="Y440" s="20" t="s">
        <v>69</v>
      </c>
      <c r="Z440" s="20"/>
      <c r="AA440" s="20" t="s">
        <v>16281</v>
      </c>
      <c r="AB440" s="20" t="s">
        <v>69</v>
      </c>
      <c r="AC440" s="20" t="s">
        <v>68</v>
      </c>
      <c r="AD440" s="20" t="s">
        <v>69</v>
      </c>
      <c r="AE440" s="20" t="s">
        <v>16282</v>
      </c>
      <c r="AF440" s="20" t="s">
        <v>68</v>
      </c>
      <c r="AG440" s="20" t="s">
        <v>16283</v>
      </c>
      <c r="AH440" s="20"/>
      <c r="AI440" s="20" t="s">
        <v>14887</v>
      </c>
      <c r="AJ440" s="20" t="s">
        <v>14238</v>
      </c>
      <c r="AK440" s="20" t="s">
        <v>14238</v>
      </c>
      <c r="AL440" s="20"/>
      <c r="AM440" s="20" t="s">
        <v>14910</v>
      </c>
      <c r="AN440" s="20" t="s">
        <v>105</v>
      </c>
      <c r="AO440" s="20"/>
    </row>
    <row r="441" spans="1:41" x14ac:dyDescent="0.2">
      <c r="A441" s="20" t="s">
        <v>11324</v>
      </c>
      <c r="B441" s="20" t="s">
        <v>16274</v>
      </c>
      <c r="C441" s="20" t="s">
        <v>16275</v>
      </c>
      <c r="D441" s="20" t="s">
        <v>419</v>
      </c>
      <c r="E441" s="20" t="s">
        <v>11326</v>
      </c>
      <c r="F441" s="20" t="s">
        <v>421</v>
      </c>
      <c r="G441" s="20" t="s">
        <v>16276</v>
      </c>
      <c r="H441" s="20" t="s">
        <v>14757</v>
      </c>
      <c r="I441" s="20" t="s">
        <v>16277</v>
      </c>
      <c r="J441" s="20" t="s">
        <v>102</v>
      </c>
      <c r="K441" s="20" t="s">
        <v>14732</v>
      </c>
      <c r="L441" s="20"/>
      <c r="M441" s="20" t="s">
        <v>16278</v>
      </c>
      <c r="N441" s="20" t="s">
        <v>14698</v>
      </c>
      <c r="O441" s="20" t="s">
        <v>14772</v>
      </c>
      <c r="P441" s="20" t="s">
        <v>14787</v>
      </c>
      <c r="Q441" s="20"/>
      <c r="R441" s="20"/>
      <c r="S441" s="20" t="s">
        <v>16279</v>
      </c>
      <c r="T441" s="20" t="s">
        <v>14790</v>
      </c>
      <c r="U441" s="20" t="s">
        <v>16284</v>
      </c>
      <c r="V441" s="20" t="s">
        <v>16285</v>
      </c>
      <c r="W441" s="20"/>
      <c r="X441" s="20"/>
      <c r="Y441" s="20" t="s">
        <v>69</v>
      </c>
      <c r="Z441" s="20"/>
      <c r="AA441" s="20" t="s">
        <v>16286</v>
      </c>
      <c r="AB441" s="20" t="s">
        <v>69</v>
      </c>
      <c r="AC441" s="20" t="s">
        <v>68</v>
      </c>
      <c r="AD441" s="20" t="s">
        <v>69</v>
      </c>
      <c r="AE441" s="20" t="s">
        <v>16282</v>
      </c>
      <c r="AF441" s="20" t="s">
        <v>68</v>
      </c>
      <c r="AG441" s="20" t="s">
        <v>16283</v>
      </c>
      <c r="AH441" s="20"/>
      <c r="AI441" s="20" t="s">
        <v>14887</v>
      </c>
      <c r="AJ441" s="20" t="s">
        <v>14238</v>
      </c>
      <c r="AK441" s="20" t="s">
        <v>14238</v>
      </c>
      <c r="AL441" s="20"/>
      <c r="AM441" s="20" t="s">
        <v>14910</v>
      </c>
      <c r="AN441" s="20" t="s">
        <v>105</v>
      </c>
      <c r="AO441" s="20"/>
    </row>
    <row r="442" spans="1:41" x14ac:dyDescent="0.2">
      <c r="A442" s="20" t="s">
        <v>11324</v>
      </c>
      <c r="B442" s="20" t="s">
        <v>16274</v>
      </c>
      <c r="C442" s="20" t="s">
        <v>16275</v>
      </c>
      <c r="D442" s="20" t="s">
        <v>419</v>
      </c>
      <c r="E442" s="20" t="s">
        <v>11326</v>
      </c>
      <c r="F442" s="20" t="s">
        <v>421</v>
      </c>
      <c r="G442" s="20" t="s">
        <v>16276</v>
      </c>
      <c r="H442" s="20" t="s">
        <v>14757</v>
      </c>
      <c r="I442" s="20" t="s">
        <v>16277</v>
      </c>
      <c r="J442" s="20" t="s">
        <v>102</v>
      </c>
      <c r="K442" s="20" t="s">
        <v>14732</v>
      </c>
      <c r="L442" s="20"/>
      <c r="M442" s="20" t="s">
        <v>16278</v>
      </c>
      <c r="N442" s="20" t="s">
        <v>14746</v>
      </c>
      <c r="O442" s="20" t="s">
        <v>14772</v>
      </c>
      <c r="P442" s="20" t="s">
        <v>14787</v>
      </c>
      <c r="Q442" s="20"/>
      <c r="R442" s="20"/>
      <c r="S442" s="20" t="s">
        <v>16279</v>
      </c>
      <c r="T442" s="20" t="s">
        <v>14790</v>
      </c>
      <c r="U442" s="20" t="s">
        <v>16287</v>
      </c>
      <c r="V442" s="20" t="s">
        <v>16288</v>
      </c>
      <c r="W442" s="20"/>
      <c r="X442" s="20"/>
      <c r="Y442" s="20" t="s">
        <v>69</v>
      </c>
      <c r="Z442" s="20"/>
      <c r="AA442" s="20" t="s">
        <v>16289</v>
      </c>
      <c r="AB442" s="20" t="s">
        <v>69</v>
      </c>
      <c r="AC442" s="20" t="s">
        <v>68</v>
      </c>
      <c r="AD442" s="20" t="s">
        <v>69</v>
      </c>
      <c r="AE442" s="20" t="s">
        <v>16282</v>
      </c>
      <c r="AF442" s="20" t="s">
        <v>68</v>
      </c>
      <c r="AG442" s="20" t="s">
        <v>16283</v>
      </c>
      <c r="AH442" s="20"/>
      <c r="AI442" s="20" t="s">
        <v>14887</v>
      </c>
      <c r="AJ442" s="20" t="s">
        <v>14238</v>
      </c>
      <c r="AK442" s="20" t="s">
        <v>14238</v>
      </c>
      <c r="AL442" s="20"/>
      <c r="AM442" s="20" t="s">
        <v>14910</v>
      </c>
      <c r="AN442" s="20" t="s">
        <v>105</v>
      </c>
      <c r="AO442" s="20"/>
    </row>
    <row r="443" spans="1:41" x14ac:dyDescent="0.2">
      <c r="A443" s="20" t="s">
        <v>11324</v>
      </c>
      <c r="B443" s="20" t="s">
        <v>16274</v>
      </c>
      <c r="C443" s="20" t="s">
        <v>16275</v>
      </c>
      <c r="D443" s="20" t="s">
        <v>419</v>
      </c>
      <c r="E443" s="20" t="s">
        <v>11326</v>
      </c>
      <c r="F443" s="20" t="s">
        <v>421</v>
      </c>
      <c r="G443" s="20" t="s">
        <v>16276</v>
      </c>
      <c r="H443" s="20" t="s">
        <v>14757</v>
      </c>
      <c r="I443" s="20" t="s">
        <v>16277</v>
      </c>
      <c r="J443" s="20" t="s">
        <v>102</v>
      </c>
      <c r="K443" s="20" t="s">
        <v>14732</v>
      </c>
      <c r="L443" s="20"/>
      <c r="M443" s="20" t="s">
        <v>16278</v>
      </c>
      <c r="N443" s="20" t="s">
        <v>15258</v>
      </c>
      <c r="O443" s="20" t="s">
        <v>14772</v>
      </c>
      <c r="P443" s="20" t="s">
        <v>14787</v>
      </c>
      <c r="Q443" s="20"/>
      <c r="R443" s="20"/>
      <c r="S443" s="20" t="s">
        <v>16279</v>
      </c>
      <c r="T443" s="20" t="s">
        <v>14790</v>
      </c>
      <c r="U443" s="20" t="s">
        <v>14799</v>
      </c>
      <c r="V443" s="20" t="s">
        <v>16290</v>
      </c>
      <c r="W443" s="20"/>
      <c r="X443" s="20"/>
      <c r="Y443" s="20" t="s">
        <v>69</v>
      </c>
      <c r="Z443" s="20"/>
      <c r="AA443" s="20" t="s">
        <v>16291</v>
      </c>
      <c r="AB443" s="20" t="s">
        <v>69</v>
      </c>
      <c r="AC443" s="20" t="s">
        <v>68</v>
      </c>
      <c r="AD443" s="20" t="s">
        <v>69</v>
      </c>
      <c r="AE443" s="20" t="s">
        <v>16292</v>
      </c>
      <c r="AF443" s="20" t="s">
        <v>68</v>
      </c>
      <c r="AG443" s="20" t="s">
        <v>16283</v>
      </c>
      <c r="AH443" s="20"/>
      <c r="AI443" s="20" t="s">
        <v>14887</v>
      </c>
      <c r="AJ443" s="20" t="s">
        <v>14238</v>
      </c>
      <c r="AK443" s="20" t="s">
        <v>14238</v>
      </c>
      <c r="AL443" s="20"/>
      <c r="AM443" s="20" t="s">
        <v>14910</v>
      </c>
      <c r="AN443" s="20" t="s">
        <v>105</v>
      </c>
      <c r="AO443" s="20"/>
    </row>
    <row r="444" spans="1:41" x14ac:dyDescent="0.2">
      <c r="A444" s="20" t="s">
        <v>11324</v>
      </c>
      <c r="B444" s="20" t="s">
        <v>16274</v>
      </c>
      <c r="C444" s="20" t="s">
        <v>16275</v>
      </c>
      <c r="D444" s="20" t="s">
        <v>419</v>
      </c>
      <c r="E444" s="20" t="s">
        <v>11326</v>
      </c>
      <c r="F444" s="20" t="s">
        <v>421</v>
      </c>
      <c r="G444" s="20" t="s">
        <v>16276</v>
      </c>
      <c r="H444" s="20" t="s">
        <v>14757</v>
      </c>
      <c r="I444" s="20" t="s">
        <v>16277</v>
      </c>
      <c r="J444" s="20" t="s">
        <v>102</v>
      </c>
      <c r="K444" s="20" t="s">
        <v>14732</v>
      </c>
      <c r="L444" s="20"/>
      <c r="M444" s="20" t="s">
        <v>16278</v>
      </c>
      <c r="N444" s="20" t="s">
        <v>110</v>
      </c>
      <c r="O444" s="20" t="s">
        <v>14772</v>
      </c>
      <c r="P444" s="20" t="s">
        <v>14787</v>
      </c>
      <c r="Q444" s="20"/>
      <c r="R444" s="20"/>
      <c r="S444" s="20" t="s">
        <v>16279</v>
      </c>
      <c r="T444" s="20" t="s">
        <v>14790</v>
      </c>
      <c r="U444" s="20" t="s">
        <v>15696</v>
      </c>
      <c r="V444" s="20" t="s">
        <v>14800</v>
      </c>
      <c r="W444" s="20"/>
      <c r="X444" s="20"/>
      <c r="Y444" s="20" t="s">
        <v>69</v>
      </c>
      <c r="Z444" s="20"/>
      <c r="AA444" s="20" t="s">
        <v>16293</v>
      </c>
      <c r="AB444" s="20" t="s">
        <v>69</v>
      </c>
      <c r="AC444" s="20" t="s">
        <v>68</v>
      </c>
      <c r="AD444" s="20" t="s">
        <v>69</v>
      </c>
      <c r="AE444" s="20" t="s">
        <v>16294</v>
      </c>
      <c r="AF444" s="20" t="s">
        <v>68</v>
      </c>
      <c r="AG444" s="20" t="s">
        <v>16283</v>
      </c>
      <c r="AH444" s="20"/>
      <c r="AI444" s="20" t="s">
        <v>14887</v>
      </c>
      <c r="AJ444" s="20" t="s">
        <v>14238</v>
      </c>
      <c r="AK444" s="20" t="s">
        <v>14238</v>
      </c>
      <c r="AL444" s="20"/>
      <c r="AM444" s="20" t="s">
        <v>14910</v>
      </c>
      <c r="AN444" s="20" t="s">
        <v>105</v>
      </c>
      <c r="AO444" s="20"/>
    </row>
    <row r="445" spans="1:41" x14ac:dyDescent="0.2">
      <c r="A445" s="20" t="s">
        <v>11324</v>
      </c>
      <c r="B445" s="20" t="s">
        <v>16274</v>
      </c>
      <c r="C445" s="20" t="s">
        <v>16275</v>
      </c>
      <c r="D445" s="20" t="s">
        <v>419</v>
      </c>
      <c r="E445" s="20" t="s">
        <v>11326</v>
      </c>
      <c r="F445" s="20" t="s">
        <v>421</v>
      </c>
      <c r="G445" s="20" t="s">
        <v>16276</v>
      </c>
      <c r="H445" s="20" t="s">
        <v>14757</v>
      </c>
      <c r="I445" s="20" t="s">
        <v>16277</v>
      </c>
      <c r="J445" s="20" t="s">
        <v>102</v>
      </c>
      <c r="K445" s="20" t="s">
        <v>14732</v>
      </c>
      <c r="L445" s="20"/>
      <c r="M445" s="20" t="s">
        <v>16278</v>
      </c>
      <c r="N445" s="20" t="s">
        <v>14889</v>
      </c>
      <c r="O445" s="20" t="s">
        <v>14772</v>
      </c>
      <c r="P445" s="20" t="s">
        <v>14787</v>
      </c>
      <c r="Q445" s="20"/>
      <c r="R445" s="20"/>
      <c r="S445" s="20" t="s">
        <v>16279</v>
      </c>
      <c r="T445" s="20" t="s">
        <v>14790</v>
      </c>
      <c r="U445" s="20" t="s">
        <v>16284</v>
      </c>
      <c r="V445" s="20" t="s">
        <v>16295</v>
      </c>
      <c r="W445" s="20"/>
      <c r="X445" s="20"/>
      <c r="Y445" s="20" t="s">
        <v>69</v>
      </c>
      <c r="Z445" s="20"/>
      <c r="AA445" s="20" t="s">
        <v>16296</v>
      </c>
      <c r="AB445" s="20" t="s">
        <v>69</v>
      </c>
      <c r="AC445" s="20" t="s">
        <v>68</v>
      </c>
      <c r="AD445" s="20" t="s">
        <v>69</v>
      </c>
      <c r="AE445" s="20" t="s">
        <v>16297</v>
      </c>
      <c r="AF445" s="20" t="s">
        <v>69</v>
      </c>
      <c r="AG445" s="20" t="s">
        <v>16298</v>
      </c>
      <c r="AH445" s="20"/>
      <c r="AI445" s="20" t="s">
        <v>14887</v>
      </c>
      <c r="AJ445" s="20" t="s">
        <v>14238</v>
      </c>
      <c r="AK445" s="20" t="s">
        <v>14238</v>
      </c>
      <c r="AL445" s="20"/>
      <c r="AM445" s="20" t="s">
        <v>14910</v>
      </c>
      <c r="AN445" s="20" t="s">
        <v>105</v>
      </c>
      <c r="AO445" s="20"/>
    </row>
    <row r="446" spans="1:41" x14ac:dyDescent="0.2">
      <c r="A446" s="20" t="s">
        <v>11324</v>
      </c>
      <c r="B446" s="20" t="s">
        <v>16274</v>
      </c>
      <c r="C446" s="20" t="s">
        <v>16275</v>
      </c>
      <c r="D446" s="20" t="s">
        <v>419</v>
      </c>
      <c r="E446" s="20" t="s">
        <v>11326</v>
      </c>
      <c r="F446" s="20" t="s">
        <v>421</v>
      </c>
      <c r="G446" s="20" t="s">
        <v>16276</v>
      </c>
      <c r="H446" s="20" t="s">
        <v>14757</v>
      </c>
      <c r="I446" s="20" t="s">
        <v>16277</v>
      </c>
      <c r="J446" s="20" t="s">
        <v>102</v>
      </c>
      <c r="K446" s="20" t="s">
        <v>14732</v>
      </c>
      <c r="L446" s="20"/>
      <c r="M446" s="20" t="s">
        <v>16278</v>
      </c>
      <c r="N446" s="20" t="s">
        <v>14889</v>
      </c>
      <c r="O446" s="20" t="s">
        <v>14772</v>
      </c>
      <c r="P446" s="20" t="s">
        <v>14787</v>
      </c>
      <c r="Q446" s="20"/>
      <c r="R446" s="20"/>
      <c r="S446" s="20" t="s">
        <v>16279</v>
      </c>
      <c r="T446" s="20" t="s">
        <v>14790</v>
      </c>
      <c r="U446" s="20" t="s">
        <v>16299</v>
      </c>
      <c r="V446" s="20" t="s">
        <v>15473</v>
      </c>
      <c r="W446" s="20"/>
      <c r="X446" s="20"/>
      <c r="Y446" s="20" t="s">
        <v>69</v>
      </c>
      <c r="Z446" s="20"/>
      <c r="AA446" s="20" t="s">
        <v>16300</v>
      </c>
      <c r="AB446" s="20" t="s">
        <v>69</v>
      </c>
      <c r="AC446" s="20" t="s">
        <v>68</v>
      </c>
      <c r="AD446" s="20" t="s">
        <v>69</v>
      </c>
      <c r="AE446" s="20" t="s">
        <v>16297</v>
      </c>
      <c r="AF446" s="20" t="s">
        <v>69</v>
      </c>
      <c r="AG446" s="20" t="s">
        <v>16301</v>
      </c>
      <c r="AH446" s="20"/>
      <c r="AI446" s="20" t="s">
        <v>14887</v>
      </c>
      <c r="AJ446" s="20" t="s">
        <v>14238</v>
      </c>
      <c r="AK446" s="20" t="s">
        <v>14238</v>
      </c>
      <c r="AL446" s="20"/>
      <c r="AM446" s="20" t="s">
        <v>14910</v>
      </c>
      <c r="AN446" s="20" t="s">
        <v>105</v>
      </c>
      <c r="AO446" s="20"/>
    </row>
    <row r="447" spans="1:41" x14ac:dyDescent="0.2">
      <c r="A447" s="20" t="s">
        <v>11640</v>
      </c>
      <c r="B447" s="20" t="s">
        <v>16302</v>
      </c>
      <c r="C447" s="20" t="s">
        <v>16303</v>
      </c>
      <c r="D447" s="20" t="s">
        <v>445</v>
      </c>
      <c r="E447" s="20" t="s">
        <v>11643</v>
      </c>
      <c r="F447" s="20" t="s">
        <v>11642</v>
      </c>
      <c r="G447" s="20" t="s">
        <v>16304</v>
      </c>
      <c r="H447" s="20" t="s">
        <v>14804</v>
      </c>
      <c r="I447" s="20" t="s">
        <v>16305</v>
      </c>
      <c r="J447" s="20" t="s">
        <v>101</v>
      </c>
      <c r="K447" s="20" t="s">
        <v>14732</v>
      </c>
      <c r="L447" s="20" t="s">
        <v>16306</v>
      </c>
      <c r="M447" s="20"/>
      <c r="N447" s="20" t="s">
        <v>14746</v>
      </c>
      <c r="O447" s="20" t="s">
        <v>14761</v>
      </c>
      <c r="P447" s="20" t="s">
        <v>14787</v>
      </c>
      <c r="Q447" s="20" t="s">
        <v>14276</v>
      </c>
      <c r="R447" s="20"/>
      <c r="S447" s="20" t="s">
        <v>16307</v>
      </c>
      <c r="T447" s="20" t="s">
        <v>14704</v>
      </c>
      <c r="U447" s="20" t="s">
        <v>16308</v>
      </c>
      <c r="V447" s="20" t="s">
        <v>16309</v>
      </c>
      <c r="W447" s="20"/>
      <c r="X447" s="20"/>
      <c r="Y447" s="20" t="s">
        <v>69</v>
      </c>
      <c r="Z447" s="20"/>
      <c r="AA447" s="20" t="s">
        <v>14740</v>
      </c>
      <c r="AB447" s="20" t="s">
        <v>69</v>
      </c>
      <c r="AC447" s="20"/>
      <c r="AD447" s="20"/>
      <c r="AE447" s="20" t="s">
        <v>16310</v>
      </c>
      <c r="AF447" s="20" t="s">
        <v>68</v>
      </c>
      <c r="AG447" s="20" t="s">
        <v>16311</v>
      </c>
      <c r="AH447" s="20"/>
      <c r="AI447" s="20" t="s">
        <v>14875</v>
      </c>
      <c r="AJ447" s="20" t="s">
        <v>16312</v>
      </c>
      <c r="AK447" s="20" t="s">
        <v>14232</v>
      </c>
      <c r="AL447" s="20" t="s">
        <v>14868</v>
      </c>
      <c r="AM447" s="20" t="s">
        <v>16313</v>
      </c>
      <c r="AN447" s="20" t="s">
        <v>105</v>
      </c>
      <c r="AO447" s="20"/>
    </row>
    <row r="448" spans="1:41" x14ac:dyDescent="0.2">
      <c r="A448" s="20" t="s">
        <v>11640</v>
      </c>
      <c r="B448" s="20" t="s">
        <v>16302</v>
      </c>
      <c r="C448" s="20" t="s">
        <v>16303</v>
      </c>
      <c r="D448" s="20" t="s">
        <v>445</v>
      </c>
      <c r="E448" s="20" t="s">
        <v>11643</v>
      </c>
      <c r="F448" s="20" t="s">
        <v>11642</v>
      </c>
      <c r="G448" s="20" t="s">
        <v>16304</v>
      </c>
      <c r="H448" s="20" t="s">
        <v>14804</v>
      </c>
      <c r="I448" s="20" t="s">
        <v>16305</v>
      </c>
      <c r="J448" s="20" t="s">
        <v>101</v>
      </c>
      <c r="K448" s="20" t="s">
        <v>14732</v>
      </c>
      <c r="L448" s="20" t="s">
        <v>16306</v>
      </c>
      <c r="M448" s="20"/>
      <c r="N448" s="20" t="s">
        <v>14746</v>
      </c>
      <c r="O448" s="20" t="s">
        <v>14761</v>
      </c>
      <c r="P448" s="20" t="s">
        <v>14787</v>
      </c>
      <c r="Q448" s="20" t="s">
        <v>14276</v>
      </c>
      <c r="R448" s="20"/>
      <c r="S448" s="20" t="s">
        <v>16307</v>
      </c>
      <c r="T448" s="20" t="s">
        <v>14704</v>
      </c>
      <c r="U448" s="20" t="s">
        <v>16308</v>
      </c>
      <c r="V448" s="20" t="s">
        <v>14951</v>
      </c>
      <c r="W448" s="20"/>
      <c r="X448" s="20"/>
      <c r="Y448" s="20" t="s">
        <v>69</v>
      </c>
      <c r="Z448" s="20"/>
      <c r="AA448" s="20" t="s">
        <v>14740</v>
      </c>
      <c r="AB448" s="20" t="s">
        <v>69</v>
      </c>
      <c r="AC448" s="20"/>
      <c r="AD448" s="20"/>
      <c r="AE448" s="20" t="s">
        <v>16314</v>
      </c>
      <c r="AF448" s="20" t="s">
        <v>69</v>
      </c>
      <c r="AG448" s="20" t="s">
        <v>16315</v>
      </c>
      <c r="AH448" s="20"/>
      <c r="AI448" s="20"/>
      <c r="AJ448" s="20" t="s">
        <v>16312</v>
      </c>
      <c r="AK448" s="20" t="s">
        <v>14238</v>
      </c>
      <c r="AL448" s="20" t="s">
        <v>14868</v>
      </c>
      <c r="AM448" s="20" t="s">
        <v>16313</v>
      </c>
      <c r="AN448" s="20" t="s">
        <v>105</v>
      </c>
      <c r="AO448" s="20"/>
    </row>
    <row r="449" spans="1:41" x14ac:dyDescent="0.2">
      <c r="A449" s="20" t="s">
        <v>11640</v>
      </c>
      <c r="B449" s="20" t="s">
        <v>16302</v>
      </c>
      <c r="C449" s="20" t="s">
        <v>16303</v>
      </c>
      <c r="D449" s="20" t="s">
        <v>445</v>
      </c>
      <c r="E449" s="20" t="s">
        <v>11643</v>
      </c>
      <c r="F449" s="20" t="s">
        <v>11642</v>
      </c>
      <c r="G449" s="20" t="s">
        <v>16304</v>
      </c>
      <c r="H449" s="20" t="s">
        <v>14804</v>
      </c>
      <c r="I449" s="20" t="s">
        <v>16305</v>
      </c>
      <c r="J449" s="20" t="s">
        <v>101</v>
      </c>
      <c r="K449" s="20" t="s">
        <v>14732</v>
      </c>
      <c r="L449" s="20" t="s">
        <v>16306</v>
      </c>
      <c r="M449" s="20"/>
      <c r="N449" s="20" t="s">
        <v>14746</v>
      </c>
      <c r="O449" s="20" t="s">
        <v>14761</v>
      </c>
      <c r="P449" s="20" t="s">
        <v>14787</v>
      </c>
      <c r="Q449" s="20" t="s">
        <v>14276</v>
      </c>
      <c r="R449" s="20"/>
      <c r="S449" s="20" t="s">
        <v>16307</v>
      </c>
      <c r="T449" s="20" t="s">
        <v>14704</v>
      </c>
      <c r="U449" s="20" t="s">
        <v>16308</v>
      </c>
      <c r="V449" s="20" t="s">
        <v>14778</v>
      </c>
      <c r="W449" s="20"/>
      <c r="X449" s="20"/>
      <c r="Y449" s="20" t="s">
        <v>69</v>
      </c>
      <c r="Z449" s="20"/>
      <c r="AA449" s="20" t="s">
        <v>14740</v>
      </c>
      <c r="AB449" s="20" t="s">
        <v>69</v>
      </c>
      <c r="AC449" s="20"/>
      <c r="AD449" s="20"/>
      <c r="AE449" s="20" t="s">
        <v>16316</v>
      </c>
      <c r="AF449" s="20" t="s">
        <v>69</v>
      </c>
      <c r="AG449" s="20" t="s">
        <v>16317</v>
      </c>
      <c r="AH449" s="20"/>
      <c r="AI449" s="20"/>
      <c r="AJ449" s="20" t="s">
        <v>16312</v>
      </c>
      <c r="AK449" s="20" t="s">
        <v>14238</v>
      </c>
      <c r="AL449" s="20" t="s">
        <v>14868</v>
      </c>
      <c r="AM449" s="20" t="s">
        <v>16313</v>
      </c>
      <c r="AN449" s="20" t="s">
        <v>105</v>
      </c>
      <c r="AO449" s="20"/>
    </row>
    <row r="450" spans="1:41" x14ac:dyDescent="0.2">
      <c r="A450" s="20" t="s">
        <v>11640</v>
      </c>
      <c r="B450" s="20" t="s">
        <v>16302</v>
      </c>
      <c r="C450" s="20" t="s">
        <v>16303</v>
      </c>
      <c r="D450" s="20" t="s">
        <v>445</v>
      </c>
      <c r="E450" s="20" t="s">
        <v>11643</v>
      </c>
      <c r="F450" s="20" t="s">
        <v>11642</v>
      </c>
      <c r="G450" s="20" t="s">
        <v>16304</v>
      </c>
      <c r="H450" s="20" t="s">
        <v>14804</v>
      </c>
      <c r="I450" s="20" t="s">
        <v>16305</v>
      </c>
      <c r="J450" s="20" t="s">
        <v>101</v>
      </c>
      <c r="K450" s="20" t="s">
        <v>14732</v>
      </c>
      <c r="L450" s="20" t="s">
        <v>16306</v>
      </c>
      <c r="M450" s="20"/>
      <c r="N450" s="20" t="s">
        <v>14698</v>
      </c>
      <c r="O450" s="20" t="s">
        <v>14761</v>
      </c>
      <c r="P450" s="20" t="s">
        <v>14787</v>
      </c>
      <c r="Q450" s="20" t="s">
        <v>14276</v>
      </c>
      <c r="R450" s="20"/>
      <c r="S450" s="20" t="s">
        <v>16307</v>
      </c>
      <c r="T450" s="20" t="s">
        <v>14704</v>
      </c>
      <c r="U450" s="20" t="s">
        <v>14815</v>
      </c>
      <c r="V450" s="20" t="s">
        <v>14799</v>
      </c>
      <c r="W450" s="20"/>
      <c r="X450" s="20"/>
      <c r="Y450" s="20" t="s">
        <v>69</v>
      </c>
      <c r="Z450" s="20"/>
      <c r="AA450" s="20" t="s">
        <v>14740</v>
      </c>
      <c r="AB450" s="20" t="s">
        <v>69</v>
      </c>
      <c r="AC450" s="20"/>
      <c r="AD450" s="20"/>
      <c r="AE450" s="20" t="s">
        <v>16318</v>
      </c>
      <c r="AF450" s="20" t="s">
        <v>68</v>
      </c>
      <c r="AG450" s="20" t="s">
        <v>16319</v>
      </c>
      <c r="AH450" s="20"/>
      <c r="AI450" s="20" t="s">
        <v>14875</v>
      </c>
      <c r="AJ450" s="20" t="s">
        <v>16312</v>
      </c>
      <c r="AK450" s="20" t="s">
        <v>14232</v>
      </c>
      <c r="AL450" s="20" t="s">
        <v>14868</v>
      </c>
      <c r="AM450" s="20" t="s">
        <v>16313</v>
      </c>
      <c r="AN450" s="20" t="s">
        <v>105</v>
      </c>
      <c r="AO450" s="20"/>
    </row>
    <row r="451" spans="1:41" x14ac:dyDescent="0.2">
      <c r="A451" s="20" t="s">
        <v>11640</v>
      </c>
      <c r="B451" s="20" t="s">
        <v>16302</v>
      </c>
      <c r="C451" s="20" t="s">
        <v>16303</v>
      </c>
      <c r="D451" s="20" t="s">
        <v>445</v>
      </c>
      <c r="E451" s="20" t="s">
        <v>11643</v>
      </c>
      <c r="F451" s="20" t="s">
        <v>11642</v>
      </c>
      <c r="G451" s="20" t="s">
        <v>16304</v>
      </c>
      <c r="H451" s="20" t="s">
        <v>14804</v>
      </c>
      <c r="I451" s="20" t="s">
        <v>16305</v>
      </c>
      <c r="J451" s="20" t="s">
        <v>101</v>
      </c>
      <c r="K451" s="20" t="s">
        <v>14732</v>
      </c>
      <c r="L451" s="20" t="s">
        <v>16306</v>
      </c>
      <c r="M451" s="20"/>
      <c r="N451" s="20" t="s">
        <v>14698</v>
      </c>
      <c r="O451" s="20" t="s">
        <v>14761</v>
      </c>
      <c r="P451" s="20" t="s">
        <v>14787</v>
      </c>
      <c r="Q451" s="20" t="s">
        <v>14276</v>
      </c>
      <c r="R451" s="20"/>
      <c r="S451" s="20" t="s">
        <v>16307</v>
      </c>
      <c r="T451" s="20" t="s">
        <v>14704</v>
      </c>
      <c r="U451" s="20" t="s">
        <v>14815</v>
      </c>
      <c r="V451" s="20" t="s">
        <v>14815</v>
      </c>
      <c r="W451" s="20"/>
      <c r="X451" s="20"/>
      <c r="Y451" s="20" t="s">
        <v>69</v>
      </c>
      <c r="Z451" s="20"/>
      <c r="AA451" s="20" t="s">
        <v>14740</v>
      </c>
      <c r="AB451" s="20" t="s">
        <v>69</v>
      </c>
      <c r="AC451" s="20"/>
      <c r="AD451" s="20"/>
      <c r="AE451" s="20" t="s">
        <v>16320</v>
      </c>
      <c r="AF451" s="20" t="s">
        <v>69</v>
      </c>
      <c r="AG451" s="20" t="s">
        <v>16315</v>
      </c>
      <c r="AH451" s="20"/>
      <c r="AI451" s="20"/>
      <c r="AJ451" s="20" t="s">
        <v>16312</v>
      </c>
      <c r="AK451" s="20" t="s">
        <v>14238</v>
      </c>
      <c r="AL451" s="20" t="s">
        <v>14868</v>
      </c>
      <c r="AM451" s="20" t="s">
        <v>16313</v>
      </c>
      <c r="AN451" s="20" t="s">
        <v>105</v>
      </c>
      <c r="AO451" s="20"/>
    </row>
    <row r="452" spans="1:41" x14ac:dyDescent="0.2">
      <c r="A452" s="20" t="s">
        <v>11640</v>
      </c>
      <c r="B452" s="20" t="s">
        <v>16302</v>
      </c>
      <c r="C452" s="20" t="s">
        <v>16303</v>
      </c>
      <c r="D452" s="20" t="s">
        <v>445</v>
      </c>
      <c r="E452" s="20" t="s">
        <v>11643</v>
      </c>
      <c r="F452" s="20" t="s">
        <v>11642</v>
      </c>
      <c r="G452" s="20" t="s">
        <v>16304</v>
      </c>
      <c r="H452" s="20" t="s">
        <v>14804</v>
      </c>
      <c r="I452" s="20" t="s">
        <v>16305</v>
      </c>
      <c r="J452" s="20" t="s">
        <v>101</v>
      </c>
      <c r="K452" s="20" t="s">
        <v>14732</v>
      </c>
      <c r="L452" s="20" t="s">
        <v>16306</v>
      </c>
      <c r="M452" s="20"/>
      <c r="N452" s="20" t="s">
        <v>14698</v>
      </c>
      <c r="O452" s="20" t="s">
        <v>14761</v>
      </c>
      <c r="P452" s="20" t="s">
        <v>14787</v>
      </c>
      <c r="Q452" s="20" t="s">
        <v>14276</v>
      </c>
      <c r="R452" s="20"/>
      <c r="S452" s="20" t="s">
        <v>16307</v>
      </c>
      <c r="T452" s="20" t="s">
        <v>14704</v>
      </c>
      <c r="U452" s="20" t="s">
        <v>14815</v>
      </c>
      <c r="V452" s="20" t="s">
        <v>14832</v>
      </c>
      <c r="W452" s="20"/>
      <c r="X452" s="20"/>
      <c r="Y452" s="20" t="s">
        <v>69</v>
      </c>
      <c r="Z452" s="20"/>
      <c r="AA452" s="20" t="s">
        <v>14740</v>
      </c>
      <c r="AB452" s="20" t="s">
        <v>69</v>
      </c>
      <c r="AC452" s="20"/>
      <c r="AD452" s="20"/>
      <c r="AE452" s="20" t="s">
        <v>16321</v>
      </c>
      <c r="AF452" s="20" t="s">
        <v>69</v>
      </c>
      <c r="AG452" s="20" t="s">
        <v>16317</v>
      </c>
      <c r="AH452" s="20"/>
      <c r="AI452" s="20"/>
      <c r="AJ452" s="20" t="s">
        <v>16312</v>
      </c>
      <c r="AK452" s="20" t="s">
        <v>14238</v>
      </c>
      <c r="AL452" s="20" t="s">
        <v>14868</v>
      </c>
      <c r="AM452" s="20" t="s">
        <v>16313</v>
      </c>
      <c r="AN452" s="20" t="s">
        <v>105</v>
      </c>
      <c r="AO452" s="20"/>
    </row>
    <row r="453" spans="1:41" x14ac:dyDescent="0.2">
      <c r="A453" s="20" t="s">
        <v>12969</v>
      </c>
      <c r="B453" s="20" t="s">
        <v>16322</v>
      </c>
      <c r="C453" s="20" t="s">
        <v>16323</v>
      </c>
      <c r="D453" s="20" t="s">
        <v>391</v>
      </c>
      <c r="E453" s="20" t="s">
        <v>16324</v>
      </c>
      <c r="F453" s="20" t="s">
        <v>16325</v>
      </c>
      <c r="G453" s="20" t="s">
        <v>16326</v>
      </c>
      <c r="H453" s="20" t="s">
        <v>14694</v>
      </c>
      <c r="I453" s="20" t="s">
        <v>16327</v>
      </c>
      <c r="J453" s="20" t="s">
        <v>101</v>
      </c>
      <c r="K453" s="20" t="s">
        <v>14696</v>
      </c>
      <c r="L453" s="20" t="s">
        <v>16328</v>
      </c>
      <c r="M453" s="20"/>
      <c r="N453" s="20" t="s">
        <v>14786</v>
      </c>
      <c r="O453" s="20" t="s">
        <v>14772</v>
      </c>
      <c r="P453" s="20" t="s">
        <v>14700</v>
      </c>
      <c r="Q453" s="20"/>
      <c r="R453" s="20"/>
      <c r="S453" s="20" t="s">
        <v>16329</v>
      </c>
      <c r="T453" s="20" t="s">
        <v>14709</v>
      </c>
      <c r="U453" s="20" t="s">
        <v>16330</v>
      </c>
      <c r="V453" s="20" t="s">
        <v>16331</v>
      </c>
      <c r="W453" s="20" t="s">
        <v>15825</v>
      </c>
      <c r="X453" s="20"/>
      <c r="Y453" s="20" t="s">
        <v>69</v>
      </c>
      <c r="Z453" s="20"/>
      <c r="AA453" s="20" t="s">
        <v>14883</v>
      </c>
      <c r="AB453" s="20" t="s">
        <v>69</v>
      </c>
      <c r="AC453" s="20" t="s">
        <v>68</v>
      </c>
      <c r="AD453" s="20" t="s">
        <v>68</v>
      </c>
      <c r="AE453" s="20" t="s">
        <v>16332</v>
      </c>
      <c r="AF453" s="20" t="s">
        <v>68</v>
      </c>
      <c r="AG453" s="20" t="s">
        <v>16333</v>
      </c>
      <c r="AH453" s="20"/>
      <c r="AI453" s="20" t="s">
        <v>14875</v>
      </c>
      <c r="AJ453" s="20" t="s">
        <v>14276</v>
      </c>
      <c r="AK453" s="20" t="s">
        <v>14229</v>
      </c>
      <c r="AL453" s="20"/>
      <c r="AM453" s="20" t="s">
        <v>14910</v>
      </c>
      <c r="AN453" s="20" t="s">
        <v>105</v>
      </c>
      <c r="AO453" s="20" t="s">
        <v>12971</v>
      </c>
    </row>
    <row r="454" spans="1:41" x14ac:dyDescent="0.2">
      <c r="A454" s="20" t="s">
        <v>12969</v>
      </c>
      <c r="B454" s="20" t="s">
        <v>16322</v>
      </c>
      <c r="C454" s="20" t="s">
        <v>16323</v>
      </c>
      <c r="D454" s="20" t="s">
        <v>391</v>
      </c>
      <c r="E454" s="20" t="s">
        <v>16324</v>
      </c>
      <c r="F454" s="20" t="s">
        <v>16325</v>
      </c>
      <c r="G454" s="20" t="s">
        <v>16326</v>
      </c>
      <c r="H454" s="20" t="s">
        <v>14694</v>
      </c>
      <c r="I454" s="20" t="s">
        <v>16327</v>
      </c>
      <c r="J454" s="20" t="s">
        <v>101</v>
      </c>
      <c r="K454" s="20" t="s">
        <v>14696</v>
      </c>
      <c r="L454" s="20" t="s">
        <v>16328</v>
      </c>
      <c r="M454" s="20"/>
      <c r="N454" s="20" t="s">
        <v>14786</v>
      </c>
      <c r="O454" s="20" t="s">
        <v>14772</v>
      </c>
      <c r="P454" s="20" t="s">
        <v>14700</v>
      </c>
      <c r="Q454" s="20"/>
      <c r="R454" s="20"/>
      <c r="S454" s="20" t="s">
        <v>16329</v>
      </c>
      <c r="T454" s="20" t="s">
        <v>14709</v>
      </c>
      <c r="U454" s="20" t="s">
        <v>16330</v>
      </c>
      <c r="V454" s="20" t="s">
        <v>16334</v>
      </c>
      <c r="W454" s="20" t="s">
        <v>15825</v>
      </c>
      <c r="X454" s="20"/>
      <c r="Y454" s="20" t="s">
        <v>69</v>
      </c>
      <c r="Z454" s="20"/>
      <c r="AA454" s="20" t="s">
        <v>14883</v>
      </c>
      <c r="AB454" s="20" t="s">
        <v>69</v>
      </c>
      <c r="AC454" s="20" t="s">
        <v>68</v>
      </c>
      <c r="AD454" s="20" t="s">
        <v>68</v>
      </c>
      <c r="AE454" s="20" t="s">
        <v>16335</v>
      </c>
      <c r="AF454" s="20" t="s">
        <v>69</v>
      </c>
      <c r="AG454" s="20" t="s">
        <v>16336</v>
      </c>
      <c r="AH454" s="20"/>
      <c r="AI454" s="20" t="s">
        <v>14887</v>
      </c>
      <c r="AJ454" s="20" t="s">
        <v>14276</v>
      </c>
      <c r="AK454" s="20" t="s">
        <v>14238</v>
      </c>
      <c r="AL454" s="20"/>
      <c r="AM454" s="20" t="s">
        <v>14910</v>
      </c>
      <c r="AN454" s="20" t="s">
        <v>105</v>
      </c>
      <c r="AO454" s="20" t="s">
        <v>12971</v>
      </c>
    </row>
    <row r="455" spans="1:41" x14ac:dyDescent="0.2">
      <c r="A455" s="20" t="s">
        <v>12969</v>
      </c>
      <c r="B455" s="20" t="s">
        <v>16322</v>
      </c>
      <c r="C455" s="20" t="s">
        <v>16323</v>
      </c>
      <c r="D455" s="20" t="s">
        <v>391</v>
      </c>
      <c r="E455" s="20" t="s">
        <v>16324</v>
      </c>
      <c r="F455" s="20" t="s">
        <v>16325</v>
      </c>
      <c r="G455" s="20" t="s">
        <v>16326</v>
      </c>
      <c r="H455" s="20" t="s">
        <v>14694</v>
      </c>
      <c r="I455" s="20" t="s">
        <v>16327</v>
      </c>
      <c r="J455" s="20" t="s">
        <v>101</v>
      </c>
      <c r="K455" s="20" t="s">
        <v>14696</v>
      </c>
      <c r="L455" s="20" t="s">
        <v>16328</v>
      </c>
      <c r="M455" s="20"/>
      <c r="N455" s="20" t="s">
        <v>14786</v>
      </c>
      <c r="O455" s="20" t="s">
        <v>14772</v>
      </c>
      <c r="P455" s="20" t="s">
        <v>14700</v>
      </c>
      <c r="Q455" s="20"/>
      <c r="R455" s="20"/>
      <c r="S455" s="20" t="s">
        <v>16329</v>
      </c>
      <c r="T455" s="20" t="s">
        <v>14709</v>
      </c>
      <c r="U455" s="20" t="s">
        <v>16330</v>
      </c>
      <c r="V455" s="20" t="s">
        <v>15411</v>
      </c>
      <c r="W455" s="20" t="s">
        <v>15825</v>
      </c>
      <c r="X455" s="20"/>
      <c r="Y455" s="20" t="s">
        <v>69</v>
      </c>
      <c r="Z455" s="20"/>
      <c r="AA455" s="20" t="s">
        <v>14883</v>
      </c>
      <c r="AB455" s="20" t="s">
        <v>69</v>
      </c>
      <c r="AC455" s="20" t="s">
        <v>68</v>
      </c>
      <c r="AD455" s="20" t="s">
        <v>68</v>
      </c>
      <c r="AE455" s="20" t="s">
        <v>16337</v>
      </c>
      <c r="AF455" s="20" t="s">
        <v>69</v>
      </c>
      <c r="AG455" s="20" t="s">
        <v>16338</v>
      </c>
      <c r="AH455" s="20"/>
      <c r="AI455" s="20" t="s">
        <v>14887</v>
      </c>
      <c r="AJ455" s="20" t="s">
        <v>14276</v>
      </c>
      <c r="AK455" s="20" t="s">
        <v>14238</v>
      </c>
      <c r="AL455" s="20"/>
      <c r="AM455" s="20" t="s">
        <v>14910</v>
      </c>
      <c r="AN455" s="20" t="s">
        <v>105</v>
      </c>
      <c r="AO455" s="20" t="s">
        <v>12971</v>
      </c>
    </row>
    <row r="456" spans="1:41" x14ac:dyDescent="0.2">
      <c r="A456" s="20" t="s">
        <v>12969</v>
      </c>
      <c r="B456" s="20" t="s">
        <v>16322</v>
      </c>
      <c r="C456" s="20" t="s">
        <v>16323</v>
      </c>
      <c r="D456" s="20" t="s">
        <v>391</v>
      </c>
      <c r="E456" s="20" t="s">
        <v>16324</v>
      </c>
      <c r="F456" s="20" t="s">
        <v>16325</v>
      </c>
      <c r="G456" s="20" t="s">
        <v>16326</v>
      </c>
      <c r="H456" s="20" t="s">
        <v>14694</v>
      </c>
      <c r="I456" s="20" t="s">
        <v>16327</v>
      </c>
      <c r="J456" s="20" t="s">
        <v>101</v>
      </c>
      <c r="K456" s="20" t="s">
        <v>14696</v>
      </c>
      <c r="L456" s="20" t="s">
        <v>16328</v>
      </c>
      <c r="M456" s="20"/>
      <c r="N456" s="20" t="s">
        <v>14786</v>
      </c>
      <c r="O456" s="20" t="s">
        <v>14772</v>
      </c>
      <c r="P456" s="20" t="s">
        <v>14700</v>
      </c>
      <c r="Q456" s="20"/>
      <c r="R456" s="20"/>
      <c r="S456" s="20" t="s">
        <v>16329</v>
      </c>
      <c r="T456" s="20" t="s">
        <v>14709</v>
      </c>
      <c r="U456" s="20" t="s">
        <v>16330</v>
      </c>
      <c r="V456" s="20" t="s">
        <v>16339</v>
      </c>
      <c r="W456" s="20" t="s">
        <v>15825</v>
      </c>
      <c r="X456" s="20"/>
      <c r="Y456" s="20" t="s">
        <v>69</v>
      </c>
      <c r="Z456" s="20"/>
      <c r="AA456" s="20" t="s">
        <v>14883</v>
      </c>
      <c r="AB456" s="20" t="s">
        <v>69</v>
      </c>
      <c r="AC456" s="20" t="s">
        <v>68</v>
      </c>
      <c r="AD456" s="20" t="s">
        <v>68</v>
      </c>
      <c r="AE456" s="20" t="s">
        <v>16340</v>
      </c>
      <c r="AF456" s="20" t="s">
        <v>69</v>
      </c>
      <c r="AG456" s="20" t="s">
        <v>16341</v>
      </c>
      <c r="AH456" s="20"/>
      <c r="AI456" s="20" t="s">
        <v>14887</v>
      </c>
      <c r="AJ456" s="20" t="s">
        <v>14276</v>
      </c>
      <c r="AK456" s="20" t="s">
        <v>14238</v>
      </c>
      <c r="AL456" s="20"/>
      <c r="AM456" s="20" t="s">
        <v>14910</v>
      </c>
      <c r="AN456" s="20" t="s">
        <v>105</v>
      </c>
      <c r="AO456" s="20" t="s">
        <v>12971</v>
      </c>
    </row>
    <row r="457" spans="1:41" x14ac:dyDescent="0.2">
      <c r="A457" s="20" t="s">
        <v>12969</v>
      </c>
      <c r="B457" s="20" t="s">
        <v>16322</v>
      </c>
      <c r="C457" s="20" t="s">
        <v>16323</v>
      </c>
      <c r="D457" s="20" t="s">
        <v>391</v>
      </c>
      <c r="E457" s="20" t="s">
        <v>16324</v>
      </c>
      <c r="F457" s="20" t="s">
        <v>16325</v>
      </c>
      <c r="G457" s="20" t="s">
        <v>16326</v>
      </c>
      <c r="H457" s="20" t="s">
        <v>14694</v>
      </c>
      <c r="I457" s="20" t="s">
        <v>16327</v>
      </c>
      <c r="J457" s="20" t="s">
        <v>101</v>
      </c>
      <c r="K457" s="20" t="s">
        <v>14696</v>
      </c>
      <c r="L457" s="20" t="s">
        <v>16328</v>
      </c>
      <c r="M457" s="20"/>
      <c r="N457" s="20" t="s">
        <v>14786</v>
      </c>
      <c r="O457" s="20" t="s">
        <v>14772</v>
      </c>
      <c r="P457" s="20" t="s">
        <v>14700</v>
      </c>
      <c r="Q457" s="20"/>
      <c r="R457" s="20"/>
      <c r="S457" s="20" t="s">
        <v>16329</v>
      </c>
      <c r="T457" s="20" t="s">
        <v>14709</v>
      </c>
      <c r="U457" s="20" t="s">
        <v>16330</v>
      </c>
      <c r="V457" s="20" t="s">
        <v>16339</v>
      </c>
      <c r="W457" s="20" t="s">
        <v>15825</v>
      </c>
      <c r="X457" s="20"/>
      <c r="Y457" s="20" t="s">
        <v>69</v>
      </c>
      <c r="Z457" s="20"/>
      <c r="AA457" s="20" t="s">
        <v>14883</v>
      </c>
      <c r="AB457" s="20" t="s">
        <v>69</v>
      </c>
      <c r="AC457" s="20" t="s">
        <v>68</v>
      </c>
      <c r="AD457" s="20" t="s">
        <v>68</v>
      </c>
      <c r="AE457" s="20" t="s">
        <v>16342</v>
      </c>
      <c r="AF457" s="20" t="s">
        <v>69</v>
      </c>
      <c r="AG457" s="20" t="s">
        <v>16343</v>
      </c>
      <c r="AH457" s="20"/>
      <c r="AI457" s="20" t="s">
        <v>14887</v>
      </c>
      <c r="AJ457" s="20" t="s">
        <v>14276</v>
      </c>
      <c r="AK457" s="20" t="s">
        <v>14238</v>
      </c>
      <c r="AL457" s="20"/>
      <c r="AM457" s="20" t="s">
        <v>14910</v>
      </c>
      <c r="AN457" s="20" t="s">
        <v>105</v>
      </c>
      <c r="AO457" s="20" t="s">
        <v>12971</v>
      </c>
    </row>
    <row r="458" spans="1:41" x14ac:dyDescent="0.2">
      <c r="A458" s="20" t="s">
        <v>12969</v>
      </c>
      <c r="B458" s="20" t="s">
        <v>16322</v>
      </c>
      <c r="C458" s="20" t="s">
        <v>16323</v>
      </c>
      <c r="D458" s="20" t="s">
        <v>391</v>
      </c>
      <c r="E458" s="20" t="s">
        <v>16324</v>
      </c>
      <c r="F458" s="20" t="s">
        <v>16325</v>
      </c>
      <c r="G458" s="20" t="s">
        <v>16326</v>
      </c>
      <c r="H458" s="20" t="s">
        <v>14694</v>
      </c>
      <c r="I458" s="20" t="s">
        <v>16327</v>
      </c>
      <c r="J458" s="20" t="s">
        <v>101</v>
      </c>
      <c r="K458" s="20" t="s">
        <v>14696</v>
      </c>
      <c r="L458" s="20" t="s">
        <v>16328</v>
      </c>
      <c r="M458" s="20"/>
      <c r="N458" s="20" t="s">
        <v>14786</v>
      </c>
      <c r="O458" s="20" t="s">
        <v>14772</v>
      </c>
      <c r="P458" s="20" t="s">
        <v>14700</v>
      </c>
      <c r="Q458" s="20"/>
      <c r="R458" s="20"/>
      <c r="S458" s="20" t="s">
        <v>16329</v>
      </c>
      <c r="T458" s="20" t="s">
        <v>14846</v>
      </c>
      <c r="U458" s="20" t="s">
        <v>15298</v>
      </c>
      <c r="V458" s="20" t="s">
        <v>15363</v>
      </c>
      <c r="W458" s="20" t="s">
        <v>16146</v>
      </c>
      <c r="X458" s="20"/>
      <c r="Y458" s="20" t="s">
        <v>69</v>
      </c>
      <c r="Z458" s="20"/>
      <c r="AA458" s="20" t="s">
        <v>14883</v>
      </c>
      <c r="AB458" s="20" t="s">
        <v>69</v>
      </c>
      <c r="AC458" s="20" t="s">
        <v>68</v>
      </c>
      <c r="AD458" s="20" t="s">
        <v>68</v>
      </c>
      <c r="AE458" s="20" t="s">
        <v>16332</v>
      </c>
      <c r="AF458" s="20" t="s">
        <v>68</v>
      </c>
      <c r="AG458" s="20" t="s">
        <v>16333</v>
      </c>
      <c r="AH458" s="20"/>
      <c r="AI458" s="20" t="s">
        <v>14875</v>
      </c>
      <c r="AJ458" s="20" t="s">
        <v>14276</v>
      </c>
      <c r="AK458" s="20" t="s">
        <v>14229</v>
      </c>
      <c r="AL458" s="20"/>
      <c r="AM458" s="20" t="s">
        <v>14910</v>
      </c>
      <c r="AN458" s="20" t="s">
        <v>105</v>
      </c>
      <c r="AO458" s="20" t="s">
        <v>12971</v>
      </c>
    </row>
    <row r="459" spans="1:41" x14ac:dyDescent="0.2">
      <c r="A459" s="20" t="s">
        <v>12969</v>
      </c>
      <c r="B459" s="20" t="s">
        <v>16322</v>
      </c>
      <c r="C459" s="20" t="s">
        <v>16323</v>
      </c>
      <c r="D459" s="20" t="s">
        <v>391</v>
      </c>
      <c r="E459" s="20" t="s">
        <v>16324</v>
      </c>
      <c r="F459" s="20" t="s">
        <v>16325</v>
      </c>
      <c r="G459" s="20" t="s">
        <v>16326</v>
      </c>
      <c r="H459" s="20" t="s">
        <v>14694</v>
      </c>
      <c r="I459" s="20" t="s">
        <v>16327</v>
      </c>
      <c r="J459" s="20" t="s">
        <v>101</v>
      </c>
      <c r="K459" s="20" t="s">
        <v>14696</v>
      </c>
      <c r="L459" s="20" t="s">
        <v>16328</v>
      </c>
      <c r="M459" s="20"/>
      <c r="N459" s="20" t="s">
        <v>14786</v>
      </c>
      <c r="O459" s="20" t="s">
        <v>14772</v>
      </c>
      <c r="P459" s="20" t="s">
        <v>14700</v>
      </c>
      <c r="Q459" s="20"/>
      <c r="R459" s="20"/>
      <c r="S459" s="20" t="s">
        <v>16329</v>
      </c>
      <c r="T459" s="20" t="s">
        <v>14846</v>
      </c>
      <c r="U459" s="20" t="s">
        <v>15298</v>
      </c>
      <c r="V459" s="20" t="s">
        <v>15431</v>
      </c>
      <c r="W459" s="20" t="s">
        <v>16146</v>
      </c>
      <c r="X459" s="20"/>
      <c r="Y459" s="20" t="s">
        <v>69</v>
      </c>
      <c r="Z459" s="20"/>
      <c r="AA459" s="20" t="s">
        <v>14883</v>
      </c>
      <c r="AB459" s="20" t="s">
        <v>69</v>
      </c>
      <c r="AC459" s="20" t="s">
        <v>68</v>
      </c>
      <c r="AD459" s="20" t="s">
        <v>68</v>
      </c>
      <c r="AE459" s="20" t="s">
        <v>16335</v>
      </c>
      <c r="AF459" s="20" t="s">
        <v>69</v>
      </c>
      <c r="AG459" s="20" t="s">
        <v>16336</v>
      </c>
      <c r="AH459" s="20"/>
      <c r="AI459" s="20" t="s">
        <v>14887</v>
      </c>
      <c r="AJ459" s="20" t="s">
        <v>14276</v>
      </c>
      <c r="AK459" s="20" t="s">
        <v>14238</v>
      </c>
      <c r="AL459" s="20"/>
      <c r="AM459" s="20" t="s">
        <v>14910</v>
      </c>
      <c r="AN459" s="20" t="s">
        <v>105</v>
      </c>
      <c r="AO459" s="20" t="s">
        <v>12971</v>
      </c>
    </row>
    <row r="460" spans="1:41" x14ac:dyDescent="0.2">
      <c r="A460" s="20" t="s">
        <v>12969</v>
      </c>
      <c r="B460" s="20" t="s">
        <v>16322</v>
      </c>
      <c r="C460" s="20" t="s">
        <v>16323</v>
      </c>
      <c r="D460" s="20" t="s">
        <v>391</v>
      </c>
      <c r="E460" s="20" t="s">
        <v>16324</v>
      </c>
      <c r="F460" s="20" t="s">
        <v>16325</v>
      </c>
      <c r="G460" s="20" t="s">
        <v>16326</v>
      </c>
      <c r="H460" s="20" t="s">
        <v>14694</v>
      </c>
      <c r="I460" s="20" t="s">
        <v>16327</v>
      </c>
      <c r="J460" s="20" t="s">
        <v>101</v>
      </c>
      <c r="K460" s="20" t="s">
        <v>14696</v>
      </c>
      <c r="L460" s="20" t="s">
        <v>16328</v>
      </c>
      <c r="M460" s="20"/>
      <c r="N460" s="20" t="s">
        <v>14786</v>
      </c>
      <c r="O460" s="20" t="s">
        <v>14772</v>
      </c>
      <c r="P460" s="20" t="s">
        <v>14700</v>
      </c>
      <c r="Q460" s="20"/>
      <c r="R460" s="20"/>
      <c r="S460" s="20" t="s">
        <v>16329</v>
      </c>
      <c r="T460" s="20" t="s">
        <v>14846</v>
      </c>
      <c r="U460" s="20" t="s">
        <v>15298</v>
      </c>
      <c r="V460" s="20" t="s">
        <v>15298</v>
      </c>
      <c r="W460" s="20" t="s">
        <v>16146</v>
      </c>
      <c r="X460" s="20"/>
      <c r="Y460" s="20" t="s">
        <v>69</v>
      </c>
      <c r="Z460" s="20"/>
      <c r="AA460" s="20" t="s">
        <v>14883</v>
      </c>
      <c r="AB460" s="20" t="s">
        <v>69</v>
      </c>
      <c r="AC460" s="20" t="s">
        <v>68</v>
      </c>
      <c r="AD460" s="20" t="s">
        <v>68</v>
      </c>
      <c r="AE460" s="20" t="s">
        <v>16337</v>
      </c>
      <c r="AF460" s="20" t="s">
        <v>69</v>
      </c>
      <c r="AG460" s="20" t="s">
        <v>16338</v>
      </c>
      <c r="AH460" s="20"/>
      <c r="AI460" s="20" t="s">
        <v>14887</v>
      </c>
      <c r="AJ460" s="20" t="s">
        <v>14276</v>
      </c>
      <c r="AK460" s="20" t="s">
        <v>14238</v>
      </c>
      <c r="AL460" s="20"/>
      <c r="AM460" s="20" t="s">
        <v>14910</v>
      </c>
      <c r="AN460" s="20" t="s">
        <v>105</v>
      </c>
      <c r="AO460" s="20" t="s">
        <v>12971</v>
      </c>
    </row>
    <row r="461" spans="1:41" x14ac:dyDescent="0.2">
      <c r="A461" s="20" t="s">
        <v>12969</v>
      </c>
      <c r="B461" s="20" t="s">
        <v>16322</v>
      </c>
      <c r="C461" s="20" t="s">
        <v>16323</v>
      </c>
      <c r="D461" s="20" t="s">
        <v>391</v>
      </c>
      <c r="E461" s="20" t="s">
        <v>16324</v>
      </c>
      <c r="F461" s="20" t="s">
        <v>16325</v>
      </c>
      <c r="G461" s="20" t="s">
        <v>16326</v>
      </c>
      <c r="H461" s="20" t="s">
        <v>14694</v>
      </c>
      <c r="I461" s="20" t="s">
        <v>16327</v>
      </c>
      <c r="J461" s="20" t="s">
        <v>101</v>
      </c>
      <c r="K461" s="20" t="s">
        <v>14696</v>
      </c>
      <c r="L461" s="20" t="s">
        <v>16328</v>
      </c>
      <c r="M461" s="20"/>
      <c r="N461" s="20" t="s">
        <v>14786</v>
      </c>
      <c r="O461" s="20" t="s">
        <v>14772</v>
      </c>
      <c r="P461" s="20" t="s">
        <v>14700</v>
      </c>
      <c r="Q461" s="20"/>
      <c r="R461" s="20"/>
      <c r="S461" s="20" t="s">
        <v>16329</v>
      </c>
      <c r="T461" s="20" t="s">
        <v>14846</v>
      </c>
      <c r="U461" s="20" t="s">
        <v>15298</v>
      </c>
      <c r="V461" s="20" t="s">
        <v>15844</v>
      </c>
      <c r="W461" s="20" t="s">
        <v>16146</v>
      </c>
      <c r="X461" s="20"/>
      <c r="Y461" s="20" t="s">
        <v>69</v>
      </c>
      <c r="Z461" s="20"/>
      <c r="AA461" s="20" t="s">
        <v>14883</v>
      </c>
      <c r="AB461" s="20" t="s">
        <v>69</v>
      </c>
      <c r="AC461" s="20" t="s">
        <v>68</v>
      </c>
      <c r="AD461" s="20" t="s">
        <v>68</v>
      </c>
      <c r="AE461" s="20" t="s">
        <v>16340</v>
      </c>
      <c r="AF461" s="20" t="s">
        <v>69</v>
      </c>
      <c r="AG461" s="20" t="s">
        <v>16341</v>
      </c>
      <c r="AH461" s="20"/>
      <c r="AI461" s="20" t="s">
        <v>14887</v>
      </c>
      <c r="AJ461" s="20" t="s">
        <v>14276</v>
      </c>
      <c r="AK461" s="20" t="s">
        <v>14238</v>
      </c>
      <c r="AL461" s="20"/>
      <c r="AM461" s="20" t="s">
        <v>14910</v>
      </c>
      <c r="AN461" s="20" t="s">
        <v>105</v>
      </c>
      <c r="AO461" s="20" t="s">
        <v>12971</v>
      </c>
    </row>
    <row r="462" spans="1:41" x14ac:dyDescent="0.2">
      <c r="A462" s="20" t="s">
        <v>12969</v>
      </c>
      <c r="B462" s="20" t="s">
        <v>16322</v>
      </c>
      <c r="C462" s="20" t="s">
        <v>16323</v>
      </c>
      <c r="D462" s="20" t="s">
        <v>391</v>
      </c>
      <c r="E462" s="20" t="s">
        <v>16324</v>
      </c>
      <c r="F462" s="20" t="s">
        <v>16325</v>
      </c>
      <c r="G462" s="20" t="s">
        <v>16326</v>
      </c>
      <c r="H462" s="20" t="s">
        <v>14694</v>
      </c>
      <c r="I462" s="20" t="s">
        <v>16327</v>
      </c>
      <c r="J462" s="20" t="s">
        <v>101</v>
      </c>
      <c r="K462" s="20" t="s">
        <v>14696</v>
      </c>
      <c r="L462" s="20" t="s">
        <v>16328</v>
      </c>
      <c r="M462" s="20"/>
      <c r="N462" s="20" t="s">
        <v>14786</v>
      </c>
      <c r="O462" s="20" t="s">
        <v>14772</v>
      </c>
      <c r="P462" s="20" t="s">
        <v>14700</v>
      </c>
      <c r="Q462" s="20"/>
      <c r="R462" s="20"/>
      <c r="S462" s="20" t="s">
        <v>16329</v>
      </c>
      <c r="T462" s="20" t="s">
        <v>14846</v>
      </c>
      <c r="U462" s="20" t="s">
        <v>15298</v>
      </c>
      <c r="V462" s="20" t="s">
        <v>15298</v>
      </c>
      <c r="W462" s="20" t="s">
        <v>16146</v>
      </c>
      <c r="X462" s="20"/>
      <c r="Y462" s="20" t="s">
        <v>69</v>
      </c>
      <c r="Z462" s="20"/>
      <c r="AA462" s="20" t="s">
        <v>14883</v>
      </c>
      <c r="AB462" s="20" t="s">
        <v>69</v>
      </c>
      <c r="AC462" s="20" t="s">
        <v>68</v>
      </c>
      <c r="AD462" s="20" t="s">
        <v>68</v>
      </c>
      <c r="AE462" s="20" t="s">
        <v>16342</v>
      </c>
      <c r="AF462" s="20" t="s">
        <v>69</v>
      </c>
      <c r="AG462" s="20" t="s">
        <v>16343</v>
      </c>
      <c r="AH462" s="20"/>
      <c r="AI462" s="20" t="s">
        <v>14887</v>
      </c>
      <c r="AJ462" s="20" t="s">
        <v>14276</v>
      </c>
      <c r="AK462" s="20" t="s">
        <v>14238</v>
      </c>
      <c r="AL462" s="20"/>
      <c r="AM462" s="20" t="s">
        <v>14910</v>
      </c>
      <c r="AN462" s="20" t="s">
        <v>105</v>
      </c>
      <c r="AO462" s="20" t="s">
        <v>12971</v>
      </c>
    </row>
    <row r="463" spans="1:41" x14ac:dyDescent="0.2">
      <c r="A463" s="20" t="s">
        <v>13448</v>
      </c>
      <c r="B463" s="20" t="s">
        <v>16344</v>
      </c>
      <c r="C463" s="20" t="s">
        <v>16345</v>
      </c>
      <c r="D463" s="20" t="s">
        <v>375</v>
      </c>
      <c r="E463" s="20" t="s">
        <v>13450</v>
      </c>
      <c r="F463" s="20" t="s">
        <v>2074</v>
      </c>
      <c r="G463" s="20" t="s">
        <v>16346</v>
      </c>
      <c r="H463" s="20" t="s">
        <v>14694</v>
      </c>
      <c r="I463" s="20" t="s">
        <v>16347</v>
      </c>
      <c r="J463" s="20" t="s">
        <v>101</v>
      </c>
      <c r="K463" s="20" t="s">
        <v>14839</v>
      </c>
      <c r="L463" s="20"/>
      <c r="M463" s="20"/>
      <c r="N463" s="20" t="s">
        <v>14698</v>
      </c>
      <c r="O463" s="20" t="s">
        <v>16348</v>
      </c>
      <c r="P463" s="20" t="s">
        <v>14700</v>
      </c>
      <c r="Q463" s="20"/>
      <c r="R463" s="20"/>
      <c r="S463" s="20" t="s">
        <v>14276</v>
      </c>
      <c r="T463" s="20" t="s">
        <v>14709</v>
      </c>
      <c r="U463" s="20" t="s">
        <v>16349</v>
      </c>
      <c r="V463" s="20" t="s">
        <v>16350</v>
      </c>
      <c r="W463" s="20"/>
      <c r="X463" s="20"/>
      <c r="Y463" s="20" t="s">
        <v>69</v>
      </c>
      <c r="Z463" s="20"/>
      <c r="AA463" s="20" t="s">
        <v>14740</v>
      </c>
      <c r="AB463" s="20" t="s">
        <v>69</v>
      </c>
      <c r="AC463" s="20" t="s">
        <v>14884</v>
      </c>
      <c r="AD463" s="20" t="s">
        <v>69</v>
      </c>
      <c r="AE463" s="20" t="s">
        <v>16351</v>
      </c>
      <c r="AF463" s="20" t="s">
        <v>68</v>
      </c>
      <c r="AG463" s="20" t="s">
        <v>16352</v>
      </c>
      <c r="AH463" s="20"/>
      <c r="AI463" s="20" t="s">
        <v>14875</v>
      </c>
      <c r="AJ463" s="20" t="s">
        <v>14276</v>
      </c>
      <c r="AK463" s="20" t="s">
        <v>14276</v>
      </c>
      <c r="AL463" s="20"/>
      <c r="AM463" s="20"/>
      <c r="AN463" s="20" t="s">
        <v>105</v>
      </c>
      <c r="AO463" s="20"/>
    </row>
    <row r="464" spans="1:41" x14ac:dyDescent="0.2">
      <c r="A464" s="20" t="s">
        <v>13448</v>
      </c>
      <c r="B464" s="20" t="s">
        <v>16344</v>
      </c>
      <c r="C464" s="20" t="s">
        <v>16345</v>
      </c>
      <c r="D464" s="20" t="s">
        <v>375</v>
      </c>
      <c r="E464" s="20" t="s">
        <v>13450</v>
      </c>
      <c r="F464" s="20" t="s">
        <v>2074</v>
      </c>
      <c r="G464" s="20" t="s">
        <v>16346</v>
      </c>
      <c r="H464" s="20" t="s">
        <v>14694</v>
      </c>
      <c r="I464" s="20" t="s">
        <v>16347</v>
      </c>
      <c r="J464" s="20" t="s">
        <v>101</v>
      </c>
      <c r="K464" s="20" t="s">
        <v>14839</v>
      </c>
      <c r="L464" s="20"/>
      <c r="M464" s="20"/>
      <c r="N464" s="20" t="s">
        <v>14698</v>
      </c>
      <c r="O464" s="20" t="s">
        <v>16348</v>
      </c>
      <c r="P464" s="20" t="s">
        <v>14700</v>
      </c>
      <c r="Q464" s="20"/>
      <c r="R464" s="20"/>
      <c r="S464" s="20" t="s">
        <v>14276</v>
      </c>
      <c r="T464" s="20" t="s">
        <v>14709</v>
      </c>
      <c r="U464" s="20" t="s">
        <v>16353</v>
      </c>
      <c r="V464" s="20" t="s">
        <v>16354</v>
      </c>
      <c r="W464" s="20"/>
      <c r="X464" s="20"/>
      <c r="Y464" s="20" t="s">
        <v>69</v>
      </c>
      <c r="Z464" s="20"/>
      <c r="AA464" s="20" t="s">
        <v>14740</v>
      </c>
      <c r="AB464" s="20" t="s">
        <v>69</v>
      </c>
      <c r="AC464" s="20" t="s">
        <v>14884</v>
      </c>
      <c r="AD464" s="20" t="s">
        <v>69</v>
      </c>
      <c r="AE464" s="20" t="s">
        <v>16355</v>
      </c>
      <c r="AF464" s="20" t="s">
        <v>69</v>
      </c>
      <c r="AG464" s="20" t="s">
        <v>16356</v>
      </c>
      <c r="AH464" s="20"/>
      <c r="AI464" s="20" t="s">
        <v>14875</v>
      </c>
      <c r="AJ464" s="20" t="s">
        <v>14276</v>
      </c>
      <c r="AK464" s="20" t="s">
        <v>14276</v>
      </c>
      <c r="AL464" s="20"/>
      <c r="AM464" s="20"/>
      <c r="AN464" s="20" t="s">
        <v>105</v>
      </c>
      <c r="AO464" s="20"/>
    </row>
    <row r="465" spans="1:41" x14ac:dyDescent="0.2">
      <c r="A465" s="20" t="s">
        <v>13448</v>
      </c>
      <c r="B465" s="20" t="s">
        <v>16344</v>
      </c>
      <c r="C465" s="20" t="s">
        <v>16345</v>
      </c>
      <c r="D465" s="20" t="s">
        <v>375</v>
      </c>
      <c r="E465" s="20" t="s">
        <v>13450</v>
      </c>
      <c r="F465" s="20" t="s">
        <v>2074</v>
      </c>
      <c r="G465" s="20" t="s">
        <v>16346</v>
      </c>
      <c r="H465" s="20" t="s">
        <v>14694</v>
      </c>
      <c r="I465" s="20" t="s">
        <v>16347</v>
      </c>
      <c r="J465" s="20" t="s">
        <v>101</v>
      </c>
      <c r="K465" s="20" t="s">
        <v>14839</v>
      </c>
      <c r="L465" s="20"/>
      <c r="M465" s="20"/>
      <c r="N465" s="20" t="s">
        <v>14889</v>
      </c>
      <c r="O465" s="20" t="s">
        <v>16348</v>
      </c>
      <c r="P465" s="20" t="s">
        <v>14700</v>
      </c>
      <c r="Q465" s="20"/>
      <c r="R465" s="20"/>
      <c r="S465" s="20" t="s">
        <v>14276</v>
      </c>
      <c r="T465" s="20" t="s">
        <v>14709</v>
      </c>
      <c r="U465" s="20" t="s">
        <v>16357</v>
      </c>
      <c r="V465" s="20" t="s">
        <v>16358</v>
      </c>
      <c r="W465" s="20"/>
      <c r="X465" s="20"/>
      <c r="Y465" s="20" t="s">
        <v>69</v>
      </c>
      <c r="Z465" s="20"/>
      <c r="AA465" s="20" t="s">
        <v>14740</v>
      </c>
      <c r="AB465" s="20" t="s">
        <v>69</v>
      </c>
      <c r="AC465" s="20" t="s">
        <v>14884</v>
      </c>
      <c r="AD465" s="20" t="s">
        <v>69</v>
      </c>
      <c r="AE465" s="20" t="s">
        <v>16359</v>
      </c>
      <c r="AF465" s="20" t="s">
        <v>68</v>
      </c>
      <c r="AG465" s="20" t="s">
        <v>16360</v>
      </c>
      <c r="AH465" s="20"/>
      <c r="AI465" s="20" t="s">
        <v>14875</v>
      </c>
      <c r="AJ465" s="20" t="s">
        <v>14276</v>
      </c>
      <c r="AK465" s="20" t="s">
        <v>14276</v>
      </c>
      <c r="AL465" s="20"/>
      <c r="AM465" s="20"/>
      <c r="AN465" s="20" t="s">
        <v>105</v>
      </c>
      <c r="AO465" s="20"/>
    </row>
    <row r="466" spans="1:41" x14ac:dyDescent="0.2">
      <c r="A466" s="20" t="s">
        <v>13448</v>
      </c>
      <c r="B466" s="20" t="s">
        <v>16344</v>
      </c>
      <c r="C466" s="20" t="s">
        <v>16345</v>
      </c>
      <c r="D466" s="20" t="s">
        <v>375</v>
      </c>
      <c r="E466" s="20" t="s">
        <v>13450</v>
      </c>
      <c r="F466" s="20" t="s">
        <v>2074</v>
      </c>
      <c r="G466" s="20" t="s">
        <v>16346</v>
      </c>
      <c r="H466" s="20" t="s">
        <v>14694</v>
      </c>
      <c r="I466" s="20" t="s">
        <v>16347</v>
      </c>
      <c r="J466" s="20" t="s">
        <v>101</v>
      </c>
      <c r="K466" s="20" t="s">
        <v>14839</v>
      </c>
      <c r="L466" s="20"/>
      <c r="M466" s="20"/>
      <c r="N466" s="20" t="s">
        <v>14889</v>
      </c>
      <c r="O466" s="20" t="s">
        <v>16348</v>
      </c>
      <c r="P466" s="20" t="s">
        <v>14700</v>
      </c>
      <c r="Q466" s="20"/>
      <c r="R466" s="20"/>
      <c r="S466" s="20" t="s">
        <v>14276</v>
      </c>
      <c r="T466" s="20" t="s">
        <v>14709</v>
      </c>
      <c r="U466" s="20" t="s">
        <v>16361</v>
      </c>
      <c r="V466" s="20" t="s">
        <v>16362</v>
      </c>
      <c r="W466" s="20"/>
      <c r="X466" s="20"/>
      <c r="Y466" s="20" t="s">
        <v>69</v>
      </c>
      <c r="Z466" s="20"/>
      <c r="AA466" s="20" t="s">
        <v>14740</v>
      </c>
      <c r="AB466" s="20" t="s">
        <v>69</v>
      </c>
      <c r="AC466" s="20" t="s">
        <v>14884</v>
      </c>
      <c r="AD466" s="20" t="s">
        <v>69</v>
      </c>
      <c r="AE466" s="20" t="s">
        <v>16363</v>
      </c>
      <c r="AF466" s="20" t="s">
        <v>69</v>
      </c>
      <c r="AG466" s="20" t="s">
        <v>16364</v>
      </c>
      <c r="AH466" s="20"/>
      <c r="AI466" s="20" t="s">
        <v>14875</v>
      </c>
      <c r="AJ466" s="20" t="s">
        <v>14276</v>
      </c>
      <c r="AK466" s="20" t="s">
        <v>14276</v>
      </c>
      <c r="AL466" s="20"/>
      <c r="AM466" s="20"/>
      <c r="AN466" s="20" t="s">
        <v>105</v>
      </c>
      <c r="AO466" s="20"/>
    </row>
    <row r="467" spans="1:41" x14ac:dyDescent="0.2">
      <c r="A467" s="20" t="s">
        <v>13448</v>
      </c>
      <c r="B467" s="20" t="s">
        <v>16344</v>
      </c>
      <c r="C467" s="20" t="s">
        <v>16345</v>
      </c>
      <c r="D467" s="20" t="s">
        <v>375</v>
      </c>
      <c r="E467" s="20" t="s">
        <v>13450</v>
      </c>
      <c r="F467" s="20" t="s">
        <v>2074</v>
      </c>
      <c r="G467" s="20" t="s">
        <v>16346</v>
      </c>
      <c r="H467" s="20" t="s">
        <v>14694</v>
      </c>
      <c r="I467" s="20" t="s">
        <v>16347</v>
      </c>
      <c r="J467" s="20" t="s">
        <v>101</v>
      </c>
      <c r="K467" s="20" t="s">
        <v>14839</v>
      </c>
      <c r="L467" s="20"/>
      <c r="M467" s="20"/>
      <c r="N467" s="20" t="s">
        <v>14746</v>
      </c>
      <c r="O467" s="20" t="s">
        <v>16348</v>
      </c>
      <c r="P467" s="20" t="s">
        <v>14700</v>
      </c>
      <c r="Q467" s="20"/>
      <c r="R467" s="20"/>
      <c r="S467" s="20" t="s">
        <v>14276</v>
      </c>
      <c r="T467" s="20" t="s">
        <v>14709</v>
      </c>
      <c r="U467" s="20" t="s">
        <v>16365</v>
      </c>
      <c r="V467" s="20" t="s">
        <v>16366</v>
      </c>
      <c r="W467" s="20"/>
      <c r="X467" s="20"/>
      <c r="Y467" s="20" t="s">
        <v>69</v>
      </c>
      <c r="Z467" s="20"/>
      <c r="AA467" s="20" t="s">
        <v>14740</v>
      </c>
      <c r="AB467" s="20" t="s">
        <v>69</v>
      </c>
      <c r="AC467" s="20" t="s">
        <v>14884</v>
      </c>
      <c r="AD467" s="20" t="s">
        <v>69</v>
      </c>
      <c r="AE467" s="20" t="s">
        <v>16367</v>
      </c>
      <c r="AF467" s="20" t="s">
        <v>68</v>
      </c>
      <c r="AG467" s="20" t="s">
        <v>16368</v>
      </c>
      <c r="AH467" s="20"/>
      <c r="AI467" s="20" t="s">
        <v>14875</v>
      </c>
      <c r="AJ467" s="20" t="s">
        <v>14276</v>
      </c>
      <c r="AK467" s="20" t="s">
        <v>14276</v>
      </c>
      <c r="AL467" s="20"/>
      <c r="AM467" s="20"/>
      <c r="AN467" s="20" t="s">
        <v>105</v>
      </c>
      <c r="AO467" s="20"/>
    </row>
    <row r="468" spans="1:41" x14ac:dyDescent="0.2">
      <c r="A468" s="20" t="s">
        <v>13448</v>
      </c>
      <c r="B468" s="20" t="s">
        <v>16344</v>
      </c>
      <c r="C468" s="20" t="s">
        <v>16345</v>
      </c>
      <c r="D468" s="20" t="s">
        <v>375</v>
      </c>
      <c r="E468" s="20" t="s">
        <v>13450</v>
      </c>
      <c r="F468" s="20" t="s">
        <v>2074</v>
      </c>
      <c r="G468" s="20" t="s">
        <v>16346</v>
      </c>
      <c r="H468" s="20" t="s">
        <v>14694</v>
      </c>
      <c r="I468" s="20" t="s">
        <v>16347</v>
      </c>
      <c r="J468" s="20" t="s">
        <v>101</v>
      </c>
      <c r="K468" s="20" t="s">
        <v>14839</v>
      </c>
      <c r="L468" s="20"/>
      <c r="M468" s="20"/>
      <c r="N468" s="20" t="s">
        <v>14746</v>
      </c>
      <c r="O468" s="20" t="s">
        <v>16348</v>
      </c>
      <c r="P468" s="20" t="s">
        <v>14700</v>
      </c>
      <c r="Q468" s="20"/>
      <c r="R468" s="20"/>
      <c r="S468" s="20" t="s">
        <v>14276</v>
      </c>
      <c r="T468" s="20" t="s">
        <v>14709</v>
      </c>
      <c r="U468" s="20" t="s">
        <v>16369</v>
      </c>
      <c r="V468" s="20" t="s">
        <v>16370</v>
      </c>
      <c r="W468" s="20"/>
      <c r="X468" s="20"/>
      <c r="Y468" s="20" t="s">
        <v>69</v>
      </c>
      <c r="Z468" s="20"/>
      <c r="AA468" s="20" t="s">
        <v>14740</v>
      </c>
      <c r="AB468" s="20" t="s">
        <v>69</v>
      </c>
      <c r="AC468" s="20" t="s">
        <v>14884</v>
      </c>
      <c r="AD468" s="20" t="s">
        <v>69</v>
      </c>
      <c r="AE468" s="20" t="s">
        <v>16371</v>
      </c>
      <c r="AF468" s="20" t="s">
        <v>69</v>
      </c>
      <c r="AG468" s="20" t="s">
        <v>16372</v>
      </c>
      <c r="AH468" s="20"/>
      <c r="AI468" s="20" t="s">
        <v>14875</v>
      </c>
      <c r="AJ468" s="20" t="s">
        <v>14276</v>
      </c>
      <c r="AK468" s="20" t="s">
        <v>14276</v>
      </c>
      <c r="AL468" s="20"/>
      <c r="AM468" s="20"/>
      <c r="AN468" s="20" t="s">
        <v>105</v>
      </c>
      <c r="AO468" s="20"/>
    </row>
    <row r="469" spans="1:41" x14ac:dyDescent="0.2">
      <c r="A469" s="20" t="s">
        <v>13448</v>
      </c>
      <c r="B469" s="20" t="s">
        <v>16344</v>
      </c>
      <c r="C469" s="20" t="s">
        <v>16345</v>
      </c>
      <c r="D469" s="20" t="s">
        <v>375</v>
      </c>
      <c r="E469" s="20" t="s">
        <v>13450</v>
      </c>
      <c r="F469" s="20" t="s">
        <v>2074</v>
      </c>
      <c r="G469" s="20" t="s">
        <v>16346</v>
      </c>
      <c r="H469" s="20" t="s">
        <v>14694</v>
      </c>
      <c r="I469" s="20" t="s">
        <v>16347</v>
      </c>
      <c r="J469" s="20" t="s">
        <v>101</v>
      </c>
      <c r="K469" s="20" t="s">
        <v>14839</v>
      </c>
      <c r="L469" s="20"/>
      <c r="M469" s="20"/>
      <c r="N469" s="20" t="s">
        <v>15258</v>
      </c>
      <c r="O469" s="20" t="s">
        <v>16348</v>
      </c>
      <c r="P469" s="20" t="s">
        <v>14700</v>
      </c>
      <c r="Q469" s="20"/>
      <c r="R469" s="20"/>
      <c r="S469" s="20" t="s">
        <v>14276</v>
      </c>
      <c r="T469" s="20" t="s">
        <v>14709</v>
      </c>
      <c r="U469" s="20" t="s">
        <v>16373</v>
      </c>
      <c r="V469" s="20" t="s">
        <v>16374</v>
      </c>
      <c r="W469" s="20"/>
      <c r="X469" s="20"/>
      <c r="Y469" s="20" t="s">
        <v>69</v>
      </c>
      <c r="Z469" s="20"/>
      <c r="AA469" s="20" t="s">
        <v>14740</v>
      </c>
      <c r="AB469" s="20" t="s">
        <v>69</v>
      </c>
      <c r="AC469" s="20" t="s">
        <v>14884</v>
      </c>
      <c r="AD469" s="20" t="s">
        <v>69</v>
      </c>
      <c r="AE469" s="20" t="s">
        <v>16375</v>
      </c>
      <c r="AF469" s="20" t="s">
        <v>68</v>
      </c>
      <c r="AG469" s="20" t="s">
        <v>16376</v>
      </c>
      <c r="AH469" s="20"/>
      <c r="AI469" s="20" t="s">
        <v>14875</v>
      </c>
      <c r="AJ469" s="20" t="s">
        <v>14276</v>
      </c>
      <c r="AK469" s="20" t="s">
        <v>14276</v>
      </c>
      <c r="AL469" s="20"/>
      <c r="AM469" s="20"/>
      <c r="AN469" s="20" t="s">
        <v>105</v>
      </c>
      <c r="AO469" s="20"/>
    </row>
    <row r="470" spans="1:41" x14ac:dyDescent="0.2">
      <c r="A470" s="20" t="s">
        <v>13448</v>
      </c>
      <c r="B470" s="20" t="s">
        <v>16344</v>
      </c>
      <c r="C470" s="20" t="s">
        <v>16345</v>
      </c>
      <c r="D470" s="20" t="s">
        <v>375</v>
      </c>
      <c r="E470" s="20" t="s">
        <v>13450</v>
      </c>
      <c r="F470" s="20" t="s">
        <v>2074</v>
      </c>
      <c r="G470" s="20" t="s">
        <v>16346</v>
      </c>
      <c r="H470" s="20" t="s">
        <v>14694</v>
      </c>
      <c r="I470" s="20" t="s">
        <v>16347</v>
      </c>
      <c r="J470" s="20" t="s">
        <v>101</v>
      </c>
      <c r="K470" s="20" t="s">
        <v>14839</v>
      </c>
      <c r="L470" s="20"/>
      <c r="M470" s="20"/>
      <c r="N470" s="20" t="s">
        <v>15258</v>
      </c>
      <c r="O470" s="20" t="s">
        <v>16348</v>
      </c>
      <c r="P470" s="20" t="s">
        <v>14700</v>
      </c>
      <c r="Q470" s="20"/>
      <c r="R470" s="20"/>
      <c r="S470" s="20" t="s">
        <v>14276</v>
      </c>
      <c r="T470" s="20" t="s">
        <v>14709</v>
      </c>
      <c r="U470" s="20" t="s">
        <v>16377</v>
      </c>
      <c r="V470" s="20" t="s">
        <v>16378</v>
      </c>
      <c r="W470" s="20"/>
      <c r="X470" s="20"/>
      <c r="Y470" s="20" t="s">
        <v>69</v>
      </c>
      <c r="Z470" s="20"/>
      <c r="AA470" s="20" t="s">
        <v>14740</v>
      </c>
      <c r="AB470" s="20" t="s">
        <v>69</v>
      </c>
      <c r="AC470" s="20" t="s">
        <v>14884</v>
      </c>
      <c r="AD470" s="20" t="s">
        <v>69</v>
      </c>
      <c r="AE470" s="20" t="s">
        <v>16379</v>
      </c>
      <c r="AF470" s="20" t="s">
        <v>69</v>
      </c>
      <c r="AG470" s="20" t="s">
        <v>16380</v>
      </c>
      <c r="AH470" s="20"/>
      <c r="AI470" s="20" t="s">
        <v>14875</v>
      </c>
      <c r="AJ470" s="20" t="s">
        <v>14276</v>
      </c>
      <c r="AK470" s="20" t="s">
        <v>14276</v>
      </c>
      <c r="AL470" s="20"/>
      <c r="AM470" s="20"/>
      <c r="AN470" s="20" t="s">
        <v>105</v>
      </c>
      <c r="AO470" s="20"/>
    </row>
    <row r="471" spans="1:41" x14ac:dyDescent="0.2">
      <c r="A471" s="20" t="s">
        <v>13929</v>
      </c>
      <c r="B471" s="20" t="s">
        <v>16381</v>
      </c>
      <c r="C471" s="20" t="s">
        <v>16382</v>
      </c>
      <c r="D471" s="20" t="s">
        <v>360</v>
      </c>
      <c r="E471" s="20" t="s">
        <v>13931</v>
      </c>
      <c r="F471" s="20" t="s">
        <v>405</v>
      </c>
      <c r="G471" s="20" t="s">
        <v>16383</v>
      </c>
      <c r="H471" s="20" t="s">
        <v>14757</v>
      </c>
      <c r="I471" s="20" t="s">
        <v>16384</v>
      </c>
      <c r="J471" s="20" t="s">
        <v>102</v>
      </c>
      <c r="K471" s="20" t="s">
        <v>14696</v>
      </c>
      <c r="L471" s="20"/>
      <c r="M471" s="20"/>
      <c r="N471" s="20" t="s">
        <v>14698</v>
      </c>
      <c r="O471" s="20" t="s">
        <v>14772</v>
      </c>
      <c r="P471" s="20"/>
      <c r="Q471" s="20"/>
      <c r="R471" s="20"/>
      <c r="S471" s="20" t="s">
        <v>16385</v>
      </c>
      <c r="T471" s="20" t="s">
        <v>14766</v>
      </c>
      <c r="U471" s="20" t="s">
        <v>15707</v>
      </c>
      <c r="V471" s="20" t="s">
        <v>16386</v>
      </c>
      <c r="W471" s="20"/>
      <c r="X471" s="20"/>
      <c r="Y471" s="20" t="s">
        <v>69</v>
      </c>
      <c r="Z471" s="20"/>
      <c r="AA471" s="20" t="s">
        <v>16387</v>
      </c>
      <c r="AB471" s="20" t="s">
        <v>69</v>
      </c>
      <c r="AC471" s="20" t="s">
        <v>68</v>
      </c>
      <c r="AD471" s="20" t="s">
        <v>68</v>
      </c>
      <c r="AE471" s="20" t="s">
        <v>16388</v>
      </c>
      <c r="AF471" s="20" t="s">
        <v>68</v>
      </c>
      <c r="AG471" s="20"/>
      <c r="AH471" s="20"/>
      <c r="AI471" s="20" t="s">
        <v>14875</v>
      </c>
      <c r="AJ471" s="20"/>
      <c r="AK471" s="20" t="s">
        <v>16389</v>
      </c>
      <c r="AL471" s="20" t="s">
        <v>14253</v>
      </c>
      <c r="AM471" s="20" t="s">
        <v>14910</v>
      </c>
      <c r="AN471" s="20" t="s">
        <v>105</v>
      </c>
      <c r="AO471" s="20"/>
    </row>
    <row r="472" spans="1:41" x14ac:dyDescent="0.2">
      <c r="A472" s="20" t="s">
        <v>14099</v>
      </c>
      <c r="B472" s="20" t="s">
        <v>16390</v>
      </c>
      <c r="C472" s="20" t="s">
        <v>16391</v>
      </c>
      <c r="D472" s="20" t="s">
        <v>391</v>
      </c>
      <c r="E472" s="20" t="s">
        <v>14102</v>
      </c>
      <c r="F472" s="20" t="s">
        <v>10208</v>
      </c>
      <c r="G472" s="20" t="s">
        <v>16392</v>
      </c>
      <c r="H472" s="20" t="s">
        <v>14694</v>
      </c>
      <c r="I472" s="20" t="s">
        <v>16393</v>
      </c>
      <c r="J472" s="20" t="s">
        <v>102</v>
      </c>
      <c r="K472" s="20" t="s">
        <v>14696</v>
      </c>
      <c r="L472" s="20" t="s">
        <v>16394</v>
      </c>
      <c r="M472" s="20"/>
      <c r="N472" s="20" t="s">
        <v>14698</v>
      </c>
      <c r="O472" s="20" t="s">
        <v>14714</v>
      </c>
      <c r="P472" s="20" t="s">
        <v>14715</v>
      </c>
      <c r="Q472" s="20" t="s">
        <v>16395</v>
      </c>
      <c r="R472" s="20" t="s">
        <v>16395</v>
      </c>
      <c r="S472" s="20" t="s">
        <v>16396</v>
      </c>
      <c r="T472" s="20" t="s">
        <v>14762</v>
      </c>
      <c r="U472" s="20" t="s">
        <v>16397</v>
      </c>
      <c r="V472" s="20" t="s">
        <v>16398</v>
      </c>
      <c r="W472" s="20"/>
      <c r="X472" s="20"/>
      <c r="Y472" s="20" t="s">
        <v>68</v>
      </c>
      <c r="Z472" s="20" t="s">
        <v>16399</v>
      </c>
      <c r="AA472" s="20" t="s">
        <v>16400</v>
      </c>
      <c r="AB472" s="20" t="s">
        <v>69</v>
      </c>
      <c r="AC472" s="20"/>
      <c r="AD472" s="20" t="s">
        <v>68</v>
      </c>
      <c r="AE472" s="20" t="s">
        <v>16401</v>
      </c>
      <c r="AF472" s="20" t="s">
        <v>68</v>
      </c>
      <c r="AG472" s="20" t="s">
        <v>16402</v>
      </c>
      <c r="AH472" s="20" t="s">
        <v>16403</v>
      </c>
      <c r="AI472" s="20"/>
      <c r="AJ472" s="20" t="s">
        <v>14715</v>
      </c>
      <c r="AK472" s="20" t="s">
        <v>14715</v>
      </c>
      <c r="AL472" s="20" t="s">
        <v>14276</v>
      </c>
      <c r="AM472" s="20" t="s">
        <v>16313</v>
      </c>
      <c r="AN472" s="20" t="s">
        <v>108</v>
      </c>
      <c r="AO472" s="20"/>
    </row>
    <row r="473" spans="1:41" x14ac:dyDescent="0.2">
      <c r="A473" s="20" t="s">
        <v>14143</v>
      </c>
      <c r="B473" s="20" t="s">
        <v>16404</v>
      </c>
      <c r="C473" s="20" t="s">
        <v>16405</v>
      </c>
      <c r="D473" s="20" t="s">
        <v>375</v>
      </c>
      <c r="E473" s="20" t="s">
        <v>14145</v>
      </c>
      <c r="F473" s="20" t="s">
        <v>4891</v>
      </c>
      <c r="G473" s="20" t="s">
        <v>16406</v>
      </c>
      <c r="H473" s="20" t="s">
        <v>15216</v>
      </c>
      <c r="I473" s="20" t="s">
        <v>16407</v>
      </c>
      <c r="J473" s="20" t="s">
        <v>101</v>
      </c>
      <c r="K473" s="20" t="s">
        <v>14696</v>
      </c>
      <c r="L473" s="20" t="s">
        <v>16408</v>
      </c>
      <c r="M473" s="20"/>
      <c r="N473" s="20" t="s">
        <v>14698</v>
      </c>
      <c r="O473" s="20" t="s">
        <v>15195</v>
      </c>
      <c r="P473" s="20" t="s">
        <v>14787</v>
      </c>
      <c r="Q473" s="20" t="s">
        <v>14303</v>
      </c>
      <c r="R473" s="20"/>
      <c r="S473" s="20" t="s">
        <v>16409</v>
      </c>
      <c r="T473" s="20" t="s">
        <v>14704</v>
      </c>
      <c r="U473" s="20" t="s">
        <v>16410</v>
      </c>
      <c r="V473" s="20" t="s">
        <v>16411</v>
      </c>
      <c r="W473" s="20"/>
      <c r="X473" s="20"/>
      <c r="Y473" s="20" t="s">
        <v>68</v>
      </c>
      <c r="Z473" s="20"/>
      <c r="AA473" s="20" t="s">
        <v>16412</v>
      </c>
      <c r="AB473" s="20" t="s">
        <v>69</v>
      </c>
      <c r="AC473" s="20"/>
      <c r="AD473" s="20"/>
      <c r="AE473" s="20" t="s">
        <v>16413</v>
      </c>
      <c r="AF473" s="20" t="s">
        <v>68</v>
      </c>
      <c r="AG473" s="20" t="s">
        <v>16414</v>
      </c>
      <c r="AH473" s="20"/>
      <c r="AI473" s="20" t="s">
        <v>14887</v>
      </c>
      <c r="AJ473" s="20" t="s">
        <v>14238</v>
      </c>
      <c r="AK473" s="20" t="s">
        <v>14303</v>
      </c>
      <c r="AL473" s="20"/>
      <c r="AM473" s="20" t="s">
        <v>15199</v>
      </c>
      <c r="AN473" s="20" t="s">
        <v>14911</v>
      </c>
      <c r="AO473" s="20"/>
    </row>
    <row r="474" spans="1:41" x14ac:dyDescent="0.2">
      <c r="A474" s="20" t="s">
        <v>14143</v>
      </c>
      <c r="B474" s="20" t="s">
        <v>16404</v>
      </c>
      <c r="C474" s="20" t="s">
        <v>16405</v>
      </c>
      <c r="D474" s="20" t="s">
        <v>375</v>
      </c>
      <c r="E474" s="20" t="s">
        <v>14145</v>
      </c>
      <c r="F474" s="20" t="s">
        <v>4891</v>
      </c>
      <c r="G474" s="20" t="s">
        <v>16406</v>
      </c>
      <c r="H474" s="20" t="s">
        <v>15216</v>
      </c>
      <c r="I474" s="20" t="s">
        <v>16407</v>
      </c>
      <c r="J474" s="20" t="s">
        <v>101</v>
      </c>
      <c r="K474" s="20" t="s">
        <v>14696</v>
      </c>
      <c r="L474" s="20" t="s">
        <v>16408</v>
      </c>
      <c r="M474" s="20"/>
      <c r="N474" s="20" t="s">
        <v>14698</v>
      </c>
      <c r="O474" s="20" t="s">
        <v>15195</v>
      </c>
      <c r="P474" s="20" t="s">
        <v>14787</v>
      </c>
      <c r="Q474" s="20" t="s">
        <v>14303</v>
      </c>
      <c r="R474" s="20"/>
      <c r="S474" s="20" t="s">
        <v>16409</v>
      </c>
      <c r="T474" s="20" t="s">
        <v>14846</v>
      </c>
      <c r="U474" s="20" t="s">
        <v>16415</v>
      </c>
      <c r="V474" s="20" t="s">
        <v>16416</v>
      </c>
      <c r="W474" s="20"/>
      <c r="X474" s="20"/>
      <c r="Y474" s="20" t="s">
        <v>68</v>
      </c>
      <c r="Z474" s="20"/>
      <c r="AA474" s="20" t="s">
        <v>16412</v>
      </c>
      <c r="AB474" s="20" t="s">
        <v>69</v>
      </c>
      <c r="AC474" s="20"/>
      <c r="AD474" s="20"/>
      <c r="AE474" s="20" t="s">
        <v>16413</v>
      </c>
      <c r="AF474" s="20" t="s">
        <v>68</v>
      </c>
      <c r="AG474" s="20" t="s">
        <v>16414</v>
      </c>
      <c r="AH474" s="20"/>
      <c r="AI474" s="20" t="s">
        <v>14887</v>
      </c>
      <c r="AJ474" s="20" t="s">
        <v>14238</v>
      </c>
      <c r="AK474" s="20" t="s">
        <v>14303</v>
      </c>
      <c r="AL474" s="20"/>
      <c r="AM474" s="20" t="s">
        <v>15199</v>
      </c>
      <c r="AN474" s="20" t="s">
        <v>14911</v>
      </c>
      <c r="AO474" s="20"/>
    </row>
    <row r="475" spans="1:41" x14ac:dyDescent="0.2">
      <c r="A475" s="20" t="s">
        <v>14143</v>
      </c>
      <c r="B475" s="20" t="s">
        <v>16404</v>
      </c>
      <c r="C475" s="20" t="s">
        <v>16405</v>
      </c>
      <c r="D475" s="20" t="s">
        <v>375</v>
      </c>
      <c r="E475" s="20" t="s">
        <v>14145</v>
      </c>
      <c r="F475" s="20" t="s">
        <v>4891</v>
      </c>
      <c r="G475" s="20" t="s">
        <v>16406</v>
      </c>
      <c r="H475" s="20" t="s">
        <v>15216</v>
      </c>
      <c r="I475" s="20" t="s">
        <v>16407</v>
      </c>
      <c r="J475" s="20" t="s">
        <v>101</v>
      </c>
      <c r="K475" s="20" t="s">
        <v>14696</v>
      </c>
      <c r="L475" s="20" t="s">
        <v>16408</v>
      </c>
      <c r="M475" s="20"/>
      <c r="N475" s="20" t="s">
        <v>14698</v>
      </c>
      <c r="O475" s="20" t="s">
        <v>15195</v>
      </c>
      <c r="P475" s="20" t="s">
        <v>14787</v>
      </c>
      <c r="Q475" s="20" t="s">
        <v>14303</v>
      </c>
      <c r="R475" s="20"/>
      <c r="S475" s="20" t="s">
        <v>16409</v>
      </c>
      <c r="T475" s="20" t="s">
        <v>14709</v>
      </c>
      <c r="U475" s="20" t="s">
        <v>16417</v>
      </c>
      <c r="V475" s="20" t="s">
        <v>16418</v>
      </c>
      <c r="W475" s="20"/>
      <c r="X475" s="20"/>
      <c r="Y475" s="20" t="s">
        <v>68</v>
      </c>
      <c r="Z475" s="20"/>
      <c r="AA475" s="20" t="s">
        <v>16412</v>
      </c>
      <c r="AB475" s="20" t="s">
        <v>69</v>
      </c>
      <c r="AC475" s="20"/>
      <c r="AD475" s="20"/>
      <c r="AE475" s="20" t="s">
        <v>16413</v>
      </c>
      <c r="AF475" s="20" t="s">
        <v>68</v>
      </c>
      <c r="AG475" s="20" t="s">
        <v>16414</v>
      </c>
      <c r="AH475" s="20"/>
      <c r="AI475" s="20" t="s">
        <v>14887</v>
      </c>
      <c r="AJ475" s="20" t="s">
        <v>14238</v>
      </c>
      <c r="AK475" s="20" t="s">
        <v>14303</v>
      </c>
      <c r="AL475" s="20"/>
      <c r="AM475" s="20" t="s">
        <v>15199</v>
      </c>
      <c r="AN475" s="20" t="s">
        <v>14911</v>
      </c>
      <c r="AO475" s="20"/>
    </row>
    <row r="476" spans="1:41" x14ac:dyDescent="0.2">
      <c r="A476" s="20" t="s">
        <v>14143</v>
      </c>
      <c r="B476" s="20" t="s">
        <v>16419</v>
      </c>
      <c r="C476" s="20" t="s">
        <v>16405</v>
      </c>
      <c r="D476" s="20" t="s">
        <v>375</v>
      </c>
      <c r="E476" s="20" t="s">
        <v>14145</v>
      </c>
      <c r="F476" s="20" t="s">
        <v>4891</v>
      </c>
      <c r="G476" s="20" t="s">
        <v>16406</v>
      </c>
      <c r="H476" s="20" t="s">
        <v>15216</v>
      </c>
      <c r="I476" s="20" t="s">
        <v>16420</v>
      </c>
      <c r="J476" s="20" t="s">
        <v>101</v>
      </c>
      <c r="K476" s="20" t="s">
        <v>14696</v>
      </c>
      <c r="L476" s="20" t="s">
        <v>16421</v>
      </c>
      <c r="M476" s="20"/>
      <c r="N476" s="20" t="s">
        <v>14698</v>
      </c>
      <c r="O476" s="20" t="s">
        <v>15195</v>
      </c>
      <c r="P476" s="20" t="s">
        <v>14787</v>
      </c>
      <c r="Q476" s="20" t="s">
        <v>14303</v>
      </c>
      <c r="R476" s="20"/>
      <c r="S476" s="20" t="s">
        <v>16409</v>
      </c>
      <c r="T476" s="20" t="s">
        <v>14704</v>
      </c>
      <c r="U476" s="20" t="s">
        <v>16422</v>
      </c>
      <c r="V476" s="20" t="s">
        <v>16423</v>
      </c>
      <c r="W476" s="20"/>
      <c r="X476" s="20"/>
      <c r="Y476" s="20" t="s">
        <v>68</v>
      </c>
      <c r="Z476" s="20"/>
      <c r="AA476" s="20" t="s">
        <v>16412</v>
      </c>
      <c r="AB476" s="20" t="s">
        <v>69</v>
      </c>
      <c r="AC476" s="20"/>
      <c r="AD476" s="20"/>
      <c r="AE476" s="20" t="s">
        <v>16424</v>
      </c>
      <c r="AF476" s="20" t="s">
        <v>68</v>
      </c>
      <c r="AG476" s="20" t="s">
        <v>16425</v>
      </c>
      <c r="AH476" s="20"/>
      <c r="AI476" s="20" t="s">
        <v>14887</v>
      </c>
      <c r="AJ476" s="20" t="s">
        <v>14238</v>
      </c>
      <c r="AK476" s="20" t="s">
        <v>14303</v>
      </c>
      <c r="AL476" s="20"/>
      <c r="AM476" s="20" t="s">
        <v>15199</v>
      </c>
      <c r="AN476" s="20" t="s">
        <v>14911</v>
      </c>
      <c r="AO476" s="20"/>
    </row>
    <row r="477" spans="1:41" x14ac:dyDescent="0.2">
      <c r="A477" s="20" t="s">
        <v>14143</v>
      </c>
      <c r="B477" s="20" t="s">
        <v>16419</v>
      </c>
      <c r="C477" s="20" t="s">
        <v>16405</v>
      </c>
      <c r="D477" s="20" t="s">
        <v>375</v>
      </c>
      <c r="E477" s="20" t="s">
        <v>14145</v>
      </c>
      <c r="F477" s="20" t="s">
        <v>4891</v>
      </c>
      <c r="G477" s="20" t="s">
        <v>16406</v>
      </c>
      <c r="H477" s="20" t="s">
        <v>15216</v>
      </c>
      <c r="I477" s="20" t="s">
        <v>16420</v>
      </c>
      <c r="J477" s="20" t="s">
        <v>101</v>
      </c>
      <c r="K477" s="20" t="s">
        <v>14696</v>
      </c>
      <c r="L477" s="20" t="s">
        <v>16421</v>
      </c>
      <c r="M477" s="20"/>
      <c r="N477" s="20" t="s">
        <v>14698</v>
      </c>
      <c r="O477" s="20" t="s">
        <v>15195</v>
      </c>
      <c r="P477" s="20" t="s">
        <v>14787</v>
      </c>
      <c r="Q477" s="20" t="s">
        <v>14303</v>
      </c>
      <c r="R477" s="20"/>
      <c r="S477" s="20" t="s">
        <v>16409</v>
      </c>
      <c r="T477" s="20" t="s">
        <v>14846</v>
      </c>
      <c r="U477" s="20" t="s">
        <v>16426</v>
      </c>
      <c r="V477" s="20" t="s">
        <v>16427</v>
      </c>
      <c r="W477" s="20"/>
      <c r="X477" s="20"/>
      <c r="Y477" s="20" t="s">
        <v>68</v>
      </c>
      <c r="Z477" s="20"/>
      <c r="AA477" s="20" t="s">
        <v>16412</v>
      </c>
      <c r="AB477" s="20" t="s">
        <v>69</v>
      </c>
      <c r="AC477" s="20"/>
      <c r="AD477" s="20"/>
      <c r="AE477" s="20" t="s">
        <v>16424</v>
      </c>
      <c r="AF477" s="20" t="s">
        <v>68</v>
      </c>
      <c r="AG477" s="20" t="s">
        <v>16425</v>
      </c>
      <c r="AH477" s="20"/>
      <c r="AI477" s="20" t="s">
        <v>14887</v>
      </c>
      <c r="AJ477" s="20" t="s">
        <v>14238</v>
      </c>
      <c r="AK477" s="20" t="s">
        <v>14303</v>
      </c>
      <c r="AL477" s="20"/>
      <c r="AM477" s="20" t="s">
        <v>15199</v>
      </c>
      <c r="AN477" s="20" t="s">
        <v>14911</v>
      </c>
      <c r="AO477" s="20"/>
    </row>
    <row r="478" spans="1:41" x14ac:dyDescent="0.2">
      <c r="A478" s="20" t="s">
        <v>14143</v>
      </c>
      <c r="B478" s="20" t="s">
        <v>16419</v>
      </c>
      <c r="C478" s="20" t="s">
        <v>16405</v>
      </c>
      <c r="D478" s="20" t="s">
        <v>375</v>
      </c>
      <c r="E478" s="20" t="s">
        <v>14145</v>
      </c>
      <c r="F478" s="20" t="s">
        <v>4891</v>
      </c>
      <c r="G478" s="20" t="s">
        <v>16406</v>
      </c>
      <c r="H478" s="20" t="s">
        <v>15216</v>
      </c>
      <c r="I478" s="20" t="s">
        <v>16420</v>
      </c>
      <c r="J478" s="20" t="s">
        <v>101</v>
      </c>
      <c r="K478" s="20" t="s">
        <v>14696</v>
      </c>
      <c r="L478" s="20" t="s">
        <v>16421</v>
      </c>
      <c r="M478" s="20"/>
      <c r="N478" s="20" t="s">
        <v>14698</v>
      </c>
      <c r="O478" s="20" t="s">
        <v>15195</v>
      </c>
      <c r="P478" s="20" t="s">
        <v>14787</v>
      </c>
      <c r="Q478" s="20" t="s">
        <v>14303</v>
      </c>
      <c r="R478" s="20"/>
      <c r="S478" s="20" t="s">
        <v>16409</v>
      </c>
      <c r="T478" s="20" t="s">
        <v>14709</v>
      </c>
      <c r="U478" s="20" t="s">
        <v>16428</v>
      </c>
      <c r="V478" s="20" t="s">
        <v>16429</v>
      </c>
      <c r="W478" s="20"/>
      <c r="X478" s="20"/>
      <c r="Y478" s="20" t="s">
        <v>68</v>
      </c>
      <c r="Z478" s="20"/>
      <c r="AA478" s="20" t="s">
        <v>16412</v>
      </c>
      <c r="AB478" s="20" t="s">
        <v>69</v>
      </c>
      <c r="AC478" s="20"/>
      <c r="AD478" s="20"/>
      <c r="AE478" s="20" t="s">
        <v>16424</v>
      </c>
      <c r="AF478" s="20" t="s">
        <v>68</v>
      </c>
      <c r="AG478" s="20" t="s">
        <v>16425</v>
      </c>
      <c r="AH478" s="20"/>
      <c r="AI478" s="20" t="s">
        <v>14887</v>
      </c>
      <c r="AJ478" s="20" t="s">
        <v>14238</v>
      </c>
      <c r="AK478" s="20" t="s">
        <v>14303</v>
      </c>
      <c r="AL478" s="20"/>
      <c r="AM478" s="20" t="s">
        <v>15199</v>
      </c>
      <c r="AN478" s="20" t="s">
        <v>14911</v>
      </c>
      <c r="AO478" s="20"/>
    </row>
    <row r="479" spans="1:41" x14ac:dyDescent="0.2">
      <c r="A479" s="20" t="s">
        <v>14143</v>
      </c>
      <c r="B479" s="20" t="s">
        <v>16430</v>
      </c>
      <c r="C479" s="20" t="s">
        <v>16405</v>
      </c>
      <c r="D479" s="20" t="s">
        <v>375</v>
      </c>
      <c r="E479" s="20" t="s">
        <v>14145</v>
      </c>
      <c r="F479" s="20" t="s">
        <v>4891</v>
      </c>
      <c r="G479" s="20" t="s">
        <v>16406</v>
      </c>
      <c r="H479" s="20" t="s">
        <v>15216</v>
      </c>
      <c r="I479" s="20" t="s">
        <v>16431</v>
      </c>
      <c r="J479" s="20" t="s">
        <v>101</v>
      </c>
      <c r="K479" s="20" t="s">
        <v>14696</v>
      </c>
      <c r="L479" s="20" t="s">
        <v>16432</v>
      </c>
      <c r="M479" s="20"/>
      <c r="N479" s="20" t="s">
        <v>14698</v>
      </c>
      <c r="O479" s="20" t="s">
        <v>15195</v>
      </c>
      <c r="P479" s="20" t="s">
        <v>14787</v>
      </c>
      <c r="Q479" s="20" t="s">
        <v>14303</v>
      </c>
      <c r="R479" s="20"/>
      <c r="S479" s="20" t="s">
        <v>16409</v>
      </c>
      <c r="T479" s="20" t="s">
        <v>14704</v>
      </c>
      <c r="U479" s="20" t="s">
        <v>16422</v>
      </c>
      <c r="V479" s="20" t="s">
        <v>16433</v>
      </c>
      <c r="W479" s="20"/>
      <c r="X479" s="20"/>
      <c r="Y479" s="20" t="s">
        <v>68</v>
      </c>
      <c r="Z479" s="20"/>
      <c r="AA479" s="20" t="s">
        <v>16412</v>
      </c>
      <c r="AB479" s="20" t="s">
        <v>69</v>
      </c>
      <c r="AC479" s="20"/>
      <c r="AD479" s="20"/>
      <c r="AE479" s="20" t="s">
        <v>16434</v>
      </c>
      <c r="AF479" s="20" t="s">
        <v>68</v>
      </c>
      <c r="AG479" s="20" t="s">
        <v>16435</v>
      </c>
      <c r="AH479" s="20"/>
      <c r="AI479" s="20" t="s">
        <v>14887</v>
      </c>
      <c r="AJ479" s="20" t="s">
        <v>14238</v>
      </c>
      <c r="AK479" s="20" t="s">
        <v>14303</v>
      </c>
      <c r="AL479" s="20"/>
      <c r="AM479" s="20" t="s">
        <v>15199</v>
      </c>
      <c r="AN479" s="20" t="s">
        <v>14911</v>
      </c>
      <c r="AO479" s="20"/>
    </row>
    <row r="480" spans="1:41" x14ac:dyDescent="0.2">
      <c r="A480" s="20" t="s">
        <v>14143</v>
      </c>
      <c r="B480" s="20" t="s">
        <v>16430</v>
      </c>
      <c r="C480" s="20" t="s">
        <v>16405</v>
      </c>
      <c r="D480" s="20" t="s">
        <v>375</v>
      </c>
      <c r="E480" s="20" t="s">
        <v>14145</v>
      </c>
      <c r="F480" s="20" t="s">
        <v>4891</v>
      </c>
      <c r="G480" s="20" t="s">
        <v>16406</v>
      </c>
      <c r="H480" s="20" t="s">
        <v>15216</v>
      </c>
      <c r="I480" s="20" t="s">
        <v>16431</v>
      </c>
      <c r="J480" s="20" t="s">
        <v>101</v>
      </c>
      <c r="K480" s="20" t="s">
        <v>14696</v>
      </c>
      <c r="L480" s="20" t="s">
        <v>16432</v>
      </c>
      <c r="M480" s="20"/>
      <c r="N480" s="20" t="s">
        <v>14698</v>
      </c>
      <c r="O480" s="20" t="s">
        <v>15195</v>
      </c>
      <c r="P480" s="20" t="s">
        <v>14787</v>
      </c>
      <c r="Q480" s="20" t="s">
        <v>14303</v>
      </c>
      <c r="R480" s="20"/>
      <c r="S480" s="20" t="s">
        <v>16409</v>
      </c>
      <c r="T480" s="20" t="s">
        <v>14846</v>
      </c>
      <c r="U480" s="20" t="s">
        <v>16436</v>
      </c>
      <c r="V480" s="20" t="s">
        <v>16437</v>
      </c>
      <c r="W480" s="20"/>
      <c r="X480" s="20"/>
      <c r="Y480" s="20" t="s">
        <v>68</v>
      </c>
      <c r="Z480" s="20"/>
      <c r="AA480" s="20" t="s">
        <v>16412</v>
      </c>
      <c r="AB480" s="20" t="s">
        <v>69</v>
      </c>
      <c r="AC480" s="20"/>
      <c r="AD480" s="20"/>
      <c r="AE480" s="20" t="s">
        <v>16434</v>
      </c>
      <c r="AF480" s="20" t="s">
        <v>68</v>
      </c>
      <c r="AG480" s="20" t="s">
        <v>16435</v>
      </c>
      <c r="AH480" s="20"/>
      <c r="AI480" s="20" t="s">
        <v>14887</v>
      </c>
      <c r="AJ480" s="20" t="s">
        <v>14238</v>
      </c>
      <c r="AK480" s="20" t="s">
        <v>14303</v>
      </c>
      <c r="AL480" s="20"/>
      <c r="AM480" s="20" t="s">
        <v>15199</v>
      </c>
      <c r="AN480" s="20" t="s">
        <v>14911</v>
      </c>
      <c r="AO480" s="20"/>
    </row>
    <row r="481" spans="1:41" x14ac:dyDescent="0.2">
      <c r="A481" s="20" t="s">
        <v>14143</v>
      </c>
      <c r="B481" s="20" t="s">
        <v>16430</v>
      </c>
      <c r="C481" s="20" t="s">
        <v>16405</v>
      </c>
      <c r="D481" s="20" t="s">
        <v>375</v>
      </c>
      <c r="E481" s="20" t="s">
        <v>14145</v>
      </c>
      <c r="F481" s="20" t="s">
        <v>4891</v>
      </c>
      <c r="G481" s="20" t="s">
        <v>16406</v>
      </c>
      <c r="H481" s="20" t="s">
        <v>15216</v>
      </c>
      <c r="I481" s="20" t="s">
        <v>16431</v>
      </c>
      <c r="J481" s="20" t="s">
        <v>101</v>
      </c>
      <c r="K481" s="20" t="s">
        <v>14696</v>
      </c>
      <c r="L481" s="20" t="s">
        <v>16432</v>
      </c>
      <c r="M481" s="20"/>
      <c r="N481" s="20" t="s">
        <v>14698</v>
      </c>
      <c r="O481" s="20" t="s">
        <v>15195</v>
      </c>
      <c r="P481" s="20" t="s">
        <v>14787</v>
      </c>
      <c r="Q481" s="20" t="s">
        <v>14303</v>
      </c>
      <c r="R481" s="20"/>
      <c r="S481" s="20" t="s">
        <v>16409</v>
      </c>
      <c r="T481" s="20" t="s">
        <v>14709</v>
      </c>
      <c r="U481" s="20" t="s">
        <v>16438</v>
      </c>
      <c r="V481" s="20" t="s">
        <v>16439</v>
      </c>
      <c r="W481" s="20"/>
      <c r="X481" s="20"/>
      <c r="Y481" s="20" t="s">
        <v>68</v>
      </c>
      <c r="Z481" s="20"/>
      <c r="AA481" s="20" t="s">
        <v>16412</v>
      </c>
      <c r="AB481" s="20" t="s">
        <v>69</v>
      </c>
      <c r="AC481" s="20"/>
      <c r="AD481" s="20"/>
      <c r="AE481" s="20" t="s">
        <v>16434</v>
      </c>
      <c r="AF481" s="20" t="s">
        <v>68</v>
      </c>
      <c r="AG481" s="20" t="s">
        <v>16435</v>
      </c>
      <c r="AH481" s="20"/>
      <c r="AI481" s="20" t="s">
        <v>14887</v>
      </c>
      <c r="AJ481" s="20" t="s">
        <v>14238</v>
      </c>
      <c r="AK481" s="20" t="s">
        <v>14303</v>
      </c>
      <c r="AL481" s="20"/>
      <c r="AM481" s="20" t="s">
        <v>15199</v>
      </c>
      <c r="AN481" s="20" t="s">
        <v>14911</v>
      </c>
      <c r="AO481" s="20"/>
    </row>
    <row r="482" spans="1:41" x14ac:dyDescent="0.2">
      <c r="A482" s="20" t="s">
        <v>14172</v>
      </c>
      <c r="B482" s="20" t="s">
        <v>16440</v>
      </c>
      <c r="C482" s="20" t="s">
        <v>16441</v>
      </c>
      <c r="D482" s="20" t="s">
        <v>571</v>
      </c>
      <c r="E482" s="20" t="s">
        <v>14175</v>
      </c>
      <c r="F482" s="20" t="s">
        <v>8157</v>
      </c>
      <c r="G482" s="20" t="s">
        <v>16442</v>
      </c>
      <c r="H482" s="20" t="s">
        <v>14694</v>
      </c>
      <c r="I482" s="20" t="s">
        <v>16443</v>
      </c>
      <c r="J482" s="20" t="s">
        <v>101</v>
      </c>
      <c r="K482" s="20" t="s">
        <v>14839</v>
      </c>
      <c r="L482" s="20" t="s">
        <v>16444</v>
      </c>
      <c r="M482" s="20"/>
      <c r="N482" s="20" t="s">
        <v>14698</v>
      </c>
      <c r="O482" s="20" t="s">
        <v>14761</v>
      </c>
      <c r="P482" s="20" t="s">
        <v>14700</v>
      </c>
      <c r="Q482" s="20" t="s">
        <v>16445</v>
      </c>
      <c r="R482" s="20"/>
      <c r="S482" s="20" t="s">
        <v>16446</v>
      </c>
      <c r="T482" s="20" t="s">
        <v>14704</v>
      </c>
      <c r="U482" s="20" t="s">
        <v>16447</v>
      </c>
      <c r="V482" s="20" t="s">
        <v>16448</v>
      </c>
      <c r="W482" s="20" t="s">
        <v>16449</v>
      </c>
      <c r="X482" s="20"/>
      <c r="Y482" s="20" t="s">
        <v>69</v>
      </c>
      <c r="Z482" s="20"/>
      <c r="AA482" s="20" t="s">
        <v>16450</v>
      </c>
      <c r="AB482" s="20" t="s">
        <v>69</v>
      </c>
      <c r="AC482" s="20" t="s">
        <v>14884</v>
      </c>
      <c r="AD482" s="20" t="s">
        <v>69</v>
      </c>
      <c r="AE482" s="20" t="s">
        <v>16451</v>
      </c>
      <c r="AF482" s="20" t="s">
        <v>68</v>
      </c>
      <c r="AG482" s="20" t="s">
        <v>16452</v>
      </c>
      <c r="AH482" s="20"/>
      <c r="AI482" s="20" t="s">
        <v>14875</v>
      </c>
      <c r="AJ482" s="20" t="s">
        <v>14283</v>
      </c>
      <c r="AK482" s="20" t="s">
        <v>14283</v>
      </c>
      <c r="AL482" s="20"/>
      <c r="AM482" s="20" t="s">
        <v>15822</v>
      </c>
      <c r="AN482" s="20" t="s">
        <v>105</v>
      </c>
      <c r="AO482" s="20"/>
    </row>
    <row r="483" spans="1:41" x14ac:dyDescent="0.2">
      <c r="A483" s="20" t="s">
        <v>14172</v>
      </c>
      <c r="B483" s="20" t="s">
        <v>16440</v>
      </c>
      <c r="C483" s="20" t="s">
        <v>16441</v>
      </c>
      <c r="D483" s="20" t="s">
        <v>571</v>
      </c>
      <c r="E483" s="20" t="s">
        <v>14175</v>
      </c>
      <c r="F483" s="20" t="s">
        <v>8157</v>
      </c>
      <c r="G483" s="20" t="s">
        <v>16442</v>
      </c>
      <c r="H483" s="20" t="s">
        <v>14694</v>
      </c>
      <c r="I483" s="20" t="s">
        <v>16453</v>
      </c>
      <c r="J483" s="20" t="s">
        <v>101</v>
      </c>
      <c r="K483" s="20" t="s">
        <v>14839</v>
      </c>
      <c r="L483" s="20" t="s">
        <v>16444</v>
      </c>
      <c r="M483" s="20"/>
      <c r="N483" s="20" t="s">
        <v>14698</v>
      </c>
      <c r="O483" s="20" t="s">
        <v>14761</v>
      </c>
      <c r="P483" s="20" t="s">
        <v>14700</v>
      </c>
      <c r="Q483" s="20" t="s">
        <v>16445</v>
      </c>
      <c r="R483" s="20"/>
      <c r="S483" s="20" t="s">
        <v>16446</v>
      </c>
      <c r="T483" s="20" t="s">
        <v>14704</v>
      </c>
      <c r="U483" s="20" t="s">
        <v>16454</v>
      </c>
      <c r="V483" s="20" t="s">
        <v>15651</v>
      </c>
      <c r="W483" s="20" t="s">
        <v>16455</v>
      </c>
      <c r="X483" s="20"/>
      <c r="Y483" s="20" t="s">
        <v>69</v>
      </c>
      <c r="Z483" s="20"/>
      <c r="AA483" s="20" t="s">
        <v>16456</v>
      </c>
      <c r="AB483" s="20" t="s">
        <v>69</v>
      </c>
      <c r="AC483" s="20" t="s">
        <v>14884</v>
      </c>
      <c r="AD483" s="20" t="s">
        <v>69</v>
      </c>
      <c r="AE483" s="20" t="s">
        <v>16457</v>
      </c>
      <c r="AF483" s="20" t="s">
        <v>68</v>
      </c>
      <c r="AG483" s="20" t="s">
        <v>16452</v>
      </c>
      <c r="AH483" s="20"/>
      <c r="AI483" s="20" t="s">
        <v>14875</v>
      </c>
      <c r="AJ483" s="20" t="s">
        <v>14283</v>
      </c>
      <c r="AK483" s="20" t="s">
        <v>14283</v>
      </c>
      <c r="AL483" s="20"/>
      <c r="AM483" s="20" t="s">
        <v>15822</v>
      </c>
      <c r="AN483" s="20" t="s">
        <v>105</v>
      </c>
      <c r="AO483" s="20"/>
    </row>
    <row r="484" spans="1:41" x14ac:dyDescent="0.2">
      <c r="A484" s="20" t="s">
        <v>14172</v>
      </c>
      <c r="B484" s="20" t="s">
        <v>16440</v>
      </c>
      <c r="C484" s="20" t="s">
        <v>16441</v>
      </c>
      <c r="D484" s="20" t="s">
        <v>571</v>
      </c>
      <c r="E484" s="20" t="s">
        <v>14175</v>
      </c>
      <c r="F484" s="20" t="s">
        <v>8157</v>
      </c>
      <c r="G484" s="20" t="s">
        <v>16442</v>
      </c>
      <c r="H484" s="20" t="s">
        <v>14694</v>
      </c>
      <c r="I484" s="20" t="s">
        <v>16458</v>
      </c>
      <c r="J484" s="20" t="s">
        <v>101</v>
      </c>
      <c r="K484" s="20" t="s">
        <v>14839</v>
      </c>
      <c r="L484" s="20" t="s">
        <v>16444</v>
      </c>
      <c r="M484" s="20"/>
      <c r="N484" s="20" t="s">
        <v>14698</v>
      </c>
      <c r="O484" s="20" t="s">
        <v>14761</v>
      </c>
      <c r="P484" s="20" t="s">
        <v>14700</v>
      </c>
      <c r="Q484" s="20" t="s">
        <v>16445</v>
      </c>
      <c r="R484" s="20"/>
      <c r="S484" s="20" t="s">
        <v>16446</v>
      </c>
      <c r="T484" s="20" t="s">
        <v>14704</v>
      </c>
      <c r="U484" s="20" t="s">
        <v>16459</v>
      </c>
      <c r="V484" s="20" t="s">
        <v>15651</v>
      </c>
      <c r="W484" s="20" t="s">
        <v>16455</v>
      </c>
      <c r="X484" s="20"/>
      <c r="Y484" s="20" t="s">
        <v>69</v>
      </c>
      <c r="Z484" s="20"/>
      <c r="AA484" s="20" t="s">
        <v>16456</v>
      </c>
      <c r="AB484" s="20" t="s">
        <v>69</v>
      </c>
      <c r="AC484" s="20" t="s">
        <v>14884</v>
      </c>
      <c r="AD484" s="20" t="s">
        <v>69</v>
      </c>
      <c r="AE484" s="20" t="s">
        <v>16460</v>
      </c>
      <c r="AF484" s="20" t="s">
        <v>68</v>
      </c>
      <c r="AG484" s="20" t="s">
        <v>16452</v>
      </c>
      <c r="AH484" s="20"/>
      <c r="AI484" s="20" t="s">
        <v>14875</v>
      </c>
      <c r="AJ484" s="20" t="s">
        <v>14283</v>
      </c>
      <c r="AK484" s="20" t="s">
        <v>14283</v>
      </c>
      <c r="AL484" s="20"/>
      <c r="AM484" s="20" t="s">
        <v>15822</v>
      </c>
      <c r="AN484" s="20" t="s">
        <v>105</v>
      </c>
      <c r="AO484" s="20"/>
    </row>
    <row r="485" spans="1:41" x14ac:dyDescent="0.2">
      <c r="A485" s="20" t="s">
        <v>14172</v>
      </c>
      <c r="B485" s="20" t="s">
        <v>16440</v>
      </c>
      <c r="C485" s="20" t="s">
        <v>16441</v>
      </c>
      <c r="D485" s="20" t="s">
        <v>571</v>
      </c>
      <c r="E485" s="20" t="s">
        <v>14175</v>
      </c>
      <c r="F485" s="20" t="s">
        <v>8157</v>
      </c>
      <c r="G485" s="20" t="s">
        <v>16442</v>
      </c>
      <c r="H485" s="20" t="s">
        <v>14694</v>
      </c>
      <c r="I485" s="20" t="s">
        <v>16443</v>
      </c>
      <c r="J485" s="20" t="s">
        <v>101</v>
      </c>
      <c r="K485" s="20" t="s">
        <v>14839</v>
      </c>
      <c r="L485" s="20" t="s">
        <v>16444</v>
      </c>
      <c r="M485" s="20"/>
      <c r="N485" s="20" t="s">
        <v>14742</v>
      </c>
      <c r="O485" s="20" t="s">
        <v>14761</v>
      </c>
      <c r="P485" s="20" t="s">
        <v>14700</v>
      </c>
      <c r="Q485" s="20" t="s">
        <v>16445</v>
      </c>
      <c r="R485" s="20"/>
      <c r="S485" s="20" t="s">
        <v>16446</v>
      </c>
      <c r="T485" s="20" t="s">
        <v>14704</v>
      </c>
      <c r="U485" s="20" t="s">
        <v>16461</v>
      </c>
      <c r="V485" s="20" t="s">
        <v>16462</v>
      </c>
      <c r="W485" s="20" t="s">
        <v>15346</v>
      </c>
      <c r="X485" s="20"/>
      <c r="Y485" s="20" t="s">
        <v>69</v>
      </c>
      <c r="Z485" s="20"/>
      <c r="AA485" s="20" t="s">
        <v>16450</v>
      </c>
      <c r="AB485" s="20" t="s">
        <v>69</v>
      </c>
      <c r="AC485" s="20" t="s">
        <v>14884</v>
      </c>
      <c r="AD485" s="20" t="s">
        <v>69</v>
      </c>
      <c r="AE485" s="20" t="s">
        <v>16463</v>
      </c>
      <c r="AF485" s="20" t="s">
        <v>68</v>
      </c>
      <c r="AG485" s="20" t="s">
        <v>16452</v>
      </c>
      <c r="AH485" s="20"/>
      <c r="AI485" s="20" t="s">
        <v>14875</v>
      </c>
      <c r="AJ485" s="20" t="s">
        <v>14283</v>
      </c>
      <c r="AK485" s="20" t="s">
        <v>14283</v>
      </c>
      <c r="AL485" s="20"/>
      <c r="AM485" s="20" t="s">
        <v>15822</v>
      </c>
      <c r="AN485" s="20" t="s">
        <v>105</v>
      </c>
      <c r="AO485" s="20"/>
    </row>
    <row r="486" spans="1:41" x14ac:dyDescent="0.2">
      <c r="A486" s="20" t="s">
        <v>14172</v>
      </c>
      <c r="B486" s="20" t="s">
        <v>16440</v>
      </c>
      <c r="C486" s="20" t="s">
        <v>16441</v>
      </c>
      <c r="D486" s="20" t="s">
        <v>571</v>
      </c>
      <c r="E486" s="20" t="s">
        <v>14175</v>
      </c>
      <c r="F486" s="20" t="s">
        <v>8157</v>
      </c>
      <c r="G486" s="20" t="s">
        <v>16442</v>
      </c>
      <c r="H486" s="20" t="s">
        <v>14694</v>
      </c>
      <c r="I486" s="20" t="s">
        <v>16453</v>
      </c>
      <c r="J486" s="20" t="s">
        <v>101</v>
      </c>
      <c r="K486" s="20" t="s">
        <v>14839</v>
      </c>
      <c r="L486" s="20" t="s">
        <v>16444</v>
      </c>
      <c r="M486" s="20"/>
      <c r="N486" s="20" t="s">
        <v>14742</v>
      </c>
      <c r="O486" s="20" t="s">
        <v>14761</v>
      </c>
      <c r="P486" s="20" t="s">
        <v>14700</v>
      </c>
      <c r="Q486" s="20" t="s">
        <v>16445</v>
      </c>
      <c r="R486" s="20"/>
      <c r="S486" s="20" t="s">
        <v>16446</v>
      </c>
      <c r="T486" s="20" t="s">
        <v>14704</v>
      </c>
      <c r="U486" s="20" t="s">
        <v>16464</v>
      </c>
      <c r="V486" s="20" t="s">
        <v>15651</v>
      </c>
      <c r="W486" s="20" t="s">
        <v>16449</v>
      </c>
      <c r="X486" s="20"/>
      <c r="Y486" s="20" t="s">
        <v>69</v>
      </c>
      <c r="Z486" s="20"/>
      <c r="AA486" s="20" t="s">
        <v>16456</v>
      </c>
      <c r="AB486" s="20" t="s">
        <v>69</v>
      </c>
      <c r="AC486" s="20" t="s">
        <v>14884</v>
      </c>
      <c r="AD486" s="20" t="s">
        <v>69</v>
      </c>
      <c r="AE486" s="20" t="s">
        <v>16465</v>
      </c>
      <c r="AF486" s="20" t="s">
        <v>68</v>
      </c>
      <c r="AG486" s="20" t="s">
        <v>16452</v>
      </c>
      <c r="AH486" s="20"/>
      <c r="AI486" s="20" t="s">
        <v>14875</v>
      </c>
      <c r="AJ486" s="20" t="s">
        <v>14283</v>
      </c>
      <c r="AK486" s="20" t="s">
        <v>14283</v>
      </c>
      <c r="AL486" s="20"/>
      <c r="AM486" s="20" t="s">
        <v>15822</v>
      </c>
      <c r="AN486" s="20" t="s">
        <v>105</v>
      </c>
      <c r="AO486" s="20"/>
    </row>
    <row r="487" spans="1:41" x14ac:dyDescent="0.2">
      <c r="A487" s="20" t="s">
        <v>14172</v>
      </c>
      <c r="B487" s="20" t="s">
        <v>16440</v>
      </c>
      <c r="C487" s="20" t="s">
        <v>16441</v>
      </c>
      <c r="D487" s="20" t="s">
        <v>571</v>
      </c>
      <c r="E487" s="20" t="s">
        <v>14175</v>
      </c>
      <c r="F487" s="20" t="s">
        <v>8157</v>
      </c>
      <c r="G487" s="20" t="s">
        <v>16442</v>
      </c>
      <c r="H487" s="20" t="s">
        <v>14694</v>
      </c>
      <c r="I487" s="20" t="s">
        <v>16458</v>
      </c>
      <c r="J487" s="20" t="s">
        <v>101</v>
      </c>
      <c r="K487" s="20" t="s">
        <v>14839</v>
      </c>
      <c r="L487" s="20" t="s">
        <v>16444</v>
      </c>
      <c r="M487" s="20"/>
      <c r="N487" s="20" t="s">
        <v>14742</v>
      </c>
      <c r="O487" s="20" t="s">
        <v>14761</v>
      </c>
      <c r="P487" s="20" t="s">
        <v>14700</v>
      </c>
      <c r="Q487" s="20" t="s">
        <v>16445</v>
      </c>
      <c r="R487" s="20"/>
      <c r="S487" s="20" t="s">
        <v>16446</v>
      </c>
      <c r="T487" s="20" t="s">
        <v>14704</v>
      </c>
      <c r="U487" s="20" t="s">
        <v>16466</v>
      </c>
      <c r="V487" s="20" t="s">
        <v>15659</v>
      </c>
      <c r="W487" s="20" t="s">
        <v>16449</v>
      </c>
      <c r="X487" s="20"/>
      <c r="Y487" s="20" t="s">
        <v>69</v>
      </c>
      <c r="Z487" s="20"/>
      <c r="AA487" s="20" t="s">
        <v>16456</v>
      </c>
      <c r="AB487" s="20" t="s">
        <v>69</v>
      </c>
      <c r="AC487" s="20" t="s">
        <v>14884</v>
      </c>
      <c r="AD487" s="20" t="s">
        <v>69</v>
      </c>
      <c r="AE487" s="20" t="s">
        <v>16467</v>
      </c>
      <c r="AF487" s="20" t="s">
        <v>68</v>
      </c>
      <c r="AG487" s="20" t="s">
        <v>16452</v>
      </c>
      <c r="AH487" s="20"/>
      <c r="AI487" s="20" t="s">
        <v>14875</v>
      </c>
      <c r="AJ487" s="20" t="s">
        <v>14283</v>
      </c>
      <c r="AK487" s="20" t="s">
        <v>14283</v>
      </c>
      <c r="AL487" s="20"/>
      <c r="AM487" s="20" t="s">
        <v>15822</v>
      </c>
      <c r="AN487" s="20" t="s">
        <v>105</v>
      </c>
      <c r="AO487" s="20"/>
    </row>
    <row r="488" spans="1:41" x14ac:dyDescent="0.2">
      <c r="A488" s="20" t="s">
        <v>14187</v>
      </c>
      <c r="B488" s="20" t="s">
        <v>16468</v>
      </c>
      <c r="C488" s="20" t="s">
        <v>16469</v>
      </c>
      <c r="D488" s="20" t="s">
        <v>571</v>
      </c>
      <c r="E488" s="20" t="s">
        <v>16470</v>
      </c>
      <c r="F488" s="20" t="s">
        <v>16471</v>
      </c>
      <c r="G488" s="20" t="s">
        <v>16472</v>
      </c>
      <c r="H488" s="20" t="s">
        <v>110</v>
      </c>
      <c r="I488" s="20" t="s">
        <v>16473</v>
      </c>
      <c r="J488" s="20" t="s">
        <v>102</v>
      </c>
      <c r="K488" s="20" t="s">
        <v>14732</v>
      </c>
      <c r="L488" s="20" t="s">
        <v>16474</v>
      </c>
      <c r="M488" s="20"/>
      <c r="N488" s="20" t="s">
        <v>14742</v>
      </c>
      <c r="O488" s="20" t="s">
        <v>15195</v>
      </c>
      <c r="P488" s="20" t="s">
        <v>14700</v>
      </c>
      <c r="Q488" s="20" t="s">
        <v>14283</v>
      </c>
      <c r="R488" s="20"/>
      <c r="S488" s="20" t="s">
        <v>16475</v>
      </c>
      <c r="T488" s="20" t="s">
        <v>14737</v>
      </c>
      <c r="U488" s="20" t="s">
        <v>14945</v>
      </c>
      <c r="V488" s="20" t="s">
        <v>14827</v>
      </c>
      <c r="W488" s="20" t="s">
        <v>15669</v>
      </c>
      <c r="X488" s="20" t="s">
        <v>15826</v>
      </c>
      <c r="Y488" s="20" t="s">
        <v>69</v>
      </c>
      <c r="Z488" s="20"/>
      <c r="AA488" s="20" t="s">
        <v>14883</v>
      </c>
      <c r="AB488" s="20" t="s">
        <v>69</v>
      </c>
      <c r="AC488" s="20" t="s">
        <v>14884</v>
      </c>
      <c r="AD488" s="20" t="s">
        <v>69</v>
      </c>
      <c r="AE488" s="20" t="s">
        <v>16476</v>
      </c>
      <c r="AF488" s="20" t="s">
        <v>69</v>
      </c>
      <c r="AG488" s="20" t="s">
        <v>16477</v>
      </c>
      <c r="AH488" s="20"/>
      <c r="AI488" s="20" t="s">
        <v>14875</v>
      </c>
      <c r="AJ488" s="20" t="s">
        <v>14283</v>
      </c>
      <c r="AK488" s="20" t="s">
        <v>14283</v>
      </c>
      <c r="AL488" s="20"/>
      <c r="AM488" s="20" t="s">
        <v>15199</v>
      </c>
      <c r="AN488" s="20" t="s">
        <v>105</v>
      </c>
      <c r="AO488" s="20"/>
    </row>
    <row r="489" spans="1:41" x14ac:dyDescent="0.2">
      <c r="A489" s="20" t="s">
        <v>14187</v>
      </c>
      <c r="B489" s="20" t="s">
        <v>16468</v>
      </c>
      <c r="C489" s="20" t="s">
        <v>16469</v>
      </c>
      <c r="D489" s="20" t="s">
        <v>571</v>
      </c>
      <c r="E489" s="20" t="s">
        <v>16470</v>
      </c>
      <c r="F489" s="20" t="s">
        <v>16471</v>
      </c>
      <c r="G489" s="20" t="s">
        <v>16472</v>
      </c>
      <c r="H489" s="20" t="s">
        <v>110</v>
      </c>
      <c r="I489" s="20" t="s">
        <v>16473</v>
      </c>
      <c r="J489" s="20" t="s">
        <v>102</v>
      </c>
      <c r="K489" s="20" t="s">
        <v>14732</v>
      </c>
      <c r="L489" s="20" t="s">
        <v>16474</v>
      </c>
      <c r="M489" s="20"/>
      <c r="N489" s="20" t="s">
        <v>14742</v>
      </c>
      <c r="O489" s="20" t="s">
        <v>14761</v>
      </c>
      <c r="P489" s="20" t="s">
        <v>14700</v>
      </c>
      <c r="Q489" s="20"/>
      <c r="R489" s="20"/>
      <c r="S489" s="20" t="s">
        <v>16475</v>
      </c>
      <c r="T489" s="20" t="s">
        <v>14737</v>
      </c>
      <c r="U489" s="20" t="s">
        <v>14945</v>
      </c>
      <c r="V489" s="20" t="s">
        <v>14946</v>
      </c>
      <c r="W489" s="20" t="s">
        <v>15669</v>
      </c>
      <c r="X489" s="20" t="s">
        <v>15935</v>
      </c>
      <c r="Y489" s="20" t="s">
        <v>69</v>
      </c>
      <c r="Z489" s="20"/>
      <c r="AA489" s="20" t="s">
        <v>14883</v>
      </c>
      <c r="AB489" s="20" t="s">
        <v>69</v>
      </c>
      <c r="AC489" s="20" t="s">
        <v>14884</v>
      </c>
      <c r="AD489" s="20" t="s">
        <v>69</v>
      </c>
      <c r="AE489" s="20" t="s">
        <v>16478</v>
      </c>
      <c r="AF489" s="20" t="s">
        <v>69</v>
      </c>
      <c r="AG489" s="20" t="s">
        <v>16477</v>
      </c>
      <c r="AH489" s="20"/>
      <c r="AI489" s="20" t="s">
        <v>14875</v>
      </c>
      <c r="AJ489" s="20" t="s">
        <v>14283</v>
      </c>
      <c r="AK489" s="20" t="s">
        <v>14283</v>
      </c>
      <c r="AL489" s="20"/>
      <c r="AM489" s="20"/>
      <c r="AN489" s="20" t="s">
        <v>105</v>
      </c>
      <c r="AO489" s="20"/>
    </row>
    <row r="490" spans="1:41" x14ac:dyDescent="0.2">
      <c r="A490" s="20" t="s">
        <v>14187</v>
      </c>
      <c r="B490" s="20" t="s">
        <v>16468</v>
      </c>
      <c r="C490" s="20" t="s">
        <v>16469</v>
      </c>
      <c r="D490" s="20" t="s">
        <v>571</v>
      </c>
      <c r="E490" s="20" t="s">
        <v>16470</v>
      </c>
      <c r="F490" s="20" t="s">
        <v>16471</v>
      </c>
      <c r="G490" s="20" t="s">
        <v>16472</v>
      </c>
      <c r="H490" s="20" t="s">
        <v>110</v>
      </c>
      <c r="I490" s="20" t="s">
        <v>16473</v>
      </c>
      <c r="J490" s="20" t="s">
        <v>102</v>
      </c>
      <c r="K490" s="20" t="s">
        <v>14732</v>
      </c>
      <c r="L490" s="20" t="s">
        <v>16474</v>
      </c>
      <c r="M490" s="20"/>
      <c r="N490" s="20" t="s">
        <v>14742</v>
      </c>
      <c r="O490" s="20" t="s">
        <v>14761</v>
      </c>
      <c r="P490" s="20" t="s">
        <v>14700</v>
      </c>
      <c r="Q490" s="20"/>
      <c r="R490" s="20"/>
      <c r="S490" s="20" t="s">
        <v>16475</v>
      </c>
      <c r="T490" s="20" t="s">
        <v>14737</v>
      </c>
      <c r="U490" s="20" t="s">
        <v>14945</v>
      </c>
      <c r="V490" s="20" t="s">
        <v>14764</v>
      </c>
      <c r="W490" s="20" t="s">
        <v>15669</v>
      </c>
      <c r="X490" s="20" t="s">
        <v>16479</v>
      </c>
      <c r="Y490" s="20" t="s">
        <v>69</v>
      </c>
      <c r="Z490" s="20"/>
      <c r="AA490" s="20" t="s">
        <v>14883</v>
      </c>
      <c r="AB490" s="20" t="s">
        <v>69</v>
      </c>
      <c r="AC490" s="20" t="s">
        <v>14884</v>
      </c>
      <c r="AD490" s="20" t="s">
        <v>69</v>
      </c>
      <c r="AE490" s="20" t="s">
        <v>16480</v>
      </c>
      <c r="AF490" s="20" t="s">
        <v>68</v>
      </c>
      <c r="AG490" s="20" t="s">
        <v>16477</v>
      </c>
      <c r="AH490" s="20"/>
      <c r="AI490" s="20" t="s">
        <v>14875</v>
      </c>
      <c r="AJ490" s="20" t="s">
        <v>14283</v>
      </c>
      <c r="AK490" s="20" t="s">
        <v>14283</v>
      </c>
      <c r="AL490" s="20"/>
      <c r="AM490" s="20"/>
      <c r="AN490" s="20" t="s">
        <v>105</v>
      </c>
      <c r="AO490" s="20"/>
    </row>
    <row r="491" spans="1:41" x14ac:dyDescent="0.2">
      <c r="A491" s="20" t="s">
        <v>14187</v>
      </c>
      <c r="B491" s="20" t="s">
        <v>16468</v>
      </c>
      <c r="C491" s="20" t="s">
        <v>16469</v>
      </c>
      <c r="D491" s="20" t="s">
        <v>571</v>
      </c>
      <c r="E491" s="20" t="s">
        <v>16470</v>
      </c>
      <c r="F491" s="20" t="s">
        <v>16471</v>
      </c>
      <c r="G491" s="20" t="s">
        <v>16472</v>
      </c>
      <c r="H491" s="20" t="s">
        <v>110</v>
      </c>
      <c r="I491" s="20" t="s">
        <v>16473</v>
      </c>
      <c r="J491" s="20" t="s">
        <v>102</v>
      </c>
      <c r="K491" s="20" t="s">
        <v>14732</v>
      </c>
      <c r="L491" s="20" t="s">
        <v>16474</v>
      </c>
      <c r="M491" s="20"/>
      <c r="N491" s="20" t="s">
        <v>110</v>
      </c>
      <c r="O491" s="20" t="s">
        <v>15195</v>
      </c>
      <c r="P491" s="20" t="s">
        <v>14700</v>
      </c>
      <c r="Q491" s="20" t="s">
        <v>14283</v>
      </c>
      <c r="R491" s="20"/>
      <c r="S491" s="20" t="s">
        <v>16475</v>
      </c>
      <c r="T491" s="20" t="s">
        <v>14737</v>
      </c>
      <c r="U491" s="20" t="s">
        <v>15479</v>
      </c>
      <c r="V491" s="20" t="s">
        <v>14891</v>
      </c>
      <c r="W491" s="20" t="s">
        <v>15993</v>
      </c>
      <c r="X491" s="20" t="s">
        <v>15659</v>
      </c>
      <c r="Y491" s="20" t="s">
        <v>69</v>
      </c>
      <c r="Z491" s="20"/>
      <c r="AA491" s="20" t="s">
        <v>14883</v>
      </c>
      <c r="AB491" s="20" t="s">
        <v>69</v>
      </c>
      <c r="AC491" s="20" t="s">
        <v>14884</v>
      </c>
      <c r="AD491" s="20" t="s">
        <v>69</v>
      </c>
      <c r="AE491" s="20" t="s">
        <v>16481</v>
      </c>
      <c r="AF491" s="20" t="s">
        <v>69</v>
      </c>
      <c r="AG491" s="20" t="s">
        <v>16482</v>
      </c>
      <c r="AH491" s="20"/>
      <c r="AI491" s="20" t="s">
        <v>14875</v>
      </c>
      <c r="AJ491" s="20" t="s">
        <v>14283</v>
      </c>
      <c r="AK491" s="20" t="s">
        <v>14283</v>
      </c>
      <c r="AL491" s="20"/>
      <c r="AM491" s="20" t="s">
        <v>15199</v>
      </c>
      <c r="AN491" s="20" t="s">
        <v>105</v>
      </c>
      <c r="AO491" s="20"/>
    </row>
    <row r="492" spans="1:41" x14ac:dyDescent="0.2">
      <c r="A492" s="20" t="s">
        <v>14187</v>
      </c>
      <c r="B492" s="20" t="s">
        <v>16468</v>
      </c>
      <c r="C492" s="20" t="s">
        <v>16469</v>
      </c>
      <c r="D492" s="20" t="s">
        <v>571</v>
      </c>
      <c r="E492" s="20" t="s">
        <v>16470</v>
      </c>
      <c r="F492" s="20" t="s">
        <v>16471</v>
      </c>
      <c r="G492" s="20" t="s">
        <v>16472</v>
      </c>
      <c r="H492" s="20" t="s">
        <v>110</v>
      </c>
      <c r="I492" s="20" t="s">
        <v>16473</v>
      </c>
      <c r="J492" s="20" t="s">
        <v>102</v>
      </c>
      <c r="K492" s="20" t="s">
        <v>14732</v>
      </c>
      <c r="L492" s="20" t="s">
        <v>16474</v>
      </c>
      <c r="M492" s="20"/>
      <c r="N492" s="20" t="s">
        <v>110</v>
      </c>
      <c r="O492" s="20" t="s">
        <v>14761</v>
      </c>
      <c r="P492" s="20" t="s">
        <v>14700</v>
      </c>
      <c r="Q492" s="20"/>
      <c r="R492" s="20"/>
      <c r="S492" s="20" t="s">
        <v>16475</v>
      </c>
      <c r="T492" s="20" t="s">
        <v>14737</v>
      </c>
      <c r="U492" s="20" t="s">
        <v>15479</v>
      </c>
      <c r="V492" s="20" t="s">
        <v>14952</v>
      </c>
      <c r="W492" s="20" t="s">
        <v>15993</v>
      </c>
      <c r="X492" s="20" t="s">
        <v>15825</v>
      </c>
      <c r="Y492" s="20" t="s">
        <v>69</v>
      </c>
      <c r="Z492" s="20"/>
      <c r="AA492" s="20" t="s">
        <v>14883</v>
      </c>
      <c r="AB492" s="20" t="s">
        <v>69</v>
      </c>
      <c r="AC492" s="20" t="s">
        <v>14884</v>
      </c>
      <c r="AD492" s="20" t="s">
        <v>69</v>
      </c>
      <c r="AE492" s="20" t="s">
        <v>16483</v>
      </c>
      <c r="AF492" s="20" t="s">
        <v>69</v>
      </c>
      <c r="AG492" s="20" t="s">
        <v>16482</v>
      </c>
      <c r="AH492" s="20"/>
      <c r="AI492" s="20" t="s">
        <v>14875</v>
      </c>
      <c r="AJ492" s="20" t="s">
        <v>14283</v>
      </c>
      <c r="AK492" s="20" t="s">
        <v>14283</v>
      </c>
      <c r="AL492" s="20"/>
      <c r="AM492" s="20"/>
      <c r="AN492" s="20" t="s">
        <v>105</v>
      </c>
      <c r="AO492" s="20"/>
    </row>
    <row r="493" spans="1:41" x14ac:dyDescent="0.2">
      <c r="A493" s="20" t="s">
        <v>14187</v>
      </c>
      <c r="B493" s="20" t="s">
        <v>16468</v>
      </c>
      <c r="C493" s="20" t="s">
        <v>16469</v>
      </c>
      <c r="D493" s="20" t="s">
        <v>571</v>
      </c>
      <c r="E493" s="20" t="s">
        <v>16470</v>
      </c>
      <c r="F493" s="20" t="s">
        <v>16471</v>
      </c>
      <c r="G493" s="20" t="s">
        <v>16472</v>
      </c>
      <c r="H493" s="20" t="s">
        <v>110</v>
      </c>
      <c r="I493" s="20" t="s">
        <v>16473</v>
      </c>
      <c r="J493" s="20" t="s">
        <v>102</v>
      </c>
      <c r="K493" s="20" t="s">
        <v>14732</v>
      </c>
      <c r="L493" s="20" t="s">
        <v>16474</v>
      </c>
      <c r="M493" s="20"/>
      <c r="N493" s="20" t="s">
        <v>110</v>
      </c>
      <c r="O493" s="20" t="s">
        <v>14761</v>
      </c>
      <c r="P493" s="20" t="s">
        <v>14700</v>
      </c>
      <c r="Q493" s="20"/>
      <c r="R493" s="20"/>
      <c r="S493" s="20" t="s">
        <v>16475</v>
      </c>
      <c r="T493" s="20" t="s">
        <v>14737</v>
      </c>
      <c r="U493" s="20" t="s">
        <v>15479</v>
      </c>
      <c r="V493" s="20" t="s">
        <v>14951</v>
      </c>
      <c r="W493" s="20" t="s">
        <v>15993</v>
      </c>
      <c r="X493" s="20" t="s">
        <v>15659</v>
      </c>
      <c r="Y493" s="20" t="s">
        <v>69</v>
      </c>
      <c r="Z493" s="20"/>
      <c r="AA493" s="20" t="s">
        <v>14883</v>
      </c>
      <c r="AB493" s="20" t="s">
        <v>69</v>
      </c>
      <c r="AC493" s="20" t="s">
        <v>14884</v>
      </c>
      <c r="AD493" s="20" t="s">
        <v>69</v>
      </c>
      <c r="AE493" s="20" t="s">
        <v>16484</v>
      </c>
      <c r="AF493" s="20" t="s">
        <v>68</v>
      </c>
      <c r="AG493" s="20" t="s">
        <v>16482</v>
      </c>
      <c r="AH493" s="20"/>
      <c r="AI493" s="20" t="s">
        <v>14875</v>
      </c>
      <c r="AJ493" s="20" t="s">
        <v>14283</v>
      </c>
      <c r="AK493" s="20" t="s">
        <v>14283</v>
      </c>
      <c r="AL493" s="20"/>
      <c r="AM493" s="20"/>
      <c r="AN493" s="20" t="s">
        <v>105</v>
      </c>
      <c r="AO493" s="20"/>
    </row>
    <row r="494" spans="1:41" x14ac:dyDescent="0.2">
      <c r="A494" s="20" t="s">
        <v>14187</v>
      </c>
      <c r="B494" s="20" t="s">
        <v>16468</v>
      </c>
      <c r="C494" s="20" t="s">
        <v>16469</v>
      </c>
      <c r="D494" s="20" t="s">
        <v>571</v>
      </c>
      <c r="E494" s="20" t="s">
        <v>16470</v>
      </c>
      <c r="F494" s="20" t="s">
        <v>16471</v>
      </c>
      <c r="G494" s="20" t="s">
        <v>16472</v>
      </c>
      <c r="H494" s="20" t="s">
        <v>110</v>
      </c>
      <c r="I494" s="20" t="s">
        <v>16473</v>
      </c>
      <c r="J494" s="20" t="s">
        <v>102</v>
      </c>
      <c r="K494" s="20" t="s">
        <v>14732</v>
      </c>
      <c r="L494" s="20" t="s">
        <v>16485</v>
      </c>
      <c r="M494" s="20"/>
      <c r="N494" s="20" t="s">
        <v>14742</v>
      </c>
      <c r="O494" s="20" t="s">
        <v>15195</v>
      </c>
      <c r="P494" s="20" t="s">
        <v>14700</v>
      </c>
      <c r="Q494" s="20" t="s">
        <v>14283</v>
      </c>
      <c r="R494" s="20"/>
      <c r="S494" s="20" t="s">
        <v>16475</v>
      </c>
      <c r="T494" s="20" t="s">
        <v>14737</v>
      </c>
      <c r="U494" s="20" t="s">
        <v>14919</v>
      </c>
      <c r="V494" s="20" t="s">
        <v>16486</v>
      </c>
      <c r="W494" s="20" t="s">
        <v>15669</v>
      </c>
      <c r="X494" s="20" t="s">
        <v>15826</v>
      </c>
      <c r="Y494" s="20" t="s">
        <v>69</v>
      </c>
      <c r="Z494" s="20"/>
      <c r="AA494" s="20" t="s">
        <v>14740</v>
      </c>
      <c r="AB494" s="20" t="s">
        <v>69</v>
      </c>
      <c r="AC494" s="20" t="s">
        <v>14884</v>
      </c>
      <c r="AD494" s="20" t="s">
        <v>69</v>
      </c>
      <c r="AE494" s="20" t="s">
        <v>16487</v>
      </c>
      <c r="AF494" s="20" t="s">
        <v>69</v>
      </c>
      <c r="AG494" s="20" t="s">
        <v>16488</v>
      </c>
      <c r="AH494" s="20"/>
      <c r="AI494" s="20" t="s">
        <v>14875</v>
      </c>
      <c r="AJ494" s="20" t="s">
        <v>14283</v>
      </c>
      <c r="AK494" s="20" t="s">
        <v>14283</v>
      </c>
      <c r="AL494" s="20"/>
      <c r="AM494" s="20" t="s">
        <v>15199</v>
      </c>
      <c r="AN494" s="20" t="s">
        <v>105</v>
      </c>
      <c r="AO494" s="20"/>
    </row>
    <row r="495" spans="1:41" x14ac:dyDescent="0.2">
      <c r="A495" s="20" t="s">
        <v>14187</v>
      </c>
      <c r="B495" s="20" t="s">
        <v>16468</v>
      </c>
      <c r="C495" s="20" t="s">
        <v>16469</v>
      </c>
      <c r="D495" s="20" t="s">
        <v>571</v>
      </c>
      <c r="E495" s="20" t="s">
        <v>16470</v>
      </c>
      <c r="F495" s="20" t="s">
        <v>16471</v>
      </c>
      <c r="G495" s="20" t="s">
        <v>16472</v>
      </c>
      <c r="H495" s="20" t="s">
        <v>110</v>
      </c>
      <c r="I495" s="20" t="s">
        <v>16473</v>
      </c>
      <c r="J495" s="20" t="s">
        <v>102</v>
      </c>
      <c r="K495" s="20" t="s">
        <v>14732</v>
      </c>
      <c r="L495" s="20" t="s">
        <v>16485</v>
      </c>
      <c r="M495" s="20"/>
      <c r="N495" s="20" t="s">
        <v>14742</v>
      </c>
      <c r="O495" s="20" t="s">
        <v>14761</v>
      </c>
      <c r="P495" s="20" t="s">
        <v>14700</v>
      </c>
      <c r="Q495" s="20"/>
      <c r="R495" s="20"/>
      <c r="S495" s="20" t="s">
        <v>16489</v>
      </c>
      <c r="T495" s="20" t="s">
        <v>14737</v>
      </c>
      <c r="U495" s="20" t="s">
        <v>14919</v>
      </c>
      <c r="V495" s="20" t="s">
        <v>15207</v>
      </c>
      <c r="W495" s="20" t="s">
        <v>15669</v>
      </c>
      <c r="X495" s="20" t="s">
        <v>15669</v>
      </c>
      <c r="Y495" s="20" t="s">
        <v>69</v>
      </c>
      <c r="Z495" s="20"/>
      <c r="AA495" s="20" t="s">
        <v>14740</v>
      </c>
      <c r="AB495" s="20" t="s">
        <v>69</v>
      </c>
      <c r="AC495" s="20" t="s">
        <v>14884</v>
      </c>
      <c r="AD495" s="20" t="s">
        <v>69</v>
      </c>
      <c r="AE495" s="20" t="s">
        <v>16490</v>
      </c>
      <c r="AF495" s="20" t="s">
        <v>69</v>
      </c>
      <c r="AG495" s="20" t="s">
        <v>16488</v>
      </c>
      <c r="AH495" s="20"/>
      <c r="AI495" s="20" t="s">
        <v>14875</v>
      </c>
      <c r="AJ495" s="20" t="s">
        <v>14283</v>
      </c>
      <c r="AK495" s="20" t="s">
        <v>14229</v>
      </c>
      <c r="AL495" s="20"/>
      <c r="AM495" s="20"/>
      <c r="AN495" s="20" t="s">
        <v>105</v>
      </c>
      <c r="AO495" s="20"/>
    </row>
    <row r="496" spans="1:41" x14ac:dyDescent="0.2">
      <c r="A496" s="20" t="s">
        <v>14187</v>
      </c>
      <c r="B496" s="20" t="s">
        <v>16468</v>
      </c>
      <c r="C496" s="20" t="s">
        <v>16469</v>
      </c>
      <c r="D496" s="20" t="s">
        <v>571</v>
      </c>
      <c r="E496" s="20" t="s">
        <v>16470</v>
      </c>
      <c r="F496" s="20" t="s">
        <v>16471</v>
      </c>
      <c r="G496" s="20" t="s">
        <v>16472</v>
      </c>
      <c r="H496" s="20" t="s">
        <v>110</v>
      </c>
      <c r="I496" s="20" t="s">
        <v>16473</v>
      </c>
      <c r="J496" s="20" t="s">
        <v>102</v>
      </c>
      <c r="K496" s="20" t="s">
        <v>14732</v>
      </c>
      <c r="L496" s="20" t="s">
        <v>16485</v>
      </c>
      <c r="M496" s="20"/>
      <c r="N496" s="20" t="s">
        <v>14742</v>
      </c>
      <c r="O496" s="20" t="s">
        <v>14761</v>
      </c>
      <c r="P496" s="20" t="s">
        <v>14700</v>
      </c>
      <c r="Q496" s="20"/>
      <c r="R496" s="20"/>
      <c r="S496" s="20" t="s">
        <v>16475</v>
      </c>
      <c r="T496" s="20" t="s">
        <v>14737</v>
      </c>
      <c r="U496" s="20" t="s">
        <v>14919</v>
      </c>
      <c r="V496" s="20" t="s">
        <v>14815</v>
      </c>
      <c r="W496" s="20" t="s">
        <v>15669</v>
      </c>
      <c r="X496" s="20" t="s">
        <v>15669</v>
      </c>
      <c r="Y496" s="20" t="s">
        <v>69</v>
      </c>
      <c r="Z496" s="20"/>
      <c r="AA496" s="20" t="s">
        <v>14740</v>
      </c>
      <c r="AB496" s="20" t="s">
        <v>69</v>
      </c>
      <c r="AC496" s="20" t="s">
        <v>14884</v>
      </c>
      <c r="AD496" s="20" t="s">
        <v>69</v>
      </c>
      <c r="AE496" s="20" t="s">
        <v>16491</v>
      </c>
      <c r="AF496" s="20" t="s">
        <v>69</v>
      </c>
      <c r="AG496" s="20" t="s">
        <v>16488</v>
      </c>
      <c r="AH496" s="20"/>
      <c r="AI496" s="20" t="s">
        <v>14875</v>
      </c>
      <c r="AJ496" s="20" t="s">
        <v>14283</v>
      </c>
      <c r="AK496" s="20" t="s">
        <v>14283</v>
      </c>
      <c r="AL496" s="20"/>
      <c r="AM496" s="20"/>
      <c r="AN496" s="20" t="s">
        <v>105</v>
      </c>
      <c r="AO496" s="20"/>
    </row>
    <row r="497" spans="1:41" x14ac:dyDescent="0.2">
      <c r="A497" s="20" t="s">
        <v>14187</v>
      </c>
      <c r="B497" s="20" t="s">
        <v>16468</v>
      </c>
      <c r="C497" s="20" t="s">
        <v>16469</v>
      </c>
      <c r="D497" s="20" t="s">
        <v>571</v>
      </c>
      <c r="E497" s="20" t="s">
        <v>16470</v>
      </c>
      <c r="F497" s="20" t="s">
        <v>16471</v>
      </c>
      <c r="G497" s="20" t="s">
        <v>16472</v>
      </c>
      <c r="H497" s="20" t="s">
        <v>110</v>
      </c>
      <c r="I497" s="20" t="s">
        <v>16473</v>
      </c>
      <c r="J497" s="20" t="s">
        <v>102</v>
      </c>
      <c r="K497" s="20" t="s">
        <v>14732</v>
      </c>
      <c r="L497" s="20" t="s">
        <v>16485</v>
      </c>
      <c r="M497" s="20"/>
      <c r="N497" s="20" t="s">
        <v>110</v>
      </c>
      <c r="O497" s="20" t="s">
        <v>15195</v>
      </c>
      <c r="P497" s="20" t="s">
        <v>14700</v>
      </c>
      <c r="Q497" s="20" t="s">
        <v>14283</v>
      </c>
      <c r="R497" s="20"/>
      <c r="S497" s="20" t="s">
        <v>16475</v>
      </c>
      <c r="T497" s="20" t="s">
        <v>14737</v>
      </c>
      <c r="U497" s="20" t="s">
        <v>15196</v>
      </c>
      <c r="V497" s="20" t="s">
        <v>14764</v>
      </c>
      <c r="W497" s="20" t="s">
        <v>14718</v>
      </c>
      <c r="X497" s="20" t="s">
        <v>15825</v>
      </c>
      <c r="Y497" s="20" t="s">
        <v>69</v>
      </c>
      <c r="Z497" s="20"/>
      <c r="AA497" s="20" t="s">
        <v>14740</v>
      </c>
      <c r="AB497" s="20" t="s">
        <v>69</v>
      </c>
      <c r="AC497" s="20" t="s">
        <v>14884</v>
      </c>
      <c r="AD497" s="20" t="s">
        <v>69</v>
      </c>
      <c r="AE497" s="20" t="s">
        <v>16492</v>
      </c>
      <c r="AF497" s="20" t="s">
        <v>69</v>
      </c>
      <c r="AG497" s="20" t="s">
        <v>16493</v>
      </c>
      <c r="AH497" s="20"/>
      <c r="AI497" s="20" t="s">
        <v>14875</v>
      </c>
      <c r="AJ497" s="20" t="s">
        <v>14283</v>
      </c>
      <c r="AK497" s="20" t="s">
        <v>14283</v>
      </c>
      <c r="AL497" s="20"/>
      <c r="AM497" s="20" t="s">
        <v>15199</v>
      </c>
      <c r="AN497" s="20" t="s">
        <v>105</v>
      </c>
      <c r="AO497" s="20"/>
    </row>
    <row r="498" spans="1:41" x14ac:dyDescent="0.2">
      <c r="A498" s="20" t="s">
        <v>14187</v>
      </c>
      <c r="B498" s="20" t="s">
        <v>16468</v>
      </c>
      <c r="C498" s="20" t="s">
        <v>16469</v>
      </c>
      <c r="D498" s="20" t="s">
        <v>571</v>
      </c>
      <c r="E498" s="20" t="s">
        <v>16470</v>
      </c>
      <c r="F498" s="20" t="s">
        <v>16471</v>
      </c>
      <c r="G498" s="20" t="s">
        <v>16472</v>
      </c>
      <c r="H498" s="20" t="s">
        <v>110</v>
      </c>
      <c r="I498" s="20" t="s">
        <v>16473</v>
      </c>
      <c r="J498" s="20" t="s">
        <v>102</v>
      </c>
      <c r="K498" s="20" t="s">
        <v>14732</v>
      </c>
      <c r="L498" s="20" t="s">
        <v>16485</v>
      </c>
      <c r="M498" s="20"/>
      <c r="N498" s="20" t="s">
        <v>110</v>
      </c>
      <c r="O498" s="20" t="s">
        <v>14761</v>
      </c>
      <c r="P498" s="20" t="s">
        <v>14700</v>
      </c>
      <c r="Q498" s="20"/>
      <c r="R498" s="20"/>
      <c r="S498" s="20" t="s">
        <v>16489</v>
      </c>
      <c r="T498" s="20" t="s">
        <v>14737</v>
      </c>
      <c r="U498" s="20" t="s">
        <v>15196</v>
      </c>
      <c r="V498" s="20" t="s">
        <v>15585</v>
      </c>
      <c r="W498" s="20" t="s">
        <v>14718</v>
      </c>
      <c r="X498" s="20" t="s">
        <v>15665</v>
      </c>
      <c r="Y498" s="20" t="s">
        <v>69</v>
      </c>
      <c r="Z498" s="20"/>
      <c r="AA498" s="20" t="s">
        <v>14740</v>
      </c>
      <c r="AB498" s="20" t="s">
        <v>69</v>
      </c>
      <c r="AC498" s="20" t="s">
        <v>14884</v>
      </c>
      <c r="AD498" s="20" t="s">
        <v>69</v>
      </c>
      <c r="AE498" s="20" t="s">
        <v>16494</v>
      </c>
      <c r="AF498" s="20" t="s">
        <v>69</v>
      </c>
      <c r="AG498" s="20" t="s">
        <v>16493</v>
      </c>
      <c r="AH498" s="20"/>
      <c r="AI498" s="20" t="s">
        <v>14875</v>
      </c>
      <c r="AJ498" s="20" t="s">
        <v>14283</v>
      </c>
      <c r="AK498" s="20" t="s">
        <v>14229</v>
      </c>
      <c r="AL498" s="20"/>
      <c r="AM498" s="20"/>
      <c r="AN498" s="20" t="s">
        <v>105</v>
      </c>
      <c r="AO498" s="20"/>
    </row>
    <row r="499" spans="1:41" x14ac:dyDescent="0.2">
      <c r="A499" s="20" t="s">
        <v>14187</v>
      </c>
      <c r="B499" s="20" t="s">
        <v>16468</v>
      </c>
      <c r="C499" s="20" t="s">
        <v>16469</v>
      </c>
      <c r="D499" s="20" t="s">
        <v>571</v>
      </c>
      <c r="E499" s="20" t="s">
        <v>16470</v>
      </c>
      <c r="F499" s="20" t="s">
        <v>16471</v>
      </c>
      <c r="G499" s="20" t="s">
        <v>16472</v>
      </c>
      <c r="H499" s="20" t="s">
        <v>110</v>
      </c>
      <c r="I499" s="20" t="s">
        <v>16473</v>
      </c>
      <c r="J499" s="20" t="s">
        <v>102</v>
      </c>
      <c r="K499" s="20" t="s">
        <v>14732</v>
      </c>
      <c r="L499" s="20" t="s">
        <v>16485</v>
      </c>
      <c r="M499" s="20"/>
      <c r="N499" s="20" t="s">
        <v>110</v>
      </c>
      <c r="O499" s="20" t="s">
        <v>14761</v>
      </c>
      <c r="P499" s="20" t="s">
        <v>14700</v>
      </c>
      <c r="Q499" s="20"/>
      <c r="R499" s="20"/>
      <c r="S499" s="20" t="s">
        <v>16475</v>
      </c>
      <c r="T499" s="20" t="s">
        <v>14737</v>
      </c>
      <c r="U499" s="20" t="s">
        <v>15196</v>
      </c>
      <c r="V499" s="20" t="s">
        <v>14832</v>
      </c>
      <c r="W499" s="20" t="s">
        <v>14718</v>
      </c>
      <c r="X499" s="20" t="s">
        <v>15825</v>
      </c>
      <c r="Y499" s="20" t="s">
        <v>69</v>
      </c>
      <c r="Z499" s="20"/>
      <c r="AA499" s="20" t="s">
        <v>14740</v>
      </c>
      <c r="AB499" s="20" t="s">
        <v>69</v>
      </c>
      <c r="AC499" s="20" t="s">
        <v>14884</v>
      </c>
      <c r="AD499" s="20" t="s">
        <v>69</v>
      </c>
      <c r="AE499" s="20" t="s">
        <v>16495</v>
      </c>
      <c r="AF499" s="20" t="s">
        <v>69</v>
      </c>
      <c r="AG499" s="20" t="s">
        <v>16493</v>
      </c>
      <c r="AH499" s="20"/>
      <c r="AI499" s="20" t="s">
        <v>14875</v>
      </c>
      <c r="AJ499" s="20" t="s">
        <v>14283</v>
      </c>
      <c r="AK499" s="20" t="s">
        <v>14283</v>
      </c>
      <c r="AL499" s="20"/>
      <c r="AM499" s="20"/>
      <c r="AN499" s="20" t="s">
        <v>105</v>
      </c>
      <c r="AO499" s="20"/>
    </row>
    <row r="500" spans="1:41" x14ac:dyDescent="0.2">
      <c r="A500" s="20" t="s">
        <v>14187</v>
      </c>
      <c r="B500" s="20" t="s">
        <v>16468</v>
      </c>
      <c r="C500" s="20" t="s">
        <v>16469</v>
      </c>
      <c r="D500" s="20" t="s">
        <v>571</v>
      </c>
      <c r="E500" s="20" t="s">
        <v>16470</v>
      </c>
      <c r="F500" s="20" t="s">
        <v>16471</v>
      </c>
      <c r="G500" s="20" t="s">
        <v>16472</v>
      </c>
      <c r="H500" s="20" t="s">
        <v>110</v>
      </c>
      <c r="I500" s="20" t="s">
        <v>16473</v>
      </c>
      <c r="J500" s="20" t="s">
        <v>102</v>
      </c>
      <c r="K500" s="20" t="s">
        <v>14732</v>
      </c>
      <c r="L500" s="20" t="s">
        <v>16474</v>
      </c>
      <c r="M500" s="20"/>
      <c r="N500" s="20" t="s">
        <v>14742</v>
      </c>
      <c r="O500" s="20" t="s">
        <v>15195</v>
      </c>
      <c r="P500" s="20" t="s">
        <v>14700</v>
      </c>
      <c r="Q500" s="20" t="s">
        <v>14283</v>
      </c>
      <c r="R500" s="20"/>
      <c r="S500" s="20" t="s">
        <v>16475</v>
      </c>
      <c r="T500" s="20" t="s">
        <v>14737</v>
      </c>
      <c r="U500" s="20" t="s">
        <v>16496</v>
      </c>
      <c r="V500" s="20" t="s">
        <v>16497</v>
      </c>
      <c r="W500" s="20"/>
      <c r="X500" s="20"/>
      <c r="Y500" s="20" t="s">
        <v>69</v>
      </c>
      <c r="Z500" s="20"/>
      <c r="AA500" s="20" t="s">
        <v>16498</v>
      </c>
      <c r="AB500" s="20" t="s">
        <v>69</v>
      </c>
      <c r="AC500" s="20" t="s">
        <v>14884</v>
      </c>
      <c r="AD500" s="20" t="s">
        <v>69</v>
      </c>
      <c r="AE500" s="20" t="s">
        <v>16499</v>
      </c>
      <c r="AF500" s="20" t="s">
        <v>69</v>
      </c>
      <c r="AG500" s="20" t="s">
        <v>16500</v>
      </c>
      <c r="AH500" s="20"/>
      <c r="AI500" s="20" t="s">
        <v>14875</v>
      </c>
      <c r="AJ500" s="20" t="s">
        <v>14283</v>
      </c>
      <c r="AK500" s="20" t="s">
        <v>14283</v>
      </c>
      <c r="AL500" s="20"/>
      <c r="AM500" s="20" t="s">
        <v>15199</v>
      </c>
      <c r="AN500" s="20" t="s">
        <v>105</v>
      </c>
      <c r="AO500" s="20"/>
    </row>
    <row r="501" spans="1:41" x14ac:dyDescent="0.2">
      <c r="A501" s="20" t="s">
        <v>14187</v>
      </c>
      <c r="B501" s="20" t="s">
        <v>16468</v>
      </c>
      <c r="C501" s="20" t="s">
        <v>16469</v>
      </c>
      <c r="D501" s="20" t="s">
        <v>571</v>
      </c>
      <c r="E501" s="20" t="s">
        <v>16470</v>
      </c>
      <c r="F501" s="20" t="s">
        <v>16471</v>
      </c>
      <c r="G501" s="20" t="s">
        <v>16472</v>
      </c>
      <c r="H501" s="20" t="s">
        <v>110</v>
      </c>
      <c r="I501" s="20" t="s">
        <v>16473</v>
      </c>
      <c r="J501" s="20" t="s">
        <v>102</v>
      </c>
      <c r="K501" s="20" t="s">
        <v>14732</v>
      </c>
      <c r="L501" s="20" t="s">
        <v>16474</v>
      </c>
      <c r="M501" s="20"/>
      <c r="N501" s="20" t="s">
        <v>14742</v>
      </c>
      <c r="O501" s="20" t="s">
        <v>14761</v>
      </c>
      <c r="P501" s="20" t="s">
        <v>14700</v>
      </c>
      <c r="Q501" s="20"/>
      <c r="R501" s="20"/>
      <c r="S501" s="20" t="s">
        <v>16475</v>
      </c>
      <c r="T501" s="20" t="s">
        <v>14737</v>
      </c>
      <c r="U501" s="20" t="s">
        <v>16496</v>
      </c>
      <c r="V501" s="20" t="s">
        <v>16501</v>
      </c>
      <c r="W501" s="20"/>
      <c r="X501" s="20"/>
      <c r="Y501" s="20" t="s">
        <v>69</v>
      </c>
      <c r="Z501" s="20"/>
      <c r="AA501" s="20" t="s">
        <v>16498</v>
      </c>
      <c r="AB501" s="20" t="s">
        <v>69</v>
      </c>
      <c r="AC501" s="20" t="s">
        <v>14884</v>
      </c>
      <c r="AD501" s="20" t="s">
        <v>69</v>
      </c>
      <c r="AE501" s="20" t="s">
        <v>16502</v>
      </c>
      <c r="AF501" s="20" t="s">
        <v>69</v>
      </c>
      <c r="AG501" s="20" t="s">
        <v>16500</v>
      </c>
      <c r="AH501" s="20"/>
      <c r="AI501" s="20" t="s">
        <v>14875</v>
      </c>
      <c r="AJ501" s="20" t="s">
        <v>14283</v>
      </c>
      <c r="AK501" s="20" t="s">
        <v>14283</v>
      </c>
      <c r="AL501" s="20"/>
      <c r="AM501" s="20"/>
      <c r="AN501" s="20" t="s">
        <v>105</v>
      </c>
      <c r="AO501" s="20"/>
    </row>
    <row r="502" spans="1:41" x14ac:dyDescent="0.2">
      <c r="A502" s="20" t="s">
        <v>14187</v>
      </c>
      <c r="B502" s="20" t="s">
        <v>16468</v>
      </c>
      <c r="C502" s="20" t="s">
        <v>16469</v>
      </c>
      <c r="D502" s="20" t="s">
        <v>571</v>
      </c>
      <c r="E502" s="20" t="s">
        <v>16470</v>
      </c>
      <c r="F502" s="20" t="s">
        <v>16471</v>
      </c>
      <c r="G502" s="20" t="s">
        <v>16472</v>
      </c>
      <c r="H502" s="20" t="s">
        <v>110</v>
      </c>
      <c r="I502" s="20" t="s">
        <v>16473</v>
      </c>
      <c r="J502" s="20" t="s">
        <v>102</v>
      </c>
      <c r="K502" s="20" t="s">
        <v>14732</v>
      </c>
      <c r="L502" s="20" t="s">
        <v>16474</v>
      </c>
      <c r="M502" s="20"/>
      <c r="N502" s="20" t="s">
        <v>14742</v>
      </c>
      <c r="O502" s="20" t="s">
        <v>14761</v>
      </c>
      <c r="P502" s="20" t="s">
        <v>14700</v>
      </c>
      <c r="Q502" s="20"/>
      <c r="R502" s="20"/>
      <c r="S502" s="20" t="s">
        <v>16475</v>
      </c>
      <c r="T502" s="20" t="s">
        <v>14737</v>
      </c>
      <c r="U502" s="20" t="s">
        <v>16496</v>
      </c>
      <c r="V502" s="20" t="s">
        <v>16503</v>
      </c>
      <c r="W502" s="20"/>
      <c r="X502" s="20"/>
      <c r="Y502" s="20" t="s">
        <v>69</v>
      </c>
      <c r="Z502" s="20"/>
      <c r="AA502" s="20" t="s">
        <v>16498</v>
      </c>
      <c r="AB502" s="20" t="s">
        <v>69</v>
      </c>
      <c r="AC502" s="20" t="s">
        <v>14884</v>
      </c>
      <c r="AD502" s="20" t="s">
        <v>69</v>
      </c>
      <c r="AE502" s="20" t="s">
        <v>16504</v>
      </c>
      <c r="AF502" s="20" t="s">
        <v>69</v>
      </c>
      <c r="AG502" s="20" t="s">
        <v>16500</v>
      </c>
      <c r="AH502" s="20"/>
      <c r="AI502" s="20" t="s">
        <v>14875</v>
      </c>
      <c r="AJ502" s="20" t="s">
        <v>14283</v>
      </c>
      <c r="AK502" s="20" t="s">
        <v>14283</v>
      </c>
      <c r="AL502" s="20"/>
      <c r="AM502" s="20"/>
      <c r="AN502" s="20" t="s">
        <v>105</v>
      </c>
      <c r="AO502" s="20"/>
    </row>
    <row r="503" spans="1:41" x14ac:dyDescent="0.2">
      <c r="A503" s="20" t="s">
        <v>14187</v>
      </c>
      <c r="B503" s="20" t="s">
        <v>16468</v>
      </c>
      <c r="C503" s="20" t="s">
        <v>16469</v>
      </c>
      <c r="D503" s="20" t="s">
        <v>571</v>
      </c>
      <c r="E503" s="20" t="s">
        <v>16470</v>
      </c>
      <c r="F503" s="20" t="s">
        <v>16471</v>
      </c>
      <c r="G503" s="20" t="s">
        <v>16472</v>
      </c>
      <c r="H503" s="20" t="s">
        <v>110</v>
      </c>
      <c r="I503" s="20" t="s">
        <v>16473</v>
      </c>
      <c r="J503" s="20" t="s">
        <v>102</v>
      </c>
      <c r="K503" s="20" t="s">
        <v>14732</v>
      </c>
      <c r="L503" s="20" t="s">
        <v>16474</v>
      </c>
      <c r="M503" s="20"/>
      <c r="N503" s="20" t="s">
        <v>110</v>
      </c>
      <c r="O503" s="20" t="s">
        <v>15195</v>
      </c>
      <c r="P503" s="20" t="s">
        <v>14700</v>
      </c>
      <c r="Q503" s="20" t="s">
        <v>14283</v>
      </c>
      <c r="R503" s="20"/>
      <c r="S503" s="20" t="s">
        <v>16475</v>
      </c>
      <c r="T503" s="20" t="s">
        <v>14737</v>
      </c>
      <c r="U503" s="20" t="s">
        <v>16505</v>
      </c>
      <c r="V503" s="20" t="s">
        <v>16506</v>
      </c>
      <c r="W503" s="20"/>
      <c r="X503" s="20"/>
      <c r="Y503" s="20" t="s">
        <v>69</v>
      </c>
      <c r="Z503" s="20"/>
      <c r="AA503" s="20" t="s">
        <v>16498</v>
      </c>
      <c r="AB503" s="20" t="s">
        <v>69</v>
      </c>
      <c r="AC503" s="20" t="s">
        <v>14884</v>
      </c>
      <c r="AD503" s="20" t="s">
        <v>69</v>
      </c>
      <c r="AE503" s="20" t="s">
        <v>16507</v>
      </c>
      <c r="AF503" s="20" t="s">
        <v>69</v>
      </c>
      <c r="AG503" s="20" t="s">
        <v>16508</v>
      </c>
      <c r="AH503" s="20"/>
      <c r="AI503" s="20" t="s">
        <v>14875</v>
      </c>
      <c r="AJ503" s="20" t="s">
        <v>14283</v>
      </c>
      <c r="AK503" s="20" t="s">
        <v>14283</v>
      </c>
      <c r="AL503" s="20"/>
      <c r="AM503" s="20" t="s">
        <v>15199</v>
      </c>
      <c r="AN503" s="20" t="s">
        <v>105</v>
      </c>
      <c r="AO503" s="20"/>
    </row>
    <row r="504" spans="1:41" x14ac:dyDescent="0.2">
      <c r="A504" s="20" t="s">
        <v>14187</v>
      </c>
      <c r="B504" s="20" t="s">
        <v>16468</v>
      </c>
      <c r="C504" s="20" t="s">
        <v>16469</v>
      </c>
      <c r="D504" s="20" t="s">
        <v>571</v>
      </c>
      <c r="E504" s="20" t="s">
        <v>16470</v>
      </c>
      <c r="F504" s="20" t="s">
        <v>16471</v>
      </c>
      <c r="G504" s="20" t="s">
        <v>16472</v>
      </c>
      <c r="H504" s="20" t="s">
        <v>110</v>
      </c>
      <c r="I504" s="20" t="s">
        <v>16473</v>
      </c>
      <c r="J504" s="20" t="s">
        <v>102</v>
      </c>
      <c r="K504" s="20" t="s">
        <v>14732</v>
      </c>
      <c r="L504" s="20" t="s">
        <v>16474</v>
      </c>
      <c r="M504" s="20"/>
      <c r="N504" s="20" t="s">
        <v>110</v>
      </c>
      <c r="O504" s="20" t="s">
        <v>14761</v>
      </c>
      <c r="P504" s="20" t="s">
        <v>14700</v>
      </c>
      <c r="Q504" s="20"/>
      <c r="R504" s="20"/>
      <c r="S504" s="20" t="s">
        <v>16475</v>
      </c>
      <c r="T504" s="20" t="s">
        <v>14737</v>
      </c>
      <c r="U504" s="20" t="s">
        <v>16505</v>
      </c>
      <c r="V504" s="20" t="s">
        <v>14892</v>
      </c>
      <c r="W504" s="20"/>
      <c r="X504" s="20"/>
      <c r="Y504" s="20" t="s">
        <v>69</v>
      </c>
      <c r="Z504" s="20"/>
      <c r="AA504" s="20" t="s">
        <v>16498</v>
      </c>
      <c r="AB504" s="20" t="s">
        <v>69</v>
      </c>
      <c r="AC504" s="20" t="s">
        <v>14884</v>
      </c>
      <c r="AD504" s="20" t="s">
        <v>69</v>
      </c>
      <c r="AE504" s="20" t="s">
        <v>16509</v>
      </c>
      <c r="AF504" s="20" t="s">
        <v>69</v>
      </c>
      <c r="AG504" s="20" t="s">
        <v>16508</v>
      </c>
      <c r="AH504" s="20"/>
      <c r="AI504" s="20" t="s">
        <v>14875</v>
      </c>
      <c r="AJ504" s="20" t="s">
        <v>14283</v>
      </c>
      <c r="AK504" s="20" t="s">
        <v>14283</v>
      </c>
      <c r="AL504" s="20"/>
      <c r="AM504" s="20"/>
      <c r="AN504" s="20" t="s">
        <v>105</v>
      </c>
      <c r="AO504" s="20"/>
    </row>
    <row r="505" spans="1:41" x14ac:dyDescent="0.2">
      <c r="A505" s="20" t="s">
        <v>14187</v>
      </c>
      <c r="B505" s="20" t="s">
        <v>16468</v>
      </c>
      <c r="C505" s="20" t="s">
        <v>16469</v>
      </c>
      <c r="D505" s="20" t="s">
        <v>571</v>
      </c>
      <c r="E505" s="20" t="s">
        <v>16470</v>
      </c>
      <c r="F505" s="20" t="s">
        <v>16471</v>
      </c>
      <c r="G505" s="20" t="s">
        <v>16472</v>
      </c>
      <c r="H505" s="20" t="s">
        <v>110</v>
      </c>
      <c r="I505" s="20" t="s">
        <v>16473</v>
      </c>
      <c r="J505" s="20" t="s">
        <v>102</v>
      </c>
      <c r="K505" s="20" t="s">
        <v>14732</v>
      </c>
      <c r="L505" s="20" t="s">
        <v>16474</v>
      </c>
      <c r="M505" s="20"/>
      <c r="N505" s="20" t="s">
        <v>110</v>
      </c>
      <c r="O505" s="20" t="s">
        <v>14761</v>
      </c>
      <c r="P505" s="20" t="s">
        <v>14700</v>
      </c>
      <c r="Q505" s="20"/>
      <c r="R505" s="20"/>
      <c r="S505" s="20" t="s">
        <v>16475</v>
      </c>
      <c r="T505" s="20" t="s">
        <v>14737</v>
      </c>
      <c r="U505" s="20" t="s">
        <v>16505</v>
      </c>
      <c r="V505" s="20" t="s">
        <v>16510</v>
      </c>
      <c r="W505" s="20"/>
      <c r="X505" s="20"/>
      <c r="Y505" s="20" t="s">
        <v>69</v>
      </c>
      <c r="Z505" s="20"/>
      <c r="AA505" s="20" t="s">
        <v>16498</v>
      </c>
      <c r="AB505" s="20" t="s">
        <v>69</v>
      </c>
      <c r="AC505" s="20" t="s">
        <v>14884</v>
      </c>
      <c r="AD505" s="20" t="s">
        <v>69</v>
      </c>
      <c r="AE505" s="20" t="s">
        <v>16511</v>
      </c>
      <c r="AF505" s="20" t="s">
        <v>69</v>
      </c>
      <c r="AG505" s="20" t="s">
        <v>16508</v>
      </c>
      <c r="AH505" s="20"/>
      <c r="AI505" s="20" t="s">
        <v>14875</v>
      </c>
      <c r="AJ505" s="20" t="s">
        <v>14283</v>
      </c>
      <c r="AK505" s="20" t="s">
        <v>14283</v>
      </c>
      <c r="AL505" s="20"/>
      <c r="AM505" s="20"/>
      <c r="AN505" s="20" t="s">
        <v>105</v>
      </c>
      <c r="AO505" s="20"/>
    </row>
    <row r="506" spans="1:41" x14ac:dyDescent="0.2">
      <c r="A506" s="20" t="s">
        <v>14187</v>
      </c>
      <c r="B506" s="20" t="s">
        <v>16468</v>
      </c>
      <c r="C506" s="20" t="s">
        <v>16469</v>
      </c>
      <c r="D506" s="20" t="s">
        <v>571</v>
      </c>
      <c r="E506" s="20" t="s">
        <v>16470</v>
      </c>
      <c r="F506" s="20" t="s">
        <v>16471</v>
      </c>
      <c r="G506" s="20" t="s">
        <v>16472</v>
      </c>
      <c r="H506" s="20" t="s">
        <v>110</v>
      </c>
      <c r="I506" s="20" t="s">
        <v>16473</v>
      </c>
      <c r="J506" s="20" t="s">
        <v>102</v>
      </c>
      <c r="K506" s="20" t="s">
        <v>14732</v>
      </c>
      <c r="L506" s="20" t="s">
        <v>16485</v>
      </c>
      <c r="M506" s="20"/>
      <c r="N506" s="20" t="s">
        <v>14742</v>
      </c>
      <c r="O506" s="20" t="s">
        <v>15195</v>
      </c>
      <c r="P506" s="20" t="s">
        <v>14700</v>
      </c>
      <c r="Q506" s="20" t="s">
        <v>14283</v>
      </c>
      <c r="R506" s="20"/>
      <c r="S506" s="20" t="s">
        <v>16475</v>
      </c>
      <c r="T506" s="20" t="s">
        <v>14737</v>
      </c>
      <c r="U506" s="20" t="s">
        <v>14919</v>
      </c>
      <c r="V506" s="20" t="s">
        <v>16512</v>
      </c>
      <c r="W506" s="20"/>
      <c r="X506" s="20"/>
      <c r="Y506" s="20" t="s">
        <v>69</v>
      </c>
      <c r="Z506" s="20"/>
      <c r="AA506" s="20" t="s">
        <v>16513</v>
      </c>
      <c r="AB506" s="20" t="s">
        <v>69</v>
      </c>
      <c r="AC506" s="20" t="s">
        <v>14884</v>
      </c>
      <c r="AD506" s="20" t="s">
        <v>69</v>
      </c>
      <c r="AE506" s="20" t="s">
        <v>16514</v>
      </c>
      <c r="AF506" s="20" t="s">
        <v>69</v>
      </c>
      <c r="AG506" s="20" t="s">
        <v>16515</v>
      </c>
      <c r="AH506" s="20"/>
      <c r="AI506" s="20" t="s">
        <v>14875</v>
      </c>
      <c r="AJ506" s="20" t="s">
        <v>14283</v>
      </c>
      <c r="AK506" s="20" t="s">
        <v>14283</v>
      </c>
      <c r="AL506" s="20"/>
      <c r="AM506" s="20" t="s">
        <v>15199</v>
      </c>
      <c r="AN506" s="20" t="s">
        <v>105</v>
      </c>
      <c r="AO506" s="20"/>
    </row>
    <row r="507" spans="1:41" x14ac:dyDescent="0.2">
      <c r="A507" s="20" t="s">
        <v>14187</v>
      </c>
      <c r="B507" s="20" t="s">
        <v>16468</v>
      </c>
      <c r="C507" s="20" t="s">
        <v>16469</v>
      </c>
      <c r="D507" s="20" t="s">
        <v>571</v>
      </c>
      <c r="E507" s="20" t="s">
        <v>16470</v>
      </c>
      <c r="F507" s="20" t="s">
        <v>16471</v>
      </c>
      <c r="G507" s="20" t="s">
        <v>16472</v>
      </c>
      <c r="H507" s="20" t="s">
        <v>110</v>
      </c>
      <c r="I507" s="20" t="s">
        <v>16473</v>
      </c>
      <c r="J507" s="20" t="s">
        <v>102</v>
      </c>
      <c r="K507" s="20" t="s">
        <v>14732</v>
      </c>
      <c r="L507" s="20" t="s">
        <v>16485</v>
      </c>
      <c r="M507" s="20"/>
      <c r="N507" s="20" t="s">
        <v>14742</v>
      </c>
      <c r="O507" s="20" t="s">
        <v>14761</v>
      </c>
      <c r="P507" s="20" t="s">
        <v>14700</v>
      </c>
      <c r="Q507" s="20"/>
      <c r="R507" s="20"/>
      <c r="S507" s="20" t="s">
        <v>16489</v>
      </c>
      <c r="T507" s="20" t="s">
        <v>14737</v>
      </c>
      <c r="U507" s="20" t="s">
        <v>14919</v>
      </c>
      <c r="V507" s="20" t="s">
        <v>16516</v>
      </c>
      <c r="W507" s="20"/>
      <c r="X507" s="20"/>
      <c r="Y507" s="20" t="s">
        <v>69</v>
      </c>
      <c r="Z507" s="20"/>
      <c r="AA507" s="20" t="s">
        <v>16513</v>
      </c>
      <c r="AB507" s="20" t="s">
        <v>69</v>
      </c>
      <c r="AC507" s="20" t="s">
        <v>14884</v>
      </c>
      <c r="AD507" s="20" t="s">
        <v>69</v>
      </c>
      <c r="AE507" s="20" t="s">
        <v>16517</v>
      </c>
      <c r="AF507" s="20" t="s">
        <v>69</v>
      </c>
      <c r="AG507" s="20" t="s">
        <v>16515</v>
      </c>
      <c r="AH507" s="20"/>
      <c r="AI507" s="20" t="s">
        <v>14875</v>
      </c>
      <c r="AJ507" s="20" t="s">
        <v>14283</v>
      </c>
      <c r="AK507" s="20" t="s">
        <v>14229</v>
      </c>
      <c r="AL507" s="20"/>
      <c r="AM507" s="20"/>
      <c r="AN507" s="20" t="s">
        <v>105</v>
      </c>
      <c r="AO507" s="20"/>
    </row>
    <row r="508" spans="1:41" x14ac:dyDescent="0.2">
      <c r="A508" s="20" t="s">
        <v>14187</v>
      </c>
      <c r="B508" s="20" t="s">
        <v>16468</v>
      </c>
      <c r="C508" s="20" t="s">
        <v>16469</v>
      </c>
      <c r="D508" s="20" t="s">
        <v>571</v>
      </c>
      <c r="E508" s="20" t="s">
        <v>16470</v>
      </c>
      <c r="F508" s="20" t="s">
        <v>16471</v>
      </c>
      <c r="G508" s="20" t="s">
        <v>16472</v>
      </c>
      <c r="H508" s="20" t="s">
        <v>110</v>
      </c>
      <c r="I508" s="20" t="s">
        <v>16473</v>
      </c>
      <c r="J508" s="20" t="s">
        <v>102</v>
      </c>
      <c r="K508" s="20" t="s">
        <v>14732</v>
      </c>
      <c r="L508" s="20" t="s">
        <v>16485</v>
      </c>
      <c r="M508" s="20"/>
      <c r="N508" s="20" t="s">
        <v>14742</v>
      </c>
      <c r="O508" s="20" t="s">
        <v>14761</v>
      </c>
      <c r="P508" s="20" t="s">
        <v>14700</v>
      </c>
      <c r="Q508" s="20"/>
      <c r="R508" s="20"/>
      <c r="S508" s="20" t="s">
        <v>16475</v>
      </c>
      <c r="T508" s="20" t="s">
        <v>14737</v>
      </c>
      <c r="U508" s="20" t="s">
        <v>14919</v>
      </c>
      <c r="V508" s="20" t="s">
        <v>15699</v>
      </c>
      <c r="W508" s="20"/>
      <c r="X508" s="20"/>
      <c r="Y508" s="20" t="s">
        <v>69</v>
      </c>
      <c r="Z508" s="20"/>
      <c r="AA508" s="20" t="s">
        <v>16513</v>
      </c>
      <c r="AB508" s="20" t="s">
        <v>69</v>
      </c>
      <c r="AC508" s="20" t="s">
        <v>14884</v>
      </c>
      <c r="AD508" s="20" t="s">
        <v>69</v>
      </c>
      <c r="AE508" s="20" t="s">
        <v>16518</v>
      </c>
      <c r="AF508" s="20" t="s">
        <v>69</v>
      </c>
      <c r="AG508" s="20" t="s">
        <v>16515</v>
      </c>
      <c r="AH508" s="20"/>
      <c r="AI508" s="20" t="s">
        <v>14875</v>
      </c>
      <c r="AJ508" s="20" t="s">
        <v>14283</v>
      </c>
      <c r="AK508" s="20" t="s">
        <v>14283</v>
      </c>
      <c r="AL508" s="20"/>
      <c r="AM508" s="20"/>
      <c r="AN508" s="20" t="s">
        <v>105</v>
      </c>
      <c r="AO508" s="20"/>
    </row>
    <row r="509" spans="1:41" x14ac:dyDescent="0.2">
      <c r="A509" s="20" t="s">
        <v>14187</v>
      </c>
      <c r="B509" s="20" t="s">
        <v>16468</v>
      </c>
      <c r="C509" s="20" t="s">
        <v>16469</v>
      </c>
      <c r="D509" s="20" t="s">
        <v>571</v>
      </c>
      <c r="E509" s="20" t="s">
        <v>16470</v>
      </c>
      <c r="F509" s="20" t="s">
        <v>16471</v>
      </c>
      <c r="G509" s="20" t="s">
        <v>16472</v>
      </c>
      <c r="H509" s="20" t="s">
        <v>110</v>
      </c>
      <c r="I509" s="20" t="s">
        <v>16473</v>
      </c>
      <c r="J509" s="20" t="s">
        <v>102</v>
      </c>
      <c r="K509" s="20" t="s">
        <v>14732</v>
      </c>
      <c r="L509" s="20" t="s">
        <v>16485</v>
      </c>
      <c r="M509" s="20"/>
      <c r="N509" s="20" t="s">
        <v>110</v>
      </c>
      <c r="O509" s="20" t="s">
        <v>15195</v>
      </c>
      <c r="P509" s="20" t="s">
        <v>14700</v>
      </c>
      <c r="Q509" s="20" t="s">
        <v>14283</v>
      </c>
      <c r="R509" s="20"/>
      <c r="S509" s="20" t="s">
        <v>16475</v>
      </c>
      <c r="T509" s="20" t="s">
        <v>14737</v>
      </c>
      <c r="U509" s="20" t="s">
        <v>16519</v>
      </c>
      <c r="V509" s="20" t="s">
        <v>16106</v>
      </c>
      <c r="W509" s="20"/>
      <c r="X509" s="20"/>
      <c r="Y509" s="20" t="s">
        <v>69</v>
      </c>
      <c r="Z509" s="20"/>
      <c r="AA509" s="20" t="s">
        <v>16513</v>
      </c>
      <c r="AB509" s="20" t="s">
        <v>69</v>
      </c>
      <c r="AC509" s="20" t="s">
        <v>14884</v>
      </c>
      <c r="AD509" s="20" t="s">
        <v>69</v>
      </c>
      <c r="AE509" s="20" t="s">
        <v>16520</v>
      </c>
      <c r="AF509" s="20" t="s">
        <v>69</v>
      </c>
      <c r="AG509" s="20" t="s">
        <v>16521</v>
      </c>
      <c r="AH509" s="20"/>
      <c r="AI509" s="20" t="s">
        <v>14875</v>
      </c>
      <c r="AJ509" s="20" t="s">
        <v>14283</v>
      </c>
      <c r="AK509" s="20" t="s">
        <v>14283</v>
      </c>
      <c r="AL509" s="20"/>
      <c r="AM509" s="20" t="s">
        <v>15199</v>
      </c>
      <c r="AN509" s="20" t="s">
        <v>105</v>
      </c>
      <c r="AO509" s="20"/>
    </row>
    <row r="510" spans="1:41" x14ac:dyDescent="0.2">
      <c r="A510" s="20" t="s">
        <v>14187</v>
      </c>
      <c r="B510" s="20" t="s">
        <v>16468</v>
      </c>
      <c r="C510" s="20" t="s">
        <v>16469</v>
      </c>
      <c r="D510" s="20" t="s">
        <v>571</v>
      </c>
      <c r="E510" s="20" t="s">
        <v>16470</v>
      </c>
      <c r="F510" s="20" t="s">
        <v>16471</v>
      </c>
      <c r="G510" s="20" t="s">
        <v>16472</v>
      </c>
      <c r="H510" s="20" t="s">
        <v>110</v>
      </c>
      <c r="I510" s="20" t="s">
        <v>16473</v>
      </c>
      <c r="J510" s="20" t="s">
        <v>102</v>
      </c>
      <c r="K510" s="20" t="s">
        <v>14732</v>
      </c>
      <c r="L510" s="20" t="s">
        <v>16485</v>
      </c>
      <c r="M510" s="20"/>
      <c r="N510" s="20" t="s">
        <v>110</v>
      </c>
      <c r="O510" s="20" t="s">
        <v>14761</v>
      </c>
      <c r="P510" s="20" t="s">
        <v>14700</v>
      </c>
      <c r="Q510" s="20"/>
      <c r="R510" s="20"/>
      <c r="S510" s="20" t="s">
        <v>16489</v>
      </c>
      <c r="T510" s="20" t="s">
        <v>14737</v>
      </c>
      <c r="U510" s="20" t="s">
        <v>16519</v>
      </c>
      <c r="V510" s="20" t="s">
        <v>16522</v>
      </c>
      <c r="W510" s="20"/>
      <c r="X510" s="20"/>
      <c r="Y510" s="20" t="s">
        <v>69</v>
      </c>
      <c r="Z510" s="20"/>
      <c r="AA510" s="20" t="s">
        <v>16513</v>
      </c>
      <c r="AB510" s="20" t="s">
        <v>69</v>
      </c>
      <c r="AC510" s="20" t="s">
        <v>14884</v>
      </c>
      <c r="AD510" s="20" t="s">
        <v>69</v>
      </c>
      <c r="AE510" s="20" t="s">
        <v>16523</v>
      </c>
      <c r="AF510" s="20" t="s">
        <v>69</v>
      </c>
      <c r="AG510" s="20" t="s">
        <v>16521</v>
      </c>
      <c r="AH510" s="20"/>
      <c r="AI510" s="20" t="s">
        <v>14875</v>
      </c>
      <c r="AJ510" s="20" t="s">
        <v>14283</v>
      </c>
      <c r="AK510" s="20" t="s">
        <v>14229</v>
      </c>
      <c r="AL510" s="20"/>
      <c r="AM510" s="20"/>
      <c r="AN510" s="20" t="s">
        <v>105</v>
      </c>
      <c r="AO510" s="20"/>
    </row>
    <row r="511" spans="1:41" x14ac:dyDescent="0.2">
      <c r="A511" s="20" t="s">
        <v>14187</v>
      </c>
      <c r="B511" s="20" t="s">
        <v>16468</v>
      </c>
      <c r="C511" s="20" t="s">
        <v>16469</v>
      </c>
      <c r="D511" s="20" t="s">
        <v>571</v>
      </c>
      <c r="E511" s="20" t="s">
        <v>16470</v>
      </c>
      <c r="F511" s="20" t="s">
        <v>16471</v>
      </c>
      <c r="G511" s="20" t="s">
        <v>16472</v>
      </c>
      <c r="H511" s="20" t="s">
        <v>110</v>
      </c>
      <c r="I511" s="20" t="s">
        <v>16473</v>
      </c>
      <c r="J511" s="20" t="s">
        <v>102</v>
      </c>
      <c r="K511" s="20" t="s">
        <v>14732</v>
      </c>
      <c r="L511" s="20" t="s">
        <v>16485</v>
      </c>
      <c r="M511" s="20"/>
      <c r="N511" s="20" t="s">
        <v>110</v>
      </c>
      <c r="O511" s="20" t="s">
        <v>14761</v>
      </c>
      <c r="P511" s="20" t="s">
        <v>14700</v>
      </c>
      <c r="Q511" s="20"/>
      <c r="R511" s="20"/>
      <c r="S511" s="20" t="s">
        <v>16475</v>
      </c>
      <c r="T511" s="20" t="s">
        <v>14737</v>
      </c>
      <c r="U511" s="20" t="s">
        <v>16519</v>
      </c>
      <c r="V511" s="20" t="s">
        <v>16524</v>
      </c>
      <c r="W511" s="20"/>
      <c r="X511" s="20"/>
      <c r="Y511" s="20" t="s">
        <v>69</v>
      </c>
      <c r="Z511" s="20"/>
      <c r="AA511" s="20" t="s">
        <v>16513</v>
      </c>
      <c r="AB511" s="20" t="s">
        <v>69</v>
      </c>
      <c r="AC511" s="20" t="s">
        <v>14884</v>
      </c>
      <c r="AD511" s="20" t="s">
        <v>69</v>
      </c>
      <c r="AE511" s="20" t="s">
        <v>16525</v>
      </c>
      <c r="AF511" s="20" t="s">
        <v>69</v>
      </c>
      <c r="AG511" s="20" t="s">
        <v>16521</v>
      </c>
      <c r="AH511" s="20"/>
      <c r="AI511" s="20" t="s">
        <v>14875</v>
      </c>
      <c r="AJ511" s="20" t="s">
        <v>14283</v>
      </c>
      <c r="AK511" s="20" t="s">
        <v>14283</v>
      </c>
      <c r="AL511" s="20"/>
      <c r="AM511" s="20"/>
      <c r="AN511" s="20" t="s">
        <v>105</v>
      </c>
      <c r="AO511" s="20"/>
    </row>
    <row r="512" spans="1:41" x14ac:dyDescent="0.2">
      <c r="A512" s="20" t="s">
        <v>418</v>
      </c>
      <c r="B512" s="20" t="s">
        <v>16526</v>
      </c>
      <c r="C512" s="20" t="s">
        <v>16527</v>
      </c>
      <c r="D512" s="20" t="s">
        <v>419</v>
      </c>
      <c r="E512" s="20" t="s">
        <v>422</v>
      </c>
      <c r="F512" s="20" t="s">
        <v>421</v>
      </c>
      <c r="G512" s="20" t="s">
        <v>16528</v>
      </c>
      <c r="H512" s="20" t="s">
        <v>14897</v>
      </c>
      <c r="I512" s="20" t="s">
        <v>16529</v>
      </c>
      <c r="J512" s="20" t="s">
        <v>101</v>
      </c>
      <c r="K512" s="20" t="s">
        <v>14732</v>
      </c>
      <c r="L512" s="20"/>
      <c r="M512" s="20" t="s">
        <v>15886</v>
      </c>
      <c r="N512" s="20" t="s">
        <v>14698</v>
      </c>
      <c r="O512" s="20" t="s">
        <v>15195</v>
      </c>
      <c r="P512" s="20" t="s">
        <v>14700</v>
      </c>
      <c r="Q512" s="20"/>
      <c r="R512" s="20"/>
      <c r="S512" s="20" t="s">
        <v>16530</v>
      </c>
      <c r="T512" s="20" t="s">
        <v>16531</v>
      </c>
      <c r="U512" s="20" t="s">
        <v>15473</v>
      </c>
      <c r="V512" s="20" t="s">
        <v>16532</v>
      </c>
      <c r="W512" s="20"/>
      <c r="X512" s="20"/>
      <c r="Y512" s="20" t="s">
        <v>69</v>
      </c>
      <c r="Z512" s="20"/>
      <c r="AA512" s="20" t="s">
        <v>16533</v>
      </c>
      <c r="AB512" s="20" t="s">
        <v>69</v>
      </c>
      <c r="AC512" s="20" t="s">
        <v>68</v>
      </c>
      <c r="AD512" s="20" t="s">
        <v>68</v>
      </c>
      <c r="AE512" s="20" t="s">
        <v>16534</v>
      </c>
      <c r="AF512" s="20" t="s">
        <v>68</v>
      </c>
      <c r="AG512" s="20" t="s">
        <v>16535</v>
      </c>
      <c r="AH512" s="20"/>
      <c r="AI512" s="20" t="s">
        <v>14875</v>
      </c>
      <c r="AJ512" s="20" t="s">
        <v>14276</v>
      </c>
      <c r="AK512" s="20" t="s">
        <v>14276</v>
      </c>
      <c r="AL512" s="20" t="s">
        <v>14276</v>
      </c>
      <c r="AM512" s="20" t="s">
        <v>15199</v>
      </c>
      <c r="AN512" s="20" t="s">
        <v>105</v>
      </c>
      <c r="AO512" s="20"/>
    </row>
    <row r="513" spans="1:41" x14ac:dyDescent="0.2">
      <c r="A513" s="20" t="s">
        <v>418</v>
      </c>
      <c r="B513" s="20" t="s">
        <v>16526</v>
      </c>
      <c r="C513" s="20" t="s">
        <v>16527</v>
      </c>
      <c r="D513" s="20" t="s">
        <v>419</v>
      </c>
      <c r="E513" s="20" t="s">
        <v>422</v>
      </c>
      <c r="F513" s="20" t="s">
        <v>421</v>
      </c>
      <c r="G513" s="20" t="s">
        <v>16528</v>
      </c>
      <c r="H513" s="20" t="s">
        <v>14897</v>
      </c>
      <c r="I513" s="20" t="s">
        <v>16529</v>
      </c>
      <c r="J513" s="20" t="s">
        <v>101</v>
      </c>
      <c r="K513" s="20" t="s">
        <v>14732</v>
      </c>
      <c r="L513" s="20"/>
      <c r="M513" s="20" t="s">
        <v>15886</v>
      </c>
      <c r="N513" s="20" t="s">
        <v>14698</v>
      </c>
      <c r="O513" s="20" t="s">
        <v>15195</v>
      </c>
      <c r="P513" s="20" t="s">
        <v>14700</v>
      </c>
      <c r="Q513" s="20"/>
      <c r="R513" s="20"/>
      <c r="S513" s="20" t="s">
        <v>16530</v>
      </c>
      <c r="T513" s="20" t="s">
        <v>16531</v>
      </c>
      <c r="U513" s="20" t="s">
        <v>14856</v>
      </c>
      <c r="V513" s="20" t="s">
        <v>16003</v>
      </c>
      <c r="W513" s="20"/>
      <c r="X513" s="20"/>
      <c r="Y513" s="20" t="s">
        <v>69</v>
      </c>
      <c r="Z513" s="20"/>
      <c r="AA513" s="20" t="s">
        <v>15459</v>
      </c>
      <c r="AB513" s="20" t="s">
        <v>68</v>
      </c>
      <c r="AC513" s="20" t="s">
        <v>68</v>
      </c>
      <c r="AD513" s="20" t="s">
        <v>68</v>
      </c>
      <c r="AE513" s="20" t="s">
        <v>16536</v>
      </c>
      <c r="AF513" s="20" t="s">
        <v>69</v>
      </c>
      <c r="AG513" s="20" t="s">
        <v>16537</v>
      </c>
      <c r="AH513" s="20"/>
      <c r="AI513" s="20" t="s">
        <v>14875</v>
      </c>
      <c r="AJ513" s="20" t="s">
        <v>14276</v>
      </c>
      <c r="AK513" s="20" t="s">
        <v>14276</v>
      </c>
      <c r="AL513" s="20" t="s">
        <v>14276</v>
      </c>
      <c r="AM513" s="20" t="s">
        <v>15199</v>
      </c>
      <c r="AN513" s="20" t="s">
        <v>105</v>
      </c>
      <c r="AO513" s="20"/>
    </row>
    <row r="514" spans="1:41" x14ac:dyDescent="0.2">
      <c r="A514" s="20" t="s">
        <v>418</v>
      </c>
      <c r="B514" s="20" t="s">
        <v>16526</v>
      </c>
      <c r="C514" s="20" t="s">
        <v>16527</v>
      </c>
      <c r="D514" s="20" t="s">
        <v>419</v>
      </c>
      <c r="E514" s="20" t="s">
        <v>422</v>
      </c>
      <c r="F514" s="20" t="s">
        <v>421</v>
      </c>
      <c r="G514" s="20" t="s">
        <v>16528</v>
      </c>
      <c r="H514" s="20" t="s">
        <v>14897</v>
      </c>
      <c r="I514" s="20" t="s">
        <v>16529</v>
      </c>
      <c r="J514" s="20" t="s">
        <v>101</v>
      </c>
      <c r="K514" s="20" t="s">
        <v>14732</v>
      </c>
      <c r="L514" s="20"/>
      <c r="M514" s="20" t="s">
        <v>15886</v>
      </c>
      <c r="N514" s="20" t="s">
        <v>14698</v>
      </c>
      <c r="O514" s="20" t="s">
        <v>15195</v>
      </c>
      <c r="P514" s="20" t="s">
        <v>14700</v>
      </c>
      <c r="Q514" s="20"/>
      <c r="R514" s="20"/>
      <c r="S514" s="20" t="s">
        <v>16530</v>
      </c>
      <c r="T514" s="20" t="s">
        <v>16531</v>
      </c>
      <c r="U514" s="20" t="s">
        <v>16538</v>
      </c>
      <c r="V514" s="20" t="s">
        <v>16539</v>
      </c>
      <c r="W514" s="20"/>
      <c r="X514" s="20"/>
      <c r="Y514" s="20" t="s">
        <v>69</v>
      </c>
      <c r="Z514" s="20"/>
      <c r="AA514" s="20" t="s">
        <v>15459</v>
      </c>
      <c r="AB514" s="20" t="s">
        <v>68</v>
      </c>
      <c r="AC514" s="20" t="s">
        <v>68</v>
      </c>
      <c r="AD514" s="20" t="s">
        <v>68</v>
      </c>
      <c r="AE514" s="20" t="s">
        <v>16536</v>
      </c>
      <c r="AF514" s="20" t="s">
        <v>69</v>
      </c>
      <c r="AG514" s="20" t="s">
        <v>16540</v>
      </c>
      <c r="AH514" s="20"/>
      <c r="AI514" s="20" t="s">
        <v>14875</v>
      </c>
      <c r="AJ514" s="20" t="s">
        <v>14276</v>
      </c>
      <c r="AK514" s="20" t="s">
        <v>14276</v>
      </c>
      <c r="AL514" s="20" t="s">
        <v>14276</v>
      </c>
      <c r="AM514" s="20" t="s">
        <v>15199</v>
      </c>
      <c r="AN514" s="20" t="s">
        <v>105</v>
      </c>
      <c r="AO514" s="20"/>
    </row>
    <row r="515" spans="1:41" x14ac:dyDescent="0.2">
      <c r="A515" s="20" t="s">
        <v>418</v>
      </c>
      <c r="B515" s="20" t="s">
        <v>16526</v>
      </c>
      <c r="C515" s="20" t="s">
        <v>16527</v>
      </c>
      <c r="D515" s="20" t="s">
        <v>419</v>
      </c>
      <c r="E515" s="20" t="s">
        <v>422</v>
      </c>
      <c r="F515" s="20" t="s">
        <v>421</v>
      </c>
      <c r="G515" s="20" t="s">
        <v>16528</v>
      </c>
      <c r="H515" s="20" t="s">
        <v>14897</v>
      </c>
      <c r="I515" s="20" t="s">
        <v>16529</v>
      </c>
      <c r="J515" s="20" t="s">
        <v>101</v>
      </c>
      <c r="K515" s="20" t="s">
        <v>14732</v>
      </c>
      <c r="L515" s="20"/>
      <c r="M515" s="20" t="s">
        <v>15886</v>
      </c>
      <c r="N515" s="20" t="s">
        <v>14698</v>
      </c>
      <c r="O515" s="20" t="s">
        <v>15195</v>
      </c>
      <c r="P515" s="20" t="s">
        <v>14700</v>
      </c>
      <c r="Q515" s="20"/>
      <c r="R515" s="20"/>
      <c r="S515" s="20" t="s">
        <v>16530</v>
      </c>
      <c r="T515" s="20" t="s">
        <v>16531</v>
      </c>
      <c r="U515" s="20" t="s">
        <v>16541</v>
      </c>
      <c r="V515" s="20" t="s">
        <v>16542</v>
      </c>
      <c r="W515" s="20"/>
      <c r="X515" s="20"/>
      <c r="Y515" s="20" t="s">
        <v>69</v>
      </c>
      <c r="Z515" s="20"/>
      <c r="AA515" s="20" t="s">
        <v>15459</v>
      </c>
      <c r="AB515" s="20" t="s">
        <v>68</v>
      </c>
      <c r="AC515" s="20" t="s">
        <v>68</v>
      </c>
      <c r="AD515" s="20" t="s">
        <v>68</v>
      </c>
      <c r="AE515" s="20" t="s">
        <v>16536</v>
      </c>
      <c r="AF515" s="20" t="s">
        <v>69</v>
      </c>
      <c r="AG515" s="20" t="s">
        <v>16543</v>
      </c>
      <c r="AH515" s="20"/>
      <c r="AI515" s="20" t="s">
        <v>14875</v>
      </c>
      <c r="AJ515" s="20" t="s">
        <v>14276</v>
      </c>
      <c r="AK515" s="20" t="s">
        <v>14276</v>
      </c>
      <c r="AL515" s="20" t="s">
        <v>14276</v>
      </c>
      <c r="AM515" s="20" t="s">
        <v>15199</v>
      </c>
      <c r="AN515" s="20" t="s">
        <v>105</v>
      </c>
      <c r="AO515" s="20"/>
    </row>
    <row r="516" spans="1:41" x14ac:dyDescent="0.2">
      <c r="A516" s="20" t="s">
        <v>424</v>
      </c>
      <c r="B516" s="20" t="s">
        <v>16544</v>
      </c>
      <c r="C516" s="20" t="s">
        <v>16545</v>
      </c>
      <c r="D516" s="20" t="s">
        <v>419</v>
      </c>
      <c r="E516" s="20" t="s">
        <v>427</v>
      </c>
      <c r="F516" s="20" t="s">
        <v>426</v>
      </c>
      <c r="G516" s="20" t="s">
        <v>16546</v>
      </c>
      <c r="H516" s="20" t="s">
        <v>14730</v>
      </c>
      <c r="I516" s="20" t="s">
        <v>16547</v>
      </c>
      <c r="J516" s="20" t="s">
        <v>101</v>
      </c>
      <c r="K516" s="20" t="s">
        <v>14696</v>
      </c>
      <c r="L516" s="20" t="s">
        <v>14868</v>
      </c>
      <c r="M516" s="20"/>
      <c r="N516" s="20" t="s">
        <v>14698</v>
      </c>
      <c r="O516" s="20" t="s">
        <v>14761</v>
      </c>
      <c r="P516" s="20" t="s">
        <v>14700</v>
      </c>
      <c r="Q516" s="20"/>
      <c r="R516" s="20"/>
      <c r="S516" s="20" t="s">
        <v>16475</v>
      </c>
      <c r="T516" s="20" t="s">
        <v>14704</v>
      </c>
      <c r="U516" s="20" t="s">
        <v>16548</v>
      </c>
      <c r="V516" s="20" t="s">
        <v>16549</v>
      </c>
      <c r="W516" s="20"/>
      <c r="X516" s="20"/>
      <c r="Y516" s="20" t="s">
        <v>68</v>
      </c>
      <c r="Z516" s="20"/>
      <c r="AA516" s="20" t="s">
        <v>16550</v>
      </c>
      <c r="AB516" s="20" t="s">
        <v>68</v>
      </c>
      <c r="AC516" s="20"/>
      <c r="AD516" s="20"/>
      <c r="AE516" s="20" t="s">
        <v>16551</v>
      </c>
      <c r="AF516" s="20" t="s">
        <v>68</v>
      </c>
      <c r="AG516" s="20" t="s">
        <v>16552</v>
      </c>
      <c r="AH516" s="20"/>
      <c r="AI516" s="20" t="s">
        <v>14875</v>
      </c>
      <c r="AJ516" s="20" t="s">
        <v>14283</v>
      </c>
      <c r="AK516" s="20" t="s">
        <v>14283</v>
      </c>
      <c r="AL516" s="20" t="s">
        <v>16553</v>
      </c>
      <c r="AM516" s="20"/>
      <c r="AN516" s="20" t="s">
        <v>109</v>
      </c>
      <c r="AO516" s="20"/>
    </row>
    <row r="517" spans="1:41" x14ac:dyDescent="0.2">
      <c r="A517" s="20" t="s">
        <v>424</v>
      </c>
      <c r="B517" s="20" t="s">
        <v>16544</v>
      </c>
      <c r="C517" s="20" t="s">
        <v>16545</v>
      </c>
      <c r="D517" s="20" t="s">
        <v>419</v>
      </c>
      <c r="E517" s="20" t="s">
        <v>427</v>
      </c>
      <c r="F517" s="20" t="s">
        <v>426</v>
      </c>
      <c r="G517" s="20" t="s">
        <v>16546</v>
      </c>
      <c r="H517" s="20" t="s">
        <v>14730</v>
      </c>
      <c r="I517" s="20" t="s">
        <v>16547</v>
      </c>
      <c r="J517" s="20" t="s">
        <v>101</v>
      </c>
      <c r="K517" s="20" t="s">
        <v>14696</v>
      </c>
      <c r="L517" s="20" t="s">
        <v>14868</v>
      </c>
      <c r="M517" s="20"/>
      <c r="N517" s="20" t="s">
        <v>14698</v>
      </c>
      <c r="O517" s="20" t="s">
        <v>14761</v>
      </c>
      <c r="P517" s="20" t="s">
        <v>14700</v>
      </c>
      <c r="Q517" s="20"/>
      <c r="R517" s="20"/>
      <c r="S517" s="20" t="s">
        <v>16554</v>
      </c>
      <c r="T517" s="20" t="s">
        <v>14704</v>
      </c>
      <c r="U517" s="20" t="s">
        <v>16548</v>
      </c>
      <c r="V517" s="20" t="s">
        <v>16555</v>
      </c>
      <c r="W517" s="20"/>
      <c r="X517" s="20"/>
      <c r="Y517" s="20" t="s">
        <v>68</v>
      </c>
      <c r="Z517" s="20"/>
      <c r="AA517" s="20" t="s">
        <v>16550</v>
      </c>
      <c r="AB517" s="20" t="s">
        <v>68</v>
      </c>
      <c r="AC517" s="20"/>
      <c r="AD517" s="20"/>
      <c r="AE517" s="20" t="s">
        <v>16551</v>
      </c>
      <c r="AF517" s="20" t="s">
        <v>69</v>
      </c>
      <c r="AG517" s="20" t="s">
        <v>16556</v>
      </c>
      <c r="AH517" s="20"/>
      <c r="AI517" s="20" t="s">
        <v>14875</v>
      </c>
      <c r="AJ517" s="20" t="s">
        <v>14283</v>
      </c>
      <c r="AK517" s="20" t="s">
        <v>14232</v>
      </c>
      <c r="AL517" s="20" t="s">
        <v>16553</v>
      </c>
      <c r="AM517" s="20"/>
      <c r="AN517" s="20" t="s">
        <v>109</v>
      </c>
      <c r="AO517" s="20"/>
    </row>
    <row r="518" spans="1:41" x14ac:dyDescent="0.2">
      <c r="A518" s="20" t="s">
        <v>424</v>
      </c>
      <c r="B518" s="20" t="s">
        <v>16544</v>
      </c>
      <c r="C518" s="20" t="s">
        <v>16545</v>
      </c>
      <c r="D518" s="20" t="s">
        <v>419</v>
      </c>
      <c r="E518" s="20" t="s">
        <v>427</v>
      </c>
      <c r="F518" s="20" t="s">
        <v>426</v>
      </c>
      <c r="G518" s="20" t="s">
        <v>16546</v>
      </c>
      <c r="H518" s="20" t="s">
        <v>14730</v>
      </c>
      <c r="I518" s="20" t="s">
        <v>16547</v>
      </c>
      <c r="J518" s="20" t="s">
        <v>101</v>
      </c>
      <c r="K518" s="20" t="s">
        <v>14696</v>
      </c>
      <c r="L518" s="20" t="s">
        <v>14868</v>
      </c>
      <c r="M518" s="20"/>
      <c r="N518" s="20" t="s">
        <v>14698</v>
      </c>
      <c r="O518" s="20" t="s">
        <v>14761</v>
      </c>
      <c r="P518" s="20" t="s">
        <v>14700</v>
      </c>
      <c r="Q518" s="20"/>
      <c r="R518" s="20"/>
      <c r="S518" s="20" t="s">
        <v>16475</v>
      </c>
      <c r="T518" s="20" t="s">
        <v>14704</v>
      </c>
      <c r="U518" s="20" t="s">
        <v>16548</v>
      </c>
      <c r="V518" s="20" t="s">
        <v>16557</v>
      </c>
      <c r="W518" s="20"/>
      <c r="X518" s="20"/>
      <c r="Y518" s="20" t="s">
        <v>68</v>
      </c>
      <c r="Z518" s="20"/>
      <c r="AA518" s="20" t="s">
        <v>16550</v>
      </c>
      <c r="AB518" s="20" t="s">
        <v>68</v>
      </c>
      <c r="AC518" s="20"/>
      <c r="AD518" s="20"/>
      <c r="AE518" s="20" t="s">
        <v>16551</v>
      </c>
      <c r="AF518" s="20" t="s">
        <v>69</v>
      </c>
      <c r="AG518" s="20" t="s">
        <v>16558</v>
      </c>
      <c r="AH518" s="20"/>
      <c r="AI518" s="20" t="s">
        <v>14875</v>
      </c>
      <c r="AJ518" s="20" t="s">
        <v>14283</v>
      </c>
      <c r="AK518" s="20" t="s">
        <v>14283</v>
      </c>
      <c r="AL518" s="20" t="s">
        <v>16553</v>
      </c>
      <c r="AM518" s="20"/>
      <c r="AN518" s="20" t="s">
        <v>109</v>
      </c>
      <c r="AO518" s="20"/>
    </row>
    <row r="519" spans="1:41" x14ac:dyDescent="0.2">
      <c r="A519" s="20" t="s">
        <v>424</v>
      </c>
      <c r="B519" s="20" t="s">
        <v>16544</v>
      </c>
      <c r="C519" s="20" t="s">
        <v>16545</v>
      </c>
      <c r="D519" s="20" t="s">
        <v>419</v>
      </c>
      <c r="E519" s="20" t="s">
        <v>427</v>
      </c>
      <c r="F519" s="20" t="s">
        <v>426</v>
      </c>
      <c r="G519" s="20" t="s">
        <v>16546</v>
      </c>
      <c r="H519" s="20" t="s">
        <v>14730</v>
      </c>
      <c r="I519" s="20" t="s">
        <v>16547</v>
      </c>
      <c r="J519" s="20" t="s">
        <v>101</v>
      </c>
      <c r="K519" s="20" t="s">
        <v>14696</v>
      </c>
      <c r="L519" s="20" t="s">
        <v>14868</v>
      </c>
      <c r="M519" s="20"/>
      <c r="N519" s="20" t="s">
        <v>14698</v>
      </c>
      <c r="O519" s="20" t="s">
        <v>14714</v>
      </c>
      <c r="P519" s="20" t="s">
        <v>14700</v>
      </c>
      <c r="Q519" s="20"/>
      <c r="R519" s="20"/>
      <c r="S519" s="20" t="s">
        <v>16559</v>
      </c>
      <c r="T519" s="20" t="s">
        <v>14704</v>
      </c>
      <c r="U519" s="20" t="s">
        <v>16548</v>
      </c>
      <c r="V519" s="20" t="s">
        <v>16560</v>
      </c>
      <c r="W519" s="20"/>
      <c r="X519" s="20"/>
      <c r="Y519" s="20" t="s">
        <v>68</v>
      </c>
      <c r="Z519" s="20"/>
      <c r="AA519" s="20" t="s">
        <v>16550</v>
      </c>
      <c r="AB519" s="20" t="s">
        <v>68</v>
      </c>
      <c r="AC519" s="20"/>
      <c r="AD519" s="20"/>
      <c r="AE519" s="20" t="s">
        <v>16551</v>
      </c>
      <c r="AF519" s="20" t="s">
        <v>69</v>
      </c>
      <c r="AG519" s="20" t="s">
        <v>16561</v>
      </c>
      <c r="AH519" s="20"/>
      <c r="AI519" s="20" t="s">
        <v>14875</v>
      </c>
      <c r="AJ519" s="20" t="s">
        <v>14283</v>
      </c>
      <c r="AK519" s="20" t="s">
        <v>14715</v>
      </c>
      <c r="AL519" s="20" t="s">
        <v>16553</v>
      </c>
      <c r="AM519" s="20"/>
      <c r="AN519" s="20" t="s">
        <v>109</v>
      </c>
      <c r="AO519" s="20"/>
    </row>
    <row r="520" spans="1:41" x14ac:dyDescent="0.2">
      <c r="A520" s="20" t="s">
        <v>424</v>
      </c>
      <c r="B520" s="20" t="s">
        <v>16562</v>
      </c>
      <c r="C520" s="20" t="s">
        <v>16545</v>
      </c>
      <c r="D520" s="20" t="s">
        <v>419</v>
      </c>
      <c r="E520" s="20" t="s">
        <v>427</v>
      </c>
      <c r="F520" s="20" t="s">
        <v>426</v>
      </c>
      <c r="G520" s="20" t="s">
        <v>16546</v>
      </c>
      <c r="H520" s="20" t="s">
        <v>14730</v>
      </c>
      <c r="I520" s="20" t="s">
        <v>16547</v>
      </c>
      <c r="J520" s="20" t="s">
        <v>101</v>
      </c>
      <c r="K520" s="20" t="s">
        <v>14696</v>
      </c>
      <c r="L520" s="20" t="s">
        <v>15235</v>
      </c>
      <c r="M520" s="20"/>
      <c r="N520" s="20" t="s">
        <v>14698</v>
      </c>
      <c r="O520" s="20" t="s">
        <v>14761</v>
      </c>
      <c r="P520" s="20" t="s">
        <v>14700</v>
      </c>
      <c r="Q520" s="20"/>
      <c r="R520" s="20"/>
      <c r="S520" s="20" t="s">
        <v>16475</v>
      </c>
      <c r="T520" s="20" t="s">
        <v>14704</v>
      </c>
      <c r="U520" s="20" t="s">
        <v>16563</v>
      </c>
      <c r="V520" s="20" t="s">
        <v>16564</v>
      </c>
      <c r="W520" s="20"/>
      <c r="X520" s="20"/>
      <c r="Y520" s="20" t="s">
        <v>68</v>
      </c>
      <c r="Z520" s="20"/>
      <c r="AA520" s="20" t="s">
        <v>16550</v>
      </c>
      <c r="AB520" s="20" t="s">
        <v>68</v>
      </c>
      <c r="AC520" s="20"/>
      <c r="AD520" s="20"/>
      <c r="AE520" s="20" t="s">
        <v>16551</v>
      </c>
      <c r="AF520" s="20" t="s">
        <v>68</v>
      </c>
      <c r="AG520" s="20" t="s">
        <v>16565</v>
      </c>
      <c r="AH520" s="20"/>
      <c r="AI520" s="20" t="s">
        <v>14875</v>
      </c>
      <c r="AJ520" s="20" t="s">
        <v>14283</v>
      </c>
      <c r="AK520" s="20" t="s">
        <v>14283</v>
      </c>
      <c r="AL520" s="20" t="s">
        <v>16553</v>
      </c>
      <c r="AM520" s="20"/>
      <c r="AN520" s="20" t="s">
        <v>109</v>
      </c>
      <c r="AO520" s="20"/>
    </row>
    <row r="521" spans="1:41" x14ac:dyDescent="0.2">
      <c r="A521" s="20" t="s">
        <v>424</v>
      </c>
      <c r="B521" s="20" t="s">
        <v>16562</v>
      </c>
      <c r="C521" s="20" t="s">
        <v>16545</v>
      </c>
      <c r="D521" s="20" t="s">
        <v>419</v>
      </c>
      <c r="E521" s="20" t="s">
        <v>427</v>
      </c>
      <c r="F521" s="20" t="s">
        <v>426</v>
      </c>
      <c r="G521" s="20" t="s">
        <v>16546</v>
      </c>
      <c r="H521" s="20" t="s">
        <v>14730</v>
      </c>
      <c r="I521" s="20" t="s">
        <v>16547</v>
      </c>
      <c r="J521" s="20" t="s">
        <v>101</v>
      </c>
      <c r="K521" s="20" t="s">
        <v>14696</v>
      </c>
      <c r="L521" s="20" t="s">
        <v>15235</v>
      </c>
      <c r="M521" s="20"/>
      <c r="N521" s="20" t="s">
        <v>14698</v>
      </c>
      <c r="O521" s="20" t="s">
        <v>14761</v>
      </c>
      <c r="P521" s="20" t="s">
        <v>14700</v>
      </c>
      <c r="Q521" s="20"/>
      <c r="R521" s="20"/>
      <c r="S521" s="20" t="s">
        <v>16554</v>
      </c>
      <c r="T521" s="20" t="s">
        <v>14704</v>
      </c>
      <c r="U521" s="20" t="s">
        <v>16563</v>
      </c>
      <c r="V521" s="20" t="s">
        <v>16555</v>
      </c>
      <c r="W521" s="20"/>
      <c r="X521" s="20"/>
      <c r="Y521" s="20" t="s">
        <v>68</v>
      </c>
      <c r="Z521" s="20"/>
      <c r="AA521" s="20" t="s">
        <v>16550</v>
      </c>
      <c r="AB521" s="20" t="s">
        <v>68</v>
      </c>
      <c r="AC521" s="20"/>
      <c r="AD521" s="20"/>
      <c r="AE521" s="20" t="s">
        <v>16551</v>
      </c>
      <c r="AF521" s="20" t="s">
        <v>69</v>
      </c>
      <c r="AG521" s="20" t="s">
        <v>16566</v>
      </c>
      <c r="AH521" s="20"/>
      <c r="AI521" s="20" t="s">
        <v>14875</v>
      </c>
      <c r="AJ521" s="20" t="s">
        <v>14283</v>
      </c>
      <c r="AK521" s="20" t="s">
        <v>14232</v>
      </c>
      <c r="AL521" s="20" t="s">
        <v>16553</v>
      </c>
      <c r="AM521" s="20"/>
      <c r="AN521" s="20" t="s">
        <v>109</v>
      </c>
      <c r="AO521" s="20"/>
    </row>
    <row r="522" spans="1:41" x14ac:dyDescent="0.2">
      <c r="A522" s="20" t="s">
        <v>424</v>
      </c>
      <c r="B522" s="20" t="s">
        <v>16562</v>
      </c>
      <c r="C522" s="20" t="s">
        <v>16545</v>
      </c>
      <c r="D522" s="20" t="s">
        <v>419</v>
      </c>
      <c r="E522" s="20" t="s">
        <v>427</v>
      </c>
      <c r="F522" s="20" t="s">
        <v>426</v>
      </c>
      <c r="G522" s="20" t="s">
        <v>16546</v>
      </c>
      <c r="H522" s="20" t="s">
        <v>14730</v>
      </c>
      <c r="I522" s="20" t="s">
        <v>16547</v>
      </c>
      <c r="J522" s="20" t="s">
        <v>101</v>
      </c>
      <c r="K522" s="20" t="s">
        <v>14696</v>
      </c>
      <c r="L522" s="20" t="s">
        <v>15235</v>
      </c>
      <c r="M522" s="20"/>
      <c r="N522" s="20" t="s">
        <v>14698</v>
      </c>
      <c r="O522" s="20" t="s">
        <v>14761</v>
      </c>
      <c r="P522" s="20" t="s">
        <v>14700</v>
      </c>
      <c r="Q522" s="20"/>
      <c r="R522" s="20"/>
      <c r="S522" s="20" t="s">
        <v>16475</v>
      </c>
      <c r="T522" s="20" t="s">
        <v>14704</v>
      </c>
      <c r="U522" s="20" t="s">
        <v>16563</v>
      </c>
      <c r="V522" s="20" t="s">
        <v>16549</v>
      </c>
      <c r="W522" s="20"/>
      <c r="X522" s="20"/>
      <c r="Y522" s="20" t="s">
        <v>68</v>
      </c>
      <c r="Z522" s="20"/>
      <c r="AA522" s="20" t="s">
        <v>16550</v>
      </c>
      <c r="AB522" s="20" t="s">
        <v>68</v>
      </c>
      <c r="AC522" s="20"/>
      <c r="AD522" s="20"/>
      <c r="AE522" s="20" t="s">
        <v>16551</v>
      </c>
      <c r="AF522" s="20" t="s">
        <v>69</v>
      </c>
      <c r="AG522" s="20" t="s">
        <v>16567</v>
      </c>
      <c r="AH522" s="20"/>
      <c r="AI522" s="20" t="s">
        <v>14875</v>
      </c>
      <c r="AJ522" s="20" t="s">
        <v>14283</v>
      </c>
      <c r="AK522" s="20" t="s">
        <v>14283</v>
      </c>
      <c r="AL522" s="20" t="s">
        <v>16553</v>
      </c>
      <c r="AM522" s="20"/>
      <c r="AN522" s="20" t="s">
        <v>109</v>
      </c>
      <c r="AO522" s="20"/>
    </row>
    <row r="523" spans="1:41" x14ac:dyDescent="0.2">
      <c r="A523" s="20" t="s">
        <v>424</v>
      </c>
      <c r="B523" s="20" t="s">
        <v>16562</v>
      </c>
      <c r="C523" s="20" t="s">
        <v>16545</v>
      </c>
      <c r="D523" s="20" t="s">
        <v>419</v>
      </c>
      <c r="E523" s="20" t="s">
        <v>427</v>
      </c>
      <c r="F523" s="20" t="s">
        <v>426</v>
      </c>
      <c r="G523" s="20" t="s">
        <v>16546</v>
      </c>
      <c r="H523" s="20" t="s">
        <v>14730</v>
      </c>
      <c r="I523" s="20" t="s">
        <v>16547</v>
      </c>
      <c r="J523" s="20" t="s">
        <v>101</v>
      </c>
      <c r="K523" s="20" t="s">
        <v>14696</v>
      </c>
      <c r="L523" s="20" t="s">
        <v>15235</v>
      </c>
      <c r="M523" s="20"/>
      <c r="N523" s="20" t="s">
        <v>14698</v>
      </c>
      <c r="O523" s="20" t="s">
        <v>14714</v>
      </c>
      <c r="P523" s="20" t="s">
        <v>14700</v>
      </c>
      <c r="Q523" s="20"/>
      <c r="R523" s="20"/>
      <c r="S523" s="20" t="s">
        <v>16559</v>
      </c>
      <c r="T523" s="20" t="s">
        <v>14704</v>
      </c>
      <c r="U523" s="20" t="s">
        <v>16563</v>
      </c>
      <c r="V523" s="20" t="s">
        <v>16568</v>
      </c>
      <c r="W523" s="20"/>
      <c r="X523" s="20"/>
      <c r="Y523" s="20" t="s">
        <v>68</v>
      </c>
      <c r="Z523" s="20"/>
      <c r="AA523" s="20" t="s">
        <v>16550</v>
      </c>
      <c r="AB523" s="20" t="s">
        <v>68</v>
      </c>
      <c r="AC523" s="20"/>
      <c r="AD523" s="20"/>
      <c r="AE523" s="20" t="s">
        <v>16551</v>
      </c>
      <c r="AF523" s="20" t="s">
        <v>69</v>
      </c>
      <c r="AG523" s="20" t="s">
        <v>16569</v>
      </c>
      <c r="AH523" s="20"/>
      <c r="AI523" s="20" t="s">
        <v>14875</v>
      </c>
      <c r="AJ523" s="20" t="s">
        <v>14283</v>
      </c>
      <c r="AK523" s="20" t="s">
        <v>14715</v>
      </c>
      <c r="AL523" s="20" t="s">
        <v>16553</v>
      </c>
      <c r="AM523" s="20"/>
      <c r="AN523" s="20" t="s">
        <v>109</v>
      </c>
      <c r="AO523" s="20"/>
    </row>
    <row r="524" spans="1:41" x14ac:dyDescent="0.2">
      <c r="A524" s="20" t="s">
        <v>424</v>
      </c>
      <c r="B524" s="20" t="s">
        <v>16570</v>
      </c>
      <c r="C524" s="20" t="s">
        <v>16545</v>
      </c>
      <c r="D524" s="20" t="s">
        <v>419</v>
      </c>
      <c r="E524" s="20" t="s">
        <v>427</v>
      </c>
      <c r="F524" s="20" t="s">
        <v>426</v>
      </c>
      <c r="G524" s="20" t="s">
        <v>16546</v>
      </c>
      <c r="H524" s="20" t="s">
        <v>14730</v>
      </c>
      <c r="I524" s="20" t="s">
        <v>16547</v>
      </c>
      <c r="J524" s="20" t="s">
        <v>101</v>
      </c>
      <c r="K524" s="20" t="s">
        <v>14696</v>
      </c>
      <c r="L524" s="20" t="s">
        <v>16553</v>
      </c>
      <c r="M524" s="20"/>
      <c r="N524" s="20" t="s">
        <v>14698</v>
      </c>
      <c r="O524" s="20" t="s">
        <v>14761</v>
      </c>
      <c r="P524" s="20" t="s">
        <v>14700</v>
      </c>
      <c r="Q524" s="20"/>
      <c r="R524" s="20"/>
      <c r="S524" s="20" t="s">
        <v>16475</v>
      </c>
      <c r="T524" s="20" t="s">
        <v>14704</v>
      </c>
      <c r="U524" s="20" t="s">
        <v>16571</v>
      </c>
      <c r="V524" s="20" t="s">
        <v>16572</v>
      </c>
      <c r="W524" s="20"/>
      <c r="X524" s="20"/>
      <c r="Y524" s="20" t="s">
        <v>68</v>
      </c>
      <c r="Z524" s="20"/>
      <c r="AA524" s="20" t="s">
        <v>16550</v>
      </c>
      <c r="AB524" s="20" t="s">
        <v>68</v>
      </c>
      <c r="AC524" s="20"/>
      <c r="AD524" s="20"/>
      <c r="AE524" s="20" t="s">
        <v>16551</v>
      </c>
      <c r="AF524" s="20" t="s">
        <v>68</v>
      </c>
      <c r="AG524" s="20" t="s">
        <v>16573</v>
      </c>
      <c r="AH524" s="20"/>
      <c r="AI524" s="20" t="s">
        <v>14875</v>
      </c>
      <c r="AJ524" s="20" t="s">
        <v>14283</v>
      </c>
      <c r="AK524" s="20" t="s">
        <v>14283</v>
      </c>
      <c r="AL524" s="20" t="s">
        <v>16553</v>
      </c>
      <c r="AM524" s="20"/>
      <c r="AN524" s="20" t="s">
        <v>109</v>
      </c>
      <c r="AO524" s="20"/>
    </row>
    <row r="525" spans="1:41" x14ac:dyDescent="0.2">
      <c r="A525" s="20" t="s">
        <v>424</v>
      </c>
      <c r="B525" s="20" t="s">
        <v>16570</v>
      </c>
      <c r="C525" s="20" t="s">
        <v>16545</v>
      </c>
      <c r="D525" s="20" t="s">
        <v>419</v>
      </c>
      <c r="E525" s="20" t="s">
        <v>427</v>
      </c>
      <c r="F525" s="20" t="s">
        <v>426</v>
      </c>
      <c r="G525" s="20" t="s">
        <v>16546</v>
      </c>
      <c r="H525" s="20" t="s">
        <v>14730</v>
      </c>
      <c r="I525" s="20" t="s">
        <v>16547</v>
      </c>
      <c r="J525" s="20" t="s">
        <v>101</v>
      </c>
      <c r="K525" s="20" t="s">
        <v>14696</v>
      </c>
      <c r="L525" s="20" t="s">
        <v>16553</v>
      </c>
      <c r="M525" s="20"/>
      <c r="N525" s="20" t="s">
        <v>14698</v>
      </c>
      <c r="O525" s="20" t="s">
        <v>14761</v>
      </c>
      <c r="P525" s="20" t="s">
        <v>14700</v>
      </c>
      <c r="Q525" s="20"/>
      <c r="R525" s="20"/>
      <c r="S525" s="20" t="s">
        <v>16554</v>
      </c>
      <c r="T525" s="20" t="s">
        <v>14704</v>
      </c>
      <c r="U525" s="20" t="s">
        <v>16571</v>
      </c>
      <c r="V525" s="20" t="s">
        <v>16574</v>
      </c>
      <c r="W525" s="20"/>
      <c r="X525" s="20"/>
      <c r="Y525" s="20" t="s">
        <v>68</v>
      </c>
      <c r="Z525" s="20"/>
      <c r="AA525" s="20" t="s">
        <v>16550</v>
      </c>
      <c r="AB525" s="20" t="s">
        <v>68</v>
      </c>
      <c r="AC525" s="20"/>
      <c r="AD525" s="20"/>
      <c r="AE525" s="20" t="s">
        <v>16551</v>
      </c>
      <c r="AF525" s="20" t="s">
        <v>69</v>
      </c>
      <c r="AG525" s="20" t="s">
        <v>16575</v>
      </c>
      <c r="AH525" s="20"/>
      <c r="AI525" s="20" t="s">
        <v>14875</v>
      </c>
      <c r="AJ525" s="20" t="s">
        <v>14283</v>
      </c>
      <c r="AK525" s="20" t="s">
        <v>14232</v>
      </c>
      <c r="AL525" s="20" t="s">
        <v>16553</v>
      </c>
      <c r="AM525" s="20"/>
      <c r="AN525" s="20" t="s">
        <v>109</v>
      </c>
      <c r="AO525" s="20"/>
    </row>
    <row r="526" spans="1:41" x14ac:dyDescent="0.2">
      <c r="A526" s="20" t="s">
        <v>424</v>
      </c>
      <c r="B526" s="20" t="s">
        <v>16570</v>
      </c>
      <c r="C526" s="20" t="s">
        <v>16545</v>
      </c>
      <c r="D526" s="20" t="s">
        <v>419</v>
      </c>
      <c r="E526" s="20" t="s">
        <v>427</v>
      </c>
      <c r="F526" s="20" t="s">
        <v>426</v>
      </c>
      <c r="G526" s="20" t="s">
        <v>16546</v>
      </c>
      <c r="H526" s="20" t="s">
        <v>14730</v>
      </c>
      <c r="I526" s="20" t="s">
        <v>16547</v>
      </c>
      <c r="J526" s="20" t="s">
        <v>101</v>
      </c>
      <c r="K526" s="20" t="s">
        <v>14696</v>
      </c>
      <c r="L526" s="20" t="s">
        <v>16553</v>
      </c>
      <c r="M526" s="20"/>
      <c r="N526" s="20" t="s">
        <v>14698</v>
      </c>
      <c r="O526" s="20" t="s">
        <v>14761</v>
      </c>
      <c r="P526" s="20" t="s">
        <v>14700</v>
      </c>
      <c r="Q526" s="20"/>
      <c r="R526" s="20"/>
      <c r="S526" s="20" t="s">
        <v>16475</v>
      </c>
      <c r="T526" s="20" t="s">
        <v>14704</v>
      </c>
      <c r="U526" s="20" t="s">
        <v>16571</v>
      </c>
      <c r="V526" s="20" t="s">
        <v>16576</v>
      </c>
      <c r="W526" s="20"/>
      <c r="X526" s="20"/>
      <c r="Y526" s="20" t="s">
        <v>68</v>
      </c>
      <c r="Z526" s="20"/>
      <c r="AA526" s="20" t="s">
        <v>16550</v>
      </c>
      <c r="AB526" s="20" t="s">
        <v>68</v>
      </c>
      <c r="AC526" s="20"/>
      <c r="AD526" s="20"/>
      <c r="AE526" s="20" t="s">
        <v>16551</v>
      </c>
      <c r="AF526" s="20" t="s">
        <v>69</v>
      </c>
      <c r="AG526" s="20" t="s">
        <v>16577</v>
      </c>
      <c r="AH526" s="20"/>
      <c r="AI526" s="20" t="s">
        <v>14875</v>
      </c>
      <c r="AJ526" s="20" t="s">
        <v>14283</v>
      </c>
      <c r="AK526" s="20" t="s">
        <v>14283</v>
      </c>
      <c r="AL526" s="20" t="s">
        <v>16553</v>
      </c>
      <c r="AM526" s="20"/>
      <c r="AN526" s="20" t="s">
        <v>109</v>
      </c>
      <c r="AO526" s="20"/>
    </row>
    <row r="527" spans="1:41" x14ac:dyDescent="0.2">
      <c r="A527" s="20" t="s">
        <v>424</v>
      </c>
      <c r="B527" s="20" t="s">
        <v>16570</v>
      </c>
      <c r="C527" s="20" t="s">
        <v>16545</v>
      </c>
      <c r="D527" s="20" t="s">
        <v>419</v>
      </c>
      <c r="E527" s="20" t="s">
        <v>427</v>
      </c>
      <c r="F527" s="20" t="s">
        <v>426</v>
      </c>
      <c r="G527" s="20" t="s">
        <v>16546</v>
      </c>
      <c r="H527" s="20" t="s">
        <v>14730</v>
      </c>
      <c r="I527" s="20" t="s">
        <v>16547</v>
      </c>
      <c r="J527" s="20" t="s">
        <v>101</v>
      </c>
      <c r="K527" s="20" t="s">
        <v>14696</v>
      </c>
      <c r="L527" s="20" t="s">
        <v>16553</v>
      </c>
      <c r="M527" s="20"/>
      <c r="N527" s="20" t="s">
        <v>14698</v>
      </c>
      <c r="O527" s="20" t="s">
        <v>14714</v>
      </c>
      <c r="P527" s="20" t="s">
        <v>14700</v>
      </c>
      <c r="Q527" s="20"/>
      <c r="R527" s="20"/>
      <c r="S527" s="20" t="s">
        <v>16559</v>
      </c>
      <c r="T527" s="20" t="s">
        <v>14704</v>
      </c>
      <c r="U527" s="20" t="s">
        <v>16571</v>
      </c>
      <c r="V527" s="20" t="s">
        <v>16578</v>
      </c>
      <c r="W527" s="20"/>
      <c r="X527" s="20"/>
      <c r="Y527" s="20" t="s">
        <v>68</v>
      </c>
      <c r="Z527" s="20"/>
      <c r="AA527" s="20" t="s">
        <v>16550</v>
      </c>
      <c r="AB527" s="20" t="s">
        <v>68</v>
      </c>
      <c r="AC527" s="20"/>
      <c r="AD527" s="20"/>
      <c r="AE527" s="20" t="s">
        <v>16551</v>
      </c>
      <c r="AF527" s="20" t="s">
        <v>69</v>
      </c>
      <c r="AG527" s="20" t="s">
        <v>16579</v>
      </c>
      <c r="AH527" s="20"/>
      <c r="AI527" s="20" t="s">
        <v>14875</v>
      </c>
      <c r="AJ527" s="20" t="s">
        <v>14283</v>
      </c>
      <c r="AK527" s="20" t="s">
        <v>14715</v>
      </c>
      <c r="AL527" s="20" t="s">
        <v>16553</v>
      </c>
      <c r="AM527" s="20"/>
      <c r="AN527" s="20" t="s">
        <v>109</v>
      </c>
      <c r="AO527" s="20"/>
    </row>
    <row r="528" spans="1:41" x14ac:dyDescent="0.2">
      <c r="A528" s="20" t="s">
        <v>424</v>
      </c>
      <c r="B528" s="20" t="s">
        <v>16580</v>
      </c>
      <c r="C528" s="20" t="s">
        <v>16545</v>
      </c>
      <c r="D528" s="20" t="s">
        <v>419</v>
      </c>
      <c r="E528" s="20" t="s">
        <v>427</v>
      </c>
      <c r="F528" s="20" t="s">
        <v>426</v>
      </c>
      <c r="G528" s="20" t="s">
        <v>16546</v>
      </c>
      <c r="H528" s="20" t="s">
        <v>14730</v>
      </c>
      <c r="I528" s="20" t="s">
        <v>16547</v>
      </c>
      <c r="J528" s="20" t="s">
        <v>101</v>
      </c>
      <c r="K528" s="20" t="s">
        <v>14696</v>
      </c>
      <c r="L528" s="20" t="s">
        <v>14868</v>
      </c>
      <c r="M528" s="20"/>
      <c r="N528" s="20" t="s">
        <v>14698</v>
      </c>
      <c r="O528" s="20" t="s">
        <v>14761</v>
      </c>
      <c r="P528" s="20" t="s">
        <v>14700</v>
      </c>
      <c r="Q528" s="20"/>
      <c r="R528" s="20"/>
      <c r="S528" s="20" t="s">
        <v>16475</v>
      </c>
      <c r="T528" s="20" t="s">
        <v>14704</v>
      </c>
      <c r="U528" s="20" t="s">
        <v>14791</v>
      </c>
      <c r="V528" s="20" t="s">
        <v>16103</v>
      </c>
      <c r="W528" s="20"/>
      <c r="X528" s="20"/>
      <c r="Y528" s="20" t="s">
        <v>68</v>
      </c>
      <c r="Z528" s="20"/>
      <c r="AA528" s="20" t="s">
        <v>16550</v>
      </c>
      <c r="AB528" s="20" t="s">
        <v>68</v>
      </c>
      <c r="AC528" s="20"/>
      <c r="AD528" s="20"/>
      <c r="AE528" s="20" t="s">
        <v>16551</v>
      </c>
      <c r="AF528" s="20" t="s">
        <v>68</v>
      </c>
      <c r="AG528" s="20" t="s">
        <v>16581</v>
      </c>
      <c r="AH528" s="20"/>
      <c r="AI528" s="20" t="s">
        <v>14875</v>
      </c>
      <c r="AJ528" s="20" t="s">
        <v>14283</v>
      </c>
      <c r="AK528" s="20" t="s">
        <v>14283</v>
      </c>
      <c r="AL528" s="20" t="s">
        <v>16553</v>
      </c>
      <c r="AM528" s="20"/>
      <c r="AN528" s="20" t="s">
        <v>109</v>
      </c>
      <c r="AO528" s="20"/>
    </row>
    <row r="529" spans="1:41" x14ac:dyDescent="0.2">
      <c r="A529" s="20" t="s">
        <v>424</v>
      </c>
      <c r="B529" s="20" t="s">
        <v>16580</v>
      </c>
      <c r="C529" s="20" t="s">
        <v>16545</v>
      </c>
      <c r="D529" s="20" t="s">
        <v>419</v>
      </c>
      <c r="E529" s="20" t="s">
        <v>427</v>
      </c>
      <c r="F529" s="20" t="s">
        <v>426</v>
      </c>
      <c r="G529" s="20" t="s">
        <v>16546</v>
      </c>
      <c r="H529" s="20" t="s">
        <v>14730</v>
      </c>
      <c r="I529" s="20" t="s">
        <v>16547</v>
      </c>
      <c r="J529" s="20" t="s">
        <v>101</v>
      </c>
      <c r="K529" s="20" t="s">
        <v>14696</v>
      </c>
      <c r="L529" s="20" t="s">
        <v>14868</v>
      </c>
      <c r="M529" s="20"/>
      <c r="N529" s="20" t="s">
        <v>14698</v>
      </c>
      <c r="O529" s="20" t="s">
        <v>14761</v>
      </c>
      <c r="P529" s="20" t="s">
        <v>14700</v>
      </c>
      <c r="Q529" s="20"/>
      <c r="R529" s="20"/>
      <c r="S529" s="20" t="s">
        <v>16554</v>
      </c>
      <c r="T529" s="20" t="s">
        <v>14704</v>
      </c>
      <c r="U529" s="20" t="s">
        <v>14791</v>
      </c>
      <c r="V529" s="20" t="s">
        <v>16582</v>
      </c>
      <c r="W529" s="20"/>
      <c r="X529" s="20"/>
      <c r="Y529" s="20" t="s">
        <v>68</v>
      </c>
      <c r="Z529" s="20"/>
      <c r="AA529" s="20" t="s">
        <v>16550</v>
      </c>
      <c r="AB529" s="20" t="s">
        <v>68</v>
      </c>
      <c r="AC529" s="20"/>
      <c r="AD529" s="20"/>
      <c r="AE529" s="20" t="s">
        <v>16551</v>
      </c>
      <c r="AF529" s="20" t="s">
        <v>69</v>
      </c>
      <c r="AG529" s="20" t="s">
        <v>16583</v>
      </c>
      <c r="AH529" s="20"/>
      <c r="AI529" s="20" t="s">
        <v>14875</v>
      </c>
      <c r="AJ529" s="20" t="s">
        <v>14283</v>
      </c>
      <c r="AK529" s="20" t="s">
        <v>14232</v>
      </c>
      <c r="AL529" s="20" t="s">
        <v>16553</v>
      </c>
      <c r="AM529" s="20"/>
      <c r="AN529" s="20" t="s">
        <v>109</v>
      </c>
      <c r="AO529" s="20"/>
    </row>
    <row r="530" spans="1:41" x14ac:dyDescent="0.2">
      <c r="A530" s="20" t="s">
        <v>424</v>
      </c>
      <c r="B530" s="20" t="s">
        <v>16580</v>
      </c>
      <c r="C530" s="20" t="s">
        <v>16545</v>
      </c>
      <c r="D530" s="20" t="s">
        <v>419</v>
      </c>
      <c r="E530" s="20" t="s">
        <v>427</v>
      </c>
      <c r="F530" s="20" t="s">
        <v>426</v>
      </c>
      <c r="G530" s="20" t="s">
        <v>16546</v>
      </c>
      <c r="H530" s="20" t="s">
        <v>14730</v>
      </c>
      <c r="I530" s="20" t="s">
        <v>16547</v>
      </c>
      <c r="J530" s="20" t="s">
        <v>101</v>
      </c>
      <c r="K530" s="20" t="s">
        <v>14696</v>
      </c>
      <c r="L530" s="20" t="s">
        <v>14868</v>
      </c>
      <c r="M530" s="20"/>
      <c r="N530" s="20" t="s">
        <v>14698</v>
      </c>
      <c r="O530" s="20" t="s">
        <v>14761</v>
      </c>
      <c r="P530" s="20" t="s">
        <v>14700</v>
      </c>
      <c r="Q530" s="20"/>
      <c r="R530" s="20"/>
      <c r="S530" s="20" t="s">
        <v>16475</v>
      </c>
      <c r="T530" s="20" t="s">
        <v>14704</v>
      </c>
      <c r="U530" s="20" t="s">
        <v>14791</v>
      </c>
      <c r="V530" s="20" t="s">
        <v>16584</v>
      </c>
      <c r="W530" s="20"/>
      <c r="X530" s="20"/>
      <c r="Y530" s="20" t="s">
        <v>68</v>
      </c>
      <c r="Z530" s="20"/>
      <c r="AA530" s="20" t="s">
        <v>16550</v>
      </c>
      <c r="AB530" s="20" t="s">
        <v>68</v>
      </c>
      <c r="AC530" s="20"/>
      <c r="AD530" s="20"/>
      <c r="AE530" s="20" t="s">
        <v>16551</v>
      </c>
      <c r="AF530" s="20" t="s">
        <v>69</v>
      </c>
      <c r="AG530" s="20" t="s">
        <v>16585</v>
      </c>
      <c r="AH530" s="20"/>
      <c r="AI530" s="20" t="s">
        <v>14875</v>
      </c>
      <c r="AJ530" s="20" t="s">
        <v>14283</v>
      </c>
      <c r="AK530" s="20" t="s">
        <v>14283</v>
      </c>
      <c r="AL530" s="20" t="s">
        <v>16553</v>
      </c>
      <c r="AM530" s="20"/>
      <c r="AN530" s="20" t="s">
        <v>109</v>
      </c>
      <c r="AO530" s="20"/>
    </row>
    <row r="531" spans="1:41" x14ac:dyDescent="0.2">
      <c r="A531" s="20" t="s">
        <v>424</v>
      </c>
      <c r="B531" s="20" t="s">
        <v>16580</v>
      </c>
      <c r="C531" s="20" t="s">
        <v>16545</v>
      </c>
      <c r="D531" s="20" t="s">
        <v>419</v>
      </c>
      <c r="E531" s="20" t="s">
        <v>427</v>
      </c>
      <c r="F531" s="20" t="s">
        <v>426</v>
      </c>
      <c r="G531" s="20" t="s">
        <v>16546</v>
      </c>
      <c r="H531" s="20" t="s">
        <v>14730</v>
      </c>
      <c r="I531" s="20" t="s">
        <v>16547</v>
      </c>
      <c r="J531" s="20" t="s">
        <v>101</v>
      </c>
      <c r="K531" s="20" t="s">
        <v>14696</v>
      </c>
      <c r="L531" s="20" t="s">
        <v>14868</v>
      </c>
      <c r="M531" s="20"/>
      <c r="N531" s="20" t="s">
        <v>14698</v>
      </c>
      <c r="O531" s="20" t="s">
        <v>14714</v>
      </c>
      <c r="P531" s="20" t="s">
        <v>14700</v>
      </c>
      <c r="Q531" s="20"/>
      <c r="R531" s="20"/>
      <c r="S531" s="20" t="s">
        <v>16559</v>
      </c>
      <c r="T531" s="20" t="s">
        <v>14704</v>
      </c>
      <c r="U531" s="20" t="s">
        <v>14791</v>
      </c>
      <c r="V531" s="20" t="s">
        <v>16479</v>
      </c>
      <c r="W531" s="20"/>
      <c r="X531" s="20"/>
      <c r="Y531" s="20" t="s">
        <v>68</v>
      </c>
      <c r="Z531" s="20"/>
      <c r="AA531" s="20" t="s">
        <v>16550</v>
      </c>
      <c r="AB531" s="20" t="s">
        <v>68</v>
      </c>
      <c r="AC531" s="20"/>
      <c r="AD531" s="20"/>
      <c r="AE531" s="20" t="s">
        <v>16551</v>
      </c>
      <c r="AF531" s="20" t="s">
        <v>69</v>
      </c>
      <c r="AG531" s="20" t="s">
        <v>16586</v>
      </c>
      <c r="AH531" s="20"/>
      <c r="AI531" s="20" t="s">
        <v>14875</v>
      </c>
      <c r="AJ531" s="20" t="s">
        <v>14283</v>
      </c>
      <c r="AK531" s="20" t="s">
        <v>14715</v>
      </c>
      <c r="AL531" s="20" t="s">
        <v>16553</v>
      </c>
      <c r="AM531" s="20"/>
      <c r="AN531" s="20" t="s">
        <v>109</v>
      </c>
      <c r="AO531" s="20"/>
    </row>
    <row r="532" spans="1:41" x14ac:dyDescent="0.2">
      <c r="A532" s="20" t="s">
        <v>424</v>
      </c>
      <c r="B532" s="20" t="s">
        <v>16587</v>
      </c>
      <c r="C532" s="20" t="s">
        <v>16545</v>
      </c>
      <c r="D532" s="20" t="s">
        <v>419</v>
      </c>
      <c r="E532" s="20" t="s">
        <v>427</v>
      </c>
      <c r="F532" s="20" t="s">
        <v>426</v>
      </c>
      <c r="G532" s="20" t="s">
        <v>16546</v>
      </c>
      <c r="H532" s="20" t="s">
        <v>14730</v>
      </c>
      <c r="I532" s="20" t="s">
        <v>16547</v>
      </c>
      <c r="J532" s="20" t="s">
        <v>101</v>
      </c>
      <c r="K532" s="20" t="s">
        <v>14696</v>
      </c>
      <c r="L532" s="20" t="s">
        <v>15235</v>
      </c>
      <c r="M532" s="20"/>
      <c r="N532" s="20" t="s">
        <v>14698</v>
      </c>
      <c r="O532" s="20" t="s">
        <v>14761</v>
      </c>
      <c r="P532" s="20" t="s">
        <v>14700</v>
      </c>
      <c r="Q532" s="20"/>
      <c r="R532" s="20"/>
      <c r="S532" s="20" t="s">
        <v>16475</v>
      </c>
      <c r="T532" s="20" t="s">
        <v>14704</v>
      </c>
      <c r="U532" s="20" t="s">
        <v>15857</v>
      </c>
      <c r="V532" s="20" t="s">
        <v>15870</v>
      </c>
      <c r="W532" s="20"/>
      <c r="X532" s="20"/>
      <c r="Y532" s="20" t="s">
        <v>68</v>
      </c>
      <c r="Z532" s="20"/>
      <c r="AA532" s="20" t="s">
        <v>16550</v>
      </c>
      <c r="AB532" s="20" t="s">
        <v>68</v>
      </c>
      <c r="AC532" s="20"/>
      <c r="AD532" s="20"/>
      <c r="AE532" s="20" t="s">
        <v>16551</v>
      </c>
      <c r="AF532" s="20" t="s">
        <v>68</v>
      </c>
      <c r="AG532" s="20" t="s">
        <v>16588</v>
      </c>
      <c r="AH532" s="20"/>
      <c r="AI532" s="20" t="s">
        <v>14875</v>
      </c>
      <c r="AJ532" s="20" t="s">
        <v>14283</v>
      </c>
      <c r="AK532" s="20" t="s">
        <v>14283</v>
      </c>
      <c r="AL532" s="20" t="s">
        <v>16553</v>
      </c>
      <c r="AM532" s="20"/>
      <c r="AN532" s="20" t="s">
        <v>109</v>
      </c>
      <c r="AO532" s="20"/>
    </row>
    <row r="533" spans="1:41" x14ac:dyDescent="0.2">
      <c r="A533" s="20" t="s">
        <v>424</v>
      </c>
      <c r="B533" s="20" t="s">
        <v>16587</v>
      </c>
      <c r="C533" s="20" t="s">
        <v>16545</v>
      </c>
      <c r="D533" s="20" t="s">
        <v>419</v>
      </c>
      <c r="E533" s="20" t="s">
        <v>427</v>
      </c>
      <c r="F533" s="20" t="s">
        <v>426</v>
      </c>
      <c r="G533" s="20" t="s">
        <v>16546</v>
      </c>
      <c r="H533" s="20" t="s">
        <v>14730</v>
      </c>
      <c r="I533" s="20" t="s">
        <v>16547</v>
      </c>
      <c r="J533" s="20" t="s">
        <v>101</v>
      </c>
      <c r="K533" s="20" t="s">
        <v>14696</v>
      </c>
      <c r="L533" s="20" t="s">
        <v>15235</v>
      </c>
      <c r="M533" s="20"/>
      <c r="N533" s="20" t="s">
        <v>14698</v>
      </c>
      <c r="O533" s="20" t="s">
        <v>14761</v>
      </c>
      <c r="P533" s="20" t="s">
        <v>14700</v>
      </c>
      <c r="Q533" s="20"/>
      <c r="R533" s="20"/>
      <c r="S533" s="20" t="s">
        <v>16554</v>
      </c>
      <c r="T533" s="20" t="s">
        <v>14704</v>
      </c>
      <c r="U533" s="20" t="s">
        <v>15857</v>
      </c>
      <c r="V533" s="20" t="s">
        <v>16532</v>
      </c>
      <c r="W533" s="20"/>
      <c r="X533" s="20"/>
      <c r="Y533" s="20" t="s">
        <v>68</v>
      </c>
      <c r="Z533" s="20"/>
      <c r="AA533" s="20" t="s">
        <v>16550</v>
      </c>
      <c r="AB533" s="20" t="s">
        <v>68</v>
      </c>
      <c r="AC533" s="20"/>
      <c r="AD533" s="20"/>
      <c r="AE533" s="20" t="s">
        <v>16551</v>
      </c>
      <c r="AF533" s="20" t="s">
        <v>69</v>
      </c>
      <c r="AG533" s="20" t="s">
        <v>16589</v>
      </c>
      <c r="AH533" s="20"/>
      <c r="AI533" s="20" t="s">
        <v>14875</v>
      </c>
      <c r="AJ533" s="20" t="s">
        <v>14283</v>
      </c>
      <c r="AK533" s="20" t="s">
        <v>14232</v>
      </c>
      <c r="AL533" s="20" t="s">
        <v>16553</v>
      </c>
      <c r="AM533" s="20"/>
      <c r="AN533" s="20" t="s">
        <v>109</v>
      </c>
      <c r="AO533" s="20"/>
    </row>
    <row r="534" spans="1:41" x14ac:dyDescent="0.2">
      <c r="A534" s="20" t="s">
        <v>424</v>
      </c>
      <c r="B534" s="20" t="s">
        <v>16587</v>
      </c>
      <c r="C534" s="20" t="s">
        <v>16545</v>
      </c>
      <c r="D534" s="20" t="s">
        <v>419</v>
      </c>
      <c r="E534" s="20" t="s">
        <v>427</v>
      </c>
      <c r="F534" s="20" t="s">
        <v>426</v>
      </c>
      <c r="G534" s="20" t="s">
        <v>16546</v>
      </c>
      <c r="H534" s="20" t="s">
        <v>14730</v>
      </c>
      <c r="I534" s="20" t="s">
        <v>16547</v>
      </c>
      <c r="J534" s="20" t="s">
        <v>101</v>
      </c>
      <c r="K534" s="20" t="s">
        <v>14696</v>
      </c>
      <c r="L534" s="20" t="s">
        <v>15235</v>
      </c>
      <c r="M534" s="20"/>
      <c r="N534" s="20" t="s">
        <v>14698</v>
      </c>
      <c r="O534" s="20" t="s">
        <v>14761</v>
      </c>
      <c r="P534" s="20" t="s">
        <v>14700</v>
      </c>
      <c r="Q534" s="20"/>
      <c r="R534" s="20"/>
      <c r="S534" s="20" t="s">
        <v>16475</v>
      </c>
      <c r="T534" s="20" t="s">
        <v>14704</v>
      </c>
      <c r="U534" s="20" t="s">
        <v>15857</v>
      </c>
      <c r="V534" s="20" t="s">
        <v>15870</v>
      </c>
      <c r="W534" s="20"/>
      <c r="X534" s="20"/>
      <c r="Y534" s="20" t="s">
        <v>68</v>
      </c>
      <c r="Z534" s="20"/>
      <c r="AA534" s="20" t="s">
        <v>16550</v>
      </c>
      <c r="AB534" s="20" t="s">
        <v>68</v>
      </c>
      <c r="AC534" s="20"/>
      <c r="AD534" s="20"/>
      <c r="AE534" s="20" t="s">
        <v>16551</v>
      </c>
      <c r="AF534" s="20" t="s">
        <v>69</v>
      </c>
      <c r="AG534" s="20" t="s">
        <v>16590</v>
      </c>
      <c r="AH534" s="20"/>
      <c r="AI534" s="20" t="s">
        <v>14875</v>
      </c>
      <c r="AJ534" s="20" t="s">
        <v>14283</v>
      </c>
      <c r="AK534" s="20" t="s">
        <v>14283</v>
      </c>
      <c r="AL534" s="20" t="s">
        <v>16553</v>
      </c>
      <c r="AM534" s="20"/>
      <c r="AN534" s="20" t="s">
        <v>109</v>
      </c>
      <c r="AO534" s="20"/>
    </row>
    <row r="535" spans="1:41" x14ac:dyDescent="0.2">
      <c r="A535" s="20" t="s">
        <v>424</v>
      </c>
      <c r="B535" s="20" t="s">
        <v>16587</v>
      </c>
      <c r="C535" s="20" t="s">
        <v>16545</v>
      </c>
      <c r="D535" s="20" t="s">
        <v>419</v>
      </c>
      <c r="E535" s="20" t="s">
        <v>427</v>
      </c>
      <c r="F535" s="20" t="s">
        <v>426</v>
      </c>
      <c r="G535" s="20" t="s">
        <v>16546</v>
      </c>
      <c r="H535" s="20" t="s">
        <v>14730</v>
      </c>
      <c r="I535" s="20" t="s">
        <v>16547</v>
      </c>
      <c r="J535" s="20" t="s">
        <v>101</v>
      </c>
      <c r="K535" s="20" t="s">
        <v>14696</v>
      </c>
      <c r="L535" s="20" t="s">
        <v>15235</v>
      </c>
      <c r="M535" s="20"/>
      <c r="N535" s="20" t="s">
        <v>14698</v>
      </c>
      <c r="O535" s="20" t="s">
        <v>14714</v>
      </c>
      <c r="P535" s="20" t="s">
        <v>14700</v>
      </c>
      <c r="Q535" s="20"/>
      <c r="R535" s="20"/>
      <c r="S535" s="20" t="s">
        <v>16559</v>
      </c>
      <c r="T535" s="20" t="s">
        <v>14704</v>
      </c>
      <c r="U535" s="20" t="s">
        <v>15857</v>
      </c>
      <c r="V535" s="20" t="s">
        <v>14718</v>
      </c>
      <c r="W535" s="20"/>
      <c r="X535" s="20"/>
      <c r="Y535" s="20" t="s">
        <v>68</v>
      </c>
      <c r="Z535" s="20"/>
      <c r="AA535" s="20" t="s">
        <v>16550</v>
      </c>
      <c r="AB535" s="20" t="s">
        <v>68</v>
      </c>
      <c r="AC535" s="20"/>
      <c r="AD535" s="20"/>
      <c r="AE535" s="20" t="s">
        <v>16551</v>
      </c>
      <c r="AF535" s="20" t="s">
        <v>69</v>
      </c>
      <c r="AG535" s="20" t="s">
        <v>16591</v>
      </c>
      <c r="AH535" s="20"/>
      <c r="AI535" s="20" t="s">
        <v>14875</v>
      </c>
      <c r="AJ535" s="20" t="s">
        <v>14283</v>
      </c>
      <c r="AK535" s="20" t="s">
        <v>14715</v>
      </c>
      <c r="AL535" s="20" t="s">
        <v>16553</v>
      </c>
      <c r="AM535" s="20"/>
      <c r="AN535" s="20" t="s">
        <v>109</v>
      </c>
      <c r="AO535" s="20"/>
    </row>
    <row r="536" spans="1:41" x14ac:dyDescent="0.2">
      <c r="A536" s="20" t="s">
        <v>424</v>
      </c>
      <c r="B536" s="20" t="s">
        <v>16592</v>
      </c>
      <c r="C536" s="20" t="s">
        <v>16545</v>
      </c>
      <c r="D536" s="20" t="s">
        <v>419</v>
      </c>
      <c r="E536" s="20" t="s">
        <v>427</v>
      </c>
      <c r="F536" s="20" t="s">
        <v>426</v>
      </c>
      <c r="G536" s="20" t="s">
        <v>16546</v>
      </c>
      <c r="H536" s="20" t="s">
        <v>14730</v>
      </c>
      <c r="I536" s="20" t="s">
        <v>16547</v>
      </c>
      <c r="J536" s="20" t="s">
        <v>101</v>
      </c>
      <c r="K536" s="20" t="s">
        <v>14696</v>
      </c>
      <c r="L536" s="20" t="s">
        <v>16553</v>
      </c>
      <c r="M536" s="20"/>
      <c r="N536" s="20" t="s">
        <v>14698</v>
      </c>
      <c r="O536" s="20" t="s">
        <v>14761</v>
      </c>
      <c r="P536" s="20" t="s">
        <v>14700</v>
      </c>
      <c r="Q536" s="20"/>
      <c r="R536" s="20"/>
      <c r="S536" s="20" t="s">
        <v>16475</v>
      </c>
      <c r="T536" s="20" t="s">
        <v>14704</v>
      </c>
      <c r="U536" s="20" t="s">
        <v>16593</v>
      </c>
      <c r="V536" s="20" t="s">
        <v>16594</v>
      </c>
      <c r="W536" s="20"/>
      <c r="X536" s="20"/>
      <c r="Y536" s="20" t="s">
        <v>68</v>
      </c>
      <c r="Z536" s="20"/>
      <c r="AA536" s="20" t="s">
        <v>16550</v>
      </c>
      <c r="AB536" s="20" t="s">
        <v>68</v>
      </c>
      <c r="AC536" s="20"/>
      <c r="AD536" s="20"/>
      <c r="AE536" s="20" t="s">
        <v>16551</v>
      </c>
      <c r="AF536" s="20" t="s">
        <v>68</v>
      </c>
      <c r="AG536" s="20" t="s">
        <v>16595</v>
      </c>
      <c r="AH536" s="20"/>
      <c r="AI536" s="20" t="s">
        <v>14875</v>
      </c>
      <c r="AJ536" s="20" t="s">
        <v>14283</v>
      </c>
      <c r="AK536" s="20" t="s">
        <v>14283</v>
      </c>
      <c r="AL536" s="20" t="s">
        <v>16553</v>
      </c>
      <c r="AM536" s="20"/>
      <c r="AN536" s="20" t="s">
        <v>109</v>
      </c>
      <c r="AO536" s="20"/>
    </row>
    <row r="537" spans="1:41" x14ac:dyDescent="0.2">
      <c r="A537" s="20" t="s">
        <v>424</v>
      </c>
      <c r="B537" s="20" t="s">
        <v>16592</v>
      </c>
      <c r="C537" s="20" t="s">
        <v>16545</v>
      </c>
      <c r="D537" s="20" t="s">
        <v>419</v>
      </c>
      <c r="E537" s="20" t="s">
        <v>427</v>
      </c>
      <c r="F537" s="20" t="s">
        <v>426</v>
      </c>
      <c r="G537" s="20" t="s">
        <v>16546</v>
      </c>
      <c r="H537" s="20" t="s">
        <v>14730</v>
      </c>
      <c r="I537" s="20" t="s">
        <v>16547</v>
      </c>
      <c r="J537" s="20" t="s">
        <v>101</v>
      </c>
      <c r="K537" s="20" t="s">
        <v>14696</v>
      </c>
      <c r="L537" s="20" t="s">
        <v>16553</v>
      </c>
      <c r="M537" s="20"/>
      <c r="N537" s="20" t="s">
        <v>14698</v>
      </c>
      <c r="O537" s="20" t="s">
        <v>14761</v>
      </c>
      <c r="P537" s="20" t="s">
        <v>14700</v>
      </c>
      <c r="Q537" s="20"/>
      <c r="R537" s="20"/>
      <c r="S537" s="20" t="s">
        <v>16554</v>
      </c>
      <c r="T537" s="20" t="s">
        <v>14704</v>
      </c>
      <c r="U537" s="20" t="s">
        <v>16593</v>
      </c>
      <c r="V537" s="20" t="s">
        <v>15857</v>
      </c>
      <c r="W537" s="20"/>
      <c r="X537" s="20"/>
      <c r="Y537" s="20" t="s">
        <v>68</v>
      </c>
      <c r="Z537" s="20"/>
      <c r="AA537" s="20" t="s">
        <v>16550</v>
      </c>
      <c r="AB537" s="20" t="s">
        <v>68</v>
      </c>
      <c r="AC537" s="20"/>
      <c r="AD537" s="20"/>
      <c r="AE537" s="20" t="s">
        <v>16551</v>
      </c>
      <c r="AF537" s="20" t="s">
        <v>69</v>
      </c>
      <c r="AG537" s="20" t="s">
        <v>16596</v>
      </c>
      <c r="AH537" s="20"/>
      <c r="AI537" s="20" t="s">
        <v>14875</v>
      </c>
      <c r="AJ537" s="20" t="s">
        <v>14283</v>
      </c>
      <c r="AK537" s="20" t="s">
        <v>14232</v>
      </c>
      <c r="AL537" s="20" t="s">
        <v>16553</v>
      </c>
      <c r="AM537" s="20"/>
      <c r="AN537" s="20" t="s">
        <v>109</v>
      </c>
      <c r="AO537" s="20"/>
    </row>
    <row r="538" spans="1:41" x14ac:dyDescent="0.2">
      <c r="A538" s="20" t="s">
        <v>424</v>
      </c>
      <c r="B538" s="20" t="s">
        <v>16592</v>
      </c>
      <c r="C538" s="20" t="s">
        <v>16545</v>
      </c>
      <c r="D538" s="20" t="s">
        <v>419</v>
      </c>
      <c r="E538" s="20" t="s">
        <v>427</v>
      </c>
      <c r="F538" s="20" t="s">
        <v>426</v>
      </c>
      <c r="G538" s="20" t="s">
        <v>16546</v>
      </c>
      <c r="H538" s="20" t="s">
        <v>14730</v>
      </c>
      <c r="I538" s="20" t="s">
        <v>16547</v>
      </c>
      <c r="J538" s="20" t="s">
        <v>101</v>
      </c>
      <c r="K538" s="20" t="s">
        <v>14696</v>
      </c>
      <c r="L538" s="20" t="s">
        <v>16553</v>
      </c>
      <c r="M538" s="20"/>
      <c r="N538" s="20" t="s">
        <v>14698</v>
      </c>
      <c r="O538" s="20" t="s">
        <v>14761</v>
      </c>
      <c r="P538" s="20" t="s">
        <v>14700</v>
      </c>
      <c r="Q538" s="20"/>
      <c r="R538" s="20"/>
      <c r="S538" s="20" t="s">
        <v>16475</v>
      </c>
      <c r="T538" s="20" t="s">
        <v>14704</v>
      </c>
      <c r="U538" s="20" t="s">
        <v>16593</v>
      </c>
      <c r="V538" s="20" t="s">
        <v>15661</v>
      </c>
      <c r="W538" s="20"/>
      <c r="X538" s="20"/>
      <c r="Y538" s="20" t="s">
        <v>68</v>
      </c>
      <c r="Z538" s="20"/>
      <c r="AA538" s="20" t="s">
        <v>16550</v>
      </c>
      <c r="AB538" s="20" t="s">
        <v>68</v>
      </c>
      <c r="AC538" s="20"/>
      <c r="AD538" s="20"/>
      <c r="AE538" s="20" t="s">
        <v>16551</v>
      </c>
      <c r="AF538" s="20" t="s">
        <v>69</v>
      </c>
      <c r="AG538" s="20" t="s">
        <v>16597</v>
      </c>
      <c r="AH538" s="20"/>
      <c r="AI538" s="20" t="s">
        <v>14875</v>
      </c>
      <c r="AJ538" s="20" t="s">
        <v>14283</v>
      </c>
      <c r="AK538" s="20" t="s">
        <v>14283</v>
      </c>
      <c r="AL538" s="20" t="s">
        <v>16553</v>
      </c>
      <c r="AM538" s="20"/>
      <c r="AN538" s="20" t="s">
        <v>109</v>
      </c>
      <c r="AO538" s="20"/>
    </row>
    <row r="539" spans="1:41" x14ac:dyDescent="0.2">
      <c r="A539" s="20" t="s">
        <v>424</v>
      </c>
      <c r="B539" s="20" t="s">
        <v>16592</v>
      </c>
      <c r="C539" s="20" t="s">
        <v>16545</v>
      </c>
      <c r="D539" s="20" t="s">
        <v>419</v>
      </c>
      <c r="E539" s="20" t="s">
        <v>427</v>
      </c>
      <c r="F539" s="20" t="s">
        <v>426</v>
      </c>
      <c r="G539" s="20" t="s">
        <v>16546</v>
      </c>
      <c r="H539" s="20" t="s">
        <v>14730</v>
      </c>
      <c r="I539" s="20" t="s">
        <v>16547</v>
      </c>
      <c r="J539" s="20" t="s">
        <v>101</v>
      </c>
      <c r="K539" s="20" t="s">
        <v>14696</v>
      </c>
      <c r="L539" s="20" t="s">
        <v>16553</v>
      </c>
      <c r="M539" s="20"/>
      <c r="N539" s="20" t="s">
        <v>14698</v>
      </c>
      <c r="O539" s="20" t="s">
        <v>14714</v>
      </c>
      <c r="P539" s="20" t="s">
        <v>14700</v>
      </c>
      <c r="Q539" s="20"/>
      <c r="R539" s="20"/>
      <c r="S539" s="20" t="s">
        <v>16559</v>
      </c>
      <c r="T539" s="20" t="s">
        <v>14704</v>
      </c>
      <c r="U539" s="20" t="s">
        <v>16593</v>
      </c>
      <c r="V539" s="20" t="s">
        <v>15845</v>
      </c>
      <c r="W539" s="20"/>
      <c r="X539" s="20"/>
      <c r="Y539" s="20" t="s">
        <v>68</v>
      </c>
      <c r="Z539" s="20"/>
      <c r="AA539" s="20" t="s">
        <v>16550</v>
      </c>
      <c r="AB539" s="20" t="s">
        <v>68</v>
      </c>
      <c r="AC539" s="20"/>
      <c r="AD539" s="20"/>
      <c r="AE539" s="20" t="s">
        <v>16551</v>
      </c>
      <c r="AF539" s="20" t="s">
        <v>69</v>
      </c>
      <c r="AG539" s="20" t="s">
        <v>16598</v>
      </c>
      <c r="AH539" s="20"/>
      <c r="AI539" s="20" t="s">
        <v>14875</v>
      </c>
      <c r="AJ539" s="20" t="s">
        <v>14283</v>
      </c>
      <c r="AK539" s="20" t="s">
        <v>14715</v>
      </c>
      <c r="AL539" s="20" t="s">
        <v>16553</v>
      </c>
      <c r="AM539" s="20"/>
      <c r="AN539" s="20" t="s">
        <v>109</v>
      </c>
      <c r="AO539" s="20"/>
    </row>
    <row r="540" spans="1:41" x14ac:dyDescent="0.2">
      <c r="A540" s="20" t="s">
        <v>424</v>
      </c>
      <c r="B540" s="20" t="s">
        <v>16599</v>
      </c>
      <c r="C540" s="20" t="s">
        <v>16545</v>
      </c>
      <c r="D540" s="20" t="s">
        <v>419</v>
      </c>
      <c r="E540" s="20" t="s">
        <v>427</v>
      </c>
      <c r="F540" s="20" t="s">
        <v>426</v>
      </c>
      <c r="G540" s="20" t="s">
        <v>16546</v>
      </c>
      <c r="H540" s="20" t="s">
        <v>14730</v>
      </c>
      <c r="I540" s="20" t="s">
        <v>16547</v>
      </c>
      <c r="J540" s="20" t="s">
        <v>101</v>
      </c>
      <c r="K540" s="20" t="s">
        <v>14696</v>
      </c>
      <c r="L540" s="20" t="s">
        <v>14868</v>
      </c>
      <c r="M540" s="20"/>
      <c r="N540" s="20" t="s">
        <v>14698</v>
      </c>
      <c r="O540" s="20" t="s">
        <v>14761</v>
      </c>
      <c r="P540" s="20" t="s">
        <v>14700</v>
      </c>
      <c r="Q540" s="20"/>
      <c r="R540" s="20"/>
      <c r="S540" s="20" t="s">
        <v>16475</v>
      </c>
      <c r="T540" s="20" t="s">
        <v>14704</v>
      </c>
      <c r="U540" s="20" t="s">
        <v>16600</v>
      </c>
      <c r="V540" s="20" t="s">
        <v>16601</v>
      </c>
      <c r="W540" s="20"/>
      <c r="X540" s="20"/>
      <c r="Y540" s="20" t="s">
        <v>68</v>
      </c>
      <c r="Z540" s="20"/>
      <c r="AA540" s="20" t="s">
        <v>16550</v>
      </c>
      <c r="AB540" s="20" t="s">
        <v>68</v>
      </c>
      <c r="AC540" s="20"/>
      <c r="AD540" s="20"/>
      <c r="AE540" s="20" t="s">
        <v>16551</v>
      </c>
      <c r="AF540" s="20" t="s">
        <v>68</v>
      </c>
      <c r="AG540" s="20" t="s">
        <v>16602</v>
      </c>
      <c r="AH540" s="20"/>
      <c r="AI540" s="20" t="s">
        <v>14875</v>
      </c>
      <c r="AJ540" s="20" t="s">
        <v>14283</v>
      </c>
      <c r="AK540" s="20" t="s">
        <v>14283</v>
      </c>
      <c r="AL540" s="20" t="s">
        <v>16553</v>
      </c>
      <c r="AM540" s="20"/>
      <c r="AN540" s="20" t="s">
        <v>109</v>
      </c>
      <c r="AO540" s="20"/>
    </row>
    <row r="541" spans="1:41" x14ac:dyDescent="0.2">
      <c r="A541" s="20" t="s">
        <v>424</v>
      </c>
      <c r="B541" s="20" t="s">
        <v>16599</v>
      </c>
      <c r="C541" s="20" t="s">
        <v>16545</v>
      </c>
      <c r="D541" s="20" t="s">
        <v>419</v>
      </c>
      <c r="E541" s="20" t="s">
        <v>427</v>
      </c>
      <c r="F541" s="20" t="s">
        <v>426</v>
      </c>
      <c r="G541" s="20" t="s">
        <v>16546</v>
      </c>
      <c r="H541" s="20" t="s">
        <v>14730</v>
      </c>
      <c r="I541" s="20" t="s">
        <v>16547</v>
      </c>
      <c r="J541" s="20" t="s">
        <v>101</v>
      </c>
      <c r="K541" s="20" t="s">
        <v>14696</v>
      </c>
      <c r="L541" s="20" t="s">
        <v>14868</v>
      </c>
      <c r="M541" s="20"/>
      <c r="N541" s="20" t="s">
        <v>14698</v>
      </c>
      <c r="O541" s="20" t="s">
        <v>14761</v>
      </c>
      <c r="P541" s="20" t="s">
        <v>14700</v>
      </c>
      <c r="Q541" s="20"/>
      <c r="R541" s="20"/>
      <c r="S541" s="20" t="s">
        <v>16554</v>
      </c>
      <c r="T541" s="20" t="s">
        <v>14704</v>
      </c>
      <c r="U541" s="20" t="s">
        <v>16600</v>
      </c>
      <c r="V541" s="20" t="s">
        <v>16603</v>
      </c>
      <c r="W541" s="20"/>
      <c r="X541" s="20"/>
      <c r="Y541" s="20" t="s">
        <v>68</v>
      </c>
      <c r="Z541" s="20"/>
      <c r="AA541" s="20" t="s">
        <v>16550</v>
      </c>
      <c r="AB541" s="20" t="s">
        <v>68</v>
      </c>
      <c r="AC541" s="20"/>
      <c r="AD541" s="20"/>
      <c r="AE541" s="20" t="s">
        <v>16551</v>
      </c>
      <c r="AF541" s="20" t="s">
        <v>69</v>
      </c>
      <c r="AG541" s="20" t="s">
        <v>16604</v>
      </c>
      <c r="AH541" s="20"/>
      <c r="AI541" s="20" t="s">
        <v>14875</v>
      </c>
      <c r="AJ541" s="20" t="s">
        <v>14283</v>
      </c>
      <c r="AK541" s="20" t="s">
        <v>14232</v>
      </c>
      <c r="AL541" s="20" t="s">
        <v>16553</v>
      </c>
      <c r="AM541" s="20"/>
      <c r="AN541" s="20" t="s">
        <v>109</v>
      </c>
      <c r="AO541" s="20"/>
    </row>
    <row r="542" spans="1:41" x14ac:dyDescent="0.2">
      <c r="A542" s="20" t="s">
        <v>424</v>
      </c>
      <c r="B542" s="20" t="s">
        <v>16599</v>
      </c>
      <c r="C542" s="20" t="s">
        <v>16545</v>
      </c>
      <c r="D542" s="20" t="s">
        <v>419</v>
      </c>
      <c r="E542" s="20" t="s">
        <v>427</v>
      </c>
      <c r="F542" s="20" t="s">
        <v>426</v>
      </c>
      <c r="G542" s="20" t="s">
        <v>16546</v>
      </c>
      <c r="H542" s="20" t="s">
        <v>14730</v>
      </c>
      <c r="I542" s="20" t="s">
        <v>16547</v>
      </c>
      <c r="J542" s="20" t="s">
        <v>101</v>
      </c>
      <c r="K542" s="20" t="s">
        <v>14696</v>
      </c>
      <c r="L542" s="20" t="s">
        <v>14868</v>
      </c>
      <c r="M542" s="20"/>
      <c r="N542" s="20" t="s">
        <v>14698</v>
      </c>
      <c r="O542" s="20" t="s">
        <v>14761</v>
      </c>
      <c r="P542" s="20" t="s">
        <v>14700</v>
      </c>
      <c r="Q542" s="20"/>
      <c r="R542" s="20"/>
      <c r="S542" s="20" t="s">
        <v>16475</v>
      </c>
      <c r="T542" s="20" t="s">
        <v>14704</v>
      </c>
      <c r="U542" s="20" t="s">
        <v>16600</v>
      </c>
      <c r="V542" s="20" t="s">
        <v>16601</v>
      </c>
      <c r="W542" s="20"/>
      <c r="X542" s="20"/>
      <c r="Y542" s="20" t="s">
        <v>68</v>
      </c>
      <c r="Z542" s="20"/>
      <c r="AA542" s="20" t="s">
        <v>16550</v>
      </c>
      <c r="AB542" s="20" t="s">
        <v>68</v>
      </c>
      <c r="AC542" s="20"/>
      <c r="AD542" s="20"/>
      <c r="AE542" s="20" t="s">
        <v>16551</v>
      </c>
      <c r="AF542" s="20" t="s">
        <v>69</v>
      </c>
      <c r="AG542" s="20" t="s">
        <v>16605</v>
      </c>
      <c r="AH542" s="20"/>
      <c r="AI542" s="20" t="s">
        <v>14875</v>
      </c>
      <c r="AJ542" s="20" t="s">
        <v>14283</v>
      </c>
      <c r="AK542" s="20" t="s">
        <v>14283</v>
      </c>
      <c r="AL542" s="20" t="s">
        <v>16553</v>
      </c>
      <c r="AM542" s="20"/>
      <c r="AN542" s="20" t="s">
        <v>109</v>
      </c>
      <c r="AO542" s="20"/>
    </row>
    <row r="543" spans="1:41" x14ac:dyDescent="0.2">
      <c r="A543" s="20" t="s">
        <v>424</v>
      </c>
      <c r="B543" s="20" t="s">
        <v>16599</v>
      </c>
      <c r="C543" s="20" t="s">
        <v>16545</v>
      </c>
      <c r="D543" s="20" t="s">
        <v>419</v>
      </c>
      <c r="E543" s="20" t="s">
        <v>427</v>
      </c>
      <c r="F543" s="20" t="s">
        <v>426</v>
      </c>
      <c r="G543" s="20" t="s">
        <v>16546</v>
      </c>
      <c r="H543" s="20" t="s">
        <v>14730</v>
      </c>
      <c r="I543" s="20" t="s">
        <v>16547</v>
      </c>
      <c r="J543" s="20" t="s">
        <v>101</v>
      </c>
      <c r="K543" s="20" t="s">
        <v>14696</v>
      </c>
      <c r="L543" s="20" t="s">
        <v>14868</v>
      </c>
      <c r="M543" s="20"/>
      <c r="N543" s="20" t="s">
        <v>14698</v>
      </c>
      <c r="O543" s="20" t="s">
        <v>14714</v>
      </c>
      <c r="P543" s="20" t="s">
        <v>14700</v>
      </c>
      <c r="Q543" s="20"/>
      <c r="R543" s="20"/>
      <c r="S543" s="20" t="s">
        <v>16559</v>
      </c>
      <c r="T543" s="20" t="s">
        <v>14704</v>
      </c>
      <c r="U543" s="20" t="s">
        <v>16600</v>
      </c>
      <c r="V543" s="20" t="s">
        <v>16606</v>
      </c>
      <c r="W543" s="20"/>
      <c r="X543" s="20"/>
      <c r="Y543" s="20" t="s">
        <v>68</v>
      </c>
      <c r="Z543" s="20"/>
      <c r="AA543" s="20" t="s">
        <v>16550</v>
      </c>
      <c r="AB543" s="20" t="s">
        <v>68</v>
      </c>
      <c r="AC543" s="20"/>
      <c r="AD543" s="20"/>
      <c r="AE543" s="20" t="s">
        <v>16551</v>
      </c>
      <c r="AF543" s="20" t="s">
        <v>69</v>
      </c>
      <c r="AG543" s="20" t="s">
        <v>16607</v>
      </c>
      <c r="AH543" s="20"/>
      <c r="AI543" s="20" t="s">
        <v>14875</v>
      </c>
      <c r="AJ543" s="20" t="s">
        <v>14283</v>
      </c>
      <c r="AK543" s="20" t="s">
        <v>14715</v>
      </c>
      <c r="AL543" s="20" t="s">
        <v>16553</v>
      </c>
      <c r="AM543" s="20"/>
      <c r="AN543" s="20" t="s">
        <v>109</v>
      </c>
      <c r="AO543" s="20"/>
    </row>
    <row r="544" spans="1:41" x14ac:dyDescent="0.2">
      <c r="A544" s="20" t="s">
        <v>424</v>
      </c>
      <c r="B544" s="20" t="s">
        <v>16608</v>
      </c>
      <c r="C544" s="20" t="s">
        <v>16545</v>
      </c>
      <c r="D544" s="20" t="s">
        <v>419</v>
      </c>
      <c r="E544" s="20" t="s">
        <v>427</v>
      </c>
      <c r="F544" s="20" t="s">
        <v>426</v>
      </c>
      <c r="G544" s="20" t="s">
        <v>16546</v>
      </c>
      <c r="H544" s="20" t="s">
        <v>14730</v>
      </c>
      <c r="I544" s="20" t="s">
        <v>16547</v>
      </c>
      <c r="J544" s="20" t="s">
        <v>101</v>
      </c>
      <c r="K544" s="20" t="s">
        <v>14696</v>
      </c>
      <c r="L544" s="20" t="s">
        <v>15235</v>
      </c>
      <c r="M544" s="20"/>
      <c r="N544" s="20" t="s">
        <v>14698</v>
      </c>
      <c r="O544" s="20" t="s">
        <v>14761</v>
      </c>
      <c r="P544" s="20" t="s">
        <v>14700</v>
      </c>
      <c r="Q544" s="20"/>
      <c r="R544" s="20"/>
      <c r="S544" s="20" t="s">
        <v>16475</v>
      </c>
      <c r="T544" s="20" t="s">
        <v>14704</v>
      </c>
      <c r="U544" s="20" t="s">
        <v>16609</v>
      </c>
      <c r="V544" s="20" t="s">
        <v>16610</v>
      </c>
      <c r="W544" s="20"/>
      <c r="X544" s="20"/>
      <c r="Y544" s="20" t="s">
        <v>68</v>
      </c>
      <c r="Z544" s="20"/>
      <c r="AA544" s="20" t="s">
        <v>16550</v>
      </c>
      <c r="AB544" s="20" t="s">
        <v>68</v>
      </c>
      <c r="AC544" s="20"/>
      <c r="AD544" s="20"/>
      <c r="AE544" s="20" t="s">
        <v>16551</v>
      </c>
      <c r="AF544" s="20" t="s">
        <v>68</v>
      </c>
      <c r="AG544" s="20" t="s">
        <v>16611</v>
      </c>
      <c r="AH544" s="20"/>
      <c r="AI544" s="20" t="s">
        <v>14875</v>
      </c>
      <c r="AJ544" s="20" t="s">
        <v>14283</v>
      </c>
      <c r="AK544" s="20" t="s">
        <v>14283</v>
      </c>
      <c r="AL544" s="20" t="s">
        <v>16553</v>
      </c>
      <c r="AM544" s="20"/>
      <c r="AN544" s="20" t="s">
        <v>109</v>
      </c>
      <c r="AO544" s="20"/>
    </row>
    <row r="545" spans="1:41" x14ac:dyDescent="0.2">
      <c r="A545" s="20" t="s">
        <v>424</v>
      </c>
      <c r="B545" s="20" t="s">
        <v>16608</v>
      </c>
      <c r="C545" s="20" t="s">
        <v>16545</v>
      </c>
      <c r="D545" s="20" t="s">
        <v>419</v>
      </c>
      <c r="E545" s="20" t="s">
        <v>427</v>
      </c>
      <c r="F545" s="20" t="s">
        <v>426</v>
      </c>
      <c r="G545" s="20" t="s">
        <v>16546</v>
      </c>
      <c r="H545" s="20" t="s">
        <v>14730</v>
      </c>
      <c r="I545" s="20" t="s">
        <v>16547</v>
      </c>
      <c r="J545" s="20" t="s">
        <v>101</v>
      </c>
      <c r="K545" s="20" t="s">
        <v>14696</v>
      </c>
      <c r="L545" s="20" t="s">
        <v>15235</v>
      </c>
      <c r="M545" s="20"/>
      <c r="N545" s="20" t="s">
        <v>14698</v>
      </c>
      <c r="O545" s="20" t="s">
        <v>14761</v>
      </c>
      <c r="P545" s="20" t="s">
        <v>14700</v>
      </c>
      <c r="Q545" s="20"/>
      <c r="R545" s="20"/>
      <c r="S545" s="20" t="s">
        <v>16554</v>
      </c>
      <c r="T545" s="20" t="s">
        <v>14704</v>
      </c>
      <c r="U545" s="20" t="s">
        <v>16609</v>
      </c>
      <c r="V545" s="20" t="s">
        <v>16612</v>
      </c>
      <c r="W545" s="20"/>
      <c r="X545" s="20"/>
      <c r="Y545" s="20" t="s">
        <v>68</v>
      </c>
      <c r="Z545" s="20"/>
      <c r="AA545" s="20" t="s">
        <v>16550</v>
      </c>
      <c r="AB545" s="20" t="s">
        <v>68</v>
      </c>
      <c r="AC545" s="20"/>
      <c r="AD545" s="20"/>
      <c r="AE545" s="20" t="s">
        <v>16551</v>
      </c>
      <c r="AF545" s="20" t="s">
        <v>69</v>
      </c>
      <c r="AG545" s="20" t="s">
        <v>16613</v>
      </c>
      <c r="AH545" s="20"/>
      <c r="AI545" s="20" t="s">
        <v>14875</v>
      </c>
      <c r="AJ545" s="20" t="s">
        <v>14283</v>
      </c>
      <c r="AK545" s="20" t="s">
        <v>14232</v>
      </c>
      <c r="AL545" s="20" t="s">
        <v>16553</v>
      </c>
      <c r="AM545" s="20"/>
      <c r="AN545" s="20" t="s">
        <v>109</v>
      </c>
      <c r="AO545" s="20"/>
    </row>
    <row r="546" spans="1:41" x14ac:dyDescent="0.2">
      <c r="A546" s="20" t="s">
        <v>424</v>
      </c>
      <c r="B546" s="20" t="s">
        <v>16608</v>
      </c>
      <c r="C546" s="20" t="s">
        <v>16545</v>
      </c>
      <c r="D546" s="20" t="s">
        <v>419</v>
      </c>
      <c r="E546" s="20" t="s">
        <v>427</v>
      </c>
      <c r="F546" s="20" t="s">
        <v>426</v>
      </c>
      <c r="G546" s="20" t="s">
        <v>16546</v>
      </c>
      <c r="H546" s="20" t="s">
        <v>14730</v>
      </c>
      <c r="I546" s="20" t="s">
        <v>16547</v>
      </c>
      <c r="J546" s="20" t="s">
        <v>101</v>
      </c>
      <c r="K546" s="20" t="s">
        <v>14696</v>
      </c>
      <c r="L546" s="20" t="s">
        <v>15235</v>
      </c>
      <c r="M546" s="20"/>
      <c r="N546" s="20" t="s">
        <v>14698</v>
      </c>
      <c r="O546" s="20" t="s">
        <v>14761</v>
      </c>
      <c r="P546" s="20" t="s">
        <v>14700</v>
      </c>
      <c r="Q546" s="20"/>
      <c r="R546" s="20"/>
      <c r="S546" s="20" t="s">
        <v>16475</v>
      </c>
      <c r="T546" s="20" t="s">
        <v>14704</v>
      </c>
      <c r="U546" s="20" t="s">
        <v>16609</v>
      </c>
      <c r="V546" s="20" t="s">
        <v>16614</v>
      </c>
      <c r="W546" s="20"/>
      <c r="X546" s="20"/>
      <c r="Y546" s="20" t="s">
        <v>68</v>
      </c>
      <c r="Z546" s="20"/>
      <c r="AA546" s="20" t="s">
        <v>16550</v>
      </c>
      <c r="AB546" s="20" t="s">
        <v>68</v>
      </c>
      <c r="AC546" s="20"/>
      <c r="AD546" s="20"/>
      <c r="AE546" s="20" t="s">
        <v>16551</v>
      </c>
      <c r="AF546" s="20" t="s">
        <v>69</v>
      </c>
      <c r="AG546" s="20" t="s">
        <v>16615</v>
      </c>
      <c r="AH546" s="20"/>
      <c r="AI546" s="20" t="s">
        <v>14875</v>
      </c>
      <c r="AJ546" s="20" t="s">
        <v>14283</v>
      </c>
      <c r="AK546" s="20" t="s">
        <v>14283</v>
      </c>
      <c r="AL546" s="20" t="s">
        <v>16553</v>
      </c>
      <c r="AM546" s="20"/>
      <c r="AN546" s="20" t="s">
        <v>109</v>
      </c>
      <c r="AO546" s="20"/>
    </row>
    <row r="547" spans="1:41" x14ac:dyDescent="0.2">
      <c r="A547" s="20" t="s">
        <v>424</v>
      </c>
      <c r="B547" s="20" t="s">
        <v>16608</v>
      </c>
      <c r="C547" s="20" t="s">
        <v>16545</v>
      </c>
      <c r="D547" s="20" t="s">
        <v>419</v>
      </c>
      <c r="E547" s="20" t="s">
        <v>427</v>
      </c>
      <c r="F547" s="20" t="s">
        <v>426</v>
      </c>
      <c r="G547" s="20" t="s">
        <v>16546</v>
      </c>
      <c r="H547" s="20" t="s">
        <v>14730</v>
      </c>
      <c r="I547" s="20" t="s">
        <v>16547</v>
      </c>
      <c r="J547" s="20" t="s">
        <v>101</v>
      </c>
      <c r="K547" s="20" t="s">
        <v>14696</v>
      </c>
      <c r="L547" s="20" t="s">
        <v>15235</v>
      </c>
      <c r="M547" s="20"/>
      <c r="N547" s="20" t="s">
        <v>14698</v>
      </c>
      <c r="O547" s="20" t="s">
        <v>14714</v>
      </c>
      <c r="P547" s="20" t="s">
        <v>14700</v>
      </c>
      <c r="Q547" s="20"/>
      <c r="R547" s="20"/>
      <c r="S547" s="20" t="s">
        <v>16559</v>
      </c>
      <c r="T547" s="20" t="s">
        <v>14704</v>
      </c>
      <c r="U547" s="20" t="s">
        <v>16609</v>
      </c>
      <c r="V547" s="20" t="s">
        <v>16616</v>
      </c>
      <c r="W547" s="20"/>
      <c r="X547" s="20"/>
      <c r="Y547" s="20" t="s">
        <v>68</v>
      </c>
      <c r="Z547" s="20"/>
      <c r="AA547" s="20" t="s">
        <v>16550</v>
      </c>
      <c r="AB547" s="20" t="s">
        <v>68</v>
      </c>
      <c r="AC547" s="20"/>
      <c r="AD547" s="20"/>
      <c r="AE547" s="20" t="s">
        <v>16551</v>
      </c>
      <c r="AF547" s="20" t="s">
        <v>69</v>
      </c>
      <c r="AG547" s="20" t="s">
        <v>16617</v>
      </c>
      <c r="AH547" s="20"/>
      <c r="AI547" s="20" t="s">
        <v>14875</v>
      </c>
      <c r="AJ547" s="20" t="s">
        <v>14283</v>
      </c>
      <c r="AK547" s="20" t="s">
        <v>14715</v>
      </c>
      <c r="AL547" s="20" t="s">
        <v>16553</v>
      </c>
      <c r="AM547" s="20"/>
      <c r="AN547" s="20" t="s">
        <v>109</v>
      </c>
      <c r="AO547" s="20"/>
    </row>
    <row r="548" spans="1:41" x14ac:dyDescent="0.2">
      <c r="A548" s="20" t="s">
        <v>424</v>
      </c>
      <c r="B548" s="20" t="s">
        <v>16618</v>
      </c>
      <c r="C548" s="20" t="s">
        <v>16545</v>
      </c>
      <c r="D548" s="20" t="s">
        <v>419</v>
      </c>
      <c r="E548" s="20" t="s">
        <v>427</v>
      </c>
      <c r="F548" s="20" t="s">
        <v>426</v>
      </c>
      <c r="G548" s="20" t="s">
        <v>16546</v>
      </c>
      <c r="H548" s="20" t="s">
        <v>14730</v>
      </c>
      <c r="I548" s="20" t="s">
        <v>16547</v>
      </c>
      <c r="J548" s="20" t="s">
        <v>101</v>
      </c>
      <c r="K548" s="20" t="s">
        <v>14696</v>
      </c>
      <c r="L548" s="20" t="s">
        <v>16553</v>
      </c>
      <c r="M548" s="20"/>
      <c r="N548" s="20" t="s">
        <v>14698</v>
      </c>
      <c r="O548" s="20" t="s">
        <v>14761</v>
      </c>
      <c r="P548" s="20" t="s">
        <v>14700</v>
      </c>
      <c r="Q548" s="20"/>
      <c r="R548" s="20"/>
      <c r="S548" s="20" t="s">
        <v>16475</v>
      </c>
      <c r="T548" s="20" t="s">
        <v>14704</v>
      </c>
      <c r="U548" s="20" t="s">
        <v>16619</v>
      </c>
      <c r="V548" s="20" t="s">
        <v>16620</v>
      </c>
      <c r="W548" s="20"/>
      <c r="X548" s="20"/>
      <c r="Y548" s="20" t="s">
        <v>68</v>
      </c>
      <c r="Z548" s="20"/>
      <c r="AA548" s="20" t="s">
        <v>16550</v>
      </c>
      <c r="AB548" s="20" t="s">
        <v>68</v>
      </c>
      <c r="AC548" s="20"/>
      <c r="AD548" s="20"/>
      <c r="AE548" s="20" t="s">
        <v>16551</v>
      </c>
      <c r="AF548" s="20" t="s">
        <v>68</v>
      </c>
      <c r="AG548" s="20" t="s">
        <v>16621</v>
      </c>
      <c r="AH548" s="20"/>
      <c r="AI548" s="20" t="s">
        <v>14875</v>
      </c>
      <c r="AJ548" s="20" t="s">
        <v>14283</v>
      </c>
      <c r="AK548" s="20" t="s">
        <v>14283</v>
      </c>
      <c r="AL548" s="20" t="s">
        <v>16553</v>
      </c>
      <c r="AM548" s="20"/>
      <c r="AN548" s="20" t="s">
        <v>109</v>
      </c>
      <c r="AO548" s="20"/>
    </row>
    <row r="549" spans="1:41" x14ac:dyDescent="0.2">
      <c r="A549" s="20" t="s">
        <v>424</v>
      </c>
      <c r="B549" s="20" t="s">
        <v>16618</v>
      </c>
      <c r="C549" s="20" t="s">
        <v>16545</v>
      </c>
      <c r="D549" s="20" t="s">
        <v>419</v>
      </c>
      <c r="E549" s="20" t="s">
        <v>427</v>
      </c>
      <c r="F549" s="20" t="s">
        <v>426</v>
      </c>
      <c r="G549" s="20" t="s">
        <v>16546</v>
      </c>
      <c r="H549" s="20" t="s">
        <v>14730</v>
      </c>
      <c r="I549" s="20" t="s">
        <v>16547</v>
      </c>
      <c r="J549" s="20" t="s">
        <v>101</v>
      </c>
      <c r="K549" s="20" t="s">
        <v>14696</v>
      </c>
      <c r="L549" s="20" t="s">
        <v>16553</v>
      </c>
      <c r="M549" s="20"/>
      <c r="N549" s="20" t="s">
        <v>14698</v>
      </c>
      <c r="O549" s="20" t="s">
        <v>14761</v>
      </c>
      <c r="P549" s="20" t="s">
        <v>14700</v>
      </c>
      <c r="Q549" s="20"/>
      <c r="R549" s="20"/>
      <c r="S549" s="20" t="s">
        <v>16554</v>
      </c>
      <c r="T549" s="20" t="s">
        <v>14704</v>
      </c>
      <c r="U549" s="20" t="s">
        <v>16619</v>
      </c>
      <c r="V549" s="20" t="s">
        <v>16603</v>
      </c>
      <c r="W549" s="20"/>
      <c r="X549" s="20"/>
      <c r="Y549" s="20" t="s">
        <v>68</v>
      </c>
      <c r="Z549" s="20"/>
      <c r="AA549" s="20" t="s">
        <v>16550</v>
      </c>
      <c r="AB549" s="20" t="s">
        <v>68</v>
      </c>
      <c r="AC549" s="20"/>
      <c r="AD549" s="20"/>
      <c r="AE549" s="20" t="s">
        <v>16551</v>
      </c>
      <c r="AF549" s="20" t="s">
        <v>69</v>
      </c>
      <c r="AG549" s="20" t="s">
        <v>16622</v>
      </c>
      <c r="AH549" s="20"/>
      <c r="AI549" s="20" t="s">
        <v>14875</v>
      </c>
      <c r="AJ549" s="20" t="s">
        <v>14283</v>
      </c>
      <c r="AK549" s="20" t="s">
        <v>14232</v>
      </c>
      <c r="AL549" s="20" t="s">
        <v>16553</v>
      </c>
      <c r="AM549" s="20"/>
      <c r="AN549" s="20" t="s">
        <v>109</v>
      </c>
      <c r="AO549" s="20"/>
    </row>
    <row r="550" spans="1:41" x14ac:dyDescent="0.2">
      <c r="A550" s="20" t="s">
        <v>424</v>
      </c>
      <c r="B550" s="20" t="s">
        <v>16618</v>
      </c>
      <c r="C550" s="20" t="s">
        <v>16545</v>
      </c>
      <c r="D550" s="20" t="s">
        <v>419</v>
      </c>
      <c r="E550" s="20" t="s">
        <v>427</v>
      </c>
      <c r="F550" s="20" t="s">
        <v>426</v>
      </c>
      <c r="G550" s="20" t="s">
        <v>16546</v>
      </c>
      <c r="H550" s="20" t="s">
        <v>14730</v>
      </c>
      <c r="I550" s="20" t="s">
        <v>16547</v>
      </c>
      <c r="J550" s="20" t="s">
        <v>101</v>
      </c>
      <c r="K550" s="20" t="s">
        <v>14696</v>
      </c>
      <c r="L550" s="20" t="s">
        <v>16553</v>
      </c>
      <c r="M550" s="20"/>
      <c r="N550" s="20" t="s">
        <v>14698</v>
      </c>
      <c r="O550" s="20" t="s">
        <v>14761</v>
      </c>
      <c r="P550" s="20" t="s">
        <v>14700</v>
      </c>
      <c r="Q550" s="20"/>
      <c r="R550" s="20"/>
      <c r="S550" s="20" t="s">
        <v>16475</v>
      </c>
      <c r="T550" s="20" t="s">
        <v>14704</v>
      </c>
      <c r="U550" s="20" t="s">
        <v>16619</v>
      </c>
      <c r="V550" s="20" t="s">
        <v>16623</v>
      </c>
      <c r="W550" s="20"/>
      <c r="X550" s="20"/>
      <c r="Y550" s="20" t="s">
        <v>68</v>
      </c>
      <c r="Z550" s="20"/>
      <c r="AA550" s="20" t="s">
        <v>16550</v>
      </c>
      <c r="AB550" s="20" t="s">
        <v>68</v>
      </c>
      <c r="AC550" s="20"/>
      <c r="AD550" s="20"/>
      <c r="AE550" s="20" t="s">
        <v>16551</v>
      </c>
      <c r="AF550" s="20" t="s">
        <v>69</v>
      </c>
      <c r="AG550" s="20" t="s">
        <v>16624</v>
      </c>
      <c r="AH550" s="20"/>
      <c r="AI550" s="20" t="s">
        <v>14875</v>
      </c>
      <c r="AJ550" s="20" t="s">
        <v>14283</v>
      </c>
      <c r="AK550" s="20" t="s">
        <v>14283</v>
      </c>
      <c r="AL550" s="20" t="s">
        <v>16553</v>
      </c>
      <c r="AM550" s="20"/>
      <c r="AN550" s="20" t="s">
        <v>109</v>
      </c>
      <c r="AO550" s="20"/>
    </row>
    <row r="551" spans="1:41" x14ac:dyDescent="0.2">
      <c r="A551" s="20" t="s">
        <v>424</v>
      </c>
      <c r="B551" s="20" t="s">
        <v>16618</v>
      </c>
      <c r="C551" s="20" t="s">
        <v>16545</v>
      </c>
      <c r="D551" s="20" t="s">
        <v>419</v>
      </c>
      <c r="E551" s="20" t="s">
        <v>427</v>
      </c>
      <c r="F551" s="20" t="s">
        <v>426</v>
      </c>
      <c r="G551" s="20" t="s">
        <v>16546</v>
      </c>
      <c r="H551" s="20" t="s">
        <v>14730</v>
      </c>
      <c r="I551" s="20" t="s">
        <v>16547</v>
      </c>
      <c r="J551" s="20" t="s">
        <v>101</v>
      </c>
      <c r="K551" s="20" t="s">
        <v>14696</v>
      </c>
      <c r="L551" s="20" t="s">
        <v>16553</v>
      </c>
      <c r="M551" s="20"/>
      <c r="N551" s="20" t="s">
        <v>14698</v>
      </c>
      <c r="O551" s="20" t="s">
        <v>14714</v>
      </c>
      <c r="P551" s="20" t="s">
        <v>14700</v>
      </c>
      <c r="Q551" s="20"/>
      <c r="R551" s="20"/>
      <c r="S551" s="20" t="s">
        <v>16559</v>
      </c>
      <c r="T551" s="20" t="s">
        <v>14704</v>
      </c>
      <c r="U551" s="20" t="s">
        <v>16619</v>
      </c>
      <c r="V551" s="20" t="s">
        <v>16625</v>
      </c>
      <c r="W551" s="20"/>
      <c r="X551" s="20"/>
      <c r="Y551" s="20" t="s">
        <v>68</v>
      </c>
      <c r="Z551" s="20"/>
      <c r="AA551" s="20" t="s">
        <v>16550</v>
      </c>
      <c r="AB551" s="20" t="s">
        <v>68</v>
      </c>
      <c r="AC551" s="20"/>
      <c r="AD551" s="20"/>
      <c r="AE551" s="20" t="s">
        <v>16551</v>
      </c>
      <c r="AF551" s="20" t="s">
        <v>69</v>
      </c>
      <c r="AG551" s="20" t="s">
        <v>16626</v>
      </c>
      <c r="AH551" s="20"/>
      <c r="AI551" s="20" t="s">
        <v>14875</v>
      </c>
      <c r="AJ551" s="20" t="s">
        <v>14283</v>
      </c>
      <c r="AK551" s="20" t="s">
        <v>14715</v>
      </c>
      <c r="AL551" s="20" t="s">
        <v>16553</v>
      </c>
      <c r="AM551" s="20"/>
      <c r="AN551" s="20" t="s">
        <v>109</v>
      </c>
      <c r="AO551" s="20"/>
    </row>
    <row r="552" spans="1:41" x14ac:dyDescent="0.2">
      <c r="A552" s="20" t="s">
        <v>424</v>
      </c>
      <c r="B552" s="20" t="s">
        <v>16627</v>
      </c>
      <c r="C552" s="20" t="s">
        <v>16545</v>
      </c>
      <c r="D552" s="20" t="s">
        <v>419</v>
      </c>
      <c r="E552" s="20" t="s">
        <v>427</v>
      </c>
      <c r="F552" s="20" t="s">
        <v>426</v>
      </c>
      <c r="G552" s="20" t="s">
        <v>16546</v>
      </c>
      <c r="H552" s="20" t="s">
        <v>14730</v>
      </c>
      <c r="I552" s="20" t="s">
        <v>16547</v>
      </c>
      <c r="J552" s="20" t="s">
        <v>101</v>
      </c>
      <c r="K552" s="20" t="s">
        <v>14696</v>
      </c>
      <c r="L552" s="20" t="s">
        <v>14868</v>
      </c>
      <c r="M552" s="20"/>
      <c r="N552" s="20" t="s">
        <v>14698</v>
      </c>
      <c r="O552" s="20" t="s">
        <v>14761</v>
      </c>
      <c r="P552" s="20" t="s">
        <v>14700</v>
      </c>
      <c r="Q552" s="20"/>
      <c r="R552" s="20"/>
      <c r="S552" s="20" t="s">
        <v>16475</v>
      </c>
      <c r="T552" s="20" t="s">
        <v>14704</v>
      </c>
      <c r="U552" s="20" t="s">
        <v>16628</v>
      </c>
      <c r="V552" s="20" t="s">
        <v>16629</v>
      </c>
      <c r="W552" s="20"/>
      <c r="X552" s="20"/>
      <c r="Y552" s="20" t="s">
        <v>68</v>
      </c>
      <c r="Z552" s="20"/>
      <c r="AA552" s="20" t="s">
        <v>16550</v>
      </c>
      <c r="AB552" s="20" t="s">
        <v>68</v>
      </c>
      <c r="AC552" s="20"/>
      <c r="AD552" s="20"/>
      <c r="AE552" s="20" t="s">
        <v>16551</v>
      </c>
      <c r="AF552" s="20" t="s">
        <v>68</v>
      </c>
      <c r="AG552" s="20" t="s">
        <v>16630</v>
      </c>
      <c r="AH552" s="20"/>
      <c r="AI552" s="20" t="s">
        <v>14875</v>
      </c>
      <c r="AJ552" s="20" t="s">
        <v>14283</v>
      </c>
      <c r="AK552" s="20" t="s">
        <v>14283</v>
      </c>
      <c r="AL552" s="20" t="s">
        <v>16553</v>
      </c>
      <c r="AM552" s="20"/>
      <c r="AN552" s="20" t="s">
        <v>109</v>
      </c>
      <c r="AO552" s="20"/>
    </row>
    <row r="553" spans="1:41" x14ac:dyDescent="0.2">
      <c r="A553" s="20" t="s">
        <v>424</v>
      </c>
      <c r="B553" s="20" t="s">
        <v>16627</v>
      </c>
      <c r="C553" s="20" t="s">
        <v>16545</v>
      </c>
      <c r="D553" s="20" t="s">
        <v>419</v>
      </c>
      <c r="E553" s="20" t="s">
        <v>427</v>
      </c>
      <c r="F553" s="20" t="s">
        <v>426</v>
      </c>
      <c r="G553" s="20" t="s">
        <v>16546</v>
      </c>
      <c r="H553" s="20" t="s">
        <v>14730</v>
      </c>
      <c r="I553" s="20" t="s">
        <v>16547</v>
      </c>
      <c r="J553" s="20" t="s">
        <v>101</v>
      </c>
      <c r="K553" s="20" t="s">
        <v>14696</v>
      </c>
      <c r="L553" s="20" t="s">
        <v>14868</v>
      </c>
      <c r="M553" s="20"/>
      <c r="N553" s="20" t="s">
        <v>14698</v>
      </c>
      <c r="O553" s="20" t="s">
        <v>14761</v>
      </c>
      <c r="P553" s="20" t="s">
        <v>14700</v>
      </c>
      <c r="Q553" s="20"/>
      <c r="R553" s="20"/>
      <c r="S553" s="20" t="s">
        <v>16554</v>
      </c>
      <c r="T553" s="20" t="s">
        <v>14704</v>
      </c>
      <c r="U553" s="20" t="s">
        <v>16628</v>
      </c>
      <c r="V553" s="20" t="s">
        <v>15826</v>
      </c>
      <c r="W553" s="20"/>
      <c r="X553" s="20"/>
      <c r="Y553" s="20" t="s">
        <v>68</v>
      </c>
      <c r="Z553" s="20"/>
      <c r="AA553" s="20" t="s">
        <v>16550</v>
      </c>
      <c r="AB553" s="20" t="s">
        <v>68</v>
      </c>
      <c r="AC553" s="20"/>
      <c r="AD553" s="20"/>
      <c r="AE553" s="20" t="s">
        <v>16551</v>
      </c>
      <c r="AF553" s="20" t="s">
        <v>69</v>
      </c>
      <c r="AG553" s="20" t="s">
        <v>16631</v>
      </c>
      <c r="AH553" s="20"/>
      <c r="AI553" s="20" t="s">
        <v>14875</v>
      </c>
      <c r="AJ553" s="20" t="s">
        <v>14283</v>
      </c>
      <c r="AK553" s="20" t="s">
        <v>14232</v>
      </c>
      <c r="AL553" s="20" t="s">
        <v>16553</v>
      </c>
      <c r="AM553" s="20"/>
      <c r="AN553" s="20" t="s">
        <v>109</v>
      </c>
      <c r="AO553" s="20"/>
    </row>
    <row r="554" spans="1:41" x14ac:dyDescent="0.2">
      <c r="A554" s="20" t="s">
        <v>424</v>
      </c>
      <c r="B554" s="20" t="s">
        <v>16627</v>
      </c>
      <c r="C554" s="20" t="s">
        <v>16545</v>
      </c>
      <c r="D554" s="20" t="s">
        <v>419</v>
      </c>
      <c r="E554" s="20" t="s">
        <v>427</v>
      </c>
      <c r="F554" s="20" t="s">
        <v>426</v>
      </c>
      <c r="G554" s="20" t="s">
        <v>16546</v>
      </c>
      <c r="H554" s="20" t="s">
        <v>14730</v>
      </c>
      <c r="I554" s="20" t="s">
        <v>16547</v>
      </c>
      <c r="J554" s="20" t="s">
        <v>101</v>
      </c>
      <c r="K554" s="20" t="s">
        <v>14696</v>
      </c>
      <c r="L554" s="20" t="s">
        <v>14868</v>
      </c>
      <c r="M554" s="20"/>
      <c r="N554" s="20" t="s">
        <v>14698</v>
      </c>
      <c r="O554" s="20" t="s">
        <v>14761</v>
      </c>
      <c r="P554" s="20" t="s">
        <v>14700</v>
      </c>
      <c r="Q554" s="20"/>
      <c r="R554" s="20"/>
      <c r="S554" s="20" t="s">
        <v>16475</v>
      </c>
      <c r="T554" s="20" t="s">
        <v>14704</v>
      </c>
      <c r="U554" s="20" t="s">
        <v>16628</v>
      </c>
      <c r="V554" s="20" t="s">
        <v>16002</v>
      </c>
      <c r="W554" s="20"/>
      <c r="X554" s="20"/>
      <c r="Y554" s="20" t="s">
        <v>68</v>
      </c>
      <c r="Z554" s="20"/>
      <c r="AA554" s="20" t="s">
        <v>16550</v>
      </c>
      <c r="AB554" s="20" t="s">
        <v>68</v>
      </c>
      <c r="AC554" s="20"/>
      <c r="AD554" s="20"/>
      <c r="AE554" s="20" t="s">
        <v>16551</v>
      </c>
      <c r="AF554" s="20" t="s">
        <v>69</v>
      </c>
      <c r="AG554" s="20" t="s">
        <v>16632</v>
      </c>
      <c r="AH554" s="20"/>
      <c r="AI554" s="20" t="s">
        <v>14875</v>
      </c>
      <c r="AJ554" s="20" t="s">
        <v>14283</v>
      </c>
      <c r="AK554" s="20" t="s">
        <v>14283</v>
      </c>
      <c r="AL554" s="20" t="s">
        <v>16553</v>
      </c>
      <c r="AM554" s="20"/>
      <c r="AN554" s="20" t="s">
        <v>109</v>
      </c>
      <c r="AO554" s="20"/>
    </row>
    <row r="555" spans="1:41" x14ac:dyDescent="0.2">
      <c r="A555" s="20" t="s">
        <v>424</v>
      </c>
      <c r="B555" s="20" t="s">
        <v>16627</v>
      </c>
      <c r="C555" s="20" t="s">
        <v>16545</v>
      </c>
      <c r="D555" s="20" t="s">
        <v>419</v>
      </c>
      <c r="E555" s="20" t="s">
        <v>427</v>
      </c>
      <c r="F555" s="20" t="s">
        <v>426</v>
      </c>
      <c r="G555" s="20" t="s">
        <v>16546</v>
      </c>
      <c r="H555" s="20" t="s">
        <v>14730</v>
      </c>
      <c r="I555" s="20" t="s">
        <v>16547</v>
      </c>
      <c r="J555" s="20" t="s">
        <v>101</v>
      </c>
      <c r="K555" s="20" t="s">
        <v>14696</v>
      </c>
      <c r="L555" s="20" t="s">
        <v>14868</v>
      </c>
      <c r="M555" s="20"/>
      <c r="N555" s="20" t="s">
        <v>14698</v>
      </c>
      <c r="O555" s="20" t="s">
        <v>14714</v>
      </c>
      <c r="P555" s="20" t="s">
        <v>14700</v>
      </c>
      <c r="Q555" s="20"/>
      <c r="R555" s="20"/>
      <c r="S555" s="20" t="s">
        <v>16559</v>
      </c>
      <c r="T555" s="20" t="s">
        <v>14704</v>
      </c>
      <c r="U555" s="20" t="s">
        <v>16628</v>
      </c>
      <c r="V555" s="20" t="s">
        <v>16633</v>
      </c>
      <c r="W555" s="20"/>
      <c r="X555" s="20"/>
      <c r="Y555" s="20" t="s">
        <v>68</v>
      </c>
      <c r="Z555" s="20"/>
      <c r="AA555" s="20" t="s">
        <v>16550</v>
      </c>
      <c r="AB555" s="20" t="s">
        <v>68</v>
      </c>
      <c r="AC555" s="20"/>
      <c r="AD555" s="20"/>
      <c r="AE555" s="20" t="s">
        <v>16551</v>
      </c>
      <c r="AF555" s="20" t="s">
        <v>69</v>
      </c>
      <c r="AG555" s="20" t="s">
        <v>16634</v>
      </c>
      <c r="AH555" s="20"/>
      <c r="AI555" s="20" t="s">
        <v>14875</v>
      </c>
      <c r="AJ555" s="20" t="s">
        <v>14283</v>
      </c>
      <c r="AK555" s="20" t="s">
        <v>14715</v>
      </c>
      <c r="AL555" s="20" t="s">
        <v>16553</v>
      </c>
      <c r="AM555" s="20"/>
      <c r="AN555" s="20" t="s">
        <v>109</v>
      </c>
      <c r="AO555" s="20"/>
    </row>
    <row r="556" spans="1:41" x14ac:dyDescent="0.2">
      <c r="A556" s="20" t="s">
        <v>424</v>
      </c>
      <c r="B556" s="20" t="s">
        <v>16635</v>
      </c>
      <c r="C556" s="20" t="s">
        <v>16545</v>
      </c>
      <c r="D556" s="20" t="s">
        <v>419</v>
      </c>
      <c r="E556" s="20" t="s">
        <v>427</v>
      </c>
      <c r="F556" s="20" t="s">
        <v>426</v>
      </c>
      <c r="G556" s="20" t="s">
        <v>16546</v>
      </c>
      <c r="H556" s="20" t="s">
        <v>14730</v>
      </c>
      <c r="I556" s="20" t="s">
        <v>16547</v>
      </c>
      <c r="J556" s="20" t="s">
        <v>101</v>
      </c>
      <c r="K556" s="20" t="s">
        <v>14696</v>
      </c>
      <c r="L556" s="20" t="s">
        <v>15235</v>
      </c>
      <c r="M556" s="20"/>
      <c r="N556" s="20" t="s">
        <v>14698</v>
      </c>
      <c r="O556" s="20" t="s">
        <v>14761</v>
      </c>
      <c r="P556" s="20" t="s">
        <v>14700</v>
      </c>
      <c r="Q556" s="20"/>
      <c r="R556" s="20"/>
      <c r="S556" s="20" t="s">
        <v>16475</v>
      </c>
      <c r="T556" s="20" t="s">
        <v>14704</v>
      </c>
      <c r="U556" s="20" t="s">
        <v>14816</v>
      </c>
      <c r="V556" s="20" t="s">
        <v>16636</v>
      </c>
      <c r="W556" s="20"/>
      <c r="X556" s="20"/>
      <c r="Y556" s="20" t="s">
        <v>68</v>
      </c>
      <c r="Z556" s="20"/>
      <c r="AA556" s="20" t="s">
        <v>16550</v>
      </c>
      <c r="AB556" s="20" t="s">
        <v>68</v>
      </c>
      <c r="AC556" s="20"/>
      <c r="AD556" s="20"/>
      <c r="AE556" s="20" t="s">
        <v>16551</v>
      </c>
      <c r="AF556" s="20" t="s">
        <v>68</v>
      </c>
      <c r="AG556" s="20" t="s">
        <v>16637</v>
      </c>
      <c r="AH556" s="20"/>
      <c r="AI556" s="20" t="s">
        <v>14875</v>
      </c>
      <c r="AJ556" s="20" t="s">
        <v>14283</v>
      </c>
      <c r="AK556" s="20" t="s">
        <v>14283</v>
      </c>
      <c r="AL556" s="20" t="s">
        <v>16553</v>
      </c>
      <c r="AM556" s="20"/>
      <c r="AN556" s="20" t="s">
        <v>109</v>
      </c>
      <c r="AO556" s="20"/>
    </row>
    <row r="557" spans="1:41" x14ac:dyDescent="0.2">
      <c r="A557" s="20" t="s">
        <v>424</v>
      </c>
      <c r="B557" s="20" t="s">
        <v>16635</v>
      </c>
      <c r="C557" s="20" t="s">
        <v>16545</v>
      </c>
      <c r="D557" s="20" t="s">
        <v>419</v>
      </c>
      <c r="E557" s="20" t="s">
        <v>427</v>
      </c>
      <c r="F557" s="20" t="s">
        <v>426</v>
      </c>
      <c r="G557" s="20" t="s">
        <v>16546</v>
      </c>
      <c r="H557" s="20" t="s">
        <v>14730</v>
      </c>
      <c r="I557" s="20" t="s">
        <v>16547</v>
      </c>
      <c r="J557" s="20" t="s">
        <v>101</v>
      </c>
      <c r="K557" s="20" t="s">
        <v>14696</v>
      </c>
      <c r="L557" s="20" t="s">
        <v>15235</v>
      </c>
      <c r="M557" s="20"/>
      <c r="N557" s="20" t="s">
        <v>14698</v>
      </c>
      <c r="O557" s="20" t="s">
        <v>14761</v>
      </c>
      <c r="P557" s="20" t="s">
        <v>14700</v>
      </c>
      <c r="Q557" s="20"/>
      <c r="R557" s="20"/>
      <c r="S557" s="20" t="s">
        <v>16554</v>
      </c>
      <c r="T557" s="20" t="s">
        <v>14704</v>
      </c>
      <c r="U557" s="20" t="s">
        <v>14816</v>
      </c>
      <c r="V557" s="20" t="s">
        <v>15659</v>
      </c>
      <c r="W557" s="20"/>
      <c r="X557" s="20"/>
      <c r="Y557" s="20" t="s">
        <v>68</v>
      </c>
      <c r="Z557" s="20"/>
      <c r="AA557" s="20" t="s">
        <v>16550</v>
      </c>
      <c r="AB557" s="20" t="s">
        <v>68</v>
      </c>
      <c r="AC557" s="20"/>
      <c r="AD557" s="20"/>
      <c r="AE557" s="20" t="s">
        <v>16551</v>
      </c>
      <c r="AF557" s="20" t="s">
        <v>69</v>
      </c>
      <c r="AG557" s="20" t="s">
        <v>16638</v>
      </c>
      <c r="AH557" s="20"/>
      <c r="AI557" s="20" t="s">
        <v>14875</v>
      </c>
      <c r="AJ557" s="20" t="s">
        <v>14283</v>
      </c>
      <c r="AK557" s="20" t="s">
        <v>14232</v>
      </c>
      <c r="AL557" s="20" t="s">
        <v>16553</v>
      </c>
      <c r="AM557" s="20"/>
      <c r="AN557" s="20" t="s">
        <v>109</v>
      </c>
      <c r="AO557" s="20"/>
    </row>
    <row r="558" spans="1:41" x14ac:dyDescent="0.2">
      <c r="A558" s="20" t="s">
        <v>424</v>
      </c>
      <c r="B558" s="20" t="s">
        <v>16635</v>
      </c>
      <c r="C558" s="20" t="s">
        <v>16545</v>
      </c>
      <c r="D558" s="20" t="s">
        <v>419</v>
      </c>
      <c r="E558" s="20" t="s">
        <v>427</v>
      </c>
      <c r="F558" s="20" t="s">
        <v>426</v>
      </c>
      <c r="G558" s="20" t="s">
        <v>16546</v>
      </c>
      <c r="H558" s="20" t="s">
        <v>14730</v>
      </c>
      <c r="I558" s="20" t="s">
        <v>16547</v>
      </c>
      <c r="J558" s="20" t="s">
        <v>101</v>
      </c>
      <c r="K558" s="20" t="s">
        <v>14696</v>
      </c>
      <c r="L558" s="20" t="s">
        <v>15235</v>
      </c>
      <c r="M558" s="20"/>
      <c r="N558" s="20" t="s">
        <v>14698</v>
      </c>
      <c r="O558" s="20" t="s">
        <v>14761</v>
      </c>
      <c r="P558" s="20" t="s">
        <v>14700</v>
      </c>
      <c r="Q558" s="20"/>
      <c r="R558" s="20"/>
      <c r="S558" s="20" t="s">
        <v>16475</v>
      </c>
      <c r="T558" s="20" t="s">
        <v>14704</v>
      </c>
      <c r="U558" s="20" t="s">
        <v>14816</v>
      </c>
      <c r="V558" s="20" t="s">
        <v>16636</v>
      </c>
      <c r="W558" s="20"/>
      <c r="X558" s="20"/>
      <c r="Y558" s="20" t="s">
        <v>68</v>
      </c>
      <c r="Z558" s="20"/>
      <c r="AA558" s="20" t="s">
        <v>16550</v>
      </c>
      <c r="AB558" s="20" t="s">
        <v>68</v>
      </c>
      <c r="AC558" s="20"/>
      <c r="AD558" s="20"/>
      <c r="AE558" s="20" t="s">
        <v>16551</v>
      </c>
      <c r="AF558" s="20" t="s">
        <v>69</v>
      </c>
      <c r="AG558" s="20" t="s">
        <v>16639</v>
      </c>
      <c r="AH558" s="20"/>
      <c r="AI558" s="20" t="s">
        <v>14875</v>
      </c>
      <c r="AJ558" s="20" t="s">
        <v>14283</v>
      </c>
      <c r="AK558" s="20" t="s">
        <v>14283</v>
      </c>
      <c r="AL558" s="20" t="s">
        <v>16553</v>
      </c>
      <c r="AM558" s="20"/>
      <c r="AN558" s="20" t="s">
        <v>109</v>
      </c>
      <c r="AO558" s="20"/>
    </row>
    <row r="559" spans="1:41" x14ac:dyDescent="0.2">
      <c r="A559" s="20" t="s">
        <v>424</v>
      </c>
      <c r="B559" s="20" t="s">
        <v>16635</v>
      </c>
      <c r="C559" s="20" t="s">
        <v>16545</v>
      </c>
      <c r="D559" s="20" t="s">
        <v>419</v>
      </c>
      <c r="E559" s="20" t="s">
        <v>427</v>
      </c>
      <c r="F559" s="20" t="s">
        <v>426</v>
      </c>
      <c r="G559" s="20" t="s">
        <v>16546</v>
      </c>
      <c r="H559" s="20" t="s">
        <v>14730</v>
      </c>
      <c r="I559" s="20" t="s">
        <v>16547</v>
      </c>
      <c r="J559" s="20" t="s">
        <v>101</v>
      </c>
      <c r="K559" s="20" t="s">
        <v>14696</v>
      </c>
      <c r="L559" s="20" t="s">
        <v>15235</v>
      </c>
      <c r="M559" s="20"/>
      <c r="N559" s="20" t="s">
        <v>14698</v>
      </c>
      <c r="O559" s="20" t="s">
        <v>14714</v>
      </c>
      <c r="P559" s="20" t="s">
        <v>14700</v>
      </c>
      <c r="Q559" s="20"/>
      <c r="R559" s="20"/>
      <c r="S559" s="20" t="s">
        <v>16559</v>
      </c>
      <c r="T559" s="20" t="s">
        <v>14704</v>
      </c>
      <c r="U559" s="20" t="s">
        <v>14816</v>
      </c>
      <c r="V559" s="20" t="s">
        <v>16640</v>
      </c>
      <c r="W559" s="20"/>
      <c r="X559" s="20"/>
      <c r="Y559" s="20" t="s">
        <v>68</v>
      </c>
      <c r="Z559" s="20"/>
      <c r="AA559" s="20" t="s">
        <v>16550</v>
      </c>
      <c r="AB559" s="20" t="s">
        <v>68</v>
      </c>
      <c r="AC559" s="20"/>
      <c r="AD559" s="20"/>
      <c r="AE559" s="20" t="s">
        <v>16551</v>
      </c>
      <c r="AF559" s="20" t="s">
        <v>69</v>
      </c>
      <c r="AG559" s="20" t="s">
        <v>16641</v>
      </c>
      <c r="AH559" s="20"/>
      <c r="AI559" s="20" t="s">
        <v>14875</v>
      </c>
      <c r="AJ559" s="20" t="s">
        <v>14283</v>
      </c>
      <c r="AK559" s="20" t="s">
        <v>14715</v>
      </c>
      <c r="AL559" s="20" t="s">
        <v>16553</v>
      </c>
      <c r="AM559" s="20"/>
      <c r="AN559" s="20" t="s">
        <v>109</v>
      </c>
      <c r="AO559" s="20"/>
    </row>
    <row r="560" spans="1:41" x14ac:dyDescent="0.2">
      <c r="A560" s="20" t="s">
        <v>424</v>
      </c>
      <c r="B560" s="20" t="s">
        <v>16642</v>
      </c>
      <c r="C560" s="20" t="s">
        <v>16545</v>
      </c>
      <c r="D560" s="20" t="s">
        <v>419</v>
      </c>
      <c r="E560" s="20" t="s">
        <v>427</v>
      </c>
      <c r="F560" s="20" t="s">
        <v>426</v>
      </c>
      <c r="G560" s="20" t="s">
        <v>16546</v>
      </c>
      <c r="H560" s="20" t="s">
        <v>14730</v>
      </c>
      <c r="I560" s="20" t="s">
        <v>16547</v>
      </c>
      <c r="J560" s="20" t="s">
        <v>101</v>
      </c>
      <c r="K560" s="20" t="s">
        <v>14696</v>
      </c>
      <c r="L560" s="20" t="s">
        <v>16553</v>
      </c>
      <c r="M560" s="20"/>
      <c r="N560" s="20" t="s">
        <v>14698</v>
      </c>
      <c r="O560" s="20" t="s">
        <v>14761</v>
      </c>
      <c r="P560" s="20" t="s">
        <v>14700</v>
      </c>
      <c r="Q560" s="20"/>
      <c r="R560" s="20"/>
      <c r="S560" s="20" t="s">
        <v>16475</v>
      </c>
      <c r="T560" s="20" t="s">
        <v>14704</v>
      </c>
      <c r="U560" s="20" t="s">
        <v>16594</v>
      </c>
      <c r="V560" s="20" t="s">
        <v>16643</v>
      </c>
      <c r="W560" s="20"/>
      <c r="X560" s="20"/>
      <c r="Y560" s="20" t="s">
        <v>68</v>
      </c>
      <c r="Z560" s="20"/>
      <c r="AA560" s="20" t="s">
        <v>16550</v>
      </c>
      <c r="AB560" s="20" t="s">
        <v>68</v>
      </c>
      <c r="AC560" s="20"/>
      <c r="AD560" s="20"/>
      <c r="AE560" s="20" t="s">
        <v>16551</v>
      </c>
      <c r="AF560" s="20" t="s">
        <v>68</v>
      </c>
      <c r="AG560" s="20" t="s">
        <v>16644</v>
      </c>
      <c r="AH560" s="20"/>
      <c r="AI560" s="20" t="s">
        <v>14875</v>
      </c>
      <c r="AJ560" s="20" t="s">
        <v>14283</v>
      </c>
      <c r="AK560" s="20" t="s">
        <v>14283</v>
      </c>
      <c r="AL560" s="20" t="s">
        <v>16553</v>
      </c>
      <c r="AM560" s="20"/>
      <c r="AN560" s="20" t="s">
        <v>109</v>
      </c>
      <c r="AO560" s="20"/>
    </row>
    <row r="561" spans="1:41" x14ac:dyDescent="0.2">
      <c r="A561" s="20" t="s">
        <v>424</v>
      </c>
      <c r="B561" s="20" t="s">
        <v>16642</v>
      </c>
      <c r="C561" s="20" t="s">
        <v>16545</v>
      </c>
      <c r="D561" s="20" t="s">
        <v>419</v>
      </c>
      <c r="E561" s="20" t="s">
        <v>427</v>
      </c>
      <c r="F561" s="20" t="s">
        <v>426</v>
      </c>
      <c r="G561" s="20" t="s">
        <v>16546</v>
      </c>
      <c r="H561" s="20" t="s">
        <v>14730</v>
      </c>
      <c r="I561" s="20" t="s">
        <v>16547</v>
      </c>
      <c r="J561" s="20" t="s">
        <v>101</v>
      </c>
      <c r="K561" s="20" t="s">
        <v>14696</v>
      </c>
      <c r="L561" s="20" t="s">
        <v>16553</v>
      </c>
      <c r="M561" s="20"/>
      <c r="N561" s="20" t="s">
        <v>14698</v>
      </c>
      <c r="O561" s="20" t="s">
        <v>14761</v>
      </c>
      <c r="P561" s="20" t="s">
        <v>14700</v>
      </c>
      <c r="Q561" s="20"/>
      <c r="R561" s="20"/>
      <c r="S561" s="20" t="s">
        <v>16554</v>
      </c>
      <c r="T561" s="20" t="s">
        <v>14704</v>
      </c>
      <c r="U561" s="20" t="s">
        <v>16594</v>
      </c>
      <c r="V561" s="20" t="s">
        <v>15826</v>
      </c>
      <c r="W561" s="20"/>
      <c r="X561" s="20"/>
      <c r="Y561" s="20" t="s">
        <v>68</v>
      </c>
      <c r="Z561" s="20"/>
      <c r="AA561" s="20" t="s">
        <v>16550</v>
      </c>
      <c r="AB561" s="20" t="s">
        <v>68</v>
      </c>
      <c r="AC561" s="20"/>
      <c r="AD561" s="20"/>
      <c r="AE561" s="20" t="s">
        <v>16551</v>
      </c>
      <c r="AF561" s="20" t="s">
        <v>69</v>
      </c>
      <c r="AG561" s="20" t="s">
        <v>16645</v>
      </c>
      <c r="AH561" s="20"/>
      <c r="AI561" s="20" t="s">
        <v>14875</v>
      </c>
      <c r="AJ561" s="20" t="s">
        <v>14283</v>
      </c>
      <c r="AK561" s="20" t="s">
        <v>14232</v>
      </c>
      <c r="AL561" s="20" t="s">
        <v>16553</v>
      </c>
      <c r="AM561" s="20"/>
      <c r="AN561" s="20" t="s">
        <v>109</v>
      </c>
      <c r="AO561" s="20"/>
    </row>
    <row r="562" spans="1:41" x14ac:dyDescent="0.2">
      <c r="A562" s="20" t="s">
        <v>424</v>
      </c>
      <c r="B562" s="20" t="s">
        <v>16642</v>
      </c>
      <c r="C562" s="20" t="s">
        <v>16545</v>
      </c>
      <c r="D562" s="20" t="s">
        <v>419</v>
      </c>
      <c r="E562" s="20" t="s">
        <v>427</v>
      </c>
      <c r="F562" s="20" t="s">
        <v>426</v>
      </c>
      <c r="G562" s="20" t="s">
        <v>16546</v>
      </c>
      <c r="H562" s="20" t="s">
        <v>14730</v>
      </c>
      <c r="I562" s="20" t="s">
        <v>16547</v>
      </c>
      <c r="J562" s="20" t="s">
        <v>101</v>
      </c>
      <c r="K562" s="20" t="s">
        <v>14696</v>
      </c>
      <c r="L562" s="20" t="s">
        <v>16553</v>
      </c>
      <c r="M562" s="20"/>
      <c r="N562" s="20" t="s">
        <v>14698</v>
      </c>
      <c r="O562" s="20" t="s">
        <v>14761</v>
      </c>
      <c r="P562" s="20" t="s">
        <v>14700</v>
      </c>
      <c r="Q562" s="20"/>
      <c r="R562" s="20"/>
      <c r="S562" s="20" t="s">
        <v>16475</v>
      </c>
      <c r="T562" s="20" t="s">
        <v>14704</v>
      </c>
      <c r="U562" s="20" t="s">
        <v>16594</v>
      </c>
      <c r="V562" s="20" t="s">
        <v>16646</v>
      </c>
      <c r="W562" s="20"/>
      <c r="X562" s="20"/>
      <c r="Y562" s="20" t="s">
        <v>68</v>
      </c>
      <c r="Z562" s="20"/>
      <c r="AA562" s="20" t="s">
        <v>16550</v>
      </c>
      <c r="AB562" s="20" t="s">
        <v>68</v>
      </c>
      <c r="AC562" s="20"/>
      <c r="AD562" s="20"/>
      <c r="AE562" s="20" t="s">
        <v>16551</v>
      </c>
      <c r="AF562" s="20" t="s">
        <v>69</v>
      </c>
      <c r="AG562" s="20" t="s">
        <v>16647</v>
      </c>
      <c r="AH562" s="20"/>
      <c r="AI562" s="20" t="s">
        <v>14875</v>
      </c>
      <c r="AJ562" s="20" t="s">
        <v>14283</v>
      </c>
      <c r="AK562" s="20" t="s">
        <v>14283</v>
      </c>
      <c r="AL562" s="20" t="s">
        <v>16553</v>
      </c>
      <c r="AM562" s="20"/>
      <c r="AN562" s="20" t="s">
        <v>109</v>
      </c>
      <c r="AO562" s="20"/>
    </row>
    <row r="563" spans="1:41" x14ac:dyDescent="0.2">
      <c r="A563" s="20" t="s">
        <v>424</v>
      </c>
      <c r="B563" s="20" t="s">
        <v>16642</v>
      </c>
      <c r="C563" s="20" t="s">
        <v>16545</v>
      </c>
      <c r="D563" s="20" t="s">
        <v>419</v>
      </c>
      <c r="E563" s="20" t="s">
        <v>427</v>
      </c>
      <c r="F563" s="20" t="s">
        <v>426</v>
      </c>
      <c r="G563" s="20" t="s">
        <v>16546</v>
      </c>
      <c r="H563" s="20" t="s">
        <v>14730</v>
      </c>
      <c r="I563" s="20" t="s">
        <v>16547</v>
      </c>
      <c r="J563" s="20" t="s">
        <v>101</v>
      </c>
      <c r="K563" s="20" t="s">
        <v>14696</v>
      </c>
      <c r="L563" s="20" t="s">
        <v>16553</v>
      </c>
      <c r="M563" s="20"/>
      <c r="N563" s="20" t="s">
        <v>14698</v>
      </c>
      <c r="O563" s="20" t="s">
        <v>14714</v>
      </c>
      <c r="P563" s="20" t="s">
        <v>14700</v>
      </c>
      <c r="Q563" s="20"/>
      <c r="R563" s="20"/>
      <c r="S563" s="20" t="s">
        <v>16559</v>
      </c>
      <c r="T563" s="20" t="s">
        <v>14704</v>
      </c>
      <c r="U563" s="20" t="s">
        <v>16594</v>
      </c>
      <c r="V563" s="20" t="s">
        <v>16648</v>
      </c>
      <c r="W563" s="20"/>
      <c r="X563" s="20"/>
      <c r="Y563" s="20" t="s">
        <v>68</v>
      </c>
      <c r="Z563" s="20"/>
      <c r="AA563" s="20" t="s">
        <v>16550</v>
      </c>
      <c r="AB563" s="20" t="s">
        <v>68</v>
      </c>
      <c r="AC563" s="20"/>
      <c r="AD563" s="20"/>
      <c r="AE563" s="20" t="s">
        <v>16551</v>
      </c>
      <c r="AF563" s="20" t="s">
        <v>69</v>
      </c>
      <c r="AG563" s="20" t="s">
        <v>16649</v>
      </c>
      <c r="AH563" s="20"/>
      <c r="AI563" s="20" t="s">
        <v>14875</v>
      </c>
      <c r="AJ563" s="20" t="s">
        <v>14283</v>
      </c>
      <c r="AK563" s="20" t="s">
        <v>14715</v>
      </c>
      <c r="AL563" s="20" t="s">
        <v>16553</v>
      </c>
      <c r="AM563" s="20"/>
      <c r="AN563" s="20" t="s">
        <v>109</v>
      </c>
      <c r="AO563" s="20"/>
    </row>
    <row r="564" spans="1:41" x14ac:dyDescent="0.2">
      <c r="A564" s="20" t="s">
        <v>429</v>
      </c>
      <c r="B564" s="20" t="s">
        <v>16650</v>
      </c>
      <c r="C564" s="20" t="s">
        <v>16651</v>
      </c>
      <c r="D564" s="20" t="s">
        <v>430</v>
      </c>
      <c r="E564" s="20" t="s">
        <v>432</v>
      </c>
      <c r="F564" s="20" t="s">
        <v>421</v>
      </c>
      <c r="G564" s="20" t="s">
        <v>16652</v>
      </c>
      <c r="H564" s="20" t="s">
        <v>110</v>
      </c>
      <c r="I564" s="20" t="s">
        <v>16653</v>
      </c>
      <c r="J564" s="20" t="s">
        <v>102</v>
      </c>
      <c r="K564" s="20" t="s">
        <v>14732</v>
      </c>
      <c r="L564" s="20"/>
      <c r="M564" s="20" t="s">
        <v>16654</v>
      </c>
      <c r="N564" s="20" t="s">
        <v>15255</v>
      </c>
      <c r="O564" s="20" t="s">
        <v>15195</v>
      </c>
      <c r="P564" s="20" t="s">
        <v>14735</v>
      </c>
      <c r="Q564" s="20"/>
      <c r="R564" s="20"/>
      <c r="S564" s="20" t="s">
        <v>16655</v>
      </c>
      <c r="T564" s="20" t="s">
        <v>14737</v>
      </c>
      <c r="U564" s="20" t="s">
        <v>15196</v>
      </c>
      <c r="V564" s="20" t="s">
        <v>15095</v>
      </c>
      <c r="W564" s="20"/>
      <c r="X564" s="20"/>
      <c r="Y564" s="20" t="s">
        <v>69</v>
      </c>
      <c r="Z564" s="20"/>
      <c r="AA564" s="20" t="s">
        <v>14844</v>
      </c>
      <c r="AB564" s="20" t="s">
        <v>69</v>
      </c>
      <c r="AC564" s="20" t="s">
        <v>14884</v>
      </c>
      <c r="AD564" s="20" t="s">
        <v>69</v>
      </c>
      <c r="AE564" s="20" t="s">
        <v>16656</v>
      </c>
      <c r="AF564" s="20" t="s">
        <v>68</v>
      </c>
      <c r="AG564" s="20"/>
      <c r="AH564" s="20"/>
      <c r="AI564" s="20" t="s">
        <v>14875</v>
      </c>
      <c r="AJ564" s="20" t="s">
        <v>14276</v>
      </c>
      <c r="AK564" s="20" t="s">
        <v>14276</v>
      </c>
      <c r="AL564" s="20" t="s">
        <v>14283</v>
      </c>
      <c r="AM564" s="20" t="s">
        <v>15199</v>
      </c>
      <c r="AN564" s="20" t="s">
        <v>105</v>
      </c>
      <c r="AO564" s="20"/>
    </row>
    <row r="565" spans="1:41" x14ac:dyDescent="0.2">
      <c r="A565" s="20" t="s">
        <v>429</v>
      </c>
      <c r="B565" s="20" t="s">
        <v>16650</v>
      </c>
      <c r="C565" s="20" t="s">
        <v>16651</v>
      </c>
      <c r="D565" s="20" t="s">
        <v>430</v>
      </c>
      <c r="E565" s="20" t="s">
        <v>432</v>
      </c>
      <c r="F565" s="20" t="s">
        <v>421</v>
      </c>
      <c r="G565" s="20" t="s">
        <v>16652</v>
      </c>
      <c r="H565" s="20" t="s">
        <v>110</v>
      </c>
      <c r="I565" s="20" t="s">
        <v>16653</v>
      </c>
      <c r="J565" s="20" t="s">
        <v>102</v>
      </c>
      <c r="K565" s="20" t="s">
        <v>14732</v>
      </c>
      <c r="L565" s="20"/>
      <c r="M565" s="20" t="s">
        <v>16654</v>
      </c>
      <c r="N565" s="20" t="s">
        <v>15255</v>
      </c>
      <c r="O565" s="20" t="s">
        <v>15195</v>
      </c>
      <c r="P565" s="20" t="s">
        <v>14735</v>
      </c>
      <c r="Q565" s="20"/>
      <c r="R565" s="20"/>
      <c r="S565" s="20" t="s">
        <v>16655</v>
      </c>
      <c r="T565" s="20" t="s">
        <v>14762</v>
      </c>
      <c r="U565" s="20" t="s">
        <v>15477</v>
      </c>
      <c r="V565" s="20" t="s">
        <v>14799</v>
      </c>
      <c r="W565" s="20"/>
      <c r="X565" s="20"/>
      <c r="Y565" s="20" t="s">
        <v>69</v>
      </c>
      <c r="Z565" s="20"/>
      <c r="AA565" s="20" t="s">
        <v>14844</v>
      </c>
      <c r="AB565" s="20" t="s">
        <v>69</v>
      </c>
      <c r="AC565" s="20" t="s">
        <v>14884</v>
      </c>
      <c r="AD565" s="20" t="s">
        <v>69</v>
      </c>
      <c r="AE565" s="20" t="s">
        <v>16657</v>
      </c>
      <c r="AF565" s="20" t="s">
        <v>68</v>
      </c>
      <c r="AG565" s="20"/>
      <c r="AH565" s="20"/>
      <c r="AI565" s="20" t="s">
        <v>14875</v>
      </c>
      <c r="AJ565" s="20" t="s">
        <v>14276</v>
      </c>
      <c r="AK565" s="20" t="s">
        <v>14276</v>
      </c>
      <c r="AL565" s="20" t="s">
        <v>14283</v>
      </c>
      <c r="AM565" s="20" t="s">
        <v>15199</v>
      </c>
      <c r="AN565" s="20" t="s">
        <v>105</v>
      </c>
      <c r="AO565" s="20"/>
    </row>
    <row r="566" spans="1:41" x14ac:dyDescent="0.2">
      <c r="A566" s="20" t="s">
        <v>429</v>
      </c>
      <c r="B566" s="20" t="s">
        <v>16650</v>
      </c>
      <c r="C566" s="20" t="s">
        <v>16651</v>
      </c>
      <c r="D566" s="20" t="s">
        <v>430</v>
      </c>
      <c r="E566" s="20" t="s">
        <v>432</v>
      </c>
      <c r="F566" s="20" t="s">
        <v>421</v>
      </c>
      <c r="G566" s="20" t="s">
        <v>16652</v>
      </c>
      <c r="H566" s="20" t="s">
        <v>110</v>
      </c>
      <c r="I566" s="20" t="s">
        <v>16653</v>
      </c>
      <c r="J566" s="20" t="s">
        <v>102</v>
      </c>
      <c r="K566" s="20" t="s">
        <v>14732</v>
      </c>
      <c r="L566" s="20"/>
      <c r="M566" s="20" t="s">
        <v>16654</v>
      </c>
      <c r="N566" s="20" t="s">
        <v>14746</v>
      </c>
      <c r="O566" s="20" t="s">
        <v>15195</v>
      </c>
      <c r="P566" s="20" t="s">
        <v>14735</v>
      </c>
      <c r="Q566" s="20"/>
      <c r="R566" s="20"/>
      <c r="S566" s="20" t="s">
        <v>16655</v>
      </c>
      <c r="T566" s="20" t="s">
        <v>14737</v>
      </c>
      <c r="U566" s="20" t="s">
        <v>15472</v>
      </c>
      <c r="V566" s="20" t="s">
        <v>14777</v>
      </c>
      <c r="W566" s="20"/>
      <c r="X566" s="20"/>
      <c r="Y566" s="20" t="s">
        <v>69</v>
      </c>
      <c r="Z566" s="20"/>
      <c r="AA566" s="20" t="s">
        <v>14844</v>
      </c>
      <c r="AB566" s="20" t="s">
        <v>69</v>
      </c>
      <c r="AC566" s="20" t="s">
        <v>14884</v>
      </c>
      <c r="AD566" s="20" t="s">
        <v>69</v>
      </c>
      <c r="AE566" s="20" t="s">
        <v>16656</v>
      </c>
      <c r="AF566" s="20" t="s">
        <v>68</v>
      </c>
      <c r="AG566" s="20"/>
      <c r="AH566" s="20"/>
      <c r="AI566" s="20" t="s">
        <v>14875</v>
      </c>
      <c r="AJ566" s="20" t="s">
        <v>14276</v>
      </c>
      <c r="AK566" s="20" t="s">
        <v>14276</v>
      </c>
      <c r="AL566" s="20" t="s">
        <v>14283</v>
      </c>
      <c r="AM566" s="20" t="s">
        <v>15199</v>
      </c>
      <c r="AN566" s="20" t="s">
        <v>105</v>
      </c>
      <c r="AO566" s="20"/>
    </row>
    <row r="567" spans="1:41" x14ac:dyDescent="0.2">
      <c r="A567" s="20" t="s">
        <v>429</v>
      </c>
      <c r="B567" s="20" t="s">
        <v>16650</v>
      </c>
      <c r="C567" s="20" t="s">
        <v>16651</v>
      </c>
      <c r="D567" s="20" t="s">
        <v>430</v>
      </c>
      <c r="E567" s="20" t="s">
        <v>432</v>
      </c>
      <c r="F567" s="20" t="s">
        <v>421</v>
      </c>
      <c r="G567" s="20" t="s">
        <v>16652</v>
      </c>
      <c r="H567" s="20" t="s">
        <v>110</v>
      </c>
      <c r="I567" s="20" t="s">
        <v>16653</v>
      </c>
      <c r="J567" s="20" t="s">
        <v>102</v>
      </c>
      <c r="K567" s="20" t="s">
        <v>14732</v>
      </c>
      <c r="L567" s="20"/>
      <c r="M567" s="20" t="s">
        <v>16654</v>
      </c>
      <c r="N567" s="20" t="s">
        <v>14746</v>
      </c>
      <c r="O567" s="20" t="s">
        <v>15195</v>
      </c>
      <c r="P567" s="20" t="s">
        <v>14735</v>
      </c>
      <c r="Q567" s="20"/>
      <c r="R567" s="20"/>
      <c r="S567" s="20" t="s">
        <v>16655</v>
      </c>
      <c r="T567" s="20" t="s">
        <v>14762</v>
      </c>
      <c r="U567" s="20" t="s">
        <v>14856</v>
      </c>
      <c r="V567" s="20" t="s">
        <v>14815</v>
      </c>
      <c r="W567" s="20"/>
      <c r="X567" s="20"/>
      <c r="Y567" s="20" t="s">
        <v>69</v>
      </c>
      <c r="Z567" s="20"/>
      <c r="AA567" s="20" t="s">
        <v>14844</v>
      </c>
      <c r="AB567" s="20" t="s">
        <v>69</v>
      </c>
      <c r="AC567" s="20" t="s">
        <v>14884</v>
      </c>
      <c r="AD567" s="20" t="s">
        <v>69</v>
      </c>
      <c r="AE567" s="20" t="s">
        <v>16657</v>
      </c>
      <c r="AF567" s="20" t="s">
        <v>68</v>
      </c>
      <c r="AG567" s="20"/>
      <c r="AH567" s="20"/>
      <c r="AI567" s="20" t="s">
        <v>14875</v>
      </c>
      <c r="AJ567" s="20" t="s">
        <v>14276</v>
      </c>
      <c r="AK567" s="20" t="s">
        <v>14276</v>
      </c>
      <c r="AL567" s="20" t="s">
        <v>14283</v>
      </c>
      <c r="AM567" s="20" t="s">
        <v>15199</v>
      </c>
      <c r="AN567" s="20" t="s">
        <v>105</v>
      </c>
      <c r="AO567" s="20"/>
    </row>
    <row r="568" spans="1:41" x14ac:dyDescent="0.2">
      <c r="A568" s="20" t="s">
        <v>429</v>
      </c>
      <c r="B568" s="20" t="s">
        <v>16650</v>
      </c>
      <c r="C568" s="20" t="s">
        <v>16651</v>
      </c>
      <c r="D568" s="20" t="s">
        <v>430</v>
      </c>
      <c r="E568" s="20" t="s">
        <v>432</v>
      </c>
      <c r="F568" s="20" t="s">
        <v>421</v>
      </c>
      <c r="G568" s="20" t="s">
        <v>16652</v>
      </c>
      <c r="H568" s="20" t="s">
        <v>110</v>
      </c>
      <c r="I568" s="20" t="s">
        <v>16653</v>
      </c>
      <c r="J568" s="20" t="s">
        <v>102</v>
      </c>
      <c r="K568" s="20" t="s">
        <v>14732</v>
      </c>
      <c r="L568" s="20"/>
      <c r="M568" s="20" t="s">
        <v>16654</v>
      </c>
      <c r="N568" s="20" t="s">
        <v>15258</v>
      </c>
      <c r="O568" s="20" t="s">
        <v>15195</v>
      </c>
      <c r="P568" s="20" t="s">
        <v>14735</v>
      </c>
      <c r="Q568" s="20"/>
      <c r="R568" s="20"/>
      <c r="S568" s="20" t="s">
        <v>16655</v>
      </c>
      <c r="T568" s="20" t="s">
        <v>14737</v>
      </c>
      <c r="U568" s="20" t="s">
        <v>14777</v>
      </c>
      <c r="V568" s="20" t="s">
        <v>14930</v>
      </c>
      <c r="W568" s="20"/>
      <c r="X568" s="20"/>
      <c r="Y568" s="20" t="s">
        <v>69</v>
      </c>
      <c r="Z568" s="20"/>
      <c r="AA568" s="20" t="s">
        <v>14844</v>
      </c>
      <c r="AB568" s="20" t="s">
        <v>69</v>
      </c>
      <c r="AC568" s="20" t="s">
        <v>14884</v>
      </c>
      <c r="AD568" s="20" t="s">
        <v>69</v>
      </c>
      <c r="AE568" s="20" t="s">
        <v>16656</v>
      </c>
      <c r="AF568" s="20" t="s">
        <v>68</v>
      </c>
      <c r="AG568" s="20"/>
      <c r="AH568" s="20"/>
      <c r="AI568" s="20" t="s">
        <v>14875</v>
      </c>
      <c r="AJ568" s="20" t="s">
        <v>14276</v>
      </c>
      <c r="AK568" s="20" t="s">
        <v>14276</v>
      </c>
      <c r="AL568" s="20" t="s">
        <v>14283</v>
      </c>
      <c r="AM568" s="20" t="s">
        <v>15199</v>
      </c>
      <c r="AN568" s="20" t="s">
        <v>105</v>
      </c>
      <c r="AO568" s="20"/>
    </row>
    <row r="569" spans="1:41" x14ac:dyDescent="0.2">
      <c r="A569" s="20" t="s">
        <v>429</v>
      </c>
      <c r="B569" s="20" t="s">
        <v>16650</v>
      </c>
      <c r="C569" s="20" t="s">
        <v>16651</v>
      </c>
      <c r="D569" s="20" t="s">
        <v>430</v>
      </c>
      <c r="E569" s="20" t="s">
        <v>432</v>
      </c>
      <c r="F569" s="20" t="s">
        <v>421</v>
      </c>
      <c r="G569" s="20" t="s">
        <v>16652</v>
      </c>
      <c r="H569" s="20" t="s">
        <v>110</v>
      </c>
      <c r="I569" s="20" t="s">
        <v>16653</v>
      </c>
      <c r="J569" s="20" t="s">
        <v>102</v>
      </c>
      <c r="K569" s="20" t="s">
        <v>14732</v>
      </c>
      <c r="L569" s="20"/>
      <c r="M569" s="20" t="s">
        <v>16654</v>
      </c>
      <c r="N569" s="20" t="s">
        <v>15258</v>
      </c>
      <c r="O569" s="20" t="s">
        <v>15195</v>
      </c>
      <c r="P569" s="20" t="s">
        <v>14735</v>
      </c>
      <c r="Q569" s="20"/>
      <c r="R569" s="20"/>
      <c r="S569" s="20" t="s">
        <v>16655</v>
      </c>
      <c r="T569" s="20" t="s">
        <v>14762</v>
      </c>
      <c r="U569" s="20" t="s">
        <v>14815</v>
      </c>
      <c r="V569" s="20" t="s">
        <v>14951</v>
      </c>
      <c r="W569" s="20"/>
      <c r="X569" s="20"/>
      <c r="Y569" s="20" t="s">
        <v>69</v>
      </c>
      <c r="Z569" s="20"/>
      <c r="AA569" s="20" t="s">
        <v>14844</v>
      </c>
      <c r="AB569" s="20" t="s">
        <v>69</v>
      </c>
      <c r="AC569" s="20" t="s">
        <v>14884</v>
      </c>
      <c r="AD569" s="20" t="s">
        <v>69</v>
      </c>
      <c r="AE569" s="20" t="s">
        <v>16657</v>
      </c>
      <c r="AF569" s="20" t="s">
        <v>68</v>
      </c>
      <c r="AG569" s="20"/>
      <c r="AH569" s="20"/>
      <c r="AI569" s="20" t="s">
        <v>14875</v>
      </c>
      <c r="AJ569" s="20" t="s">
        <v>14276</v>
      </c>
      <c r="AK569" s="20" t="s">
        <v>14276</v>
      </c>
      <c r="AL569" s="20" t="s">
        <v>14283</v>
      </c>
      <c r="AM569" s="20" t="s">
        <v>15199</v>
      </c>
      <c r="AN569" s="20" t="s">
        <v>105</v>
      </c>
      <c r="AO569" s="20"/>
    </row>
    <row r="570" spans="1:41" x14ac:dyDescent="0.2">
      <c r="A570" s="20" t="s">
        <v>429</v>
      </c>
      <c r="B570" s="20" t="s">
        <v>16650</v>
      </c>
      <c r="C570" s="20" t="s">
        <v>16651</v>
      </c>
      <c r="D570" s="20" t="s">
        <v>430</v>
      </c>
      <c r="E570" s="20" t="s">
        <v>432</v>
      </c>
      <c r="F570" s="20" t="s">
        <v>421</v>
      </c>
      <c r="G570" s="20" t="s">
        <v>16652</v>
      </c>
      <c r="H570" s="20" t="s">
        <v>110</v>
      </c>
      <c r="I570" s="20" t="s">
        <v>16653</v>
      </c>
      <c r="J570" s="20" t="s">
        <v>102</v>
      </c>
      <c r="K570" s="20" t="s">
        <v>14732</v>
      </c>
      <c r="L570" s="20"/>
      <c r="M570" s="20" t="s">
        <v>16654</v>
      </c>
      <c r="N570" s="20" t="s">
        <v>14698</v>
      </c>
      <c r="O570" s="20" t="s">
        <v>15195</v>
      </c>
      <c r="P570" s="20" t="s">
        <v>14735</v>
      </c>
      <c r="Q570" s="20"/>
      <c r="R570" s="20"/>
      <c r="S570" s="20" t="s">
        <v>16655</v>
      </c>
      <c r="T570" s="20" t="s">
        <v>14737</v>
      </c>
      <c r="U570" s="20" t="s">
        <v>15472</v>
      </c>
      <c r="V570" s="20" t="s">
        <v>14945</v>
      </c>
      <c r="W570" s="20"/>
      <c r="X570" s="20"/>
      <c r="Y570" s="20" t="s">
        <v>69</v>
      </c>
      <c r="Z570" s="20"/>
      <c r="AA570" s="20" t="s">
        <v>14844</v>
      </c>
      <c r="AB570" s="20" t="s">
        <v>69</v>
      </c>
      <c r="AC570" s="20" t="s">
        <v>14884</v>
      </c>
      <c r="AD570" s="20" t="s">
        <v>69</v>
      </c>
      <c r="AE570" s="20" t="s">
        <v>16656</v>
      </c>
      <c r="AF570" s="20" t="s">
        <v>68</v>
      </c>
      <c r="AG570" s="20"/>
      <c r="AH570" s="20"/>
      <c r="AI570" s="20" t="s">
        <v>14875</v>
      </c>
      <c r="AJ570" s="20" t="s">
        <v>14276</v>
      </c>
      <c r="AK570" s="20" t="s">
        <v>14276</v>
      </c>
      <c r="AL570" s="20" t="s">
        <v>14283</v>
      </c>
      <c r="AM570" s="20" t="s">
        <v>15199</v>
      </c>
      <c r="AN570" s="20" t="s">
        <v>105</v>
      </c>
      <c r="AO570" s="20"/>
    </row>
    <row r="571" spans="1:41" x14ac:dyDescent="0.2">
      <c r="A571" s="20" t="s">
        <v>429</v>
      </c>
      <c r="B571" s="20" t="s">
        <v>16650</v>
      </c>
      <c r="C571" s="20" t="s">
        <v>16651</v>
      </c>
      <c r="D571" s="20" t="s">
        <v>430</v>
      </c>
      <c r="E571" s="20" t="s">
        <v>432</v>
      </c>
      <c r="F571" s="20" t="s">
        <v>421</v>
      </c>
      <c r="G571" s="20" t="s">
        <v>16652</v>
      </c>
      <c r="H571" s="20" t="s">
        <v>110</v>
      </c>
      <c r="I571" s="20" t="s">
        <v>16653</v>
      </c>
      <c r="J571" s="20" t="s">
        <v>102</v>
      </c>
      <c r="K571" s="20" t="s">
        <v>14732</v>
      </c>
      <c r="L571" s="20"/>
      <c r="M571" s="20" t="s">
        <v>16654</v>
      </c>
      <c r="N571" s="20" t="s">
        <v>14698</v>
      </c>
      <c r="O571" s="20" t="s">
        <v>15195</v>
      </c>
      <c r="P571" s="20" t="s">
        <v>14735</v>
      </c>
      <c r="Q571" s="20"/>
      <c r="R571" s="20"/>
      <c r="S571" s="20" t="s">
        <v>16655</v>
      </c>
      <c r="T571" s="20" t="s">
        <v>14762</v>
      </c>
      <c r="U571" s="20" t="s">
        <v>14856</v>
      </c>
      <c r="V571" s="20" t="s">
        <v>14815</v>
      </c>
      <c r="W571" s="20"/>
      <c r="X571" s="20"/>
      <c r="Y571" s="20" t="s">
        <v>69</v>
      </c>
      <c r="Z571" s="20"/>
      <c r="AA571" s="20" t="s">
        <v>14844</v>
      </c>
      <c r="AB571" s="20" t="s">
        <v>69</v>
      </c>
      <c r="AC571" s="20" t="s">
        <v>14884</v>
      </c>
      <c r="AD571" s="20" t="s">
        <v>69</v>
      </c>
      <c r="AE571" s="20" t="s">
        <v>16657</v>
      </c>
      <c r="AF571" s="20" t="s">
        <v>68</v>
      </c>
      <c r="AG571" s="20"/>
      <c r="AH571" s="20"/>
      <c r="AI571" s="20" t="s">
        <v>14875</v>
      </c>
      <c r="AJ571" s="20" t="s">
        <v>14276</v>
      </c>
      <c r="AK571" s="20" t="s">
        <v>14276</v>
      </c>
      <c r="AL571" s="20" t="s">
        <v>14283</v>
      </c>
      <c r="AM571" s="20" t="s">
        <v>15199</v>
      </c>
      <c r="AN571" s="20" t="s">
        <v>105</v>
      </c>
      <c r="AO571" s="20"/>
    </row>
    <row r="572" spans="1:41" x14ac:dyDescent="0.2">
      <c r="A572" s="20" t="s">
        <v>429</v>
      </c>
      <c r="B572" s="20" t="s">
        <v>16650</v>
      </c>
      <c r="C572" s="20" t="s">
        <v>16651</v>
      </c>
      <c r="D572" s="20" t="s">
        <v>430</v>
      </c>
      <c r="E572" s="20" t="s">
        <v>432</v>
      </c>
      <c r="F572" s="20" t="s">
        <v>421</v>
      </c>
      <c r="G572" s="20" t="s">
        <v>16652</v>
      </c>
      <c r="H572" s="20" t="s">
        <v>110</v>
      </c>
      <c r="I572" s="20" t="s">
        <v>16653</v>
      </c>
      <c r="J572" s="20" t="s">
        <v>102</v>
      </c>
      <c r="K572" s="20" t="s">
        <v>14732</v>
      </c>
      <c r="L572" s="20"/>
      <c r="M572" s="20" t="s">
        <v>16654</v>
      </c>
      <c r="N572" s="20" t="s">
        <v>110</v>
      </c>
      <c r="O572" s="20" t="s">
        <v>15195</v>
      </c>
      <c r="P572" s="20" t="s">
        <v>14735</v>
      </c>
      <c r="Q572" s="20"/>
      <c r="R572" s="20"/>
      <c r="S572" s="20" t="s">
        <v>16655</v>
      </c>
      <c r="T572" s="20" t="s">
        <v>14737</v>
      </c>
      <c r="U572" s="20" t="s">
        <v>15476</v>
      </c>
      <c r="V572" s="20" t="s">
        <v>14777</v>
      </c>
      <c r="W572" s="20"/>
      <c r="X572" s="20"/>
      <c r="Y572" s="20" t="s">
        <v>69</v>
      </c>
      <c r="Z572" s="20"/>
      <c r="AA572" s="20" t="s">
        <v>14844</v>
      </c>
      <c r="AB572" s="20" t="s">
        <v>69</v>
      </c>
      <c r="AC572" s="20" t="s">
        <v>14884</v>
      </c>
      <c r="AD572" s="20" t="s">
        <v>69</v>
      </c>
      <c r="AE572" s="20" t="s">
        <v>16658</v>
      </c>
      <c r="AF572" s="20" t="s">
        <v>68</v>
      </c>
      <c r="AG572" s="20"/>
      <c r="AH572" s="20"/>
      <c r="AI572" s="20" t="s">
        <v>14875</v>
      </c>
      <c r="AJ572" s="20" t="s">
        <v>14276</v>
      </c>
      <c r="AK572" s="20" t="s">
        <v>14276</v>
      </c>
      <c r="AL572" s="20" t="s">
        <v>14283</v>
      </c>
      <c r="AM572" s="20" t="s">
        <v>15199</v>
      </c>
      <c r="AN572" s="20" t="s">
        <v>105</v>
      </c>
      <c r="AO572" s="20"/>
    </row>
    <row r="573" spans="1:41" x14ac:dyDescent="0.2">
      <c r="A573" s="20" t="s">
        <v>429</v>
      </c>
      <c r="B573" s="20" t="s">
        <v>16650</v>
      </c>
      <c r="C573" s="20" t="s">
        <v>16651</v>
      </c>
      <c r="D573" s="20" t="s">
        <v>430</v>
      </c>
      <c r="E573" s="20" t="s">
        <v>432</v>
      </c>
      <c r="F573" s="20" t="s">
        <v>421</v>
      </c>
      <c r="G573" s="20" t="s">
        <v>16652</v>
      </c>
      <c r="H573" s="20" t="s">
        <v>110</v>
      </c>
      <c r="I573" s="20" t="s">
        <v>16653</v>
      </c>
      <c r="J573" s="20" t="s">
        <v>102</v>
      </c>
      <c r="K573" s="20" t="s">
        <v>14732</v>
      </c>
      <c r="L573" s="20"/>
      <c r="M573" s="20" t="s">
        <v>16654</v>
      </c>
      <c r="N573" s="20" t="s">
        <v>110</v>
      </c>
      <c r="O573" s="20" t="s">
        <v>15195</v>
      </c>
      <c r="P573" s="20" t="s">
        <v>14735</v>
      </c>
      <c r="Q573" s="20"/>
      <c r="R573" s="20"/>
      <c r="S573" s="20" t="s">
        <v>16655</v>
      </c>
      <c r="T573" s="20" t="s">
        <v>14762</v>
      </c>
      <c r="U573" s="20" t="s">
        <v>14930</v>
      </c>
      <c r="V573" s="20" t="s">
        <v>14951</v>
      </c>
      <c r="W573" s="20"/>
      <c r="X573" s="20"/>
      <c r="Y573" s="20" t="s">
        <v>69</v>
      </c>
      <c r="Z573" s="20"/>
      <c r="AA573" s="20" t="s">
        <v>14844</v>
      </c>
      <c r="AB573" s="20" t="s">
        <v>69</v>
      </c>
      <c r="AC573" s="20" t="s">
        <v>14884</v>
      </c>
      <c r="AD573" s="20" t="s">
        <v>69</v>
      </c>
      <c r="AE573" s="20" t="s">
        <v>16659</v>
      </c>
      <c r="AF573" s="20" t="s">
        <v>68</v>
      </c>
      <c r="AG573" s="20"/>
      <c r="AH573" s="20"/>
      <c r="AI573" s="20" t="s">
        <v>14875</v>
      </c>
      <c r="AJ573" s="20" t="s">
        <v>14276</v>
      </c>
      <c r="AK573" s="20" t="s">
        <v>14276</v>
      </c>
      <c r="AL573" s="20" t="s">
        <v>14283</v>
      </c>
      <c r="AM573" s="20" t="s">
        <v>15199</v>
      </c>
      <c r="AN573" s="20" t="s">
        <v>105</v>
      </c>
      <c r="AO573" s="20"/>
    </row>
    <row r="574" spans="1:41" x14ac:dyDescent="0.2">
      <c r="A574" s="20" t="s">
        <v>434</v>
      </c>
      <c r="B574" s="20" t="s">
        <v>16660</v>
      </c>
      <c r="C574" s="20" t="s">
        <v>16661</v>
      </c>
      <c r="D574" s="20" t="s">
        <v>354</v>
      </c>
      <c r="E574" s="20" t="s">
        <v>437</v>
      </c>
      <c r="F574" s="20" t="s">
        <v>16662</v>
      </c>
      <c r="G574" s="20" t="s">
        <v>16663</v>
      </c>
      <c r="H574" s="20" t="s">
        <v>110</v>
      </c>
      <c r="I574" s="20" t="s">
        <v>16664</v>
      </c>
      <c r="J574" s="20" t="s">
        <v>102</v>
      </c>
      <c r="K574" s="20" t="s">
        <v>14839</v>
      </c>
      <c r="L574" s="20" t="s">
        <v>16665</v>
      </c>
      <c r="M574" s="20"/>
      <c r="N574" s="20" t="s">
        <v>14698</v>
      </c>
      <c r="O574" s="20" t="s">
        <v>14714</v>
      </c>
      <c r="P574" s="20" t="s">
        <v>14715</v>
      </c>
      <c r="Q574" s="20" t="s">
        <v>16666</v>
      </c>
      <c r="R574" s="20" t="s">
        <v>16667</v>
      </c>
      <c r="S574" s="20" t="s">
        <v>16668</v>
      </c>
      <c r="T574" s="20" t="s">
        <v>14762</v>
      </c>
      <c r="U574" s="20" t="s">
        <v>16669</v>
      </c>
      <c r="V574" s="20" t="s">
        <v>16670</v>
      </c>
      <c r="W574" s="20"/>
      <c r="X574" s="20"/>
      <c r="Y574" s="20" t="s">
        <v>69</v>
      </c>
      <c r="Z574" s="20"/>
      <c r="AA574" s="20" t="s">
        <v>14844</v>
      </c>
      <c r="AB574" s="20" t="s">
        <v>69</v>
      </c>
      <c r="AC574" s="20" t="s">
        <v>69</v>
      </c>
      <c r="AD574" s="20" t="s">
        <v>69</v>
      </c>
      <c r="AE574" s="20" t="s">
        <v>16671</v>
      </c>
      <c r="AF574" s="20" t="s">
        <v>69</v>
      </c>
      <c r="AG574" s="20" t="s">
        <v>16672</v>
      </c>
      <c r="AH574" s="20"/>
      <c r="AI574" s="20" t="s">
        <v>14887</v>
      </c>
      <c r="AJ574" s="20" t="s">
        <v>14715</v>
      </c>
      <c r="AK574" s="20" t="s">
        <v>14715</v>
      </c>
      <c r="AL574" s="20"/>
      <c r="AM574" s="20" t="s">
        <v>16313</v>
      </c>
      <c r="AN574" s="20" t="s">
        <v>105</v>
      </c>
      <c r="AO574" s="20"/>
    </row>
    <row r="575" spans="1:41" x14ac:dyDescent="0.2">
      <c r="A575" s="20" t="s">
        <v>434</v>
      </c>
      <c r="B575" s="20" t="s">
        <v>16660</v>
      </c>
      <c r="C575" s="20" t="s">
        <v>16661</v>
      </c>
      <c r="D575" s="20" t="s">
        <v>354</v>
      </c>
      <c r="E575" s="20" t="s">
        <v>437</v>
      </c>
      <c r="F575" s="20" t="s">
        <v>16662</v>
      </c>
      <c r="G575" s="20" t="s">
        <v>16663</v>
      </c>
      <c r="H575" s="20" t="s">
        <v>110</v>
      </c>
      <c r="I575" s="20" t="s">
        <v>16664</v>
      </c>
      <c r="J575" s="20" t="s">
        <v>102</v>
      </c>
      <c r="K575" s="20" t="s">
        <v>14839</v>
      </c>
      <c r="L575" s="20" t="s">
        <v>16665</v>
      </c>
      <c r="M575" s="20"/>
      <c r="N575" s="20" t="s">
        <v>14698</v>
      </c>
      <c r="O575" s="20" t="s">
        <v>14714</v>
      </c>
      <c r="P575" s="20" t="s">
        <v>14715</v>
      </c>
      <c r="Q575" s="20" t="s">
        <v>16666</v>
      </c>
      <c r="R575" s="20" t="s">
        <v>16667</v>
      </c>
      <c r="S575" s="20" t="s">
        <v>16668</v>
      </c>
      <c r="T575" s="20" t="s">
        <v>14766</v>
      </c>
      <c r="U575" s="20" t="s">
        <v>15886</v>
      </c>
      <c r="V575" s="20" t="s">
        <v>15837</v>
      </c>
      <c r="W575" s="20"/>
      <c r="X575" s="20"/>
      <c r="Y575" s="20" t="s">
        <v>69</v>
      </c>
      <c r="Z575" s="20"/>
      <c r="AA575" s="20" t="s">
        <v>14844</v>
      </c>
      <c r="AB575" s="20" t="s">
        <v>69</v>
      </c>
      <c r="AC575" s="20" t="s">
        <v>69</v>
      </c>
      <c r="AD575" s="20" t="s">
        <v>69</v>
      </c>
      <c r="AE575" s="20" t="s">
        <v>16673</v>
      </c>
      <c r="AF575" s="20" t="s">
        <v>69</v>
      </c>
      <c r="AG575" s="20" t="s">
        <v>16672</v>
      </c>
      <c r="AH575" s="20"/>
      <c r="AI575" s="20" t="s">
        <v>14887</v>
      </c>
      <c r="AJ575" s="20" t="s">
        <v>14715</v>
      </c>
      <c r="AK575" s="20" t="s">
        <v>14715</v>
      </c>
      <c r="AL575" s="20"/>
      <c r="AM575" s="20" t="s">
        <v>16313</v>
      </c>
      <c r="AN575" s="20" t="s">
        <v>105</v>
      </c>
      <c r="AO575" s="20"/>
    </row>
    <row r="576" spans="1:41" x14ac:dyDescent="0.2">
      <c r="A576" s="20" t="s">
        <v>434</v>
      </c>
      <c r="B576" s="20" t="s">
        <v>16660</v>
      </c>
      <c r="C576" s="20" t="s">
        <v>16661</v>
      </c>
      <c r="D576" s="20" t="s">
        <v>354</v>
      </c>
      <c r="E576" s="20" t="s">
        <v>437</v>
      </c>
      <c r="F576" s="20" t="s">
        <v>16662</v>
      </c>
      <c r="G576" s="20" t="s">
        <v>16663</v>
      </c>
      <c r="H576" s="20" t="s">
        <v>110</v>
      </c>
      <c r="I576" s="20" t="s">
        <v>16664</v>
      </c>
      <c r="J576" s="20" t="s">
        <v>102</v>
      </c>
      <c r="K576" s="20" t="s">
        <v>14839</v>
      </c>
      <c r="L576" s="20" t="s">
        <v>16665</v>
      </c>
      <c r="M576" s="20"/>
      <c r="N576" s="20" t="s">
        <v>14698</v>
      </c>
      <c r="O576" s="20" t="s">
        <v>14714</v>
      </c>
      <c r="P576" s="20" t="s">
        <v>14715</v>
      </c>
      <c r="Q576" s="20" t="s">
        <v>16666</v>
      </c>
      <c r="R576" s="20" t="s">
        <v>16667</v>
      </c>
      <c r="S576" s="20" t="s">
        <v>16668</v>
      </c>
      <c r="T576" s="20" t="s">
        <v>14762</v>
      </c>
      <c r="U576" s="20" t="s">
        <v>16674</v>
      </c>
      <c r="V576" s="20" t="s">
        <v>16675</v>
      </c>
      <c r="W576" s="20"/>
      <c r="X576" s="20"/>
      <c r="Y576" s="20" t="s">
        <v>69</v>
      </c>
      <c r="Z576" s="20"/>
      <c r="AA576" s="20" t="s">
        <v>14844</v>
      </c>
      <c r="AB576" s="20" t="s">
        <v>69</v>
      </c>
      <c r="AC576" s="20" t="s">
        <v>69</v>
      </c>
      <c r="AD576" s="20" t="s">
        <v>69</v>
      </c>
      <c r="AE576" s="20" t="s">
        <v>16671</v>
      </c>
      <c r="AF576" s="20" t="s">
        <v>69</v>
      </c>
      <c r="AG576" s="20" t="s">
        <v>16676</v>
      </c>
      <c r="AH576" s="20"/>
      <c r="AI576" s="20" t="s">
        <v>14887</v>
      </c>
      <c r="AJ576" s="20" t="s">
        <v>14715</v>
      </c>
      <c r="AK576" s="20" t="s">
        <v>14715</v>
      </c>
      <c r="AL576" s="20"/>
      <c r="AM576" s="20" t="s">
        <v>16313</v>
      </c>
      <c r="AN576" s="20" t="s">
        <v>105</v>
      </c>
      <c r="AO576" s="20"/>
    </row>
    <row r="577" spans="1:41" x14ac:dyDescent="0.2">
      <c r="A577" s="20" t="s">
        <v>434</v>
      </c>
      <c r="B577" s="20" t="s">
        <v>16660</v>
      </c>
      <c r="C577" s="20" t="s">
        <v>16661</v>
      </c>
      <c r="D577" s="20" t="s">
        <v>354</v>
      </c>
      <c r="E577" s="20" t="s">
        <v>437</v>
      </c>
      <c r="F577" s="20" t="s">
        <v>16662</v>
      </c>
      <c r="G577" s="20" t="s">
        <v>16663</v>
      </c>
      <c r="H577" s="20" t="s">
        <v>110</v>
      </c>
      <c r="I577" s="20" t="s">
        <v>16664</v>
      </c>
      <c r="J577" s="20" t="s">
        <v>102</v>
      </c>
      <c r="K577" s="20" t="s">
        <v>14839</v>
      </c>
      <c r="L577" s="20" t="s">
        <v>16665</v>
      </c>
      <c r="M577" s="20"/>
      <c r="N577" s="20" t="s">
        <v>14698</v>
      </c>
      <c r="O577" s="20" t="s">
        <v>14714</v>
      </c>
      <c r="P577" s="20" t="s">
        <v>14715</v>
      </c>
      <c r="Q577" s="20" t="s">
        <v>16666</v>
      </c>
      <c r="R577" s="20" t="s">
        <v>16667</v>
      </c>
      <c r="S577" s="20" t="s">
        <v>16668</v>
      </c>
      <c r="T577" s="20" t="s">
        <v>14766</v>
      </c>
      <c r="U577" s="20" t="s">
        <v>14706</v>
      </c>
      <c r="V577" s="20" t="s">
        <v>15825</v>
      </c>
      <c r="W577" s="20"/>
      <c r="X577" s="20"/>
      <c r="Y577" s="20" t="s">
        <v>69</v>
      </c>
      <c r="Z577" s="20"/>
      <c r="AA577" s="20" t="s">
        <v>14844</v>
      </c>
      <c r="AB577" s="20" t="s">
        <v>69</v>
      </c>
      <c r="AC577" s="20" t="s">
        <v>69</v>
      </c>
      <c r="AD577" s="20" t="s">
        <v>69</v>
      </c>
      <c r="AE577" s="20" t="s">
        <v>16673</v>
      </c>
      <c r="AF577" s="20" t="s">
        <v>69</v>
      </c>
      <c r="AG577" s="20" t="s">
        <v>16676</v>
      </c>
      <c r="AH577" s="20"/>
      <c r="AI577" s="20" t="s">
        <v>14887</v>
      </c>
      <c r="AJ577" s="20" t="s">
        <v>14715</v>
      </c>
      <c r="AK577" s="20" t="s">
        <v>14715</v>
      </c>
      <c r="AL577" s="20"/>
      <c r="AM577" s="20" t="s">
        <v>16313</v>
      </c>
      <c r="AN577" s="20" t="s">
        <v>105</v>
      </c>
      <c r="AO577" s="20"/>
    </row>
    <row r="578" spans="1:41" x14ac:dyDescent="0.2">
      <c r="A578" s="20" t="s">
        <v>434</v>
      </c>
      <c r="B578" s="20" t="s">
        <v>16660</v>
      </c>
      <c r="C578" s="20" t="s">
        <v>16661</v>
      </c>
      <c r="D578" s="20" t="s">
        <v>354</v>
      </c>
      <c r="E578" s="20" t="s">
        <v>437</v>
      </c>
      <c r="F578" s="20" t="s">
        <v>16662</v>
      </c>
      <c r="G578" s="20" t="s">
        <v>16663</v>
      </c>
      <c r="H578" s="20" t="s">
        <v>110</v>
      </c>
      <c r="I578" s="20" t="s">
        <v>16664</v>
      </c>
      <c r="J578" s="20" t="s">
        <v>102</v>
      </c>
      <c r="K578" s="20" t="s">
        <v>14839</v>
      </c>
      <c r="L578" s="20" t="s">
        <v>16665</v>
      </c>
      <c r="M578" s="20"/>
      <c r="N578" s="20" t="s">
        <v>14698</v>
      </c>
      <c r="O578" s="20" t="s">
        <v>14714</v>
      </c>
      <c r="P578" s="20" t="s">
        <v>14715</v>
      </c>
      <c r="Q578" s="20" t="s">
        <v>16666</v>
      </c>
      <c r="R578" s="20" t="s">
        <v>16667</v>
      </c>
      <c r="S578" s="20" t="s">
        <v>16668</v>
      </c>
      <c r="T578" s="20" t="s">
        <v>14762</v>
      </c>
      <c r="U578" s="20" t="s">
        <v>16677</v>
      </c>
      <c r="V578" s="20" t="s">
        <v>16678</v>
      </c>
      <c r="W578" s="20"/>
      <c r="X578" s="20"/>
      <c r="Y578" s="20" t="s">
        <v>69</v>
      </c>
      <c r="Z578" s="20"/>
      <c r="AA578" s="20" t="s">
        <v>14844</v>
      </c>
      <c r="AB578" s="20" t="s">
        <v>69</v>
      </c>
      <c r="AC578" s="20" t="s">
        <v>69</v>
      </c>
      <c r="AD578" s="20" t="s">
        <v>69</v>
      </c>
      <c r="AE578" s="20" t="s">
        <v>16671</v>
      </c>
      <c r="AF578" s="20" t="s">
        <v>69</v>
      </c>
      <c r="AG578" s="20" t="s">
        <v>16679</v>
      </c>
      <c r="AH578" s="20"/>
      <c r="AI578" s="20" t="s">
        <v>14887</v>
      </c>
      <c r="AJ578" s="20" t="s">
        <v>14715</v>
      </c>
      <c r="AK578" s="20" t="s">
        <v>14715</v>
      </c>
      <c r="AL578" s="20"/>
      <c r="AM578" s="20" t="s">
        <v>16313</v>
      </c>
      <c r="AN578" s="20" t="s">
        <v>105</v>
      </c>
      <c r="AO578" s="20"/>
    </row>
    <row r="579" spans="1:41" x14ac:dyDescent="0.2">
      <c r="A579" s="20" t="s">
        <v>434</v>
      </c>
      <c r="B579" s="20" t="s">
        <v>16660</v>
      </c>
      <c r="C579" s="20" t="s">
        <v>16661</v>
      </c>
      <c r="D579" s="20" t="s">
        <v>354</v>
      </c>
      <c r="E579" s="20" t="s">
        <v>437</v>
      </c>
      <c r="F579" s="20" t="s">
        <v>16662</v>
      </c>
      <c r="G579" s="20" t="s">
        <v>16663</v>
      </c>
      <c r="H579" s="20" t="s">
        <v>110</v>
      </c>
      <c r="I579" s="20" t="s">
        <v>16664</v>
      </c>
      <c r="J579" s="20" t="s">
        <v>102</v>
      </c>
      <c r="K579" s="20" t="s">
        <v>14839</v>
      </c>
      <c r="L579" s="20" t="s">
        <v>16665</v>
      </c>
      <c r="M579" s="20"/>
      <c r="N579" s="20" t="s">
        <v>14698</v>
      </c>
      <c r="O579" s="20" t="s">
        <v>14714</v>
      </c>
      <c r="P579" s="20" t="s">
        <v>14715</v>
      </c>
      <c r="Q579" s="20" t="s">
        <v>16666</v>
      </c>
      <c r="R579" s="20" t="s">
        <v>16667</v>
      </c>
      <c r="S579" s="20" t="s">
        <v>16668</v>
      </c>
      <c r="T579" s="20" t="s">
        <v>14766</v>
      </c>
      <c r="U579" s="20" t="s">
        <v>15882</v>
      </c>
      <c r="V579" s="20" t="s">
        <v>15665</v>
      </c>
      <c r="W579" s="20"/>
      <c r="X579" s="20"/>
      <c r="Y579" s="20" t="s">
        <v>69</v>
      </c>
      <c r="Z579" s="20"/>
      <c r="AA579" s="20" t="s">
        <v>14844</v>
      </c>
      <c r="AB579" s="20" t="s">
        <v>69</v>
      </c>
      <c r="AC579" s="20" t="s">
        <v>69</v>
      </c>
      <c r="AD579" s="20" t="s">
        <v>69</v>
      </c>
      <c r="AE579" s="20" t="s">
        <v>16673</v>
      </c>
      <c r="AF579" s="20" t="s">
        <v>69</v>
      </c>
      <c r="AG579" s="20" t="s">
        <v>16679</v>
      </c>
      <c r="AH579" s="20"/>
      <c r="AI579" s="20" t="s">
        <v>14887</v>
      </c>
      <c r="AJ579" s="20" t="s">
        <v>14715</v>
      </c>
      <c r="AK579" s="20" t="s">
        <v>14715</v>
      </c>
      <c r="AL579" s="20"/>
      <c r="AM579" s="20" t="s">
        <v>16313</v>
      </c>
      <c r="AN579" s="20" t="s">
        <v>105</v>
      </c>
      <c r="AO579" s="20"/>
    </row>
    <row r="580" spans="1:41" x14ac:dyDescent="0.2">
      <c r="A580" s="20" t="s">
        <v>434</v>
      </c>
      <c r="B580" s="20" t="s">
        <v>16660</v>
      </c>
      <c r="C580" s="20" t="s">
        <v>16661</v>
      </c>
      <c r="D580" s="20" t="s">
        <v>354</v>
      </c>
      <c r="E580" s="20" t="s">
        <v>437</v>
      </c>
      <c r="F580" s="20" t="s">
        <v>16662</v>
      </c>
      <c r="G580" s="20" t="s">
        <v>16663</v>
      </c>
      <c r="H580" s="20" t="s">
        <v>110</v>
      </c>
      <c r="I580" s="20" t="s">
        <v>16664</v>
      </c>
      <c r="J580" s="20" t="s">
        <v>102</v>
      </c>
      <c r="K580" s="20" t="s">
        <v>14839</v>
      </c>
      <c r="L580" s="20" t="s">
        <v>16665</v>
      </c>
      <c r="M580" s="20"/>
      <c r="N580" s="20" t="s">
        <v>14698</v>
      </c>
      <c r="O580" s="20" t="s">
        <v>14714</v>
      </c>
      <c r="P580" s="20" t="s">
        <v>14715</v>
      </c>
      <c r="Q580" s="20" t="s">
        <v>16666</v>
      </c>
      <c r="R580" s="20" t="s">
        <v>16667</v>
      </c>
      <c r="S580" s="20" t="s">
        <v>16668</v>
      </c>
      <c r="T580" s="20" t="s">
        <v>14762</v>
      </c>
      <c r="U580" s="20" t="s">
        <v>16680</v>
      </c>
      <c r="V580" s="20" t="s">
        <v>16681</v>
      </c>
      <c r="W580" s="20"/>
      <c r="X580" s="20"/>
      <c r="Y580" s="20" t="s">
        <v>69</v>
      </c>
      <c r="Z580" s="20"/>
      <c r="AA580" s="20" t="s">
        <v>14844</v>
      </c>
      <c r="AB580" s="20" t="s">
        <v>69</v>
      </c>
      <c r="AC580" s="20" t="s">
        <v>69</v>
      </c>
      <c r="AD580" s="20" t="s">
        <v>69</v>
      </c>
      <c r="AE580" s="20" t="s">
        <v>16671</v>
      </c>
      <c r="AF580" s="20" t="s">
        <v>69</v>
      </c>
      <c r="AG580" s="20" t="s">
        <v>16682</v>
      </c>
      <c r="AH580" s="20"/>
      <c r="AI580" s="20" t="s">
        <v>14887</v>
      </c>
      <c r="AJ580" s="20" t="s">
        <v>14715</v>
      </c>
      <c r="AK580" s="20" t="s">
        <v>14715</v>
      </c>
      <c r="AL580" s="20"/>
      <c r="AM580" s="20" t="s">
        <v>16313</v>
      </c>
      <c r="AN580" s="20" t="s">
        <v>105</v>
      </c>
      <c r="AO580" s="20"/>
    </row>
    <row r="581" spans="1:41" x14ac:dyDescent="0.2">
      <c r="A581" s="20" t="s">
        <v>434</v>
      </c>
      <c r="B581" s="20" t="s">
        <v>16660</v>
      </c>
      <c r="C581" s="20" t="s">
        <v>16661</v>
      </c>
      <c r="D581" s="20" t="s">
        <v>354</v>
      </c>
      <c r="E581" s="20" t="s">
        <v>437</v>
      </c>
      <c r="F581" s="20" t="s">
        <v>16662</v>
      </c>
      <c r="G581" s="20" t="s">
        <v>16663</v>
      </c>
      <c r="H581" s="20" t="s">
        <v>110</v>
      </c>
      <c r="I581" s="20" t="s">
        <v>16664</v>
      </c>
      <c r="J581" s="20" t="s">
        <v>102</v>
      </c>
      <c r="K581" s="20" t="s">
        <v>14839</v>
      </c>
      <c r="L581" s="20" t="s">
        <v>16665</v>
      </c>
      <c r="M581" s="20"/>
      <c r="N581" s="20" t="s">
        <v>14698</v>
      </c>
      <c r="O581" s="20" t="s">
        <v>14714</v>
      </c>
      <c r="P581" s="20" t="s">
        <v>14715</v>
      </c>
      <c r="Q581" s="20" t="s">
        <v>16666</v>
      </c>
      <c r="R581" s="20" t="s">
        <v>16667</v>
      </c>
      <c r="S581" s="20" t="s">
        <v>16668</v>
      </c>
      <c r="T581" s="20" t="s">
        <v>14766</v>
      </c>
      <c r="U581" s="20" t="s">
        <v>15648</v>
      </c>
      <c r="V581" s="20" t="s">
        <v>15643</v>
      </c>
      <c r="W581" s="20"/>
      <c r="X581" s="20"/>
      <c r="Y581" s="20" t="s">
        <v>69</v>
      </c>
      <c r="Z581" s="20"/>
      <c r="AA581" s="20" t="s">
        <v>14844</v>
      </c>
      <c r="AB581" s="20" t="s">
        <v>69</v>
      </c>
      <c r="AC581" s="20" t="s">
        <v>69</v>
      </c>
      <c r="AD581" s="20" t="s">
        <v>69</v>
      </c>
      <c r="AE581" s="20" t="s">
        <v>16673</v>
      </c>
      <c r="AF581" s="20" t="s">
        <v>69</v>
      </c>
      <c r="AG581" s="20" t="s">
        <v>16682</v>
      </c>
      <c r="AH581" s="20"/>
      <c r="AI581" s="20" t="s">
        <v>14887</v>
      </c>
      <c r="AJ581" s="20" t="s">
        <v>14715</v>
      </c>
      <c r="AK581" s="20" t="s">
        <v>14715</v>
      </c>
      <c r="AL581" s="20"/>
      <c r="AM581" s="20" t="s">
        <v>16313</v>
      </c>
      <c r="AN581" s="20" t="s">
        <v>105</v>
      </c>
      <c r="AO581" s="20"/>
    </row>
    <row r="582" spans="1:41" x14ac:dyDescent="0.2">
      <c r="A582" s="20" t="s">
        <v>434</v>
      </c>
      <c r="B582" s="20" t="s">
        <v>16660</v>
      </c>
      <c r="C582" s="20" t="s">
        <v>16661</v>
      </c>
      <c r="D582" s="20" t="s">
        <v>354</v>
      </c>
      <c r="E582" s="20" t="s">
        <v>437</v>
      </c>
      <c r="F582" s="20" t="s">
        <v>16662</v>
      </c>
      <c r="G582" s="20" t="s">
        <v>16663</v>
      </c>
      <c r="H582" s="20" t="s">
        <v>110</v>
      </c>
      <c r="I582" s="20" t="s">
        <v>16664</v>
      </c>
      <c r="J582" s="20" t="s">
        <v>102</v>
      </c>
      <c r="K582" s="20" t="s">
        <v>14839</v>
      </c>
      <c r="L582" s="20" t="s">
        <v>16665</v>
      </c>
      <c r="M582" s="20"/>
      <c r="N582" s="20" t="s">
        <v>14698</v>
      </c>
      <c r="O582" s="20" t="s">
        <v>14714</v>
      </c>
      <c r="P582" s="20" t="s">
        <v>14715</v>
      </c>
      <c r="Q582" s="20" t="s">
        <v>16666</v>
      </c>
      <c r="R582" s="20" t="s">
        <v>16667</v>
      </c>
      <c r="S582" s="20" t="s">
        <v>16668</v>
      </c>
      <c r="T582" s="20" t="s">
        <v>14762</v>
      </c>
      <c r="U582" s="20" t="s">
        <v>16683</v>
      </c>
      <c r="V582" s="20" t="s">
        <v>16684</v>
      </c>
      <c r="W582" s="20"/>
      <c r="X582" s="20"/>
      <c r="Y582" s="20" t="s">
        <v>69</v>
      </c>
      <c r="Z582" s="20"/>
      <c r="AA582" s="20" t="s">
        <v>14844</v>
      </c>
      <c r="AB582" s="20" t="s">
        <v>69</v>
      </c>
      <c r="AC582" s="20" t="s">
        <v>69</v>
      </c>
      <c r="AD582" s="20" t="s">
        <v>69</v>
      </c>
      <c r="AE582" s="20" t="s">
        <v>16685</v>
      </c>
      <c r="AF582" s="20" t="s">
        <v>68</v>
      </c>
      <c r="AG582" s="20" t="s">
        <v>16686</v>
      </c>
      <c r="AH582" s="20"/>
      <c r="AI582" s="20" t="s">
        <v>14887</v>
      </c>
      <c r="AJ582" s="20" t="s">
        <v>14715</v>
      </c>
      <c r="AK582" s="20" t="s">
        <v>14715</v>
      </c>
      <c r="AL582" s="20"/>
      <c r="AM582" s="20" t="s">
        <v>16313</v>
      </c>
      <c r="AN582" s="20" t="s">
        <v>105</v>
      </c>
      <c r="AO582" s="20"/>
    </row>
    <row r="583" spans="1:41" x14ac:dyDescent="0.2">
      <c r="A583" s="20" t="s">
        <v>434</v>
      </c>
      <c r="B583" s="20" t="s">
        <v>16660</v>
      </c>
      <c r="C583" s="20" t="s">
        <v>16661</v>
      </c>
      <c r="D583" s="20" t="s">
        <v>354</v>
      </c>
      <c r="E583" s="20" t="s">
        <v>437</v>
      </c>
      <c r="F583" s="20" t="s">
        <v>16662</v>
      </c>
      <c r="G583" s="20" t="s">
        <v>16663</v>
      </c>
      <c r="H583" s="20" t="s">
        <v>110</v>
      </c>
      <c r="I583" s="20" t="s">
        <v>16664</v>
      </c>
      <c r="J583" s="20" t="s">
        <v>102</v>
      </c>
      <c r="K583" s="20" t="s">
        <v>14839</v>
      </c>
      <c r="L583" s="20" t="s">
        <v>16665</v>
      </c>
      <c r="M583" s="20"/>
      <c r="N583" s="20" t="s">
        <v>14698</v>
      </c>
      <c r="O583" s="20" t="s">
        <v>14714</v>
      </c>
      <c r="P583" s="20" t="s">
        <v>14715</v>
      </c>
      <c r="Q583" s="20" t="s">
        <v>16666</v>
      </c>
      <c r="R583" s="20" t="s">
        <v>16667</v>
      </c>
      <c r="S583" s="20" t="s">
        <v>16668</v>
      </c>
      <c r="T583" s="20" t="s">
        <v>14766</v>
      </c>
      <c r="U583" s="20" t="s">
        <v>14705</v>
      </c>
      <c r="V583" s="20" t="s">
        <v>15659</v>
      </c>
      <c r="W583" s="20"/>
      <c r="X583" s="20"/>
      <c r="Y583" s="20" t="s">
        <v>69</v>
      </c>
      <c r="Z583" s="20"/>
      <c r="AA583" s="20" t="s">
        <v>14844</v>
      </c>
      <c r="AB583" s="20" t="s">
        <v>69</v>
      </c>
      <c r="AC583" s="20" t="s">
        <v>69</v>
      </c>
      <c r="AD583" s="20" t="s">
        <v>69</v>
      </c>
      <c r="AE583" s="20" t="s">
        <v>16687</v>
      </c>
      <c r="AF583" s="20" t="s">
        <v>68</v>
      </c>
      <c r="AG583" s="20" t="s">
        <v>16686</v>
      </c>
      <c r="AH583" s="20"/>
      <c r="AI583" s="20" t="s">
        <v>14887</v>
      </c>
      <c r="AJ583" s="20" t="s">
        <v>14715</v>
      </c>
      <c r="AK583" s="20" t="s">
        <v>14715</v>
      </c>
      <c r="AL583" s="20"/>
      <c r="AM583" s="20" t="s">
        <v>16313</v>
      </c>
      <c r="AN583" s="20" t="s">
        <v>105</v>
      </c>
      <c r="AO583" s="20"/>
    </row>
    <row r="584" spans="1:41" x14ac:dyDescent="0.2">
      <c r="A584" s="20" t="s">
        <v>434</v>
      </c>
      <c r="B584" s="20" t="s">
        <v>16660</v>
      </c>
      <c r="C584" s="20" t="s">
        <v>16661</v>
      </c>
      <c r="D584" s="20" t="s">
        <v>354</v>
      </c>
      <c r="E584" s="20" t="s">
        <v>437</v>
      </c>
      <c r="F584" s="20" t="s">
        <v>16662</v>
      </c>
      <c r="G584" s="20" t="s">
        <v>16663</v>
      </c>
      <c r="H584" s="20" t="s">
        <v>110</v>
      </c>
      <c r="I584" s="20" t="s">
        <v>16664</v>
      </c>
      <c r="J584" s="20" t="s">
        <v>102</v>
      </c>
      <c r="K584" s="20" t="s">
        <v>14839</v>
      </c>
      <c r="L584" s="20" t="s">
        <v>16665</v>
      </c>
      <c r="M584" s="20"/>
      <c r="N584" s="20" t="s">
        <v>14698</v>
      </c>
      <c r="O584" s="20" t="s">
        <v>14714</v>
      </c>
      <c r="P584" s="20" t="s">
        <v>14715</v>
      </c>
      <c r="Q584" s="20" t="s">
        <v>16666</v>
      </c>
      <c r="R584" s="20" t="s">
        <v>16667</v>
      </c>
      <c r="S584" s="20" t="s">
        <v>16668</v>
      </c>
      <c r="T584" s="20" t="s">
        <v>14762</v>
      </c>
      <c r="U584" s="20" t="s">
        <v>16688</v>
      </c>
      <c r="V584" s="20" t="s">
        <v>16689</v>
      </c>
      <c r="W584" s="20"/>
      <c r="X584" s="20"/>
      <c r="Y584" s="20" t="s">
        <v>69</v>
      </c>
      <c r="Z584" s="20"/>
      <c r="AA584" s="20" t="s">
        <v>14844</v>
      </c>
      <c r="AB584" s="20" t="s">
        <v>69</v>
      </c>
      <c r="AC584" s="20" t="s">
        <v>69</v>
      </c>
      <c r="AD584" s="20" t="s">
        <v>69</v>
      </c>
      <c r="AE584" s="20" t="s">
        <v>16671</v>
      </c>
      <c r="AF584" s="20" t="s">
        <v>69</v>
      </c>
      <c r="AG584" s="20" t="s">
        <v>16690</v>
      </c>
      <c r="AH584" s="20"/>
      <c r="AI584" s="20" t="s">
        <v>14887</v>
      </c>
      <c r="AJ584" s="20" t="s">
        <v>14715</v>
      </c>
      <c r="AK584" s="20" t="s">
        <v>14715</v>
      </c>
      <c r="AL584" s="20"/>
      <c r="AM584" s="20" t="s">
        <v>16313</v>
      </c>
      <c r="AN584" s="20" t="s">
        <v>105</v>
      </c>
      <c r="AO584" s="20"/>
    </row>
    <row r="585" spans="1:41" x14ac:dyDescent="0.2">
      <c r="A585" s="20" t="s">
        <v>434</v>
      </c>
      <c r="B585" s="20" t="s">
        <v>16660</v>
      </c>
      <c r="C585" s="20" t="s">
        <v>16661</v>
      </c>
      <c r="D585" s="20" t="s">
        <v>354</v>
      </c>
      <c r="E585" s="20" t="s">
        <v>437</v>
      </c>
      <c r="F585" s="20" t="s">
        <v>16662</v>
      </c>
      <c r="G585" s="20" t="s">
        <v>16663</v>
      </c>
      <c r="H585" s="20" t="s">
        <v>110</v>
      </c>
      <c r="I585" s="20" t="s">
        <v>16664</v>
      </c>
      <c r="J585" s="20" t="s">
        <v>102</v>
      </c>
      <c r="K585" s="20" t="s">
        <v>14839</v>
      </c>
      <c r="L585" s="20" t="s">
        <v>16665</v>
      </c>
      <c r="M585" s="20"/>
      <c r="N585" s="20" t="s">
        <v>14698</v>
      </c>
      <c r="O585" s="20" t="s">
        <v>14714</v>
      </c>
      <c r="P585" s="20" t="s">
        <v>14715</v>
      </c>
      <c r="Q585" s="20" t="s">
        <v>16666</v>
      </c>
      <c r="R585" s="20" t="s">
        <v>16667</v>
      </c>
      <c r="S585" s="20" t="s">
        <v>16668</v>
      </c>
      <c r="T585" s="20" t="s">
        <v>14766</v>
      </c>
      <c r="U585" s="20" t="s">
        <v>14860</v>
      </c>
      <c r="V585" s="20" t="s">
        <v>15845</v>
      </c>
      <c r="W585" s="20"/>
      <c r="X585" s="20"/>
      <c r="Y585" s="20" t="s">
        <v>69</v>
      </c>
      <c r="Z585" s="20"/>
      <c r="AA585" s="20" t="s">
        <v>14844</v>
      </c>
      <c r="AB585" s="20" t="s">
        <v>69</v>
      </c>
      <c r="AC585" s="20" t="s">
        <v>69</v>
      </c>
      <c r="AD585" s="20" t="s">
        <v>69</v>
      </c>
      <c r="AE585" s="20" t="s">
        <v>16673</v>
      </c>
      <c r="AF585" s="20" t="s">
        <v>69</v>
      </c>
      <c r="AG585" s="20" t="s">
        <v>16690</v>
      </c>
      <c r="AH585" s="20"/>
      <c r="AI585" s="20" t="s">
        <v>14887</v>
      </c>
      <c r="AJ585" s="20" t="s">
        <v>14715</v>
      </c>
      <c r="AK585" s="20" t="s">
        <v>14715</v>
      </c>
      <c r="AL585" s="20"/>
      <c r="AM585" s="20" t="s">
        <v>16313</v>
      </c>
      <c r="AN585" s="20" t="s">
        <v>105</v>
      </c>
      <c r="AO585" s="20"/>
    </row>
    <row r="586" spans="1:41" x14ac:dyDescent="0.2">
      <c r="A586" s="20" t="s">
        <v>434</v>
      </c>
      <c r="B586" s="20" t="s">
        <v>16660</v>
      </c>
      <c r="C586" s="20" t="s">
        <v>16661</v>
      </c>
      <c r="D586" s="20" t="s">
        <v>354</v>
      </c>
      <c r="E586" s="20" t="s">
        <v>437</v>
      </c>
      <c r="F586" s="20" t="s">
        <v>16662</v>
      </c>
      <c r="G586" s="20" t="s">
        <v>16663</v>
      </c>
      <c r="H586" s="20" t="s">
        <v>110</v>
      </c>
      <c r="I586" s="20" t="s">
        <v>16691</v>
      </c>
      <c r="J586" s="20" t="s">
        <v>101</v>
      </c>
      <c r="K586" s="20" t="s">
        <v>14839</v>
      </c>
      <c r="L586" s="20" t="s">
        <v>16665</v>
      </c>
      <c r="M586" s="20"/>
      <c r="N586" s="20" t="s">
        <v>14698</v>
      </c>
      <c r="O586" s="20" t="s">
        <v>14714</v>
      </c>
      <c r="P586" s="20" t="s">
        <v>14715</v>
      </c>
      <c r="Q586" s="20" t="s">
        <v>16666</v>
      </c>
      <c r="R586" s="20" t="s">
        <v>16667</v>
      </c>
      <c r="S586" s="20" t="s">
        <v>16668</v>
      </c>
      <c r="T586" s="20" t="s">
        <v>14704</v>
      </c>
      <c r="U586" s="20" t="s">
        <v>16692</v>
      </c>
      <c r="V586" s="20" t="s">
        <v>16693</v>
      </c>
      <c r="W586" s="20"/>
      <c r="X586" s="20"/>
      <c r="Y586" s="20" t="s">
        <v>69</v>
      </c>
      <c r="Z586" s="20"/>
      <c r="AA586" s="20" t="s">
        <v>16694</v>
      </c>
      <c r="AB586" s="20" t="s">
        <v>69</v>
      </c>
      <c r="AC586" s="20" t="s">
        <v>69</v>
      </c>
      <c r="AD586" s="20" t="s">
        <v>69</v>
      </c>
      <c r="AE586" s="20" t="s">
        <v>16695</v>
      </c>
      <c r="AF586" s="20" t="s">
        <v>69</v>
      </c>
      <c r="AG586" s="20" t="s">
        <v>16696</v>
      </c>
      <c r="AH586" s="20"/>
      <c r="AI586" s="20" t="s">
        <v>14887</v>
      </c>
      <c r="AJ586" s="20" t="s">
        <v>14715</v>
      </c>
      <c r="AK586" s="20" t="s">
        <v>14715</v>
      </c>
      <c r="AL586" s="20"/>
      <c r="AM586" s="20" t="s">
        <v>16313</v>
      </c>
      <c r="AN586" s="20" t="s">
        <v>105</v>
      </c>
      <c r="AO586" s="20"/>
    </row>
    <row r="587" spans="1:41" x14ac:dyDescent="0.2">
      <c r="A587" s="20" t="s">
        <v>434</v>
      </c>
      <c r="B587" s="20" t="s">
        <v>16660</v>
      </c>
      <c r="C587" s="20" t="s">
        <v>16661</v>
      </c>
      <c r="D587" s="20" t="s">
        <v>354</v>
      </c>
      <c r="E587" s="20" t="s">
        <v>437</v>
      </c>
      <c r="F587" s="20" t="s">
        <v>16662</v>
      </c>
      <c r="G587" s="20" t="s">
        <v>16663</v>
      </c>
      <c r="H587" s="20" t="s">
        <v>110</v>
      </c>
      <c r="I587" s="20" t="s">
        <v>16691</v>
      </c>
      <c r="J587" s="20" t="s">
        <v>101</v>
      </c>
      <c r="K587" s="20" t="s">
        <v>14839</v>
      </c>
      <c r="L587" s="20" t="s">
        <v>16665</v>
      </c>
      <c r="M587" s="20"/>
      <c r="N587" s="20" t="s">
        <v>14698</v>
      </c>
      <c r="O587" s="20" t="s">
        <v>14714</v>
      </c>
      <c r="P587" s="20" t="s">
        <v>14715</v>
      </c>
      <c r="Q587" s="20" t="s">
        <v>16666</v>
      </c>
      <c r="R587" s="20" t="s">
        <v>16667</v>
      </c>
      <c r="S587" s="20" t="s">
        <v>16668</v>
      </c>
      <c r="T587" s="20" t="s">
        <v>14846</v>
      </c>
      <c r="U587" s="20" t="s">
        <v>16697</v>
      </c>
      <c r="V587" s="20" t="s">
        <v>16698</v>
      </c>
      <c r="W587" s="20"/>
      <c r="X587" s="20"/>
      <c r="Y587" s="20" t="s">
        <v>69</v>
      </c>
      <c r="Z587" s="20"/>
      <c r="AA587" s="20" t="s">
        <v>16694</v>
      </c>
      <c r="AB587" s="20" t="s">
        <v>69</v>
      </c>
      <c r="AC587" s="20" t="s">
        <v>69</v>
      </c>
      <c r="AD587" s="20" t="s">
        <v>69</v>
      </c>
      <c r="AE587" s="20" t="s">
        <v>16699</v>
      </c>
      <c r="AF587" s="20" t="s">
        <v>69</v>
      </c>
      <c r="AG587" s="20" t="s">
        <v>16696</v>
      </c>
      <c r="AH587" s="20"/>
      <c r="AI587" s="20" t="s">
        <v>14887</v>
      </c>
      <c r="AJ587" s="20" t="s">
        <v>14715</v>
      </c>
      <c r="AK587" s="20" t="s">
        <v>14715</v>
      </c>
      <c r="AL587" s="20"/>
      <c r="AM587" s="20" t="s">
        <v>16313</v>
      </c>
      <c r="AN587" s="20" t="s">
        <v>105</v>
      </c>
      <c r="AO587" s="20"/>
    </row>
    <row r="588" spans="1:41" x14ac:dyDescent="0.2">
      <c r="A588" s="20" t="s">
        <v>434</v>
      </c>
      <c r="B588" s="20" t="s">
        <v>16660</v>
      </c>
      <c r="C588" s="20" t="s">
        <v>16661</v>
      </c>
      <c r="D588" s="20" t="s">
        <v>354</v>
      </c>
      <c r="E588" s="20" t="s">
        <v>437</v>
      </c>
      <c r="F588" s="20" t="s">
        <v>16662</v>
      </c>
      <c r="G588" s="20" t="s">
        <v>16663</v>
      </c>
      <c r="H588" s="20" t="s">
        <v>110</v>
      </c>
      <c r="I588" s="20" t="s">
        <v>16691</v>
      </c>
      <c r="J588" s="20" t="s">
        <v>101</v>
      </c>
      <c r="K588" s="20" t="s">
        <v>14839</v>
      </c>
      <c r="L588" s="20" t="s">
        <v>16665</v>
      </c>
      <c r="M588" s="20"/>
      <c r="N588" s="20" t="s">
        <v>14698</v>
      </c>
      <c r="O588" s="20" t="s">
        <v>14714</v>
      </c>
      <c r="P588" s="20" t="s">
        <v>14715</v>
      </c>
      <c r="Q588" s="20" t="s">
        <v>16666</v>
      </c>
      <c r="R588" s="20" t="s">
        <v>16667</v>
      </c>
      <c r="S588" s="20" t="s">
        <v>16668</v>
      </c>
      <c r="T588" s="20" t="s">
        <v>14704</v>
      </c>
      <c r="U588" s="20" t="s">
        <v>16700</v>
      </c>
      <c r="V588" s="20" t="s">
        <v>16701</v>
      </c>
      <c r="W588" s="20"/>
      <c r="X588" s="20"/>
      <c r="Y588" s="20" t="s">
        <v>69</v>
      </c>
      <c r="Z588" s="20"/>
      <c r="AA588" s="20" t="s">
        <v>16694</v>
      </c>
      <c r="AB588" s="20" t="s">
        <v>69</v>
      </c>
      <c r="AC588" s="20" t="s">
        <v>69</v>
      </c>
      <c r="AD588" s="20" t="s">
        <v>69</v>
      </c>
      <c r="AE588" s="20" t="s">
        <v>16695</v>
      </c>
      <c r="AF588" s="20" t="s">
        <v>69</v>
      </c>
      <c r="AG588" s="20" t="s">
        <v>16702</v>
      </c>
      <c r="AH588" s="20"/>
      <c r="AI588" s="20" t="s">
        <v>14887</v>
      </c>
      <c r="AJ588" s="20" t="s">
        <v>14715</v>
      </c>
      <c r="AK588" s="20" t="s">
        <v>14715</v>
      </c>
      <c r="AL588" s="20"/>
      <c r="AM588" s="20" t="s">
        <v>16313</v>
      </c>
      <c r="AN588" s="20" t="s">
        <v>105</v>
      </c>
      <c r="AO588" s="20"/>
    </row>
    <row r="589" spans="1:41" x14ac:dyDescent="0.2">
      <c r="A589" s="20" t="s">
        <v>434</v>
      </c>
      <c r="B589" s="20" t="s">
        <v>16660</v>
      </c>
      <c r="C589" s="20" t="s">
        <v>16661</v>
      </c>
      <c r="D589" s="20" t="s">
        <v>354</v>
      </c>
      <c r="E589" s="20" t="s">
        <v>437</v>
      </c>
      <c r="F589" s="20" t="s">
        <v>16662</v>
      </c>
      <c r="G589" s="20" t="s">
        <v>16663</v>
      </c>
      <c r="H589" s="20" t="s">
        <v>110</v>
      </c>
      <c r="I589" s="20" t="s">
        <v>16691</v>
      </c>
      <c r="J589" s="20" t="s">
        <v>101</v>
      </c>
      <c r="K589" s="20" t="s">
        <v>14839</v>
      </c>
      <c r="L589" s="20" t="s">
        <v>16665</v>
      </c>
      <c r="M589" s="20"/>
      <c r="N589" s="20" t="s">
        <v>14698</v>
      </c>
      <c r="O589" s="20" t="s">
        <v>14714</v>
      </c>
      <c r="P589" s="20" t="s">
        <v>14715</v>
      </c>
      <c r="Q589" s="20" t="s">
        <v>16666</v>
      </c>
      <c r="R589" s="20" t="s">
        <v>16667</v>
      </c>
      <c r="S589" s="20" t="s">
        <v>16668</v>
      </c>
      <c r="T589" s="20" t="s">
        <v>14846</v>
      </c>
      <c r="U589" s="20" t="s">
        <v>16703</v>
      </c>
      <c r="V589" s="20" t="s">
        <v>16704</v>
      </c>
      <c r="W589" s="20"/>
      <c r="X589" s="20"/>
      <c r="Y589" s="20" t="s">
        <v>69</v>
      </c>
      <c r="Z589" s="20"/>
      <c r="AA589" s="20" t="s">
        <v>16694</v>
      </c>
      <c r="AB589" s="20" t="s">
        <v>69</v>
      </c>
      <c r="AC589" s="20" t="s">
        <v>69</v>
      </c>
      <c r="AD589" s="20" t="s">
        <v>69</v>
      </c>
      <c r="AE589" s="20" t="s">
        <v>16699</v>
      </c>
      <c r="AF589" s="20" t="s">
        <v>69</v>
      </c>
      <c r="AG589" s="20" t="s">
        <v>16702</v>
      </c>
      <c r="AH589" s="20"/>
      <c r="AI589" s="20" t="s">
        <v>14887</v>
      </c>
      <c r="AJ589" s="20" t="s">
        <v>14715</v>
      </c>
      <c r="AK589" s="20" t="s">
        <v>14715</v>
      </c>
      <c r="AL589" s="20"/>
      <c r="AM589" s="20" t="s">
        <v>16313</v>
      </c>
      <c r="AN589" s="20" t="s">
        <v>105</v>
      </c>
      <c r="AO589" s="20"/>
    </row>
    <row r="590" spans="1:41" x14ac:dyDescent="0.2">
      <c r="A590" s="20" t="s">
        <v>434</v>
      </c>
      <c r="B590" s="20" t="s">
        <v>16660</v>
      </c>
      <c r="C590" s="20" t="s">
        <v>16661</v>
      </c>
      <c r="D590" s="20" t="s">
        <v>354</v>
      </c>
      <c r="E590" s="20" t="s">
        <v>437</v>
      </c>
      <c r="F590" s="20" t="s">
        <v>16662</v>
      </c>
      <c r="G590" s="20" t="s">
        <v>16663</v>
      </c>
      <c r="H590" s="20" t="s">
        <v>110</v>
      </c>
      <c r="I590" s="20" t="s">
        <v>16691</v>
      </c>
      <c r="J590" s="20" t="s">
        <v>101</v>
      </c>
      <c r="K590" s="20" t="s">
        <v>14839</v>
      </c>
      <c r="L590" s="20" t="s">
        <v>16665</v>
      </c>
      <c r="M590" s="20"/>
      <c r="N590" s="20" t="s">
        <v>14698</v>
      </c>
      <c r="O590" s="20" t="s">
        <v>14714</v>
      </c>
      <c r="P590" s="20" t="s">
        <v>14715</v>
      </c>
      <c r="Q590" s="20" t="s">
        <v>16666</v>
      </c>
      <c r="R590" s="20" t="s">
        <v>16667</v>
      </c>
      <c r="S590" s="20" t="s">
        <v>16668</v>
      </c>
      <c r="T590" s="20" t="s">
        <v>14704</v>
      </c>
      <c r="U590" s="20" t="s">
        <v>16705</v>
      </c>
      <c r="V590" s="20" t="s">
        <v>16706</v>
      </c>
      <c r="W590" s="20"/>
      <c r="X590" s="20"/>
      <c r="Y590" s="20" t="s">
        <v>69</v>
      </c>
      <c r="Z590" s="20"/>
      <c r="AA590" s="20" t="s">
        <v>16694</v>
      </c>
      <c r="AB590" s="20" t="s">
        <v>69</v>
      </c>
      <c r="AC590" s="20" t="s">
        <v>69</v>
      </c>
      <c r="AD590" s="20" t="s">
        <v>69</v>
      </c>
      <c r="AE590" s="20" t="s">
        <v>16695</v>
      </c>
      <c r="AF590" s="20" t="s">
        <v>69</v>
      </c>
      <c r="AG590" s="20" t="s">
        <v>16707</v>
      </c>
      <c r="AH590" s="20"/>
      <c r="AI590" s="20" t="s">
        <v>14887</v>
      </c>
      <c r="AJ590" s="20" t="s">
        <v>14715</v>
      </c>
      <c r="AK590" s="20" t="s">
        <v>14715</v>
      </c>
      <c r="AL590" s="20"/>
      <c r="AM590" s="20" t="s">
        <v>16313</v>
      </c>
      <c r="AN590" s="20" t="s">
        <v>105</v>
      </c>
      <c r="AO590" s="20"/>
    </row>
    <row r="591" spans="1:41" x14ac:dyDescent="0.2">
      <c r="A591" s="20" t="s">
        <v>434</v>
      </c>
      <c r="B591" s="20" t="s">
        <v>16660</v>
      </c>
      <c r="C591" s="20" t="s">
        <v>16661</v>
      </c>
      <c r="D591" s="20" t="s">
        <v>354</v>
      </c>
      <c r="E591" s="20" t="s">
        <v>437</v>
      </c>
      <c r="F591" s="20" t="s">
        <v>16662</v>
      </c>
      <c r="G591" s="20" t="s">
        <v>16663</v>
      </c>
      <c r="H591" s="20" t="s">
        <v>110</v>
      </c>
      <c r="I591" s="20" t="s">
        <v>16691</v>
      </c>
      <c r="J591" s="20" t="s">
        <v>101</v>
      </c>
      <c r="K591" s="20" t="s">
        <v>14839</v>
      </c>
      <c r="L591" s="20" t="s">
        <v>16665</v>
      </c>
      <c r="M591" s="20"/>
      <c r="N591" s="20" t="s">
        <v>14698</v>
      </c>
      <c r="O591" s="20" t="s">
        <v>14714</v>
      </c>
      <c r="P591" s="20" t="s">
        <v>14715</v>
      </c>
      <c r="Q591" s="20" t="s">
        <v>16666</v>
      </c>
      <c r="R591" s="20" t="s">
        <v>16667</v>
      </c>
      <c r="S591" s="20" t="s">
        <v>16668</v>
      </c>
      <c r="T591" s="20" t="s">
        <v>14846</v>
      </c>
      <c r="U591" s="20" t="s">
        <v>16708</v>
      </c>
      <c r="V591" s="20" t="s">
        <v>15417</v>
      </c>
      <c r="W591" s="20"/>
      <c r="X591" s="20"/>
      <c r="Y591" s="20" t="s">
        <v>69</v>
      </c>
      <c r="Z591" s="20"/>
      <c r="AA591" s="20" t="s">
        <v>16694</v>
      </c>
      <c r="AB591" s="20" t="s">
        <v>69</v>
      </c>
      <c r="AC591" s="20" t="s">
        <v>69</v>
      </c>
      <c r="AD591" s="20" t="s">
        <v>69</v>
      </c>
      <c r="AE591" s="20" t="s">
        <v>16699</v>
      </c>
      <c r="AF591" s="20" t="s">
        <v>69</v>
      </c>
      <c r="AG591" s="20" t="s">
        <v>16707</v>
      </c>
      <c r="AH591" s="20"/>
      <c r="AI591" s="20" t="s">
        <v>14887</v>
      </c>
      <c r="AJ591" s="20" t="s">
        <v>14715</v>
      </c>
      <c r="AK591" s="20" t="s">
        <v>14715</v>
      </c>
      <c r="AL591" s="20"/>
      <c r="AM591" s="20" t="s">
        <v>16313</v>
      </c>
      <c r="AN591" s="20" t="s">
        <v>105</v>
      </c>
      <c r="AO591" s="20"/>
    </row>
    <row r="592" spans="1:41" x14ac:dyDescent="0.2">
      <c r="A592" s="20" t="s">
        <v>434</v>
      </c>
      <c r="B592" s="20" t="s">
        <v>16709</v>
      </c>
      <c r="C592" s="20" t="s">
        <v>16661</v>
      </c>
      <c r="D592" s="20" t="s">
        <v>354</v>
      </c>
      <c r="E592" s="20" t="s">
        <v>437</v>
      </c>
      <c r="F592" s="20" t="s">
        <v>16662</v>
      </c>
      <c r="G592" s="20" t="s">
        <v>16663</v>
      </c>
      <c r="H592" s="20" t="s">
        <v>110</v>
      </c>
      <c r="I592" s="20" t="s">
        <v>16710</v>
      </c>
      <c r="J592" s="20" t="s">
        <v>102</v>
      </c>
      <c r="K592" s="20" t="s">
        <v>14696</v>
      </c>
      <c r="L592" s="20" t="s">
        <v>16711</v>
      </c>
      <c r="M592" s="20"/>
      <c r="N592" s="20" t="s">
        <v>14698</v>
      </c>
      <c r="O592" s="20" t="s">
        <v>14714</v>
      </c>
      <c r="P592" s="20" t="s">
        <v>14715</v>
      </c>
      <c r="Q592" s="20" t="s">
        <v>16712</v>
      </c>
      <c r="R592" s="20" t="s">
        <v>16713</v>
      </c>
      <c r="S592" s="20" t="s">
        <v>16714</v>
      </c>
      <c r="T592" s="20" t="s">
        <v>14737</v>
      </c>
      <c r="U592" s="20" t="s">
        <v>14777</v>
      </c>
      <c r="V592" s="20" t="s">
        <v>14946</v>
      </c>
      <c r="W592" s="20"/>
      <c r="X592" s="20"/>
      <c r="Y592" s="20" t="s">
        <v>69</v>
      </c>
      <c r="Z592" s="20"/>
      <c r="AA592" s="20" t="s">
        <v>15484</v>
      </c>
      <c r="AB592" s="20" t="s">
        <v>69</v>
      </c>
      <c r="AC592" s="20" t="s">
        <v>69</v>
      </c>
      <c r="AD592" s="20" t="s">
        <v>69</v>
      </c>
      <c r="AE592" s="20" t="s">
        <v>16715</v>
      </c>
      <c r="AF592" s="20" t="s">
        <v>68</v>
      </c>
      <c r="AG592" s="20"/>
      <c r="AH592" s="20"/>
      <c r="AI592" s="20" t="s">
        <v>14887</v>
      </c>
      <c r="AJ592" s="20" t="s">
        <v>14715</v>
      </c>
      <c r="AK592" s="20" t="s">
        <v>14715</v>
      </c>
      <c r="AL592" s="20"/>
      <c r="AM592" s="20" t="s">
        <v>16313</v>
      </c>
      <c r="AN592" s="20" t="s">
        <v>105</v>
      </c>
      <c r="AO592" s="20"/>
    </row>
    <row r="593" spans="1:41" x14ac:dyDescent="0.2">
      <c r="A593" s="20" t="s">
        <v>434</v>
      </c>
      <c r="B593" s="20" t="s">
        <v>16709</v>
      </c>
      <c r="C593" s="20" t="s">
        <v>16661</v>
      </c>
      <c r="D593" s="20" t="s">
        <v>354</v>
      </c>
      <c r="E593" s="20" t="s">
        <v>437</v>
      </c>
      <c r="F593" s="20" t="s">
        <v>16662</v>
      </c>
      <c r="G593" s="20" t="s">
        <v>16663</v>
      </c>
      <c r="H593" s="20" t="s">
        <v>110</v>
      </c>
      <c r="I593" s="20" t="s">
        <v>16710</v>
      </c>
      <c r="J593" s="20" t="s">
        <v>102</v>
      </c>
      <c r="K593" s="20" t="s">
        <v>14696</v>
      </c>
      <c r="L593" s="20" t="s">
        <v>16711</v>
      </c>
      <c r="M593" s="20"/>
      <c r="N593" s="20" t="s">
        <v>14698</v>
      </c>
      <c r="O593" s="20" t="s">
        <v>14714</v>
      </c>
      <c r="P593" s="20" t="s">
        <v>14715</v>
      </c>
      <c r="Q593" s="20" t="s">
        <v>16712</v>
      </c>
      <c r="R593" s="20" t="s">
        <v>16713</v>
      </c>
      <c r="S593" s="20" t="s">
        <v>16714</v>
      </c>
      <c r="T593" s="20" t="s">
        <v>14766</v>
      </c>
      <c r="U593" s="20" t="s">
        <v>15207</v>
      </c>
      <c r="V593" s="20" t="s">
        <v>16716</v>
      </c>
      <c r="W593" s="20"/>
      <c r="X593" s="20"/>
      <c r="Y593" s="20" t="s">
        <v>69</v>
      </c>
      <c r="Z593" s="20"/>
      <c r="AA593" s="20" t="s">
        <v>15484</v>
      </c>
      <c r="AB593" s="20" t="s">
        <v>69</v>
      </c>
      <c r="AC593" s="20" t="s">
        <v>69</v>
      </c>
      <c r="AD593" s="20" t="s">
        <v>69</v>
      </c>
      <c r="AE593" s="20" t="s">
        <v>16717</v>
      </c>
      <c r="AF593" s="20" t="s">
        <v>68</v>
      </c>
      <c r="AG593" s="20"/>
      <c r="AH593" s="20"/>
      <c r="AI593" s="20" t="s">
        <v>14887</v>
      </c>
      <c r="AJ593" s="20" t="s">
        <v>14715</v>
      </c>
      <c r="AK593" s="20" t="s">
        <v>14715</v>
      </c>
      <c r="AL593" s="20"/>
      <c r="AM593" s="20" t="s">
        <v>16313</v>
      </c>
      <c r="AN593" s="20" t="s">
        <v>105</v>
      </c>
      <c r="AO593" s="20"/>
    </row>
    <row r="594" spans="1:41" x14ac:dyDescent="0.2">
      <c r="A594" s="20" t="s">
        <v>439</v>
      </c>
      <c r="B594" s="20" t="s">
        <v>16718</v>
      </c>
      <c r="C594" s="20" t="s">
        <v>15313</v>
      </c>
      <c r="D594" s="20" t="s">
        <v>430</v>
      </c>
      <c r="E594" s="20" t="s">
        <v>442</v>
      </c>
      <c r="F594" s="20" t="s">
        <v>441</v>
      </c>
      <c r="G594" s="20" t="s">
        <v>16719</v>
      </c>
      <c r="H594" s="20" t="s">
        <v>110</v>
      </c>
      <c r="I594" s="20" t="s">
        <v>16720</v>
      </c>
      <c r="J594" s="20" t="s">
        <v>101</v>
      </c>
      <c r="K594" s="20" t="s">
        <v>14696</v>
      </c>
      <c r="L594" s="20"/>
      <c r="M594" s="20"/>
      <c r="N594" s="20" t="s">
        <v>14698</v>
      </c>
      <c r="O594" s="20" t="s">
        <v>14772</v>
      </c>
      <c r="P594" s="20" t="s">
        <v>14700</v>
      </c>
      <c r="Q594" s="20"/>
      <c r="R594" s="20"/>
      <c r="S594" s="20" t="s">
        <v>16721</v>
      </c>
      <c r="T594" s="20" t="s">
        <v>14709</v>
      </c>
      <c r="U594" s="20" t="s">
        <v>16628</v>
      </c>
      <c r="V594" s="20" t="s">
        <v>15860</v>
      </c>
      <c r="W594" s="20"/>
      <c r="X594" s="20"/>
      <c r="Y594" s="20" t="s">
        <v>68</v>
      </c>
      <c r="Z594" s="20" t="s">
        <v>16017</v>
      </c>
      <c r="AA594" s="20" t="s">
        <v>14883</v>
      </c>
      <c r="AB594" s="20" t="s">
        <v>69</v>
      </c>
      <c r="AC594" s="20"/>
      <c r="AD594" s="20"/>
      <c r="AE594" s="20" t="s">
        <v>16722</v>
      </c>
      <c r="AF594" s="20" t="s">
        <v>68</v>
      </c>
      <c r="AG594" s="20" t="s">
        <v>16723</v>
      </c>
      <c r="AH594" s="20"/>
      <c r="AI594" s="20"/>
      <c r="AJ594" s="20" t="s">
        <v>14276</v>
      </c>
      <c r="AK594" s="20"/>
      <c r="AL594" s="20"/>
      <c r="AM594" s="20" t="s">
        <v>14910</v>
      </c>
      <c r="AN594" s="20" t="s">
        <v>109</v>
      </c>
      <c r="AO594" s="20"/>
    </row>
    <row r="595" spans="1:41" x14ac:dyDescent="0.2">
      <c r="A595" s="20" t="s">
        <v>439</v>
      </c>
      <c r="B595" s="20" t="s">
        <v>16718</v>
      </c>
      <c r="C595" s="20" t="s">
        <v>15313</v>
      </c>
      <c r="D595" s="20" t="s">
        <v>430</v>
      </c>
      <c r="E595" s="20" t="s">
        <v>442</v>
      </c>
      <c r="F595" s="20" t="s">
        <v>441</v>
      </c>
      <c r="G595" s="20" t="s">
        <v>16719</v>
      </c>
      <c r="H595" s="20" t="s">
        <v>110</v>
      </c>
      <c r="I595" s="20" t="s">
        <v>16720</v>
      </c>
      <c r="J595" s="20" t="s">
        <v>101</v>
      </c>
      <c r="K595" s="20" t="s">
        <v>14696</v>
      </c>
      <c r="L595" s="20"/>
      <c r="M595" s="20"/>
      <c r="N595" s="20" t="s">
        <v>14698</v>
      </c>
      <c r="O595" s="20" t="s">
        <v>14761</v>
      </c>
      <c r="P595" s="20" t="s">
        <v>14700</v>
      </c>
      <c r="Q595" s="20" t="s">
        <v>16724</v>
      </c>
      <c r="R595" s="20"/>
      <c r="S595" s="20" t="s">
        <v>16725</v>
      </c>
      <c r="T595" s="20" t="s">
        <v>14709</v>
      </c>
      <c r="U595" s="20" t="s">
        <v>16628</v>
      </c>
      <c r="V595" s="20" t="s">
        <v>16594</v>
      </c>
      <c r="W595" s="20"/>
      <c r="X595" s="20"/>
      <c r="Y595" s="20" t="s">
        <v>68</v>
      </c>
      <c r="Z595" s="20" t="s">
        <v>16017</v>
      </c>
      <c r="AA595" s="20" t="s">
        <v>14883</v>
      </c>
      <c r="AB595" s="20" t="s">
        <v>69</v>
      </c>
      <c r="AC595" s="20"/>
      <c r="AD595" s="20"/>
      <c r="AE595" s="20" t="s">
        <v>16726</v>
      </c>
      <c r="AF595" s="20" t="s">
        <v>69</v>
      </c>
      <c r="AG595" s="20" t="s">
        <v>16727</v>
      </c>
      <c r="AH595" s="20"/>
      <c r="AI595" s="20"/>
      <c r="AJ595" s="20" t="s">
        <v>14276</v>
      </c>
      <c r="AK595" s="20"/>
      <c r="AL595" s="20"/>
      <c r="AM595" s="20" t="s">
        <v>14888</v>
      </c>
      <c r="AN595" s="20" t="s">
        <v>109</v>
      </c>
      <c r="AO595" s="20"/>
    </row>
    <row r="596" spans="1:41" x14ac:dyDescent="0.2">
      <c r="A596" s="20" t="s">
        <v>439</v>
      </c>
      <c r="B596" s="20" t="s">
        <v>16718</v>
      </c>
      <c r="C596" s="20" t="s">
        <v>15313</v>
      </c>
      <c r="D596" s="20" t="s">
        <v>430</v>
      </c>
      <c r="E596" s="20" t="s">
        <v>442</v>
      </c>
      <c r="F596" s="20" t="s">
        <v>441</v>
      </c>
      <c r="G596" s="20" t="s">
        <v>16719</v>
      </c>
      <c r="H596" s="20" t="s">
        <v>110</v>
      </c>
      <c r="I596" s="20" t="s">
        <v>16720</v>
      </c>
      <c r="J596" s="20" t="s">
        <v>101</v>
      </c>
      <c r="K596" s="20" t="s">
        <v>14696</v>
      </c>
      <c r="L596" s="20"/>
      <c r="M596" s="20"/>
      <c r="N596" s="20" t="s">
        <v>14698</v>
      </c>
      <c r="O596" s="20" t="s">
        <v>14761</v>
      </c>
      <c r="P596" s="20" t="s">
        <v>14700</v>
      </c>
      <c r="Q596" s="20" t="s">
        <v>15297</v>
      </c>
      <c r="R596" s="20"/>
      <c r="S596" s="20" t="s">
        <v>16728</v>
      </c>
      <c r="T596" s="20" t="s">
        <v>14709</v>
      </c>
      <c r="U596" s="20" t="s">
        <v>16628</v>
      </c>
      <c r="V596" s="20" t="s">
        <v>15661</v>
      </c>
      <c r="W596" s="20"/>
      <c r="X596" s="20"/>
      <c r="Y596" s="20" t="s">
        <v>68</v>
      </c>
      <c r="Z596" s="20" t="s">
        <v>16017</v>
      </c>
      <c r="AA596" s="20" t="s">
        <v>14883</v>
      </c>
      <c r="AB596" s="20" t="s">
        <v>69</v>
      </c>
      <c r="AC596" s="20"/>
      <c r="AD596" s="20"/>
      <c r="AE596" s="20" t="s">
        <v>16726</v>
      </c>
      <c r="AF596" s="20" t="s">
        <v>69</v>
      </c>
      <c r="AG596" s="20" t="s">
        <v>16729</v>
      </c>
      <c r="AH596" s="20"/>
      <c r="AI596" s="20"/>
      <c r="AJ596" s="20" t="s">
        <v>14276</v>
      </c>
      <c r="AK596" s="20"/>
      <c r="AL596" s="20"/>
      <c r="AM596" s="20" t="s">
        <v>14888</v>
      </c>
      <c r="AN596" s="20" t="s">
        <v>109</v>
      </c>
      <c r="AO596" s="20"/>
    </row>
    <row r="597" spans="1:41" x14ac:dyDescent="0.2">
      <c r="A597" s="20" t="s">
        <v>439</v>
      </c>
      <c r="B597" s="20" t="s">
        <v>16718</v>
      </c>
      <c r="C597" s="20" t="s">
        <v>15313</v>
      </c>
      <c r="D597" s="20" t="s">
        <v>430</v>
      </c>
      <c r="E597" s="20" t="s">
        <v>442</v>
      </c>
      <c r="F597" s="20" t="s">
        <v>441</v>
      </c>
      <c r="G597" s="20" t="s">
        <v>16719</v>
      </c>
      <c r="H597" s="20" t="s">
        <v>110</v>
      </c>
      <c r="I597" s="20" t="s">
        <v>16720</v>
      </c>
      <c r="J597" s="20" t="s">
        <v>101</v>
      </c>
      <c r="K597" s="20" t="s">
        <v>14696</v>
      </c>
      <c r="L597" s="20"/>
      <c r="M597" s="20"/>
      <c r="N597" s="20" t="s">
        <v>14698</v>
      </c>
      <c r="O597" s="20" t="s">
        <v>14761</v>
      </c>
      <c r="P597" s="20" t="s">
        <v>14700</v>
      </c>
      <c r="Q597" s="20"/>
      <c r="R597" s="20"/>
      <c r="S597" s="20" t="s">
        <v>16730</v>
      </c>
      <c r="T597" s="20" t="s">
        <v>14709</v>
      </c>
      <c r="U597" s="20" t="s">
        <v>16628</v>
      </c>
      <c r="V597" s="20" t="s">
        <v>16017</v>
      </c>
      <c r="W597" s="20"/>
      <c r="X597" s="20"/>
      <c r="Y597" s="20" t="s">
        <v>68</v>
      </c>
      <c r="Z597" s="20" t="s">
        <v>16017</v>
      </c>
      <c r="AA597" s="20" t="s">
        <v>14883</v>
      </c>
      <c r="AB597" s="20" t="s">
        <v>69</v>
      </c>
      <c r="AC597" s="20"/>
      <c r="AD597" s="20"/>
      <c r="AE597" s="20" t="s">
        <v>16726</v>
      </c>
      <c r="AF597" s="20" t="s">
        <v>69</v>
      </c>
      <c r="AG597" s="20" t="s">
        <v>16731</v>
      </c>
      <c r="AH597" s="20"/>
      <c r="AI597" s="20"/>
      <c r="AJ597" s="20" t="s">
        <v>14276</v>
      </c>
      <c r="AK597" s="20"/>
      <c r="AL597" s="20"/>
      <c r="AM597" s="20"/>
      <c r="AN597" s="20" t="s">
        <v>109</v>
      </c>
      <c r="AO597" s="20"/>
    </row>
    <row r="598" spans="1:41" x14ac:dyDescent="0.2">
      <c r="A598" s="20" t="s">
        <v>439</v>
      </c>
      <c r="B598" s="20" t="s">
        <v>16718</v>
      </c>
      <c r="C598" s="20" t="s">
        <v>15313</v>
      </c>
      <c r="D598" s="20" t="s">
        <v>430</v>
      </c>
      <c r="E598" s="20" t="s">
        <v>442</v>
      </c>
      <c r="F598" s="20" t="s">
        <v>441</v>
      </c>
      <c r="G598" s="20" t="s">
        <v>16719</v>
      </c>
      <c r="H598" s="20" t="s">
        <v>110</v>
      </c>
      <c r="I598" s="20" t="s">
        <v>16720</v>
      </c>
      <c r="J598" s="20" t="s">
        <v>101</v>
      </c>
      <c r="K598" s="20" t="s">
        <v>14696</v>
      </c>
      <c r="L598" s="20"/>
      <c r="M598" s="20"/>
      <c r="N598" s="20" t="s">
        <v>14698</v>
      </c>
      <c r="O598" s="20" t="s">
        <v>14761</v>
      </c>
      <c r="P598" s="20" t="s">
        <v>14700</v>
      </c>
      <c r="Q598" s="20"/>
      <c r="R598" s="20"/>
      <c r="S598" s="20" t="s">
        <v>16732</v>
      </c>
      <c r="T598" s="20" t="s">
        <v>14709</v>
      </c>
      <c r="U598" s="20" t="s">
        <v>16628</v>
      </c>
      <c r="V598" s="20" t="s">
        <v>16733</v>
      </c>
      <c r="W598" s="20"/>
      <c r="X598" s="20"/>
      <c r="Y598" s="20" t="s">
        <v>68</v>
      </c>
      <c r="Z598" s="20" t="s">
        <v>16017</v>
      </c>
      <c r="AA598" s="20" t="s">
        <v>14883</v>
      </c>
      <c r="AB598" s="20" t="s">
        <v>69</v>
      </c>
      <c r="AC598" s="20"/>
      <c r="AD598" s="20"/>
      <c r="AE598" s="20" t="s">
        <v>16726</v>
      </c>
      <c r="AF598" s="20" t="s">
        <v>69</v>
      </c>
      <c r="AG598" s="20" t="s">
        <v>16734</v>
      </c>
      <c r="AH598" s="20"/>
      <c r="AI598" s="20"/>
      <c r="AJ598" s="20" t="s">
        <v>14276</v>
      </c>
      <c r="AK598" s="20"/>
      <c r="AL598" s="20"/>
      <c r="AM598" s="20"/>
      <c r="AN598" s="20" t="s">
        <v>109</v>
      </c>
      <c r="AO598" s="20"/>
    </row>
    <row r="599" spans="1:41" x14ac:dyDescent="0.2">
      <c r="A599" s="20" t="s">
        <v>439</v>
      </c>
      <c r="B599" s="20" t="s">
        <v>16718</v>
      </c>
      <c r="C599" s="20" t="s">
        <v>15313</v>
      </c>
      <c r="D599" s="20" t="s">
        <v>430</v>
      </c>
      <c r="E599" s="20" t="s">
        <v>442</v>
      </c>
      <c r="F599" s="20" t="s">
        <v>441</v>
      </c>
      <c r="G599" s="20" t="s">
        <v>16719</v>
      </c>
      <c r="H599" s="20" t="s">
        <v>110</v>
      </c>
      <c r="I599" s="20" t="s">
        <v>16720</v>
      </c>
      <c r="J599" s="20" t="s">
        <v>101</v>
      </c>
      <c r="K599" s="20" t="s">
        <v>14696</v>
      </c>
      <c r="L599" s="20"/>
      <c r="M599" s="20"/>
      <c r="N599" s="20" t="s">
        <v>14698</v>
      </c>
      <c r="O599" s="20" t="s">
        <v>14772</v>
      </c>
      <c r="P599" s="20" t="s">
        <v>14700</v>
      </c>
      <c r="Q599" s="20"/>
      <c r="R599" s="20"/>
      <c r="S599" s="20" t="s">
        <v>16721</v>
      </c>
      <c r="T599" s="20" t="s">
        <v>14709</v>
      </c>
      <c r="U599" s="20" t="s">
        <v>14706</v>
      </c>
      <c r="V599" s="20" t="s">
        <v>16733</v>
      </c>
      <c r="W599" s="20"/>
      <c r="X599" s="20"/>
      <c r="Y599" s="20" t="s">
        <v>68</v>
      </c>
      <c r="Z599" s="20" t="s">
        <v>15661</v>
      </c>
      <c r="AA599" s="20" t="s">
        <v>14883</v>
      </c>
      <c r="AB599" s="20" t="s">
        <v>69</v>
      </c>
      <c r="AC599" s="20"/>
      <c r="AD599" s="20"/>
      <c r="AE599" s="20" t="s">
        <v>16726</v>
      </c>
      <c r="AF599" s="20" t="s">
        <v>69</v>
      </c>
      <c r="AG599" s="20" t="s">
        <v>16735</v>
      </c>
      <c r="AH599" s="20"/>
      <c r="AI599" s="20"/>
      <c r="AJ599" s="20" t="s">
        <v>14276</v>
      </c>
      <c r="AK599" s="20"/>
      <c r="AL599" s="20"/>
      <c r="AM599" s="20" t="s">
        <v>14910</v>
      </c>
      <c r="AN599" s="20" t="s">
        <v>109</v>
      </c>
      <c r="AO599" s="20"/>
    </row>
    <row r="600" spans="1:41" x14ac:dyDescent="0.2">
      <c r="A600" s="20" t="s">
        <v>439</v>
      </c>
      <c r="B600" s="20" t="s">
        <v>16718</v>
      </c>
      <c r="C600" s="20" t="s">
        <v>15313</v>
      </c>
      <c r="D600" s="20" t="s">
        <v>430</v>
      </c>
      <c r="E600" s="20" t="s">
        <v>442</v>
      </c>
      <c r="F600" s="20" t="s">
        <v>441</v>
      </c>
      <c r="G600" s="20" t="s">
        <v>16719</v>
      </c>
      <c r="H600" s="20" t="s">
        <v>110</v>
      </c>
      <c r="I600" s="20" t="s">
        <v>16720</v>
      </c>
      <c r="J600" s="20" t="s">
        <v>101</v>
      </c>
      <c r="K600" s="20" t="s">
        <v>14696</v>
      </c>
      <c r="L600" s="20"/>
      <c r="M600" s="20"/>
      <c r="N600" s="20" t="s">
        <v>14698</v>
      </c>
      <c r="O600" s="20" t="s">
        <v>14761</v>
      </c>
      <c r="P600" s="20" t="s">
        <v>14700</v>
      </c>
      <c r="Q600" s="20" t="s">
        <v>16724</v>
      </c>
      <c r="R600" s="20"/>
      <c r="S600" s="20" t="s">
        <v>16725</v>
      </c>
      <c r="T600" s="20" t="s">
        <v>14709</v>
      </c>
      <c r="U600" s="20" t="s">
        <v>14706</v>
      </c>
      <c r="V600" s="20" t="s">
        <v>14816</v>
      </c>
      <c r="W600" s="20"/>
      <c r="X600" s="20"/>
      <c r="Y600" s="20" t="s">
        <v>68</v>
      </c>
      <c r="Z600" s="20" t="s">
        <v>15661</v>
      </c>
      <c r="AA600" s="20" t="s">
        <v>14883</v>
      </c>
      <c r="AB600" s="20" t="s">
        <v>69</v>
      </c>
      <c r="AC600" s="20"/>
      <c r="AD600" s="20"/>
      <c r="AE600" s="20" t="s">
        <v>16726</v>
      </c>
      <c r="AF600" s="20" t="s">
        <v>69</v>
      </c>
      <c r="AG600" s="20" t="s">
        <v>16736</v>
      </c>
      <c r="AH600" s="20"/>
      <c r="AI600" s="20"/>
      <c r="AJ600" s="20" t="s">
        <v>14276</v>
      </c>
      <c r="AK600" s="20"/>
      <c r="AL600" s="20"/>
      <c r="AM600" s="20" t="s">
        <v>14888</v>
      </c>
      <c r="AN600" s="20" t="s">
        <v>109</v>
      </c>
      <c r="AO600" s="20"/>
    </row>
    <row r="601" spans="1:41" x14ac:dyDescent="0.2">
      <c r="A601" s="20" t="s">
        <v>439</v>
      </c>
      <c r="B601" s="20" t="s">
        <v>16718</v>
      </c>
      <c r="C601" s="20" t="s">
        <v>15313</v>
      </c>
      <c r="D601" s="20" t="s">
        <v>430</v>
      </c>
      <c r="E601" s="20" t="s">
        <v>442</v>
      </c>
      <c r="F601" s="20" t="s">
        <v>441</v>
      </c>
      <c r="G601" s="20" t="s">
        <v>16719</v>
      </c>
      <c r="H601" s="20" t="s">
        <v>110</v>
      </c>
      <c r="I601" s="20" t="s">
        <v>16720</v>
      </c>
      <c r="J601" s="20" t="s">
        <v>101</v>
      </c>
      <c r="K601" s="20" t="s">
        <v>14696</v>
      </c>
      <c r="L601" s="20"/>
      <c r="M601" s="20"/>
      <c r="N601" s="20" t="s">
        <v>14698</v>
      </c>
      <c r="O601" s="20" t="s">
        <v>14761</v>
      </c>
      <c r="P601" s="20" t="s">
        <v>14700</v>
      </c>
      <c r="Q601" s="20" t="s">
        <v>15297</v>
      </c>
      <c r="R601" s="20"/>
      <c r="S601" s="20" t="s">
        <v>16728</v>
      </c>
      <c r="T601" s="20" t="s">
        <v>14709</v>
      </c>
      <c r="U601" s="20" t="s">
        <v>14706</v>
      </c>
      <c r="V601" s="20" t="s">
        <v>14843</v>
      </c>
      <c r="W601" s="20"/>
      <c r="X601" s="20"/>
      <c r="Y601" s="20" t="s">
        <v>68</v>
      </c>
      <c r="Z601" s="20" t="s">
        <v>15661</v>
      </c>
      <c r="AA601" s="20" t="s">
        <v>14883</v>
      </c>
      <c r="AB601" s="20" t="s">
        <v>69</v>
      </c>
      <c r="AC601" s="20"/>
      <c r="AD601" s="20"/>
      <c r="AE601" s="20" t="s">
        <v>16726</v>
      </c>
      <c r="AF601" s="20" t="s">
        <v>69</v>
      </c>
      <c r="AG601" s="20" t="s">
        <v>16737</v>
      </c>
      <c r="AH601" s="20"/>
      <c r="AI601" s="20"/>
      <c r="AJ601" s="20" t="s">
        <v>14276</v>
      </c>
      <c r="AK601" s="20"/>
      <c r="AL601" s="20"/>
      <c r="AM601" s="20" t="s">
        <v>14888</v>
      </c>
      <c r="AN601" s="20" t="s">
        <v>109</v>
      </c>
      <c r="AO601" s="20"/>
    </row>
    <row r="602" spans="1:41" x14ac:dyDescent="0.2">
      <c r="A602" s="20" t="s">
        <v>439</v>
      </c>
      <c r="B602" s="20" t="s">
        <v>16718</v>
      </c>
      <c r="C602" s="20" t="s">
        <v>15313</v>
      </c>
      <c r="D602" s="20" t="s">
        <v>430</v>
      </c>
      <c r="E602" s="20" t="s">
        <v>442</v>
      </c>
      <c r="F602" s="20" t="s">
        <v>441</v>
      </c>
      <c r="G602" s="20" t="s">
        <v>16719</v>
      </c>
      <c r="H602" s="20" t="s">
        <v>110</v>
      </c>
      <c r="I602" s="20" t="s">
        <v>16720</v>
      </c>
      <c r="J602" s="20" t="s">
        <v>101</v>
      </c>
      <c r="K602" s="20" t="s">
        <v>14696</v>
      </c>
      <c r="L602" s="20"/>
      <c r="M602" s="20"/>
      <c r="N602" s="20" t="s">
        <v>14698</v>
      </c>
      <c r="O602" s="20" t="s">
        <v>14761</v>
      </c>
      <c r="P602" s="20" t="s">
        <v>14700</v>
      </c>
      <c r="Q602" s="20"/>
      <c r="R602" s="20"/>
      <c r="S602" s="20" t="s">
        <v>16730</v>
      </c>
      <c r="T602" s="20" t="s">
        <v>14709</v>
      </c>
      <c r="U602" s="20" t="s">
        <v>14706</v>
      </c>
      <c r="V602" s="20" t="s">
        <v>14843</v>
      </c>
      <c r="W602" s="20"/>
      <c r="X602" s="20"/>
      <c r="Y602" s="20" t="s">
        <v>68</v>
      </c>
      <c r="Z602" s="20" t="s">
        <v>15661</v>
      </c>
      <c r="AA602" s="20" t="s">
        <v>14883</v>
      </c>
      <c r="AB602" s="20" t="s">
        <v>69</v>
      </c>
      <c r="AC602" s="20"/>
      <c r="AD602" s="20"/>
      <c r="AE602" s="20" t="s">
        <v>16726</v>
      </c>
      <c r="AF602" s="20" t="s">
        <v>69</v>
      </c>
      <c r="AG602" s="20" t="s">
        <v>16738</v>
      </c>
      <c r="AH602" s="20"/>
      <c r="AI602" s="20"/>
      <c r="AJ602" s="20" t="s">
        <v>14276</v>
      </c>
      <c r="AK602" s="20"/>
      <c r="AL602" s="20"/>
      <c r="AM602" s="20"/>
      <c r="AN602" s="20" t="s">
        <v>109</v>
      </c>
      <c r="AO602" s="20"/>
    </row>
    <row r="603" spans="1:41" x14ac:dyDescent="0.2">
      <c r="A603" s="20" t="s">
        <v>439</v>
      </c>
      <c r="B603" s="20" t="s">
        <v>16718</v>
      </c>
      <c r="C603" s="20" t="s">
        <v>15313</v>
      </c>
      <c r="D603" s="20" t="s">
        <v>430</v>
      </c>
      <c r="E603" s="20" t="s">
        <v>442</v>
      </c>
      <c r="F603" s="20" t="s">
        <v>441</v>
      </c>
      <c r="G603" s="20" t="s">
        <v>16719</v>
      </c>
      <c r="H603" s="20" t="s">
        <v>110</v>
      </c>
      <c r="I603" s="20" t="s">
        <v>16720</v>
      </c>
      <c r="J603" s="20" t="s">
        <v>101</v>
      </c>
      <c r="K603" s="20" t="s">
        <v>14696</v>
      </c>
      <c r="L603" s="20"/>
      <c r="M603" s="20"/>
      <c r="N603" s="20" t="s">
        <v>14698</v>
      </c>
      <c r="O603" s="20" t="s">
        <v>14761</v>
      </c>
      <c r="P603" s="20" t="s">
        <v>14700</v>
      </c>
      <c r="Q603" s="20"/>
      <c r="R603" s="20"/>
      <c r="S603" s="20" t="s">
        <v>16732</v>
      </c>
      <c r="T603" s="20" t="s">
        <v>14709</v>
      </c>
      <c r="U603" s="20" t="s">
        <v>14706</v>
      </c>
      <c r="V603" s="20" t="s">
        <v>14816</v>
      </c>
      <c r="W603" s="20"/>
      <c r="X603" s="20"/>
      <c r="Y603" s="20" t="s">
        <v>68</v>
      </c>
      <c r="Z603" s="20" t="s">
        <v>15661</v>
      </c>
      <c r="AA603" s="20" t="s">
        <v>14883</v>
      </c>
      <c r="AB603" s="20" t="s">
        <v>69</v>
      </c>
      <c r="AC603" s="20"/>
      <c r="AD603" s="20"/>
      <c r="AE603" s="20" t="s">
        <v>16726</v>
      </c>
      <c r="AF603" s="20" t="s">
        <v>69</v>
      </c>
      <c r="AG603" s="20" t="s">
        <v>16739</v>
      </c>
      <c r="AH603" s="20"/>
      <c r="AI603" s="20"/>
      <c r="AJ603" s="20" t="s">
        <v>14276</v>
      </c>
      <c r="AK603" s="20"/>
      <c r="AL603" s="20"/>
      <c r="AM603" s="20"/>
      <c r="AN603" s="20" t="s">
        <v>109</v>
      </c>
      <c r="AO603" s="20"/>
    </row>
    <row r="604" spans="1:41" x14ac:dyDescent="0.2">
      <c r="A604" s="20" t="s">
        <v>444</v>
      </c>
      <c r="B604" s="20" t="s">
        <v>16740</v>
      </c>
      <c r="C604" s="20" t="s">
        <v>16741</v>
      </c>
      <c r="D604" s="20" t="s">
        <v>445</v>
      </c>
      <c r="E604" s="20" t="s">
        <v>16742</v>
      </c>
      <c r="F604" s="20" t="s">
        <v>421</v>
      </c>
      <c r="G604" s="20" t="s">
        <v>16743</v>
      </c>
      <c r="H604" s="20" t="s">
        <v>110</v>
      </c>
      <c r="I604" s="20" t="s">
        <v>16744</v>
      </c>
      <c r="J604" s="20" t="s">
        <v>102</v>
      </c>
      <c r="K604" s="20" t="s">
        <v>14696</v>
      </c>
      <c r="L604" s="20" t="s">
        <v>16745</v>
      </c>
      <c r="M604" s="20" t="s">
        <v>16746</v>
      </c>
      <c r="N604" s="20" t="s">
        <v>14698</v>
      </c>
      <c r="O604" s="20" t="s">
        <v>15195</v>
      </c>
      <c r="P604" s="20" t="s">
        <v>14700</v>
      </c>
      <c r="Q604" s="20"/>
      <c r="R604" s="20"/>
      <c r="S604" s="20" t="s">
        <v>16747</v>
      </c>
      <c r="T604" s="20" t="s">
        <v>14762</v>
      </c>
      <c r="U604" s="20" t="s">
        <v>15795</v>
      </c>
      <c r="V604" s="20" t="s">
        <v>16748</v>
      </c>
      <c r="W604" s="20"/>
      <c r="X604" s="20"/>
      <c r="Y604" s="20" t="s">
        <v>69</v>
      </c>
      <c r="Z604" s="20"/>
      <c r="AA604" s="20" t="s">
        <v>15484</v>
      </c>
      <c r="AB604" s="20" t="s">
        <v>69</v>
      </c>
      <c r="AC604" s="20" t="s">
        <v>14884</v>
      </c>
      <c r="AD604" s="20" t="s">
        <v>69</v>
      </c>
      <c r="AE604" s="20" t="s">
        <v>16749</v>
      </c>
      <c r="AF604" s="20" t="s">
        <v>68</v>
      </c>
      <c r="AG604" s="20"/>
      <c r="AH604" s="20"/>
      <c r="AI604" s="20" t="s">
        <v>14875</v>
      </c>
      <c r="AJ604" s="20" t="s">
        <v>14276</v>
      </c>
      <c r="AK604" s="20" t="s">
        <v>14276</v>
      </c>
      <c r="AL604" s="20"/>
      <c r="AM604" s="20" t="s">
        <v>15199</v>
      </c>
      <c r="AN604" s="20" t="s">
        <v>105</v>
      </c>
      <c r="AO604" s="20"/>
    </row>
    <row r="605" spans="1:41" x14ac:dyDescent="0.2">
      <c r="A605" s="20" t="s">
        <v>444</v>
      </c>
      <c r="B605" s="20" t="s">
        <v>16740</v>
      </c>
      <c r="C605" s="20" t="s">
        <v>16741</v>
      </c>
      <c r="D605" s="20" t="s">
        <v>445</v>
      </c>
      <c r="E605" s="20" t="s">
        <v>16742</v>
      </c>
      <c r="F605" s="20" t="s">
        <v>421</v>
      </c>
      <c r="G605" s="20" t="s">
        <v>16743</v>
      </c>
      <c r="H605" s="20" t="s">
        <v>110</v>
      </c>
      <c r="I605" s="20" t="s">
        <v>16744</v>
      </c>
      <c r="J605" s="20" t="s">
        <v>102</v>
      </c>
      <c r="K605" s="20" t="s">
        <v>14696</v>
      </c>
      <c r="L605" s="20" t="s">
        <v>16745</v>
      </c>
      <c r="M605" s="20" t="s">
        <v>16746</v>
      </c>
      <c r="N605" s="20" t="s">
        <v>14698</v>
      </c>
      <c r="O605" s="20" t="s">
        <v>15195</v>
      </c>
      <c r="P605" s="20" t="s">
        <v>14700</v>
      </c>
      <c r="Q605" s="20"/>
      <c r="R605" s="20"/>
      <c r="S605" s="20" t="s">
        <v>16747</v>
      </c>
      <c r="T605" s="20" t="s">
        <v>14790</v>
      </c>
      <c r="U605" s="20" t="s">
        <v>15626</v>
      </c>
      <c r="V605" s="20" t="s">
        <v>16016</v>
      </c>
      <c r="W605" s="20"/>
      <c r="X605" s="20"/>
      <c r="Y605" s="20" t="s">
        <v>69</v>
      </c>
      <c r="Z605" s="20"/>
      <c r="AA605" s="20" t="s">
        <v>15484</v>
      </c>
      <c r="AB605" s="20" t="s">
        <v>69</v>
      </c>
      <c r="AC605" s="20" t="s">
        <v>14884</v>
      </c>
      <c r="AD605" s="20" t="s">
        <v>69</v>
      </c>
      <c r="AE605" s="20" t="s">
        <v>16749</v>
      </c>
      <c r="AF605" s="20" t="s">
        <v>68</v>
      </c>
      <c r="AG605" s="20"/>
      <c r="AH605" s="20"/>
      <c r="AI605" s="20" t="s">
        <v>14875</v>
      </c>
      <c r="AJ605" s="20" t="s">
        <v>14276</v>
      </c>
      <c r="AK605" s="20" t="s">
        <v>14276</v>
      </c>
      <c r="AL605" s="20"/>
      <c r="AM605" s="20" t="s">
        <v>15199</v>
      </c>
      <c r="AN605" s="20" t="s">
        <v>105</v>
      </c>
      <c r="AO605" s="20"/>
    </row>
    <row r="606" spans="1:41" x14ac:dyDescent="0.2">
      <c r="A606" s="20" t="s">
        <v>444</v>
      </c>
      <c r="B606" s="20" t="s">
        <v>16740</v>
      </c>
      <c r="C606" s="20" t="s">
        <v>16741</v>
      </c>
      <c r="D606" s="20" t="s">
        <v>445</v>
      </c>
      <c r="E606" s="20" t="s">
        <v>16742</v>
      </c>
      <c r="F606" s="20" t="s">
        <v>421</v>
      </c>
      <c r="G606" s="20" t="s">
        <v>16743</v>
      </c>
      <c r="H606" s="20" t="s">
        <v>110</v>
      </c>
      <c r="I606" s="20" t="s">
        <v>16744</v>
      </c>
      <c r="J606" s="20" t="s">
        <v>102</v>
      </c>
      <c r="K606" s="20" t="s">
        <v>14696</v>
      </c>
      <c r="L606" s="20" t="s">
        <v>16745</v>
      </c>
      <c r="M606" s="20" t="s">
        <v>16746</v>
      </c>
      <c r="N606" s="20" t="s">
        <v>14698</v>
      </c>
      <c r="O606" s="20" t="s">
        <v>15195</v>
      </c>
      <c r="P606" s="20" t="s">
        <v>14700</v>
      </c>
      <c r="Q606" s="20"/>
      <c r="R606" s="20"/>
      <c r="S606" s="20" t="s">
        <v>16747</v>
      </c>
      <c r="T606" s="20" t="s">
        <v>14737</v>
      </c>
      <c r="U606" s="20" t="s">
        <v>16750</v>
      </c>
      <c r="V606" s="20" t="s">
        <v>16751</v>
      </c>
      <c r="W606" s="20"/>
      <c r="X606" s="20"/>
      <c r="Y606" s="20" t="s">
        <v>69</v>
      </c>
      <c r="Z606" s="20"/>
      <c r="AA606" s="20" t="s">
        <v>15484</v>
      </c>
      <c r="AB606" s="20" t="s">
        <v>69</v>
      </c>
      <c r="AC606" s="20" t="s">
        <v>14884</v>
      </c>
      <c r="AD606" s="20" t="s">
        <v>69</v>
      </c>
      <c r="AE606" s="20" t="s">
        <v>16749</v>
      </c>
      <c r="AF606" s="20" t="s">
        <v>68</v>
      </c>
      <c r="AG606" s="20"/>
      <c r="AH606" s="20"/>
      <c r="AI606" s="20" t="s">
        <v>14875</v>
      </c>
      <c r="AJ606" s="20" t="s">
        <v>14276</v>
      </c>
      <c r="AK606" s="20" t="s">
        <v>14276</v>
      </c>
      <c r="AL606" s="20"/>
      <c r="AM606" s="20" t="s">
        <v>15199</v>
      </c>
      <c r="AN606" s="20" t="s">
        <v>105</v>
      </c>
      <c r="AO606" s="20"/>
    </row>
    <row r="607" spans="1:41" x14ac:dyDescent="0.2">
      <c r="A607" s="20" t="s">
        <v>444</v>
      </c>
      <c r="B607" s="20" t="s">
        <v>16740</v>
      </c>
      <c r="C607" s="20" t="s">
        <v>16741</v>
      </c>
      <c r="D607" s="20" t="s">
        <v>445</v>
      </c>
      <c r="E607" s="20" t="s">
        <v>16742</v>
      </c>
      <c r="F607" s="20" t="s">
        <v>421</v>
      </c>
      <c r="G607" s="20" t="s">
        <v>16743</v>
      </c>
      <c r="H607" s="20" t="s">
        <v>110</v>
      </c>
      <c r="I607" s="20" t="s">
        <v>16744</v>
      </c>
      <c r="J607" s="20" t="s">
        <v>102</v>
      </c>
      <c r="K607" s="20" t="s">
        <v>14696</v>
      </c>
      <c r="L607" s="20" t="s">
        <v>16745</v>
      </c>
      <c r="M607" s="20" t="s">
        <v>16746</v>
      </c>
      <c r="N607" s="20" t="s">
        <v>110</v>
      </c>
      <c r="O607" s="20" t="s">
        <v>15195</v>
      </c>
      <c r="P607" s="20" t="s">
        <v>14700</v>
      </c>
      <c r="Q607" s="20"/>
      <c r="R607" s="20"/>
      <c r="S607" s="20" t="s">
        <v>16747</v>
      </c>
      <c r="T607" s="20" t="s">
        <v>14762</v>
      </c>
      <c r="U607" s="20" t="s">
        <v>16752</v>
      </c>
      <c r="V607" s="20" t="s">
        <v>16016</v>
      </c>
      <c r="W607" s="20"/>
      <c r="X607" s="20"/>
      <c r="Y607" s="20" t="s">
        <v>69</v>
      </c>
      <c r="Z607" s="20"/>
      <c r="AA607" s="20" t="s">
        <v>15484</v>
      </c>
      <c r="AB607" s="20" t="s">
        <v>69</v>
      </c>
      <c r="AC607" s="20" t="s">
        <v>14884</v>
      </c>
      <c r="AD607" s="20" t="s">
        <v>69</v>
      </c>
      <c r="AE607" s="20" t="s">
        <v>16753</v>
      </c>
      <c r="AF607" s="20" t="s">
        <v>68</v>
      </c>
      <c r="AG607" s="20"/>
      <c r="AH607" s="20"/>
      <c r="AI607" s="20" t="s">
        <v>14875</v>
      </c>
      <c r="AJ607" s="20" t="s">
        <v>14276</v>
      </c>
      <c r="AK607" s="20" t="s">
        <v>14276</v>
      </c>
      <c r="AL607" s="20"/>
      <c r="AM607" s="20" t="s">
        <v>15199</v>
      </c>
      <c r="AN607" s="20" t="s">
        <v>105</v>
      </c>
      <c r="AO607" s="20"/>
    </row>
    <row r="608" spans="1:41" x14ac:dyDescent="0.2">
      <c r="A608" s="20" t="s">
        <v>444</v>
      </c>
      <c r="B608" s="20" t="s">
        <v>16740</v>
      </c>
      <c r="C608" s="20" t="s">
        <v>16741</v>
      </c>
      <c r="D608" s="20" t="s">
        <v>445</v>
      </c>
      <c r="E608" s="20" t="s">
        <v>16742</v>
      </c>
      <c r="F608" s="20" t="s">
        <v>421</v>
      </c>
      <c r="G608" s="20" t="s">
        <v>16743</v>
      </c>
      <c r="H608" s="20" t="s">
        <v>110</v>
      </c>
      <c r="I608" s="20" t="s">
        <v>16744</v>
      </c>
      <c r="J608" s="20" t="s">
        <v>102</v>
      </c>
      <c r="K608" s="20" t="s">
        <v>14696</v>
      </c>
      <c r="L608" s="20" t="s">
        <v>16745</v>
      </c>
      <c r="M608" s="20" t="s">
        <v>16746</v>
      </c>
      <c r="N608" s="20" t="s">
        <v>110</v>
      </c>
      <c r="O608" s="20" t="s">
        <v>15195</v>
      </c>
      <c r="P608" s="20" t="s">
        <v>14700</v>
      </c>
      <c r="Q608" s="20"/>
      <c r="R608" s="20"/>
      <c r="S608" s="20" t="s">
        <v>16747</v>
      </c>
      <c r="T608" s="20" t="s">
        <v>14790</v>
      </c>
      <c r="U608" s="20" t="s">
        <v>16754</v>
      </c>
      <c r="V608" s="20" t="s">
        <v>15473</v>
      </c>
      <c r="W608" s="20"/>
      <c r="X608" s="20"/>
      <c r="Y608" s="20" t="s">
        <v>69</v>
      </c>
      <c r="Z608" s="20"/>
      <c r="AA608" s="20" t="s">
        <v>15484</v>
      </c>
      <c r="AB608" s="20" t="s">
        <v>69</v>
      </c>
      <c r="AC608" s="20" t="s">
        <v>14884</v>
      </c>
      <c r="AD608" s="20" t="s">
        <v>69</v>
      </c>
      <c r="AE608" s="20" t="s">
        <v>16753</v>
      </c>
      <c r="AF608" s="20" t="s">
        <v>68</v>
      </c>
      <c r="AG608" s="20"/>
      <c r="AH608" s="20"/>
      <c r="AI608" s="20" t="s">
        <v>14875</v>
      </c>
      <c r="AJ608" s="20" t="s">
        <v>14276</v>
      </c>
      <c r="AK608" s="20" t="s">
        <v>14276</v>
      </c>
      <c r="AL608" s="20"/>
      <c r="AM608" s="20" t="s">
        <v>15199</v>
      </c>
      <c r="AN608" s="20" t="s">
        <v>105</v>
      </c>
      <c r="AO608" s="20"/>
    </row>
    <row r="609" spans="1:41" x14ac:dyDescent="0.2">
      <c r="A609" s="20" t="s">
        <v>444</v>
      </c>
      <c r="B609" s="20" t="s">
        <v>16740</v>
      </c>
      <c r="C609" s="20" t="s">
        <v>16741</v>
      </c>
      <c r="D609" s="20" t="s">
        <v>445</v>
      </c>
      <c r="E609" s="20" t="s">
        <v>16742</v>
      </c>
      <c r="F609" s="20" t="s">
        <v>421</v>
      </c>
      <c r="G609" s="20" t="s">
        <v>16743</v>
      </c>
      <c r="H609" s="20" t="s">
        <v>110</v>
      </c>
      <c r="I609" s="20" t="s">
        <v>16744</v>
      </c>
      <c r="J609" s="20" t="s">
        <v>102</v>
      </c>
      <c r="K609" s="20" t="s">
        <v>14696</v>
      </c>
      <c r="L609" s="20" t="s">
        <v>16745</v>
      </c>
      <c r="M609" s="20" t="s">
        <v>16746</v>
      </c>
      <c r="N609" s="20" t="s">
        <v>110</v>
      </c>
      <c r="O609" s="20" t="s">
        <v>15195</v>
      </c>
      <c r="P609" s="20" t="s">
        <v>14700</v>
      </c>
      <c r="Q609" s="20"/>
      <c r="R609" s="20"/>
      <c r="S609" s="20" t="s">
        <v>16747</v>
      </c>
      <c r="T609" s="20" t="s">
        <v>14737</v>
      </c>
      <c r="U609" s="20" t="s">
        <v>16755</v>
      </c>
      <c r="V609" s="20" t="s">
        <v>14777</v>
      </c>
      <c r="W609" s="20"/>
      <c r="X609" s="20"/>
      <c r="Y609" s="20" t="s">
        <v>69</v>
      </c>
      <c r="Z609" s="20"/>
      <c r="AA609" s="20" t="s">
        <v>15484</v>
      </c>
      <c r="AB609" s="20" t="s">
        <v>69</v>
      </c>
      <c r="AC609" s="20" t="s">
        <v>14884</v>
      </c>
      <c r="AD609" s="20" t="s">
        <v>69</v>
      </c>
      <c r="AE609" s="20" t="s">
        <v>16753</v>
      </c>
      <c r="AF609" s="20" t="s">
        <v>68</v>
      </c>
      <c r="AG609" s="20"/>
      <c r="AH609" s="20"/>
      <c r="AI609" s="20" t="s">
        <v>14875</v>
      </c>
      <c r="AJ609" s="20" t="s">
        <v>14276</v>
      </c>
      <c r="AK609" s="20" t="s">
        <v>14276</v>
      </c>
      <c r="AL609" s="20"/>
      <c r="AM609" s="20" t="s">
        <v>15199</v>
      </c>
      <c r="AN609" s="20" t="s">
        <v>105</v>
      </c>
      <c r="AO609" s="20"/>
    </row>
    <row r="610" spans="1:41" x14ac:dyDescent="0.2">
      <c r="A610" s="20" t="s">
        <v>508</v>
      </c>
      <c r="B610" s="20" t="s">
        <v>16756</v>
      </c>
      <c r="C610" s="20" t="s">
        <v>16391</v>
      </c>
      <c r="D610" s="20" t="s">
        <v>354</v>
      </c>
      <c r="E610" s="20" t="s">
        <v>510</v>
      </c>
      <c r="F610" s="20" t="s">
        <v>421</v>
      </c>
      <c r="G610" s="20" t="s">
        <v>16757</v>
      </c>
      <c r="H610" s="20" t="s">
        <v>14694</v>
      </c>
      <c r="I610" s="20" t="s">
        <v>16758</v>
      </c>
      <c r="J610" s="20" t="s">
        <v>102</v>
      </c>
      <c r="K610" s="20" t="s">
        <v>14696</v>
      </c>
      <c r="L610" s="20" t="s">
        <v>16759</v>
      </c>
      <c r="M610" s="20"/>
      <c r="N610" s="20" t="s">
        <v>14746</v>
      </c>
      <c r="O610" s="20" t="s">
        <v>14714</v>
      </c>
      <c r="P610" s="20" t="s">
        <v>14715</v>
      </c>
      <c r="Q610" s="20" t="s">
        <v>16760</v>
      </c>
      <c r="R610" s="20" t="s">
        <v>16760</v>
      </c>
      <c r="S610" s="20" t="s">
        <v>16761</v>
      </c>
      <c r="T610" s="20" t="s">
        <v>14762</v>
      </c>
      <c r="U610" s="20" t="s">
        <v>15408</v>
      </c>
      <c r="V610" s="20" t="s">
        <v>15882</v>
      </c>
      <c r="W610" s="20" t="s">
        <v>15669</v>
      </c>
      <c r="X610" s="20" t="s">
        <v>16479</v>
      </c>
      <c r="Y610" s="20" t="s">
        <v>69</v>
      </c>
      <c r="Z610" s="20"/>
      <c r="AA610" s="20" t="s">
        <v>14740</v>
      </c>
      <c r="AB610" s="20" t="s">
        <v>69</v>
      </c>
      <c r="AC610" s="20"/>
      <c r="AD610" s="20"/>
      <c r="AE610" s="20" t="s">
        <v>16762</v>
      </c>
      <c r="AF610" s="20" t="s">
        <v>69</v>
      </c>
      <c r="AG610" s="20" t="s">
        <v>16763</v>
      </c>
      <c r="AH610" s="20"/>
      <c r="AI610" s="20" t="s">
        <v>14875</v>
      </c>
      <c r="AJ610" s="20" t="s">
        <v>14715</v>
      </c>
      <c r="AK610" s="20" t="s">
        <v>14715</v>
      </c>
      <c r="AL610" s="20" t="s">
        <v>14421</v>
      </c>
      <c r="AM610" s="20" t="s">
        <v>16313</v>
      </c>
      <c r="AN610" s="20" t="s">
        <v>105</v>
      </c>
      <c r="AO610" s="20"/>
    </row>
    <row r="611" spans="1:41" x14ac:dyDescent="0.2">
      <c r="A611" s="20" t="s">
        <v>508</v>
      </c>
      <c r="B611" s="20" t="s">
        <v>16756</v>
      </c>
      <c r="C611" s="20" t="s">
        <v>16391</v>
      </c>
      <c r="D611" s="20" t="s">
        <v>354</v>
      </c>
      <c r="E611" s="20" t="s">
        <v>510</v>
      </c>
      <c r="F611" s="20" t="s">
        <v>421</v>
      </c>
      <c r="G611" s="20" t="s">
        <v>16757</v>
      </c>
      <c r="H611" s="20" t="s">
        <v>14694</v>
      </c>
      <c r="I611" s="20" t="s">
        <v>16758</v>
      </c>
      <c r="J611" s="20" t="s">
        <v>102</v>
      </c>
      <c r="K611" s="20" t="s">
        <v>14696</v>
      </c>
      <c r="L611" s="20" t="s">
        <v>16759</v>
      </c>
      <c r="M611" s="20"/>
      <c r="N611" s="20" t="s">
        <v>14746</v>
      </c>
      <c r="O611" s="20" t="s">
        <v>14714</v>
      </c>
      <c r="P611" s="20" t="s">
        <v>14715</v>
      </c>
      <c r="Q611" s="20" t="s">
        <v>16760</v>
      </c>
      <c r="R611" s="20" t="s">
        <v>16760</v>
      </c>
      <c r="S611" s="20" t="s">
        <v>16761</v>
      </c>
      <c r="T611" s="20" t="s">
        <v>14762</v>
      </c>
      <c r="U611" s="20" t="s">
        <v>14763</v>
      </c>
      <c r="V611" s="20" t="s">
        <v>14952</v>
      </c>
      <c r="W611" s="20" t="s">
        <v>14718</v>
      </c>
      <c r="X611" s="20" t="s">
        <v>14847</v>
      </c>
      <c r="Y611" s="20" t="s">
        <v>69</v>
      </c>
      <c r="Z611" s="20"/>
      <c r="AA611" s="20" t="s">
        <v>14740</v>
      </c>
      <c r="AB611" s="20" t="s">
        <v>69</v>
      </c>
      <c r="AC611" s="20"/>
      <c r="AD611" s="20"/>
      <c r="AE611" s="20" t="s">
        <v>16762</v>
      </c>
      <c r="AF611" s="20" t="s">
        <v>69</v>
      </c>
      <c r="AG611" s="20" t="s">
        <v>16764</v>
      </c>
      <c r="AH611" s="20"/>
      <c r="AI611" s="20" t="s">
        <v>14875</v>
      </c>
      <c r="AJ611" s="20" t="s">
        <v>14715</v>
      </c>
      <c r="AK611" s="20" t="s">
        <v>14715</v>
      </c>
      <c r="AL611" s="20" t="s">
        <v>14421</v>
      </c>
      <c r="AM611" s="20" t="s">
        <v>16313</v>
      </c>
      <c r="AN611" s="20" t="s">
        <v>105</v>
      </c>
      <c r="AO611" s="20"/>
    </row>
    <row r="612" spans="1:41" x14ac:dyDescent="0.2">
      <c r="A612" s="20" t="s">
        <v>508</v>
      </c>
      <c r="B612" s="20" t="s">
        <v>16756</v>
      </c>
      <c r="C612" s="20" t="s">
        <v>16391</v>
      </c>
      <c r="D612" s="20" t="s">
        <v>354</v>
      </c>
      <c r="E612" s="20" t="s">
        <v>510</v>
      </c>
      <c r="F612" s="20" t="s">
        <v>421</v>
      </c>
      <c r="G612" s="20" t="s">
        <v>16757</v>
      </c>
      <c r="H612" s="20" t="s">
        <v>14694</v>
      </c>
      <c r="I612" s="20" t="s">
        <v>16758</v>
      </c>
      <c r="J612" s="20" t="s">
        <v>102</v>
      </c>
      <c r="K612" s="20" t="s">
        <v>14696</v>
      </c>
      <c r="L612" s="20" t="s">
        <v>16759</v>
      </c>
      <c r="M612" s="20"/>
      <c r="N612" s="20" t="s">
        <v>14746</v>
      </c>
      <c r="O612" s="20" t="s">
        <v>14714</v>
      </c>
      <c r="P612" s="20" t="s">
        <v>14715</v>
      </c>
      <c r="Q612" s="20" t="s">
        <v>16760</v>
      </c>
      <c r="R612" s="20" t="s">
        <v>16760</v>
      </c>
      <c r="S612" s="20" t="s">
        <v>16761</v>
      </c>
      <c r="T612" s="20" t="s">
        <v>14762</v>
      </c>
      <c r="U612" s="20" t="s">
        <v>14763</v>
      </c>
      <c r="V612" s="20" t="s">
        <v>15068</v>
      </c>
      <c r="W612" s="20" t="s">
        <v>15669</v>
      </c>
      <c r="X612" s="20" t="s">
        <v>15837</v>
      </c>
      <c r="Y612" s="20" t="s">
        <v>69</v>
      </c>
      <c r="Z612" s="20"/>
      <c r="AA612" s="20" t="s">
        <v>14740</v>
      </c>
      <c r="AB612" s="20" t="s">
        <v>69</v>
      </c>
      <c r="AC612" s="20"/>
      <c r="AD612" s="20"/>
      <c r="AE612" s="20" t="s">
        <v>16762</v>
      </c>
      <c r="AF612" s="20" t="s">
        <v>69</v>
      </c>
      <c r="AG612" s="20" t="s">
        <v>16765</v>
      </c>
      <c r="AH612" s="20"/>
      <c r="AI612" s="20" t="s">
        <v>14875</v>
      </c>
      <c r="AJ612" s="20" t="s">
        <v>14715</v>
      </c>
      <c r="AK612" s="20" t="s">
        <v>14715</v>
      </c>
      <c r="AL612" s="20" t="s">
        <v>14421</v>
      </c>
      <c r="AM612" s="20" t="s">
        <v>16313</v>
      </c>
      <c r="AN612" s="20" t="s">
        <v>105</v>
      </c>
      <c r="AO612" s="20"/>
    </row>
    <row r="613" spans="1:41" x14ac:dyDescent="0.2">
      <c r="A613" s="20" t="s">
        <v>508</v>
      </c>
      <c r="B613" s="20" t="s">
        <v>16756</v>
      </c>
      <c r="C613" s="20" t="s">
        <v>16391</v>
      </c>
      <c r="D613" s="20" t="s">
        <v>354</v>
      </c>
      <c r="E613" s="20" t="s">
        <v>510</v>
      </c>
      <c r="F613" s="20" t="s">
        <v>421</v>
      </c>
      <c r="G613" s="20" t="s">
        <v>16757</v>
      </c>
      <c r="H613" s="20" t="s">
        <v>14694</v>
      </c>
      <c r="I613" s="20" t="s">
        <v>16758</v>
      </c>
      <c r="J613" s="20" t="s">
        <v>102</v>
      </c>
      <c r="K613" s="20" t="s">
        <v>14696</v>
      </c>
      <c r="L613" s="20" t="s">
        <v>16759</v>
      </c>
      <c r="M613" s="20"/>
      <c r="N613" s="20" t="s">
        <v>14746</v>
      </c>
      <c r="O613" s="20" t="s">
        <v>14714</v>
      </c>
      <c r="P613" s="20" t="s">
        <v>14715</v>
      </c>
      <c r="Q613" s="20" t="s">
        <v>16760</v>
      </c>
      <c r="R613" s="20" t="s">
        <v>16760</v>
      </c>
      <c r="S613" s="20" t="s">
        <v>16761</v>
      </c>
      <c r="T613" s="20" t="s">
        <v>14762</v>
      </c>
      <c r="U613" s="20" t="s">
        <v>14914</v>
      </c>
      <c r="V613" s="20" t="s">
        <v>14952</v>
      </c>
      <c r="W613" s="20" t="s">
        <v>15643</v>
      </c>
      <c r="X613" s="20" t="s">
        <v>15825</v>
      </c>
      <c r="Y613" s="20" t="s">
        <v>69</v>
      </c>
      <c r="Z613" s="20"/>
      <c r="AA613" s="20" t="s">
        <v>14740</v>
      </c>
      <c r="AB613" s="20" t="s">
        <v>69</v>
      </c>
      <c r="AC613" s="20"/>
      <c r="AD613" s="20"/>
      <c r="AE613" s="20" t="s">
        <v>16762</v>
      </c>
      <c r="AF613" s="20" t="s">
        <v>69</v>
      </c>
      <c r="AG613" s="20" t="s">
        <v>16766</v>
      </c>
      <c r="AH613" s="20"/>
      <c r="AI613" s="20" t="s">
        <v>14875</v>
      </c>
      <c r="AJ613" s="20" t="s">
        <v>14715</v>
      </c>
      <c r="AK613" s="20" t="s">
        <v>14715</v>
      </c>
      <c r="AL613" s="20" t="s">
        <v>14421</v>
      </c>
      <c r="AM613" s="20" t="s">
        <v>16313</v>
      </c>
      <c r="AN613" s="20" t="s">
        <v>105</v>
      </c>
      <c r="AO613" s="20"/>
    </row>
    <row r="614" spans="1:41" x14ac:dyDescent="0.2">
      <c r="A614" s="20" t="s">
        <v>508</v>
      </c>
      <c r="B614" s="20" t="s">
        <v>16756</v>
      </c>
      <c r="C614" s="20" t="s">
        <v>16391</v>
      </c>
      <c r="D614" s="20" t="s">
        <v>354</v>
      </c>
      <c r="E614" s="20" t="s">
        <v>510</v>
      </c>
      <c r="F614" s="20" t="s">
        <v>421</v>
      </c>
      <c r="G614" s="20" t="s">
        <v>16757</v>
      </c>
      <c r="H614" s="20" t="s">
        <v>14694</v>
      </c>
      <c r="I614" s="20" t="s">
        <v>16758</v>
      </c>
      <c r="J614" s="20" t="s">
        <v>102</v>
      </c>
      <c r="K614" s="20" t="s">
        <v>14696</v>
      </c>
      <c r="L614" s="20" t="s">
        <v>16759</v>
      </c>
      <c r="M614" s="20"/>
      <c r="N614" s="20" t="s">
        <v>14746</v>
      </c>
      <c r="O614" s="20" t="s">
        <v>14714</v>
      </c>
      <c r="P614" s="20" t="s">
        <v>14715</v>
      </c>
      <c r="Q614" s="20" t="s">
        <v>16760</v>
      </c>
      <c r="R614" s="20" t="s">
        <v>16760</v>
      </c>
      <c r="S614" s="20" t="s">
        <v>16761</v>
      </c>
      <c r="T614" s="20" t="s">
        <v>14762</v>
      </c>
      <c r="U614" s="20" t="s">
        <v>14763</v>
      </c>
      <c r="V614" s="20" t="s">
        <v>14767</v>
      </c>
      <c r="W614" s="20" t="s">
        <v>14718</v>
      </c>
      <c r="X614" s="20" t="s">
        <v>15845</v>
      </c>
      <c r="Y614" s="20" t="s">
        <v>69</v>
      </c>
      <c r="Z614" s="20"/>
      <c r="AA614" s="20" t="s">
        <v>14740</v>
      </c>
      <c r="AB614" s="20" t="s">
        <v>69</v>
      </c>
      <c r="AC614" s="20"/>
      <c r="AD614" s="20"/>
      <c r="AE614" s="20" t="s">
        <v>16762</v>
      </c>
      <c r="AF614" s="20" t="s">
        <v>69</v>
      </c>
      <c r="AG614" s="20" t="s">
        <v>16767</v>
      </c>
      <c r="AH614" s="20"/>
      <c r="AI614" s="20" t="s">
        <v>14875</v>
      </c>
      <c r="AJ614" s="20" t="s">
        <v>14715</v>
      </c>
      <c r="AK614" s="20" t="s">
        <v>14715</v>
      </c>
      <c r="AL614" s="20" t="s">
        <v>14421</v>
      </c>
      <c r="AM614" s="20" t="s">
        <v>16313</v>
      </c>
      <c r="AN614" s="20" t="s">
        <v>105</v>
      </c>
      <c r="AO614" s="20"/>
    </row>
    <row r="615" spans="1:41" x14ac:dyDescent="0.2">
      <c r="A615" s="20" t="s">
        <v>508</v>
      </c>
      <c r="B615" s="20" t="s">
        <v>16756</v>
      </c>
      <c r="C615" s="20" t="s">
        <v>16391</v>
      </c>
      <c r="D615" s="20" t="s">
        <v>354</v>
      </c>
      <c r="E615" s="20" t="s">
        <v>510</v>
      </c>
      <c r="F615" s="20" t="s">
        <v>421</v>
      </c>
      <c r="G615" s="20" t="s">
        <v>16757</v>
      </c>
      <c r="H615" s="20" t="s">
        <v>14694</v>
      </c>
      <c r="I615" s="20" t="s">
        <v>16758</v>
      </c>
      <c r="J615" s="20" t="s">
        <v>102</v>
      </c>
      <c r="K615" s="20" t="s">
        <v>14696</v>
      </c>
      <c r="L615" s="20" t="s">
        <v>16759</v>
      </c>
      <c r="M615" s="20"/>
      <c r="N615" s="20" t="s">
        <v>14746</v>
      </c>
      <c r="O615" s="20" t="s">
        <v>14714</v>
      </c>
      <c r="P615" s="20" t="s">
        <v>14715</v>
      </c>
      <c r="Q615" s="20" t="s">
        <v>16760</v>
      </c>
      <c r="R615" s="20" t="s">
        <v>16760</v>
      </c>
      <c r="S615" s="20" t="s">
        <v>16761</v>
      </c>
      <c r="T615" s="20" t="s">
        <v>14762</v>
      </c>
      <c r="U615" s="20" t="s">
        <v>14914</v>
      </c>
      <c r="V615" s="20" t="s">
        <v>15585</v>
      </c>
      <c r="W615" s="20" t="s">
        <v>14718</v>
      </c>
      <c r="X615" s="20" t="s">
        <v>15837</v>
      </c>
      <c r="Y615" s="20" t="s">
        <v>69</v>
      </c>
      <c r="Z615" s="20"/>
      <c r="AA615" s="20" t="s">
        <v>14740</v>
      </c>
      <c r="AB615" s="20" t="s">
        <v>69</v>
      </c>
      <c r="AC615" s="20"/>
      <c r="AD615" s="20"/>
      <c r="AE615" s="20" t="s">
        <v>16762</v>
      </c>
      <c r="AF615" s="20" t="s">
        <v>69</v>
      </c>
      <c r="AG615" s="20" t="s">
        <v>16768</v>
      </c>
      <c r="AH615" s="20"/>
      <c r="AI615" s="20" t="s">
        <v>14875</v>
      </c>
      <c r="AJ615" s="20" t="s">
        <v>14715</v>
      </c>
      <c r="AK615" s="20" t="s">
        <v>14715</v>
      </c>
      <c r="AL615" s="20" t="s">
        <v>14421</v>
      </c>
      <c r="AM615" s="20" t="s">
        <v>16313</v>
      </c>
      <c r="AN615" s="20" t="s">
        <v>105</v>
      </c>
      <c r="AO615" s="20"/>
    </row>
    <row r="616" spans="1:41" x14ac:dyDescent="0.2">
      <c r="A616" s="20" t="s">
        <v>508</v>
      </c>
      <c r="B616" s="20" t="s">
        <v>16756</v>
      </c>
      <c r="C616" s="20" t="s">
        <v>16391</v>
      </c>
      <c r="D616" s="20" t="s">
        <v>354</v>
      </c>
      <c r="E616" s="20" t="s">
        <v>510</v>
      </c>
      <c r="F616" s="20" t="s">
        <v>421</v>
      </c>
      <c r="G616" s="20" t="s">
        <v>16757</v>
      </c>
      <c r="H616" s="20" t="s">
        <v>14694</v>
      </c>
      <c r="I616" s="20" t="s">
        <v>16758</v>
      </c>
      <c r="J616" s="20" t="s">
        <v>102</v>
      </c>
      <c r="K616" s="20" t="s">
        <v>14696</v>
      </c>
      <c r="L616" s="20" t="s">
        <v>16759</v>
      </c>
      <c r="M616" s="20"/>
      <c r="N616" s="20" t="s">
        <v>14746</v>
      </c>
      <c r="O616" s="20" t="s">
        <v>14714</v>
      </c>
      <c r="P616" s="20" t="s">
        <v>14715</v>
      </c>
      <c r="Q616" s="20" t="s">
        <v>16760</v>
      </c>
      <c r="R616" s="20" t="s">
        <v>16760</v>
      </c>
      <c r="S616" s="20" t="s">
        <v>16761</v>
      </c>
      <c r="T616" s="20" t="s">
        <v>14762</v>
      </c>
      <c r="U616" s="20" t="s">
        <v>16769</v>
      </c>
      <c r="V616" s="20" t="s">
        <v>14767</v>
      </c>
      <c r="W616" s="20" t="s">
        <v>15643</v>
      </c>
      <c r="X616" s="20" t="s">
        <v>15845</v>
      </c>
      <c r="Y616" s="20" t="s">
        <v>69</v>
      </c>
      <c r="Z616" s="20"/>
      <c r="AA616" s="20" t="s">
        <v>14740</v>
      </c>
      <c r="AB616" s="20" t="s">
        <v>69</v>
      </c>
      <c r="AC616" s="20"/>
      <c r="AD616" s="20"/>
      <c r="AE616" s="20" t="s">
        <v>16762</v>
      </c>
      <c r="AF616" s="20" t="s">
        <v>69</v>
      </c>
      <c r="AG616" s="20" t="s">
        <v>16770</v>
      </c>
      <c r="AH616" s="20"/>
      <c r="AI616" s="20" t="s">
        <v>14875</v>
      </c>
      <c r="AJ616" s="20" t="s">
        <v>14715</v>
      </c>
      <c r="AK616" s="20" t="s">
        <v>14715</v>
      </c>
      <c r="AL616" s="20" t="s">
        <v>14421</v>
      </c>
      <c r="AM616" s="20" t="s">
        <v>16313</v>
      </c>
      <c r="AN616" s="20" t="s">
        <v>105</v>
      </c>
      <c r="AO616" s="20"/>
    </row>
    <row r="617" spans="1:41" x14ac:dyDescent="0.2">
      <c r="A617" s="20" t="s">
        <v>508</v>
      </c>
      <c r="B617" s="20" t="s">
        <v>16756</v>
      </c>
      <c r="C617" s="20" t="s">
        <v>16391</v>
      </c>
      <c r="D617" s="20" t="s">
        <v>354</v>
      </c>
      <c r="E617" s="20" t="s">
        <v>510</v>
      </c>
      <c r="F617" s="20" t="s">
        <v>421</v>
      </c>
      <c r="G617" s="20" t="s">
        <v>16757</v>
      </c>
      <c r="H617" s="20" t="s">
        <v>14694</v>
      </c>
      <c r="I617" s="20" t="s">
        <v>16758</v>
      </c>
      <c r="J617" s="20" t="s">
        <v>102</v>
      </c>
      <c r="K617" s="20" t="s">
        <v>14696</v>
      </c>
      <c r="L617" s="20" t="s">
        <v>16759</v>
      </c>
      <c r="M617" s="20"/>
      <c r="N617" s="20" t="s">
        <v>14746</v>
      </c>
      <c r="O617" s="20" t="s">
        <v>14714</v>
      </c>
      <c r="P617" s="20" t="s">
        <v>14715</v>
      </c>
      <c r="Q617" s="20" t="s">
        <v>16760</v>
      </c>
      <c r="R617" s="20" t="s">
        <v>16760</v>
      </c>
      <c r="S617" s="20" t="s">
        <v>16761</v>
      </c>
      <c r="T617" s="20" t="s">
        <v>14762</v>
      </c>
      <c r="U617" s="20" t="s">
        <v>14914</v>
      </c>
      <c r="V617" s="20" t="s">
        <v>14778</v>
      </c>
      <c r="W617" s="20" t="s">
        <v>15643</v>
      </c>
      <c r="X617" s="20" t="s">
        <v>14706</v>
      </c>
      <c r="Y617" s="20" t="s">
        <v>69</v>
      </c>
      <c r="Z617" s="20"/>
      <c r="AA617" s="20" t="s">
        <v>14740</v>
      </c>
      <c r="AB617" s="20" t="s">
        <v>69</v>
      </c>
      <c r="AC617" s="20"/>
      <c r="AD617" s="20"/>
      <c r="AE617" s="20" t="s">
        <v>16762</v>
      </c>
      <c r="AF617" s="20" t="s">
        <v>69</v>
      </c>
      <c r="AG617" s="20" t="s">
        <v>16771</v>
      </c>
      <c r="AH617" s="20"/>
      <c r="AI617" s="20" t="s">
        <v>14875</v>
      </c>
      <c r="AJ617" s="20" t="s">
        <v>14715</v>
      </c>
      <c r="AK617" s="20" t="s">
        <v>14715</v>
      </c>
      <c r="AL617" s="20" t="s">
        <v>14421</v>
      </c>
      <c r="AM617" s="20" t="s">
        <v>16313</v>
      </c>
      <c r="AN617" s="20" t="s">
        <v>105</v>
      </c>
      <c r="AO617" s="20"/>
    </row>
    <row r="618" spans="1:41" x14ac:dyDescent="0.2">
      <c r="A618" s="20" t="s">
        <v>508</v>
      </c>
      <c r="B618" s="20" t="s">
        <v>16756</v>
      </c>
      <c r="C618" s="20" t="s">
        <v>16391</v>
      </c>
      <c r="D618" s="20" t="s">
        <v>354</v>
      </c>
      <c r="E618" s="20" t="s">
        <v>510</v>
      </c>
      <c r="F618" s="20" t="s">
        <v>421</v>
      </c>
      <c r="G618" s="20" t="s">
        <v>16757</v>
      </c>
      <c r="H618" s="20" t="s">
        <v>14694</v>
      </c>
      <c r="I618" s="20" t="s">
        <v>16758</v>
      </c>
      <c r="J618" s="20" t="s">
        <v>102</v>
      </c>
      <c r="K618" s="20" t="s">
        <v>14696</v>
      </c>
      <c r="L618" s="20" t="s">
        <v>16759</v>
      </c>
      <c r="M618" s="20"/>
      <c r="N618" s="20" t="s">
        <v>14746</v>
      </c>
      <c r="O618" s="20" t="s">
        <v>14714</v>
      </c>
      <c r="P618" s="20" t="s">
        <v>14715</v>
      </c>
      <c r="Q618" s="20" t="s">
        <v>16760</v>
      </c>
      <c r="R618" s="20" t="s">
        <v>16760</v>
      </c>
      <c r="S618" s="20" t="s">
        <v>16761</v>
      </c>
      <c r="T618" s="20" t="s">
        <v>14762</v>
      </c>
      <c r="U618" s="20" t="s">
        <v>14763</v>
      </c>
      <c r="V618" s="20" t="s">
        <v>15556</v>
      </c>
      <c r="W618" s="20" t="s">
        <v>15669</v>
      </c>
      <c r="X618" s="20" t="s">
        <v>15845</v>
      </c>
      <c r="Y618" s="20" t="s">
        <v>69</v>
      </c>
      <c r="Z618" s="20"/>
      <c r="AA618" s="20" t="s">
        <v>14740</v>
      </c>
      <c r="AB618" s="20" t="s">
        <v>69</v>
      </c>
      <c r="AC618" s="20"/>
      <c r="AD618" s="20"/>
      <c r="AE618" s="20" t="s">
        <v>16772</v>
      </c>
      <c r="AF618" s="20" t="s">
        <v>68</v>
      </c>
      <c r="AG618" s="20" t="s">
        <v>16773</v>
      </c>
      <c r="AH618" s="20"/>
      <c r="AI618" s="20" t="s">
        <v>14875</v>
      </c>
      <c r="AJ618" s="20" t="s">
        <v>14715</v>
      </c>
      <c r="AK618" s="20" t="s">
        <v>14715</v>
      </c>
      <c r="AL618" s="20" t="s">
        <v>14421</v>
      </c>
      <c r="AM618" s="20" t="s">
        <v>16313</v>
      </c>
      <c r="AN618" s="20" t="s">
        <v>105</v>
      </c>
      <c r="AO618" s="20"/>
    </row>
    <row r="619" spans="1:41" x14ac:dyDescent="0.2">
      <c r="A619" s="20" t="s">
        <v>508</v>
      </c>
      <c r="B619" s="20" t="s">
        <v>16756</v>
      </c>
      <c r="C619" s="20" t="s">
        <v>16391</v>
      </c>
      <c r="D619" s="20" t="s">
        <v>354</v>
      </c>
      <c r="E619" s="20" t="s">
        <v>510</v>
      </c>
      <c r="F619" s="20" t="s">
        <v>421</v>
      </c>
      <c r="G619" s="20" t="s">
        <v>16757</v>
      </c>
      <c r="H619" s="20" t="s">
        <v>14694</v>
      </c>
      <c r="I619" s="20" t="s">
        <v>16758</v>
      </c>
      <c r="J619" s="20" t="s">
        <v>102</v>
      </c>
      <c r="K619" s="20" t="s">
        <v>14696</v>
      </c>
      <c r="L619" s="20" t="s">
        <v>16759</v>
      </c>
      <c r="M619" s="20"/>
      <c r="N619" s="20" t="s">
        <v>14746</v>
      </c>
      <c r="O619" s="20" t="s">
        <v>14714</v>
      </c>
      <c r="P619" s="20" t="s">
        <v>14715</v>
      </c>
      <c r="Q619" s="20" t="s">
        <v>16760</v>
      </c>
      <c r="R619" s="20" t="s">
        <v>16760</v>
      </c>
      <c r="S619" s="20" t="s">
        <v>16761</v>
      </c>
      <c r="T619" s="20" t="s">
        <v>14762</v>
      </c>
      <c r="U619" s="20" t="s">
        <v>15408</v>
      </c>
      <c r="V619" s="20" t="s">
        <v>14778</v>
      </c>
      <c r="W619" s="20" t="s">
        <v>15669</v>
      </c>
      <c r="X619" s="20" t="s">
        <v>15845</v>
      </c>
      <c r="Y619" s="20" t="s">
        <v>69</v>
      </c>
      <c r="Z619" s="20"/>
      <c r="AA619" s="20" t="s">
        <v>14740</v>
      </c>
      <c r="AB619" s="20" t="s">
        <v>69</v>
      </c>
      <c r="AC619" s="20"/>
      <c r="AD619" s="20"/>
      <c r="AE619" s="20" t="s">
        <v>16762</v>
      </c>
      <c r="AF619" s="20" t="s">
        <v>69</v>
      </c>
      <c r="AG619" s="20" t="s">
        <v>16774</v>
      </c>
      <c r="AH619" s="20"/>
      <c r="AI619" s="20" t="s">
        <v>14875</v>
      </c>
      <c r="AJ619" s="20" t="s">
        <v>14715</v>
      </c>
      <c r="AK619" s="20" t="s">
        <v>14715</v>
      </c>
      <c r="AL619" s="20" t="s">
        <v>14421</v>
      </c>
      <c r="AM619" s="20" t="s">
        <v>16313</v>
      </c>
      <c r="AN619" s="20" t="s">
        <v>105</v>
      </c>
      <c r="AO619" s="20"/>
    </row>
    <row r="620" spans="1:41" x14ac:dyDescent="0.2">
      <c r="A620" s="20" t="s">
        <v>521</v>
      </c>
      <c r="B620" s="20" t="s">
        <v>16775</v>
      </c>
      <c r="C620" s="20" t="s">
        <v>16776</v>
      </c>
      <c r="D620" s="20" t="s">
        <v>430</v>
      </c>
      <c r="E620" s="20" t="s">
        <v>524</v>
      </c>
      <c r="F620" s="20" t="s">
        <v>523</v>
      </c>
      <c r="G620" s="20" t="s">
        <v>16777</v>
      </c>
      <c r="H620" s="20" t="s">
        <v>14897</v>
      </c>
      <c r="I620" s="20" t="s">
        <v>16778</v>
      </c>
      <c r="J620" s="20" t="s">
        <v>101</v>
      </c>
      <c r="K620" s="20" t="s">
        <v>14732</v>
      </c>
      <c r="L620" s="20" t="s">
        <v>16779</v>
      </c>
      <c r="M620" s="20" t="s">
        <v>16780</v>
      </c>
      <c r="N620" s="20" t="s">
        <v>14698</v>
      </c>
      <c r="O620" s="20" t="s">
        <v>15195</v>
      </c>
      <c r="P620" s="20" t="s">
        <v>14735</v>
      </c>
      <c r="Q620" s="20"/>
      <c r="R620" s="20"/>
      <c r="S620" s="20" t="s">
        <v>16781</v>
      </c>
      <c r="T620" s="20" t="s">
        <v>14704</v>
      </c>
      <c r="U620" s="20" t="s">
        <v>16782</v>
      </c>
      <c r="V620" s="20" t="s">
        <v>16783</v>
      </c>
      <c r="W620" s="20"/>
      <c r="X620" s="20"/>
      <c r="Y620" s="20" t="s">
        <v>69</v>
      </c>
      <c r="Z620" s="20"/>
      <c r="AA620" s="20" t="s">
        <v>14775</v>
      </c>
      <c r="AB620" s="20" t="s">
        <v>69</v>
      </c>
      <c r="AC620" s="20" t="s">
        <v>14884</v>
      </c>
      <c r="AD620" s="20" t="s">
        <v>69</v>
      </c>
      <c r="AE620" s="20" t="s">
        <v>16784</v>
      </c>
      <c r="AF620" s="20" t="s">
        <v>68</v>
      </c>
      <c r="AG620" s="20" t="s">
        <v>16785</v>
      </c>
      <c r="AH620" s="20"/>
      <c r="AI620" s="20"/>
      <c r="AJ620" s="20" t="s">
        <v>14276</v>
      </c>
      <c r="AK620" s="20" t="s">
        <v>14276</v>
      </c>
      <c r="AL620" s="20" t="s">
        <v>14283</v>
      </c>
      <c r="AM620" s="20" t="s">
        <v>15199</v>
      </c>
      <c r="AN620" s="20" t="s">
        <v>105</v>
      </c>
      <c r="AO620" s="20"/>
    </row>
    <row r="621" spans="1:41" x14ac:dyDescent="0.2">
      <c r="A621" s="20" t="s">
        <v>521</v>
      </c>
      <c r="B621" s="20" t="s">
        <v>16775</v>
      </c>
      <c r="C621" s="20" t="s">
        <v>16776</v>
      </c>
      <c r="D621" s="20" t="s">
        <v>430</v>
      </c>
      <c r="E621" s="20" t="s">
        <v>524</v>
      </c>
      <c r="F621" s="20" t="s">
        <v>523</v>
      </c>
      <c r="G621" s="20" t="s">
        <v>16777</v>
      </c>
      <c r="H621" s="20" t="s">
        <v>14897</v>
      </c>
      <c r="I621" s="20" t="s">
        <v>16778</v>
      </c>
      <c r="J621" s="20" t="s">
        <v>101</v>
      </c>
      <c r="K621" s="20" t="s">
        <v>14732</v>
      </c>
      <c r="L621" s="20" t="s">
        <v>16779</v>
      </c>
      <c r="M621" s="20" t="s">
        <v>16780</v>
      </c>
      <c r="N621" s="20" t="s">
        <v>14698</v>
      </c>
      <c r="O621" s="20" t="s">
        <v>15195</v>
      </c>
      <c r="P621" s="20" t="s">
        <v>14735</v>
      </c>
      <c r="Q621" s="20"/>
      <c r="R621" s="20"/>
      <c r="S621" s="20" t="s">
        <v>16781</v>
      </c>
      <c r="T621" s="20" t="s">
        <v>14709</v>
      </c>
      <c r="U621" s="20" t="s">
        <v>15792</v>
      </c>
      <c r="V621" s="20" t="s">
        <v>16786</v>
      </c>
      <c r="W621" s="20"/>
      <c r="X621" s="20"/>
      <c r="Y621" s="20" t="s">
        <v>69</v>
      </c>
      <c r="Z621" s="20"/>
      <c r="AA621" s="20" t="s">
        <v>14775</v>
      </c>
      <c r="AB621" s="20" t="s">
        <v>69</v>
      </c>
      <c r="AC621" s="20" t="s">
        <v>14884</v>
      </c>
      <c r="AD621" s="20" t="s">
        <v>69</v>
      </c>
      <c r="AE621" s="20" t="s">
        <v>16787</v>
      </c>
      <c r="AF621" s="20" t="s">
        <v>68</v>
      </c>
      <c r="AG621" s="20" t="s">
        <v>16785</v>
      </c>
      <c r="AH621" s="20"/>
      <c r="AI621" s="20"/>
      <c r="AJ621" s="20" t="s">
        <v>14276</v>
      </c>
      <c r="AK621" s="20" t="s">
        <v>14276</v>
      </c>
      <c r="AL621" s="20" t="s">
        <v>14283</v>
      </c>
      <c r="AM621" s="20" t="s">
        <v>15199</v>
      </c>
      <c r="AN621" s="20" t="s">
        <v>105</v>
      </c>
      <c r="AO621" s="20"/>
    </row>
    <row r="622" spans="1:41" x14ac:dyDescent="0.2">
      <c r="A622" s="20" t="s">
        <v>521</v>
      </c>
      <c r="B622" s="20" t="s">
        <v>16775</v>
      </c>
      <c r="C622" s="20" t="s">
        <v>16776</v>
      </c>
      <c r="D622" s="20" t="s">
        <v>430</v>
      </c>
      <c r="E622" s="20" t="s">
        <v>524</v>
      </c>
      <c r="F622" s="20" t="s">
        <v>523</v>
      </c>
      <c r="G622" s="20" t="s">
        <v>16777</v>
      </c>
      <c r="H622" s="20" t="s">
        <v>14897</v>
      </c>
      <c r="I622" s="20" t="s">
        <v>16778</v>
      </c>
      <c r="J622" s="20" t="s">
        <v>101</v>
      </c>
      <c r="K622" s="20" t="s">
        <v>14732</v>
      </c>
      <c r="L622" s="20" t="s">
        <v>16779</v>
      </c>
      <c r="M622" s="20" t="s">
        <v>16780</v>
      </c>
      <c r="N622" s="20" t="s">
        <v>14698</v>
      </c>
      <c r="O622" s="20" t="s">
        <v>15195</v>
      </c>
      <c r="P622" s="20" t="s">
        <v>14735</v>
      </c>
      <c r="Q622" s="20"/>
      <c r="R622" s="20"/>
      <c r="S622" s="20" t="s">
        <v>16781</v>
      </c>
      <c r="T622" s="20" t="s">
        <v>14846</v>
      </c>
      <c r="U622" s="20" t="s">
        <v>16788</v>
      </c>
      <c r="V622" s="20" t="s">
        <v>14809</v>
      </c>
      <c r="W622" s="20"/>
      <c r="X622" s="20"/>
      <c r="Y622" s="20" t="s">
        <v>69</v>
      </c>
      <c r="Z622" s="20"/>
      <c r="AA622" s="20" t="s">
        <v>14775</v>
      </c>
      <c r="AB622" s="20" t="s">
        <v>69</v>
      </c>
      <c r="AC622" s="20" t="s">
        <v>14884</v>
      </c>
      <c r="AD622" s="20" t="s">
        <v>69</v>
      </c>
      <c r="AE622" s="20" t="s">
        <v>16787</v>
      </c>
      <c r="AF622" s="20" t="s">
        <v>68</v>
      </c>
      <c r="AG622" s="20" t="s">
        <v>16785</v>
      </c>
      <c r="AH622" s="20"/>
      <c r="AI622" s="20"/>
      <c r="AJ622" s="20" t="s">
        <v>14276</v>
      </c>
      <c r="AK622" s="20" t="s">
        <v>14276</v>
      </c>
      <c r="AL622" s="20" t="s">
        <v>14283</v>
      </c>
      <c r="AM622" s="20" t="s">
        <v>15199</v>
      </c>
      <c r="AN622" s="20" t="s">
        <v>105</v>
      </c>
      <c r="AO622" s="20"/>
    </row>
    <row r="623" spans="1:41" x14ac:dyDescent="0.2">
      <c r="A623" s="20" t="s">
        <v>521</v>
      </c>
      <c r="B623" s="20" t="s">
        <v>16775</v>
      </c>
      <c r="C623" s="20" t="s">
        <v>16776</v>
      </c>
      <c r="D623" s="20" t="s">
        <v>430</v>
      </c>
      <c r="E623" s="20" t="s">
        <v>524</v>
      </c>
      <c r="F623" s="20" t="s">
        <v>523</v>
      </c>
      <c r="G623" s="20" t="s">
        <v>16777</v>
      </c>
      <c r="H623" s="20" t="s">
        <v>14897</v>
      </c>
      <c r="I623" s="20" t="s">
        <v>16778</v>
      </c>
      <c r="J623" s="20" t="s">
        <v>101</v>
      </c>
      <c r="K623" s="20" t="s">
        <v>14732</v>
      </c>
      <c r="L623" s="20" t="s">
        <v>15969</v>
      </c>
      <c r="M623" s="20" t="s">
        <v>16780</v>
      </c>
      <c r="N623" s="20" t="s">
        <v>14698</v>
      </c>
      <c r="O623" s="20" t="s">
        <v>15195</v>
      </c>
      <c r="P623" s="20" t="s">
        <v>14735</v>
      </c>
      <c r="Q623" s="20"/>
      <c r="R623" s="20"/>
      <c r="S623" s="20" t="s">
        <v>16781</v>
      </c>
      <c r="T623" s="20" t="s">
        <v>14704</v>
      </c>
      <c r="U623" s="20" t="s">
        <v>16789</v>
      </c>
      <c r="V623" s="20" t="s">
        <v>16790</v>
      </c>
      <c r="W623" s="20"/>
      <c r="X623" s="20"/>
      <c r="Y623" s="20" t="s">
        <v>69</v>
      </c>
      <c r="Z623" s="20"/>
      <c r="AA623" s="20" t="s">
        <v>14775</v>
      </c>
      <c r="AB623" s="20" t="s">
        <v>69</v>
      </c>
      <c r="AC623" s="20" t="s">
        <v>14884</v>
      </c>
      <c r="AD623" s="20" t="s">
        <v>69</v>
      </c>
      <c r="AE623" s="20" t="s">
        <v>16784</v>
      </c>
      <c r="AF623" s="20" t="s">
        <v>69</v>
      </c>
      <c r="AG623" s="20" t="s">
        <v>16791</v>
      </c>
      <c r="AH623" s="20"/>
      <c r="AI623" s="20"/>
      <c r="AJ623" s="20" t="s">
        <v>14276</v>
      </c>
      <c r="AK623" s="20" t="s">
        <v>14276</v>
      </c>
      <c r="AL623" s="20" t="s">
        <v>14283</v>
      </c>
      <c r="AM623" s="20" t="s">
        <v>15199</v>
      </c>
      <c r="AN623" s="20" t="s">
        <v>105</v>
      </c>
      <c r="AO623" s="20"/>
    </row>
    <row r="624" spans="1:41" x14ac:dyDescent="0.2">
      <c r="A624" s="20" t="s">
        <v>521</v>
      </c>
      <c r="B624" s="20" t="s">
        <v>16775</v>
      </c>
      <c r="C624" s="20" t="s">
        <v>16776</v>
      </c>
      <c r="D624" s="20" t="s">
        <v>430</v>
      </c>
      <c r="E624" s="20" t="s">
        <v>524</v>
      </c>
      <c r="F624" s="20" t="s">
        <v>523</v>
      </c>
      <c r="G624" s="20" t="s">
        <v>16777</v>
      </c>
      <c r="H624" s="20" t="s">
        <v>14897</v>
      </c>
      <c r="I624" s="20" t="s">
        <v>16778</v>
      </c>
      <c r="J624" s="20" t="s">
        <v>101</v>
      </c>
      <c r="K624" s="20" t="s">
        <v>14732</v>
      </c>
      <c r="L624" s="20" t="s">
        <v>15969</v>
      </c>
      <c r="M624" s="20" t="s">
        <v>16780</v>
      </c>
      <c r="N624" s="20" t="s">
        <v>14698</v>
      </c>
      <c r="O624" s="20" t="s">
        <v>15195</v>
      </c>
      <c r="P624" s="20" t="s">
        <v>14735</v>
      </c>
      <c r="Q624" s="20"/>
      <c r="R624" s="20"/>
      <c r="S624" s="20" t="s">
        <v>16781</v>
      </c>
      <c r="T624" s="20" t="s">
        <v>14709</v>
      </c>
      <c r="U624" s="20" t="s">
        <v>16792</v>
      </c>
      <c r="V624" s="20" t="s">
        <v>15629</v>
      </c>
      <c r="W624" s="20"/>
      <c r="X624" s="20"/>
      <c r="Y624" s="20" t="s">
        <v>69</v>
      </c>
      <c r="Z624" s="20"/>
      <c r="AA624" s="20" t="s">
        <v>14775</v>
      </c>
      <c r="AB624" s="20" t="s">
        <v>69</v>
      </c>
      <c r="AC624" s="20" t="s">
        <v>14884</v>
      </c>
      <c r="AD624" s="20" t="s">
        <v>69</v>
      </c>
      <c r="AE624" s="20" t="s">
        <v>16787</v>
      </c>
      <c r="AF624" s="20" t="s">
        <v>69</v>
      </c>
      <c r="AG624" s="20" t="s">
        <v>16791</v>
      </c>
      <c r="AH624" s="20"/>
      <c r="AI624" s="20"/>
      <c r="AJ624" s="20" t="s">
        <v>14276</v>
      </c>
      <c r="AK624" s="20" t="s">
        <v>14276</v>
      </c>
      <c r="AL624" s="20" t="s">
        <v>14283</v>
      </c>
      <c r="AM624" s="20" t="s">
        <v>15199</v>
      </c>
      <c r="AN624" s="20" t="s">
        <v>105</v>
      </c>
      <c r="AO624" s="20"/>
    </row>
    <row r="625" spans="1:41" x14ac:dyDescent="0.2">
      <c r="A625" s="20" t="s">
        <v>521</v>
      </c>
      <c r="B625" s="20" t="s">
        <v>16775</v>
      </c>
      <c r="C625" s="20" t="s">
        <v>16776</v>
      </c>
      <c r="D625" s="20" t="s">
        <v>430</v>
      </c>
      <c r="E625" s="20" t="s">
        <v>524</v>
      </c>
      <c r="F625" s="20" t="s">
        <v>523</v>
      </c>
      <c r="G625" s="20" t="s">
        <v>16777</v>
      </c>
      <c r="H625" s="20" t="s">
        <v>14897</v>
      </c>
      <c r="I625" s="20" t="s">
        <v>16778</v>
      </c>
      <c r="J625" s="20" t="s">
        <v>101</v>
      </c>
      <c r="K625" s="20" t="s">
        <v>14732</v>
      </c>
      <c r="L625" s="20" t="s">
        <v>15969</v>
      </c>
      <c r="M625" s="20" t="s">
        <v>16780</v>
      </c>
      <c r="N625" s="20" t="s">
        <v>14698</v>
      </c>
      <c r="O625" s="20" t="s">
        <v>15195</v>
      </c>
      <c r="P625" s="20" t="s">
        <v>14735</v>
      </c>
      <c r="Q625" s="20"/>
      <c r="R625" s="20"/>
      <c r="S625" s="20" t="s">
        <v>16781</v>
      </c>
      <c r="T625" s="20" t="s">
        <v>14846</v>
      </c>
      <c r="U625" s="20" t="s">
        <v>16793</v>
      </c>
      <c r="V625" s="20" t="s">
        <v>16794</v>
      </c>
      <c r="W625" s="20"/>
      <c r="X625" s="20"/>
      <c r="Y625" s="20" t="s">
        <v>69</v>
      </c>
      <c r="Z625" s="20"/>
      <c r="AA625" s="20" t="s">
        <v>14775</v>
      </c>
      <c r="AB625" s="20" t="s">
        <v>69</v>
      </c>
      <c r="AC625" s="20" t="s">
        <v>14884</v>
      </c>
      <c r="AD625" s="20" t="s">
        <v>69</v>
      </c>
      <c r="AE625" s="20" t="s">
        <v>16787</v>
      </c>
      <c r="AF625" s="20" t="s">
        <v>69</v>
      </c>
      <c r="AG625" s="20" t="s">
        <v>16791</v>
      </c>
      <c r="AH625" s="20"/>
      <c r="AI625" s="20"/>
      <c r="AJ625" s="20" t="s">
        <v>14276</v>
      </c>
      <c r="AK625" s="20" t="s">
        <v>14276</v>
      </c>
      <c r="AL625" s="20" t="s">
        <v>14283</v>
      </c>
      <c r="AM625" s="20" t="s">
        <v>15199</v>
      </c>
      <c r="AN625" s="20" t="s">
        <v>105</v>
      </c>
      <c r="AO625" s="20"/>
    </row>
    <row r="626" spans="1:41" x14ac:dyDescent="0.2">
      <c r="A626" s="20" t="s">
        <v>521</v>
      </c>
      <c r="B626" s="20" t="s">
        <v>16775</v>
      </c>
      <c r="C626" s="20" t="s">
        <v>16776</v>
      </c>
      <c r="D626" s="20" t="s">
        <v>430</v>
      </c>
      <c r="E626" s="20" t="s">
        <v>524</v>
      </c>
      <c r="F626" s="20" t="s">
        <v>523</v>
      </c>
      <c r="G626" s="20" t="s">
        <v>16777</v>
      </c>
      <c r="H626" s="20" t="s">
        <v>14897</v>
      </c>
      <c r="I626" s="20" t="s">
        <v>16778</v>
      </c>
      <c r="J626" s="20" t="s">
        <v>101</v>
      </c>
      <c r="K626" s="20" t="s">
        <v>14732</v>
      </c>
      <c r="L626" s="20" t="s">
        <v>16795</v>
      </c>
      <c r="M626" s="20" t="s">
        <v>16780</v>
      </c>
      <c r="N626" s="20" t="s">
        <v>14698</v>
      </c>
      <c r="O626" s="20" t="s">
        <v>15195</v>
      </c>
      <c r="P626" s="20" t="s">
        <v>14735</v>
      </c>
      <c r="Q626" s="20"/>
      <c r="R626" s="20"/>
      <c r="S626" s="20" t="s">
        <v>16781</v>
      </c>
      <c r="T626" s="20" t="s">
        <v>14704</v>
      </c>
      <c r="U626" s="20" t="s">
        <v>16796</v>
      </c>
      <c r="V626" s="20" t="s">
        <v>16797</v>
      </c>
      <c r="W626" s="20"/>
      <c r="X626" s="20"/>
      <c r="Y626" s="20" t="s">
        <v>69</v>
      </c>
      <c r="Z626" s="20"/>
      <c r="AA626" s="20" t="s">
        <v>14775</v>
      </c>
      <c r="AB626" s="20" t="s">
        <v>69</v>
      </c>
      <c r="AC626" s="20" t="s">
        <v>14884</v>
      </c>
      <c r="AD626" s="20" t="s">
        <v>69</v>
      </c>
      <c r="AE626" s="20" t="s">
        <v>16784</v>
      </c>
      <c r="AF626" s="20" t="s">
        <v>69</v>
      </c>
      <c r="AG626" s="20" t="s">
        <v>16798</v>
      </c>
      <c r="AH626" s="20"/>
      <c r="AI626" s="20"/>
      <c r="AJ626" s="20" t="s">
        <v>14276</v>
      </c>
      <c r="AK626" s="20" t="s">
        <v>14276</v>
      </c>
      <c r="AL626" s="20" t="s">
        <v>14283</v>
      </c>
      <c r="AM626" s="20" t="s">
        <v>15199</v>
      </c>
      <c r="AN626" s="20" t="s">
        <v>105</v>
      </c>
      <c r="AO626" s="20"/>
    </row>
    <row r="627" spans="1:41" x14ac:dyDescent="0.2">
      <c r="A627" s="20" t="s">
        <v>521</v>
      </c>
      <c r="B627" s="20" t="s">
        <v>16775</v>
      </c>
      <c r="C627" s="20" t="s">
        <v>16776</v>
      </c>
      <c r="D627" s="20" t="s">
        <v>430</v>
      </c>
      <c r="E627" s="20" t="s">
        <v>524</v>
      </c>
      <c r="F627" s="20" t="s">
        <v>523</v>
      </c>
      <c r="G627" s="20" t="s">
        <v>16777</v>
      </c>
      <c r="H627" s="20" t="s">
        <v>14897</v>
      </c>
      <c r="I627" s="20" t="s">
        <v>16778</v>
      </c>
      <c r="J627" s="20" t="s">
        <v>101</v>
      </c>
      <c r="K627" s="20" t="s">
        <v>14732</v>
      </c>
      <c r="L627" s="20" t="s">
        <v>16795</v>
      </c>
      <c r="M627" s="20" t="s">
        <v>16780</v>
      </c>
      <c r="N627" s="20" t="s">
        <v>14698</v>
      </c>
      <c r="O627" s="20" t="s">
        <v>15195</v>
      </c>
      <c r="P627" s="20" t="s">
        <v>14735</v>
      </c>
      <c r="Q627" s="20"/>
      <c r="R627" s="20"/>
      <c r="S627" s="20" t="s">
        <v>16781</v>
      </c>
      <c r="T627" s="20" t="s">
        <v>14709</v>
      </c>
      <c r="U627" s="20" t="s">
        <v>15463</v>
      </c>
      <c r="V627" s="20" t="s">
        <v>16799</v>
      </c>
      <c r="W627" s="20"/>
      <c r="X627" s="20"/>
      <c r="Y627" s="20" t="s">
        <v>69</v>
      </c>
      <c r="Z627" s="20"/>
      <c r="AA627" s="20" t="s">
        <v>14775</v>
      </c>
      <c r="AB627" s="20" t="s">
        <v>69</v>
      </c>
      <c r="AC627" s="20" t="s">
        <v>14884</v>
      </c>
      <c r="AD627" s="20" t="s">
        <v>69</v>
      </c>
      <c r="AE627" s="20" t="s">
        <v>16787</v>
      </c>
      <c r="AF627" s="20" t="s">
        <v>69</v>
      </c>
      <c r="AG627" s="20" t="s">
        <v>16798</v>
      </c>
      <c r="AH627" s="20"/>
      <c r="AI627" s="20"/>
      <c r="AJ627" s="20" t="s">
        <v>14276</v>
      </c>
      <c r="AK627" s="20" t="s">
        <v>14276</v>
      </c>
      <c r="AL627" s="20" t="s">
        <v>14283</v>
      </c>
      <c r="AM627" s="20" t="s">
        <v>15199</v>
      </c>
      <c r="AN627" s="20" t="s">
        <v>105</v>
      </c>
      <c r="AO627" s="20"/>
    </row>
    <row r="628" spans="1:41" x14ac:dyDescent="0.2">
      <c r="A628" s="20" t="s">
        <v>521</v>
      </c>
      <c r="B628" s="20" t="s">
        <v>16775</v>
      </c>
      <c r="C628" s="20" t="s">
        <v>16776</v>
      </c>
      <c r="D628" s="20" t="s">
        <v>430</v>
      </c>
      <c r="E628" s="20" t="s">
        <v>524</v>
      </c>
      <c r="F628" s="20" t="s">
        <v>523</v>
      </c>
      <c r="G628" s="20" t="s">
        <v>16777</v>
      </c>
      <c r="H628" s="20" t="s">
        <v>14897</v>
      </c>
      <c r="I628" s="20" t="s">
        <v>16778</v>
      </c>
      <c r="J628" s="20" t="s">
        <v>101</v>
      </c>
      <c r="K628" s="20" t="s">
        <v>14732</v>
      </c>
      <c r="L628" s="20" t="s">
        <v>16795</v>
      </c>
      <c r="M628" s="20" t="s">
        <v>16780</v>
      </c>
      <c r="N628" s="20" t="s">
        <v>14698</v>
      </c>
      <c r="O628" s="20" t="s">
        <v>15195</v>
      </c>
      <c r="P628" s="20" t="s">
        <v>14735</v>
      </c>
      <c r="Q628" s="20"/>
      <c r="R628" s="20"/>
      <c r="S628" s="20" t="s">
        <v>16781</v>
      </c>
      <c r="T628" s="20" t="s">
        <v>14846</v>
      </c>
      <c r="U628" s="20" t="s">
        <v>16800</v>
      </c>
      <c r="V628" s="20" t="s">
        <v>15532</v>
      </c>
      <c r="W628" s="20"/>
      <c r="X628" s="20"/>
      <c r="Y628" s="20" t="s">
        <v>69</v>
      </c>
      <c r="Z628" s="20"/>
      <c r="AA628" s="20" t="s">
        <v>14775</v>
      </c>
      <c r="AB628" s="20" t="s">
        <v>69</v>
      </c>
      <c r="AC628" s="20" t="s">
        <v>14884</v>
      </c>
      <c r="AD628" s="20" t="s">
        <v>69</v>
      </c>
      <c r="AE628" s="20" t="s">
        <v>16787</v>
      </c>
      <c r="AF628" s="20" t="s">
        <v>69</v>
      </c>
      <c r="AG628" s="20" t="s">
        <v>16798</v>
      </c>
      <c r="AH628" s="20"/>
      <c r="AI628" s="20"/>
      <c r="AJ628" s="20" t="s">
        <v>14276</v>
      </c>
      <c r="AK628" s="20" t="s">
        <v>14276</v>
      </c>
      <c r="AL628" s="20" t="s">
        <v>14283</v>
      </c>
      <c r="AM628" s="20" t="s">
        <v>15199</v>
      </c>
      <c r="AN628" s="20" t="s">
        <v>105</v>
      </c>
      <c r="AO628" s="20"/>
    </row>
    <row r="629" spans="1:41" x14ac:dyDescent="0.2">
      <c r="A629" s="20" t="s">
        <v>521</v>
      </c>
      <c r="B629" s="20" t="s">
        <v>16775</v>
      </c>
      <c r="C629" s="20" t="s">
        <v>16776</v>
      </c>
      <c r="D629" s="20" t="s">
        <v>430</v>
      </c>
      <c r="E629" s="20" t="s">
        <v>524</v>
      </c>
      <c r="F629" s="20" t="s">
        <v>523</v>
      </c>
      <c r="G629" s="20" t="s">
        <v>16777</v>
      </c>
      <c r="H629" s="20" t="s">
        <v>14897</v>
      </c>
      <c r="I629" s="20" t="s">
        <v>16778</v>
      </c>
      <c r="J629" s="20" t="s">
        <v>101</v>
      </c>
      <c r="K629" s="20" t="s">
        <v>14732</v>
      </c>
      <c r="L629" s="20" t="s">
        <v>16801</v>
      </c>
      <c r="M629" s="20" t="s">
        <v>16780</v>
      </c>
      <c r="N629" s="20" t="s">
        <v>14698</v>
      </c>
      <c r="O629" s="20" t="s">
        <v>15195</v>
      </c>
      <c r="P629" s="20" t="s">
        <v>14735</v>
      </c>
      <c r="Q629" s="20"/>
      <c r="R629" s="20"/>
      <c r="S629" s="20" t="s">
        <v>16781</v>
      </c>
      <c r="T629" s="20" t="s">
        <v>14704</v>
      </c>
      <c r="U629" s="20" t="s">
        <v>16802</v>
      </c>
      <c r="V629" s="20" t="s">
        <v>16459</v>
      </c>
      <c r="W629" s="20"/>
      <c r="X629" s="20"/>
      <c r="Y629" s="20" t="s">
        <v>69</v>
      </c>
      <c r="Z629" s="20"/>
      <c r="AA629" s="20" t="s">
        <v>14775</v>
      </c>
      <c r="AB629" s="20" t="s">
        <v>69</v>
      </c>
      <c r="AC629" s="20" t="s">
        <v>14884</v>
      </c>
      <c r="AD629" s="20" t="s">
        <v>69</v>
      </c>
      <c r="AE629" s="20" t="s">
        <v>16784</v>
      </c>
      <c r="AF629" s="20" t="s">
        <v>69</v>
      </c>
      <c r="AG629" s="20" t="s">
        <v>16803</v>
      </c>
      <c r="AH629" s="20"/>
      <c r="AI629" s="20"/>
      <c r="AJ629" s="20" t="s">
        <v>14276</v>
      </c>
      <c r="AK629" s="20" t="s">
        <v>14276</v>
      </c>
      <c r="AL629" s="20" t="s">
        <v>14283</v>
      </c>
      <c r="AM629" s="20" t="s">
        <v>15199</v>
      </c>
      <c r="AN629" s="20" t="s">
        <v>105</v>
      </c>
      <c r="AO629" s="20"/>
    </row>
    <row r="630" spans="1:41" x14ac:dyDescent="0.2">
      <c r="A630" s="20" t="s">
        <v>521</v>
      </c>
      <c r="B630" s="20" t="s">
        <v>16775</v>
      </c>
      <c r="C630" s="20" t="s">
        <v>16776</v>
      </c>
      <c r="D630" s="20" t="s">
        <v>430</v>
      </c>
      <c r="E630" s="20" t="s">
        <v>524</v>
      </c>
      <c r="F630" s="20" t="s">
        <v>523</v>
      </c>
      <c r="G630" s="20" t="s">
        <v>16777</v>
      </c>
      <c r="H630" s="20" t="s">
        <v>14897</v>
      </c>
      <c r="I630" s="20" t="s">
        <v>16778</v>
      </c>
      <c r="J630" s="20" t="s">
        <v>101</v>
      </c>
      <c r="K630" s="20" t="s">
        <v>14732</v>
      </c>
      <c r="L630" s="20" t="s">
        <v>16801</v>
      </c>
      <c r="M630" s="20" t="s">
        <v>16780</v>
      </c>
      <c r="N630" s="20" t="s">
        <v>14698</v>
      </c>
      <c r="O630" s="20" t="s">
        <v>15195</v>
      </c>
      <c r="P630" s="20" t="s">
        <v>14735</v>
      </c>
      <c r="Q630" s="20"/>
      <c r="R630" s="20"/>
      <c r="S630" s="20" t="s">
        <v>16781</v>
      </c>
      <c r="T630" s="20" t="s">
        <v>14709</v>
      </c>
      <c r="U630" s="20" t="s">
        <v>15699</v>
      </c>
      <c r="V630" s="20" t="s">
        <v>15476</v>
      </c>
      <c r="W630" s="20"/>
      <c r="X630" s="20"/>
      <c r="Y630" s="20" t="s">
        <v>69</v>
      </c>
      <c r="Z630" s="20"/>
      <c r="AA630" s="20" t="s">
        <v>14775</v>
      </c>
      <c r="AB630" s="20" t="s">
        <v>69</v>
      </c>
      <c r="AC630" s="20" t="s">
        <v>14884</v>
      </c>
      <c r="AD630" s="20" t="s">
        <v>69</v>
      </c>
      <c r="AE630" s="20" t="s">
        <v>16787</v>
      </c>
      <c r="AF630" s="20" t="s">
        <v>69</v>
      </c>
      <c r="AG630" s="20" t="s">
        <v>16803</v>
      </c>
      <c r="AH630" s="20"/>
      <c r="AI630" s="20"/>
      <c r="AJ630" s="20" t="s">
        <v>14276</v>
      </c>
      <c r="AK630" s="20" t="s">
        <v>14276</v>
      </c>
      <c r="AL630" s="20" t="s">
        <v>14283</v>
      </c>
      <c r="AM630" s="20" t="s">
        <v>15199</v>
      </c>
      <c r="AN630" s="20" t="s">
        <v>105</v>
      </c>
      <c r="AO630" s="20"/>
    </row>
    <row r="631" spans="1:41" x14ac:dyDescent="0.2">
      <c r="A631" s="20" t="s">
        <v>521</v>
      </c>
      <c r="B631" s="20" t="s">
        <v>16775</v>
      </c>
      <c r="C631" s="20" t="s">
        <v>16776</v>
      </c>
      <c r="D631" s="20" t="s">
        <v>430</v>
      </c>
      <c r="E631" s="20" t="s">
        <v>524</v>
      </c>
      <c r="F631" s="20" t="s">
        <v>523</v>
      </c>
      <c r="G631" s="20" t="s">
        <v>16777</v>
      </c>
      <c r="H631" s="20" t="s">
        <v>14897</v>
      </c>
      <c r="I631" s="20" t="s">
        <v>16778</v>
      </c>
      <c r="J631" s="20" t="s">
        <v>101</v>
      </c>
      <c r="K631" s="20" t="s">
        <v>14732</v>
      </c>
      <c r="L631" s="20" t="s">
        <v>16801</v>
      </c>
      <c r="M631" s="20" t="s">
        <v>16780</v>
      </c>
      <c r="N631" s="20" t="s">
        <v>14698</v>
      </c>
      <c r="O631" s="20" t="s">
        <v>15195</v>
      </c>
      <c r="P631" s="20" t="s">
        <v>14735</v>
      </c>
      <c r="Q631" s="20"/>
      <c r="R631" s="20"/>
      <c r="S631" s="20" t="s">
        <v>16781</v>
      </c>
      <c r="T631" s="20" t="s">
        <v>14846</v>
      </c>
      <c r="U631" s="20" t="s">
        <v>15923</v>
      </c>
      <c r="V631" s="20" t="s">
        <v>16804</v>
      </c>
      <c r="W631" s="20"/>
      <c r="X631" s="20"/>
      <c r="Y631" s="20" t="s">
        <v>69</v>
      </c>
      <c r="Z631" s="20"/>
      <c r="AA631" s="20" t="s">
        <v>14775</v>
      </c>
      <c r="AB631" s="20" t="s">
        <v>69</v>
      </c>
      <c r="AC631" s="20" t="s">
        <v>14884</v>
      </c>
      <c r="AD631" s="20" t="s">
        <v>69</v>
      </c>
      <c r="AE631" s="20" t="s">
        <v>16787</v>
      </c>
      <c r="AF631" s="20" t="s">
        <v>69</v>
      </c>
      <c r="AG631" s="20" t="s">
        <v>16803</v>
      </c>
      <c r="AH631" s="20"/>
      <c r="AI631" s="20"/>
      <c r="AJ631" s="20" t="s">
        <v>14276</v>
      </c>
      <c r="AK631" s="20" t="s">
        <v>14276</v>
      </c>
      <c r="AL631" s="20" t="s">
        <v>14283</v>
      </c>
      <c r="AM631" s="20" t="s">
        <v>15199</v>
      </c>
      <c r="AN631" s="20" t="s">
        <v>105</v>
      </c>
      <c r="AO631" s="20"/>
    </row>
    <row r="632" spans="1:41" x14ac:dyDescent="0.2">
      <c r="A632" s="20" t="s">
        <v>521</v>
      </c>
      <c r="B632" s="20" t="s">
        <v>16775</v>
      </c>
      <c r="C632" s="20" t="s">
        <v>16776</v>
      </c>
      <c r="D632" s="20" t="s">
        <v>430</v>
      </c>
      <c r="E632" s="20" t="s">
        <v>524</v>
      </c>
      <c r="F632" s="20" t="s">
        <v>523</v>
      </c>
      <c r="G632" s="20" t="s">
        <v>16777</v>
      </c>
      <c r="H632" s="20" t="s">
        <v>14897</v>
      </c>
      <c r="I632" s="20" t="s">
        <v>16778</v>
      </c>
      <c r="J632" s="20" t="s">
        <v>101</v>
      </c>
      <c r="K632" s="20" t="s">
        <v>14732</v>
      </c>
      <c r="L632" s="20" t="s">
        <v>16805</v>
      </c>
      <c r="M632" s="20" t="s">
        <v>16780</v>
      </c>
      <c r="N632" s="20" t="s">
        <v>14698</v>
      </c>
      <c r="O632" s="20" t="s">
        <v>15195</v>
      </c>
      <c r="P632" s="20" t="s">
        <v>14735</v>
      </c>
      <c r="Q632" s="20"/>
      <c r="R632" s="20"/>
      <c r="S632" s="20" t="s">
        <v>16781</v>
      </c>
      <c r="T632" s="20" t="s">
        <v>14704</v>
      </c>
      <c r="U632" s="20" t="s">
        <v>16156</v>
      </c>
      <c r="V632" s="20" t="s">
        <v>15693</v>
      </c>
      <c r="W632" s="20"/>
      <c r="X632" s="20"/>
      <c r="Y632" s="20" t="s">
        <v>69</v>
      </c>
      <c r="Z632" s="20"/>
      <c r="AA632" s="20" t="s">
        <v>14775</v>
      </c>
      <c r="AB632" s="20" t="s">
        <v>69</v>
      </c>
      <c r="AC632" s="20" t="s">
        <v>14884</v>
      </c>
      <c r="AD632" s="20" t="s">
        <v>69</v>
      </c>
      <c r="AE632" s="20" t="s">
        <v>16784</v>
      </c>
      <c r="AF632" s="20" t="s">
        <v>69</v>
      </c>
      <c r="AG632" s="20" t="s">
        <v>16806</v>
      </c>
      <c r="AH632" s="20"/>
      <c r="AI632" s="20"/>
      <c r="AJ632" s="20" t="s">
        <v>14276</v>
      </c>
      <c r="AK632" s="20" t="s">
        <v>14276</v>
      </c>
      <c r="AL632" s="20" t="s">
        <v>14283</v>
      </c>
      <c r="AM632" s="20" t="s">
        <v>15199</v>
      </c>
      <c r="AN632" s="20" t="s">
        <v>105</v>
      </c>
      <c r="AO632" s="20"/>
    </row>
    <row r="633" spans="1:41" x14ac:dyDescent="0.2">
      <c r="A633" s="20" t="s">
        <v>521</v>
      </c>
      <c r="B633" s="20" t="s">
        <v>16775</v>
      </c>
      <c r="C633" s="20" t="s">
        <v>16776</v>
      </c>
      <c r="D633" s="20" t="s">
        <v>430</v>
      </c>
      <c r="E633" s="20" t="s">
        <v>524</v>
      </c>
      <c r="F633" s="20" t="s">
        <v>523</v>
      </c>
      <c r="G633" s="20" t="s">
        <v>16777</v>
      </c>
      <c r="H633" s="20" t="s">
        <v>14897</v>
      </c>
      <c r="I633" s="20" t="s">
        <v>16778</v>
      </c>
      <c r="J633" s="20" t="s">
        <v>101</v>
      </c>
      <c r="K633" s="20" t="s">
        <v>14732</v>
      </c>
      <c r="L633" s="20" t="s">
        <v>16805</v>
      </c>
      <c r="M633" s="20" t="s">
        <v>16780</v>
      </c>
      <c r="N633" s="20" t="s">
        <v>14698</v>
      </c>
      <c r="O633" s="20" t="s">
        <v>15195</v>
      </c>
      <c r="P633" s="20" t="s">
        <v>14735</v>
      </c>
      <c r="Q633" s="20"/>
      <c r="R633" s="20"/>
      <c r="S633" s="20" t="s">
        <v>16781</v>
      </c>
      <c r="T633" s="20" t="s">
        <v>14709</v>
      </c>
      <c r="U633" s="20" t="s">
        <v>15972</v>
      </c>
      <c r="V633" s="20" t="s">
        <v>16807</v>
      </c>
      <c r="W633" s="20"/>
      <c r="X633" s="20"/>
      <c r="Y633" s="20" t="s">
        <v>69</v>
      </c>
      <c r="Z633" s="20"/>
      <c r="AA633" s="20" t="s">
        <v>14775</v>
      </c>
      <c r="AB633" s="20" t="s">
        <v>69</v>
      </c>
      <c r="AC633" s="20" t="s">
        <v>14884</v>
      </c>
      <c r="AD633" s="20" t="s">
        <v>69</v>
      </c>
      <c r="AE633" s="20" t="s">
        <v>16787</v>
      </c>
      <c r="AF633" s="20" t="s">
        <v>69</v>
      </c>
      <c r="AG633" s="20" t="s">
        <v>16806</v>
      </c>
      <c r="AH633" s="20"/>
      <c r="AI633" s="20"/>
      <c r="AJ633" s="20" t="s">
        <v>14276</v>
      </c>
      <c r="AK633" s="20" t="s">
        <v>14276</v>
      </c>
      <c r="AL633" s="20" t="s">
        <v>14283</v>
      </c>
      <c r="AM633" s="20" t="s">
        <v>15199</v>
      </c>
      <c r="AN633" s="20" t="s">
        <v>105</v>
      </c>
      <c r="AO633" s="20"/>
    </row>
    <row r="634" spans="1:41" x14ac:dyDescent="0.2">
      <c r="A634" s="20" t="s">
        <v>521</v>
      </c>
      <c r="B634" s="20" t="s">
        <v>16775</v>
      </c>
      <c r="C634" s="20" t="s">
        <v>16776</v>
      </c>
      <c r="D634" s="20" t="s">
        <v>430</v>
      </c>
      <c r="E634" s="20" t="s">
        <v>524</v>
      </c>
      <c r="F634" s="20" t="s">
        <v>523</v>
      </c>
      <c r="G634" s="20" t="s">
        <v>16777</v>
      </c>
      <c r="H634" s="20" t="s">
        <v>14897</v>
      </c>
      <c r="I634" s="20" t="s">
        <v>16778</v>
      </c>
      <c r="J634" s="20" t="s">
        <v>101</v>
      </c>
      <c r="K634" s="20" t="s">
        <v>14732</v>
      </c>
      <c r="L634" s="20" t="s">
        <v>16805</v>
      </c>
      <c r="M634" s="20" t="s">
        <v>16780</v>
      </c>
      <c r="N634" s="20" t="s">
        <v>14698</v>
      </c>
      <c r="O634" s="20" t="s">
        <v>15195</v>
      </c>
      <c r="P634" s="20" t="s">
        <v>14735</v>
      </c>
      <c r="Q634" s="20"/>
      <c r="R634" s="20"/>
      <c r="S634" s="20" t="s">
        <v>16781</v>
      </c>
      <c r="T634" s="20" t="s">
        <v>14846</v>
      </c>
      <c r="U634" s="20" t="s">
        <v>16100</v>
      </c>
      <c r="V634" s="20" t="s">
        <v>16808</v>
      </c>
      <c r="W634" s="20"/>
      <c r="X634" s="20"/>
      <c r="Y634" s="20" t="s">
        <v>69</v>
      </c>
      <c r="Z634" s="20"/>
      <c r="AA634" s="20" t="s">
        <v>14775</v>
      </c>
      <c r="AB634" s="20" t="s">
        <v>69</v>
      </c>
      <c r="AC634" s="20" t="s">
        <v>14884</v>
      </c>
      <c r="AD634" s="20" t="s">
        <v>69</v>
      </c>
      <c r="AE634" s="20" t="s">
        <v>16787</v>
      </c>
      <c r="AF634" s="20" t="s">
        <v>69</v>
      </c>
      <c r="AG634" s="20" t="s">
        <v>16806</v>
      </c>
      <c r="AH634" s="20"/>
      <c r="AI634" s="20"/>
      <c r="AJ634" s="20" t="s">
        <v>14276</v>
      </c>
      <c r="AK634" s="20" t="s">
        <v>14276</v>
      </c>
      <c r="AL634" s="20" t="s">
        <v>14283</v>
      </c>
      <c r="AM634" s="20" t="s">
        <v>15199</v>
      </c>
      <c r="AN634" s="20" t="s">
        <v>105</v>
      </c>
      <c r="AO634" s="20"/>
    </row>
    <row r="635" spans="1:41" x14ac:dyDescent="0.2">
      <c r="A635" s="20" t="s">
        <v>521</v>
      </c>
      <c r="B635" s="20" t="s">
        <v>16775</v>
      </c>
      <c r="C635" s="20" t="s">
        <v>16776</v>
      </c>
      <c r="D635" s="20" t="s">
        <v>430</v>
      </c>
      <c r="E635" s="20" t="s">
        <v>524</v>
      </c>
      <c r="F635" s="20" t="s">
        <v>523</v>
      </c>
      <c r="G635" s="20" t="s">
        <v>16777</v>
      </c>
      <c r="H635" s="20" t="s">
        <v>14897</v>
      </c>
      <c r="I635" s="20" t="s">
        <v>16778</v>
      </c>
      <c r="J635" s="20" t="s">
        <v>101</v>
      </c>
      <c r="K635" s="20" t="s">
        <v>14732</v>
      </c>
      <c r="L635" s="20" t="s">
        <v>16801</v>
      </c>
      <c r="M635" s="20" t="s">
        <v>16780</v>
      </c>
      <c r="N635" s="20" t="s">
        <v>14698</v>
      </c>
      <c r="O635" s="20" t="s">
        <v>15195</v>
      </c>
      <c r="P635" s="20" t="s">
        <v>14735</v>
      </c>
      <c r="Q635" s="20"/>
      <c r="R635" s="20"/>
      <c r="S635" s="20" t="s">
        <v>16781</v>
      </c>
      <c r="T635" s="20" t="s">
        <v>14704</v>
      </c>
      <c r="U635" s="20" t="s">
        <v>16809</v>
      </c>
      <c r="V635" s="20" t="s">
        <v>15851</v>
      </c>
      <c r="W635" s="20"/>
      <c r="X635" s="20"/>
      <c r="Y635" s="20" t="s">
        <v>69</v>
      </c>
      <c r="Z635" s="20"/>
      <c r="AA635" s="20" t="s">
        <v>14775</v>
      </c>
      <c r="AB635" s="20" t="s">
        <v>69</v>
      </c>
      <c r="AC635" s="20" t="s">
        <v>14884</v>
      </c>
      <c r="AD635" s="20" t="s">
        <v>69</v>
      </c>
      <c r="AE635" s="20" t="s">
        <v>16784</v>
      </c>
      <c r="AF635" s="20" t="s">
        <v>69</v>
      </c>
      <c r="AG635" s="20" t="s">
        <v>16810</v>
      </c>
      <c r="AH635" s="20"/>
      <c r="AI635" s="20"/>
      <c r="AJ635" s="20" t="s">
        <v>14276</v>
      </c>
      <c r="AK635" s="20" t="s">
        <v>14276</v>
      </c>
      <c r="AL635" s="20" t="s">
        <v>14283</v>
      </c>
      <c r="AM635" s="20" t="s">
        <v>15199</v>
      </c>
      <c r="AN635" s="20" t="s">
        <v>105</v>
      </c>
      <c r="AO635" s="20"/>
    </row>
    <row r="636" spans="1:41" x14ac:dyDescent="0.2">
      <c r="A636" s="20" t="s">
        <v>521</v>
      </c>
      <c r="B636" s="20" t="s">
        <v>16775</v>
      </c>
      <c r="C636" s="20" t="s">
        <v>16776</v>
      </c>
      <c r="D636" s="20" t="s">
        <v>430</v>
      </c>
      <c r="E636" s="20" t="s">
        <v>524</v>
      </c>
      <c r="F636" s="20" t="s">
        <v>523</v>
      </c>
      <c r="G636" s="20" t="s">
        <v>16777</v>
      </c>
      <c r="H636" s="20" t="s">
        <v>14897</v>
      </c>
      <c r="I636" s="20" t="s">
        <v>16778</v>
      </c>
      <c r="J636" s="20" t="s">
        <v>101</v>
      </c>
      <c r="K636" s="20" t="s">
        <v>14732</v>
      </c>
      <c r="L636" s="20" t="s">
        <v>16801</v>
      </c>
      <c r="M636" s="20" t="s">
        <v>16780</v>
      </c>
      <c r="N636" s="20" t="s">
        <v>14698</v>
      </c>
      <c r="O636" s="20" t="s">
        <v>15195</v>
      </c>
      <c r="P636" s="20" t="s">
        <v>14735</v>
      </c>
      <c r="Q636" s="20"/>
      <c r="R636" s="20"/>
      <c r="S636" s="20" t="s">
        <v>16781</v>
      </c>
      <c r="T636" s="20" t="s">
        <v>14709</v>
      </c>
      <c r="U636" s="20" t="s">
        <v>16503</v>
      </c>
      <c r="V636" s="20" t="s">
        <v>15608</v>
      </c>
      <c r="W636" s="20"/>
      <c r="X636" s="20"/>
      <c r="Y636" s="20" t="s">
        <v>69</v>
      </c>
      <c r="Z636" s="20"/>
      <c r="AA636" s="20" t="s">
        <v>14775</v>
      </c>
      <c r="AB636" s="20" t="s">
        <v>69</v>
      </c>
      <c r="AC636" s="20" t="s">
        <v>14884</v>
      </c>
      <c r="AD636" s="20" t="s">
        <v>69</v>
      </c>
      <c r="AE636" s="20" t="s">
        <v>16787</v>
      </c>
      <c r="AF636" s="20" t="s">
        <v>69</v>
      </c>
      <c r="AG636" s="20" t="s">
        <v>16810</v>
      </c>
      <c r="AH636" s="20"/>
      <c r="AI636" s="20"/>
      <c r="AJ636" s="20" t="s">
        <v>14276</v>
      </c>
      <c r="AK636" s="20" t="s">
        <v>14276</v>
      </c>
      <c r="AL636" s="20" t="s">
        <v>14283</v>
      </c>
      <c r="AM636" s="20" t="s">
        <v>15199</v>
      </c>
      <c r="AN636" s="20" t="s">
        <v>105</v>
      </c>
      <c r="AO636" s="20"/>
    </row>
    <row r="637" spans="1:41" x14ac:dyDescent="0.2">
      <c r="A637" s="20" t="s">
        <v>521</v>
      </c>
      <c r="B637" s="20" t="s">
        <v>16775</v>
      </c>
      <c r="C637" s="20" t="s">
        <v>16776</v>
      </c>
      <c r="D637" s="20" t="s">
        <v>430</v>
      </c>
      <c r="E637" s="20" t="s">
        <v>524</v>
      </c>
      <c r="F637" s="20" t="s">
        <v>523</v>
      </c>
      <c r="G637" s="20" t="s">
        <v>16777</v>
      </c>
      <c r="H637" s="20" t="s">
        <v>14897</v>
      </c>
      <c r="I637" s="20" t="s">
        <v>16778</v>
      </c>
      <c r="J637" s="20" t="s">
        <v>101</v>
      </c>
      <c r="K637" s="20" t="s">
        <v>14732</v>
      </c>
      <c r="L637" s="20" t="s">
        <v>16801</v>
      </c>
      <c r="M637" s="20" t="s">
        <v>16780</v>
      </c>
      <c r="N637" s="20" t="s">
        <v>14698</v>
      </c>
      <c r="O637" s="20" t="s">
        <v>15195</v>
      </c>
      <c r="P637" s="20" t="s">
        <v>14735</v>
      </c>
      <c r="Q637" s="20"/>
      <c r="R637" s="20"/>
      <c r="S637" s="20" t="s">
        <v>16781</v>
      </c>
      <c r="T637" s="20" t="s">
        <v>14846</v>
      </c>
      <c r="U637" s="20" t="s">
        <v>16811</v>
      </c>
      <c r="V637" s="20" t="s">
        <v>16812</v>
      </c>
      <c r="W637" s="20"/>
      <c r="X637" s="20"/>
      <c r="Y637" s="20" t="s">
        <v>69</v>
      </c>
      <c r="Z637" s="20"/>
      <c r="AA637" s="20" t="s">
        <v>14775</v>
      </c>
      <c r="AB637" s="20" t="s">
        <v>69</v>
      </c>
      <c r="AC637" s="20" t="s">
        <v>14884</v>
      </c>
      <c r="AD637" s="20" t="s">
        <v>69</v>
      </c>
      <c r="AE637" s="20" t="s">
        <v>16787</v>
      </c>
      <c r="AF637" s="20" t="s">
        <v>69</v>
      </c>
      <c r="AG637" s="20" t="s">
        <v>16810</v>
      </c>
      <c r="AH637" s="20"/>
      <c r="AI637" s="20"/>
      <c r="AJ637" s="20" t="s">
        <v>14276</v>
      </c>
      <c r="AK637" s="20" t="s">
        <v>14276</v>
      </c>
      <c r="AL637" s="20" t="s">
        <v>14283</v>
      </c>
      <c r="AM637" s="20" t="s">
        <v>15199</v>
      </c>
      <c r="AN637" s="20" t="s">
        <v>105</v>
      </c>
      <c r="AO637" s="20"/>
    </row>
    <row r="638" spans="1:41" x14ac:dyDescent="0.2">
      <c r="A638" s="20" t="s">
        <v>521</v>
      </c>
      <c r="B638" s="20" t="s">
        <v>16775</v>
      </c>
      <c r="C638" s="20" t="s">
        <v>16776</v>
      </c>
      <c r="D638" s="20" t="s">
        <v>430</v>
      </c>
      <c r="E638" s="20" t="s">
        <v>524</v>
      </c>
      <c r="F638" s="20" t="s">
        <v>523</v>
      </c>
      <c r="G638" s="20" t="s">
        <v>16777</v>
      </c>
      <c r="H638" s="20" t="s">
        <v>14897</v>
      </c>
      <c r="I638" s="20" t="s">
        <v>16778</v>
      </c>
      <c r="J638" s="20" t="s">
        <v>101</v>
      </c>
      <c r="K638" s="20" t="s">
        <v>14732</v>
      </c>
      <c r="L638" s="20" t="s">
        <v>16813</v>
      </c>
      <c r="M638" s="20" t="s">
        <v>16780</v>
      </c>
      <c r="N638" s="20" t="s">
        <v>14698</v>
      </c>
      <c r="O638" s="20" t="s">
        <v>15195</v>
      </c>
      <c r="P638" s="20" t="s">
        <v>14735</v>
      </c>
      <c r="Q638" s="20"/>
      <c r="R638" s="20"/>
      <c r="S638" s="20" t="s">
        <v>16781</v>
      </c>
      <c r="T638" s="20" t="s">
        <v>14704</v>
      </c>
      <c r="U638" s="20" t="s">
        <v>16814</v>
      </c>
      <c r="V638" s="20" t="s">
        <v>15923</v>
      </c>
      <c r="W638" s="20"/>
      <c r="X638" s="20"/>
      <c r="Y638" s="20" t="s">
        <v>69</v>
      </c>
      <c r="Z638" s="20"/>
      <c r="AA638" s="20" t="s">
        <v>14775</v>
      </c>
      <c r="AB638" s="20" t="s">
        <v>69</v>
      </c>
      <c r="AC638" s="20" t="s">
        <v>14884</v>
      </c>
      <c r="AD638" s="20" t="s">
        <v>69</v>
      </c>
      <c r="AE638" s="20" t="s">
        <v>16784</v>
      </c>
      <c r="AF638" s="20" t="s">
        <v>69</v>
      </c>
      <c r="AG638" s="20" t="s">
        <v>16815</v>
      </c>
      <c r="AH638" s="20"/>
      <c r="AI638" s="20"/>
      <c r="AJ638" s="20" t="s">
        <v>14276</v>
      </c>
      <c r="AK638" s="20" t="s">
        <v>14276</v>
      </c>
      <c r="AL638" s="20" t="s">
        <v>14283</v>
      </c>
      <c r="AM638" s="20" t="s">
        <v>15199</v>
      </c>
      <c r="AN638" s="20" t="s">
        <v>105</v>
      </c>
      <c r="AO638" s="20"/>
    </row>
    <row r="639" spans="1:41" x14ac:dyDescent="0.2">
      <c r="A639" s="20" t="s">
        <v>521</v>
      </c>
      <c r="B639" s="20" t="s">
        <v>16775</v>
      </c>
      <c r="C639" s="20" t="s">
        <v>16776</v>
      </c>
      <c r="D639" s="20" t="s">
        <v>430</v>
      </c>
      <c r="E639" s="20" t="s">
        <v>524</v>
      </c>
      <c r="F639" s="20" t="s">
        <v>523</v>
      </c>
      <c r="G639" s="20" t="s">
        <v>16777</v>
      </c>
      <c r="H639" s="20" t="s">
        <v>14897</v>
      </c>
      <c r="I639" s="20" t="s">
        <v>16778</v>
      </c>
      <c r="J639" s="20" t="s">
        <v>101</v>
      </c>
      <c r="K639" s="20" t="s">
        <v>14732</v>
      </c>
      <c r="L639" s="20" t="s">
        <v>16813</v>
      </c>
      <c r="M639" s="20" t="s">
        <v>16780</v>
      </c>
      <c r="N639" s="20" t="s">
        <v>14698</v>
      </c>
      <c r="O639" s="20" t="s">
        <v>15195</v>
      </c>
      <c r="P639" s="20" t="s">
        <v>14735</v>
      </c>
      <c r="Q639" s="20"/>
      <c r="R639" s="20"/>
      <c r="S639" s="20" t="s">
        <v>16781</v>
      </c>
      <c r="T639" s="20" t="s">
        <v>14709</v>
      </c>
      <c r="U639" s="20" t="s">
        <v>16816</v>
      </c>
      <c r="V639" s="20" t="s">
        <v>16817</v>
      </c>
      <c r="W639" s="20"/>
      <c r="X639" s="20"/>
      <c r="Y639" s="20" t="s">
        <v>69</v>
      </c>
      <c r="Z639" s="20"/>
      <c r="AA639" s="20" t="s">
        <v>14775</v>
      </c>
      <c r="AB639" s="20" t="s">
        <v>69</v>
      </c>
      <c r="AC639" s="20" t="s">
        <v>14884</v>
      </c>
      <c r="AD639" s="20" t="s">
        <v>69</v>
      </c>
      <c r="AE639" s="20" t="s">
        <v>16787</v>
      </c>
      <c r="AF639" s="20" t="s">
        <v>69</v>
      </c>
      <c r="AG639" s="20" t="s">
        <v>16815</v>
      </c>
      <c r="AH639" s="20"/>
      <c r="AI639" s="20"/>
      <c r="AJ639" s="20" t="s">
        <v>14276</v>
      </c>
      <c r="AK639" s="20" t="s">
        <v>14276</v>
      </c>
      <c r="AL639" s="20" t="s">
        <v>14283</v>
      </c>
      <c r="AM639" s="20" t="s">
        <v>15199</v>
      </c>
      <c r="AN639" s="20" t="s">
        <v>105</v>
      </c>
      <c r="AO639" s="20"/>
    </row>
    <row r="640" spans="1:41" x14ac:dyDescent="0.2">
      <c r="A640" s="20" t="s">
        <v>521</v>
      </c>
      <c r="B640" s="20" t="s">
        <v>16775</v>
      </c>
      <c r="C640" s="20" t="s">
        <v>16776</v>
      </c>
      <c r="D640" s="20" t="s">
        <v>430</v>
      </c>
      <c r="E640" s="20" t="s">
        <v>524</v>
      </c>
      <c r="F640" s="20" t="s">
        <v>523</v>
      </c>
      <c r="G640" s="20" t="s">
        <v>16777</v>
      </c>
      <c r="H640" s="20" t="s">
        <v>14897</v>
      </c>
      <c r="I640" s="20" t="s">
        <v>16778</v>
      </c>
      <c r="J640" s="20" t="s">
        <v>101</v>
      </c>
      <c r="K640" s="20" t="s">
        <v>14732</v>
      </c>
      <c r="L640" s="20" t="s">
        <v>16813</v>
      </c>
      <c r="M640" s="20" t="s">
        <v>16780</v>
      </c>
      <c r="N640" s="20" t="s">
        <v>14698</v>
      </c>
      <c r="O640" s="20" t="s">
        <v>15195</v>
      </c>
      <c r="P640" s="20" t="s">
        <v>14735</v>
      </c>
      <c r="Q640" s="20"/>
      <c r="R640" s="20"/>
      <c r="S640" s="20" t="s">
        <v>16781</v>
      </c>
      <c r="T640" s="20" t="s">
        <v>14846</v>
      </c>
      <c r="U640" s="20" t="s">
        <v>16818</v>
      </c>
      <c r="V640" s="20" t="s">
        <v>16819</v>
      </c>
      <c r="W640" s="20"/>
      <c r="X640" s="20"/>
      <c r="Y640" s="20" t="s">
        <v>69</v>
      </c>
      <c r="Z640" s="20"/>
      <c r="AA640" s="20" t="s">
        <v>14775</v>
      </c>
      <c r="AB640" s="20" t="s">
        <v>69</v>
      </c>
      <c r="AC640" s="20" t="s">
        <v>14884</v>
      </c>
      <c r="AD640" s="20" t="s">
        <v>69</v>
      </c>
      <c r="AE640" s="20" t="s">
        <v>16787</v>
      </c>
      <c r="AF640" s="20" t="s">
        <v>69</v>
      </c>
      <c r="AG640" s="20" t="s">
        <v>16815</v>
      </c>
      <c r="AH640" s="20"/>
      <c r="AI640" s="20"/>
      <c r="AJ640" s="20" t="s">
        <v>14276</v>
      </c>
      <c r="AK640" s="20" t="s">
        <v>14276</v>
      </c>
      <c r="AL640" s="20" t="s">
        <v>14283</v>
      </c>
      <c r="AM640" s="20" t="s">
        <v>15199</v>
      </c>
      <c r="AN640" s="20" t="s">
        <v>105</v>
      </c>
      <c r="AO640" s="20"/>
    </row>
    <row r="641" spans="1:41" x14ac:dyDescent="0.2">
      <c r="A641" s="20" t="s">
        <v>521</v>
      </c>
      <c r="B641" s="20" t="s">
        <v>16820</v>
      </c>
      <c r="C641" s="20" t="s">
        <v>16776</v>
      </c>
      <c r="D641" s="20" t="s">
        <v>430</v>
      </c>
      <c r="E641" s="20" t="s">
        <v>524</v>
      </c>
      <c r="F641" s="20" t="s">
        <v>523</v>
      </c>
      <c r="G641" s="20" t="s">
        <v>16777</v>
      </c>
      <c r="H641" s="20" t="s">
        <v>14897</v>
      </c>
      <c r="I641" s="20" t="s">
        <v>16778</v>
      </c>
      <c r="J641" s="20" t="s">
        <v>101</v>
      </c>
      <c r="K641" s="20" t="s">
        <v>14732</v>
      </c>
      <c r="L641" s="20" t="s">
        <v>16821</v>
      </c>
      <c r="M641" s="20" t="s">
        <v>16822</v>
      </c>
      <c r="N641" s="20" t="s">
        <v>14698</v>
      </c>
      <c r="O641" s="20" t="s">
        <v>15195</v>
      </c>
      <c r="P641" s="20" t="s">
        <v>14735</v>
      </c>
      <c r="Q641" s="20"/>
      <c r="R641" s="20"/>
      <c r="S641" s="20" t="s">
        <v>16781</v>
      </c>
      <c r="T641" s="20" t="s">
        <v>14704</v>
      </c>
      <c r="U641" s="20" t="s">
        <v>16823</v>
      </c>
      <c r="V641" s="20" t="s">
        <v>16824</v>
      </c>
      <c r="W641" s="20"/>
      <c r="X641" s="20"/>
      <c r="Y641" s="20" t="s">
        <v>69</v>
      </c>
      <c r="Z641" s="20"/>
      <c r="AA641" s="20" t="s">
        <v>14775</v>
      </c>
      <c r="AB641" s="20" t="s">
        <v>69</v>
      </c>
      <c r="AC641" s="20" t="s">
        <v>14884</v>
      </c>
      <c r="AD641" s="20" t="s">
        <v>69</v>
      </c>
      <c r="AE641" s="20" t="s">
        <v>16784</v>
      </c>
      <c r="AF641" s="20" t="s">
        <v>68</v>
      </c>
      <c r="AG641" s="20" t="s">
        <v>16825</v>
      </c>
      <c r="AH641" s="20"/>
      <c r="AI641" s="20"/>
      <c r="AJ641" s="20" t="s">
        <v>14276</v>
      </c>
      <c r="AK641" s="20" t="s">
        <v>14276</v>
      </c>
      <c r="AL641" s="20" t="s">
        <v>14283</v>
      </c>
      <c r="AM641" s="20" t="s">
        <v>15199</v>
      </c>
      <c r="AN641" s="20" t="s">
        <v>105</v>
      </c>
      <c r="AO641" s="20"/>
    </row>
    <row r="642" spans="1:41" x14ac:dyDescent="0.2">
      <c r="A642" s="20" t="s">
        <v>521</v>
      </c>
      <c r="B642" s="20" t="s">
        <v>16820</v>
      </c>
      <c r="C642" s="20" t="s">
        <v>16776</v>
      </c>
      <c r="D642" s="20" t="s">
        <v>430</v>
      </c>
      <c r="E642" s="20" t="s">
        <v>524</v>
      </c>
      <c r="F642" s="20" t="s">
        <v>523</v>
      </c>
      <c r="G642" s="20" t="s">
        <v>16777</v>
      </c>
      <c r="H642" s="20" t="s">
        <v>14897</v>
      </c>
      <c r="I642" s="20" t="s">
        <v>16778</v>
      </c>
      <c r="J642" s="20" t="s">
        <v>101</v>
      </c>
      <c r="K642" s="20" t="s">
        <v>14732</v>
      </c>
      <c r="L642" s="20" t="s">
        <v>16821</v>
      </c>
      <c r="M642" s="20" t="s">
        <v>16822</v>
      </c>
      <c r="N642" s="20" t="s">
        <v>14698</v>
      </c>
      <c r="O642" s="20" t="s">
        <v>15195</v>
      </c>
      <c r="P642" s="20" t="s">
        <v>14735</v>
      </c>
      <c r="Q642" s="20"/>
      <c r="R642" s="20"/>
      <c r="S642" s="20" t="s">
        <v>16781</v>
      </c>
      <c r="T642" s="20" t="s">
        <v>14709</v>
      </c>
      <c r="U642" s="20" t="s">
        <v>16826</v>
      </c>
      <c r="V642" s="20" t="s">
        <v>16827</v>
      </c>
      <c r="W642" s="20"/>
      <c r="X642" s="20"/>
      <c r="Y642" s="20" t="s">
        <v>69</v>
      </c>
      <c r="Z642" s="20"/>
      <c r="AA642" s="20" t="s">
        <v>14775</v>
      </c>
      <c r="AB642" s="20" t="s">
        <v>69</v>
      </c>
      <c r="AC642" s="20" t="s">
        <v>14884</v>
      </c>
      <c r="AD642" s="20" t="s">
        <v>69</v>
      </c>
      <c r="AE642" s="20" t="s">
        <v>16787</v>
      </c>
      <c r="AF642" s="20" t="s">
        <v>68</v>
      </c>
      <c r="AG642" s="20" t="s">
        <v>16825</v>
      </c>
      <c r="AH642" s="20"/>
      <c r="AI642" s="20"/>
      <c r="AJ642" s="20" t="s">
        <v>14276</v>
      </c>
      <c r="AK642" s="20" t="s">
        <v>14276</v>
      </c>
      <c r="AL642" s="20" t="s">
        <v>14283</v>
      </c>
      <c r="AM642" s="20" t="s">
        <v>15199</v>
      </c>
      <c r="AN642" s="20" t="s">
        <v>105</v>
      </c>
      <c r="AO642" s="20"/>
    </row>
    <row r="643" spans="1:41" x14ac:dyDescent="0.2">
      <c r="A643" s="20" t="s">
        <v>521</v>
      </c>
      <c r="B643" s="20" t="s">
        <v>16820</v>
      </c>
      <c r="C643" s="20" t="s">
        <v>16776</v>
      </c>
      <c r="D643" s="20" t="s">
        <v>430</v>
      </c>
      <c r="E643" s="20" t="s">
        <v>524</v>
      </c>
      <c r="F643" s="20" t="s">
        <v>523</v>
      </c>
      <c r="G643" s="20" t="s">
        <v>16777</v>
      </c>
      <c r="H643" s="20" t="s">
        <v>14897</v>
      </c>
      <c r="I643" s="20" t="s">
        <v>16778</v>
      </c>
      <c r="J643" s="20" t="s">
        <v>101</v>
      </c>
      <c r="K643" s="20" t="s">
        <v>14732</v>
      </c>
      <c r="L643" s="20" t="s">
        <v>16821</v>
      </c>
      <c r="M643" s="20" t="s">
        <v>16822</v>
      </c>
      <c r="N643" s="20" t="s">
        <v>14698</v>
      </c>
      <c r="O643" s="20" t="s">
        <v>15195</v>
      </c>
      <c r="P643" s="20" t="s">
        <v>14735</v>
      </c>
      <c r="Q643" s="20"/>
      <c r="R643" s="20"/>
      <c r="S643" s="20" t="s">
        <v>16781</v>
      </c>
      <c r="T643" s="20" t="s">
        <v>14846</v>
      </c>
      <c r="U643" s="20" t="s">
        <v>16828</v>
      </c>
      <c r="V643" s="20" t="s">
        <v>15609</v>
      </c>
      <c r="W643" s="20"/>
      <c r="X643" s="20"/>
      <c r="Y643" s="20" t="s">
        <v>69</v>
      </c>
      <c r="Z643" s="20"/>
      <c r="AA643" s="20" t="s">
        <v>14775</v>
      </c>
      <c r="AB643" s="20" t="s">
        <v>69</v>
      </c>
      <c r="AC643" s="20" t="s">
        <v>14884</v>
      </c>
      <c r="AD643" s="20" t="s">
        <v>69</v>
      </c>
      <c r="AE643" s="20" t="s">
        <v>16787</v>
      </c>
      <c r="AF643" s="20" t="s">
        <v>68</v>
      </c>
      <c r="AG643" s="20" t="s">
        <v>16825</v>
      </c>
      <c r="AH643" s="20"/>
      <c r="AI643" s="20"/>
      <c r="AJ643" s="20" t="s">
        <v>14276</v>
      </c>
      <c r="AK643" s="20" t="s">
        <v>14276</v>
      </c>
      <c r="AL643" s="20" t="s">
        <v>14283</v>
      </c>
      <c r="AM643" s="20" t="s">
        <v>15199</v>
      </c>
      <c r="AN643" s="20" t="s">
        <v>105</v>
      </c>
      <c r="AO643" s="20"/>
    </row>
    <row r="644" spans="1:41" x14ac:dyDescent="0.2">
      <c r="A644" s="20" t="s">
        <v>521</v>
      </c>
      <c r="B644" s="20" t="s">
        <v>16820</v>
      </c>
      <c r="C644" s="20" t="s">
        <v>16776</v>
      </c>
      <c r="D644" s="20" t="s">
        <v>430</v>
      </c>
      <c r="E644" s="20" t="s">
        <v>524</v>
      </c>
      <c r="F644" s="20" t="s">
        <v>523</v>
      </c>
      <c r="G644" s="20" t="s">
        <v>16777</v>
      </c>
      <c r="H644" s="20" t="s">
        <v>14897</v>
      </c>
      <c r="I644" s="20" t="s">
        <v>16778</v>
      </c>
      <c r="J644" s="20" t="s">
        <v>101</v>
      </c>
      <c r="K644" s="20" t="s">
        <v>14732</v>
      </c>
      <c r="L644" s="20" t="s">
        <v>16829</v>
      </c>
      <c r="M644" s="20" t="s">
        <v>16822</v>
      </c>
      <c r="N644" s="20" t="s">
        <v>14698</v>
      </c>
      <c r="O644" s="20" t="s">
        <v>15195</v>
      </c>
      <c r="P644" s="20" t="s">
        <v>14735</v>
      </c>
      <c r="Q644" s="20"/>
      <c r="R644" s="20"/>
      <c r="S644" s="20" t="s">
        <v>16781</v>
      </c>
      <c r="T644" s="20" t="s">
        <v>14704</v>
      </c>
      <c r="U644" s="20" t="s">
        <v>16830</v>
      </c>
      <c r="V644" s="20" t="s">
        <v>14816</v>
      </c>
      <c r="W644" s="20"/>
      <c r="X644" s="20"/>
      <c r="Y644" s="20" t="s">
        <v>69</v>
      </c>
      <c r="Z644" s="20"/>
      <c r="AA644" s="20" t="s">
        <v>14775</v>
      </c>
      <c r="AB644" s="20" t="s">
        <v>69</v>
      </c>
      <c r="AC644" s="20" t="s">
        <v>14884</v>
      </c>
      <c r="AD644" s="20" t="s">
        <v>69</v>
      </c>
      <c r="AE644" s="20" t="s">
        <v>16784</v>
      </c>
      <c r="AF644" s="20" t="s">
        <v>69</v>
      </c>
      <c r="AG644" s="20" t="s">
        <v>16831</v>
      </c>
      <c r="AH644" s="20"/>
      <c r="AI644" s="20"/>
      <c r="AJ644" s="20" t="s">
        <v>14276</v>
      </c>
      <c r="AK644" s="20" t="s">
        <v>14276</v>
      </c>
      <c r="AL644" s="20" t="s">
        <v>14283</v>
      </c>
      <c r="AM644" s="20" t="s">
        <v>15199</v>
      </c>
      <c r="AN644" s="20" t="s">
        <v>105</v>
      </c>
      <c r="AO644" s="20"/>
    </row>
    <row r="645" spans="1:41" x14ac:dyDescent="0.2">
      <c r="A645" s="20" t="s">
        <v>521</v>
      </c>
      <c r="B645" s="20" t="s">
        <v>16820</v>
      </c>
      <c r="C645" s="20" t="s">
        <v>16776</v>
      </c>
      <c r="D645" s="20" t="s">
        <v>430</v>
      </c>
      <c r="E645" s="20" t="s">
        <v>524</v>
      </c>
      <c r="F645" s="20" t="s">
        <v>523</v>
      </c>
      <c r="G645" s="20" t="s">
        <v>16777</v>
      </c>
      <c r="H645" s="20" t="s">
        <v>14897</v>
      </c>
      <c r="I645" s="20" t="s">
        <v>16778</v>
      </c>
      <c r="J645" s="20" t="s">
        <v>101</v>
      </c>
      <c r="K645" s="20" t="s">
        <v>14732</v>
      </c>
      <c r="L645" s="20" t="s">
        <v>16829</v>
      </c>
      <c r="M645" s="20" t="s">
        <v>16822</v>
      </c>
      <c r="N645" s="20" t="s">
        <v>14698</v>
      </c>
      <c r="O645" s="20" t="s">
        <v>15195</v>
      </c>
      <c r="P645" s="20" t="s">
        <v>14735</v>
      </c>
      <c r="Q645" s="20"/>
      <c r="R645" s="20"/>
      <c r="S645" s="20" t="s">
        <v>16781</v>
      </c>
      <c r="T645" s="20" t="s">
        <v>14709</v>
      </c>
      <c r="U645" s="20" t="s">
        <v>16832</v>
      </c>
      <c r="V645" s="20" t="s">
        <v>16833</v>
      </c>
      <c r="W645" s="20"/>
      <c r="X645" s="20"/>
      <c r="Y645" s="20" t="s">
        <v>69</v>
      </c>
      <c r="Z645" s="20"/>
      <c r="AA645" s="20" t="s">
        <v>14775</v>
      </c>
      <c r="AB645" s="20" t="s">
        <v>69</v>
      </c>
      <c r="AC645" s="20" t="s">
        <v>14884</v>
      </c>
      <c r="AD645" s="20" t="s">
        <v>69</v>
      </c>
      <c r="AE645" s="20" t="s">
        <v>16787</v>
      </c>
      <c r="AF645" s="20" t="s">
        <v>69</v>
      </c>
      <c r="AG645" s="20" t="s">
        <v>16831</v>
      </c>
      <c r="AH645" s="20"/>
      <c r="AI645" s="20"/>
      <c r="AJ645" s="20" t="s">
        <v>14276</v>
      </c>
      <c r="AK645" s="20" t="s">
        <v>14276</v>
      </c>
      <c r="AL645" s="20" t="s">
        <v>14283</v>
      </c>
      <c r="AM645" s="20" t="s">
        <v>15199</v>
      </c>
      <c r="AN645" s="20" t="s">
        <v>105</v>
      </c>
      <c r="AO645" s="20"/>
    </row>
    <row r="646" spans="1:41" x14ac:dyDescent="0.2">
      <c r="A646" s="20" t="s">
        <v>521</v>
      </c>
      <c r="B646" s="20" t="s">
        <v>16820</v>
      </c>
      <c r="C646" s="20" t="s">
        <v>16776</v>
      </c>
      <c r="D646" s="20" t="s">
        <v>430</v>
      </c>
      <c r="E646" s="20" t="s">
        <v>524</v>
      </c>
      <c r="F646" s="20" t="s">
        <v>523</v>
      </c>
      <c r="G646" s="20" t="s">
        <v>16777</v>
      </c>
      <c r="H646" s="20" t="s">
        <v>14897</v>
      </c>
      <c r="I646" s="20" t="s">
        <v>16778</v>
      </c>
      <c r="J646" s="20" t="s">
        <v>101</v>
      </c>
      <c r="K646" s="20" t="s">
        <v>14732</v>
      </c>
      <c r="L646" s="20" t="s">
        <v>16829</v>
      </c>
      <c r="M646" s="20" t="s">
        <v>16822</v>
      </c>
      <c r="N646" s="20" t="s">
        <v>14698</v>
      </c>
      <c r="O646" s="20" t="s">
        <v>15195</v>
      </c>
      <c r="P646" s="20" t="s">
        <v>14735</v>
      </c>
      <c r="Q646" s="20"/>
      <c r="R646" s="20"/>
      <c r="S646" s="20" t="s">
        <v>16781</v>
      </c>
      <c r="T646" s="20" t="s">
        <v>14846</v>
      </c>
      <c r="U646" s="20" t="s">
        <v>16834</v>
      </c>
      <c r="V646" s="20" t="s">
        <v>15806</v>
      </c>
      <c r="W646" s="20"/>
      <c r="X646" s="20"/>
      <c r="Y646" s="20" t="s">
        <v>69</v>
      </c>
      <c r="Z646" s="20"/>
      <c r="AA646" s="20" t="s">
        <v>14775</v>
      </c>
      <c r="AB646" s="20" t="s">
        <v>69</v>
      </c>
      <c r="AC646" s="20" t="s">
        <v>14884</v>
      </c>
      <c r="AD646" s="20" t="s">
        <v>69</v>
      </c>
      <c r="AE646" s="20" t="s">
        <v>16787</v>
      </c>
      <c r="AF646" s="20" t="s">
        <v>69</v>
      </c>
      <c r="AG646" s="20" t="s">
        <v>16831</v>
      </c>
      <c r="AH646" s="20"/>
      <c r="AI646" s="20"/>
      <c r="AJ646" s="20" t="s">
        <v>14276</v>
      </c>
      <c r="AK646" s="20" t="s">
        <v>14276</v>
      </c>
      <c r="AL646" s="20" t="s">
        <v>14283</v>
      </c>
      <c r="AM646" s="20" t="s">
        <v>15199</v>
      </c>
      <c r="AN646" s="20" t="s">
        <v>105</v>
      </c>
      <c r="AO646" s="20"/>
    </row>
    <row r="647" spans="1:41" x14ac:dyDescent="0.2">
      <c r="A647" s="20" t="s">
        <v>521</v>
      </c>
      <c r="B647" s="20" t="s">
        <v>16820</v>
      </c>
      <c r="C647" s="20" t="s">
        <v>16776</v>
      </c>
      <c r="D647" s="20" t="s">
        <v>430</v>
      </c>
      <c r="E647" s="20" t="s">
        <v>524</v>
      </c>
      <c r="F647" s="20" t="s">
        <v>523</v>
      </c>
      <c r="G647" s="20" t="s">
        <v>16777</v>
      </c>
      <c r="H647" s="20" t="s">
        <v>14897</v>
      </c>
      <c r="I647" s="20" t="s">
        <v>16778</v>
      </c>
      <c r="J647" s="20" t="s">
        <v>101</v>
      </c>
      <c r="K647" s="20" t="s">
        <v>14732</v>
      </c>
      <c r="L647" s="20" t="s">
        <v>16821</v>
      </c>
      <c r="M647" s="20" t="s">
        <v>16822</v>
      </c>
      <c r="N647" s="20" t="s">
        <v>14698</v>
      </c>
      <c r="O647" s="20" t="s">
        <v>15195</v>
      </c>
      <c r="P647" s="20" t="s">
        <v>14735</v>
      </c>
      <c r="Q647" s="20"/>
      <c r="R647" s="20"/>
      <c r="S647" s="20" t="s">
        <v>16781</v>
      </c>
      <c r="T647" s="20" t="s">
        <v>14704</v>
      </c>
      <c r="U647" s="20" t="s">
        <v>16835</v>
      </c>
      <c r="V647" s="20" t="s">
        <v>15807</v>
      </c>
      <c r="W647" s="20"/>
      <c r="X647" s="20"/>
      <c r="Y647" s="20" t="s">
        <v>69</v>
      </c>
      <c r="Z647" s="20"/>
      <c r="AA647" s="20" t="s">
        <v>14775</v>
      </c>
      <c r="AB647" s="20" t="s">
        <v>69</v>
      </c>
      <c r="AC647" s="20" t="s">
        <v>14884</v>
      </c>
      <c r="AD647" s="20" t="s">
        <v>69</v>
      </c>
      <c r="AE647" s="20" t="s">
        <v>16784</v>
      </c>
      <c r="AF647" s="20" t="s">
        <v>69</v>
      </c>
      <c r="AG647" s="20" t="s">
        <v>16836</v>
      </c>
      <c r="AH647" s="20"/>
      <c r="AI647" s="20"/>
      <c r="AJ647" s="20" t="s">
        <v>14276</v>
      </c>
      <c r="AK647" s="20" t="s">
        <v>14276</v>
      </c>
      <c r="AL647" s="20" t="s">
        <v>14283</v>
      </c>
      <c r="AM647" s="20" t="s">
        <v>15199</v>
      </c>
      <c r="AN647" s="20" t="s">
        <v>105</v>
      </c>
      <c r="AO647" s="20"/>
    </row>
    <row r="648" spans="1:41" x14ac:dyDescent="0.2">
      <c r="A648" s="20" t="s">
        <v>521</v>
      </c>
      <c r="B648" s="20" t="s">
        <v>16820</v>
      </c>
      <c r="C648" s="20" t="s">
        <v>16776</v>
      </c>
      <c r="D648" s="20" t="s">
        <v>430</v>
      </c>
      <c r="E648" s="20" t="s">
        <v>524</v>
      </c>
      <c r="F648" s="20" t="s">
        <v>523</v>
      </c>
      <c r="G648" s="20" t="s">
        <v>16777</v>
      </c>
      <c r="H648" s="20" t="s">
        <v>14897</v>
      </c>
      <c r="I648" s="20" t="s">
        <v>16778</v>
      </c>
      <c r="J648" s="20" t="s">
        <v>101</v>
      </c>
      <c r="K648" s="20" t="s">
        <v>14732</v>
      </c>
      <c r="L648" s="20" t="s">
        <v>16821</v>
      </c>
      <c r="M648" s="20" t="s">
        <v>16822</v>
      </c>
      <c r="N648" s="20" t="s">
        <v>14698</v>
      </c>
      <c r="O648" s="20" t="s">
        <v>15195</v>
      </c>
      <c r="P648" s="20" t="s">
        <v>14735</v>
      </c>
      <c r="Q648" s="20"/>
      <c r="R648" s="20"/>
      <c r="S648" s="20" t="s">
        <v>16781</v>
      </c>
      <c r="T648" s="20" t="s">
        <v>14709</v>
      </c>
      <c r="U648" s="20" t="s">
        <v>16837</v>
      </c>
      <c r="V648" s="20" t="s">
        <v>16838</v>
      </c>
      <c r="W648" s="20"/>
      <c r="X648" s="20"/>
      <c r="Y648" s="20" t="s">
        <v>69</v>
      </c>
      <c r="Z648" s="20"/>
      <c r="AA648" s="20" t="s">
        <v>14775</v>
      </c>
      <c r="AB648" s="20" t="s">
        <v>69</v>
      </c>
      <c r="AC648" s="20" t="s">
        <v>14884</v>
      </c>
      <c r="AD648" s="20" t="s">
        <v>69</v>
      </c>
      <c r="AE648" s="20" t="s">
        <v>16787</v>
      </c>
      <c r="AF648" s="20" t="s">
        <v>69</v>
      </c>
      <c r="AG648" s="20" t="s">
        <v>16836</v>
      </c>
      <c r="AH648" s="20"/>
      <c r="AI648" s="20"/>
      <c r="AJ648" s="20" t="s">
        <v>14276</v>
      </c>
      <c r="AK648" s="20" t="s">
        <v>14276</v>
      </c>
      <c r="AL648" s="20" t="s">
        <v>14283</v>
      </c>
      <c r="AM648" s="20" t="s">
        <v>15199</v>
      </c>
      <c r="AN648" s="20" t="s">
        <v>105</v>
      </c>
      <c r="AO648" s="20"/>
    </row>
    <row r="649" spans="1:41" x14ac:dyDescent="0.2">
      <c r="A649" s="20" t="s">
        <v>521</v>
      </c>
      <c r="B649" s="20" t="s">
        <v>16820</v>
      </c>
      <c r="C649" s="20" t="s">
        <v>16776</v>
      </c>
      <c r="D649" s="20" t="s">
        <v>430</v>
      </c>
      <c r="E649" s="20" t="s">
        <v>524</v>
      </c>
      <c r="F649" s="20" t="s">
        <v>523</v>
      </c>
      <c r="G649" s="20" t="s">
        <v>16777</v>
      </c>
      <c r="H649" s="20" t="s">
        <v>14897</v>
      </c>
      <c r="I649" s="20" t="s">
        <v>16778</v>
      </c>
      <c r="J649" s="20" t="s">
        <v>101</v>
      </c>
      <c r="K649" s="20" t="s">
        <v>14732</v>
      </c>
      <c r="L649" s="20" t="s">
        <v>16821</v>
      </c>
      <c r="M649" s="20" t="s">
        <v>16822</v>
      </c>
      <c r="N649" s="20" t="s">
        <v>14698</v>
      </c>
      <c r="O649" s="20" t="s">
        <v>15195</v>
      </c>
      <c r="P649" s="20" t="s">
        <v>14735</v>
      </c>
      <c r="Q649" s="20"/>
      <c r="R649" s="20"/>
      <c r="S649" s="20" t="s">
        <v>16781</v>
      </c>
      <c r="T649" s="20" t="s">
        <v>14846</v>
      </c>
      <c r="U649" s="20" t="s">
        <v>16839</v>
      </c>
      <c r="V649" s="20" t="s">
        <v>16505</v>
      </c>
      <c r="W649" s="20"/>
      <c r="X649" s="20"/>
      <c r="Y649" s="20" t="s">
        <v>69</v>
      </c>
      <c r="Z649" s="20"/>
      <c r="AA649" s="20" t="s">
        <v>14775</v>
      </c>
      <c r="AB649" s="20" t="s">
        <v>69</v>
      </c>
      <c r="AC649" s="20" t="s">
        <v>14884</v>
      </c>
      <c r="AD649" s="20" t="s">
        <v>69</v>
      </c>
      <c r="AE649" s="20" t="s">
        <v>16787</v>
      </c>
      <c r="AF649" s="20" t="s">
        <v>69</v>
      </c>
      <c r="AG649" s="20" t="s">
        <v>16836</v>
      </c>
      <c r="AH649" s="20"/>
      <c r="AI649" s="20"/>
      <c r="AJ649" s="20" t="s">
        <v>14276</v>
      </c>
      <c r="AK649" s="20" t="s">
        <v>14276</v>
      </c>
      <c r="AL649" s="20" t="s">
        <v>14283</v>
      </c>
      <c r="AM649" s="20" t="s">
        <v>15199</v>
      </c>
      <c r="AN649" s="20" t="s">
        <v>105</v>
      </c>
      <c r="AO649" s="20"/>
    </row>
    <row r="650" spans="1:41" x14ac:dyDescent="0.2">
      <c r="A650" s="20" t="s">
        <v>521</v>
      </c>
      <c r="B650" s="20" t="s">
        <v>16820</v>
      </c>
      <c r="C650" s="20" t="s">
        <v>16776</v>
      </c>
      <c r="D650" s="20" t="s">
        <v>430</v>
      </c>
      <c r="E650" s="20" t="s">
        <v>524</v>
      </c>
      <c r="F650" s="20" t="s">
        <v>523</v>
      </c>
      <c r="G650" s="20" t="s">
        <v>16777</v>
      </c>
      <c r="H650" s="20" t="s">
        <v>14897</v>
      </c>
      <c r="I650" s="20" t="s">
        <v>16778</v>
      </c>
      <c r="J650" s="20" t="s">
        <v>101</v>
      </c>
      <c r="K650" s="20" t="s">
        <v>14732</v>
      </c>
      <c r="L650" s="20" t="s">
        <v>16840</v>
      </c>
      <c r="M650" s="20" t="s">
        <v>16822</v>
      </c>
      <c r="N650" s="20" t="s">
        <v>14698</v>
      </c>
      <c r="O650" s="20" t="s">
        <v>15195</v>
      </c>
      <c r="P650" s="20" t="s">
        <v>14735</v>
      </c>
      <c r="Q650" s="20"/>
      <c r="R650" s="20"/>
      <c r="S650" s="20" t="s">
        <v>16781</v>
      </c>
      <c r="T650" s="20" t="s">
        <v>14704</v>
      </c>
      <c r="U650" s="20" t="s">
        <v>15743</v>
      </c>
      <c r="V650" s="20" t="s">
        <v>16841</v>
      </c>
      <c r="W650" s="20"/>
      <c r="X650" s="20"/>
      <c r="Y650" s="20" t="s">
        <v>69</v>
      </c>
      <c r="Z650" s="20"/>
      <c r="AA650" s="20" t="s">
        <v>14775</v>
      </c>
      <c r="AB650" s="20" t="s">
        <v>69</v>
      </c>
      <c r="AC650" s="20" t="s">
        <v>14884</v>
      </c>
      <c r="AD650" s="20" t="s">
        <v>69</v>
      </c>
      <c r="AE650" s="20" t="s">
        <v>16784</v>
      </c>
      <c r="AF650" s="20" t="s">
        <v>69</v>
      </c>
      <c r="AG650" s="20" t="s">
        <v>16842</v>
      </c>
      <c r="AH650" s="20"/>
      <c r="AI650" s="20"/>
      <c r="AJ650" s="20" t="s">
        <v>14276</v>
      </c>
      <c r="AK650" s="20" t="s">
        <v>14276</v>
      </c>
      <c r="AL650" s="20" t="s">
        <v>14283</v>
      </c>
      <c r="AM650" s="20" t="s">
        <v>15199</v>
      </c>
      <c r="AN650" s="20" t="s">
        <v>105</v>
      </c>
      <c r="AO650" s="20"/>
    </row>
    <row r="651" spans="1:41" x14ac:dyDescent="0.2">
      <c r="A651" s="20" t="s">
        <v>521</v>
      </c>
      <c r="B651" s="20" t="s">
        <v>16820</v>
      </c>
      <c r="C651" s="20" t="s">
        <v>16776</v>
      </c>
      <c r="D651" s="20" t="s">
        <v>430</v>
      </c>
      <c r="E651" s="20" t="s">
        <v>524</v>
      </c>
      <c r="F651" s="20" t="s">
        <v>523</v>
      </c>
      <c r="G651" s="20" t="s">
        <v>16777</v>
      </c>
      <c r="H651" s="20" t="s">
        <v>14897</v>
      </c>
      <c r="I651" s="20" t="s">
        <v>16778</v>
      </c>
      <c r="J651" s="20" t="s">
        <v>101</v>
      </c>
      <c r="K651" s="20" t="s">
        <v>14732</v>
      </c>
      <c r="L651" s="20" t="s">
        <v>16840</v>
      </c>
      <c r="M651" s="20" t="s">
        <v>16822</v>
      </c>
      <c r="N651" s="20" t="s">
        <v>14698</v>
      </c>
      <c r="O651" s="20" t="s">
        <v>15195</v>
      </c>
      <c r="P651" s="20" t="s">
        <v>14735</v>
      </c>
      <c r="Q651" s="20"/>
      <c r="R651" s="20"/>
      <c r="S651" s="20" t="s">
        <v>16781</v>
      </c>
      <c r="T651" s="20" t="s">
        <v>14709</v>
      </c>
      <c r="U651" s="20" t="s">
        <v>16843</v>
      </c>
      <c r="V651" s="20" t="s">
        <v>16844</v>
      </c>
      <c r="W651" s="20"/>
      <c r="X651" s="20"/>
      <c r="Y651" s="20" t="s">
        <v>69</v>
      </c>
      <c r="Z651" s="20"/>
      <c r="AA651" s="20" t="s">
        <v>14775</v>
      </c>
      <c r="AB651" s="20" t="s">
        <v>69</v>
      </c>
      <c r="AC651" s="20" t="s">
        <v>14884</v>
      </c>
      <c r="AD651" s="20" t="s">
        <v>69</v>
      </c>
      <c r="AE651" s="20" t="s">
        <v>16787</v>
      </c>
      <c r="AF651" s="20" t="s">
        <v>69</v>
      </c>
      <c r="AG651" s="20" t="s">
        <v>16842</v>
      </c>
      <c r="AH651" s="20"/>
      <c r="AI651" s="20"/>
      <c r="AJ651" s="20" t="s">
        <v>14276</v>
      </c>
      <c r="AK651" s="20" t="s">
        <v>14276</v>
      </c>
      <c r="AL651" s="20" t="s">
        <v>14283</v>
      </c>
      <c r="AM651" s="20" t="s">
        <v>15199</v>
      </c>
      <c r="AN651" s="20" t="s">
        <v>105</v>
      </c>
      <c r="AO651" s="20"/>
    </row>
    <row r="652" spans="1:41" x14ac:dyDescent="0.2">
      <c r="A652" s="20" t="s">
        <v>521</v>
      </c>
      <c r="B652" s="20" t="s">
        <v>16820</v>
      </c>
      <c r="C652" s="20" t="s">
        <v>16776</v>
      </c>
      <c r="D652" s="20" t="s">
        <v>430</v>
      </c>
      <c r="E652" s="20" t="s">
        <v>524</v>
      </c>
      <c r="F652" s="20" t="s">
        <v>523</v>
      </c>
      <c r="G652" s="20" t="s">
        <v>16777</v>
      </c>
      <c r="H652" s="20" t="s">
        <v>14897</v>
      </c>
      <c r="I652" s="20" t="s">
        <v>16778</v>
      </c>
      <c r="J652" s="20" t="s">
        <v>101</v>
      </c>
      <c r="K652" s="20" t="s">
        <v>14732</v>
      </c>
      <c r="L652" s="20" t="s">
        <v>16840</v>
      </c>
      <c r="M652" s="20" t="s">
        <v>16822</v>
      </c>
      <c r="N652" s="20" t="s">
        <v>14698</v>
      </c>
      <c r="O652" s="20" t="s">
        <v>15195</v>
      </c>
      <c r="P652" s="20" t="s">
        <v>14735</v>
      </c>
      <c r="Q652" s="20"/>
      <c r="R652" s="20"/>
      <c r="S652" s="20" t="s">
        <v>16781</v>
      </c>
      <c r="T652" s="20" t="s">
        <v>14846</v>
      </c>
      <c r="U652" s="20" t="s">
        <v>16845</v>
      </c>
      <c r="V652" s="20" t="s">
        <v>16846</v>
      </c>
      <c r="W652" s="20"/>
      <c r="X652" s="20"/>
      <c r="Y652" s="20" t="s">
        <v>69</v>
      </c>
      <c r="Z652" s="20"/>
      <c r="AA652" s="20" t="s">
        <v>14775</v>
      </c>
      <c r="AB652" s="20" t="s">
        <v>69</v>
      </c>
      <c r="AC652" s="20" t="s">
        <v>14884</v>
      </c>
      <c r="AD652" s="20" t="s">
        <v>69</v>
      </c>
      <c r="AE652" s="20" t="s">
        <v>16787</v>
      </c>
      <c r="AF652" s="20" t="s">
        <v>69</v>
      </c>
      <c r="AG652" s="20" t="s">
        <v>16842</v>
      </c>
      <c r="AH652" s="20"/>
      <c r="AI652" s="20"/>
      <c r="AJ652" s="20" t="s">
        <v>14276</v>
      </c>
      <c r="AK652" s="20" t="s">
        <v>14276</v>
      </c>
      <c r="AL652" s="20" t="s">
        <v>14283</v>
      </c>
      <c r="AM652" s="20" t="s">
        <v>15199</v>
      </c>
      <c r="AN652" s="20" t="s">
        <v>105</v>
      </c>
      <c r="AO652" s="20"/>
    </row>
    <row r="653" spans="1:41" x14ac:dyDescent="0.2">
      <c r="A653" s="20" t="s">
        <v>521</v>
      </c>
      <c r="B653" s="20" t="s">
        <v>16820</v>
      </c>
      <c r="C653" s="20" t="s">
        <v>16776</v>
      </c>
      <c r="D653" s="20" t="s">
        <v>430</v>
      </c>
      <c r="E653" s="20" t="s">
        <v>524</v>
      </c>
      <c r="F653" s="20" t="s">
        <v>523</v>
      </c>
      <c r="G653" s="20" t="s">
        <v>16777</v>
      </c>
      <c r="H653" s="20" t="s">
        <v>14897</v>
      </c>
      <c r="I653" s="20" t="s">
        <v>16778</v>
      </c>
      <c r="J653" s="20" t="s">
        <v>101</v>
      </c>
      <c r="K653" s="20" t="s">
        <v>14732</v>
      </c>
      <c r="L653" s="20" t="s">
        <v>16840</v>
      </c>
      <c r="M653" s="20" t="s">
        <v>16822</v>
      </c>
      <c r="N653" s="20" t="s">
        <v>14698</v>
      </c>
      <c r="O653" s="20" t="s">
        <v>15195</v>
      </c>
      <c r="P653" s="20" t="s">
        <v>14735</v>
      </c>
      <c r="Q653" s="20"/>
      <c r="R653" s="20"/>
      <c r="S653" s="20" t="s">
        <v>16781</v>
      </c>
      <c r="T653" s="20" t="s">
        <v>14704</v>
      </c>
      <c r="U653" s="20" t="s">
        <v>16847</v>
      </c>
      <c r="V653" s="20" t="s">
        <v>16848</v>
      </c>
      <c r="W653" s="20"/>
      <c r="X653" s="20"/>
      <c r="Y653" s="20" t="s">
        <v>69</v>
      </c>
      <c r="Z653" s="20"/>
      <c r="AA653" s="20" t="s">
        <v>14775</v>
      </c>
      <c r="AB653" s="20" t="s">
        <v>69</v>
      </c>
      <c r="AC653" s="20" t="s">
        <v>14884</v>
      </c>
      <c r="AD653" s="20" t="s">
        <v>69</v>
      </c>
      <c r="AE653" s="20" t="s">
        <v>16784</v>
      </c>
      <c r="AF653" s="20" t="s">
        <v>69</v>
      </c>
      <c r="AG653" s="20" t="s">
        <v>16849</v>
      </c>
      <c r="AH653" s="20"/>
      <c r="AI653" s="20"/>
      <c r="AJ653" s="20" t="s">
        <v>14276</v>
      </c>
      <c r="AK653" s="20" t="s">
        <v>14276</v>
      </c>
      <c r="AL653" s="20" t="s">
        <v>14283</v>
      </c>
      <c r="AM653" s="20" t="s">
        <v>15199</v>
      </c>
      <c r="AN653" s="20" t="s">
        <v>105</v>
      </c>
      <c r="AO653" s="20"/>
    </row>
    <row r="654" spans="1:41" x14ac:dyDescent="0.2">
      <c r="A654" s="20" t="s">
        <v>521</v>
      </c>
      <c r="B654" s="20" t="s">
        <v>16820</v>
      </c>
      <c r="C654" s="20" t="s">
        <v>16776</v>
      </c>
      <c r="D654" s="20" t="s">
        <v>430</v>
      </c>
      <c r="E654" s="20" t="s">
        <v>524</v>
      </c>
      <c r="F654" s="20" t="s">
        <v>523</v>
      </c>
      <c r="G654" s="20" t="s">
        <v>16777</v>
      </c>
      <c r="H654" s="20" t="s">
        <v>14897</v>
      </c>
      <c r="I654" s="20" t="s">
        <v>16778</v>
      </c>
      <c r="J654" s="20" t="s">
        <v>101</v>
      </c>
      <c r="K654" s="20" t="s">
        <v>14732</v>
      </c>
      <c r="L654" s="20" t="s">
        <v>16840</v>
      </c>
      <c r="M654" s="20" t="s">
        <v>16822</v>
      </c>
      <c r="N654" s="20" t="s">
        <v>14698</v>
      </c>
      <c r="O654" s="20" t="s">
        <v>15195</v>
      </c>
      <c r="P654" s="20" t="s">
        <v>14735</v>
      </c>
      <c r="Q654" s="20"/>
      <c r="R654" s="20"/>
      <c r="S654" s="20" t="s">
        <v>16781</v>
      </c>
      <c r="T654" s="20" t="s">
        <v>14709</v>
      </c>
      <c r="U654" s="20" t="s">
        <v>15792</v>
      </c>
      <c r="V654" s="20" t="s">
        <v>15617</v>
      </c>
      <c r="W654" s="20"/>
      <c r="X654" s="20"/>
      <c r="Y654" s="20" t="s">
        <v>69</v>
      </c>
      <c r="Z654" s="20"/>
      <c r="AA654" s="20" t="s">
        <v>14775</v>
      </c>
      <c r="AB654" s="20" t="s">
        <v>69</v>
      </c>
      <c r="AC654" s="20" t="s">
        <v>14884</v>
      </c>
      <c r="AD654" s="20" t="s">
        <v>69</v>
      </c>
      <c r="AE654" s="20" t="s">
        <v>16787</v>
      </c>
      <c r="AF654" s="20" t="s">
        <v>69</v>
      </c>
      <c r="AG654" s="20" t="s">
        <v>16849</v>
      </c>
      <c r="AH654" s="20"/>
      <c r="AI654" s="20"/>
      <c r="AJ654" s="20" t="s">
        <v>14276</v>
      </c>
      <c r="AK654" s="20" t="s">
        <v>14276</v>
      </c>
      <c r="AL654" s="20" t="s">
        <v>14283</v>
      </c>
      <c r="AM654" s="20" t="s">
        <v>15199</v>
      </c>
      <c r="AN654" s="20" t="s">
        <v>105</v>
      </c>
      <c r="AO654" s="20"/>
    </row>
    <row r="655" spans="1:41" x14ac:dyDescent="0.2">
      <c r="A655" s="20" t="s">
        <v>521</v>
      </c>
      <c r="B655" s="20" t="s">
        <v>16820</v>
      </c>
      <c r="C655" s="20" t="s">
        <v>16776</v>
      </c>
      <c r="D655" s="20" t="s">
        <v>430</v>
      </c>
      <c r="E655" s="20" t="s">
        <v>524</v>
      </c>
      <c r="F655" s="20" t="s">
        <v>523</v>
      </c>
      <c r="G655" s="20" t="s">
        <v>16777</v>
      </c>
      <c r="H655" s="20" t="s">
        <v>14897</v>
      </c>
      <c r="I655" s="20" t="s">
        <v>16778</v>
      </c>
      <c r="J655" s="20" t="s">
        <v>101</v>
      </c>
      <c r="K655" s="20" t="s">
        <v>14732</v>
      </c>
      <c r="L655" s="20" t="s">
        <v>16840</v>
      </c>
      <c r="M655" s="20" t="s">
        <v>16822</v>
      </c>
      <c r="N655" s="20" t="s">
        <v>14698</v>
      </c>
      <c r="O655" s="20" t="s">
        <v>15195</v>
      </c>
      <c r="P655" s="20" t="s">
        <v>14735</v>
      </c>
      <c r="Q655" s="20"/>
      <c r="R655" s="20"/>
      <c r="S655" s="20" t="s">
        <v>16781</v>
      </c>
      <c r="T655" s="20" t="s">
        <v>14846</v>
      </c>
      <c r="U655" s="20" t="s">
        <v>16850</v>
      </c>
      <c r="V655" s="20" t="s">
        <v>16851</v>
      </c>
      <c r="W655" s="20"/>
      <c r="X655" s="20"/>
      <c r="Y655" s="20" t="s">
        <v>69</v>
      </c>
      <c r="Z655" s="20"/>
      <c r="AA655" s="20" t="s">
        <v>14775</v>
      </c>
      <c r="AB655" s="20" t="s">
        <v>69</v>
      </c>
      <c r="AC655" s="20" t="s">
        <v>14884</v>
      </c>
      <c r="AD655" s="20" t="s">
        <v>69</v>
      </c>
      <c r="AE655" s="20" t="s">
        <v>16787</v>
      </c>
      <c r="AF655" s="20" t="s">
        <v>69</v>
      </c>
      <c r="AG655" s="20" t="s">
        <v>16849</v>
      </c>
      <c r="AH655" s="20"/>
      <c r="AI655" s="20"/>
      <c r="AJ655" s="20" t="s">
        <v>14276</v>
      </c>
      <c r="AK655" s="20" t="s">
        <v>14276</v>
      </c>
      <c r="AL655" s="20" t="s">
        <v>14283</v>
      </c>
      <c r="AM655" s="20" t="s">
        <v>15199</v>
      </c>
      <c r="AN655" s="20" t="s">
        <v>105</v>
      </c>
      <c r="AO655" s="20"/>
    </row>
    <row r="656" spans="1:41" x14ac:dyDescent="0.2">
      <c r="A656" s="20" t="s">
        <v>521</v>
      </c>
      <c r="B656" s="20" t="s">
        <v>16820</v>
      </c>
      <c r="C656" s="20" t="s">
        <v>16776</v>
      </c>
      <c r="D656" s="20" t="s">
        <v>430</v>
      </c>
      <c r="E656" s="20" t="s">
        <v>524</v>
      </c>
      <c r="F656" s="20" t="s">
        <v>523</v>
      </c>
      <c r="G656" s="20" t="s">
        <v>16777</v>
      </c>
      <c r="H656" s="20" t="s">
        <v>14897</v>
      </c>
      <c r="I656" s="20" t="s">
        <v>16778</v>
      </c>
      <c r="J656" s="20" t="s">
        <v>101</v>
      </c>
      <c r="K656" s="20" t="s">
        <v>14732</v>
      </c>
      <c r="L656" s="20" t="s">
        <v>16840</v>
      </c>
      <c r="M656" s="20" t="s">
        <v>16822</v>
      </c>
      <c r="N656" s="20" t="s">
        <v>14698</v>
      </c>
      <c r="O656" s="20" t="s">
        <v>15195</v>
      </c>
      <c r="P656" s="20" t="s">
        <v>14735</v>
      </c>
      <c r="Q656" s="20"/>
      <c r="R656" s="20"/>
      <c r="S656" s="20" t="s">
        <v>16781</v>
      </c>
      <c r="T656" s="20" t="s">
        <v>14704</v>
      </c>
      <c r="U656" s="20" t="s">
        <v>16852</v>
      </c>
      <c r="V656" s="20" t="s">
        <v>16628</v>
      </c>
      <c r="W656" s="20"/>
      <c r="X656" s="20"/>
      <c r="Y656" s="20" t="s">
        <v>69</v>
      </c>
      <c r="Z656" s="20"/>
      <c r="AA656" s="20" t="s">
        <v>14775</v>
      </c>
      <c r="AB656" s="20" t="s">
        <v>69</v>
      </c>
      <c r="AC656" s="20" t="s">
        <v>14884</v>
      </c>
      <c r="AD656" s="20" t="s">
        <v>69</v>
      </c>
      <c r="AE656" s="20" t="s">
        <v>16784</v>
      </c>
      <c r="AF656" s="20" t="s">
        <v>69</v>
      </c>
      <c r="AG656" s="20" t="s">
        <v>16853</v>
      </c>
      <c r="AH656" s="20"/>
      <c r="AI656" s="20"/>
      <c r="AJ656" s="20" t="s">
        <v>14276</v>
      </c>
      <c r="AK656" s="20" t="s">
        <v>14276</v>
      </c>
      <c r="AL656" s="20" t="s">
        <v>14283</v>
      </c>
      <c r="AM656" s="20" t="s">
        <v>15199</v>
      </c>
      <c r="AN656" s="20" t="s">
        <v>105</v>
      </c>
      <c r="AO656" s="20"/>
    </row>
    <row r="657" spans="1:41" x14ac:dyDescent="0.2">
      <c r="A657" s="20" t="s">
        <v>521</v>
      </c>
      <c r="B657" s="20" t="s">
        <v>16820</v>
      </c>
      <c r="C657" s="20" t="s">
        <v>16776</v>
      </c>
      <c r="D657" s="20" t="s">
        <v>430</v>
      </c>
      <c r="E657" s="20" t="s">
        <v>524</v>
      </c>
      <c r="F657" s="20" t="s">
        <v>523</v>
      </c>
      <c r="G657" s="20" t="s">
        <v>16777</v>
      </c>
      <c r="H657" s="20" t="s">
        <v>14897</v>
      </c>
      <c r="I657" s="20" t="s">
        <v>16778</v>
      </c>
      <c r="J657" s="20" t="s">
        <v>101</v>
      </c>
      <c r="K657" s="20" t="s">
        <v>14732</v>
      </c>
      <c r="L657" s="20" t="s">
        <v>16840</v>
      </c>
      <c r="M657" s="20" t="s">
        <v>16822</v>
      </c>
      <c r="N657" s="20" t="s">
        <v>14698</v>
      </c>
      <c r="O657" s="20" t="s">
        <v>15195</v>
      </c>
      <c r="P657" s="20" t="s">
        <v>14735</v>
      </c>
      <c r="Q657" s="20"/>
      <c r="R657" s="20"/>
      <c r="S657" s="20" t="s">
        <v>16781</v>
      </c>
      <c r="T657" s="20" t="s">
        <v>14709</v>
      </c>
      <c r="U657" s="20" t="s">
        <v>16854</v>
      </c>
      <c r="V657" s="20" t="s">
        <v>16855</v>
      </c>
      <c r="W657" s="20"/>
      <c r="X657" s="20"/>
      <c r="Y657" s="20" t="s">
        <v>69</v>
      </c>
      <c r="Z657" s="20"/>
      <c r="AA657" s="20" t="s">
        <v>14775</v>
      </c>
      <c r="AB657" s="20" t="s">
        <v>69</v>
      </c>
      <c r="AC657" s="20" t="s">
        <v>14884</v>
      </c>
      <c r="AD657" s="20" t="s">
        <v>69</v>
      </c>
      <c r="AE657" s="20" t="s">
        <v>16787</v>
      </c>
      <c r="AF657" s="20" t="s">
        <v>69</v>
      </c>
      <c r="AG657" s="20" t="s">
        <v>16853</v>
      </c>
      <c r="AH657" s="20"/>
      <c r="AI657" s="20"/>
      <c r="AJ657" s="20" t="s">
        <v>14276</v>
      </c>
      <c r="AK657" s="20" t="s">
        <v>14276</v>
      </c>
      <c r="AL657" s="20" t="s">
        <v>14283</v>
      </c>
      <c r="AM657" s="20" t="s">
        <v>15199</v>
      </c>
      <c r="AN657" s="20" t="s">
        <v>105</v>
      </c>
      <c r="AO657" s="20"/>
    </row>
    <row r="658" spans="1:41" x14ac:dyDescent="0.2">
      <c r="A658" s="20" t="s">
        <v>521</v>
      </c>
      <c r="B658" s="20" t="s">
        <v>16820</v>
      </c>
      <c r="C658" s="20" t="s">
        <v>16776</v>
      </c>
      <c r="D658" s="20" t="s">
        <v>430</v>
      </c>
      <c r="E658" s="20" t="s">
        <v>524</v>
      </c>
      <c r="F658" s="20" t="s">
        <v>523</v>
      </c>
      <c r="G658" s="20" t="s">
        <v>16777</v>
      </c>
      <c r="H658" s="20" t="s">
        <v>14897</v>
      </c>
      <c r="I658" s="20" t="s">
        <v>16778</v>
      </c>
      <c r="J658" s="20" t="s">
        <v>101</v>
      </c>
      <c r="K658" s="20" t="s">
        <v>14732</v>
      </c>
      <c r="L658" s="20" t="s">
        <v>16840</v>
      </c>
      <c r="M658" s="20" t="s">
        <v>16822</v>
      </c>
      <c r="N658" s="20" t="s">
        <v>14698</v>
      </c>
      <c r="O658" s="20" t="s">
        <v>15195</v>
      </c>
      <c r="P658" s="20" t="s">
        <v>14735</v>
      </c>
      <c r="Q658" s="20"/>
      <c r="R658" s="20"/>
      <c r="S658" s="20" t="s">
        <v>16781</v>
      </c>
      <c r="T658" s="20" t="s">
        <v>14846</v>
      </c>
      <c r="U658" s="20" t="s">
        <v>16308</v>
      </c>
      <c r="V658" s="20" t="s">
        <v>16856</v>
      </c>
      <c r="W658" s="20"/>
      <c r="X658" s="20"/>
      <c r="Y658" s="20" t="s">
        <v>69</v>
      </c>
      <c r="Z658" s="20"/>
      <c r="AA658" s="20" t="s">
        <v>14775</v>
      </c>
      <c r="AB658" s="20" t="s">
        <v>69</v>
      </c>
      <c r="AC658" s="20" t="s">
        <v>14884</v>
      </c>
      <c r="AD658" s="20" t="s">
        <v>69</v>
      </c>
      <c r="AE658" s="20" t="s">
        <v>16787</v>
      </c>
      <c r="AF658" s="20" t="s">
        <v>69</v>
      </c>
      <c r="AG658" s="20" t="s">
        <v>16853</v>
      </c>
      <c r="AH658" s="20"/>
      <c r="AI658" s="20"/>
      <c r="AJ658" s="20" t="s">
        <v>14276</v>
      </c>
      <c r="AK658" s="20" t="s">
        <v>14276</v>
      </c>
      <c r="AL658" s="20" t="s">
        <v>14283</v>
      </c>
      <c r="AM658" s="20" t="s">
        <v>15199</v>
      </c>
      <c r="AN658" s="20" t="s">
        <v>105</v>
      </c>
      <c r="AO658" s="20"/>
    </row>
    <row r="659" spans="1:41" x14ac:dyDescent="0.2">
      <c r="A659" s="20" t="s">
        <v>521</v>
      </c>
      <c r="B659" s="20" t="s">
        <v>16820</v>
      </c>
      <c r="C659" s="20" t="s">
        <v>16776</v>
      </c>
      <c r="D659" s="20" t="s">
        <v>430</v>
      </c>
      <c r="E659" s="20" t="s">
        <v>524</v>
      </c>
      <c r="F659" s="20" t="s">
        <v>523</v>
      </c>
      <c r="G659" s="20" t="s">
        <v>16777</v>
      </c>
      <c r="H659" s="20" t="s">
        <v>14897</v>
      </c>
      <c r="I659" s="20" t="s">
        <v>16778</v>
      </c>
      <c r="J659" s="20" t="s">
        <v>101</v>
      </c>
      <c r="K659" s="20" t="s">
        <v>14732</v>
      </c>
      <c r="L659" s="20" t="s">
        <v>14295</v>
      </c>
      <c r="M659" s="20" t="s">
        <v>16822</v>
      </c>
      <c r="N659" s="20" t="s">
        <v>14698</v>
      </c>
      <c r="O659" s="20" t="s">
        <v>15195</v>
      </c>
      <c r="P659" s="20" t="s">
        <v>14735</v>
      </c>
      <c r="Q659" s="20"/>
      <c r="R659" s="20"/>
      <c r="S659" s="20" t="s">
        <v>16781</v>
      </c>
      <c r="T659" s="20" t="s">
        <v>14704</v>
      </c>
      <c r="U659" s="20" t="s">
        <v>16857</v>
      </c>
      <c r="V659" s="20" t="s">
        <v>16716</v>
      </c>
      <c r="W659" s="20"/>
      <c r="X659" s="20"/>
      <c r="Y659" s="20" t="s">
        <v>69</v>
      </c>
      <c r="Z659" s="20"/>
      <c r="AA659" s="20" t="s">
        <v>14775</v>
      </c>
      <c r="AB659" s="20" t="s">
        <v>69</v>
      </c>
      <c r="AC659" s="20" t="s">
        <v>14884</v>
      </c>
      <c r="AD659" s="20" t="s">
        <v>69</v>
      </c>
      <c r="AE659" s="20" t="s">
        <v>16784</v>
      </c>
      <c r="AF659" s="20" t="s">
        <v>69</v>
      </c>
      <c r="AG659" s="20" t="s">
        <v>16858</v>
      </c>
      <c r="AH659" s="20"/>
      <c r="AI659" s="20"/>
      <c r="AJ659" s="20" t="s">
        <v>14276</v>
      </c>
      <c r="AK659" s="20" t="s">
        <v>14276</v>
      </c>
      <c r="AL659" s="20" t="s">
        <v>14283</v>
      </c>
      <c r="AM659" s="20" t="s">
        <v>15199</v>
      </c>
      <c r="AN659" s="20" t="s">
        <v>105</v>
      </c>
      <c r="AO659" s="20"/>
    </row>
    <row r="660" spans="1:41" x14ac:dyDescent="0.2">
      <c r="A660" s="20" t="s">
        <v>521</v>
      </c>
      <c r="B660" s="20" t="s">
        <v>16820</v>
      </c>
      <c r="C660" s="20" t="s">
        <v>16776</v>
      </c>
      <c r="D660" s="20" t="s">
        <v>430</v>
      </c>
      <c r="E660" s="20" t="s">
        <v>524</v>
      </c>
      <c r="F660" s="20" t="s">
        <v>523</v>
      </c>
      <c r="G660" s="20" t="s">
        <v>16777</v>
      </c>
      <c r="H660" s="20" t="s">
        <v>14897</v>
      </c>
      <c r="I660" s="20" t="s">
        <v>16778</v>
      </c>
      <c r="J660" s="20" t="s">
        <v>101</v>
      </c>
      <c r="K660" s="20" t="s">
        <v>14732</v>
      </c>
      <c r="L660" s="20" t="s">
        <v>14295</v>
      </c>
      <c r="M660" s="20" t="s">
        <v>16822</v>
      </c>
      <c r="N660" s="20" t="s">
        <v>14698</v>
      </c>
      <c r="O660" s="20" t="s">
        <v>15195</v>
      </c>
      <c r="P660" s="20" t="s">
        <v>14735</v>
      </c>
      <c r="Q660" s="20"/>
      <c r="R660" s="20"/>
      <c r="S660" s="20" t="s">
        <v>16781</v>
      </c>
      <c r="T660" s="20" t="s">
        <v>14709</v>
      </c>
      <c r="U660" s="20" t="s">
        <v>16524</v>
      </c>
      <c r="V660" s="20" t="s">
        <v>14795</v>
      </c>
      <c r="W660" s="20"/>
      <c r="X660" s="20"/>
      <c r="Y660" s="20" t="s">
        <v>69</v>
      </c>
      <c r="Z660" s="20"/>
      <c r="AA660" s="20" t="s">
        <v>14775</v>
      </c>
      <c r="AB660" s="20" t="s">
        <v>69</v>
      </c>
      <c r="AC660" s="20" t="s">
        <v>14884</v>
      </c>
      <c r="AD660" s="20" t="s">
        <v>69</v>
      </c>
      <c r="AE660" s="20" t="s">
        <v>16787</v>
      </c>
      <c r="AF660" s="20" t="s">
        <v>69</v>
      </c>
      <c r="AG660" s="20" t="s">
        <v>16858</v>
      </c>
      <c r="AH660" s="20"/>
      <c r="AI660" s="20"/>
      <c r="AJ660" s="20" t="s">
        <v>14276</v>
      </c>
      <c r="AK660" s="20" t="s">
        <v>14276</v>
      </c>
      <c r="AL660" s="20" t="s">
        <v>14283</v>
      </c>
      <c r="AM660" s="20" t="s">
        <v>15199</v>
      </c>
      <c r="AN660" s="20" t="s">
        <v>105</v>
      </c>
      <c r="AO660" s="20"/>
    </row>
    <row r="661" spans="1:41" x14ac:dyDescent="0.2">
      <c r="A661" s="20" t="s">
        <v>521</v>
      </c>
      <c r="B661" s="20" t="s">
        <v>16820</v>
      </c>
      <c r="C661" s="20" t="s">
        <v>16776</v>
      </c>
      <c r="D661" s="20" t="s">
        <v>430</v>
      </c>
      <c r="E661" s="20" t="s">
        <v>524</v>
      </c>
      <c r="F661" s="20" t="s">
        <v>523</v>
      </c>
      <c r="G661" s="20" t="s">
        <v>16777</v>
      </c>
      <c r="H661" s="20" t="s">
        <v>14897</v>
      </c>
      <c r="I661" s="20" t="s">
        <v>16778</v>
      </c>
      <c r="J661" s="20" t="s">
        <v>101</v>
      </c>
      <c r="K661" s="20" t="s">
        <v>14732</v>
      </c>
      <c r="L661" s="20" t="s">
        <v>14295</v>
      </c>
      <c r="M661" s="20" t="s">
        <v>16822</v>
      </c>
      <c r="N661" s="20" t="s">
        <v>14698</v>
      </c>
      <c r="O661" s="20" t="s">
        <v>15195</v>
      </c>
      <c r="P661" s="20" t="s">
        <v>14735</v>
      </c>
      <c r="Q661" s="20"/>
      <c r="R661" s="20"/>
      <c r="S661" s="20" t="s">
        <v>16781</v>
      </c>
      <c r="T661" s="20" t="s">
        <v>14846</v>
      </c>
      <c r="U661" s="20" t="s">
        <v>16859</v>
      </c>
      <c r="V661" s="20" t="s">
        <v>16860</v>
      </c>
      <c r="W661" s="20"/>
      <c r="X661" s="20"/>
      <c r="Y661" s="20" t="s">
        <v>69</v>
      </c>
      <c r="Z661" s="20"/>
      <c r="AA661" s="20" t="s">
        <v>14775</v>
      </c>
      <c r="AB661" s="20" t="s">
        <v>69</v>
      </c>
      <c r="AC661" s="20" t="s">
        <v>14884</v>
      </c>
      <c r="AD661" s="20" t="s">
        <v>69</v>
      </c>
      <c r="AE661" s="20" t="s">
        <v>16787</v>
      </c>
      <c r="AF661" s="20" t="s">
        <v>69</v>
      </c>
      <c r="AG661" s="20" t="s">
        <v>16858</v>
      </c>
      <c r="AH661" s="20"/>
      <c r="AI661" s="20"/>
      <c r="AJ661" s="20" t="s">
        <v>14276</v>
      </c>
      <c r="AK661" s="20" t="s">
        <v>14276</v>
      </c>
      <c r="AL661" s="20" t="s">
        <v>14283</v>
      </c>
      <c r="AM661" s="20" t="s">
        <v>15199</v>
      </c>
      <c r="AN661" s="20" t="s">
        <v>105</v>
      </c>
      <c r="AO661" s="20"/>
    </row>
    <row r="662" spans="1:41" x14ac:dyDescent="0.2">
      <c r="A662" s="20" t="s">
        <v>521</v>
      </c>
      <c r="B662" s="20" t="s">
        <v>16861</v>
      </c>
      <c r="C662" s="20" t="s">
        <v>16776</v>
      </c>
      <c r="D662" s="20" t="s">
        <v>430</v>
      </c>
      <c r="E662" s="20" t="s">
        <v>524</v>
      </c>
      <c r="F662" s="20" t="s">
        <v>523</v>
      </c>
      <c r="G662" s="20" t="s">
        <v>16777</v>
      </c>
      <c r="H662" s="20" t="s">
        <v>14897</v>
      </c>
      <c r="I662" s="20" t="s">
        <v>16778</v>
      </c>
      <c r="J662" s="20" t="s">
        <v>101</v>
      </c>
      <c r="K662" s="20" t="s">
        <v>14732</v>
      </c>
      <c r="L662" s="20" t="s">
        <v>16862</v>
      </c>
      <c r="M662" s="20" t="s">
        <v>16863</v>
      </c>
      <c r="N662" s="20" t="s">
        <v>14698</v>
      </c>
      <c r="O662" s="20" t="s">
        <v>15195</v>
      </c>
      <c r="P662" s="20" t="s">
        <v>14735</v>
      </c>
      <c r="Q662" s="20"/>
      <c r="R662" s="20"/>
      <c r="S662" s="20" t="s">
        <v>16781</v>
      </c>
      <c r="T662" s="20" t="s">
        <v>14704</v>
      </c>
      <c r="U662" s="20" t="s">
        <v>16864</v>
      </c>
      <c r="V662" s="20" t="s">
        <v>14847</v>
      </c>
      <c r="W662" s="20"/>
      <c r="X662" s="20"/>
      <c r="Y662" s="20" t="s">
        <v>69</v>
      </c>
      <c r="Z662" s="20"/>
      <c r="AA662" s="20" t="s">
        <v>14775</v>
      </c>
      <c r="AB662" s="20" t="s">
        <v>69</v>
      </c>
      <c r="AC662" s="20" t="s">
        <v>14884</v>
      </c>
      <c r="AD662" s="20" t="s">
        <v>69</v>
      </c>
      <c r="AE662" s="20" t="s">
        <v>16784</v>
      </c>
      <c r="AF662" s="20" t="s">
        <v>68</v>
      </c>
      <c r="AG662" s="20" t="s">
        <v>16865</v>
      </c>
      <c r="AH662" s="20"/>
      <c r="AI662" s="20"/>
      <c r="AJ662" s="20" t="s">
        <v>14276</v>
      </c>
      <c r="AK662" s="20" t="s">
        <v>14276</v>
      </c>
      <c r="AL662" s="20" t="s">
        <v>14283</v>
      </c>
      <c r="AM662" s="20" t="s">
        <v>15199</v>
      </c>
      <c r="AN662" s="20" t="s">
        <v>105</v>
      </c>
      <c r="AO662" s="20"/>
    </row>
    <row r="663" spans="1:41" x14ac:dyDescent="0.2">
      <c r="A663" s="20" t="s">
        <v>521</v>
      </c>
      <c r="B663" s="20" t="s">
        <v>16861</v>
      </c>
      <c r="C663" s="20" t="s">
        <v>16776</v>
      </c>
      <c r="D663" s="20" t="s">
        <v>430</v>
      </c>
      <c r="E663" s="20" t="s">
        <v>524</v>
      </c>
      <c r="F663" s="20" t="s">
        <v>523</v>
      </c>
      <c r="G663" s="20" t="s">
        <v>16777</v>
      </c>
      <c r="H663" s="20" t="s">
        <v>14897</v>
      </c>
      <c r="I663" s="20" t="s">
        <v>16778</v>
      </c>
      <c r="J663" s="20" t="s">
        <v>101</v>
      </c>
      <c r="K663" s="20" t="s">
        <v>14732</v>
      </c>
      <c r="L663" s="20" t="s">
        <v>16862</v>
      </c>
      <c r="M663" s="20" t="s">
        <v>16863</v>
      </c>
      <c r="N663" s="20" t="s">
        <v>14698</v>
      </c>
      <c r="O663" s="20" t="s">
        <v>15195</v>
      </c>
      <c r="P663" s="20" t="s">
        <v>14735</v>
      </c>
      <c r="Q663" s="20"/>
      <c r="R663" s="20"/>
      <c r="S663" s="20" t="s">
        <v>16781</v>
      </c>
      <c r="T663" s="20" t="s">
        <v>14709</v>
      </c>
      <c r="U663" s="20" t="s">
        <v>16866</v>
      </c>
      <c r="V663" s="20" t="s">
        <v>16867</v>
      </c>
      <c r="W663" s="20"/>
      <c r="X663" s="20"/>
      <c r="Y663" s="20" t="s">
        <v>69</v>
      </c>
      <c r="Z663" s="20"/>
      <c r="AA663" s="20" t="s">
        <v>14775</v>
      </c>
      <c r="AB663" s="20" t="s">
        <v>69</v>
      </c>
      <c r="AC663" s="20" t="s">
        <v>14884</v>
      </c>
      <c r="AD663" s="20" t="s">
        <v>69</v>
      </c>
      <c r="AE663" s="20" t="s">
        <v>16787</v>
      </c>
      <c r="AF663" s="20" t="s">
        <v>68</v>
      </c>
      <c r="AG663" s="20" t="s">
        <v>16865</v>
      </c>
      <c r="AH663" s="20"/>
      <c r="AI663" s="20"/>
      <c r="AJ663" s="20" t="s">
        <v>14276</v>
      </c>
      <c r="AK663" s="20" t="s">
        <v>14276</v>
      </c>
      <c r="AL663" s="20" t="s">
        <v>14283</v>
      </c>
      <c r="AM663" s="20" t="s">
        <v>15199</v>
      </c>
      <c r="AN663" s="20" t="s">
        <v>105</v>
      </c>
      <c r="AO663" s="20"/>
    </row>
    <row r="664" spans="1:41" x14ac:dyDescent="0.2">
      <c r="A664" s="20" t="s">
        <v>521</v>
      </c>
      <c r="B664" s="20" t="s">
        <v>16861</v>
      </c>
      <c r="C664" s="20" t="s">
        <v>16776</v>
      </c>
      <c r="D664" s="20" t="s">
        <v>430</v>
      </c>
      <c r="E664" s="20" t="s">
        <v>524</v>
      </c>
      <c r="F664" s="20" t="s">
        <v>523</v>
      </c>
      <c r="G664" s="20" t="s">
        <v>16777</v>
      </c>
      <c r="H664" s="20" t="s">
        <v>14897</v>
      </c>
      <c r="I664" s="20" t="s">
        <v>16778</v>
      </c>
      <c r="J664" s="20" t="s">
        <v>101</v>
      </c>
      <c r="K664" s="20" t="s">
        <v>14732</v>
      </c>
      <c r="L664" s="20" t="s">
        <v>16862</v>
      </c>
      <c r="M664" s="20" t="s">
        <v>16863</v>
      </c>
      <c r="N664" s="20" t="s">
        <v>14698</v>
      </c>
      <c r="O664" s="20" t="s">
        <v>15195</v>
      </c>
      <c r="P664" s="20" t="s">
        <v>14735</v>
      </c>
      <c r="Q664" s="20"/>
      <c r="R664" s="20"/>
      <c r="S664" s="20" t="s">
        <v>16781</v>
      </c>
      <c r="T664" s="20" t="s">
        <v>14846</v>
      </c>
      <c r="U664" s="20" t="s">
        <v>14799</v>
      </c>
      <c r="V664" s="20" t="s">
        <v>16856</v>
      </c>
      <c r="W664" s="20"/>
      <c r="X664" s="20"/>
      <c r="Y664" s="20" t="s">
        <v>69</v>
      </c>
      <c r="Z664" s="20"/>
      <c r="AA664" s="20" t="s">
        <v>14775</v>
      </c>
      <c r="AB664" s="20" t="s">
        <v>69</v>
      </c>
      <c r="AC664" s="20" t="s">
        <v>14884</v>
      </c>
      <c r="AD664" s="20" t="s">
        <v>69</v>
      </c>
      <c r="AE664" s="20" t="s">
        <v>16787</v>
      </c>
      <c r="AF664" s="20" t="s">
        <v>68</v>
      </c>
      <c r="AG664" s="20" t="s">
        <v>16865</v>
      </c>
      <c r="AH664" s="20"/>
      <c r="AI664" s="20"/>
      <c r="AJ664" s="20" t="s">
        <v>14276</v>
      </c>
      <c r="AK664" s="20" t="s">
        <v>14276</v>
      </c>
      <c r="AL664" s="20" t="s">
        <v>14283</v>
      </c>
      <c r="AM664" s="20" t="s">
        <v>15199</v>
      </c>
      <c r="AN664" s="20" t="s">
        <v>105</v>
      </c>
      <c r="AO664" s="20"/>
    </row>
    <row r="665" spans="1:41" x14ac:dyDescent="0.2">
      <c r="A665" s="20" t="s">
        <v>521</v>
      </c>
      <c r="B665" s="20" t="s">
        <v>16861</v>
      </c>
      <c r="C665" s="20" t="s">
        <v>16776</v>
      </c>
      <c r="D665" s="20" t="s">
        <v>430</v>
      </c>
      <c r="E665" s="20" t="s">
        <v>524</v>
      </c>
      <c r="F665" s="20" t="s">
        <v>523</v>
      </c>
      <c r="G665" s="20" t="s">
        <v>16777</v>
      </c>
      <c r="H665" s="20" t="s">
        <v>14897</v>
      </c>
      <c r="I665" s="20" t="s">
        <v>16778</v>
      </c>
      <c r="J665" s="20" t="s">
        <v>101</v>
      </c>
      <c r="K665" s="20" t="s">
        <v>14732</v>
      </c>
      <c r="L665" s="20" t="s">
        <v>16862</v>
      </c>
      <c r="M665" s="20" t="s">
        <v>16863</v>
      </c>
      <c r="N665" s="20" t="s">
        <v>14698</v>
      </c>
      <c r="O665" s="20" t="s">
        <v>15195</v>
      </c>
      <c r="P665" s="20" t="s">
        <v>14735</v>
      </c>
      <c r="Q665" s="20"/>
      <c r="R665" s="20"/>
      <c r="S665" s="20" t="s">
        <v>16781</v>
      </c>
      <c r="T665" s="20" t="s">
        <v>14704</v>
      </c>
      <c r="U665" s="20" t="s">
        <v>16868</v>
      </c>
      <c r="V665" s="20" t="s">
        <v>15851</v>
      </c>
      <c r="W665" s="20"/>
      <c r="X665" s="20"/>
      <c r="Y665" s="20" t="s">
        <v>69</v>
      </c>
      <c r="Z665" s="20"/>
      <c r="AA665" s="20" t="s">
        <v>14775</v>
      </c>
      <c r="AB665" s="20" t="s">
        <v>69</v>
      </c>
      <c r="AC665" s="20" t="s">
        <v>14884</v>
      </c>
      <c r="AD665" s="20" t="s">
        <v>69</v>
      </c>
      <c r="AE665" s="20" t="s">
        <v>16784</v>
      </c>
      <c r="AF665" s="20" t="s">
        <v>69</v>
      </c>
      <c r="AG665" s="20" t="s">
        <v>16869</v>
      </c>
      <c r="AH665" s="20"/>
      <c r="AI665" s="20"/>
      <c r="AJ665" s="20" t="s">
        <v>14276</v>
      </c>
      <c r="AK665" s="20" t="s">
        <v>14276</v>
      </c>
      <c r="AL665" s="20" t="s">
        <v>14283</v>
      </c>
      <c r="AM665" s="20" t="s">
        <v>15199</v>
      </c>
      <c r="AN665" s="20" t="s">
        <v>105</v>
      </c>
      <c r="AO665" s="20"/>
    </row>
    <row r="666" spans="1:41" x14ac:dyDescent="0.2">
      <c r="A666" s="20" t="s">
        <v>521</v>
      </c>
      <c r="B666" s="20" t="s">
        <v>16861</v>
      </c>
      <c r="C666" s="20" t="s">
        <v>16776</v>
      </c>
      <c r="D666" s="20" t="s">
        <v>430</v>
      </c>
      <c r="E666" s="20" t="s">
        <v>524</v>
      </c>
      <c r="F666" s="20" t="s">
        <v>523</v>
      </c>
      <c r="G666" s="20" t="s">
        <v>16777</v>
      </c>
      <c r="H666" s="20" t="s">
        <v>14897</v>
      </c>
      <c r="I666" s="20" t="s">
        <v>16778</v>
      </c>
      <c r="J666" s="20" t="s">
        <v>101</v>
      </c>
      <c r="K666" s="20" t="s">
        <v>14732</v>
      </c>
      <c r="L666" s="20" t="s">
        <v>16862</v>
      </c>
      <c r="M666" s="20" t="s">
        <v>16863</v>
      </c>
      <c r="N666" s="20" t="s">
        <v>14698</v>
      </c>
      <c r="O666" s="20" t="s">
        <v>15195</v>
      </c>
      <c r="P666" s="20" t="s">
        <v>14735</v>
      </c>
      <c r="Q666" s="20"/>
      <c r="R666" s="20"/>
      <c r="S666" s="20" t="s">
        <v>16781</v>
      </c>
      <c r="T666" s="20" t="s">
        <v>14709</v>
      </c>
      <c r="U666" s="20" t="s">
        <v>16870</v>
      </c>
      <c r="V666" s="20" t="s">
        <v>16871</v>
      </c>
      <c r="W666" s="20"/>
      <c r="X666" s="20"/>
      <c r="Y666" s="20" t="s">
        <v>69</v>
      </c>
      <c r="Z666" s="20"/>
      <c r="AA666" s="20" t="s">
        <v>14775</v>
      </c>
      <c r="AB666" s="20" t="s">
        <v>69</v>
      </c>
      <c r="AC666" s="20" t="s">
        <v>14884</v>
      </c>
      <c r="AD666" s="20" t="s">
        <v>69</v>
      </c>
      <c r="AE666" s="20" t="s">
        <v>16787</v>
      </c>
      <c r="AF666" s="20" t="s">
        <v>69</v>
      </c>
      <c r="AG666" s="20" t="s">
        <v>16869</v>
      </c>
      <c r="AH666" s="20"/>
      <c r="AI666" s="20"/>
      <c r="AJ666" s="20" t="s">
        <v>14276</v>
      </c>
      <c r="AK666" s="20" t="s">
        <v>14276</v>
      </c>
      <c r="AL666" s="20" t="s">
        <v>14283</v>
      </c>
      <c r="AM666" s="20" t="s">
        <v>15199</v>
      </c>
      <c r="AN666" s="20" t="s">
        <v>105</v>
      </c>
      <c r="AO666" s="20"/>
    </row>
    <row r="667" spans="1:41" x14ac:dyDescent="0.2">
      <c r="A667" s="20" t="s">
        <v>521</v>
      </c>
      <c r="B667" s="20" t="s">
        <v>16861</v>
      </c>
      <c r="C667" s="20" t="s">
        <v>16776</v>
      </c>
      <c r="D667" s="20" t="s">
        <v>430</v>
      </c>
      <c r="E667" s="20" t="s">
        <v>524</v>
      </c>
      <c r="F667" s="20" t="s">
        <v>523</v>
      </c>
      <c r="G667" s="20" t="s">
        <v>16777</v>
      </c>
      <c r="H667" s="20" t="s">
        <v>14897</v>
      </c>
      <c r="I667" s="20" t="s">
        <v>16778</v>
      </c>
      <c r="J667" s="20" t="s">
        <v>101</v>
      </c>
      <c r="K667" s="20" t="s">
        <v>14732</v>
      </c>
      <c r="L667" s="20" t="s">
        <v>16862</v>
      </c>
      <c r="M667" s="20" t="s">
        <v>16863</v>
      </c>
      <c r="N667" s="20" t="s">
        <v>14698</v>
      </c>
      <c r="O667" s="20" t="s">
        <v>15195</v>
      </c>
      <c r="P667" s="20" t="s">
        <v>14735</v>
      </c>
      <c r="Q667" s="20"/>
      <c r="R667" s="20"/>
      <c r="S667" s="20" t="s">
        <v>16781</v>
      </c>
      <c r="T667" s="20" t="s">
        <v>14846</v>
      </c>
      <c r="U667" s="20" t="s">
        <v>16792</v>
      </c>
      <c r="V667" s="20" t="s">
        <v>16166</v>
      </c>
      <c r="W667" s="20"/>
      <c r="X667" s="20"/>
      <c r="Y667" s="20" t="s">
        <v>69</v>
      </c>
      <c r="Z667" s="20"/>
      <c r="AA667" s="20" t="s">
        <v>14775</v>
      </c>
      <c r="AB667" s="20" t="s">
        <v>69</v>
      </c>
      <c r="AC667" s="20" t="s">
        <v>14884</v>
      </c>
      <c r="AD667" s="20" t="s">
        <v>69</v>
      </c>
      <c r="AE667" s="20" t="s">
        <v>16787</v>
      </c>
      <c r="AF667" s="20" t="s">
        <v>69</v>
      </c>
      <c r="AG667" s="20" t="s">
        <v>16869</v>
      </c>
      <c r="AH667" s="20"/>
      <c r="AI667" s="20"/>
      <c r="AJ667" s="20" t="s">
        <v>14276</v>
      </c>
      <c r="AK667" s="20" t="s">
        <v>14276</v>
      </c>
      <c r="AL667" s="20" t="s">
        <v>14283</v>
      </c>
      <c r="AM667" s="20" t="s">
        <v>15199</v>
      </c>
      <c r="AN667" s="20" t="s">
        <v>105</v>
      </c>
      <c r="AO667" s="20"/>
    </row>
    <row r="668" spans="1:41" x14ac:dyDescent="0.2">
      <c r="A668" s="20" t="s">
        <v>521</v>
      </c>
      <c r="B668" s="20" t="s">
        <v>16861</v>
      </c>
      <c r="C668" s="20" t="s">
        <v>16776</v>
      </c>
      <c r="D668" s="20" t="s">
        <v>430</v>
      </c>
      <c r="E668" s="20" t="s">
        <v>524</v>
      </c>
      <c r="F668" s="20" t="s">
        <v>523</v>
      </c>
      <c r="G668" s="20" t="s">
        <v>16777</v>
      </c>
      <c r="H668" s="20" t="s">
        <v>14897</v>
      </c>
      <c r="I668" s="20" t="s">
        <v>16778</v>
      </c>
      <c r="J668" s="20" t="s">
        <v>101</v>
      </c>
      <c r="K668" s="20" t="s">
        <v>14732</v>
      </c>
      <c r="L668" s="20" t="s">
        <v>16862</v>
      </c>
      <c r="M668" s="20" t="s">
        <v>16863</v>
      </c>
      <c r="N668" s="20" t="s">
        <v>14698</v>
      </c>
      <c r="O668" s="20" t="s">
        <v>15195</v>
      </c>
      <c r="P668" s="20" t="s">
        <v>14735</v>
      </c>
      <c r="Q668" s="20"/>
      <c r="R668" s="20"/>
      <c r="S668" s="20" t="s">
        <v>16781</v>
      </c>
      <c r="T668" s="20" t="s">
        <v>14704</v>
      </c>
      <c r="U668" s="20" t="s">
        <v>16872</v>
      </c>
      <c r="V668" s="20" t="s">
        <v>16873</v>
      </c>
      <c r="W668" s="20"/>
      <c r="X668" s="20"/>
      <c r="Y668" s="20" t="s">
        <v>69</v>
      </c>
      <c r="Z668" s="20"/>
      <c r="AA668" s="20" t="s">
        <v>14775</v>
      </c>
      <c r="AB668" s="20" t="s">
        <v>69</v>
      </c>
      <c r="AC668" s="20" t="s">
        <v>14884</v>
      </c>
      <c r="AD668" s="20" t="s">
        <v>69</v>
      </c>
      <c r="AE668" s="20" t="s">
        <v>16784</v>
      </c>
      <c r="AF668" s="20" t="s">
        <v>69</v>
      </c>
      <c r="AG668" s="20" t="s">
        <v>16874</v>
      </c>
      <c r="AH668" s="20"/>
      <c r="AI668" s="20"/>
      <c r="AJ668" s="20" t="s">
        <v>14276</v>
      </c>
      <c r="AK668" s="20" t="s">
        <v>14276</v>
      </c>
      <c r="AL668" s="20" t="s">
        <v>14283</v>
      </c>
      <c r="AM668" s="20" t="s">
        <v>15199</v>
      </c>
      <c r="AN668" s="20" t="s">
        <v>105</v>
      </c>
      <c r="AO668" s="20"/>
    </row>
    <row r="669" spans="1:41" x14ac:dyDescent="0.2">
      <c r="A669" s="20" t="s">
        <v>521</v>
      </c>
      <c r="B669" s="20" t="s">
        <v>16861</v>
      </c>
      <c r="C669" s="20" t="s">
        <v>16776</v>
      </c>
      <c r="D669" s="20" t="s">
        <v>430</v>
      </c>
      <c r="E669" s="20" t="s">
        <v>524</v>
      </c>
      <c r="F669" s="20" t="s">
        <v>523</v>
      </c>
      <c r="G669" s="20" t="s">
        <v>16777</v>
      </c>
      <c r="H669" s="20" t="s">
        <v>14897</v>
      </c>
      <c r="I669" s="20" t="s">
        <v>16778</v>
      </c>
      <c r="J669" s="20" t="s">
        <v>101</v>
      </c>
      <c r="K669" s="20" t="s">
        <v>14732</v>
      </c>
      <c r="L669" s="20" t="s">
        <v>16862</v>
      </c>
      <c r="M669" s="20" t="s">
        <v>16863</v>
      </c>
      <c r="N669" s="20" t="s">
        <v>14698</v>
      </c>
      <c r="O669" s="20" t="s">
        <v>15195</v>
      </c>
      <c r="P669" s="20" t="s">
        <v>14735</v>
      </c>
      <c r="Q669" s="20"/>
      <c r="R669" s="20"/>
      <c r="S669" s="20" t="s">
        <v>16781</v>
      </c>
      <c r="T669" s="20" t="s">
        <v>14709</v>
      </c>
      <c r="U669" s="20" t="s">
        <v>16875</v>
      </c>
      <c r="V669" s="20" t="s">
        <v>16876</v>
      </c>
      <c r="W669" s="20"/>
      <c r="X669" s="20"/>
      <c r="Y669" s="20" t="s">
        <v>69</v>
      </c>
      <c r="Z669" s="20"/>
      <c r="AA669" s="20" t="s">
        <v>14775</v>
      </c>
      <c r="AB669" s="20" t="s">
        <v>69</v>
      </c>
      <c r="AC669" s="20" t="s">
        <v>14884</v>
      </c>
      <c r="AD669" s="20" t="s">
        <v>69</v>
      </c>
      <c r="AE669" s="20" t="s">
        <v>16787</v>
      </c>
      <c r="AF669" s="20" t="s">
        <v>69</v>
      </c>
      <c r="AG669" s="20" t="s">
        <v>16874</v>
      </c>
      <c r="AH669" s="20"/>
      <c r="AI669" s="20"/>
      <c r="AJ669" s="20" t="s">
        <v>14276</v>
      </c>
      <c r="AK669" s="20" t="s">
        <v>14276</v>
      </c>
      <c r="AL669" s="20" t="s">
        <v>14283</v>
      </c>
      <c r="AM669" s="20" t="s">
        <v>15199</v>
      </c>
      <c r="AN669" s="20" t="s">
        <v>105</v>
      </c>
      <c r="AO669" s="20"/>
    </row>
    <row r="670" spans="1:41" x14ac:dyDescent="0.2">
      <c r="A670" s="20" t="s">
        <v>521</v>
      </c>
      <c r="B670" s="20" t="s">
        <v>16861</v>
      </c>
      <c r="C670" s="20" t="s">
        <v>16776</v>
      </c>
      <c r="D670" s="20" t="s">
        <v>430</v>
      </c>
      <c r="E670" s="20" t="s">
        <v>524</v>
      </c>
      <c r="F670" s="20" t="s">
        <v>523</v>
      </c>
      <c r="G670" s="20" t="s">
        <v>16777</v>
      </c>
      <c r="H670" s="20" t="s">
        <v>14897</v>
      </c>
      <c r="I670" s="20" t="s">
        <v>16778</v>
      </c>
      <c r="J670" s="20" t="s">
        <v>101</v>
      </c>
      <c r="K670" s="20" t="s">
        <v>14732</v>
      </c>
      <c r="L670" s="20" t="s">
        <v>16862</v>
      </c>
      <c r="M670" s="20" t="s">
        <v>16863</v>
      </c>
      <c r="N670" s="20" t="s">
        <v>14698</v>
      </c>
      <c r="O670" s="20" t="s">
        <v>15195</v>
      </c>
      <c r="P670" s="20" t="s">
        <v>14735</v>
      </c>
      <c r="Q670" s="20"/>
      <c r="R670" s="20"/>
      <c r="S670" s="20" t="s">
        <v>16781</v>
      </c>
      <c r="T670" s="20" t="s">
        <v>14846</v>
      </c>
      <c r="U670" s="20" t="s">
        <v>15680</v>
      </c>
      <c r="V670" s="20" t="s">
        <v>16877</v>
      </c>
      <c r="W670" s="20"/>
      <c r="X670" s="20"/>
      <c r="Y670" s="20" t="s">
        <v>69</v>
      </c>
      <c r="Z670" s="20"/>
      <c r="AA670" s="20" t="s">
        <v>14775</v>
      </c>
      <c r="AB670" s="20" t="s">
        <v>69</v>
      </c>
      <c r="AC670" s="20" t="s">
        <v>14884</v>
      </c>
      <c r="AD670" s="20" t="s">
        <v>69</v>
      </c>
      <c r="AE670" s="20" t="s">
        <v>16787</v>
      </c>
      <c r="AF670" s="20" t="s">
        <v>69</v>
      </c>
      <c r="AG670" s="20" t="s">
        <v>16874</v>
      </c>
      <c r="AH670" s="20"/>
      <c r="AI670" s="20"/>
      <c r="AJ670" s="20" t="s">
        <v>14276</v>
      </c>
      <c r="AK670" s="20" t="s">
        <v>14276</v>
      </c>
      <c r="AL670" s="20" t="s">
        <v>14283</v>
      </c>
      <c r="AM670" s="20" t="s">
        <v>15199</v>
      </c>
      <c r="AN670" s="20" t="s">
        <v>105</v>
      </c>
      <c r="AO670" s="20"/>
    </row>
    <row r="671" spans="1:41" x14ac:dyDescent="0.2">
      <c r="A671" s="20" t="s">
        <v>521</v>
      </c>
      <c r="B671" s="20" t="s">
        <v>16861</v>
      </c>
      <c r="C671" s="20" t="s">
        <v>16776</v>
      </c>
      <c r="D671" s="20" t="s">
        <v>430</v>
      </c>
      <c r="E671" s="20" t="s">
        <v>524</v>
      </c>
      <c r="F671" s="20" t="s">
        <v>523</v>
      </c>
      <c r="G671" s="20" t="s">
        <v>16777</v>
      </c>
      <c r="H671" s="20" t="s">
        <v>14897</v>
      </c>
      <c r="I671" s="20" t="s">
        <v>16778</v>
      </c>
      <c r="J671" s="20" t="s">
        <v>101</v>
      </c>
      <c r="K671" s="20" t="s">
        <v>14732</v>
      </c>
      <c r="L671" s="20" t="s">
        <v>14435</v>
      </c>
      <c r="M671" s="20" t="s">
        <v>16863</v>
      </c>
      <c r="N671" s="20" t="s">
        <v>14698</v>
      </c>
      <c r="O671" s="20" t="s">
        <v>15195</v>
      </c>
      <c r="P671" s="20" t="s">
        <v>14735</v>
      </c>
      <c r="Q671" s="20"/>
      <c r="R671" s="20"/>
      <c r="S671" s="20" t="s">
        <v>16781</v>
      </c>
      <c r="T671" s="20" t="s">
        <v>14704</v>
      </c>
      <c r="U671" s="20" t="s">
        <v>16878</v>
      </c>
      <c r="V671" s="20" t="s">
        <v>16061</v>
      </c>
      <c r="W671" s="20"/>
      <c r="X671" s="20"/>
      <c r="Y671" s="20" t="s">
        <v>69</v>
      </c>
      <c r="Z671" s="20"/>
      <c r="AA671" s="20" t="s">
        <v>14775</v>
      </c>
      <c r="AB671" s="20" t="s">
        <v>69</v>
      </c>
      <c r="AC671" s="20" t="s">
        <v>14884</v>
      </c>
      <c r="AD671" s="20" t="s">
        <v>69</v>
      </c>
      <c r="AE671" s="20" t="s">
        <v>16784</v>
      </c>
      <c r="AF671" s="20" t="s">
        <v>69</v>
      </c>
      <c r="AG671" s="20" t="s">
        <v>16879</v>
      </c>
      <c r="AH671" s="20"/>
      <c r="AI671" s="20"/>
      <c r="AJ671" s="20" t="s">
        <v>14276</v>
      </c>
      <c r="AK671" s="20" t="s">
        <v>14276</v>
      </c>
      <c r="AL671" s="20" t="s">
        <v>14283</v>
      </c>
      <c r="AM671" s="20" t="s">
        <v>15199</v>
      </c>
      <c r="AN671" s="20" t="s">
        <v>105</v>
      </c>
      <c r="AO671" s="20"/>
    </row>
    <row r="672" spans="1:41" x14ac:dyDescent="0.2">
      <c r="A672" s="20" t="s">
        <v>521</v>
      </c>
      <c r="B672" s="20" t="s">
        <v>16861</v>
      </c>
      <c r="C672" s="20" t="s">
        <v>16776</v>
      </c>
      <c r="D672" s="20" t="s">
        <v>430</v>
      </c>
      <c r="E672" s="20" t="s">
        <v>524</v>
      </c>
      <c r="F672" s="20" t="s">
        <v>523</v>
      </c>
      <c r="G672" s="20" t="s">
        <v>16777</v>
      </c>
      <c r="H672" s="20" t="s">
        <v>14897</v>
      </c>
      <c r="I672" s="20" t="s">
        <v>16778</v>
      </c>
      <c r="J672" s="20" t="s">
        <v>101</v>
      </c>
      <c r="K672" s="20" t="s">
        <v>14732</v>
      </c>
      <c r="L672" s="20" t="s">
        <v>14435</v>
      </c>
      <c r="M672" s="20" t="s">
        <v>16863</v>
      </c>
      <c r="N672" s="20" t="s">
        <v>14698</v>
      </c>
      <c r="O672" s="20" t="s">
        <v>15195</v>
      </c>
      <c r="P672" s="20" t="s">
        <v>14735</v>
      </c>
      <c r="Q672" s="20"/>
      <c r="R672" s="20"/>
      <c r="S672" s="20" t="s">
        <v>16781</v>
      </c>
      <c r="T672" s="20" t="s">
        <v>14709</v>
      </c>
      <c r="U672" s="20" t="s">
        <v>16880</v>
      </c>
      <c r="V672" s="20" t="s">
        <v>16881</v>
      </c>
      <c r="W672" s="20"/>
      <c r="X672" s="20"/>
      <c r="Y672" s="20" t="s">
        <v>69</v>
      </c>
      <c r="Z672" s="20"/>
      <c r="AA672" s="20" t="s">
        <v>14775</v>
      </c>
      <c r="AB672" s="20" t="s">
        <v>69</v>
      </c>
      <c r="AC672" s="20" t="s">
        <v>14884</v>
      </c>
      <c r="AD672" s="20" t="s">
        <v>69</v>
      </c>
      <c r="AE672" s="20" t="s">
        <v>16787</v>
      </c>
      <c r="AF672" s="20" t="s">
        <v>69</v>
      </c>
      <c r="AG672" s="20" t="s">
        <v>16879</v>
      </c>
      <c r="AH672" s="20"/>
      <c r="AI672" s="20"/>
      <c r="AJ672" s="20" t="s">
        <v>14276</v>
      </c>
      <c r="AK672" s="20" t="s">
        <v>14276</v>
      </c>
      <c r="AL672" s="20" t="s">
        <v>14283</v>
      </c>
      <c r="AM672" s="20" t="s">
        <v>15199</v>
      </c>
      <c r="AN672" s="20" t="s">
        <v>105</v>
      </c>
      <c r="AO672" s="20"/>
    </row>
    <row r="673" spans="1:41" x14ac:dyDescent="0.2">
      <c r="A673" s="20" t="s">
        <v>521</v>
      </c>
      <c r="B673" s="20" t="s">
        <v>16861</v>
      </c>
      <c r="C673" s="20" t="s">
        <v>16776</v>
      </c>
      <c r="D673" s="20" t="s">
        <v>430</v>
      </c>
      <c r="E673" s="20" t="s">
        <v>524</v>
      </c>
      <c r="F673" s="20" t="s">
        <v>523</v>
      </c>
      <c r="G673" s="20" t="s">
        <v>16777</v>
      </c>
      <c r="H673" s="20" t="s">
        <v>14897</v>
      </c>
      <c r="I673" s="20" t="s">
        <v>16778</v>
      </c>
      <c r="J673" s="20" t="s">
        <v>101</v>
      </c>
      <c r="K673" s="20" t="s">
        <v>14732</v>
      </c>
      <c r="L673" s="20" t="s">
        <v>14435</v>
      </c>
      <c r="M673" s="20" t="s">
        <v>16863</v>
      </c>
      <c r="N673" s="20" t="s">
        <v>14698</v>
      </c>
      <c r="O673" s="20" t="s">
        <v>15195</v>
      </c>
      <c r="P673" s="20" t="s">
        <v>14735</v>
      </c>
      <c r="Q673" s="20"/>
      <c r="R673" s="20"/>
      <c r="S673" s="20" t="s">
        <v>16781</v>
      </c>
      <c r="T673" s="20" t="s">
        <v>14846</v>
      </c>
      <c r="U673" s="20" t="s">
        <v>15616</v>
      </c>
      <c r="V673" s="20" t="s">
        <v>16882</v>
      </c>
      <c r="W673" s="20"/>
      <c r="X673" s="20"/>
      <c r="Y673" s="20" t="s">
        <v>69</v>
      </c>
      <c r="Z673" s="20"/>
      <c r="AA673" s="20" t="s">
        <v>14775</v>
      </c>
      <c r="AB673" s="20" t="s">
        <v>69</v>
      </c>
      <c r="AC673" s="20" t="s">
        <v>14884</v>
      </c>
      <c r="AD673" s="20" t="s">
        <v>69</v>
      </c>
      <c r="AE673" s="20" t="s">
        <v>16787</v>
      </c>
      <c r="AF673" s="20" t="s">
        <v>69</v>
      </c>
      <c r="AG673" s="20" t="s">
        <v>16879</v>
      </c>
      <c r="AH673" s="20"/>
      <c r="AI673" s="20"/>
      <c r="AJ673" s="20" t="s">
        <v>14276</v>
      </c>
      <c r="AK673" s="20" t="s">
        <v>14276</v>
      </c>
      <c r="AL673" s="20" t="s">
        <v>14283</v>
      </c>
      <c r="AM673" s="20" t="s">
        <v>15199</v>
      </c>
      <c r="AN673" s="20" t="s">
        <v>105</v>
      </c>
      <c r="AO673" s="20"/>
    </row>
    <row r="674" spans="1:41" x14ac:dyDescent="0.2">
      <c r="A674" s="20" t="s">
        <v>550</v>
      </c>
      <c r="B674" s="20" t="s">
        <v>16883</v>
      </c>
      <c r="C674" s="20" t="s">
        <v>16884</v>
      </c>
      <c r="D674" s="20" t="s">
        <v>445</v>
      </c>
      <c r="E674" s="20" t="s">
        <v>553</v>
      </c>
      <c r="F674" s="20" t="s">
        <v>16885</v>
      </c>
      <c r="G674" s="20" t="s">
        <v>16886</v>
      </c>
      <c r="H674" s="20" t="s">
        <v>110</v>
      </c>
      <c r="I674" s="20" t="s">
        <v>16887</v>
      </c>
      <c r="J674" s="20" t="s">
        <v>102</v>
      </c>
      <c r="K674" s="20" t="s">
        <v>14839</v>
      </c>
      <c r="L674" s="20"/>
      <c r="M674" s="20" t="s">
        <v>16888</v>
      </c>
      <c r="N674" s="20" t="s">
        <v>14742</v>
      </c>
      <c r="O674" s="20" t="s">
        <v>15195</v>
      </c>
      <c r="P674" s="20" t="s">
        <v>14735</v>
      </c>
      <c r="Q674" s="20"/>
      <c r="R674" s="20"/>
      <c r="S674" s="20" t="s">
        <v>16889</v>
      </c>
      <c r="T674" s="20" t="s">
        <v>16890</v>
      </c>
      <c r="U674" s="20" t="s">
        <v>16891</v>
      </c>
      <c r="V674" s="20" t="s">
        <v>16892</v>
      </c>
      <c r="W674" s="20"/>
      <c r="X674" s="20"/>
      <c r="Y674" s="20" t="s">
        <v>68</v>
      </c>
      <c r="Z674" s="20" t="s">
        <v>16893</v>
      </c>
      <c r="AA674" s="20" t="s">
        <v>15459</v>
      </c>
      <c r="AB674" s="20" t="s">
        <v>68</v>
      </c>
      <c r="AC674" s="20" t="s">
        <v>68</v>
      </c>
      <c r="AD674" s="20" t="s">
        <v>68</v>
      </c>
      <c r="AE674" s="20" t="s">
        <v>16894</v>
      </c>
      <c r="AF674" s="20" t="s">
        <v>68</v>
      </c>
      <c r="AG674" s="20" t="s">
        <v>16895</v>
      </c>
      <c r="AH674" s="20"/>
      <c r="AI674" s="20"/>
      <c r="AJ674" s="20" t="s">
        <v>14283</v>
      </c>
      <c r="AK674" s="20" t="s">
        <v>14283</v>
      </c>
      <c r="AL674" s="20" t="s">
        <v>14421</v>
      </c>
      <c r="AM674" s="20" t="s">
        <v>15199</v>
      </c>
      <c r="AN674" s="20" t="s">
        <v>109</v>
      </c>
      <c r="AO674" s="20"/>
    </row>
    <row r="675" spans="1:41" x14ac:dyDescent="0.2">
      <c r="A675" s="20" t="s">
        <v>550</v>
      </c>
      <c r="B675" s="20" t="s">
        <v>16896</v>
      </c>
      <c r="C675" s="20" t="s">
        <v>16884</v>
      </c>
      <c r="D675" s="20" t="s">
        <v>445</v>
      </c>
      <c r="E675" s="20" t="s">
        <v>553</v>
      </c>
      <c r="F675" s="20" t="s">
        <v>16885</v>
      </c>
      <c r="G675" s="20" t="s">
        <v>16886</v>
      </c>
      <c r="H675" s="20" t="s">
        <v>110</v>
      </c>
      <c r="I675" s="20" t="s">
        <v>16887</v>
      </c>
      <c r="J675" s="20" t="s">
        <v>102</v>
      </c>
      <c r="K675" s="20" t="s">
        <v>14839</v>
      </c>
      <c r="L675" s="20"/>
      <c r="M675" s="20" t="s">
        <v>16897</v>
      </c>
      <c r="N675" s="20" t="s">
        <v>14742</v>
      </c>
      <c r="O675" s="20" t="s">
        <v>15195</v>
      </c>
      <c r="P675" s="20" t="s">
        <v>14735</v>
      </c>
      <c r="Q675" s="20"/>
      <c r="R675" s="20"/>
      <c r="S675" s="20" t="s">
        <v>16889</v>
      </c>
      <c r="T675" s="20" t="s">
        <v>16890</v>
      </c>
      <c r="U675" s="20" t="s">
        <v>16898</v>
      </c>
      <c r="V675" s="20" t="s">
        <v>16892</v>
      </c>
      <c r="W675" s="20"/>
      <c r="X675" s="20"/>
      <c r="Y675" s="20" t="s">
        <v>68</v>
      </c>
      <c r="Z675" s="20" t="s">
        <v>16899</v>
      </c>
      <c r="AA675" s="20" t="s">
        <v>15459</v>
      </c>
      <c r="AB675" s="20" t="s">
        <v>68</v>
      </c>
      <c r="AC675" s="20" t="s">
        <v>68</v>
      </c>
      <c r="AD675" s="20" t="s">
        <v>68</v>
      </c>
      <c r="AE675" s="20" t="s">
        <v>16894</v>
      </c>
      <c r="AF675" s="20" t="s">
        <v>68</v>
      </c>
      <c r="AG675" s="20" t="s">
        <v>16900</v>
      </c>
      <c r="AH675" s="20"/>
      <c r="AI675" s="20"/>
      <c r="AJ675" s="20" t="s">
        <v>14283</v>
      </c>
      <c r="AK675" s="20" t="s">
        <v>14283</v>
      </c>
      <c r="AL675" s="20" t="s">
        <v>14421</v>
      </c>
      <c r="AM675" s="20" t="s">
        <v>15199</v>
      </c>
      <c r="AN675" s="20" t="s">
        <v>109</v>
      </c>
      <c r="AO675" s="20"/>
    </row>
    <row r="676" spans="1:41" x14ac:dyDescent="0.2">
      <c r="A676" s="20" t="s">
        <v>550</v>
      </c>
      <c r="B676" s="20" t="s">
        <v>16901</v>
      </c>
      <c r="C676" s="20" t="s">
        <v>16884</v>
      </c>
      <c r="D676" s="20" t="s">
        <v>445</v>
      </c>
      <c r="E676" s="20" t="s">
        <v>553</v>
      </c>
      <c r="F676" s="20" t="s">
        <v>16885</v>
      </c>
      <c r="G676" s="20" t="s">
        <v>16886</v>
      </c>
      <c r="H676" s="20" t="s">
        <v>110</v>
      </c>
      <c r="I676" s="20" t="s">
        <v>16887</v>
      </c>
      <c r="J676" s="20" t="s">
        <v>102</v>
      </c>
      <c r="K676" s="20" t="s">
        <v>14839</v>
      </c>
      <c r="L676" s="20"/>
      <c r="M676" s="20" t="s">
        <v>16902</v>
      </c>
      <c r="N676" s="20" t="s">
        <v>14742</v>
      </c>
      <c r="O676" s="20" t="s">
        <v>15195</v>
      </c>
      <c r="P676" s="20" t="s">
        <v>14735</v>
      </c>
      <c r="Q676" s="20"/>
      <c r="R676" s="20"/>
      <c r="S676" s="20" t="s">
        <v>16889</v>
      </c>
      <c r="T676" s="20" t="s">
        <v>16890</v>
      </c>
      <c r="U676" s="20" t="s">
        <v>16903</v>
      </c>
      <c r="V676" s="20" t="s">
        <v>16904</v>
      </c>
      <c r="W676" s="20"/>
      <c r="X676" s="20"/>
      <c r="Y676" s="20" t="s">
        <v>68</v>
      </c>
      <c r="Z676" s="20" t="s">
        <v>16905</v>
      </c>
      <c r="AA676" s="20" t="s">
        <v>15459</v>
      </c>
      <c r="AB676" s="20" t="s">
        <v>68</v>
      </c>
      <c r="AC676" s="20" t="s">
        <v>68</v>
      </c>
      <c r="AD676" s="20" t="s">
        <v>68</v>
      </c>
      <c r="AE676" s="20" t="s">
        <v>16894</v>
      </c>
      <c r="AF676" s="20" t="s">
        <v>68</v>
      </c>
      <c r="AG676" s="20" t="s">
        <v>16906</v>
      </c>
      <c r="AH676" s="20"/>
      <c r="AI676" s="20"/>
      <c r="AJ676" s="20" t="s">
        <v>14283</v>
      </c>
      <c r="AK676" s="20" t="s">
        <v>14283</v>
      </c>
      <c r="AL676" s="20" t="s">
        <v>14421</v>
      </c>
      <c r="AM676" s="20" t="s">
        <v>15199</v>
      </c>
      <c r="AN676" s="20" t="s">
        <v>109</v>
      </c>
      <c r="AO676" s="20"/>
    </row>
    <row r="677" spans="1:41" x14ac:dyDescent="0.2">
      <c r="A677" s="20" t="s">
        <v>550</v>
      </c>
      <c r="B677" s="20" t="s">
        <v>16907</v>
      </c>
      <c r="C677" s="20" t="s">
        <v>16884</v>
      </c>
      <c r="D677" s="20" t="s">
        <v>445</v>
      </c>
      <c r="E677" s="20" t="s">
        <v>553</v>
      </c>
      <c r="F677" s="20" t="s">
        <v>16885</v>
      </c>
      <c r="G677" s="20" t="s">
        <v>16886</v>
      </c>
      <c r="H677" s="20" t="s">
        <v>110</v>
      </c>
      <c r="I677" s="20" t="s">
        <v>16887</v>
      </c>
      <c r="J677" s="20" t="s">
        <v>102</v>
      </c>
      <c r="K677" s="20" t="s">
        <v>14839</v>
      </c>
      <c r="L677" s="20"/>
      <c r="M677" s="20" t="s">
        <v>16908</v>
      </c>
      <c r="N677" s="20" t="s">
        <v>14742</v>
      </c>
      <c r="O677" s="20" t="s">
        <v>15195</v>
      </c>
      <c r="P677" s="20" t="s">
        <v>14735</v>
      </c>
      <c r="Q677" s="20"/>
      <c r="R677" s="20"/>
      <c r="S677" s="20" t="s">
        <v>16889</v>
      </c>
      <c r="T677" s="20" t="s">
        <v>16890</v>
      </c>
      <c r="U677" s="20" t="s">
        <v>16909</v>
      </c>
      <c r="V677" s="20" t="s">
        <v>16910</v>
      </c>
      <c r="W677" s="20"/>
      <c r="X677" s="20"/>
      <c r="Y677" s="20" t="s">
        <v>68</v>
      </c>
      <c r="Z677" s="20" t="s">
        <v>16911</v>
      </c>
      <c r="AA677" s="20" t="s">
        <v>15459</v>
      </c>
      <c r="AB677" s="20" t="s">
        <v>68</v>
      </c>
      <c r="AC677" s="20" t="s">
        <v>68</v>
      </c>
      <c r="AD677" s="20" t="s">
        <v>68</v>
      </c>
      <c r="AE677" s="20" t="s">
        <v>16894</v>
      </c>
      <c r="AF677" s="20" t="s">
        <v>68</v>
      </c>
      <c r="AG677" s="20" t="s">
        <v>16912</v>
      </c>
      <c r="AH677" s="20"/>
      <c r="AI677" s="20"/>
      <c r="AJ677" s="20" t="s">
        <v>14283</v>
      </c>
      <c r="AK677" s="20" t="s">
        <v>14283</v>
      </c>
      <c r="AL677" s="20" t="s">
        <v>14421</v>
      </c>
      <c r="AM677" s="20" t="s">
        <v>15199</v>
      </c>
      <c r="AN677" s="20" t="s">
        <v>109</v>
      </c>
      <c r="AO677" s="20"/>
    </row>
    <row r="678" spans="1:41" x14ac:dyDescent="0.2">
      <c r="A678" s="20" t="s">
        <v>550</v>
      </c>
      <c r="B678" s="20" t="s">
        <v>16913</v>
      </c>
      <c r="C678" s="20" t="s">
        <v>16884</v>
      </c>
      <c r="D678" s="20" t="s">
        <v>445</v>
      </c>
      <c r="E678" s="20" t="s">
        <v>553</v>
      </c>
      <c r="F678" s="20" t="s">
        <v>16885</v>
      </c>
      <c r="G678" s="20" t="s">
        <v>16886</v>
      </c>
      <c r="H678" s="20" t="s">
        <v>110</v>
      </c>
      <c r="I678" s="20" t="s">
        <v>16887</v>
      </c>
      <c r="J678" s="20" t="s">
        <v>102</v>
      </c>
      <c r="K678" s="20" t="s">
        <v>14839</v>
      </c>
      <c r="L678" s="20"/>
      <c r="M678" s="20" t="s">
        <v>16914</v>
      </c>
      <c r="N678" s="20" t="s">
        <v>14742</v>
      </c>
      <c r="O678" s="20" t="s">
        <v>15195</v>
      </c>
      <c r="P678" s="20" t="s">
        <v>14735</v>
      </c>
      <c r="Q678" s="20"/>
      <c r="R678" s="20"/>
      <c r="S678" s="20" t="s">
        <v>16889</v>
      </c>
      <c r="T678" s="20" t="s">
        <v>16890</v>
      </c>
      <c r="U678" s="20" t="s">
        <v>16844</v>
      </c>
      <c r="V678" s="20" t="s">
        <v>16183</v>
      </c>
      <c r="W678" s="20"/>
      <c r="X678" s="20"/>
      <c r="Y678" s="20" t="s">
        <v>68</v>
      </c>
      <c r="Z678" s="20" t="s">
        <v>16915</v>
      </c>
      <c r="AA678" s="20" t="s">
        <v>15459</v>
      </c>
      <c r="AB678" s="20" t="s">
        <v>68</v>
      </c>
      <c r="AC678" s="20" t="s">
        <v>68</v>
      </c>
      <c r="AD678" s="20" t="s">
        <v>68</v>
      </c>
      <c r="AE678" s="20" t="s">
        <v>16894</v>
      </c>
      <c r="AF678" s="20" t="s">
        <v>68</v>
      </c>
      <c r="AG678" s="20" t="s">
        <v>16916</v>
      </c>
      <c r="AH678" s="20"/>
      <c r="AI678" s="20"/>
      <c r="AJ678" s="20" t="s">
        <v>14283</v>
      </c>
      <c r="AK678" s="20" t="s">
        <v>14283</v>
      </c>
      <c r="AL678" s="20" t="s">
        <v>14421</v>
      </c>
      <c r="AM678" s="20" t="s">
        <v>15199</v>
      </c>
      <c r="AN678" s="20" t="s">
        <v>109</v>
      </c>
      <c r="AO678" s="20"/>
    </row>
    <row r="679" spans="1:41" x14ac:dyDescent="0.2">
      <c r="A679" s="20" t="s">
        <v>550</v>
      </c>
      <c r="B679" s="20" t="s">
        <v>16917</v>
      </c>
      <c r="C679" s="20" t="s">
        <v>16884</v>
      </c>
      <c r="D679" s="20" t="s">
        <v>445</v>
      </c>
      <c r="E679" s="20" t="s">
        <v>553</v>
      </c>
      <c r="F679" s="20" t="s">
        <v>16885</v>
      </c>
      <c r="G679" s="20" t="s">
        <v>16886</v>
      </c>
      <c r="H679" s="20" t="s">
        <v>110</v>
      </c>
      <c r="I679" s="20" t="s">
        <v>16887</v>
      </c>
      <c r="J679" s="20" t="s">
        <v>102</v>
      </c>
      <c r="K679" s="20" t="s">
        <v>14839</v>
      </c>
      <c r="L679" s="20"/>
      <c r="M679" s="20" t="s">
        <v>16918</v>
      </c>
      <c r="N679" s="20" t="s">
        <v>14742</v>
      </c>
      <c r="O679" s="20" t="s">
        <v>15195</v>
      </c>
      <c r="P679" s="20" t="s">
        <v>14735</v>
      </c>
      <c r="Q679" s="20"/>
      <c r="R679" s="20"/>
      <c r="S679" s="20" t="s">
        <v>16889</v>
      </c>
      <c r="T679" s="20" t="s">
        <v>16890</v>
      </c>
      <c r="U679" s="20" t="s">
        <v>16919</v>
      </c>
      <c r="V679" s="20" t="s">
        <v>16892</v>
      </c>
      <c r="W679" s="20"/>
      <c r="X679" s="20"/>
      <c r="Y679" s="20" t="s">
        <v>68</v>
      </c>
      <c r="Z679" s="20" t="s">
        <v>16920</v>
      </c>
      <c r="AA679" s="20" t="s">
        <v>15459</v>
      </c>
      <c r="AB679" s="20" t="s">
        <v>68</v>
      </c>
      <c r="AC679" s="20" t="s">
        <v>68</v>
      </c>
      <c r="AD679" s="20" t="s">
        <v>68</v>
      </c>
      <c r="AE679" s="20" t="s">
        <v>16894</v>
      </c>
      <c r="AF679" s="20" t="s">
        <v>68</v>
      </c>
      <c r="AG679" s="20" t="s">
        <v>16921</v>
      </c>
      <c r="AH679" s="20"/>
      <c r="AI679" s="20"/>
      <c r="AJ679" s="20" t="s">
        <v>14283</v>
      </c>
      <c r="AK679" s="20" t="s">
        <v>14283</v>
      </c>
      <c r="AL679" s="20" t="s">
        <v>14421</v>
      </c>
      <c r="AM679" s="20" t="s">
        <v>15199</v>
      </c>
      <c r="AN679" s="20" t="s">
        <v>109</v>
      </c>
      <c r="AO679" s="20"/>
    </row>
    <row r="680" spans="1:41" x14ac:dyDescent="0.2">
      <c r="A680" s="20" t="s">
        <v>550</v>
      </c>
      <c r="B680" s="20" t="s">
        <v>16922</v>
      </c>
      <c r="C680" s="20" t="s">
        <v>16884</v>
      </c>
      <c r="D680" s="20" t="s">
        <v>445</v>
      </c>
      <c r="E680" s="20" t="s">
        <v>553</v>
      </c>
      <c r="F680" s="20" t="s">
        <v>16885</v>
      </c>
      <c r="G680" s="20" t="s">
        <v>16886</v>
      </c>
      <c r="H680" s="20" t="s">
        <v>110</v>
      </c>
      <c r="I680" s="20" t="s">
        <v>16887</v>
      </c>
      <c r="J680" s="20" t="s">
        <v>102</v>
      </c>
      <c r="K680" s="20" t="s">
        <v>14839</v>
      </c>
      <c r="L680" s="20"/>
      <c r="M680" s="20" t="s">
        <v>16923</v>
      </c>
      <c r="N680" s="20" t="s">
        <v>14742</v>
      </c>
      <c r="O680" s="20" t="s">
        <v>15195</v>
      </c>
      <c r="P680" s="20" t="s">
        <v>14735</v>
      </c>
      <c r="Q680" s="20"/>
      <c r="R680" s="20"/>
      <c r="S680" s="20" t="s">
        <v>16889</v>
      </c>
      <c r="T680" s="20" t="s">
        <v>16890</v>
      </c>
      <c r="U680" s="20" t="s">
        <v>16892</v>
      </c>
      <c r="V680" s="20" t="s">
        <v>16854</v>
      </c>
      <c r="W680" s="20"/>
      <c r="X680" s="20"/>
      <c r="Y680" s="20" t="s">
        <v>68</v>
      </c>
      <c r="Z680" s="20" t="s">
        <v>16924</v>
      </c>
      <c r="AA680" s="20" t="s">
        <v>15459</v>
      </c>
      <c r="AB680" s="20" t="s">
        <v>68</v>
      </c>
      <c r="AC680" s="20" t="s">
        <v>68</v>
      </c>
      <c r="AD680" s="20" t="s">
        <v>68</v>
      </c>
      <c r="AE680" s="20" t="s">
        <v>16894</v>
      </c>
      <c r="AF680" s="20" t="s">
        <v>68</v>
      </c>
      <c r="AG680" s="20" t="s">
        <v>16925</v>
      </c>
      <c r="AH680" s="20"/>
      <c r="AI680" s="20"/>
      <c r="AJ680" s="20" t="s">
        <v>14283</v>
      </c>
      <c r="AK680" s="20" t="s">
        <v>14283</v>
      </c>
      <c r="AL680" s="20" t="s">
        <v>14421</v>
      </c>
      <c r="AM680" s="20" t="s">
        <v>15199</v>
      </c>
      <c r="AN680" s="20" t="s">
        <v>109</v>
      </c>
      <c r="AO680" s="20"/>
    </row>
    <row r="681" spans="1:41" x14ac:dyDescent="0.2">
      <c r="A681" s="20" t="s">
        <v>550</v>
      </c>
      <c r="B681" s="20" t="s">
        <v>16926</v>
      </c>
      <c r="C681" s="20" t="s">
        <v>16884</v>
      </c>
      <c r="D681" s="20" t="s">
        <v>445</v>
      </c>
      <c r="E681" s="20" t="s">
        <v>553</v>
      </c>
      <c r="F681" s="20" t="s">
        <v>16885</v>
      </c>
      <c r="G681" s="20" t="s">
        <v>16886</v>
      </c>
      <c r="H681" s="20" t="s">
        <v>110</v>
      </c>
      <c r="I681" s="20" t="s">
        <v>16887</v>
      </c>
      <c r="J681" s="20" t="s">
        <v>102</v>
      </c>
      <c r="K681" s="20" t="s">
        <v>14839</v>
      </c>
      <c r="L681" s="20"/>
      <c r="M681" s="20" t="s">
        <v>16927</v>
      </c>
      <c r="N681" s="20" t="s">
        <v>14742</v>
      </c>
      <c r="O681" s="20" t="s">
        <v>15195</v>
      </c>
      <c r="P681" s="20" t="s">
        <v>14735</v>
      </c>
      <c r="Q681" s="20"/>
      <c r="R681" s="20"/>
      <c r="S681" s="20" t="s">
        <v>16889</v>
      </c>
      <c r="T681" s="20" t="s">
        <v>16890</v>
      </c>
      <c r="U681" s="20" t="s">
        <v>16892</v>
      </c>
      <c r="V681" s="20" t="s">
        <v>16928</v>
      </c>
      <c r="W681" s="20"/>
      <c r="X681" s="20"/>
      <c r="Y681" s="20" t="s">
        <v>68</v>
      </c>
      <c r="Z681" s="20" t="s">
        <v>14812</v>
      </c>
      <c r="AA681" s="20" t="s">
        <v>15459</v>
      </c>
      <c r="AB681" s="20" t="s">
        <v>68</v>
      </c>
      <c r="AC681" s="20" t="s">
        <v>68</v>
      </c>
      <c r="AD681" s="20" t="s">
        <v>68</v>
      </c>
      <c r="AE681" s="20" t="s">
        <v>16894</v>
      </c>
      <c r="AF681" s="20" t="s">
        <v>68</v>
      </c>
      <c r="AG681" s="20" t="s">
        <v>16929</v>
      </c>
      <c r="AH681" s="20"/>
      <c r="AI681" s="20"/>
      <c r="AJ681" s="20" t="s">
        <v>14283</v>
      </c>
      <c r="AK681" s="20" t="s">
        <v>14283</v>
      </c>
      <c r="AL681" s="20" t="s">
        <v>14421</v>
      </c>
      <c r="AM681" s="20" t="s">
        <v>15199</v>
      </c>
      <c r="AN681" s="20" t="s">
        <v>109</v>
      </c>
      <c r="AO681" s="20"/>
    </row>
    <row r="682" spans="1:41" x14ac:dyDescent="0.2">
      <c r="A682" s="20" t="s">
        <v>550</v>
      </c>
      <c r="B682" s="20" t="s">
        <v>16930</v>
      </c>
      <c r="C682" s="20" t="s">
        <v>16884</v>
      </c>
      <c r="D682" s="20" t="s">
        <v>445</v>
      </c>
      <c r="E682" s="20" t="s">
        <v>553</v>
      </c>
      <c r="F682" s="20" t="s">
        <v>16885</v>
      </c>
      <c r="G682" s="20" t="s">
        <v>16886</v>
      </c>
      <c r="H682" s="20" t="s">
        <v>110</v>
      </c>
      <c r="I682" s="20" t="s">
        <v>16887</v>
      </c>
      <c r="J682" s="20" t="s">
        <v>102</v>
      </c>
      <c r="K682" s="20" t="s">
        <v>14839</v>
      </c>
      <c r="L682" s="20"/>
      <c r="M682" s="20" t="s">
        <v>16931</v>
      </c>
      <c r="N682" s="20" t="s">
        <v>14742</v>
      </c>
      <c r="O682" s="20" t="s">
        <v>15195</v>
      </c>
      <c r="P682" s="20" t="s">
        <v>14735</v>
      </c>
      <c r="Q682" s="20"/>
      <c r="R682" s="20"/>
      <c r="S682" s="20" t="s">
        <v>16889</v>
      </c>
      <c r="T682" s="20" t="s">
        <v>16890</v>
      </c>
      <c r="U682" s="20" t="s">
        <v>16919</v>
      </c>
      <c r="V682" s="20" t="s">
        <v>16866</v>
      </c>
      <c r="W682" s="20"/>
      <c r="X682" s="20"/>
      <c r="Y682" s="20" t="s">
        <v>68</v>
      </c>
      <c r="Z682" s="20" t="s">
        <v>16932</v>
      </c>
      <c r="AA682" s="20" t="s">
        <v>15459</v>
      </c>
      <c r="AB682" s="20" t="s">
        <v>68</v>
      </c>
      <c r="AC682" s="20" t="s">
        <v>68</v>
      </c>
      <c r="AD682" s="20" t="s">
        <v>68</v>
      </c>
      <c r="AE682" s="20" t="s">
        <v>16894</v>
      </c>
      <c r="AF682" s="20" t="s">
        <v>68</v>
      </c>
      <c r="AG682" s="20" t="s">
        <v>16933</v>
      </c>
      <c r="AH682" s="20"/>
      <c r="AI682" s="20"/>
      <c r="AJ682" s="20" t="s">
        <v>14283</v>
      </c>
      <c r="AK682" s="20" t="s">
        <v>14283</v>
      </c>
      <c r="AL682" s="20" t="s">
        <v>14421</v>
      </c>
      <c r="AM682" s="20" t="s">
        <v>15199</v>
      </c>
      <c r="AN682" s="20" t="s">
        <v>109</v>
      </c>
      <c r="AO682" s="20"/>
    </row>
    <row r="683" spans="1:41" x14ac:dyDescent="0.2">
      <c r="A683" s="20" t="s">
        <v>550</v>
      </c>
      <c r="B683" s="20" t="s">
        <v>16883</v>
      </c>
      <c r="C683" s="20" t="s">
        <v>16884</v>
      </c>
      <c r="D683" s="20" t="s">
        <v>445</v>
      </c>
      <c r="E683" s="20" t="s">
        <v>553</v>
      </c>
      <c r="F683" s="20" t="s">
        <v>16885</v>
      </c>
      <c r="G683" s="20" t="s">
        <v>16886</v>
      </c>
      <c r="H683" s="20" t="s">
        <v>110</v>
      </c>
      <c r="I683" s="20" t="s">
        <v>16887</v>
      </c>
      <c r="J683" s="20" t="s">
        <v>102</v>
      </c>
      <c r="K683" s="20" t="s">
        <v>14839</v>
      </c>
      <c r="L683" s="20"/>
      <c r="M683" s="20" t="s">
        <v>16888</v>
      </c>
      <c r="N683" s="20" t="s">
        <v>15255</v>
      </c>
      <c r="O683" s="20" t="s">
        <v>15195</v>
      </c>
      <c r="P683" s="20" t="s">
        <v>14735</v>
      </c>
      <c r="Q683" s="20"/>
      <c r="R683" s="20"/>
      <c r="S683" s="20" t="s">
        <v>16889</v>
      </c>
      <c r="T683" s="20" t="s">
        <v>16890</v>
      </c>
      <c r="U683" s="20" t="s">
        <v>16934</v>
      </c>
      <c r="V683" s="20" t="s">
        <v>15472</v>
      </c>
      <c r="W683" s="20"/>
      <c r="X683" s="20"/>
      <c r="Y683" s="20" t="s">
        <v>68</v>
      </c>
      <c r="Z683" s="20" t="s">
        <v>16935</v>
      </c>
      <c r="AA683" s="20" t="s">
        <v>15459</v>
      </c>
      <c r="AB683" s="20" t="s">
        <v>68</v>
      </c>
      <c r="AC683" s="20" t="s">
        <v>68</v>
      </c>
      <c r="AD683" s="20" t="s">
        <v>68</v>
      </c>
      <c r="AE683" s="20" t="s">
        <v>16936</v>
      </c>
      <c r="AF683" s="20" t="s">
        <v>68</v>
      </c>
      <c r="AG683" s="20" t="s">
        <v>16895</v>
      </c>
      <c r="AH683" s="20"/>
      <c r="AI683" s="20"/>
      <c r="AJ683" s="20" t="s">
        <v>14283</v>
      </c>
      <c r="AK683" s="20" t="s">
        <v>14283</v>
      </c>
      <c r="AL683" s="20" t="s">
        <v>14421</v>
      </c>
      <c r="AM683" s="20" t="s">
        <v>15199</v>
      </c>
      <c r="AN683" s="20" t="s">
        <v>109</v>
      </c>
      <c r="AO683" s="20"/>
    </row>
    <row r="684" spans="1:41" x14ac:dyDescent="0.2">
      <c r="A684" s="20" t="s">
        <v>550</v>
      </c>
      <c r="B684" s="20" t="s">
        <v>16896</v>
      </c>
      <c r="C684" s="20" t="s">
        <v>16884</v>
      </c>
      <c r="D684" s="20" t="s">
        <v>445</v>
      </c>
      <c r="E684" s="20" t="s">
        <v>553</v>
      </c>
      <c r="F684" s="20" t="s">
        <v>16885</v>
      </c>
      <c r="G684" s="20" t="s">
        <v>16886</v>
      </c>
      <c r="H684" s="20" t="s">
        <v>110</v>
      </c>
      <c r="I684" s="20" t="s">
        <v>16887</v>
      </c>
      <c r="J684" s="20" t="s">
        <v>102</v>
      </c>
      <c r="K684" s="20" t="s">
        <v>14839</v>
      </c>
      <c r="L684" s="20"/>
      <c r="M684" s="20" t="s">
        <v>16897</v>
      </c>
      <c r="N684" s="20" t="s">
        <v>15255</v>
      </c>
      <c r="O684" s="20" t="s">
        <v>15195</v>
      </c>
      <c r="P684" s="20" t="s">
        <v>14735</v>
      </c>
      <c r="Q684" s="20"/>
      <c r="R684" s="20"/>
      <c r="S684" s="20" t="s">
        <v>16889</v>
      </c>
      <c r="T684" s="20" t="s">
        <v>16890</v>
      </c>
      <c r="U684" s="20" t="s">
        <v>16433</v>
      </c>
      <c r="V684" s="20" t="s">
        <v>16866</v>
      </c>
      <c r="W684" s="20"/>
      <c r="X684" s="20"/>
      <c r="Y684" s="20" t="s">
        <v>68</v>
      </c>
      <c r="Z684" s="20" t="s">
        <v>16156</v>
      </c>
      <c r="AA684" s="20" t="s">
        <v>15459</v>
      </c>
      <c r="AB684" s="20" t="s">
        <v>68</v>
      </c>
      <c r="AC684" s="20" t="s">
        <v>68</v>
      </c>
      <c r="AD684" s="20" t="s">
        <v>68</v>
      </c>
      <c r="AE684" s="20" t="s">
        <v>16936</v>
      </c>
      <c r="AF684" s="20" t="s">
        <v>68</v>
      </c>
      <c r="AG684" s="20" t="s">
        <v>16900</v>
      </c>
      <c r="AH684" s="20"/>
      <c r="AI684" s="20"/>
      <c r="AJ684" s="20" t="s">
        <v>14283</v>
      </c>
      <c r="AK684" s="20" t="s">
        <v>14283</v>
      </c>
      <c r="AL684" s="20" t="s">
        <v>14421</v>
      </c>
      <c r="AM684" s="20" t="s">
        <v>15199</v>
      </c>
      <c r="AN684" s="20" t="s">
        <v>109</v>
      </c>
      <c r="AO684" s="20"/>
    </row>
    <row r="685" spans="1:41" x14ac:dyDescent="0.2">
      <c r="A685" s="20" t="s">
        <v>550</v>
      </c>
      <c r="B685" s="20" t="s">
        <v>16901</v>
      </c>
      <c r="C685" s="20" t="s">
        <v>16884</v>
      </c>
      <c r="D685" s="20" t="s">
        <v>445</v>
      </c>
      <c r="E685" s="20" t="s">
        <v>553</v>
      </c>
      <c r="F685" s="20" t="s">
        <v>16885</v>
      </c>
      <c r="G685" s="20" t="s">
        <v>16886</v>
      </c>
      <c r="H685" s="20" t="s">
        <v>110</v>
      </c>
      <c r="I685" s="20" t="s">
        <v>16887</v>
      </c>
      <c r="J685" s="20" t="s">
        <v>102</v>
      </c>
      <c r="K685" s="20" t="s">
        <v>14839</v>
      </c>
      <c r="L685" s="20"/>
      <c r="M685" s="20" t="s">
        <v>16902</v>
      </c>
      <c r="N685" s="20" t="s">
        <v>15255</v>
      </c>
      <c r="O685" s="20" t="s">
        <v>15195</v>
      </c>
      <c r="P685" s="20" t="s">
        <v>14735</v>
      </c>
      <c r="Q685" s="20"/>
      <c r="R685" s="20"/>
      <c r="S685" s="20" t="s">
        <v>16889</v>
      </c>
      <c r="T685" s="20" t="s">
        <v>16890</v>
      </c>
      <c r="U685" s="20" t="s">
        <v>16866</v>
      </c>
      <c r="V685" s="20" t="s">
        <v>15611</v>
      </c>
      <c r="W685" s="20"/>
      <c r="X685" s="20"/>
      <c r="Y685" s="20" t="s">
        <v>68</v>
      </c>
      <c r="Z685" s="20" t="s">
        <v>14831</v>
      </c>
      <c r="AA685" s="20" t="s">
        <v>15459</v>
      </c>
      <c r="AB685" s="20" t="s">
        <v>68</v>
      </c>
      <c r="AC685" s="20" t="s">
        <v>68</v>
      </c>
      <c r="AD685" s="20" t="s">
        <v>68</v>
      </c>
      <c r="AE685" s="20" t="s">
        <v>16936</v>
      </c>
      <c r="AF685" s="20" t="s">
        <v>68</v>
      </c>
      <c r="AG685" s="20" t="s">
        <v>16906</v>
      </c>
      <c r="AH685" s="20"/>
      <c r="AI685" s="20"/>
      <c r="AJ685" s="20" t="s">
        <v>14283</v>
      </c>
      <c r="AK685" s="20" t="s">
        <v>14283</v>
      </c>
      <c r="AL685" s="20" t="s">
        <v>14421</v>
      </c>
      <c r="AM685" s="20" t="s">
        <v>15199</v>
      </c>
      <c r="AN685" s="20" t="s">
        <v>109</v>
      </c>
      <c r="AO685" s="20"/>
    </row>
    <row r="686" spans="1:41" x14ac:dyDescent="0.2">
      <c r="A686" s="20" t="s">
        <v>550</v>
      </c>
      <c r="B686" s="20" t="s">
        <v>16907</v>
      </c>
      <c r="C686" s="20" t="s">
        <v>16884</v>
      </c>
      <c r="D686" s="20" t="s">
        <v>445</v>
      </c>
      <c r="E686" s="20" t="s">
        <v>553</v>
      </c>
      <c r="F686" s="20" t="s">
        <v>16885</v>
      </c>
      <c r="G686" s="20" t="s">
        <v>16886</v>
      </c>
      <c r="H686" s="20" t="s">
        <v>110</v>
      </c>
      <c r="I686" s="20" t="s">
        <v>16887</v>
      </c>
      <c r="J686" s="20" t="s">
        <v>102</v>
      </c>
      <c r="K686" s="20" t="s">
        <v>14839</v>
      </c>
      <c r="L686" s="20"/>
      <c r="M686" s="20" t="s">
        <v>16908</v>
      </c>
      <c r="N686" s="20" t="s">
        <v>15255</v>
      </c>
      <c r="O686" s="20" t="s">
        <v>15195</v>
      </c>
      <c r="P686" s="20" t="s">
        <v>14735</v>
      </c>
      <c r="Q686" s="20"/>
      <c r="R686" s="20"/>
      <c r="S686" s="20" t="s">
        <v>16889</v>
      </c>
      <c r="T686" s="20" t="s">
        <v>16890</v>
      </c>
      <c r="U686" s="20" t="s">
        <v>16937</v>
      </c>
      <c r="V686" s="20" t="s">
        <v>16938</v>
      </c>
      <c r="W686" s="20"/>
      <c r="X686" s="20"/>
      <c r="Y686" s="20" t="s">
        <v>68</v>
      </c>
      <c r="Z686" s="20" t="s">
        <v>16399</v>
      </c>
      <c r="AA686" s="20" t="s">
        <v>15459</v>
      </c>
      <c r="AB686" s="20" t="s">
        <v>68</v>
      </c>
      <c r="AC686" s="20" t="s">
        <v>68</v>
      </c>
      <c r="AD686" s="20" t="s">
        <v>68</v>
      </c>
      <c r="AE686" s="20" t="s">
        <v>16936</v>
      </c>
      <c r="AF686" s="20" t="s">
        <v>68</v>
      </c>
      <c r="AG686" s="20" t="s">
        <v>16912</v>
      </c>
      <c r="AH686" s="20"/>
      <c r="AI686" s="20"/>
      <c r="AJ686" s="20" t="s">
        <v>14283</v>
      </c>
      <c r="AK686" s="20" t="s">
        <v>14283</v>
      </c>
      <c r="AL686" s="20" t="s">
        <v>14421</v>
      </c>
      <c r="AM686" s="20" t="s">
        <v>15199</v>
      </c>
      <c r="AN686" s="20" t="s">
        <v>109</v>
      </c>
      <c r="AO686" s="20"/>
    </row>
    <row r="687" spans="1:41" x14ac:dyDescent="0.2">
      <c r="A687" s="20" t="s">
        <v>550</v>
      </c>
      <c r="B687" s="20" t="s">
        <v>16913</v>
      </c>
      <c r="C687" s="20" t="s">
        <v>16884</v>
      </c>
      <c r="D687" s="20" t="s">
        <v>445</v>
      </c>
      <c r="E687" s="20" t="s">
        <v>553</v>
      </c>
      <c r="F687" s="20" t="s">
        <v>16885</v>
      </c>
      <c r="G687" s="20" t="s">
        <v>16886</v>
      </c>
      <c r="H687" s="20" t="s">
        <v>110</v>
      </c>
      <c r="I687" s="20" t="s">
        <v>16887</v>
      </c>
      <c r="J687" s="20" t="s">
        <v>102</v>
      </c>
      <c r="K687" s="20" t="s">
        <v>14839</v>
      </c>
      <c r="L687" s="20"/>
      <c r="M687" s="20" t="s">
        <v>16914</v>
      </c>
      <c r="N687" s="20" t="s">
        <v>15255</v>
      </c>
      <c r="O687" s="20" t="s">
        <v>15195</v>
      </c>
      <c r="P687" s="20" t="s">
        <v>14735</v>
      </c>
      <c r="Q687" s="20"/>
      <c r="R687" s="20"/>
      <c r="S687" s="20" t="s">
        <v>16889</v>
      </c>
      <c r="T687" s="20" t="s">
        <v>16890</v>
      </c>
      <c r="U687" s="20" t="s">
        <v>16939</v>
      </c>
      <c r="V687" s="20" t="s">
        <v>16940</v>
      </c>
      <c r="W687" s="20"/>
      <c r="X687" s="20"/>
      <c r="Y687" s="20" t="s">
        <v>68</v>
      </c>
      <c r="Z687" s="20" t="s">
        <v>16941</v>
      </c>
      <c r="AA687" s="20" t="s">
        <v>15459</v>
      </c>
      <c r="AB687" s="20" t="s">
        <v>68</v>
      </c>
      <c r="AC687" s="20" t="s">
        <v>68</v>
      </c>
      <c r="AD687" s="20" t="s">
        <v>68</v>
      </c>
      <c r="AE687" s="20" t="s">
        <v>16936</v>
      </c>
      <c r="AF687" s="20" t="s">
        <v>68</v>
      </c>
      <c r="AG687" s="20" t="s">
        <v>16916</v>
      </c>
      <c r="AH687" s="20"/>
      <c r="AI687" s="20"/>
      <c r="AJ687" s="20" t="s">
        <v>14283</v>
      </c>
      <c r="AK687" s="20" t="s">
        <v>14283</v>
      </c>
      <c r="AL687" s="20" t="s">
        <v>14421</v>
      </c>
      <c r="AM687" s="20" t="s">
        <v>15199</v>
      </c>
      <c r="AN687" s="20" t="s">
        <v>109</v>
      </c>
      <c r="AO687" s="20"/>
    </row>
    <row r="688" spans="1:41" x14ac:dyDescent="0.2">
      <c r="A688" s="20" t="s">
        <v>550</v>
      </c>
      <c r="B688" s="20" t="s">
        <v>16917</v>
      </c>
      <c r="C688" s="20" t="s">
        <v>16884</v>
      </c>
      <c r="D688" s="20" t="s">
        <v>445</v>
      </c>
      <c r="E688" s="20" t="s">
        <v>553</v>
      </c>
      <c r="F688" s="20" t="s">
        <v>16885</v>
      </c>
      <c r="G688" s="20" t="s">
        <v>16886</v>
      </c>
      <c r="H688" s="20" t="s">
        <v>110</v>
      </c>
      <c r="I688" s="20" t="s">
        <v>16887</v>
      </c>
      <c r="J688" s="20" t="s">
        <v>102</v>
      </c>
      <c r="K688" s="20" t="s">
        <v>14839</v>
      </c>
      <c r="L688" s="20"/>
      <c r="M688" s="20" t="s">
        <v>16918</v>
      </c>
      <c r="N688" s="20" t="s">
        <v>15255</v>
      </c>
      <c r="O688" s="20" t="s">
        <v>15195</v>
      </c>
      <c r="P688" s="20" t="s">
        <v>14735</v>
      </c>
      <c r="Q688" s="20"/>
      <c r="R688" s="20"/>
      <c r="S688" s="20" t="s">
        <v>16889</v>
      </c>
      <c r="T688" s="20" t="s">
        <v>16890</v>
      </c>
      <c r="U688" s="20" t="s">
        <v>16942</v>
      </c>
      <c r="V688" s="20" t="s">
        <v>16940</v>
      </c>
      <c r="W688" s="20"/>
      <c r="X688" s="20"/>
      <c r="Y688" s="20" t="s">
        <v>68</v>
      </c>
      <c r="Z688" s="20" t="s">
        <v>15616</v>
      </c>
      <c r="AA688" s="20" t="s">
        <v>15459</v>
      </c>
      <c r="AB688" s="20" t="s">
        <v>68</v>
      </c>
      <c r="AC688" s="20" t="s">
        <v>68</v>
      </c>
      <c r="AD688" s="20" t="s">
        <v>68</v>
      </c>
      <c r="AE688" s="20" t="s">
        <v>16936</v>
      </c>
      <c r="AF688" s="20" t="s">
        <v>68</v>
      </c>
      <c r="AG688" s="20" t="s">
        <v>16921</v>
      </c>
      <c r="AH688" s="20"/>
      <c r="AI688" s="20"/>
      <c r="AJ688" s="20" t="s">
        <v>14283</v>
      </c>
      <c r="AK688" s="20" t="s">
        <v>14283</v>
      </c>
      <c r="AL688" s="20" t="s">
        <v>14421</v>
      </c>
      <c r="AM688" s="20" t="s">
        <v>15199</v>
      </c>
      <c r="AN688" s="20" t="s">
        <v>109</v>
      </c>
      <c r="AO688" s="20"/>
    </row>
    <row r="689" spans="1:41" x14ac:dyDescent="0.2">
      <c r="A689" s="20" t="s">
        <v>550</v>
      </c>
      <c r="B689" s="20" t="s">
        <v>16922</v>
      </c>
      <c r="C689" s="20" t="s">
        <v>16884</v>
      </c>
      <c r="D689" s="20" t="s">
        <v>445</v>
      </c>
      <c r="E689" s="20" t="s">
        <v>553</v>
      </c>
      <c r="F689" s="20" t="s">
        <v>16885</v>
      </c>
      <c r="G689" s="20" t="s">
        <v>16886</v>
      </c>
      <c r="H689" s="20" t="s">
        <v>110</v>
      </c>
      <c r="I689" s="20" t="s">
        <v>16887</v>
      </c>
      <c r="J689" s="20" t="s">
        <v>102</v>
      </c>
      <c r="K689" s="20" t="s">
        <v>14839</v>
      </c>
      <c r="L689" s="20"/>
      <c r="M689" s="20" t="s">
        <v>16923</v>
      </c>
      <c r="N689" s="20" t="s">
        <v>15255</v>
      </c>
      <c r="O689" s="20" t="s">
        <v>15195</v>
      </c>
      <c r="P689" s="20" t="s">
        <v>14735</v>
      </c>
      <c r="Q689" s="20"/>
      <c r="R689" s="20"/>
      <c r="S689" s="20" t="s">
        <v>16889</v>
      </c>
      <c r="T689" s="20" t="s">
        <v>16890</v>
      </c>
      <c r="U689" s="20" t="s">
        <v>16934</v>
      </c>
      <c r="V689" s="20" t="s">
        <v>16892</v>
      </c>
      <c r="W689" s="20"/>
      <c r="X689" s="20"/>
      <c r="Y689" s="20" t="s">
        <v>68</v>
      </c>
      <c r="Z689" s="20" t="s">
        <v>16522</v>
      </c>
      <c r="AA689" s="20" t="s">
        <v>15459</v>
      </c>
      <c r="AB689" s="20" t="s">
        <v>68</v>
      </c>
      <c r="AC689" s="20" t="s">
        <v>68</v>
      </c>
      <c r="AD689" s="20" t="s">
        <v>68</v>
      </c>
      <c r="AE689" s="20" t="s">
        <v>16936</v>
      </c>
      <c r="AF689" s="20" t="s">
        <v>68</v>
      </c>
      <c r="AG689" s="20" t="s">
        <v>16925</v>
      </c>
      <c r="AH689" s="20"/>
      <c r="AI689" s="20"/>
      <c r="AJ689" s="20" t="s">
        <v>14283</v>
      </c>
      <c r="AK689" s="20" t="s">
        <v>14283</v>
      </c>
      <c r="AL689" s="20" t="s">
        <v>14421</v>
      </c>
      <c r="AM689" s="20" t="s">
        <v>15199</v>
      </c>
      <c r="AN689" s="20" t="s">
        <v>109</v>
      </c>
      <c r="AO689" s="20"/>
    </row>
    <row r="690" spans="1:41" x14ac:dyDescent="0.2">
      <c r="A690" s="20" t="s">
        <v>550</v>
      </c>
      <c r="B690" s="20" t="s">
        <v>16926</v>
      </c>
      <c r="C690" s="20" t="s">
        <v>16884</v>
      </c>
      <c r="D690" s="20" t="s">
        <v>445</v>
      </c>
      <c r="E690" s="20" t="s">
        <v>553</v>
      </c>
      <c r="F690" s="20" t="s">
        <v>16885</v>
      </c>
      <c r="G690" s="20" t="s">
        <v>16886</v>
      </c>
      <c r="H690" s="20" t="s">
        <v>110</v>
      </c>
      <c r="I690" s="20" t="s">
        <v>16887</v>
      </c>
      <c r="J690" s="20" t="s">
        <v>102</v>
      </c>
      <c r="K690" s="20" t="s">
        <v>14839</v>
      </c>
      <c r="L690" s="20"/>
      <c r="M690" s="20" t="s">
        <v>16927</v>
      </c>
      <c r="N690" s="20" t="s">
        <v>15255</v>
      </c>
      <c r="O690" s="20" t="s">
        <v>15195</v>
      </c>
      <c r="P690" s="20" t="s">
        <v>14735</v>
      </c>
      <c r="Q690" s="20"/>
      <c r="R690" s="20"/>
      <c r="S690" s="20" t="s">
        <v>16889</v>
      </c>
      <c r="T690" s="20" t="s">
        <v>16890</v>
      </c>
      <c r="U690" s="20" t="s">
        <v>16934</v>
      </c>
      <c r="V690" s="20" t="s">
        <v>16943</v>
      </c>
      <c r="W690" s="20"/>
      <c r="X690" s="20"/>
      <c r="Y690" s="20" t="s">
        <v>68</v>
      </c>
      <c r="Z690" s="20" t="s">
        <v>16944</v>
      </c>
      <c r="AA690" s="20" t="s">
        <v>15459</v>
      </c>
      <c r="AB690" s="20" t="s">
        <v>68</v>
      </c>
      <c r="AC690" s="20" t="s">
        <v>68</v>
      </c>
      <c r="AD690" s="20" t="s">
        <v>68</v>
      </c>
      <c r="AE690" s="20" t="s">
        <v>16936</v>
      </c>
      <c r="AF690" s="20" t="s">
        <v>68</v>
      </c>
      <c r="AG690" s="20" t="s">
        <v>16929</v>
      </c>
      <c r="AH690" s="20"/>
      <c r="AI690" s="20"/>
      <c r="AJ690" s="20" t="s">
        <v>14283</v>
      </c>
      <c r="AK690" s="20" t="s">
        <v>14283</v>
      </c>
      <c r="AL690" s="20" t="s">
        <v>14421</v>
      </c>
      <c r="AM690" s="20" t="s">
        <v>15199</v>
      </c>
      <c r="AN690" s="20" t="s">
        <v>109</v>
      </c>
      <c r="AO690" s="20"/>
    </row>
    <row r="691" spans="1:41" x14ac:dyDescent="0.2">
      <c r="A691" s="20" t="s">
        <v>550</v>
      </c>
      <c r="B691" s="20" t="s">
        <v>16930</v>
      </c>
      <c r="C691" s="20" t="s">
        <v>16884</v>
      </c>
      <c r="D691" s="20" t="s">
        <v>445</v>
      </c>
      <c r="E691" s="20" t="s">
        <v>553</v>
      </c>
      <c r="F691" s="20" t="s">
        <v>16885</v>
      </c>
      <c r="G691" s="20" t="s">
        <v>16886</v>
      </c>
      <c r="H691" s="20" t="s">
        <v>110</v>
      </c>
      <c r="I691" s="20" t="s">
        <v>16887</v>
      </c>
      <c r="J691" s="20" t="s">
        <v>102</v>
      </c>
      <c r="K691" s="20" t="s">
        <v>14839</v>
      </c>
      <c r="L691" s="20"/>
      <c r="M691" s="20" t="s">
        <v>16931</v>
      </c>
      <c r="N691" s="20" t="s">
        <v>15255</v>
      </c>
      <c r="O691" s="20" t="s">
        <v>15195</v>
      </c>
      <c r="P691" s="20" t="s">
        <v>14735</v>
      </c>
      <c r="Q691" s="20"/>
      <c r="R691" s="20"/>
      <c r="S691" s="20" t="s">
        <v>16889</v>
      </c>
      <c r="T691" s="20" t="s">
        <v>16890</v>
      </c>
      <c r="U691" s="20" t="s">
        <v>16945</v>
      </c>
      <c r="V691" s="20" t="s">
        <v>16942</v>
      </c>
      <c r="W691" s="20"/>
      <c r="X691" s="20"/>
      <c r="Y691" s="20" t="s">
        <v>68</v>
      </c>
      <c r="Z691" s="20" t="s">
        <v>16750</v>
      </c>
      <c r="AA691" s="20" t="s">
        <v>15459</v>
      </c>
      <c r="AB691" s="20" t="s">
        <v>68</v>
      </c>
      <c r="AC691" s="20" t="s">
        <v>68</v>
      </c>
      <c r="AD691" s="20" t="s">
        <v>68</v>
      </c>
      <c r="AE691" s="20" t="s">
        <v>16936</v>
      </c>
      <c r="AF691" s="20" t="s">
        <v>68</v>
      </c>
      <c r="AG691" s="20" t="s">
        <v>16933</v>
      </c>
      <c r="AH691" s="20"/>
      <c r="AI691" s="20"/>
      <c r="AJ691" s="20" t="s">
        <v>14283</v>
      </c>
      <c r="AK691" s="20" t="s">
        <v>14283</v>
      </c>
      <c r="AL691" s="20" t="s">
        <v>14421</v>
      </c>
      <c r="AM691" s="20" t="s">
        <v>15199</v>
      </c>
      <c r="AN691" s="20" t="s">
        <v>109</v>
      </c>
      <c r="AO691" s="20"/>
    </row>
    <row r="692" spans="1:41" x14ac:dyDescent="0.2">
      <c r="A692" s="20" t="s">
        <v>550</v>
      </c>
      <c r="B692" s="20" t="s">
        <v>16883</v>
      </c>
      <c r="C692" s="20" t="s">
        <v>16884</v>
      </c>
      <c r="D692" s="20" t="s">
        <v>445</v>
      </c>
      <c r="E692" s="20" t="s">
        <v>553</v>
      </c>
      <c r="F692" s="20" t="s">
        <v>16885</v>
      </c>
      <c r="G692" s="20" t="s">
        <v>16886</v>
      </c>
      <c r="H692" s="20" t="s">
        <v>110</v>
      </c>
      <c r="I692" s="20" t="s">
        <v>16887</v>
      </c>
      <c r="J692" s="20" t="s">
        <v>102</v>
      </c>
      <c r="K692" s="20" t="s">
        <v>14839</v>
      </c>
      <c r="L692" s="20"/>
      <c r="M692" s="20" t="s">
        <v>16888</v>
      </c>
      <c r="N692" s="20" t="s">
        <v>14698</v>
      </c>
      <c r="O692" s="20" t="s">
        <v>15195</v>
      </c>
      <c r="P692" s="20" t="s">
        <v>14735</v>
      </c>
      <c r="Q692" s="20"/>
      <c r="R692" s="20"/>
      <c r="S692" s="20" t="s">
        <v>16889</v>
      </c>
      <c r="T692" s="20" t="s">
        <v>16890</v>
      </c>
      <c r="U692" s="20" t="s">
        <v>16898</v>
      </c>
      <c r="V692" s="20" t="s">
        <v>16946</v>
      </c>
      <c r="W692" s="20"/>
      <c r="X692" s="20"/>
      <c r="Y692" s="20" t="s">
        <v>68</v>
      </c>
      <c r="Z692" s="20" t="s">
        <v>16893</v>
      </c>
      <c r="AA692" s="20" t="s">
        <v>15459</v>
      </c>
      <c r="AB692" s="20" t="s">
        <v>68</v>
      </c>
      <c r="AC692" s="20" t="s">
        <v>68</v>
      </c>
      <c r="AD692" s="20" t="s">
        <v>68</v>
      </c>
      <c r="AE692" s="20" t="s">
        <v>16947</v>
      </c>
      <c r="AF692" s="20" t="s">
        <v>68</v>
      </c>
      <c r="AG692" s="20" t="s">
        <v>16895</v>
      </c>
      <c r="AH692" s="20"/>
      <c r="AI692" s="20"/>
      <c r="AJ692" s="20" t="s">
        <v>14283</v>
      </c>
      <c r="AK692" s="20" t="s">
        <v>14283</v>
      </c>
      <c r="AL692" s="20" t="s">
        <v>14421</v>
      </c>
      <c r="AM692" s="20" t="s">
        <v>15199</v>
      </c>
      <c r="AN692" s="20" t="s">
        <v>109</v>
      </c>
      <c r="AO692" s="20"/>
    </row>
    <row r="693" spans="1:41" x14ac:dyDescent="0.2">
      <c r="A693" s="20" t="s">
        <v>550</v>
      </c>
      <c r="B693" s="20" t="s">
        <v>16896</v>
      </c>
      <c r="C693" s="20" t="s">
        <v>16884</v>
      </c>
      <c r="D693" s="20" t="s">
        <v>445</v>
      </c>
      <c r="E693" s="20" t="s">
        <v>553</v>
      </c>
      <c r="F693" s="20" t="s">
        <v>16885</v>
      </c>
      <c r="G693" s="20" t="s">
        <v>16886</v>
      </c>
      <c r="H693" s="20" t="s">
        <v>110</v>
      </c>
      <c r="I693" s="20" t="s">
        <v>16887</v>
      </c>
      <c r="J693" s="20" t="s">
        <v>102</v>
      </c>
      <c r="K693" s="20" t="s">
        <v>14839</v>
      </c>
      <c r="L693" s="20"/>
      <c r="M693" s="20" t="s">
        <v>16897</v>
      </c>
      <c r="N693" s="20" t="s">
        <v>14698</v>
      </c>
      <c r="O693" s="20" t="s">
        <v>15195</v>
      </c>
      <c r="P693" s="20" t="s">
        <v>14735</v>
      </c>
      <c r="Q693" s="20"/>
      <c r="R693" s="20"/>
      <c r="S693" s="20" t="s">
        <v>16889</v>
      </c>
      <c r="T693" s="20" t="s">
        <v>16890</v>
      </c>
      <c r="U693" s="20" t="s">
        <v>16948</v>
      </c>
      <c r="V693" s="20" t="s">
        <v>14914</v>
      </c>
      <c r="W693" s="20"/>
      <c r="X693" s="20"/>
      <c r="Y693" s="20" t="s">
        <v>68</v>
      </c>
      <c r="Z693" s="20" t="s">
        <v>15596</v>
      </c>
      <c r="AA693" s="20" t="s">
        <v>15459</v>
      </c>
      <c r="AB693" s="20" t="s">
        <v>68</v>
      </c>
      <c r="AC693" s="20" t="s">
        <v>68</v>
      </c>
      <c r="AD693" s="20" t="s">
        <v>68</v>
      </c>
      <c r="AE693" s="20" t="s">
        <v>16947</v>
      </c>
      <c r="AF693" s="20" t="s">
        <v>68</v>
      </c>
      <c r="AG693" s="20" t="s">
        <v>16900</v>
      </c>
      <c r="AH693" s="20"/>
      <c r="AI693" s="20"/>
      <c r="AJ693" s="20" t="s">
        <v>14283</v>
      </c>
      <c r="AK693" s="20" t="s">
        <v>14283</v>
      </c>
      <c r="AL693" s="20" t="s">
        <v>14421</v>
      </c>
      <c r="AM693" s="20" t="s">
        <v>15199</v>
      </c>
      <c r="AN693" s="20" t="s">
        <v>109</v>
      </c>
      <c r="AO693" s="20"/>
    </row>
    <row r="694" spans="1:41" x14ac:dyDescent="0.2">
      <c r="A694" s="20" t="s">
        <v>550</v>
      </c>
      <c r="B694" s="20" t="s">
        <v>16901</v>
      </c>
      <c r="C694" s="20" t="s">
        <v>16884</v>
      </c>
      <c r="D694" s="20" t="s">
        <v>445</v>
      </c>
      <c r="E694" s="20" t="s">
        <v>553</v>
      </c>
      <c r="F694" s="20" t="s">
        <v>16885</v>
      </c>
      <c r="G694" s="20" t="s">
        <v>16886</v>
      </c>
      <c r="H694" s="20" t="s">
        <v>110</v>
      </c>
      <c r="I694" s="20" t="s">
        <v>16887</v>
      </c>
      <c r="J694" s="20" t="s">
        <v>102</v>
      </c>
      <c r="K694" s="20" t="s">
        <v>14839</v>
      </c>
      <c r="L694" s="20"/>
      <c r="M694" s="20" t="s">
        <v>16902</v>
      </c>
      <c r="N694" s="20" t="s">
        <v>14698</v>
      </c>
      <c r="O694" s="20" t="s">
        <v>15195</v>
      </c>
      <c r="P694" s="20" t="s">
        <v>14735</v>
      </c>
      <c r="Q694" s="20"/>
      <c r="R694" s="20"/>
      <c r="S694" s="20" t="s">
        <v>16889</v>
      </c>
      <c r="T694" s="20" t="s">
        <v>16890</v>
      </c>
      <c r="U694" s="20" t="s">
        <v>16903</v>
      </c>
      <c r="V694" s="20" t="s">
        <v>16166</v>
      </c>
      <c r="W694" s="20"/>
      <c r="X694" s="20"/>
      <c r="Y694" s="20" t="s">
        <v>68</v>
      </c>
      <c r="Z694" s="20" t="s">
        <v>16949</v>
      </c>
      <c r="AA694" s="20" t="s">
        <v>15459</v>
      </c>
      <c r="AB694" s="20" t="s">
        <v>68</v>
      </c>
      <c r="AC694" s="20" t="s">
        <v>68</v>
      </c>
      <c r="AD694" s="20" t="s">
        <v>68</v>
      </c>
      <c r="AE694" s="20" t="s">
        <v>16947</v>
      </c>
      <c r="AF694" s="20" t="s">
        <v>68</v>
      </c>
      <c r="AG694" s="20" t="s">
        <v>16906</v>
      </c>
      <c r="AH694" s="20"/>
      <c r="AI694" s="20"/>
      <c r="AJ694" s="20" t="s">
        <v>14283</v>
      </c>
      <c r="AK694" s="20" t="s">
        <v>14283</v>
      </c>
      <c r="AL694" s="20" t="s">
        <v>14421</v>
      </c>
      <c r="AM694" s="20" t="s">
        <v>15199</v>
      </c>
      <c r="AN694" s="20" t="s">
        <v>109</v>
      </c>
      <c r="AO694" s="20"/>
    </row>
    <row r="695" spans="1:41" x14ac:dyDescent="0.2">
      <c r="A695" s="20" t="s">
        <v>550</v>
      </c>
      <c r="B695" s="20" t="s">
        <v>16907</v>
      </c>
      <c r="C695" s="20" t="s">
        <v>16884</v>
      </c>
      <c r="D695" s="20" t="s">
        <v>445</v>
      </c>
      <c r="E695" s="20" t="s">
        <v>553</v>
      </c>
      <c r="F695" s="20" t="s">
        <v>16885</v>
      </c>
      <c r="G695" s="20" t="s">
        <v>16886</v>
      </c>
      <c r="H695" s="20" t="s">
        <v>110</v>
      </c>
      <c r="I695" s="20" t="s">
        <v>16887</v>
      </c>
      <c r="J695" s="20" t="s">
        <v>102</v>
      </c>
      <c r="K695" s="20" t="s">
        <v>14839</v>
      </c>
      <c r="L695" s="20"/>
      <c r="M695" s="20" t="s">
        <v>16908</v>
      </c>
      <c r="N695" s="20" t="s">
        <v>14698</v>
      </c>
      <c r="O695" s="20" t="s">
        <v>15195</v>
      </c>
      <c r="P695" s="20" t="s">
        <v>14735</v>
      </c>
      <c r="Q695" s="20"/>
      <c r="R695" s="20"/>
      <c r="S695" s="20" t="s">
        <v>16889</v>
      </c>
      <c r="T695" s="20" t="s">
        <v>16890</v>
      </c>
      <c r="U695" s="20" t="s">
        <v>16950</v>
      </c>
      <c r="V695" s="20" t="s">
        <v>15687</v>
      </c>
      <c r="W695" s="20"/>
      <c r="X695" s="20"/>
      <c r="Y695" s="20" t="s">
        <v>68</v>
      </c>
      <c r="Z695" s="20" t="s">
        <v>16839</v>
      </c>
      <c r="AA695" s="20" t="s">
        <v>15459</v>
      </c>
      <c r="AB695" s="20" t="s">
        <v>68</v>
      </c>
      <c r="AC695" s="20" t="s">
        <v>68</v>
      </c>
      <c r="AD695" s="20" t="s">
        <v>68</v>
      </c>
      <c r="AE695" s="20" t="s">
        <v>16947</v>
      </c>
      <c r="AF695" s="20" t="s">
        <v>68</v>
      </c>
      <c r="AG695" s="20" t="s">
        <v>16912</v>
      </c>
      <c r="AH695" s="20"/>
      <c r="AI695" s="20"/>
      <c r="AJ695" s="20" t="s">
        <v>14283</v>
      </c>
      <c r="AK695" s="20" t="s">
        <v>14283</v>
      </c>
      <c r="AL695" s="20" t="s">
        <v>14421</v>
      </c>
      <c r="AM695" s="20" t="s">
        <v>15199</v>
      </c>
      <c r="AN695" s="20" t="s">
        <v>109</v>
      </c>
      <c r="AO695" s="20"/>
    </row>
    <row r="696" spans="1:41" x14ac:dyDescent="0.2">
      <c r="A696" s="20" t="s">
        <v>550</v>
      </c>
      <c r="B696" s="20" t="s">
        <v>16913</v>
      </c>
      <c r="C696" s="20" t="s">
        <v>16884</v>
      </c>
      <c r="D696" s="20" t="s">
        <v>445</v>
      </c>
      <c r="E696" s="20" t="s">
        <v>553</v>
      </c>
      <c r="F696" s="20" t="s">
        <v>16885</v>
      </c>
      <c r="G696" s="20" t="s">
        <v>16886</v>
      </c>
      <c r="H696" s="20" t="s">
        <v>110</v>
      </c>
      <c r="I696" s="20" t="s">
        <v>16887</v>
      </c>
      <c r="J696" s="20" t="s">
        <v>102</v>
      </c>
      <c r="K696" s="20" t="s">
        <v>14839</v>
      </c>
      <c r="L696" s="20"/>
      <c r="M696" s="20" t="s">
        <v>16914</v>
      </c>
      <c r="N696" s="20" t="s">
        <v>14698</v>
      </c>
      <c r="O696" s="20" t="s">
        <v>15195</v>
      </c>
      <c r="P696" s="20" t="s">
        <v>14735</v>
      </c>
      <c r="Q696" s="20"/>
      <c r="R696" s="20"/>
      <c r="S696" s="20" t="s">
        <v>16889</v>
      </c>
      <c r="T696" s="20" t="s">
        <v>16890</v>
      </c>
      <c r="U696" s="20" t="s">
        <v>16951</v>
      </c>
      <c r="V696" s="20" t="s">
        <v>16940</v>
      </c>
      <c r="W696" s="20"/>
      <c r="X696" s="20"/>
      <c r="Y696" s="20" t="s">
        <v>68</v>
      </c>
      <c r="Z696" s="20" t="s">
        <v>16952</v>
      </c>
      <c r="AA696" s="20" t="s">
        <v>15459</v>
      </c>
      <c r="AB696" s="20" t="s">
        <v>68</v>
      </c>
      <c r="AC696" s="20" t="s">
        <v>68</v>
      </c>
      <c r="AD696" s="20" t="s">
        <v>68</v>
      </c>
      <c r="AE696" s="20" t="s">
        <v>16947</v>
      </c>
      <c r="AF696" s="20" t="s">
        <v>68</v>
      </c>
      <c r="AG696" s="20" t="s">
        <v>16916</v>
      </c>
      <c r="AH696" s="20"/>
      <c r="AI696" s="20"/>
      <c r="AJ696" s="20" t="s">
        <v>14283</v>
      </c>
      <c r="AK696" s="20" t="s">
        <v>14283</v>
      </c>
      <c r="AL696" s="20" t="s">
        <v>14421</v>
      </c>
      <c r="AM696" s="20" t="s">
        <v>15199</v>
      </c>
      <c r="AN696" s="20" t="s">
        <v>109</v>
      </c>
      <c r="AO696" s="20"/>
    </row>
    <row r="697" spans="1:41" x14ac:dyDescent="0.2">
      <c r="A697" s="20" t="s">
        <v>550</v>
      </c>
      <c r="B697" s="20" t="s">
        <v>16917</v>
      </c>
      <c r="C697" s="20" t="s">
        <v>16884</v>
      </c>
      <c r="D697" s="20" t="s">
        <v>445</v>
      </c>
      <c r="E697" s="20" t="s">
        <v>553</v>
      </c>
      <c r="F697" s="20" t="s">
        <v>16885</v>
      </c>
      <c r="G697" s="20" t="s">
        <v>16886</v>
      </c>
      <c r="H697" s="20" t="s">
        <v>110</v>
      </c>
      <c r="I697" s="20" t="s">
        <v>16887</v>
      </c>
      <c r="J697" s="20" t="s">
        <v>102</v>
      </c>
      <c r="K697" s="20" t="s">
        <v>14839</v>
      </c>
      <c r="L697" s="20"/>
      <c r="M697" s="20" t="s">
        <v>16918</v>
      </c>
      <c r="N697" s="20" t="s">
        <v>14698</v>
      </c>
      <c r="O697" s="20" t="s">
        <v>15195</v>
      </c>
      <c r="P697" s="20" t="s">
        <v>14735</v>
      </c>
      <c r="Q697" s="20"/>
      <c r="R697" s="20"/>
      <c r="S697" s="20" t="s">
        <v>16889</v>
      </c>
      <c r="T697" s="20" t="s">
        <v>16890</v>
      </c>
      <c r="U697" s="20" t="s">
        <v>16919</v>
      </c>
      <c r="V697" s="20" t="s">
        <v>16948</v>
      </c>
      <c r="W697" s="20"/>
      <c r="X697" s="20"/>
      <c r="Y697" s="20" t="s">
        <v>68</v>
      </c>
      <c r="Z697" s="20" t="s">
        <v>16953</v>
      </c>
      <c r="AA697" s="20" t="s">
        <v>15459</v>
      </c>
      <c r="AB697" s="20" t="s">
        <v>68</v>
      </c>
      <c r="AC697" s="20" t="s">
        <v>68</v>
      </c>
      <c r="AD697" s="20" t="s">
        <v>68</v>
      </c>
      <c r="AE697" s="20" t="s">
        <v>16947</v>
      </c>
      <c r="AF697" s="20" t="s">
        <v>68</v>
      </c>
      <c r="AG697" s="20" t="s">
        <v>16921</v>
      </c>
      <c r="AH697" s="20"/>
      <c r="AI697" s="20"/>
      <c r="AJ697" s="20" t="s">
        <v>14283</v>
      </c>
      <c r="AK697" s="20" t="s">
        <v>14283</v>
      </c>
      <c r="AL697" s="20" t="s">
        <v>14421</v>
      </c>
      <c r="AM697" s="20" t="s">
        <v>15199</v>
      </c>
      <c r="AN697" s="20" t="s">
        <v>109</v>
      </c>
      <c r="AO697" s="20"/>
    </row>
    <row r="698" spans="1:41" x14ac:dyDescent="0.2">
      <c r="A698" s="20" t="s">
        <v>550</v>
      </c>
      <c r="B698" s="20" t="s">
        <v>16922</v>
      </c>
      <c r="C698" s="20" t="s">
        <v>16884</v>
      </c>
      <c r="D698" s="20" t="s">
        <v>445</v>
      </c>
      <c r="E698" s="20" t="s">
        <v>553</v>
      </c>
      <c r="F698" s="20" t="s">
        <v>16885</v>
      </c>
      <c r="G698" s="20" t="s">
        <v>16886</v>
      </c>
      <c r="H698" s="20" t="s">
        <v>110</v>
      </c>
      <c r="I698" s="20" t="s">
        <v>16887</v>
      </c>
      <c r="J698" s="20" t="s">
        <v>102</v>
      </c>
      <c r="K698" s="20" t="s">
        <v>14839</v>
      </c>
      <c r="L698" s="20"/>
      <c r="M698" s="20" t="s">
        <v>16923</v>
      </c>
      <c r="N698" s="20" t="s">
        <v>14698</v>
      </c>
      <c r="O698" s="20" t="s">
        <v>15195</v>
      </c>
      <c r="P698" s="20" t="s">
        <v>14735</v>
      </c>
      <c r="Q698" s="20"/>
      <c r="R698" s="20"/>
      <c r="S698" s="20" t="s">
        <v>16889</v>
      </c>
      <c r="T698" s="20" t="s">
        <v>16890</v>
      </c>
      <c r="U698" s="20" t="s">
        <v>16892</v>
      </c>
      <c r="V698" s="20" t="s">
        <v>16954</v>
      </c>
      <c r="W698" s="20"/>
      <c r="X698" s="20"/>
      <c r="Y698" s="20" t="s">
        <v>68</v>
      </c>
      <c r="Z698" s="20" t="s">
        <v>16955</v>
      </c>
      <c r="AA698" s="20" t="s">
        <v>15459</v>
      </c>
      <c r="AB698" s="20" t="s">
        <v>68</v>
      </c>
      <c r="AC698" s="20" t="s">
        <v>68</v>
      </c>
      <c r="AD698" s="20" t="s">
        <v>68</v>
      </c>
      <c r="AE698" s="20" t="s">
        <v>16947</v>
      </c>
      <c r="AF698" s="20" t="s">
        <v>68</v>
      </c>
      <c r="AG698" s="20" t="s">
        <v>16925</v>
      </c>
      <c r="AH698" s="20"/>
      <c r="AI698" s="20"/>
      <c r="AJ698" s="20" t="s">
        <v>14283</v>
      </c>
      <c r="AK698" s="20" t="s">
        <v>14283</v>
      </c>
      <c r="AL698" s="20" t="s">
        <v>14421</v>
      </c>
      <c r="AM698" s="20" t="s">
        <v>15199</v>
      </c>
      <c r="AN698" s="20" t="s">
        <v>109</v>
      </c>
      <c r="AO698" s="20"/>
    </row>
    <row r="699" spans="1:41" x14ac:dyDescent="0.2">
      <c r="A699" s="20" t="s">
        <v>550</v>
      </c>
      <c r="B699" s="20" t="s">
        <v>16926</v>
      </c>
      <c r="C699" s="20" t="s">
        <v>16884</v>
      </c>
      <c r="D699" s="20" t="s">
        <v>445</v>
      </c>
      <c r="E699" s="20" t="s">
        <v>553</v>
      </c>
      <c r="F699" s="20" t="s">
        <v>16885</v>
      </c>
      <c r="G699" s="20" t="s">
        <v>16886</v>
      </c>
      <c r="H699" s="20" t="s">
        <v>110</v>
      </c>
      <c r="I699" s="20" t="s">
        <v>16887</v>
      </c>
      <c r="J699" s="20" t="s">
        <v>102</v>
      </c>
      <c r="K699" s="20" t="s">
        <v>14839</v>
      </c>
      <c r="L699" s="20"/>
      <c r="M699" s="20" t="s">
        <v>16927</v>
      </c>
      <c r="N699" s="20" t="s">
        <v>14698</v>
      </c>
      <c r="O699" s="20" t="s">
        <v>15195</v>
      </c>
      <c r="P699" s="20" t="s">
        <v>14735</v>
      </c>
      <c r="Q699" s="20"/>
      <c r="R699" s="20"/>
      <c r="S699" s="20" t="s">
        <v>16889</v>
      </c>
      <c r="T699" s="20" t="s">
        <v>16890</v>
      </c>
      <c r="U699" s="20" t="s">
        <v>16892</v>
      </c>
      <c r="V699" s="20" t="s">
        <v>14738</v>
      </c>
      <c r="W699" s="20"/>
      <c r="X699" s="20"/>
      <c r="Y699" s="20" t="s">
        <v>68</v>
      </c>
      <c r="Z699" s="20" t="s">
        <v>15692</v>
      </c>
      <c r="AA699" s="20" t="s">
        <v>15459</v>
      </c>
      <c r="AB699" s="20" t="s">
        <v>68</v>
      </c>
      <c r="AC699" s="20" t="s">
        <v>68</v>
      </c>
      <c r="AD699" s="20" t="s">
        <v>68</v>
      </c>
      <c r="AE699" s="20" t="s">
        <v>16947</v>
      </c>
      <c r="AF699" s="20" t="s">
        <v>68</v>
      </c>
      <c r="AG699" s="20" t="s">
        <v>16929</v>
      </c>
      <c r="AH699" s="20"/>
      <c r="AI699" s="20"/>
      <c r="AJ699" s="20" t="s">
        <v>14283</v>
      </c>
      <c r="AK699" s="20" t="s">
        <v>14283</v>
      </c>
      <c r="AL699" s="20" t="s">
        <v>14421</v>
      </c>
      <c r="AM699" s="20" t="s">
        <v>15199</v>
      </c>
      <c r="AN699" s="20" t="s">
        <v>109</v>
      </c>
      <c r="AO699" s="20"/>
    </row>
    <row r="700" spans="1:41" x14ac:dyDescent="0.2">
      <c r="A700" s="20" t="s">
        <v>550</v>
      </c>
      <c r="B700" s="20" t="s">
        <v>16930</v>
      </c>
      <c r="C700" s="20" t="s">
        <v>16884</v>
      </c>
      <c r="D700" s="20" t="s">
        <v>445</v>
      </c>
      <c r="E700" s="20" t="s">
        <v>553</v>
      </c>
      <c r="F700" s="20" t="s">
        <v>16885</v>
      </c>
      <c r="G700" s="20" t="s">
        <v>16886</v>
      </c>
      <c r="H700" s="20" t="s">
        <v>110</v>
      </c>
      <c r="I700" s="20" t="s">
        <v>16887</v>
      </c>
      <c r="J700" s="20" t="s">
        <v>102</v>
      </c>
      <c r="K700" s="20" t="s">
        <v>14839</v>
      </c>
      <c r="L700" s="20"/>
      <c r="M700" s="20" t="s">
        <v>16931</v>
      </c>
      <c r="N700" s="20" t="s">
        <v>14698</v>
      </c>
      <c r="O700" s="20" t="s">
        <v>15195</v>
      </c>
      <c r="P700" s="20" t="s">
        <v>14735</v>
      </c>
      <c r="Q700" s="20"/>
      <c r="R700" s="20"/>
      <c r="S700" s="20" t="s">
        <v>16889</v>
      </c>
      <c r="T700" s="20" t="s">
        <v>16890</v>
      </c>
      <c r="U700" s="20" t="s">
        <v>16956</v>
      </c>
      <c r="V700" s="20" t="s">
        <v>16957</v>
      </c>
      <c r="W700" s="20"/>
      <c r="X700" s="20"/>
      <c r="Y700" s="20" t="s">
        <v>68</v>
      </c>
      <c r="Z700" s="20" t="s">
        <v>14764</v>
      </c>
      <c r="AA700" s="20" t="s">
        <v>15459</v>
      </c>
      <c r="AB700" s="20" t="s">
        <v>68</v>
      </c>
      <c r="AC700" s="20" t="s">
        <v>68</v>
      </c>
      <c r="AD700" s="20" t="s">
        <v>68</v>
      </c>
      <c r="AE700" s="20" t="s">
        <v>16947</v>
      </c>
      <c r="AF700" s="20" t="s">
        <v>68</v>
      </c>
      <c r="AG700" s="20" t="s">
        <v>16933</v>
      </c>
      <c r="AH700" s="20"/>
      <c r="AI700" s="20"/>
      <c r="AJ700" s="20" t="s">
        <v>14283</v>
      </c>
      <c r="AK700" s="20" t="s">
        <v>14283</v>
      </c>
      <c r="AL700" s="20" t="s">
        <v>14421</v>
      </c>
      <c r="AM700" s="20" t="s">
        <v>15199</v>
      </c>
      <c r="AN700" s="20" t="s">
        <v>109</v>
      </c>
      <c r="AO700" s="20"/>
    </row>
    <row r="701" spans="1:41" x14ac:dyDescent="0.2">
      <c r="A701" s="20" t="s">
        <v>624</v>
      </c>
      <c r="B701" s="20" t="s">
        <v>16958</v>
      </c>
      <c r="C701" s="20" t="s">
        <v>16959</v>
      </c>
      <c r="D701" s="20" t="s">
        <v>430</v>
      </c>
      <c r="E701" s="20" t="s">
        <v>627</v>
      </c>
      <c r="F701" s="20" t="s">
        <v>626</v>
      </c>
      <c r="G701" s="20" t="s">
        <v>16960</v>
      </c>
      <c r="H701" s="20" t="s">
        <v>110</v>
      </c>
      <c r="I701" s="20" t="s">
        <v>16961</v>
      </c>
      <c r="J701" s="20" t="s">
        <v>102</v>
      </c>
      <c r="K701" s="20" t="s">
        <v>14696</v>
      </c>
      <c r="L701" s="20" t="s">
        <v>16962</v>
      </c>
      <c r="M701" s="20" t="s">
        <v>16963</v>
      </c>
      <c r="N701" s="20" t="s">
        <v>14698</v>
      </c>
      <c r="O701" s="20" t="s">
        <v>14772</v>
      </c>
      <c r="P701" s="20" t="s">
        <v>14735</v>
      </c>
      <c r="Q701" s="20"/>
      <c r="R701" s="20"/>
      <c r="S701" s="20" t="s">
        <v>16964</v>
      </c>
      <c r="T701" s="20" t="s">
        <v>14737</v>
      </c>
      <c r="U701" s="20" t="s">
        <v>16965</v>
      </c>
      <c r="V701" s="20" t="s">
        <v>15078</v>
      </c>
      <c r="W701" s="20"/>
      <c r="X701" s="20"/>
      <c r="Y701" s="20" t="s">
        <v>69</v>
      </c>
      <c r="Z701" s="20"/>
      <c r="AA701" s="20" t="s">
        <v>16966</v>
      </c>
      <c r="AB701" s="20" t="s">
        <v>68</v>
      </c>
      <c r="AC701" s="20" t="s">
        <v>14884</v>
      </c>
      <c r="AD701" s="20" t="s">
        <v>69</v>
      </c>
      <c r="AE701" s="20" t="s">
        <v>16967</v>
      </c>
      <c r="AF701" s="20" t="s">
        <v>68</v>
      </c>
      <c r="AG701" s="20" t="s">
        <v>16968</v>
      </c>
      <c r="AH701" s="20"/>
      <c r="AI701" s="20" t="s">
        <v>14875</v>
      </c>
      <c r="AJ701" s="20" t="s">
        <v>14276</v>
      </c>
      <c r="AK701" s="20" t="s">
        <v>14283</v>
      </c>
      <c r="AL701" s="20" t="s">
        <v>14276</v>
      </c>
      <c r="AM701" s="20" t="s">
        <v>14910</v>
      </c>
      <c r="AN701" s="20" t="s">
        <v>105</v>
      </c>
      <c r="AO701" s="20"/>
    </row>
    <row r="702" spans="1:41" x14ac:dyDescent="0.2">
      <c r="A702" s="20" t="s">
        <v>624</v>
      </c>
      <c r="B702" s="20" t="s">
        <v>16958</v>
      </c>
      <c r="C702" s="20" t="s">
        <v>16959</v>
      </c>
      <c r="D702" s="20" t="s">
        <v>430</v>
      </c>
      <c r="E702" s="20" t="s">
        <v>627</v>
      </c>
      <c r="F702" s="20" t="s">
        <v>626</v>
      </c>
      <c r="G702" s="20" t="s">
        <v>16960</v>
      </c>
      <c r="H702" s="20" t="s">
        <v>110</v>
      </c>
      <c r="I702" s="20" t="s">
        <v>16961</v>
      </c>
      <c r="J702" s="20" t="s">
        <v>102</v>
      </c>
      <c r="K702" s="20" t="s">
        <v>14696</v>
      </c>
      <c r="L702" s="20" t="s">
        <v>16962</v>
      </c>
      <c r="M702" s="20" t="s">
        <v>16963</v>
      </c>
      <c r="N702" s="20" t="s">
        <v>14698</v>
      </c>
      <c r="O702" s="20" t="s">
        <v>14772</v>
      </c>
      <c r="P702" s="20" t="s">
        <v>14735</v>
      </c>
      <c r="Q702" s="20"/>
      <c r="R702" s="20"/>
      <c r="S702" s="20" t="s">
        <v>16964</v>
      </c>
      <c r="T702" s="20" t="s">
        <v>14762</v>
      </c>
      <c r="U702" s="20" t="s">
        <v>16969</v>
      </c>
      <c r="V702" s="20" t="s">
        <v>16911</v>
      </c>
      <c r="W702" s="20"/>
      <c r="X702" s="20"/>
      <c r="Y702" s="20" t="s">
        <v>69</v>
      </c>
      <c r="Z702" s="20"/>
      <c r="AA702" s="20" t="s">
        <v>16970</v>
      </c>
      <c r="AB702" s="20" t="s">
        <v>68</v>
      </c>
      <c r="AC702" s="20" t="s">
        <v>14884</v>
      </c>
      <c r="AD702" s="20" t="s">
        <v>69</v>
      </c>
      <c r="AE702" s="20" t="s">
        <v>16971</v>
      </c>
      <c r="AF702" s="20" t="s">
        <v>68</v>
      </c>
      <c r="AG702" s="20" t="s">
        <v>16968</v>
      </c>
      <c r="AH702" s="20"/>
      <c r="AI702" s="20" t="s">
        <v>14875</v>
      </c>
      <c r="AJ702" s="20" t="s">
        <v>14276</v>
      </c>
      <c r="AK702" s="20" t="s">
        <v>14283</v>
      </c>
      <c r="AL702" s="20" t="s">
        <v>14276</v>
      </c>
      <c r="AM702" s="20" t="s">
        <v>14910</v>
      </c>
      <c r="AN702" s="20" t="s">
        <v>105</v>
      </c>
      <c r="AO702" s="20"/>
    </row>
    <row r="703" spans="1:41" x14ac:dyDescent="0.2">
      <c r="A703" s="20" t="s">
        <v>624</v>
      </c>
      <c r="B703" s="20" t="s">
        <v>16958</v>
      </c>
      <c r="C703" s="20" t="s">
        <v>16959</v>
      </c>
      <c r="D703" s="20" t="s">
        <v>430</v>
      </c>
      <c r="E703" s="20" t="s">
        <v>627</v>
      </c>
      <c r="F703" s="20" t="s">
        <v>626</v>
      </c>
      <c r="G703" s="20" t="s">
        <v>16960</v>
      </c>
      <c r="H703" s="20" t="s">
        <v>110</v>
      </c>
      <c r="I703" s="20" t="s">
        <v>16961</v>
      </c>
      <c r="J703" s="20" t="s">
        <v>102</v>
      </c>
      <c r="K703" s="20" t="s">
        <v>14696</v>
      </c>
      <c r="L703" s="20" t="s">
        <v>16962</v>
      </c>
      <c r="M703" s="20" t="s">
        <v>16963</v>
      </c>
      <c r="N703" s="20" t="s">
        <v>14698</v>
      </c>
      <c r="O703" s="20" t="s">
        <v>14772</v>
      </c>
      <c r="P703" s="20" t="s">
        <v>14735</v>
      </c>
      <c r="Q703" s="20"/>
      <c r="R703" s="20"/>
      <c r="S703" s="20" t="s">
        <v>16964</v>
      </c>
      <c r="T703" s="20" t="s">
        <v>14737</v>
      </c>
      <c r="U703" s="20" t="s">
        <v>16965</v>
      </c>
      <c r="V703" s="20" t="s">
        <v>14815</v>
      </c>
      <c r="W703" s="20"/>
      <c r="X703" s="20"/>
      <c r="Y703" s="20" t="s">
        <v>69</v>
      </c>
      <c r="Z703" s="20"/>
      <c r="AA703" s="20" t="s">
        <v>16970</v>
      </c>
      <c r="AB703" s="20" t="s">
        <v>68</v>
      </c>
      <c r="AC703" s="20" t="s">
        <v>14884</v>
      </c>
      <c r="AD703" s="20" t="s">
        <v>69</v>
      </c>
      <c r="AE703" s="20" t="s">
        <v>16972</v>
      </c>
      <c r="AF703" s="20" t="s">
        <v>69</v>
      </c>
      <c r="AG703" s="20" t="s">
        <v>16973</v>
      </c>
      <c r="AH703" s="20"/>
      <c r="AI703" s="20" t="s">
        <v>14875</v>
      </c>
      <c r="AJ703" s="20" t="s">
        <v>14276</v>
      </c>
      <c r="AK703" s="20" t="s">
        <v>14283</v>
      </c>
      <c r="AL703" s="20" t="s">
        <v>14276</v>
      </c>
      <c r="AM703" s="20" t="s">
        <v>14910</v>
      </c>
      <c r="AN703" s="20" t="s">
        <v>105</v>
      </c>
      <c r="AO703" s="20"/>
    </row>
    <row r="704" spans="1:41" x14ac:dyDescent="0.2">
      <c r="A704" s="20" t="s">
        <v>624</v>
      </c>
      <c r="B704" s="20" t="s">
        <v>16958</v>
      </c>
      <c r="C704" s="20" t="s">
        <v>16959</v>
      </c>
      <c r="D704" s="20" t="s">
        <v>430</v>
      </c>
      <c r="E704" s="20" t="s">
        <v>627</v>
      </c>
      <c r="F704" s="20" t="s">
        <v>626</v>
      </c>
      <c r="G704" s="20" t="s">
        <v>16960</v>
      </c>
      <c r="H704" s="20" t="s">
        <v>110</v>
      </c>
      <c r="I704" s="20" t="s">
        <v>16961</v>
      </c>
      <c r="J704" s="20" t="s">
        <v>102</v>
      </c>
      <c r="K704" s="20" t="s">
        <v>14696</v>
      </c>
      <c r="L704" s="20" t="s">
        <v>16962</v>
      </c>
      <c r="M704" s="20" t="s">
        <v>16963</v>
      </c>
      <c r="N704" s="20" t="s">
        <v>14698</v>
      </c>
      <c r="O704" s="20" t="s">
        <v>14772</v>
      </c>
      <c r="P704" s="20" t="s">
        <v>14735</v>
      </c>
      <c r="Q704" s="20"/>
      <c r="R704" s="20"/>
      <c r="S704" s="20" t="s">
        <v>16964</v>
      </c>
      <c r="T704" s="20" t="s">
        <v>14762</v>
      </c>
      <c r="U704" s="20" t="s">
        <v>16969</v>
      </c>
      <c r="V704" s="20" t="s">
        <v>16974</v>
      </c>
      <c r="W704" s="20"/>
      <c r="X704" s="20"/>
      <c r="Y704" s="20" t="s">
        <v>69</v>
      </c>
      <c r="Z704" s="20"/>
      <c r="AA704" s="20" t="s">
        <v>16970</v>
      </c>
      <c r="AB704" s="20" t="s">
        <v>68</v>
      </c>
      <c r="AC704" s="20" t="s">
        <v>14884</v>
      </c>
      <c r="AD704" s="20" t="s">
        <v>69</v>
      </c>
      <c r="AE704" s="20" t="s">
        <v>16972</v>
      </c>
      <c r="AF704" s="20" t="s">
        <v>69</v>
      </c>
      <c r="AG704" s="20" t="s">
        <v>16973</v>
      </c>
      <c r="AH704" s="20"/>
      <c r="AI704" s="20" t="s">
        <v>14875</v>
      </c>
      <c r="AJ704" s="20" t="s">
        <v>14276</v>
      </c>
      <c r="AK704" s="20" t="s">
        <v>14283</v>
      </c>
      <c r="AL704" s="20" t="s">
        <v>14276</v>
      </c>
      <c r="AM704" s="20" t="s">
        <v>14910</v>
      </c>
      <c r="AN704" s="20" t="s">
        <v>105</v>
      </c>
      <c r="AO704" s="20"/>
    </row>
    <row r="705" spans="1:41" x14ac:dyDescent="0.2">
      <c r="A705" s="20" t="s">
        <v>624</v>
      </c>
      <c r="B705" s="20" t="s">
        <v>16958</v>
      </c>
      <c r="C705" s="20" t="s">
        <v>16959</v>
      </c>
      <c r="D705" s="20" t="s">
        <v>430</v>
      </c>
      <c r="E705" s="20" t="s">
        <v>627</v>
      </c>
      <c r="F705" s="20" t="s">
        <v>626</v>
      </c>
      <c r="G705" s="20" t="s">
        <v>16960</v>
      </c>
      <c r="H705" s="20" t="s">
        <v>110</v>
      </c>
      <c r="I705" s="20" t="s">
        <v>16961</v>
      </c>
      <c r="J705" s="20" t="s">
        <v>102</v>
      </c>
      <c r="K705" s="20" t="s">
        <v>14696</v>
      </c>
      <c r="L705" s="20" t="s">
        <v>16962</v>
      </c>
      <c r="M705" s="20" t="s">
        <v>16963</v>
      </c>
      <c r="N705" s="20" t="s">
        <v>14698</v>
      </c>
      <c r="O705" s="20" t="s">
        <v>14772</v>
      </c>
      <c r="P705" s="20" t="s">
        <v>14735</v>
      </c>
      <c r="Q705" s="20"/>
      <c r="R705" s="20"/>
      <c r="S705" s="20" t="s">
        <v>16964</v>
      </c>
      <c r="T705" s="20" t="s">
        <v>14737</v>
      </c>
      <c r="U705" s="20" t="s">
        <v>16965</v>
      </c>
      <c r="V705" s="20" t="s">
        <v>16184</v>
      </c>
      <c r="W705" s="20"/>
      <c r="X705" s="20"/>
      <c r="Y705" s="20" t="s">
        <v>69</v>
      </c>
      <c r="Z705" s="20"/>
      <c r="AA705" s="20" t="s">
        <v>16970</v>
      </c>
      <c r="AB705" s="20" t="s">
        <v>68</v>
      </c>
      <c r="AC705" s="20" t="s">
        <v>14884</v>
      </c>
      <c r="AD705" s="20" t="s">
        <v>69</v>
      </c>
      <c r="AE705" s="20" t="s">
        <v>16972</v>
      </c>
      <c r="AF705" s="20" t="s">
        <v>69</v>
      </c>
      <c r="AG705" s="20" t="s">
        <v>16975</v>
      </c>
      <c r="AH705" s="20"/>
      <c r="AI705" s="20" t="s">
        <v>14875</v>
      </c>
      <c r="AJ705" s="20" t="s">
        <v>14276</v>
      </c>
      <c r="AK705" s="20" t="s">
        <v>14283</v>
      </c>
      <c r="AL705" s="20" t="s">
        <v>14276</v>
      </c>
      <c r="AM705" s="20" t="s">
        <v>14910</v>
      </c>
      <c r="AN705" s="20" t="s">
        <v>105</v>
      </c>
      <c r="AO705" s="20"/>
    </row>
    <row r="706" spans="1:41" x14ac:dyDescent="0.2">
      <c r="A706" s="20" t="s">
        <v>624</v>
      </c>
      <c r="B706" s="20" t="s">
        <v>16958</v>
      </c>
      <c r="C706" s="20" t="s">
        <v>16959</v>
      </c>
      <c r="D706" s="20" t="s">
        <v>430</v>
      </c>
      <c r="E706" s="20" t="s">
        <v>627</v>
      </c>
      <c r="F706" s="20" t="s">
        <v>626</v>
      </c>
      <c r="G706" s="20" t="s">
        <v>16960</v>
      </c>
      <c r="H706" s="20" t="s">
        <v>110</v>
      </c>
      <c r="I706" s="20" t="s">
        <v>16961</v>
      </c>
      <c r="J706" s="20" t="s">
        <v>102</v>
      </c>
      <c r="K706" s="20" t="s">
        <v>14696</v>
      </c>
      <c r="L706" s="20" t="s">
        <v>16962</v>
      </c>
      <c r="M706" s="20" t="s">
        <v>16963</v>
      </c>
      <c r="N706" s="20" t="s">
        <v>14698</v>
      </c>
      <c r="O706" s="20" t="s">
        <v>14772</v>
      </c>
      <c r="P706" s="20" t="s">
        <v>14735</v>
      </c>
      <c r="Q706" s="20"/>
      <c r="R706" s="20"/>
      <c r="S706" s="20" t="s">
        <v>16964</v>
      </c>
      <c r="T706" s="20" t="s">
        <v>14762</v>
      </c>
      <c r="U706" s="20" t="s">
        <v>16969</v>
      </c>
      <c r="V706" s="20" t="s">
        <v>16976</v>
      </c>
      <c r="W706" s="20"/>
      <c r="X706" s="20"/>
      <c r="Y706" s="20" t="s">
        <v>69</v>
      </c>
      <c r="Z706" s="20"/>
      <c r="AA706" s="20" t="s">
        <v>16970</v>
      </c>
      <c r="AB706" s="20" t="s">
        <v>68</v>
      </c>
      <c r="AC706" s="20" t="s">
        <v>14884</v>
      </c>
      <c r="AD706" s="20" t="s">
        <v>69</v>
      </c>
      <c r="AE706" s="20" t="s">
        <v>16972</v>
      </c>
      <c r="AF706" s="20" t="s">
        <v>69</v>
      </c>
      <c r="AG706" s="20" t="s">
        <v>16975</v>
      </c>
      <c r="AH706" s="20"/>
      <c r="AI706" s="20" t="s">
        <v>14875</v>
      </c>
      <c r="AJ706" s="20" t="s">
        <v>14276</v>
      </c>
      <c r="AK706" s="20" t="s">
        <v>14283</v>
      </c>
      <c r="AL706" s="20" t="s">
        <v>14276</v>
      </c>
      <c r="AM706" s="20" t="s">
        <v>14910</v>
      </c>
      <c r="AN706" s="20" t="s">
        <v>105</v>
      </c>
      <c r="AO706" s="20"/>
    </row>
    <row r="707" spans="1:41" x14ac:dyDescent="0.2">
      <c r="A707" s="20" t="s">
        <v>624</v>
      </c>
      <c r="B707" s="20" t="s">
        <v>16958</v>
      </c>
      <c r="C707" s="20" t="s">
        <v>16959</v>
      </c>
      <c r="D707" s="20" t="s">
        <v>430</v>
      </c>
      <c r="E707" s="20" t="s">
        <v>627</v>
      </c>
      <c r="F707" s="20" t="s">
        <v>626</v>
      </c>
      <c r="G707" s="20" t="s">
        <v>16960</v>
      </c>
      <c r="H707" s="20" t="s">
        <v>110</v>
      </c>
      <c r="I707" s="20" t="s">
        <v>16961</v>
      </c>
      <c r="J707" s="20" t="s">
        <v>102</v>
      </c>
      <c r="K707" s="20" t="s">
        <v>14696</v>
      </c>
      <c r="L707" s="20" t="s">
        <v>16962</v>
      </c>
      <c r="M707" s="20" t="s">
        <v>16963</v>
      </c>
      <c r="N707" s="20" t="s">
        <v>14698</v>
      </c>
      <c r="O707" s="20" t="s">
        <v>14772</v>
      </c>
      <c r="P707" s="20" t="s">
        <v>14735</v>
      </c>
      <c r="Q707" s="20"/>
      <c r="R707" s="20"/>
      <c r="S707" s="20" t="s">
        <v>16964</v>
      </c>
      <c r="T707" s="20" t="s">
        <v>14737</v>
      </c>
      <c r="U707" s="20" t="s">
        <v>16965</v>
      </c>
      <c r="V707" s="20" t="s">
        <v>16977</v>
      </c>
      <c r="W707" s="20"/>
      <c r="X707" s="20"/>
      <c r="Y707" s="20" t="s">
        <v>69</v>
      </c>
      <c r="Z707" s="20"/>
      <c r="AA707" s="20" t="s">
        <v>16970</v>
      </c>
      <c r="AB707" s="20" t="s">
        <v>68</v>
      </c>
      <c r="AC707" s="20" t="s">
        <v>14884</v>
      </c>
      <c r="AD707" s="20" t="s">
        <v>69</v>
      </c>
      <c r="AE707" s="20" t="s">
        <v>16972</v>
      </c>
      <c r="AF707" s="20" t="s">
        <v>69</v>
      </c>
      <c r="AG707" s="20" t="s">
        <v>16978</v>
      </c>
      <c r="AH707" s="20"/>
      <c r="AI707" s="20" t="s">
        <v>14875</v>
      </c>
      <c r="AJ707" s="20" t="s">
        <v>14276</v>
      </c>
      <c r="AK707" s="20" t="s">
        <v>14283</v>
      </c>
      <c r="AL707" s="20" t="s">
        <v>14276</v>
      </c>
      <c r="AM707" s="20" t="s">
        <v>14910</v>
      </c>
      <c r="AN707" s="20" t="s">
        <v>105</v>
      </c>
      <c r="AO707" s="20"/>
    </row>
    <row r="708" spans="1:41" x14ac:dyDescent="0.2">
      <c r="A708" s="20" t="s">
        <v>624</v>
      </c>
      <c r="B708" s="20" t="s">
        <v>16958</v>
      </c>
      <c r="C708" s="20" t="s">
        <v>16959</v>
      </c>
      <c r="D708" s="20" t="s">
        <v>430</v>
      </c>
      <c r="E708" s="20" t="s">
        <v>627</v>
      </c>
      <c r="F708" s="20" t="s">
        <v>626</v>
      </c>
      <c r="G708" s="20" t="s">
        <v>16960</v>
      </c>
      <c r="H708" s="20" t="s">
        <v>110</v>
      </c>
      <c r="I708" s="20" t="s">
        <v>16961</v>
      </c>
      <c r="J708" s="20" t="s">
        <v>102</v>
      </c>
      <c r="K708" s="20" t="s">
        <v>14696</v>
      </c>
      <c r="L708" s="20" t="s">
        <v>16962</v>
      </c>
      <c r="M708" s="20" t="s">
        <v>16963</v>
      </c>
      <c r="N708" s="20" t="s">
        <v>14698</v>
      </c>
      <c r="O708" s="20" t="s">
        <v>14772</v>
      </c>
      <c r="P708" s="20" t="s">
        <v>14735</v>
      </c>
      <c r="Q708" s="20"/>
      <c r="R708" s="20"/>
      <c r="S708" s="20" t="s">
        <v>16964</v>
      </c>
      <c r="T708" s="20" t="s">
        <v>14762</v>
      </c>
      <c r="U708" s="20" t="s">
        <v>16969</v>
      </c>
      <c r="V708" s="20" t="s">
        <v>16950</v>
      </c>
      <c r="W708" s="20"/>
      <c r="X708" s="20"/>
      <c r="Y708" s="20" t="s">
        <v>69</v>
      </c>
      <c r="Z708" s="20"/>
      <c r="AA708" s="20" t="s">
        <v>16970</v>
      </c>
      <c r="AB708" s="20" t="s">
        <v>68</v>
      </c>
      <c r="AC708" s="20" t="s">
        <v>14884</v>
      </c>
      <c r="AD708" s="20" t="s">
        <v>69</v>
      </c>
      <c r="AE708" s="20" t="s">
        <v>16972</v>
      </c>
      <c r="AF708" s="20" t="s">
        <v>69</v>
      </c>
      <c r="AG708" s="20" t="s">
        <v>16978</v>
      </c>
      <c r="AH708" s="20"/>
      <c r="AI708" s="20" t="s">
        <v>14875</v>
      </c>
      <c r="AJ708" s="20" t="s">
        <v>14276</v>
      </c>
      <c r="AK708" s="20" t="s">
        <v>14283</v>
      </c>
      <c r="AL708" s="20" t="s">
        <v>14276</v>
      </c>
      <c r="AM708" s="20" t="s">
        <v>14910</v>
      </c>
      <c r="AN708" s="20" t="s">
        <v>105</v>
      </c>
      <c r="AO708" s="20"/>
    </row>
    <row r="709" spans="1:41" x14ac:dyDescent="0.2">
      <c r="A709" s="20" t="s">
        <v>624</v>
      </c>
      <c r="B709" s="20" t="s">
        <v>16958</v>
      </c>
      <c r="C709" s="20" t="s">
        <v>16959</v>
      </c>
      <c r="D709" s="20" t="s">
        <v>430</v>
      </c>
      <c r="E709" s="20" t="s">
        <v>627</v>
      </c>
      <c r="F709" s="20" t="s">
        <v>626</v>
      </c>
      <c r="G709" s="20" t="s">
        <v>16960</v>
      </c>
      <c r="H709" s="20" t="s">
        <v>110</v>
      </c>
      <c r="I709" s="20" t="s">
        <v>16961</v>
      </c>
      <c r="J709" s="20" t="s">
        <v>102</v>
      </c>
      <c r="K709" s="20" t="s">
        <v>14696</v>
      </c>
      <c r="L709" s="20" t="s">
        <v>16962</v>
      </c>
      <c r="M709" s="20" t="s">
        <v>16963</v>
      </c>
      <c r="N709" s="20" t="s">
        <v>14698</v>
      </c>
      <c r="O709" s="20" t="s">
        <v>14772</v>
      </c>
      <c r="P709" s="20" t="s">
        <v>14735</v>
      </c>
      <c r="Q709" s="20"/>
      <c r="R709" s="20"/>
      <c r="S709" s="20" t="s">
        <v>16964</v>
      </c>
      <c r="T709" s="20" t="s">
        <v>14737</v>
      </c>
      <c r="U709" s="20" t="s">
        <v>16965</v>
      </c>
      <c r="V709" s="20" t="s">
        <v>14747</v>
      </c>
      <c r="W709" s="20"/>
      <c r="X709" s="20"/>
      <c r="Y709" s="20" t="s">
        <v>69</v>
      </c>
      <c r="Z709" s="20"/>
      <c r="AA709" s="20" t="s">
        <v>16970</v>
      </c>
      <c r="AB709" s="20" t="s">
        <v>68</v>
      </c>
      <c r="AC709" s="20" t="s">
        <v>14884</v>
      </c>
      <c r="AD709" s="20" t="s">
        <v>69</v>
      </c>
      <c r="AE709" s="20" t="s">
        <v>16972</v>
      </c>
      <c r="AF709" s="20" t="s">
        <v>69</v>
      </c>
      <c r="AG709" s="20" t="s">
        <v>16979</v>
      </c>
      <c r="AH709" s="20"/>
      <c r="AI709" s="20" t="s">
        <v>14875</v>
      </c>
      <c r="AJ709" s="20" t="s">
        <v>14276</v>
      </c>
      <c r="AK709" s="20" t="s">
        <v>14283</v>
      </c>
      <c r="AL709" s="20" t="s">
        <v>14276</v>
      </c>
      <c r="AM709" s="20" t="s">
        <v>14910</v>
      </c>
      <c r="AN709" s="20" t="s">
        <v>105</v>
      </c>
      <c r="AO709" s="20"/>
    </row>
    <row r="710" spans="1:41" x14ac:dyDescent="0.2">
      <c r="A710" s="20" t="s">
        <v>624</v>
      </c>
      <c r="B710" s="20" t="s">
        <v>16958</v>
      </c>
      <c r="C710" s="20" t="s">
        <v>16959</v>
      </c>
      <c r="D710" s="20" t="s">
        <v>430</v>
      </c>
      <c r="E710" s="20" t="s">
        <v>627</v>
      </c>
      <c r="F710" s="20" t="s">
        <v>626</v>
      </c>
      <c r="G710" s="20" t="s">
        <v>16960</v>
      </c>
      <c r="H710" s="20" t="s">
        <v>110</v>
      </c>
      <c r="I710" s="20" t="s">
        <v>16961</v>
      </c>
      <c r="J710" s="20" t="s">
        <v>102</v>
      </c>
      <c r="K710" s="20" t="s">
        <v>14696</v>
      </c>
      <c r="L710" s="20" t="s">
        <v>16962</v>
      </c>
      <c r="M710" s="20" t="s">
        <v>16963</v>
      </c>
      <c r="N710" s="20" t="s">
        <v>14698</v>
      </c>
      <c r="O710" s="20" t="s">
        <v>14772</v>
      </c>
      <c r="P710" s="20" t="s">
        <v>14735</v>
      </c>
      <c r="Q710" s="20"/>
      <c r="R710" s="20"/>
      <c r="S710" s="20" t="s">
        <v>16964</v>
      </c>
      <c r="T710" s="20" t="s">
        <v>14762</v>
      </c>
      <c r="U710" s="20" t="s">
        <v>16969</v>
      </c>
      <c r="V710" s="20" t="s">
        <v>16980</v>
      </c>
      <c r="W710" s="20"/>
      <c r="X710" s="20"/>
      <c r="Y710" s="20" t="s">
        <v>69</v>
      </c>
      <c r="Z710" s="20"/>
      <c r="AA710" s="20" t="s">
        <v>16970</v>
      </c>
      <c r="AB710" s="20" t="s">
        <v>68</v>
      </c>
      <c r="AC710" s="20" t="s">
        <v>14884</v>
      </c>
      <c r="AD710" s="20" t="s">
        <v>69</v>
      </c>
      <c r="AE710" s="20" t="s">
        <v>16972</v>
      </c>
      <c r="AF710" s="20" t="s">
        <v>69</v>
      </c>
      <c r="AG710" s="20" t="s">
        <v>16979</v>
      </c>
      <c r="AH710" s="20"/>
      <c r="AI710" s="20" t="s">
        <v>14875</v>
      </c>
      <c r="AJ710" s="20" t="s">
        <v>14276</v>
      </c>
      <c r="AK710" s="20" t="s">
        <v>14283</v>
      </c>
      <c r="AL710" s="20" t="s">
        <v>14276</v>
      </c>
      <c r="AM710" s="20" t="s">
        <v>14910</v>
      </c>
      <c r="AN710" s="20" t="s">
        <v>105</v>
      </c>
      <c r="AO710" s="20"/>
    </row>
    <row r="711" spans="1:41" x14ac:dyDescent="0.2">
      <c r="A711" s="20" t="s">
        <v>624</v>
      </c>
      <c r="B711" s="20" t="s">
        <v>16958</v>
      </c>
      <c r="C711" s="20" t="s">
        <v>16959</v>
      </c>
      <c r="D711" s="20" t="s">
        <v>430</v>
      </c>
      <c r="E711" s="20" t="s">
        <v>627</v>
      </c>
      <c r="F711" s="20" t="s">
        <v>626</v>
      </c>
      <c r="G711" s="20" t="s">
        <v>16960</v>
      </c>
      <c r="H711" s="20" t="s">
        <v>110</v>
      </c>
      <c r="I711" s="20" t="s">
        <v>16961</v>
      </c>
      <c r="J711" s="20" t="s">
        <v>102</v>
      </c>
      <c r="K711" s="20" t="s">
        <v>14696</v>
      </c>
      <c r="L711" s="20" t="s">
        <v>16962</v>
      </c>
      <c r="M711" s="20" t="s">
        <v>16963</v>
      </c>
      <c r="N711" s="20" t="s">
        <v>14698</v>
      </c>
      <c r="O711" s="20" t="s">
        <v>14772</v>
      </c>
      <c r="P711" s="20" t="s">
        <v>14735</v>
      </c>
      <c r="Q711" s="20"/>
      <c r="R711" s="20"/>
      <c r="S711" s="20" t="s">
        <v>16964</v>
      </c>
      <c r="T711" s="20" t="s">
        <v>14737</v>
      </c>
      <c r="U711" s="20" t="s">
        <v>16965</v>
      </c>
      <c r="V711" s="20" t="s">
        <v>16981</v>
      </c>
      <c r="W711" s="20"/>
      <c r="X711" s="20"/>
      <c r="Y711" s="20" t="s">
        <v>69</v>
      </c>
      <c r="Z711" s="20"/>
      <c r="AA711" s="20" t="s">
        <v>16970</v>
      </c>
      <c r="AB711" s="20" t="s">
        <v>68</v>
      </c>
      <c r="AC711" s="20" t="s">
        <v>14884</v>
      </c>
      <c r="AD711" s="20" t="s">
        <v>69</v>
      </c>
      <c r="AE711" s="20" t="s">
        <v>16972</v>
      </c>
      <c r="AF711" s="20" t="s">
        <v>69</v>
      </c>
      <c r="AG711" s="20" t="s">
        <v>16982</v>
      </c>
      <c r="AH711" s="20"/>
      <c r="AI711" s="20" t="s">
        <v>14875</v>
      </c>
      <c r="AJ711" s="20" t="s">
        <v>14276</v>
      </c>
      <c r="AK711" s="20" t="s">
        <v>14283</v>
      </c>
      <c r="AL711" s="20" t="s">
        <v>14276</v>
      </c>
      <c r="AM711" s="20" t="s">
        <v>14910</v>
      </c>
      <c r="AN711" s="20" t="s">
        <v>105</v>
      </c>
      <c r="AO711" s="20"/>
    </row>
    <row r="712" spans="1:41" x14ac:dyDescent="0.2">
      <c r="A712" s="20" t="s">
        <v>624</v>
      </c>
      <c r="B712" s="20" t="s">
        <v>16958</v>
      </c>
      <c r="C712" s="20" t="s">
        <v>16959</v>
      </c>
      <c r="D712" s="20" t="s">
        <v>430</v>
      </c>
      <c r="E712" s="20" t="s">
        <v>627</v>
      </c>
      <c r="F712" s="20" t="s">
        <v>626</v>
      </c>
      <c r="G712" s="20" t="s">
        <v>16960</v>
      </c>
      <c r="H712" s="20" t="s">
        <v>110</v>
      </c>
      <c r="I712" s="20" t="s">
        <v>16961</v>
      </c>
      <c r="J712" s="20" t="s">
        <v>102</v>
      </c>
      <c r="K712" s="20" t="s">
        <v>14696</v>
      </c>
      <c r="L712" s="20" t="s">
        <v>16962</v>
      </c>
      <c r="M712" s="20" t="s">
        <v>16963</v>
      </c>
      <c r="N712" s="20" t="s">
        <v>14698</v>
      </c>
      <c r="O712" s="20" t="s">
        <v>14772</v>
      </c>
      <c r="P712" s="20" t="s">
        <v>14735</v>
      </c>
      <c r="Q712" s="20"/>
      <c r="R712" s="20"/>
      <c r="S712" s="20" t="s">
        <v>16964</v>
      </c>
      <c r="T712" s="20" t="s">
        <v>14762</v>
      </c>
      <c r="U712" s="20" t="s">
        <v>16969</v>
      </c>
      <c r="V712" s="20" t="s">
        <v>16983</v>
      </c>
      <c r="W712" s="20"/>
      <c r="X712" s="20"/>
      <c r="Y712" s="20" t="s">
        <v>69</v>
      </c>
      <c r="Z712" s="20"/>
      <c r="AA712" s="20" t="s">
        <v>16970</v>
      </c>
      <c r="AB712" s="20" t="s">
        <v>68</v>
      </c>
      <c r="AC712" s="20" t="s">
        <v>14884</v>
      </c>
      <c r="AD712" s="20" t="s">
        <v>69</v>
      </c>
      <c r="AE712" s="20" t="s">
        <v>16972</v>
      </c>
      <c r="AF712" s="20" t="s">
        <v>69</v>
      </c>
      <c r="AG712" s="20" t="s">
        <v>16982</v>
      </c>
      <c r="AH712" s="20"/>
      <c r="AI712" s="20" t="s">
        <v>14875</v>
      </c>
      <c r="AJ712" s="20" t="s">
        <v>14276</v>
      </c>
      <c r="AK712" s="20" t="s">
        <v>14283</v>
      </c>
      <c r="AL712" s="20" t="s">
        <v>14276</v>
      </c>
      <c r="AM712" s="20" t="s">
        <v>14910</v>
      </c>
      <c r="AN712" s="20" t="s">
        <v>105</v>
      </c>
      <c r="AO712" s="20"/>
    </row>
    <row r="713" spans="1:41" x14ac:dyDescent="0.2">
      <c r="A713" s="20" t="s">
        <v>624</v>
      </c>
      <c r="B713" s="20" t="s">
        <v>16984</v>
      </c>
      <c r="C713" s="20" t="s">
        <v>16959</v>
      </c>
      <c r="D713" s="20" t="s">
        <v>430</v>
      </c>
      <c r="E713" s="20" t="s">
        <v>627</v>
      </c>
      <c r="F713" s="20" t="s">
        <v>626</v>
      </c>
      <c r="G713" s="20" t="s">
        <v>16960</v>
      </c>
      <c r="H713" s="20" t="s">
        <v>110</v>
      </c>
      <c r="I713" s="20" t="s">
        <v>16985</v>
      </c>
      <c r="J713" s="20" t="s">
        <v>102</v>
      </c>
      <c r="K713" s="20" t="s">
        <v>14696</v>
      </c>
      <c r="L713" s="20" t="s">
        <v>16962</v>
      </c>
      <c r="M713" s="20" t="s">
        <v>16963</v>
      </c>
      <c r="N713" s="20" t="s">
        <v>14698</v>
      </c>
      <c r="O713" s="20" t="s">
        <v>14772</v>
      </c>
      <c r="P713" s="20" t="s">
        <v>14735</v>
      </c>
      <c r="Q713" s="20"/>
      <c r="R713" s="20"/>
      <c r="S713" s="20" t="s">
        <v>16964</v>
      </c>
      <c r="T713" s="20" t="s">
        <v>14737</v>
      </c>
      <c r="U713" s="20" t="s">
        <v>16986</v>
      </c>
      <c r="V713" s="20" t="s">
        <v>14930</v>
      </c>
      <c r="W713" s="20"/>
      <c r="X713" s="20"/>
      <c r="Y713" s="20" t="s">
        <v>69</v>
      </c>
      <c r="Z713" s="20"/>
      <c r="AA713" s="20" t="s">
        <v>16966</v>
      </c>
      <c r="AB713" s="20" t="s">
        <v>68</v>
      </c>
      <c r="AC713" s="20" t="s">
        <v>14884</v>
      </c>
      <c r="AD713" s="20" t="s">
        <v>69</v>
      </c>
      <c r="AE713" s="20" t="s">
        <v>16987</v>
      </c>
      <c r="AF713" s="20" t="s">
        <v>68</v>
      </c>
      <c r="AG713" s="20" t="s">
        <v>16968</v>
      </c>
      <c r="AH713" s="20"/>
      <c r="AI713" s="20" t="s">
        <v>14875</v>
      </c>
      <c r="AJ713" s="20" t="s">
        <v>14276</v>
      </c>
      <c r="AK713" s="20" t="s">
        <v>14283</v>
      </c>
      <c r="AL713" s="20" t="s">
        <v>14276</v>
      </c>
      <c r="AM713" s="20" t="s">
        <v>14910</v>
      </c>
      <c r="AN713" s="20" t="s">
        <v>105</v>
      </c>
      <c r="AO713" s="20"/>
    </row>
    <row r="714" spans="1:41" x14ac:dyDescent="0.2">
      <c r="A714" s="20" t="s">
        <v>624</v>
      </c>
      <c r="B714" s="20" t="s">
        <v>16984</v>
      </c>
      <c r="C714" s="20" t="s">
        <v>16959</v>
      </c>
      <c r="D714" s="20" t="s">
        <v>430</v>
      </c>
      <c r="E714" s="20" t="s">
        <v>627</v>
      </c>
      <c r="F714" s="20" t="s">
        <v>626</v>
      </c>
      <c r="G714" s="20" t="s">
        <v>16960</v>
      </c>
      <c r="H714" s="20" t="s">
        <v>110</v>
      </c>
      <c r="I714" s="20" t="s">
        <v>16985</v>
      </c>
      <c r="J714" s="20" t="s">
        <v>102</v>
      </c>
      <c r="K714" s="20" t="s">
        <v>14696</v>
      </c>
      <c r="L714" s="20" t="s">
        <v>16962</v>
      </c>
      <c r="M714" s="20" t="s">
        <v>16963</v>
      </c>
      <c r="N714" s="20" t="s">
        <v>14698</v>
      </c>
      <c r="O714" s="20" t="s">
        <v>14772</v>
      </c>
      <c r="P714" s="20" t="s">
        <v>14735</v>
      </c>
      <c r="Q714" s="20"/>
      <c r="R714" s="20"/>
      <c r="S714" s="20" t="s">
        <v>16964</v>
      </c>
      <c r="T714" s="20" t="s">
        <v>14762</v>
      </c>
      <c r="U714" s="20" t="s">
        <v>15479</v>
      </c>
      <c r="V714" s="20" t="s">
        <v>16988</v>
      </c>
      <c r="W714" s="20"/>
      <c r="X714" s="20"/>
      <c r="Y714" s="20" t="s">
        <v>69</v>
      </c>
      <c r="Z714" s="20"/>
      <c r="AA714" s="20" t="s">
        <v>16970</v>
      </c>
      <c r="AB714" s="20" t="s">
        <v>68</v>
      </c>
      <c r="AC714" s="20" t="s">
        <v>14884</v>
      </c>
      <c r="AD714" s="20" t="s">
        <v>69</v>
      </c>
      <c r="AE714" s="20" t="s">
        <v>16971</v>
      </c>
      <c r="AF714" s="20" t="s">
        <v>68</v>
      </c>
      <c r="AG714" s="20" t="s">
        <v>16968</v>
      </c>
      <c r="AH714" s="20"/>
      <c r="AI714" s="20" t="s">
        <v>14875</v>
      </c>
      <c r="AJ714" s="20" t="s">
        <v>14276</v>
      </c>
      <c r="AK714" s="20" t="s">
        <v>14283</v>
      </c>
      <c r="AL714" s="20" t="s">
        <v>14276</v>
      </c>
      <c r="AM714" s="20" t="s">
        <v>14910</v>
      </c>
      <c r="AN714" s="20" t="s">
        <v>105</v>
      </c>
      <c r="AO714" s="20"/>
    </row>
    <row r="715" spans="1:41" x14ac:dyDescent="0.2">
      <c r="A715" s="20" t="s">
        <v>624</v>
      </c>
      <c r="B715" s="20" t="s">
        <v>16984</v>
      </c>
      <c r="C715" s="20" t="s">
        <v>16959</v>
      </c>
      <c r="D715" s="20" t="s">
        <v>430</v>
      </c>
      <c r="E715" s="20" t="s">
        <v>627</v>
      </c>
      <c r="F715" s="20" t="s">
        <v>626</v>
      </c>
      <c r="G715" s="20" t="s">
        <v>16960</v>
      </c>
      <c r="H715" s="20" t="s">
        <v>110</v>
      </c>
      <c r="I715" s="20" t="s">
        <v>16985</v>
      </c>
      <c r="J715" s="20" t="s">
        <v>102</v>
      </c>
      <c r="K715" s="20" t="s">
        <v>14696</v>
      </c>
      <c r="L715" s="20" t="s">
        <v>16962</v>
      </c>
      <c r="M715" s="20" t="s">
        <v>16963</v>
      </c>
      <c r="N715" s="20" t="s">
        <v>14698</v>
      </c>
      <c r="O715" s="20" t="s">
        <v>14772</v>
      </c>
      <c r="P715" s="20" t="s">
        <v>14735</v>
      </c>
      <c r="Q715" s="20"/>
      <c r="R715" s="20"/>
      <c r="S715" s="20" t="s">
        <v>16964</v>
      </c>
      <c r="T715" s="20" t="s">
        <v>14737</v>
      </c>
      <c r="U715" s="20" t="s">
        <v>16986</v>
      </c>
      <c r="V715" s="20" t="s">
        <v>16989</v>
      </c>
      <c r="W715" s="20"/>
      <c r="X715" s="20"/>
      <c r="Y715" s="20" t="s">
        <v>69</v>
      </c>
      <c r="Z715" s="20"/>
      <c r="AA715" s="20" t="s">
        <v>16970</v>
      </c>
      <c r="AB715" s="20" t="s">
        <v>68</v>
      </c>
      <c r="AC715" s="20" t="s">
        <v>14884</v>
      </c>
      <c r="AD715" s="20" t="s">
        <v>69</v>
      </c>
      <c r="AE715" s="20" t="s">
        <v>16972</v>
      </c>
      <c r="AF715" s="20" t="s">
        <v>69</v>
      </c>
      <c r="AG715" s="20" t="s">
        <v>16973</v>
      </c>
      <c r="AH715" s="20"/>
      <c r="AI715" s="20" t="s">
        <v>14875</v>
      </c>
      <c r="AJ715" s="20" t="s">
        <v>14276</v>
      </c>
      <c r="AK715" s="20" t="s">
        <v>14283</v>
      </c>
      <c r="AL715" s="20" t="s">
        <v>14276</v>
      </c>
      <c r="AM715" s="20" t="s">
        <v>14910</v>
      </c>
      <c r="AN715" s="20" t="s">
        <v>105</v>
      </c>
      <c r="AO715" s="20"/>
    </row>
    <row r="716" spans="1:41" x14ac:dyDescent="0.2">
      <c r="A716" s="20" t="s">
        <v>624</v>
      </c>
      <c r="B716" s="20" t="s">
        <v>16984</v>
      </c>
      <c r="C716" s="20" t="s">
        <v>16959</v>
      </c>
      <c r="D716" s="20" t="s">
        <v>430</v>
      </c>
      <c r="E716" s="20" t="s">
        <v>627</v>
      </c>
      <c r="F716" s="20" t="s">
        <v>626</v>
      </c>
      <c r="G716" s="20" t="s">
        <v>16960</v>
      </c>
      <c r="H716" s="20" t="s">
        <v>110</v>
      </c>
      <c r="I716" s="20" t="s">
        <v>16985</v>
      </c>
      <c r="J716" s="20" t="s">
        <v>102</v>
      </c>
      <c r="K716" s="20" t="s">
        <v>14696</v>
      </c>
      <c r="L716" s="20" t="s">
        <v>16962</v>
      </c>
      <c r="M716" s="20" t="s">
        <v>16963</v>
      </c>
      <c r="N716" s="20" t="s">
        <v>14698</v>
      </c>
      <c r="O716" s="20" t="s">
        <v>14772</v>
      </c>
      <c r="P716" s="20" t="s">
        <v>14735</v>
      </c>
      <c r="Q716" s="20"/>
      <c r="R716" s="20"/>
      <c r="S716" s="20" t="s">
        <v>16964</v>
      </c>
      <c r="T716" s="20" t="s">
        <v>14762</v>
      </c>
      <c r="U716" s="20" t="s">
        <v>15479</v>
      </c>
      <c r="V716" s="20" t="s">
        <v>16308</v>
      </c>
      <c r="W716" s="20"/>
      <c r="X716" s="20"/>
      <c r="Y716" s="20" t="s">
        <v>69</v>
      </c>
      <c r="Z716" s="20"/>
      <c r="AA716" s="20" t="s">
        <v>16970</v>
      </c>
      <c r="AB716" s="20" t="s">
        <v>68</v>
      </c>
      <c r="AC716" s="20" t="s">
        <v>14884</v>
      </c>
      <c r="AD716" s="20" t="s">
        <v>69</v>
      </c>
      <c r="AE716" s="20" t="s">
        <v>16972</v>
      </c>
      <c r="AF716" s="20" t="s">
        <v>69</v>
      </c>
      <c r="AG716" s="20" t="s">
        <v>16973</v>
      </c>
      <c r="AH716" s="20"/>
      <c r="AI716" s="20" t="s">
        <v>14875</v>
      </c>
      <c r="AJ716" s="20" t="s">
        <v>14276</v>
      </c>
      <c r="AK716" s="20" t="s">
        <v>14283</v>
      </c>
      <c r="AL716" s="20" t="s">
        <v>14276</v>
      </c>
      <c r="AM716" s="20" t="s">
        <v>14910</v>
      </c>
      <c r="AN716" s="20" t="s">
        <v>105</v>
      </c>
      <c r="AO716" s="20"/>
    </row>
    <row r="717" spans="1:41" x14ac:dyDescent="0.2">
      <c r="A717" s="20" t="s">
        <v>624</v>
      </c>
      <c r="B717" s="20" t="s">
        <v>16984</v>
      </c>
      <c r="C717" s="20" t="s">
        <v>16959</v>
      </c>
      <c r="D717" s="20" t="s">
        <v>430</v>
      </c>
      <c r="E717" s="20" t="s">
        <v>627</v>
      </c>
      <c r="F717" s="20" t="s">
        <v>626</v>
      </c>
      <c r="G717" s="20" t="s">
        <v>16960</v>
      </c>
      <c r="H717" s="20" t="s">
        <v>110</v>
      </c>
      <c r="I717" s="20" t="s">
        <v>16985</v>
      </c>
      <c r="J717" s="20" t="s">
        <v>102</v>
      </c>
      <c r="K717" s="20" t="s">
        <v>14696</v>
      </c>
      <c r="L717" s="20" t="s">
        <v>16962</v>
      </c>
      <c r="M717" s="20" t="s">
        <v>16963</v>
      </c>
      <c r="N717" s="20" t="s">
        <v>14698</v>
      </c>
      <c r="O717" s="20" t="s">
        <v>14772</v>
      </c>
      <c r="P717" s="20" t="s">
        <v>14735</v>
      </c>
      <c r="Q717" s="20"/>
      <c r="R717" s="20"/>
      <c r="S717" s="20" t="s">
        <v>16964</v>
      </c>
      <c r="T717" s="20" t="s">
        <v>14737</v>
      </c>
      <c r="U717" s="20" t="s">
        <v>16986</v>
      </c>
      <c r="V717" s="20" t="s">
        <v>16980</v>
      </c>
      <c r="W717" s="20"/>
      <c r="X717" s="20"/>
      <c r="Y717" s="20" t="s">
        <v>69</v>
      </c>
      <c r="Z717" s="20"/>
      <c r="AA717" s="20" t="s">
        <v>16970</v>
      </c>
      <c r="AB717" s="20" t="s">
        <v>68</v>
      </c>
      <c r="AC717" s="20" t="s">
        <v>14884</v>
      </c>
      <c r="AD717" s="20" t="s">
        <v>69</v>
      </c>
      <c r="AE717" s="20" t="s">
        <v>16972</v>
      </c>
      <c r="AF717" s="20" t="s">
        <v>69</v>
      </c>
      <c r="AG717" s="20" t="s">
        <v>16975</v>
      </c>
      <c r="AH717" s="20"/>
      <c r="AI717" s="20" t="s">
        <v>14875</v>
      </c>
      <c r="AJ717" s="20" t="s">
        <v>14276</v>
      </c>
      <c r="AK717" s="20" t="s">
        <v>14283</v>
      </c>
      <c r="AL717" s="20" t="s">
        <v>14276</v>
      </c>
      <c r="AM717" s="20" t="s">
        <v>14910</v>
      </c>
      <c r="AN717" s="20" t="s">
        <v>105</v>
      </c>
      <c r="AO717" s="20"/>
    </row>
    <row r="718" spans="1:41" x14ac:dyDescent="0.2">
      <c r="A718" s="20" t="s">
        <v>624</v>
      </c>
      <c r="B718" s="20" t="s">
        <v>16984</v>
      </c>
      <c r="C718" s="20" t="s">
        <v>16959</v>
      </c>
      <c r="D718" s="20" t="s">
        <v>430</v>
      </c>
      <c r="E718" s="20" t="s">
        <v>627</v>
      </c>
      <c r="F718" s="20" t="s">
        <v>626</v>
      </c>
      <c r="G718" s="20" t="s">
        <v>16960</v>
      </c>
      <c r="H718" s="20" t="s">
        <v>110</v>
      </c>
      <c r="I718" s="20" t="s">
        <v>16985</v>
      </c>
      <c r="J718" s="20" t="s">
        <v>102</v>
      </c>
      <c r="K718" s="20" t="s">
        <v>14696</v>
      </c>
      <c r="L718" s="20" t="s">
        <v>16962</v>
      </c>
      <c r="M718" s="20" t="s">
        <v>16963</v>
      </c>
      <c r="N718" s="20" t="s">
        <v>14698</v>
      </c>
      <c r="O718" s="20" t="s">
        <v>14772</v>
      </c>
      <c r="P718" s="20" t="s">
        <v>14735</v>
      </c>
      <c r="Q718" s="20"/>
      <c r="R718" s="20"/>
      <c r="S718" s="20" t="s">
        <v>16964</v>
      </c>
      <c r="T718" s="20" t="s">
        <v>14762</v>
      </c>
      <c r="U718" s="20" t="s">
        <v>15479</v>
      </c>
      <c r="V718" s="20" t="s">
        <v>16839</v>
      </c>
      <c r="W718" s="20"/>
      <c r="X718" s="20"/>
      <c r="Y718" s="20" t="s">
        <v>69</v>
      </c>
      <c r="Z718" s="20"/>
      <c r="AA718" s="20" t="s">
        <v>16970</v>
      </c>
      <c r="AB718" s="20" t="s">
        <v>68</v>
      </c>
      <c r="AC718" s="20" t="s">
        <v>14884</v>
      </c>
      <c r="AD718" s="20" t="s">
        <v>69</v>
      </c>
      <c r="AE718" s="20" t="s">
        <v>16972</v>
      </c>
      <c r="AF718" s="20" t="s">
        <v>69</v>
      </c>
      <c r="AG718" s="20" t="s">
        <v>16975</v>
      </c>
      <c r="AH718" s="20"/>
      <c r="AI718" s="20" t="s">
        <v>14875</v>
      </c>
      <c r="AJ718" s="20" t="s">
        <v>14276</v>
      </c>
      <c r="AK718" s="20" t="s">
        <v>14283</v>
      </c>
      <c r="AL718" s="20" t="s">
        <v>14276</v>
      </c>
      <c r="AM718" s="20" t="s">
        <v>14910</v>
      </c>
      <c r="AN718" s="20" t="s">
        <v>105</v>
      </c>
      <c r="AO718" s="20"/>
    </row>
    <row r="719" spans="1:41" x14ac:dyDescent="0.2">
      <c r="A719" s="20" t="s">
        <v>624</v>
      </c>
      <c r="B719" s="20" t="s">
        <v>16984</v>
      </c>
      <c r="C719" s="20" t="s">
        <v>16959</v>
      </c>
      <c r="D719" s="20" t="s">
        <v>430</v>
      </c>
      <c r="E719" s="20" t="s">
        <v>627</v>
      </c>
      <c r="F719" s="20" t="s">
        <v>626</v>
      </c>
      <c r="G719" s="20" t="s">
        <v>16960</v>
      </c>
      <c r="H719" s="20" t="s">
        <v>110</v>
      </c>
      <c r="I719" s="20" t="s">
        <v>16985</v>
      </c>
      <c r="J719" s="20" t="s">
        <v>102</v>
      </c>
      <c r="K719" s="20" t="s">
        <v>14696</v>
      </c>
      <c r="L719" s="20" t="s">
        <v>16962</v>
      </c>
      <c r="M719" s="20" t="s">
        <v>16963</v>
      </c>
      <c r="N719" s="20" t="s">
        <v>14698</v>
      </c>
      <c r="O719" s="20" t="s">
        <v>14772</v>
      </c>
      <c r="P719" s="20" t="s">
        <v>14735</v>
      </c>
      <c r="Q719" s="20"/>
      <c r="R719" s="20"/>
      <c r="S719" s="20" t="s">
        <v>16964</v>
      </c>
      <c r="T719" s="20" t="s">
        <v>14737</v>
      </c>
      <c r="U719" s="20" t="s">
        <v>16986</v>
      </c>
      <c r="V719" s="20" t="s">
        <v>16956</v>
      </c>
      <c r="W719" s="20"/>
      <c r="X719" s="20"/>
      <c r="Y719" s="20" t="s">
        <v>69</v>
      </c>
      <c r="Z719" s="20"/>
      <c r="AA719" s="20" t="s">
        <v>16970</v>
      </c>
      <c r="AB719" s="20" t="s">
        <v>68</v>
      </c>
      <c r="AC719" s="20" t="s">
        <v>14884</v>
      </c>
      <c r="AD719" s="20" t="s">
        <v>69</v>
      </c>
      <c r="AE719" s="20" t="s">
        <v>16972</v>
      </c>
      <c r="AF719" s="20" t="s">
        <v>69</v>
      </c>
      <c r="AG719" s="20" t="s">
        <v>16978</v>
      </c>
      <c r="AH719" s="20"/>
      <c r="AI719" s="20" t="s">
        <v>14875</v>
      </c>
      <c r="AJ719" s="20" t="s">
        <v>14276</v>
      </c>
      <c r="AK719" s="20" t="s">
        <v>14283</v>
      </c>
      <c r="AL719" s="20" t="s">
        <v>14276</v>
      </c>
      <c r="AM719" s="20" t="s">
        <v>14910</v>
      </c>
      <c r="AN719" s="20" t="s">
        <v>105</v>
      </c>
      <c r="AO719" s="20"/>
    </row>
    <row r="720" spans="1:41" x14ac:dyDescent="0.2">
      <c r="A720" s="20" t="s">
        <v>624</v>
      </c>
      <c r="B720" s="20" t="s">
        <v>16984</v>
      </c>
      <c r="C720" s="20" t="s">
        <v>16959</v>
      </c>
      <c r="D720" s="20" t="s">
        <v>430</v>
      </c>
      <c r="E720" s="20" t="s">
        <v>627</v>
      </c>
      <c r="F720" s="20" t="s">
        <v>626</v>
      </c>
      <c r="G720" s="20" t="s">
        <v>16960</v>
      </c>
      <c r="H720" s="20" t="s">
        <v>110</v>
      </c>
      <c r="I720" s="20" t="s">
        <v>16985</v>
      </c>
      <c r="J720" s="20" t="s">
        <v>102</v>
      </c>
      <c r="K720" s="20" t="s">
        <v>14696</v>
      </c>
      <c r="L720" s="20" t="s">
        <v>16962</v>
      </c>
      <c r="M720" s="20" t="s">
        <v>16963</v>
      </c>
      <c r="N720" s="20" t="s">
        <v>14698</v>
      </c>
      <c r="O720" s="20" t="s">
        <v>14772</v>
      </c>
      <c r="P720" s="20" t="s">
        <v>14735</v>
      </c>
      <c r="Q720" s="20"/>
      <c r="R720" s="20"/>
      <c r="S720" s="20" t="s">
        <v>16964</v>
      </c>
      <c r="T720" s="20" t="s">
        <v>14762</v>
      </c>
      <c r="U720" s="20" t="s">
        <v>15479</v>
      </c>
      <c r="V720" s="20" t="s">
        <v>14747</v>
      </c>
      <c r="W720" s="20"/>
      <c r="X720" s="20"/>
      <c r="Y720" s="20" t="s">
        <v>69</v>
      </c>
      <c r="Z720" s="20"/>
      <c r="AA720" s="20" t="s">
        <v>16970</v>
      </c>
      <c r="AB720" s="20" t="s">
        <v>68</v>
      </c>
      <c r="AC720" s="20" t="s">
        <v>14884</v>
      </c>
      <c r="AD720" s="20" t="s">
        <v>69</v>
      </c>
      <c r="AE720" s="20" t="s">
        <v>16972</v>
      </c>
      <c r="AF720" s="20" t="s">
        <v>69</v>
      </c>
      <c r="AG720" s="20" t="s">
        <v>16978</v>
      </c>
      <c r="AH720" s="20"/>
      <c r="AI720" s="20" t="s">
        <v>14875</v>
      </c>
      <c r="AJ720" s="20" t="s">
        <v>14276</v>
      </c>
      <c r="AK720" s="20" t="s">
        <v>14283</v>
      </c>
      <c r="AL720" s="20" t="s">
        <v>14276</v>
      </c>
      <c r="AM720" s="20" t="s">
        <v>14910</v>
      </c>
      <c r="AN720" s="20" t="s">
        <v>105</v>
      </c>
      <c r="AO720" s="20"/>
    </row>
    <row r="721" spans="1:41" x14ac:dyDescent="0.2">
      <c r="A721" s="20" t="s">
        <v>624</v>
      </c>
      <c r="B721" s="20" t="s">
        <v>16984</v>
      </c>
      <c r="C721" s="20" t="s">
        <v>16959</v>
      </c>
      <c r="D721" s="20" t="s">
        <v>430</v>
      </c>
      <c r="E721" s="20" t="s">
        <v>627</v>
      </c>
      <c r="F721" s="20" t="s">
        <v>626</v>
      </c>
      <c r="G721" s="20" t="s">
        <v>16960</v>
      </c>
      <c r="H721" s="20" t="s">
        <v>110</v>
      </c>
      <c r="I721" s="20" t="s">
        <v>16985</v>
      </c>
      <c r="J721" s="20" t="s">
        <v>102</v>
      </c>
      <c r="K721" s="20" t="s">
        <v>14696</v>
      </c>
      <c r="L721" s="20" t="s">
        <v>16962</v>
      </c>
      <c r="M721" s="20" t="s">
        <v>16963</v>
      </c>
      <c r="N721" s="20" t="s">
        <v>14698</v>
      </c>
      <c r="O721" s="20" t="s">
        <v>14772</v>
      </c>
      <c r="P721" s="20" t="s">
        <v>14735</v>
      </c>
      <c r="Q721" s="20"/>
      <c r="R721" s="20"/>
      <c r="S721" s="20" t="s">
        <v>16964</v>
      </c>
      <c r="T721" s="20" t="s">
        <v>14737</v>
      </c>
      <c r="U721" s="20" t="s">
        <v>16986</v>
      </c>
      <c r="V721" s="20" t="s">
        <v>16183</v>
      </c>
      <c r="W721" s="20"/>
      <c r="X721" s="20"/>
      <c r="Y721" s="20" t="s">
        <v>69</v>
      </c>
      <c r="Z721" s="20"/>
      <c r="AA721" s="20" t="s">
        <v>16970</v>
      </c>
      <c r="AB721" s="20" t="s">
        <v>68</v>
      </c>
      <c r="AC721" s="20" t="s">
        <v>14884</v>
      </c>
      <c r="AD721" s="20" t="s">
        <v>69</v>
      </c>
      <c r="AE721" s="20" t="s">
        <v>16972</v>
      </c>
      <c r="AF721" s="20" t="s">
        <v>69</v>
      </c>
      <c r="AG721" s="20" t="s">
        <v>16979</v>
      </c>
      <c r="AH721" s="20"/>
      <c r="AI721" s="20" t="s">
        <v>14875</v>
      </c>
      <c r="AJ721" s="20" t="s">
        <v>14276</v>
      </c>
      <c r="AK721" s="20" t="s">
        <v>14283</v>
      </c>
      <c r="AL721" s="20" t="s">
        <v>14276</v>
      </c>
      <c r="AM721" s="20" t="s">
        <v>14910</v>
      </c>
      <c r="AN721" s="20" t="s">
        <v>105</v>
      </c>
      <c r="AO721" s="20"/>
    </row>
    <row r="722" spans="1:41" x14ac:dyDescent="0.2">
      <c r="A722" s="20" t="s">
        <v>624</v>
      </c>
      <c r="B722" s="20" t="s">
        <v>16984</v>
      </c>
      <c r="C722" s="20" t="s">
        <v>16959</v>
      </c>
      <c r="D722" s="20" t="s">
        <v>430</v>
      </c>
      <c r="E722" s="20" t="s">
        <v>627</v>
      </c>
      <c r="F722" s="20" t="s">
        <v>626</v>
      </c>
      <c r="G722" s="20" t="s">
        <v>16960</v>
      </c>
      <c r="H722" s="20" t="s">
        <v>110</v>
      </c>
      <c r="I722" s="20" t="s">
        <v>16985</v>
      </c>
      <c r="J722" s="20" t="s">
        <v>102</v>
      </c>
      <c r="K722" s="20" t="s">
        <v>14696</v>
      </c>
      <c r="L722" s="20" t="s">
        <v>16962</v>
      </c>
      <c r="M722" s="20" t="s">
        <v>16963</v>
      </c>
      <c r="N722" s="20" t="s">
        <v>14698</v>
      </c>
      <c r="O722" s="20" t="s">
        <v>14772</v>
      </c>
      <c r="P722" s="20" t="s">
        <v>14735</v>
      </c>
      <c r="Q722" s="20"/>
      <c r="R722" s="20"/>
      <c r="S722" s="20" t="s">
        <v>16964</v>
      </c>
      <c r="T722" s="20" t="s">
        <v>14762</v>
      </c>
      <c r="U722" s="20" t="s">
        <v>15479</v>
      </c>
      <c r="V722" s="20" t="s">
        <v>16980</v>
      </c>
      <c r="W722" s="20"/>
      <c r="X722" s="20"/>
      <c r="Y722" s="20" t="s">
        <v>69</v>
      </c>
      <c r="Z722" s="20"/>
      <c r="AA722" s="20" t="s">
        <v>16970</v>
      </c>
      <c r="AB722" s="20" t="s">
        <v>68</v>
      </c>
      <c r="AC722" s="20" t="s">
        <v>14884</v>
      </c>
      <c r="AD722" s="20" t="s">
        <v>69</v>
      </c>
      <c r="AE722" s="20" t="s">
        <v>16972</v>
      </c>
      <c r="AF722" s="20" t="s">
        <v>69</v>
      </c>
      <c r="AG722" s="20" t="s">
        <v>16979</v>
      </c>
      <c r="AH722" s="20"/>
      <c r="AI722" s="20" t="s">
        <v>14875</v>
      </c>
      <c r="AJ722" s="20" t="s">
        <v>14276</v>
      </c>
      <c r="AK722" s="20" t="s">
        <v>14283</v>
      </c>
      <c r="AL722" s="20" t="s">
        <v>14276</v>
      </c>
      <c r="AM722" s="20" t="s">
        <v>14910</v>
      </c>
      <c r="AN722" s="20" t="s">
        <v>105</v>
      </c>
      <c r="AO722" s="20"/>
    </row>
    <row r="723" spans="1:41" x14ac:dyDescent="0.2">
      <c r="A723" s="20" t="s">
        <v>624</v>
      </c>
      <c r="B723" s="20" t="s">
        <v>16984</v>
      </c>
      <c r="C723" s="20" t="s">
        <v>16959</v>
      </c>
      <c r="D723" s="20" t="s">
        <v>430</v>
      </c>
      <c r="E723" s="20" t="s">
        <v>627</v>
      </c>
      <c r="F723" s="20" t="s">
        <v>626</v>
      </c>
      <c r="G723" s="20" t="s">
        <v>16960</v>
      </c>
      <c r="H723" s="20" t="s">
        <v>110</v>
      </c>
      <c r="I723" s="20" t="s">
        <v>16985</v>
      </c>
      <c r="J723" s="20" t="s">
        <v>102</v>
      </c>
      <c r="K723" s="20" t="s">
        <v>14696</v>
      </c>
      <c r="L723" s="20" t="s">
        <v>16962</v>
      </c>
      <c r="M723" s="20" t="s">
        <v>16963</v>
      </c>
      <c r="N723" s="20" t="s">
        <v>14698</v>
      </c>
      <c r="O723" s="20" t="s">
        <v>14772</v>
      </c>
      <c r="P723" s="20" t="s">
        <v>14735</v>
      </c>
      <c r="Q723" s="20"/>
      <c r="R723" s="20"/>
      <c r="S723" s="20" t="s">
        <v>16964</v>
      </c>
      <c r="T723" s="20" t="s">
        <v>14737</v>
      </c>
      <c r="U723" s="20" t="s">
        <v>16986</v>
      </c>
      <c r="V723" s="20" t="s">
        <v>16050</v>
      </c>
      <c r="W723" s="20"/>
      <c r="X723" s="20"/>
      <c r="Y723" s="20" t="s">
        <v>69</v>
      </c>
      <c r="Z723" s="20"/>
      <c r="AA723" s="20" t="s">
        <v>16970</v>
      </c>
      <c r="AB723" s="20" t="s">
        <v>68</v>
      </c>
      <c r="AC723" s="20" t="s">
        <v>14884</v>
      </c>
      <c r="AD723" s="20" t="s">
        <v>69</v>
      </c>
      <c r="AE723" s="20" t="s">
        <v>16972</v>
      </c>
      <c r="AF723" s="20" t="s">
        <v>69</v>
      </c>
      <c r="AG723" s="20" t="s">
        <v>16982</v>
      </c>
      <c r="AH723" s="20"/>
      <c r="AI723" s="20" t="s">
        <v>14875</v>
      </c>
      <c r="AJ723" s="20" t="s">
        <v>14276</v>
      </c>
      <c r="AK723" s="20" t="s">
        <v>14283</v>
      </c>
      <c r="AL723" s="20" t="s">
        <v>14276</v>
      </c>
      <c r="AM723" s="20" t="s">
        <v>14910</v>
      </c>
      <c r="AN723" s="20" t="s">
        <v>105</v>
      </c>
      <c r="AO723" s="20"/>
    </row>
    <row r="724" spans="1:41" x14ac:dyDescent="0.2">
      <c r="A724" s="20" t="s">
        <v>624</v>
      </c>
      <c r="B724" s="20" t="s">
        <v>16984</v>
      </c>
      <c r="C724" s="20" t="s">
        <v>16959</v>
      </c>
      <c r="D724" s="20" t="s">
        <v>430</v>
      </c>
      <c r="E724" s="20" t="s">
        <v>627</v>
      </c>
      <c r="F724" s="20" t="s">
        <v>626</v>
      </c>
      <c r="G724" s="20" t="s">
        <v>16960</v>
      </c>
      <c r="H724" s="20" t="s">
        <v>110</v>
      </c>
      <c r="I724" s="20" t="s">
        <v>16985</v>
      </c>
      <c r="J724" s="20" t="s">
        <v>102</v>
      </c>
      <c r="K724" s="20" t="s">
        <v>14696</v>
      </c>
      <c r="L724" s="20" t="s">
        <v>16962</v>
      </c>
      <c r="M724" s="20" t="s">
        <v>16963</v>
      </c>
      <c r="N724" s="20" t="s">
        <v>14698</v>
      </c>
      <c r="O724" s="20" t="s">
        <v>14772</v>
      </c>
      <c r="P724" s="20" t="s">
        <v>14735</v>
      </c>
      <c r="Q724" s="20"/>
      <c r="R724" s="20"/>
      <c r="S724" s="20" t="s">
        <v>16964</v>
      </c>
      <c r="T724" s="20" t="s">
        <v>14762</v>
      </c>
      <c r="U724" s="20" t="s">
        <v>15479</v>
      </c>
      <c r="V724" s="20" t="s">
        <v>14831</v>
      </c>
      <c r="W724" s="20"/>
      <c r="X724" s="20"/>
      <c r="Y724" s="20" t="s">
        <v>69</v>
      </c>
      <c r="Z724" s="20"/>
      <c r="AA724" s="20" t="s">
        <v>16970</v>
      </c>
      <c r="AB724" s="20" t="s">
        <v>68</v>
      </c>
      <c r="AC724" s="20" t="s">
        <v>14884</v>
      </c>
      <c r="AD724" s="20" t="s">
        <v>69</v>
      </c>
      <c r="AE724" s="20" t="s">
        <v>16972</v>
      </c>
      <c r="AF724" s="20" t="s">
        <v>69</v>
      </c>
      <c r="AG724" s="20" t="s">
        <v>16982</v>
      </c>
      <c r="AH724" s="20"/>
      <c r="AI724" s="20" t="s">
        <v>14875</v>
      </c>
      <c r="AJ724" s="20" t="s">
        <v>14276</v>
      </c>
      <c r="AK724" s="20" t="s">
        <v>14283</v>
      </c>
      <c r="AL724" s="20" t="s">
        <v>14276</v>
      </c>
      <c r="AM724" s="20" t="s">
        <v>14910</v>
      </c>
      <c r="AN724" s="20" t="s">
        <v>105</v>
      </c>
      <c r="AO724" s="20"/>
    </row>
    <row r="725" spans="1:41" x14ac:dyDescent="0.2">
      <c r="A725" s="20" t="s">
        <v>629</v>
      </c>
      <c r="B725" s="20" t="s">
        <v>16990</v>
      </c>
      <c r="C725" s="20" t="s">
        <v>16991</v>
      </c>
      <c r="D725" s="20" t="s">
        <v>571</v>
      </c>
      <c r="E725" s="20" t="s">
        <v>631</v>
      </c>
      <c r="F725" s="20" t="s">
        <v>421</v>
      </c>
      <c r="G725" s="20" t="s">
        <v>16992</v>
      </c>
      <c r="H725" s="20" t="s">
        <v>110</v>
      </c>
      <c r="I725" s="20" t="s">
        <v>16993</v>
      </c>
      <c r="J725" s="20" t="s">
        <v>102</v>
      </c>
      <c r="K725" s="20" t="s">
        <v>14732</v>
      </c>
      <c r="L725" s="20" t="s">
        <v>16994</v>
      </c>
      <c r="M725" s="20" t="s">
        <v>16995</v>
      </c>
      <c r="N725" s="20" t="s">
        <v>14698</v>
      </c>
      <c r="O725" s="20" t="s">
        <v>14772</v>
      </c>
      <c r="P725" s="20" t="s">
        <v>14787</v>
      </c>
      <c r="Q725" s="20" t="s">
        <v>14240</v>
      </c>
      <c r="R725" s="20"/>
      <c r="S725" s="20" t="s">
        <v>16996</v>
      </c>
      <c r="T725" s="20" t="s">
        <v>14737</v>
      </c>
      <c r="U725" s="20" t="s">
        <v>16799</v>
      </c>
      <c r="V725" s="20" t="s">
        <v>15095</v>
      </c>
      <c r="W725" s="20"/>
      <c r="X725" s="20" t="s">
        <v>15665</v>
      </c>
      <c r="Y725" s="20" t="s">
        <v>69</v>
      </c>
      <c r="Z725" s="20"/>
      <c r="AA725" s="20" t="s">
        <v>16997</v>
      </c>
      <c r="AB725" s="20" t="s">
        <v>69</v>
      </c>
      <c r="AC725" s="20" t="s">
        <v>14884</v>
      </c>
      <c r="AD725" s="20" t="s">
        <v>69</v>
      </c>
      <c r="AE725" s="20" t="s">
        <v>16998</v>
      </c>
      <c r="AF725" s="20" t="s">
        <v>68</v>
      </c>
      <c r="AG725" s="20"/>
      <c r="AH725" s="20" t="s">
        <v>16999</v>
      </c>
      <c r="AI725" s="20" t="s">
        <v>14875</v>
      </c>
      <c r="AJ725" s="20" t="s">
        <v>14238</v>
      </c>
      <c r="AK725" s="20" t="s">
        <v>14240</v>
      </c>
      <c r="AL725" s="20"/>
      <c r="AM725" s="20" t="s">
        <v>14910</v>
      </c>
      <c r="AN725" s="20" t="s">
        <v>105</v>
      </c>
      <c r="AO725" s="20"/>
    </row>
    <row r="726" spans="1:41" x14ac:dyDescent="0.2">
      <c r="A726" s="20" t="s">
        <v>629</v>
      </c>
      <c r="B726" s="20" t="s">
        <v>16990</v>
      </c>
      <c r="C726" s="20" t="s">
        <v>16991</v>
      </c>
      <c r="D726" s="20" t="s">
        <v>571</v>
      </c>
      <c r="E726" s="20" t="s">
        <v>631</v>
      </c>
      <c r="F726" s="20" t="s">
        <v>421</v>
      </c>
      <c r="G726" s="20" t="s">
        <v>16992</v>
      </c>
      <c r="H726" s="20" t="s">
        <v>110</v>
      </c>
      <c r="I726" s="20" t="s">
        <v>16993</v>
      </c>
      <c r="J726" s="20" t="s">
        <v>102</v>
      </c>
      <c r="K726" s="20" t="s">
        <v>14732</v>
      </c>
      <c r="L726" s="20" t="s">
        <v>16994</v>
      </c>
      <c r="M726" s="20" t="s">
        <v>16995</v>
      </c>
      <c r="N726" s="20" t="s">
        <v>14698</v>
      </c>
      <c r="O726" s="20" t="s">
        <v>14772</v>
      </c>
      <c r="P726" s="20" t="s">
        <v>14787</v>
      </c>
      <c r="Q726" s="20" t="s">
        <v>14240</v>
      </c>
      <c r="R726" s="20"/>
      <c r="S726" s="20" t="s">
        <v>16996</v>
      </c>
      <c r="T726" s="20" t="s">
        <v>14762</v>
      </c>
      <c r="U726" s="20" t="s">
        <v>14919</v>
      </c>
      <c r="V726" s="20" t="s">
        <v>14799</v>
      </c>
      <c r="W726" s="20"/>
      <c r="X726" s="20" t="s">
        <v>15837</v>
      </c>
      <c r="Y726" s="20" t="s">
        <v>69</v>
      </c>
      <c r="Z726" s="20"/>
      <c r="AA726" s="20" t="s">
        <v>16997</v>
      </c>
      <c r="AB726" s="20" t="s">
        <v>69</v>
      </c>
      <c r="AC726" s="20" t="s">
        <v>14884</v>
      </c>
      <c r="AD726" s="20" t="s">
        <v>69</v>
      </c>
      <c r="AE726" s="20" t="s">
        <v>16998</v>
      </c>
      <c r="AF726" s="20" t="s">
        <v>68</v>
      </c>
      <c r="AG726" s="20"/>
      <c r="AH726" s="20" t="s">
        <v>16999</v>
      </c>
      <c r="AI726" s="20" t="s">
        <v>14875</v>
      </c>
      <c r="AJ726" s="20" t="s">
        <v>14238</v>
      </c>
      <c r="AK726" s="20" t="s">
        <v>14240</v>
      </c>
      <c r="AL726" s="20"/>
      <c r="AM726" s="20" t="s">
        <v>14910</v>
      </c>
      <c r="AN726" s="20" t="s">
        <v>105</v>
      </c>
      <c r="AO726" s="20"/>
    </row>
    <row r="727" spans="1:41" x14ac:dyDescent="0.2">
      <c r="A727" s="20" t="s">
        <v>629</v>
      </c>
      <c r="B727" s="20" t="s">
        <v>16990</v>
      </c>
      <c r="C727" s="20" t="s">
        <v>16991</v>
      </c>
      <c r="D727" s="20" t="s">
        <v>571</v>
      </c>
      <c r="E727" s="20" t="s">
        <v>631</v>
      </c>
      <c r="F727" s="20" t="s">
        <v>421</v>
      </c>
      <c r="G727" s="20" t="s">
        <v>16992</v>
      </c>
      <c r="H727" s="20" t="s">
        <v>110</v>
      </c>
      <c r="I727" s="20" t="s">
        <v>16993</v>
      </c>
      <c r="J727" s="20" t="s">
        <v>102</v>
      </c>
      <c r="K727" s="20" t="s">
        <v>14732</v>
      </c>
      <c r="L727" s="20" t="s">
        <v>16994</v>
      </c>
      <c r="M727" s="20" t="s">
        <v>16995</v>
      </c>
      <c r="N727" s="20" t="s">
        <v>14698</v>
      </c>
      <c r="O727" s="20" t="s">
        <v>14772</v>
      </c>
      <c r="P727" s="20" t="s">
        <v>14787</v>
      </c>
      <c r="Q727" s="20" t="s">
        <v>14240</v>
      </c>
      <c r="R727" s="20"/>
      <c r="S727" s="20" t="s">
        <v>16996</v>
      </c>
      <c r="T727" s="20" t="s">
        <v>14766</v>
      </c>
      <c r="U727" s="20" t="s">
        <v>14809</v>
      </c>
      <c r="V727" s="20" t="s">
        <v>15640</v>
      </c>
      <c r="W727" s="20"/>
      <c r="X727" s="20" t="s">
        <v>15661</v>
      </c>
      <c r="Y727" s="20" t="s">
        <v>69</v>
      </c>
      <c r="Z727" s="20"/>
      <c r="AA727" s="20" t="s">
        <v>16997</v>
      </c>
      <c r="AB727" s="20" t="s">
        <v>69</v>
      </c>
      <c r="AC727" s="20" t="s">
        <v>14884</v>
      </c>
      <c r="AD727" s="20" t="s">
        <v>69</v>
      </c>
      <c r="AE727" s="20" t="s">
        <v>16998</v>
      </c>
      <c r="AF727" s="20" t="s">
        <v>68</v>
      </c>
      <c r="AG727" s="20"/>
      <c r="AH727" s="20" t="s">
        <v>16999</v>
      </c>
      <c r="AI727" s="20" t="s">
        <v>14875</v>
      </c>
      <c r="AJ727" s="20" t="s">
        <v>14238</v>
      </c>
      <c r="AK727" s="20" t="s">
        <v>14240</v>
      </c>
      <c r="AL727" s="20"/>
      <c r="AM727" s="20" t="s">
        <v>14910</v>
      </c>
      <c r="AN727" s="20" t="s">
        <v>105</v>
      </c>
      <c r="AO727" s="20"/>
    </row>
    <row r="728" spans="1:41" x14ac:dyDescent="0.2">
      <c r="A728" s="20" t="s">
        <v>629</v>
      </c>
      <c r="B728" s="20" t="s">
        <v>16990</v>
      </c>
      <c r="C728" s="20" t="s">
        <v>16991</v>
      </c>
      <c r="D728" s="20" t="s">
        <v>571</v>
      </c>
      <c r="E728" s="20" t="s">
        <v>631</v>
      </c>
      <c r="F728" s="20" t="s">
        <v>421</v>
      </c>
      <c r="G728" s="20" t="s">
        <v>16992</v>
      </c>
      <c r="H728" s="20" t="s">
        <v>110</v>
      </c>
      <c r="I728" s="20" t="s">
        <v>16993</v>
      </c>
      <c r="J728" s="20" t="s">
        <v>102</v>
      </c>
      <c r="K728" s="20" t="s">
        <v>14732</v>
      </c>
      <c r="L728" s="20" t="s">
        <v>16994</v>
      </c>
      <c r="M728" s="20" t="s">
        <v>16995</v>
      </c>
      <c r="N728" s="20" t="s">
        <v>14698</v>
      </c>
      <c r="O728" s="20" t="s">
        <v>14772</v>
      </c>
      <c r="P728" s="20" t="s">
        <v>14787</v>
      </c>
      <c r="Q728" s="20" t="s">
        <v>14240</v>
      </c>
      <c r="R728" s="20"/>
      <c r="S728" s="20" t="s">
        <v>16996</v>
      </c>
      <c r="T728" s="20" t="s">
        <v>14790</v>
      </c>
      <c r="U728" s="20" t="s">
        <v>15473</v>
      </c>
      <c r="V728" s="20" t="s">
        <v>15662</v>
      </c>
      <c r="W728" s="20"/>
      <c r="X728" s="20" t="s">
        <v>16539</v>
      </c>
      <c r="Y728" s="20" t="s">
        <v>69</v>
      </c>
      <c r="Z728" s="20"/>
      <c r="AA728" s="20" t="s">
        <v>16997</v>
      </c>
      <c r="AB728" s="20" t="s">
        <v>69</v>
      </c>
      <c r="AC728" s="20" t="s">
        <v>14884</v>
      </c>
      <c r="AD728" s="20" t="s">
        <v>69</v>
      </c>
      <c r="AE728" s="20" t="s">
        <v>17000</v>
      </c>
      <c r="AF728" s="20" t="s">
        <v>68</v>
      </c>
      <c r="AG728" s="20"/>
      <c r="AH728" s="20" t="s">
        <v>16999</v>
      </c>
      <c r="AI728" s="20" t="s">
        <v>14875</v>
      </c>
      <c r="AJ728" s="20" t="s">
        <v>14238</v>
      </c>
      <c r="AK728" s="20" t="s">
        <v>14240</v>
      </c>
      <c r="AL728" s="20"/>
      <c r="AM728" s="20" t="s">
        <v>14910</v>
      </c>
      <c r="AN728" s="20" t="s">
        <v>105</v>
      </c>
      <c r="AO728" s="20"/>
    </row>
    <row r="729" spans="1:41" x14ac:dyDescent="0.2">
      <c r="A729" s="20" t="s">
        <v>629</v>
      </c>
      <c r="B729" s="20" t="s">
        <v>16990</v>
      </c>
      <c r="C729" s="20" t="s">
        <v>16991</v>
      </c>
      <c r="D729" s="20" t="s">
        <v>571</v>
      </c>
      <c r="E729" s="20" t="s">
        <v>631</v>
      </c>
      <c r="F729" s="20" t="s">
        <v>421</v>
      </c>
      <c r="G729" s="20" t="s">
        <v>16992</v>
      </c>
      <c r="H729" s="20" t="s">
        <v>110</v>
      </c>
      <c r="I729" s="20" t="s">
        <v>16993</v>
      </c>
      <c r="J729" s="20" t="s">
        <v>102</v>
      </c>
      <c r="K729" s="20" t="s">
        <v>14732</v>
      </c>
      <c r="L729" s="20" t="s">
        <v>16994</v>
      </c>
      <c r="M729" s="20" t="s">
        <v>16995</v>
      </c>
      <c r="N729" s="20" t="s">
        <v>14889</v>
      </c>
      <c r="O729" s="20" t="s">
        <v>14772</v>
      </c>
      <c r="P729" s="20" t="s">
        <v>14787</v>
      </c>
      <c r="Q729" s="20" t="s">
        <v>14240</v>
      </c>
      <c r="R729" s="20"/>
      <c r="S729" s="20" t="s">
        <v>16996</v>
      </c>
      <c r="T729" s="20" t="s">
        <v>14737</v>
      </c>
      <c r="U729" s="20" t="s">
        <v>16799</v>
      </c>
      <c r="V729" s="20" t="s">
        <v>15095</v>
      </c>
      <c r="W729" s="20"/>
      <c r="X729" s="20" t="s">
        <v>15665</v>
      </c>
      <c r="Y729" s="20" t="s">
        <v>69</v>
      </c>
      <c r="Z729" s="20"/>
      <c r="AA729" s="20" t="s">
        <v>16997</v>
      </c>
      <c r="AB729" s="20" t="s">
        <v>69</v>
      </c>
      <c r="AC729" s="20" t="s">
        <v>14884</v>
      </c>
      <c r="AD729" s="20" t="s">
        <v>69</v>
      </c>
      <c r="AE729" s="20" t="s">
        <v>17001</v>
      </c>
      <c r="AF729" s="20" t="s">
        <v>68</v>
      </c>
      <c r="AG729" s="20"/>
      <c r="AH729" s="20" t="s">
        <v>16999</v>
      </c>
      <c r="AI729" s="20" t="s">
        <v>14875</v>
      </c>
      <c r="AJ729" s="20" t="s">
        <v>14238</v>
      </c>
      <c r="AK729" s="20" t="s">
        <v>14240</v>
      </c>
      <c r="AL729" s="20"/>
      <c r="AM729" s="20" t="s">
        <v>14910</v>
      </c>
      <c r="AN729" s="20" t="s">
        <v>105</v>
      </c>
      <c r="AO729" s="20"/>
    </row>
    <row r="730" spans="1:41" x14ac:dyDescent="0.2">
      <c r="A730" s="20" t="s">
        <v>629</v>
      </c>
      <c r="B730" s="20" t="s">
        <v>16990</v>
      </c>
      <c r="C730" s="20" t="s">
        <v>16991</v>
      </c>
      <c r="D730" s="20" t="s">
        <v>571</v>
      </c>
      <c r="E730" s="20" t="s">
        <v>631</v>
      </c>
      <c r="F730" s="20" t="s">
        <v>421</v>
      </c>
      <c r="G730" s="20" t="s">
        <v>16992</v>
      </c>
      <c r="H730" s="20" t="s">
        <v>110</v>
      </c>
      <c r="I730" s="20" t="s">
        <v>16993</v>
      </c>
      <c r="J730" s="20" t="s">
        <v>102</v>
      </c>
      <c r="K730" s="20" t="s">
        <v>14732</v>
      </c>
      <c r="L730" s="20" t="s">
        <v>16994</v>
      </c>
      <c r="M730" s="20" t="s">
        <v>16995</v>
      </c>
      <c r="N730" s="20" t="s">
        <v>14889</v>
      </c>
      <c r="O730" s="20" t="s">
        <v>14772</v>
      </c>
      <c r="P730" s="20" t="s">
        <v>14787</v>
      </c>
      <c r="Q730" s="20" t="s">
        <v>14240</v>
      </c>
      <c r="R730" s="20"/>
      <c r="S730" s="20" t="s">
        <v>16996</v>
      </c>
      <c r="T730" s="20" t="s">
        <v>14762</v>
      </c>
      <c r="U730" s="20" t="s">
        <v>15196</v>
      </c>
      <c r="V730" s="20" t="s">
        <v>16308</v>
      </c>
      <c r="W730" s="20"/>
      <c r="X730" s="20" t="s">
        <v>16479</v>
      </c>
      <c r="Y730" s="20" t="s">
        <v>69</v>
      </c>
      <c r="Z730" s="20"/>
      <c r="AA730" s="20" t="s">
        <v>16997</v>
      </c>
      <c r="AB730" s="20" t="s">
        <v>69</v>
      </c>
      <c r="AC730" s="20" t="s">
        <v>14884</v>
      </c>
      <c r="AD730" s="20" t="s">
        <v>69</v>
      </c>
      <c r="AE730" s="20" t="s">
        <v>17001</v>
      </c>
      <c r="AF730" s="20" t="s">
        <v>68</v>
      </c>
      <c r="AG730" s="20"/>
      <c r="AH730" s="20" t="s">
        <v>16999</v>
      </c>
      <c r="AI730" s="20" t="s">
        <v>14875</v>
      </c>
      <c r="AJ730" s="20" t="s">
        <v>14238</v>
      </c>
      <c r="AK730" s="20" t="s">
        <v>14240</v>
      </c>
      <c r="AL730" s="20"/>
      <c r="AM730" s="20" t="s">
        <v>14910</v>
      </c>
      <c r="AN730" s="20" t="s">
        <v>105</v>
      </c>
      <c r="AO730" s="20"/>
    </row>
    <row r="731" spans="1:41" x14ac:dyDescent="0.2">
      <c r="A731" s="20" t="s">
        <v>629</v>
      </c>
      <c r="B731" s="20" t="s">
        <v>16990</v>
      </c>
      <c r="C731" s="20" t="s">
        <v>16991</v>
      </c>
      <c r="D731" s="20" t="s">
        <v>571</v>
      </c>
      <c r="E731" s="20" t="s">
        <v>631</v>
      </c>
      <c r="F731" s="20" t="s">
        <v>421</v>
      </c>
      <c r="G731" s="20" t="s">
        <v>16992</v>
      </c>
      <c r="H731" s="20" t="s">
        <v>110</v>
      </c>
      <c r="I731" s="20" t="s">
        <v>16993</v>
      </c>
      <c r="J731" s="20" t="s">
        <v>102</v>
      </c>
      <c r="K731" s="20" t="s">
        <v>14732</v>
      </c>
      <c r="L731" s="20" t="s">
        <v>16994</v>
      </c>
      <c r="M731" s="20" t="s">
        <v>16995</v>
      </c>
      <c r="N731" s="20" t="s">
        <v>14889</v>
      </c>
      <c r="O731" s="20" t="s">
        <v>14772</v>
      </c>
      <c r="P731" s="20" t="s">
        <v>14787</v>
      </c>
      <c r="Q731" s="20" t="s">
        <v>14240</v>
      </c>
      <c r="R731" s="20"/>
      <c r="S731" s="20" t="s">
        <v>16996</v>
      </c>
      <c r="T731" s="20" t="s">
        <v>14766</v>
      </c>
      <c r="U731" s="20" t="s">
        <v>14795</v>
      </c>
      <c r="V731" s="20" t="s">
        <v>15640</v>
      </c>
      <c r="W731" s="20"/>
      <c r="X731" s="20" t="s">
        <v>16017</v>
      </c>
      <c r="Y731" s="20" t="s">
        <v>69</v>
      </c>
      <c r="Z731" s="20"/>
      <c r="AA731" s="20" t="s">
        <v>16997</v>
      </c>
      <c r="AB731" s="20" t="s">
        <v>69</v>
      </c>
      <c r="AC731" s="20" t="s">
        <v>14884</v>
      </c>
      <c r="AD731" s="20" t="s">
        <v>69</v>
      </c>
      <c r="AE731" s="20" t="s">
        <v>17001</v>
      </c>
      <c r="AF731" s="20" t="s">
        <v>68</v>
      </c>
      <c r="AG731" s="20"/>
      <c r="AH731" s="20" t="s">
        <v>16999</v>
      </c>
      <c r="AI731" s="20" t="s">
        <v>14875</v>
      </c>
      <c r="AJ731" s="20" t="s">
        <v>14238</v>
      </c>
      <c r="AK731" s="20" t="s">
        <v>14240</v>
      </c>
      <c r="AL731" s="20"/>
      <c r="AM731" s="20" t="s">
        <v>14910</v>
      </c>
      <c r="AN731" s="20" t="s">
        <v>105</v>
      </c>
      <c r="AO731" s="20"/>
    </row>
    <row r="732" spans="1:41" x14ac:dyDescent="0.2">
      <c r="A732" s="20" t="s">
        <v>629</v>
      </c>
      <c r="B732" s="20" t="s">
        <v>16990</v>
      </c>
      <c r="C732" s="20" t="s">
        <v>16991</v>
      </c>
      <c r="D732" s="20" t="s">
        <v>571</v>
      </c>
      <c r="E732" s="20" t="s">
        <v>631</v>
      </c>
      <c r="F732" s="20" t="s">
        <v>421</v>
      </c>
      <c r="G732" s="20" t="s">
        <v>16992</v>
      </c>
      <c r="H732" s="20" t="s">
        <v>110</v>
      </c>
      <c r="I732" s="20" t="s">
        <v>16993</v>
      </c>
      <c r="J732" s="20" t="s">
        <v>102</v>
      </c>
      <c r="K732" s="20" t="s">
        <v>14732</v>
      </c>
      <c r="L732" s="20" t="s">
        <v>16994</v>
      </c>
      <c r="M732" s="20" t="s">
        <v>16995</v>
      </c>
      <c r="N732" s="20" t="s">
        <v>14889</v>
      </c>
      <c r="O732" s="20" t="s">
        <v>14772</v>
      </c>
      <c r="P732" s="20" t="s">
        <v>14787</v>
      </c>
      <c r="Q732" s="20" t="s">
        <v>14240</v>
      </c>
      <c r="R732" s="20"/>
      <c r="S732" s="20" t="s">
        <v>16996</v>
      </c>
      <c r="T732" s="20" t="s">
        <v>14790</v>
      </c>
      <c r="U732" s="20" t="s">
        <v>14856</v>
      </c>
      <c r="V732" s="20" t="s">
        <v>15934</v>
      </c>
      <c r="W732" s="20"/>
      <c r="X732" s="20" t="s">
        <v>15886</v>
      </c>
      <c r="Y732" s="20" t="s">
        <v>69</v>
      </c>
      <c r="Z732" s="20"/>
      <c r="AA732" s="20" t="s">
        <v>16997</v>
      </c>
      <c r="AB732" s="20" t="s">
        <v>69</v>
      </c>
      <c r="AC732" s="20" t="s">
        <v>14884</v>
      </c>
      <c r="AD732" s="20" t="s">
        <v>69</v>
      </c>
      <c r="AE732" s="20" t="s">
        <v>17002</v>
      </c>
      <c r="AF732" s="20" t="s">
        <v>68</v>
      </c>
      <c r="AG732" s="20"/>
      <c r="AH732" s="20" t="s">
        <v>16999</v>
      </c>
      <c r="AI732" s="20" t="s">
        <v>14875</v>
      </c>
      <c r="AJ732" s="20" t="s">
        <v>14238</v>
      </c>
      <c r="AK732" s="20" t="s">
        <v>14240</v>
      </c>
      <c r="AL732" s="20"/>
      <c r="AM732" s="20" t="s">
        <v>14910</v>
      </c>
      <c r="AN732" s="20" t="s">
        <v>105</v>
      </c>
      <c r="AO732" s="20"/>
    </row>
    <row r="733" spans="1:41" x14ac:dyDescent="0.2">
      <c r="A733" s="20" t="s">
        <v>629</v>
      </c>
      <c r="B733" s="20" t="s">
        <v>16990</v>
      </c>
      <c r="C733" s="20" t="s">
        <v>16991</v>
      </c>
      <c r="D733" s="20" t="s">
        <v>571</v>
      </c>
      <c r="E733" s="20" t="s">
        <v>631</v>
      </c>
      <c r="F733" s="20" t="s">
        <v>421</v>
      </c>
      <c r="G733" s="20" t="s">
        <v>16992</v>
      </c>
      <c r="H733" s="20" t="s">
        <v>110</v>
      </c>
      <c r="I733" s="20" t="s">
        <v>16993</v>
      </c>
      <c r="J733" s="20" t="s">
        <v>102</v>
      </c>
      <c r="K733" s="20" t="s">
        <v>14732</v>
      </c>
      <c r="L733" s="20" t="s">
        <v>16994</v>
      </c>
      <c r="M733" s="20" t="s">
        <v>16995</v>
      </c>
      <c r="N733" s="20" t="s">
        <v>14742</v>
      </c>
      <c r="O733" s="20" t="s">
        <v>14772</v>
      </c>
      <c r="P733" s="20" t="s">
        <v>14787</v>
      </c>
      <c r="Q733" s="20" t="s">
        <v>14240</v>
      </c>
      <c r="R733" s="20"/>
      <c r="S733" s="20" t="s">
        <v>16996</v>
      </c>
      <c r="T733" s="20" t="s">
        <v>14737</v>
      </c>
      <c r="U733" s="20" t="s">
        <v>17003</v>
      </c>
      <c r="V733" s="20" t="s">
        <v>15095</v>
      </c>
      <c r="W733" s="20"/>
      <c r="X733" s="20" t="s">
        <v>15659</v>
      </c>
      <c r="Y733" s="20" t="s">
        <v>69</v>
      </c>
      <c r="Z733" s="20"/>
      <c r="AA733" s="20" t="s">
        <v>16997</v>
      </c>
      <c r="AB733" s="20" t="s">
        <v>69</v>
      </c>
      <c r="AC733" s="20" t="s">
        <v>14884</v>
      </c>
      <c r="AD733" s="20" t="s">
        <v>69</v>
      </c>
      <c r="AE733" s="20" t="s">
        <v>17004</v>
      </c>
      <c r="AF733" s="20" t="s">
        <v>68</v>
      </c>
      <c r="AG733" s="20"/>
      <c r="AH733" s="20" t="s">
        <v>16999</v>
      </c>
      <c r="AI733" s="20" t="s">
        <v>14875</v>
      </c>
      <c r="AJ733" s="20" t="s">
        <v>14238</v>
      </c>
      <c r="AK733" s="20" t="s">
        <v>14240</v>
      </c>
      <c r="AL733" s="20"/>
      <c r="AM733" s="20" t="s">
        <v>14910</v>
      </c>
      <c r="AN733" s="20" t="s">
        <v>105</v>
      </c>
      <c r="AO733" s="20"/>
    </row>
    <row r="734" spans="1:41" x14ac:dyDescent="0.2">
      <c r="A734" s="20" t="s">
        <v>629</v>
      </c>
      <c r="B734" s="20" t="s">
        <v>16990</v>
      </c>
      <c r="C734" s="20" t="s">
        <v>16991</v>
      </c>
      <c r="D734" s="20" t="s">
        <v>571</v>
      </c>
      <c r="E734" s="20" t="s">
        <v>631</v>
      </c>
      <c r="F734" s="20" t="s">
        <v>421</v>
      </c>
      <c r="G734" s="20" t="s">
        <v>16992</v>
      </c>
      <c r="H734" s="20" t="s">
        <v>110</v>
      </c>
      <c r="I734" s="20" t="s">
        <v>16993</v>
      </c>
      <c r="J734" s="20" t="s">
        <v>102</v>
      </c>
      <c r="K734" s="20" t="s">
        <v>14732</v>
      </c>
      <c r="L734" s="20" t="s">
        <v>16994</v>
      </c>
      <c r="M734" s="20" t="s">
        <v>16995</v>
      </c>
      <c r="N734" s="20" t="s">
        <v>14742</v>
      </c>
      <c r="O734" s="20" t="s">
        <v>14772</v>
      </c>
      <c r="P734" s="20" t="s">
        <v>14787</v>
      </c>
      <c r="Q734" s="20" t="s">
        <v>14240</v>
      </c>
      <c r="R734" s="20"/>
      <c r="S734" s="20" t="s">
        <v>16996</v>
      </c>
      <c r="T734" s="20" t="s">
        <v>14762</v>
      </c>
      <c r="U734" s="20" t="s">
        <v>14777</v>
      </c>
      <c r="V734" s="20" t="s">
        <v>14799</v>
      </c>
      <c r="W734" s="20"/>
      <c r="X734" s="20" t="s">
        <v>15837</v>
      </c>
      <c r="Y734" s="20" t="s">
        <v>69</v>
      </c>
      <c r="Z734" s="20"/>
      <c r="AA734" s="20" t="s">
        <v>16997</v>
      </c>
      <c r="AB734" s="20" t="s">
        <v>69</v>
      </c>
      <c r="AC734" s="20" t="s">
        <v>14884</v>
      </c>
      <c r="AD734" s="20" t="s">
        <v>69</v>
      </c>
      <c r="AE734" s="20" t="s">
        <v>17004</v>
      </c>
      <c r="AF734" s="20" t="s">
        <v>68</v>
      </c>
      <c r="AG734" s="20"/>
      <c r="AH734" s="20" t="s">
        <v>16999</v>
      </c>
      <c r="AI734" s="20" t="s">
        <v>14875</v>
      </c>
      <c r="AJ734" s="20" t="s">
        <v>14238</v>
      </c>
      <c r="AK734" s="20" t="s">
        <v>14240</v>
      </c>
      <c r="AL734" s="20"/>
      <c r="AM734" s="20" t="s">
        <v>14910</v>
      </c>
      <c r="AN734" s="20" t="s">
        <v>105</v>
      </c>
      <c r="AO734" s="20"/>
    </row>
    <row r="735" spans="1:41" x14ac:dyDescent="0.2">
      <c r="A735" s="20" t="s">
        <v>629</v>
      </c>
      <c r="B735" s="20" t="s">
        <v>16990</v>
      </c>
      <c r="C735" s="20" t="s">
        <v>16991</v>
      </c>
      <c r="D735" s="20" t="s">
        <v>571</v>
      </c>
      <c r="E735" s="20" t="s">
        <v>631</v>
      </c>
      <c r="F735" s="20" t="s">
        <v>421</v>
      </c>
      <c r="G735" s="20" t="s">
        <v>16992</v>
      </c>
      <c r="H735" s="20" t="s">
        <v>110</v>
      </c>
      <c r="I735" s="20" t="s">
        <v>16993</v>
      </c>
      <c r="J735" s="20" t="s">
        <v>102</v>
      </c>
      <c r="K735" s="20" t="s">
        <v>14732</v>
      </c>
      <c r="L735" s="20" t="s">
        <v>16994</v>
      </c>
      <c r="M735" s="20" t="s">
        <v>16995</v>
      </c>
      <c r="N735" s="20" t="s">
        <v>14742</v>
      </c>
      <c r="O735" s="20" t="s">
        <v>14772</v>
      </c>
      <c r="P735" s="20" t="s">
        <v>14787</v>
      </c>
      <c r="Q735" s="20" t="s">
        <v>14240</v>
      </c>
      <c r="R735" s="20"/>
      <c r="S735" s="20" t="s">
        <v>16996</v>
      </c>
      <c r="T735" s="20" t="s">
        <v>14766</v>
      </c>
      <c r="U735" s="20" t="s">
        <v>14827</v>
      </c>
      <c r="V735" s="20" t="s">
        <v>15648</v>
      </c>
      <c r="W735" s="20"/>
      <c r="X735" s="20" t="s">
        <v>15860</v>
      </c>
      <c r="Y735" s="20" t="s">
        <v>69</v>
      </c>
      <c r="Z735" s="20"/>
      <c r="AA735" s="20" t="s">
        <v>16997</v>
      </c>
      <c r="AB735" s="20" t="s">
        <v>69</v>
      </c>
      <c r="AC735" s="20" t="s">
        <v>14884</v>
      </c>
      <c r="AD735" s="20" t="s">
        <v>69</v>
      </c>
      <c r="AE735" s="20" t="s">
        <v>17004</v>
      </c>
      <c r="AF735" s="20" t="s">
        <v>68</v>
      </c>
      <c r="AG735" s="20"/>
      <c r="AH735" s="20" t="s">
        <v>16999</v>
      </c>
      <c r="AI735" s="20" t="s">
        <v>14875</v>
      </c>
      <c r="AJ735" s="20" t="s">
        <v>14238</v>
      </c>
      <c r="AK735" s="20" t="s">
        <v>14240</v>
      </c>
      <c r="AL735" s="20"/>
      <c r="AM735" s="20" t="s">
        <v>14910</v>
      </c>
      <c r="AN735" s="20" t="s">
        <v>105</v>
      </c>
      <c r="AO735" s="20"/>
    </row>
    <row r="736" spans="1:41" x14ac:dyDescent="0.2">
      <c r="A736" s="20" t="s">
        <v>629</v>
      </c>
      <c r="B736" s="20" t="s">
        <v>16990</v>
      </c>
      <c r="C736" s="20" t="s">
        <v>16991</v>
      </c>
      <c r="D736" s="20" t="s">
        <v>571</v>
      </c>
      <c r="E736" s="20" t="s">
        <v>631</v>
      </c>
      <c r="F736" s="20" t="s">
        <v>421</v>
      </c>
      <c r="G736" s="20" t="s">
        <v>16992</v>
      </c>
      <c r="H736" s="20" t="s">
        <v>110</v>
      </c>
      <c r="I736" s="20" t="s">
        <v>16993</v>
      </c>
      <c r="J736" s="20" t="s">
        <v>102</v>
      </c>
      <c r="K736" s="20" t="s">
        <v>14732</v>
      </c>
      <c r="L736" s="20" t="s">
        <v>16994</v>
      </c>
      <c r="M736" s="20" t="s">
        <v>16995</v>
      </c>
      <c r="N736" s="20" t="s">
        <v>14742</v>
      </c>
      <c r="O736" s="20" t="s">
        <v>14772</v>
      </c>
      <c r="P736" s="20" t="s">
        <v>14787</v>
      </c>
      <c r="Q736" s="20" t="s">
        <v>14240</v>
      </c>
      <c r="R736" s="20"/>
      <c r="S736" s="20" t="s">
        <v>16996</v>
      </c>
      <c r="T736" s="20" t="s">
        <v>14790</v>
      </c>
      <c r="U736" s="20" t="s">
        <v>14815</v>
      </c>
      <c r="V736" s="20" t="s">
        <v>15596</v>
      </c>
      <c r="W736" s="20"/>
      <c r="X736" s="20" t="s">
        <v>17005</v>
      </c>
      <c r="Y736" s="20" t="s">
        <v>69</v>
      </c>
      <c r="Z736" s="20"/>
      <c r="AA736" s="20" t="s">
        <v>16997</v>
      </c>
      <c r="AB736" s="20" t="s">
        <v>69</v>
      </c>
      <c r="AC736" s="20" t="s">
        <v>14884</v>
      </c>
      <c r="AD736" s="20" t="s">
        <v>69</v>
      </c>
      <c r="AE736" s="20" t="s">
        <v>17006</v>
      </c>
      <c r="AF736" s="20" t="s">
        <v>68</v>
      </c>
      <c r="AG736" s="20"/>
      <c r="AH736" s="20" t="s">
        <v>16999</v>
      </c>
      <c r="AI736" s="20" t="s">
        <v>14875</v>
      </c>
      <c r="AJ736" s="20" t="s">
        <v>14238</v>
      </c>
      <c r="AK736" s="20" t="s">
        <v>14240</v>
      </c>
      <c r="AL736" s="20"/>
      <c r="AM736" s="20" t="s">
        <v>14910</v>
      </c>
      <c r="AN736" s="20" t="s">
        <v>105</v>
      </c>
      <c r="AO736" s="20"/>
    </row>
    <row r="737" spans="1:41" x14ac:dyDescent="0.2">
      <c r="A737" s="20" t="s">
        <v>725</v>
      </c>
      <c r="B737" s="20" t="s">
        <v>17007</v>
      </c>
      <c r="C737" s="20" t="s">
        <v>17008</v>
      </c>
      <c r="D737" s="20" t="s">
        <v>571</v>
      </c>
      <c r="E737" s="20" t="s">
        <v>728</v>
      </c>
      <c r="F737" s="20" t="s">
        <v>727</v>
      </c>
      <c r="G737" s="20" t="s">
        <v>17009</v>
      </c>
      <c r="H737" s="20" t="s">
        <v>14804</v>
      </c>
      <c r="I737" s="20" t="s">
        <v>17010</v>
      </c>
      <c r="J737" s="20" t="s">
        <v>102</v>
      </c>
      <c r="K737" s="20" t="s">
        <v>14839</v>
      </c>
      <c r="L737" s="20" t="s">
        <v>17011</v>
      </c>
      <c r="M737" s="20" t="s">
        <v>17012</v>
      </c>
      <c r="N737" s="20" t="s">
        <v>14786</v>
      </c>
      <c r="O737" s="20" t="s">
        <v>14761</v>
      </c>
      <c r="P737" s="20" t="s">
        <v>14787</v>
      </c>
      <c r="Q737" s="20" t="s">
        <v>14823</v>
      </c>
      <c r="R737" s="20"/>
      <c r="S737" s="20" t="s">
        <v>17013</v>
      </c>
      <c r="T737" s="20" t="s">
        <v>14762</v>
      </c>
      <c r="U737" s="20" t="s">
        <v>17014</v>
      </c>
      <c r="V737" s="20" t="s">
        <v>17015</v>
      </c>
      <c r="W737" s="20"/>
      <c r="X737" s="20" t="s">
        <v>17016</v>
      </c>
      <c r="Y737" s="20" t="s">
        <v>69</v>
      </c>
      <c r="Z737" s="20"/>
      <c r="AA737" s="20" t="s">
        <v>17017</v>
      </c>
      <c r="AB737" s="20" t="s">
        <v>69</v>
      </c>
      <c r="AC737" s="20" t="s">
        <v>69</v>
      </c>
      <c r="AD737" s="20" t="s">
        <v>69</v>
      </c>
      <c r="AE737" s="20" t="s">
        <v>17018</v>
      </c>
      <c r="AF737" s="20" t="s">
        <v>68</v>
      </c>
      <c r="AG737" s="20" t="s">
        <v>17019</v>
      </c>
      <c r="AH737" s="20"/>
      <c r="AI737" s="20" t="s">
        <v>14875</v>
      </c>
      <c r="AJ737" s="20" t="s">
        <v>14238</v>
      </c>
      <c r="AK737" s="20" t="s">
        <v>14283</v>
      </c>
      <c r="AL737" s="20"/>
      <c r="AM737" s="20" t="s">
        <v>16313</v>
      </c>
      <c r="AN737" s="20" t="s">
        <v>105</v>
      </c>
      <c r="AO737" s="20"/>
    </row>
    <row r="738" spans="1:41" x14ac:dyDescent="0.2">
      <c r="A738" s="20" t="s">
        <v>725</v>
      </c>
      <c r="B738" s="20" t="s">
        <v>17007</v>
      </c>
      <c r="C738" s="20" t="s">
        <v>17008</v>
      </c>
      <c r="D738" s="20" t="s">
        <v>571</v>
      </c>
      <c r="E738" s="20" t="s">
        <v>728</v>
      </c>
      <c r="F738" s="20" t="s">
        <v>727</v>
      </c>
      <c r="G738" s="20" t="s">
        <v>17009</v>
      </c>
      <c r="H738" s="20" t="s">
        <v>14804</v>
      </c>
      <c r="I738" s="20" t="s">
        <v>17010</v>
      </c>
      <c r="J738" s="20" t="s">
        <v>102</v>
      </c>
      <c r="K738" s="20" t="s">
        <v>14839</v>
      </c>
      <c r="L738" s="20" t="s">
        <v>17011</v>
      </c>
      <c r="M738" s="20" t="s">
        <v>17012</v>
      </c>
      <c r="N738" s="20" t="s">
        <v>14786</v>
      </c>
      <c r="O738" s="20" t="s">
        <v>110</v>
      </c>
      <c r="P738" s="20" t="s">
        <v>14787</v>
      </c>
      <c r="Q738" s="20" t="s">
        <v>17020</v>
      </c>
      <c r="R738" s="20"/>
      <c r="S738" s="20" t="s">
        <v>17021</v>
      </c>
      <c r="T738" s="20" t="s">
        <v>14762</v>
      </c>
      <c r="U738" s="20" t="s">
        <v>17014</v>
      </c>
      <c r="V738" s="20" t="s">
        <v>17022</v>
      </c>
      <c r="W738" s="20"/>
      <c r="X738" s="20"/>
      <c r="Y738" s="20" t="s">
        <v>69</v>
      </c>
      <c r="Z738" s="20"/>
      <c r="AA738" s="20" t="s">
        <v>17023</v>
      </c>
      <c r="AB738" s="20" t="s">
        <v>69</v>
      </c>
      <c r="AC738" s="20" t="s">
        <v>69</v>
      </c>
      <c r="AD738" s="20" t="s">
        <v>69</v>
      </c>
      <c r="AE738" s="20" t="s">
        <v>17024</v>
      </c>
      <c r="AF738" s="20" t="s">
        <v>69</v>
      </c>
      <c r="AG738" s="20" t="s">
        <v>17025</v>
      </c>
      <c r="AH738" s="20"/>
      <c r="AI738" s="20" t="s">
        <v>14887</v>
      </c>
      <c r="AJ738" s="20" t="s">
        <v>14238</v>
      </c>
      <c r="AK738" s="20" t="s">
        <v>14238</v>
      </c>
      <c r="AL738" s="20"/>
      <c r="AM738" s="20" t="s">
        <v>16313</v>
      </c>
      <c r="AN738" s="20" t="s">
        <v>105</v>
      </c>
      <c r="AO738" s="20"/>
    </row>
    <row r="739" spans="1:41" x14ac:dyDescent="0.2">
      <c r="A739" s="20" t="s">
        <v>725</v>
      </c>
      <c r="B739" s="20" t="s">
        <v>17007</v>
      </c>
      <c r="C739" s="20" t="s">
        <v>17008</v>
      </c>
      <c r="D739" s="20" t="s">
        <v>571</v>
      </c>
      <c r="E739" s="20" t="s">
        <v>728</v>
      </c>
      <c r="F739" s="20" t="s">
        <v>727</v>
      </c>
      <c r="G739" s="20" t="s">
        <v>17009</v>
      </c>
      <c r="H739" s="20" t="s">
        <v>14804</v>
      </c>
      <c r="I739" s="20" t="s">
        <v>17010</v>
      </c>
      <c r="J739" s="20" t="s">
        <v>102</v>
      </c>
      <c r="K739" s="20" t="s">
        <v>14839</v>
      </c>
      <c r="L739" s="20" t="s">
        <v>17011</v>
      </c>
      <c r="M739" s="20" t="s">
        <v>17012</v>
      </c>
      <c r="N739" s="20" t="s">
        <v>14786</v>
      </c>
      <c r="O739" s="20" t="s">
        <v>110</v>
      </c>
      <c r="P739" s="20" t="s">
        <v>14787</v>
      </c>
      <c r="Q739" s="20" t="s">
        <v>17020</v>
      </c>
      <c r="R739" s="20"/>
      <c r="S739" s="20" t="s">
        <v>17021</v>
      </c>
      <c r="T739" s="20" t="s">
        <v>14766</v>
      </c>
      <c r="U739" s="20" t="s">
        <v>17026</v>
      </c>
      <c r="V739" s="20" t="s">
        <v>17027</v>
      </c>
      <c r="W739" s="20"/>
      <c r="X739" s="20"/>
      <c r="Y739" s="20" t="s">
        <v>69</v>
      </c>
      <c r="Z739" s="20"/>
      <c r="AA739" s="20" t="s">
        <v>17028</v>
      </c>
      <c r="AB739" s="20" t="s">
        <v>69</v>
      </c>
      <c r="AC739" s="20" t="s">
        <v>69</v>
      </c>
      <c r="AD739" s="20" t="s">
        <v>69</v>
      </c>
      <c r="AE739" s="20" t="s">
        <v>17024</v>
      </c>
      <c r="AF739" s="20" t="s">
        <v>69</v>
      </c>
      <c r="AG739" s="20" t="s">
        <v>17025</v>
      </c>
      <c r="AH739" s="20"/>
      <c r="AI739" s="20" t="s">
        <v>14887</v>
      </c>
      <c r="AJ739" s="20" t="s">
        <v>14238</v>
      </c>
      <c r="AK739" s="20" t="s">
        <v>14238</v>
      </c>
      <c r="AL739" s="20"/>
      <c r="AM739" s="20" t="s">
        <v>16313</v>
      </c>
      <c r="AN739" s="20" t="s">
        <v>105</v>
      </c>
      <c r="AO739" s="20"/>
    </row>
    <row r="740" spans="1:41" x14ac:dyDescent="0.2">
      <c r="A740" s="20" t="s">
        <v>725</v>
      </c>
      <c r="B740" s="20" t="s">
        <v>17007</v>
      </c>
      <c r="C740" s="20" t="s">
        <v>17008</v>
      </c>
      <c r="D740" s="20" t="s">
        <v>571</v>
      </c>
      <c r="E740" s="20" t="s">
        <v>728</v>
      </c>
      <c r="F740" s="20" t="s">
        <v>727</v>
      </c>
      <c r="G740" s="20" t="s">
        <v>17009</v>
      </c>
      <c r="H740" s="20" t="s">
        <v>14804</v>
      </c>
      <c r="I740" s="20" t="s">
        <v>17010</v>
      </c>
      <c r="J740" s="20" t="s">
        <v>102</v>
      </c>
      <c r="K740" s="20" t="s">
        <v>14839</v>
      </c>
      <c r="L740" s="20" t="s">
        <v>17011</v>
      </c>
      <c r="M740" s="20" t="s">
        <v>17012</v>
      </c>
      <c r="N740" s="20" t="s">
        <v>14786</v>
      </c>
      <c r="O740" s="20" t="s">
        <v>110</v>
      </c>
      <c r="P740" s="20" t="s">
        <v>14787</v>
      </c>
      <c r="Q740" s="20" t="s">
        <v>17029</v>
      </c>
      <c r="R740" s="20"/>
      <c r="S740" s="20" t="s">
        <v>17021</v>
      </c>
      <c r="T740" s="20" t="s">
        <v>14762</v>
      </c>
      <c r="U740" s="20" t="s">
        <v>17014</v>
      </c>
      <c r="V740" s="20" t="s">
        <v>17030</v>
      </c>
      <c r="W740" s="20"/>
      <c r="X740" s="20"/>
      <c r="Y740" s="20" t="s">
        <v>69</v>
      </c>
      <c r="Z740" s="20"/>
      <c r="AA740" s="20" t="s">
        <v>17023</v>
      </c>
      <c r="AB740" s="20" t="s">
        <v>69</v>
      </c>
      <c r="AC740" s="20" t="s">
        <v>69</v>
      </c>
      <c r="AD740" s="20" t="s">
        <v>69</v>
      </c>
      <c r="AE740" s="20" t="s">
        <v>17031</v>
      </c>
      <c r="AF740" s="20" t="s">
        <v>69</v>
      </c>
      <c r="AG740" s="20" t="s">
        <v>17032</v>
      </c>
      <c r="AH740" s="20"/>
      <c r="AI740" s="20" t="s">
        <v>14887</v>
      </c>
      <c r="AJ740" s="20" t="s">
        <v>14238</v>
      </c>
      <c r="AK740" s="20" t="s">
        <v>14238</v>
      </c>
      <c r="AL740" s="20"/>
      <c r="AM740" s="20" t="s">
        <v>16313</v>
      </c>
      <c r="AN740" s="20" t="s">
        <v>105</v>
      </c>
      <c r="AO740" s="20"/>
    </row>
    <row r="741" spans="1:41" x14ac:dyDescent="0.2">
      <c r="A741" s="20" t="s">
        <v>725</v>
      </c>
      <c r="B741" s="20" t="s">
        <v>17007</v>
      </c>
      <c r="C741" s="20" t="s">
        <v>17008</v>
      </c>
      <c r="D741" s="20" t="s">
        <v>571</v>
      </c>
      <c r="E741" s="20" t="s">
        <v>728</v>
      </c>
      <c r="F741" s="20" t="s">
        <v>727</v>
      </c>
      <c r="G741" s="20" t="s">
        <v>17009</v>
      </c>
      <c r="H741" s="20" t="s">
        <v>14804</v>
      </c>
      <c r="I741" s="20" t="s">
        <v>17033</v>
      </c>
      <c r="J741" s="20" t="s">
        <v>102</v>
      </c>
      <c r="K741" s="20" t="s">
        <v>14839</v>
      </c>
      <c r="L741" s="20" t="s">
        <v>17011</v>
      </c>
      <c r="M741" s="20" t="s">
        <v>17012</v>
      </c>
      <c r="N741" s="20" t="s">
        <v>14786</v>
      </c>
      <c r="O741" s="20" t="s">
        <v>110</v>
      </c>
      <c r="P741" s="20" t="s">
        <v>14787</v>
      </c>
      <c r="Q741" s="20" t="s">
        <v>17020</v>
      </c>
      <c r="R741" s="20"/>
      <c r="S741" s="20" t="s">
        <v>17021</v>
      </c>
      <c r="T741" s="20" t="s">
        <v>14762</v>
      </c>
      <c r="U741" s="20" t="s">
        <v>17034</v>
      </c>
      <c r="V741" s="20" t="s">
        <v>17035</v>
      </c>
      <c r="W741" s="20"/>
      <c r="X741" s="20"/>
      <c r="Y741" s="20" t="s">
        <v>69</v>
      </c>
      <c r="Z741" s="20"/>
      <c r="AA741" s="20" t="s">
        <v>17023</v>
      </c>
      <c r="AB741" s="20" t="s">
        <v>69</v>
      </c>
      <c r="AC741" s="20" t="s">
        <v>69</v>
      </c>
      <c r="AD741" s="20" t="s">
        <v>69</v>
      </c>
      <c r="AE741" s="20" t="s">
        <v>17024</v>
      </c>
      <c r="AF741" s="20" t="s">
        <v>69</v>
      </c>
      <c r="AG741" s="20" t="s">
        <v>17036</v>
      </c>
      <c r="AH741" s="20"/>
      <c r="AI741" s="20" t="s">
        <v>14887</v>
      </c>
      <c r="AJ741" s="20" t="s">
        <v>14238</v>
      </c>
      <c r="AK741" s="20" t="s">
        <v>14238</v>
      </c>
      <c r="AL741" s="20"/>
      <c r="AM741" s="20" t="s">
        <v>16313</v>
      </c>
      <c r="AN741" s="20" t="s">
        <v>105</v>
      </c>
      <c r="AO741" s="20"/>
    </row>
    <row r="742" spans="1:41" x14ac:dyDescent="0.2">
      <c r="A742" s="20" t="s">
        <v>725</v>
      </c>
      <c r="B742" s="20" t="s">
        <v>17007</v>
      </c>
      <c r="C742" s="20" t="s">
        <v>17008</v>
      </c>
      <c r="D742" s="20" t="s">
        <v>571</v>
      </c>
      <c r="E742" s="20" t="s">
        <v>728</v>
      </c>
      <c r="F742" s="20" t="s">
        <v>727</v>
      </c>
      <c r="G742" s="20" t="s">
        <v>17009</v>
      </c>
      <c r="H742" s="20" t="s">
        <v>14804</v>
      </c>
      <c r="I742" s="20" t="s">
        <v>17037</v>
      </c>
      <c r="J742" s="20" t="s">
        <v>102</v>
      </c>
      <c r="K742" s="20" t="s">
        <v>14839</v>
      </c>
      <c r="L742" s="20" t="s">
        <v>17011</v>
      </c>
      <c r="M742" s="20" t="s">
        <v>17012</v>
      </c>
      <c r="N742" s="20" t="s">
        <v>14786</v>
      </c>
      <c r="O742" s="20" t="s">
        <v>110</v>
      </c>
      <c r="P742" s="20" t="s">
        <v>14787</v>
      </c>
      <c r="Q742" s="20" t="s">
        <v>17020</v>
      </c>
      <c r="R742" s="20"/>
      <c r="S742" s="20" t="s">
        <v>17021</v>
      </c>
      <c r="T742" s="20" t="s">
        <v>14762</v>
      </c>
      <c r="U742" s="20" t="s">
        <v>17038</v>
      </c>
      <c r="V742" s="20" t="s">
        <v>17039</v>
      </c>
      <c r="W742" s="20"/>
      <c r="X742" s="20"/>
      <c r="Y742" s="20" t="s">
        <v>69</v>
      </c>
      <c r="Z742" s="20"/>
      <c r="AA742" s="20" t="s">
        <v>17023</v>
      </c>
      <c r="AB742" s="20" t="s">
        <v>69</v>
      </c>
      <c r="AC742" s="20" t="s">
        <v>69</v>
      </c>
      <c r="AD742" s="20" t="s">
        <v>69</v>
      </c>
      <c r="AE742" s="20" t="s">
        <v>17024</v>
      </c>
      <c r="AF742" s="20" t="s">
        <v>69</v>
      </c>
      <c r="AG742" s="20" t="s">
        <v>17040</v>
      </c>
      <c r="AH742" s="20"/>
      <c r="AI742" s="20" t="s">
        <v>14887</v>
      </c>
      <c r="AJ742" s="20" t="s">
        <v>14238</v>
      </c>
      <c r="AK742" s="20" t="s">
        <v>14238</v>
      </c>
      <c r="AL742" s="20"/>
      <c r="AM742" s="20" t="s">
        <v>16313</v>
      </c>
      <c r="AN742" s="20" t="s">
        <v>105</v>
      </c>
      <c r="AO742" s="20"/>
    </row>
    <row r="743" spans="1:41" x14ac:dyDescent="0.2">
      <c r="A743" s="20" t="s">
        <v>725</v>
      </c>
      <c r="B743" s="20" t="s">
        <v>17007</v>
      </c>
      <c r="C743" s="20" t="s">
        <v>17008</v>
      </c>
      <c r="D743" s="20" t="s">
        <v>571</v>
      </c>
      <c r="E743" s="20" t="s">
        <v>728</v>
      </c>
      <c r="F743" s="20" t="s">
        <v>727</v>
      </c>
      <c r="G743" s="20" t="s">
        <v>17009</v>
      </c>
      <c r="H743" s="20" t="s">
        <v>14804</v>
      </c>
      <c r="I743" s="20" t="s">
        <v>17041</v>
      </c>
      <c r="J743" s="20" t="s">
        <v>102</v>
      </c>
      <c r="K743" s="20" t="s">
        <v>14839</v>
      </c>
      <c r="L743" s="20" t="s">
        <v>17011</v>
      </c>
      <c r="M743" s="20" t="s">
        <v>17012</v>
      </c>
      <c r="N743" s="20" t="s">
        <v>14786</v>
      </c>
      <c r="O743" s="20" t="s">
        <v>110</v>
      </c>
      <c r="P743" s="20" t="s">
        <v>14787</v>
      </c>
      <c r="Q743" s="20" t="s">
        <v>17020</v>
      </c>
      <c r="R743" s="20"/>
      <c r="S743" s="20" t="s">
        <v>17021</v>
      </c>
      <c r="T743" s="20" t="s">
        <v>14762</v>
      </c>
      <c r="U743" s="20" t="s">
        <v>15680</v>
      </c>
      <c r="V743" s="20" t="s">
        <v>17042</v>
      </c>
      <c r="W743" s="20"/>
      <c r="X743" s="20"/>
      <c r="Y743" s="20" t="s">
        <v>69</v>
      </c>
      <c r="Z743" s="20"/>
      <c r="AA743" s="20" t="s">
        <v>17023</v>
      </c>
      <c r="AB743" s="20" t="s">
        <v>69</v>
      </c>
      <c r="AC743" s="20" t="s">
        <v>69</v>
      </c>
      <c r="AD743" s="20" t="s">
        <v>69</v>
      </c>
      <c r="AE743" s="20" t="s">
        <v>17024</v>
      </c>
      <c r="AF743" s="20" t="s">
        <v>69</v>
      </c>
      <c r="AG743" s="20" t="s">
        <v>17043</v>
      </c>
      <c r="AH743" s="20"/>
      <c r="AI743" s="20" t="s">
        <v>14887</v>
      </c>
      <c r="AJ743" s="20" t="s">
        <v>14238</v>
      </c>
      <c r="AK743" s="20" t="s">
        <v>14238</v>
      </c>
      <c r="AL743" s="20"/>
      <c r="AM743" s="20" t="s">
        <v>16313</v>
      </c>
      <c r="AN743" s="20" t="s">
        <v>105</v>
      </c>
      <c r="AO743" s="20"/>
    </row>
    <row r="744" spans="1:41" x14ac:dyDescent="0.2">
      <c r="A744" s="20" t="s">
        <v>725</v>
      </c>
      <c r="B744" s="20" t="s">
        <v>17007</v>
      </c>
      <c r="C744" s="20" t="s">
        <v>17008</v>
      </c>
      <c r="D744" s="20" t="s">
        <v>571</v>
      </c>
      <c r="E744" s="20" t="s">
        <v>728</v>
      </c>
      <c r="F744" s="20" t="s">
        <v>727</v>
      </c>
      <c r="G744" s="20" t="s">
        <v>17009</v>
      </c>
      <c r="H744" s="20" t="s">
        <v>14804</v>
      </c>
      <c r="I744" s="20" t="s">
        <v>17010</v>
      </c>
      <c r="J744" s="20" t="s">
        <v>102</v>
      </c>
      <c r="K744" s="20" t="s">
        <v>14839</v>
      </c>
      <c r="L744" s="20" t="s">
        <v>17011</v>
      </c>
      <c r="M744" s="20" t="s">
        <v>17012</v>
      </c>
      <c r="N744" s="20" t="s">
        <v>14786</v>
      </c>
      <c r="O744" s="20" t="s">
        <v>110</v>
      </c>
      <c r="P744" s="20" t="s">
        <v>14787</v>
      </c>
      <c r="Q744" s="20" t="s">
        <v>17044</v>
      </c>
      <c r="R744" s="20"/>
      <c r="S744" s="20" t="s">
        <v>17021</v>
      </c>
      <c r="T744" s="20" t="s">
        <v>14762</v>
      </c>
      <c r="U744" s="20" t="s">
        <v>17014</v>
      </c>
      <c r="V744" s="20" t="s">
        <v>16953</v>
      </c>
      <c r="W744" s="20"/>
      <c r="X744" s="20"/>
      <c r="Y744" s="20" t="s">
        <v>69</v>
      </c>
      <c r="Z744" s="20"/>
      <c r="AA744" s="20" t="s">
        <v>17045</v>
      </c>
      <c r="AB744" s="20" t="s">
        <v>69</v>
      </c>
      <c r="AC744" s="20" t="s">
        <v>69</v>
      </c>
      <c r="AD744" s="20" t="s">
        <v>69</v>
      </c>
      <c r="AE744" s="20" t="s">
        <v>17046</v>
      </c>
      <c r="AF744" s="20" t="s">
        <v>69</v>
      </c>
      <c r="AG744" s="20" t="s">
        <v>17047</v>
      </c>
      <c r="AH744" s="20"/>
      <c r="AI744" s="20" t="s">
        <v>14887</v>
      </c>
      <c r="AJ744" s="20" t="s">
        <v>14238</v>
      </c>
      <c r="AK744" s="20" t="s">
        <v>14238</v>
      </c>
      <c r="AL744" s="20"/>
      <c r="AM744" s="20" t="s">
        <v>16313</v>
      </c>
      <c r="AN744" s="20" t="s">
        <v>105</v>
      </c>
      <c r="AO744" s="20"/>
    </row>
    <row r="745" spans="1:41" x14ac:dyDescent="0.2">
      <c r="A745" s="20" t="s">
        <v>725</v>
      </c>
      <c r="B745" s="20" t="s">
        <v>17007</v>
      </c>
      <c r="C745" s="20" t="s">
        <v>17008</v>
      </c>
      <c r="D745" s="20" t="s">
        <v>571</v>
      </c>
      <c r="E745" s="20" t="s">
        <v>728</v>
      </c>
      <c r="F745" s="20" t="s">
        <v>727</v>
      </c>
      <c r="G745" s="20" t="s">
        <v>17009</v>
      </c>
      <c r="H745" s="20" t="s">
        <v>14804</v>
      </c>
      <c r="I745" s="20" t="s">
        <v>17010</v>
      </c>
      <c r="J745" s="20" t="s">
        <v>102</v>
      </c>
      <c r="K745" s="20" t="s">
        <v>14839</v>
      </c>
      <c r="L745" s="20" t="s">
        <v>17011</v>
      </c>
      <c r="M745" s="20" t="s">
        <v>17012</v>
      </c>
      <c r="N745" s="20" t="s">
        <v>14698</v>
      </c>
      <c r="O745" s="20" t="s">
        <v>110</v>
      </c>
      <c r="P745" s="20" t="s">
        <v>14787</v>
      </c>
      <c r="Q745" s="20" t="s">
        <v>17044</v>
      </c>
      <c r="R745" s="20"/>
      <c r="S745" s="20" t="s">
        <v>17021</v>
      </c>
      <c r="T745" s="20" t="s">
        <v>14762</v>
      </c>
      <c r="U745" s="20" t="s">
        <v>17048</v>
      </c>
      <c r="V745" s="20" t="s">
        <v>17049</v>
      </c>
      <c r="W745" s="20"/>
      <c r="X745" s="20"/>
      <c r="Y745" s="20" t="s">
        <v>69</v>
      </c>
      <c r="Z745" s="20"/>
      <c r="AA745" s="20" t="s">
        <v>17045</v>
      </c>
      <c r="AB745" s="20" t="s">
        <v>69</v>
      </c>
      <c r="AC745" s="20" t="s">
        <v>69</v>
      </c>
      <c r="AD745" s="20" t="s">
        <v>69</v>
      </c>
      <c r="AE745" s="20" t="s">
        <v>17050</v>
      </c>
      <c r="AF745" s="20" t="s">
        <v>69</v>
      </c>
      <c r="AG745" s="20" t="s">
        <v>17047</v>
      </c>
      <c r="AH745" s="20"/>
      <c r="AI745" s="20" t="s">
        <v>14887</v>
      </c>
      <c r="AJ745" s="20" t="s">
        <v>14238</v>
      </c>
      <c r="AK745" s="20" t="s">
        <v>14238</v>
      </c>
      <c r="AL745" s="20"/>
      <c r="AM745" s="20" t="s">
        <v>16313</v>
      </c>
      <c r="AN745" s="20" t="s">
        <v>105</v>
      </c>
      <c r="AO745" s="20"/>
    </row>
    <row r="746" spans="1:41" x14ac:dyDescent="0.2">
      <c r="A746" s="20" t="s">
        <v>725</v>
      </c>
      <c r="B746" s="20" t="s">
        <v>17007</v>
      </c>
      <c r="C746" s="20" t="s">
        <v>17008</v>
      </c>
      <c r="D746" s="20" t="s">
        <v>571</v>
      </c>
      <c r="E746" s="20" t="s">
        <v>728</v>
      </c>
      <c r="F746" s="20" t="s">
        <v>727</v>
      </c>
      <c r="G746" s="20" t="s">
        <v>17009</v>
      </c>
      <c r="H746" s="20" t="s">
        <v>14804</v>
      </c>
      <c r="I746" s="20" t="s">
        <v>17010</v>
      </c>
      <c r="J746" s="20" t="s">
        <v>102</v>
      </c>
      <c r="K746" s="20" t="s">
        <v>14839</v>
      </c>
      <c r="L746" s="20" t="s">
        <v>17011</v>
      </c>
      <c r="M746" s="20" t="s">
        <v>17012</v>
      </c>
      <c r="N746" s="20" t="s">
        <v>14698</v>
      </c>
      <c r="O746" s="20" t="s">
        <v>110</v>
      </c>
      <c r="P746" s="20" t="s">
        <v>14787</v>
      </c>
      <c r="Q746" s="20" t="s">
        <v>17044</v>
      </c>
      <c r="R746" s="20"/>
      <c r="S746" s="20" t="s">
        <v>17021</v>
      </c>
      <c r="T746" s="20" t="s">
        <v>14766</v>
      </c>
      <c r="U746" s="20" t="s">
        <v>17051</v>
      </c>
      <c r="V746" s="20" t="s">
        <v>17052</v>
      </c>
      <c r="W746" s="20"/>
      <c r="X746" s="20"/>
      <c r="Y746" s="20" t="s">
        <v>69</v>
      </c>
      <c r="Z746" s="20"/>
      <c r="AA746" s="20" t="s">
        <v>17045</v>
      </c>
      <c r="AB746" s="20" t="s">
        <v>69</v>
      </c>
      <c r="AC746" s="20" t="s">
        <v>69</v>
      </c>
      <c r="AD746" s="20" t="s">
        <v>69</v>
      </c>
      <c r="AE746" s="20" t="s">
        <v>17050</v>
      </c>
      <c r="AF746" s="20" t="s">
        <v>69</v>
      </c>
      <c r="AG746" s="20" t="s">
        <v>17047</v>
      </c>
      <c r="AH746" s="20"/>
      <c r="AI746" s="20" t="s">
        <v>14887</v>
      </c>
      <c r="AJ746" s="20" t="s">
        <v>14238</v>
      </c>
      <c r="AK746" s="20" t="s">
        <v>14238</v>
      </c>
      <c r="AL746" s="20"/>
      <c r="AM746" s="20" t="s">
        <v>16313</v>
      </c>
      <c r="AN746" s="20" t="s">
        <v>105</v>
      </c>
      <c r="AO746" s="20"/>
    </row>
    <row r="747" spans="1:41" x14ac:dyDescent="0.2">
      <c r="A747" s="20" t="s">
        <v>768</v>
      </c>
      <c r="B747" s="20" t="s">
        <v>17053</v>
      </c>
      <c r="C747" s="20" t="s">
        <v>17054</v>
      </c>
      <c r="D747" s="20" t="s">
        <v>571</v>
      </c>
      <c r="E747" s="20" t="s">
        <v>771</v>
      </c>
      <c r="F747" s="20" t="s">
        <v>17055</v>
      </c>
      <c r="G747" s="20" t="s">
        <v>17056</v>
      </c>
      <c r="H747" s="20" t="s">
        <v>15216</v>
      </c>
      <c r="I747" s="20" t="s">
        <v>17057</v>
      </c>
      <c r="J747" s="20" t="s">
        <v>101</v>
      </c>
      <c r="K747" s="20" t="s">
        <v>14866</v>
      </c>
      <c r="L747" s="20" t="s">
        <v>17058</v>
      </c>
      <c r="M747" s="20" t="s">
        <v>17059</v>
      </c>
      <c r="N747" s="20" t="s">
        <v>14698</v>
      </c>
      <c r="O747" s="20" t="s">
        <v>15195</v>
      </c>
      <c r="P747" s="20" t="s">
        <v>14787</v>
      </c>
      <c r="Q747" s="20" t="s">
        <v>14232</v>
      </c>
      <c r="R747" s="20"/>
      <c r="S747" s="20" t="s">
        <v>17060</v>
      </c>
      <c r="T747" s="20" t="s">
        <v>14704</v>
      </c>
      <c r="U747" s="20" t="s">
        <v>16868</v>
      </c>
      <c r="V747" s="20" t="s">
        <v>17061</v>
      </c>
      <c r="W747" s="20"/>
      <c r="X747" s="20" t="s">
        <v>17062</v>
      </c>
      <c r="Y747" s="20" t="s">
        <v>69</v>
      </c>
      <c r="Z747" s="20"/>
      <c r="AA747" s="20" t="s">
        <v>17063</v>
      </c>
      <c r="AB747" s="20" t="s">
        <v>69</v>
      </c>
      <c r="AC747" s="20" t="s">
        <v>14884</v>
      </c>
      <c r="AD747" s="20" t="s">
        <v>69</v>
      </c>
      <c r="AE747" s="20" t="s">
        <v>17064</v>
      </c>
      <c r="AF747" s="20" t="s">
        <v>68</v>
      </c>
      <c r="AG747" s="20" t="s">
        <v>17065</v>
      </c>
      <c r="AH747" s="20"/>
      <c r="AI747" s="20" t="s">
        <v>14875</v>
      </c>
      <c r="AJ747" s="20" t="s">
        <v>14238</v>
      </c>
      <c r="AK747" s="20" t="s">
        <v>14232</v>
      </c>
      <c r="AL747" s="20"/>
      <c r="AM747" s="20" t="s">
        <v>15199</v>
      </c>
      <c r="AN747" s="20" t="s">
        <v>105</v>
      </c>
      <c r="AO747" s="20"/>
    </row>
    <row r="748" spans="1:41" x14ac:dyDescent="0.2">
      <c r="A748" s="20" t="s">
        <v>768</v>
      </c>
      <c r="B748" s="20" t="s">
        <v>17053</v>
      </c>
      <c r="C748" s="20" t="s">
        <v>17054</v>
      </c>
      <c r="D748" s="20" t="s">
        <v>571</v>
      </c>
      <c r="E748" s="20" t="s">
        <v>771</v>
      </c>
      <c r="F748" s="20" t="s">
        <v>17055</v>
      </c>
      <c r="G748" s="20" t="s">
        <v>17056</v>
      </c>
      <c r="H748" s="20" t="s">
        <v>15216</v>
      </c>
      <c r="I748" s="20" t="s">
        <v>17057</v>
      </c>
      <c r="J748" s="20" t="s">
        <v>101</v>
      </c>
      <c r="K748" s="20" t="s">
        <v>14866</v>
      </c>
      <c r="L748" s="20" t="s">
        <v>17058</v>
      </c>
      <c r="M748" s="20" t="s">
        <v>17059</v>
      </c>
      <c r="N748" s="20" t="s">
        <v>14698</v>
      </c>
      <c r="O748" s="20" t="s">
        <v>15195</v>
      </c>
      <c r="P748" s="20" t="s">
        <v>14787</v>
      </c>
      <c r="Q748" s="20" t="s">
        <v>14232</v>
      </c>
      <c r="R748" s="20"/>
      <c r="S748" s="20" t="s">
        <v>17060</v>
      </c>
      <c r="T748" s="20" t="s">
        <v>14709</v>
      </c>
      <c r="U748" s="20" t="s">
        <v>15620</v>
      </c>
      <c r="V748" s="20" t="s">
        <v>17066</v>
      </c>
      <c r="W748" s="20"/>
      <c r="X748" s="20"/>
      <c r="Y748" s="20" t="s">
        <v>69</v>
      </c>
      <c r="Z748" s="20"/>
      <c r="AA748" s="20" t="s">
        <v>17063</v>
      </c>
      <c r="AB748" s="20" t="s">
        <v>69</v>
      </c>
      <c r="AC748" s="20" t="s">
        <v>14884</v>
      </c>
      <c r="AD748" s="20" t="s">
        <v>69</v>
      </c>
      <c r="AE748" s="20" t="s">
        <v>17067</v>
      </c>
      <c r="AF748" s="20" t="s">
        <v>68</v>
      </c>
      <c r="AG748" s="20" t="s">
        <v>17065</v>
      </c>
      <c r="AH748" s="20"/>
      <c r="AI748" s="20" t="s">
        <v>14875</v>
      </c>
      <c r="AJ748" s="20" t="s">
        <v>14238</v>
      </c>
      <c r="AK748" s="20" t="s">
        <v>14232</v>
      </c>
      <c r="AL748" s="20"/>
      <c r="AM748" s="20" t="s">
        <v>15199</v>
      </c>
      <c r="AN748" s="20" t="s">
        <v>105</v>
      </c>
      <c r="AO748" s="20"/>
    </row>
    <row r="749" spans="1:41" x14ac:dyDescent="0.2">
      <c r="A749" s="20" t="s">
        <v>768</v>
      </c>
      <c r="B749" s="20" t="s">
        <v>17053</v>
      </c>
      <c r="C749" s="20" t="s">
        <v>17054</v>
      </c>
      <c r="D749" s="20" t="s">
        <v>571</v>
      </c>
      <c r="E749" s="20" t="s">
        <v>771</v>
      </c>
      <c r="F749" s="20" t="s">
        <v>17055</v>
      </c>
      <c r="G749" s="20" t="s">
        <v>17056</v>
      </c>
      <c r="H749" s="20" t="s">
        <v>15216</v>
      </c>
      <c r="I749" s="20" t="s">
        <v>17068</v>
      </c>
      <c r="J749" s="20" t="s">
        <v>101</v>
      </c>
      <c r="K749" s="20" t="s">
        <v>14866</v>
      </c>
      <c r="L749" s="20" t="s">
        <v>17058</v>
      </c>
      <c r="M749" s="20" t="s">
        <v>17059</v>
      </c>
      <c r="N749" s="20" t="s">
        <v>14698</v>
      </c>
      <c r="O749" s="20" t="s">
        <v>15195</v>
      </c>
      <c r="P749" s="20" t="s">
        <v>14787</v>
      </c>
      <c r="Q749" s="20" t="s">
        <v>14232</v>
      </c>
      <c r="R749" s="20"/>
      <c r="S749" s="20" t="s">
        <v>17060</v>
      </c>
      <c r="T749" s="20" t="s">
        <v>14704</v>
      </c>
      <c r="U749" s="20" t="s">
        <v>17069</v>
      </c>
      <c r="V749" s="20" t="s">
        <v>17070</v>
      </c>
      <c r="W749" s="20"/>
      <c r="X749" s="20" t="s">
        <v>17071</v>
      </c>
      <c r="Y749" s="20" t="s">
        <v>69</v>
      </c>
      <c r="Z749" s="20"/>
      <c r="AA749" s="20" t="s">
        <v>17063</v>
      </c>
      <c r="AB749" s="20" t="s">
        <v>69</v>
      </c>
      <c r="AC749" s="20" t="s">
        <v>14884</v>
      </c>
      <c r="AD749" s="20" t="s">
        <v>69</v>
      </c>
      <c r="AE749" s="20" t="s">
        <v>17064</v>
      </c>
      <c r="AF749" s="20" t="s">
        <v>68</v>
      </c>
      <c r="AG749" s="20" t="s">
        <v>17072</v>
      </c>
      <c r="AH749" s="20"/>
      <c r="AI749" s="20" t="s">
        <v>14875</v>
      </c>
      <c r="AJ749" s="20" t="s">
        <v>14238</v>
      </c>
      <c r="AK749" s="20" t="s">
        <v>14232</v>
      </c>
      <c r="AL749" s="20"/>
      <c r="AM749" s="20" t="s">
        <v>15199</v>
      </c>
      <c r="AN749" s="20" t="s">
        <v>105</v>
      </c>
      <c r="AO749" s="20"/>
    </row>
    <row r="750" spans="1:41" x14ac:dyDescent="0.2">
      <c r="A750" s="20" t="s">
        <v>768</v>
      </c>
      <c r="B750" s="20" t="s">
        <v>17053</v>
      </c>
      <c r="C750" s="20" t="s">
        <v>17054</v>
      </c>
      <c r="D750" s="20" t="s">
        <v>571</v>
      </c>
      <c r="E750" s="20" t="s">
        <v>771</v>
      </c>
      <c r="F750" s="20" t="s">
        <v>17055</v>
      </c>
      <c r="G750" s="20" t="s">
        <v>17056</v>
      </c>
      <c r="H750" s="20" t="s">
        <v>15216</v>
      </c>
      <c r="I750" s="20" t="s">
        <v>17068</v>
      </c>
      <c r="J750" s="20" t="s">
        <v>101</v>
      </c>
      <c r="K750" s="20" t="s">
        <v>14866</v>
      </c>
      <c r="L750" s="20" t="s">
        <v>17058</v>
      </c>
      <c r="M750" s="20" t="s">
        <v>17059</v>
      </c>
      <c r="N750" s="20" t="s">
        <v>14698</v>
      </c>
      <c r="O750" s="20" t="s">
        <v>15195</v>
      </c>
      <c r="P750" s="20" t="s">
        <v>14787</v>
      </c>
      <c r="Q750" s="20" t="s">
        <v>14232</v>
      </c>
      <c r="R750" s="20"/>
      <c r="S750" s="20" t="s">
        <v>17060</v>
      </c>
      <c r="T750" s="20" t="s">
        <v>14709</v>
      </c>
      <c r="U750" s="20" t="s">
        <v>17073</v>
      </c>
      <c r="V750" s="20" t="s">
        <v>17074</v>
      </c>
      <c r="W750" s="20"/>
      <c r="X750" s="20"/>
      <c r="Y750" s="20" t="s">
        <v>69</v>
      </c>
      <c r="Z750" s="20"/>
      <c r="AA750" s="20" t="s">
        <v>17063</v>
      </c>
      <c r="AB750" s="20" t="s">
        <v>69</v>
      </c>
      <c r="AC750" s="20" t="s">
        <v>14884</v>
      </c>
      <c r="AD750" s="20" t="s">
        <v>69</v>
      </c>
      <c r="AE750" s="20" t="s">
        <v>17067</v>
      </c>
      <c r="AF750" s="20" t="s">
        <v>68</v>
      </c>
      <c r="AG750" s="20" t="s">
        <v>17072</v>
      </c>
      <c r="AH750" s="20"/>
      <c r="AI750" s="20" t="s">
        <v>14875</v>
      </c>
      <c r="AJ750" s="20" t="s">
        <v>14238</v>
      </c>
      <c r="AK750" s="20" t="s">
        <v>14232</v>
      </c>
      <c r="AL750" s="20"/>
      <c r="AM750" s="20" t="s">
        <v>15199</v>
      </c>
      <c r="AN750" s="20" t="s">
        <v>105</v>
      </c>
      <c r="AO750" s="20"/>
    </row>
    <row r="751" spans="1:41" x14ac:dyDescent="0.2">
      <c r="A751" s="20" t="s">
        <v>768</v>
      </c>
      <c r="B751" s="20" t="s">
        <v>17075</v>
      </c>
      <c r="C751" s="20" t="s">
        <v>17054</v>
      </c>
      <c r="D751" s="20" t="s">
        <v>571</v>
      </c>
      <c r="E751" s="20" t="s">
        <v>771</v>
      </c>
      <c r="F751" s="20" t="s">
        <v>17055</v>
      </c>
      <c r="G751" s="20" t="s">
        <v>17056</v>
      </c>
      <c r="H751" s="20" t="s">
        <v>15216</v>
      </c>
      <c r="I751" s="20" t="s">
        <v>17076</v>
      </c>
      <c r="J751" s="20" t="s">
        <v>101</v>
      </c>
      <c r="K751" s="20" t="s">
        <v>14866</v>
      </c>
      <c r="L751" s="20" t="s">
        <v>17077</v>
      </c>
      <c r="M751" s="20" t="s">
        <v>17059</v>
      </c>
      <c r="N751" s="20" t="s">
        <v>14698</v>
      </c>
      <c r="O751" s="20" t="s">
        <v>15195</v>
      </c>
      <c r="P751" s="20" t="s">
        <v>14787</v>
      </c>
      <c r="Q751" s="20" t="s">
        <v>14223</v>
      </c>
      <c r="R751" s="20"/>
      <c r="S751" s="20" t="s">
        <v>17078</v>
      </c>
      <c r="T751" s="20" t="s">
        <v>14704</v>
      </c>
      <c r="U751" s="20" t="s">
        <v>14815</v>
      </c>
      <c r="V751" s="20" t="s">
        <v>17079</v>
      </c>
      <c r="W751" s="20"/>
      <c r="X751" s="20" t="s">
        <v>17080</v>
      </c>
      <c r="Y751" s="20" t="s">
        <v>69</v>
      </c>
      <c r="Z751" s="20"/>
      <c r="AA751" s="20" t="s">
        <v>17063</v>
      </c>
      <c r="AB751" s="20" t="s">
        <v>69</v>
      </c>
      <c r="AC751" s="20" t="s">
        <v>14884</v>
      </c>
      <c r="AD751" s="20" t="s">
        <v>69</v>
      </c>
      <c r="AE751" s="20" t="s">
        <v>17081</v>
      </c>
      <c r="AF751" s="20" t="s">
        <v>68</v>
      </c>
      <c r="AG751" s="20" t="s">
        <v>17082</v>
      </c>
      <c r="AH751" s="20"/>
      <c r="AI751" s="20" t="s">
        <v>14875</v>
      </c>
      <c r="AJ751" s="20" t="s">
        <v>14238</v>
      </c>
      <c r="AK751" s="20" t="s">
        <v>14223</v>
      </c>
      <c r="AL751" s="20"/>
      <c r="AM751" s="20" t="s">
        <v>15199</v>
      </c>
      <c r="AN751" s="20" t="s">
        <v>105</v>
      </c>
      <c r="AO751" s="20"/>
    </row>
    <row r="752" spans="1:41" x14ac:dyDescent="0.2">
      <c r="A752" s="20" t="s">
        <v>768</v>
      </c>
      <c r="B752" s="20" t="s">
        <v>17075</v>
      </c>
      <c r="C752" s="20" t="s">
        <v>17054</v>
      </c>
      <c r="D752" s="20" t="s">
        <v>571</v>
      </c>
      <c r="E752" s="20" t="s">
        <v>771</v>
      </c>
      <c r="F752" s="20" t="s">
        <v>17055</v>
      </c>
      <c r="G752" s="20" t="s">
        <v>17056</v>
      </c>
      <c r="H752" s="20" t="s">
        <v>15216</v>
      </c>
      <c r="I752" s="20" t="s">
        <v>17076</v>
      </c>
      <c r="J752" s="20" t="s">
        <v>101</v>
      </c>
      <c r="K752" s="20" t="s">
        <v>14866</v>
      </c>
      <c r="L752" s="20" t="s">
        <v>17077</v>
      </c>
      <c r="M752" s="20" t="s">
        <v>17059</v>
      </c>
      <c r="N752" s="20" t="s">
        <v>14698</v>
      </c>
      <c r="O752" s="20" t="s">
        <v>15195</v>
      </c>
      <c r="P752" s="20" t="s">
        <v>14787</v>
      </c>
      <c r="Q752" s="20" t="s">
        <v>14223</v>
      </c>
      <c r="R752" s="20"/>
      <c r="S752" s="20" t="s">
        <v>17078</v>
      </c>
      <c r="T752" s="20" t="s">
        <v>14709</v>
      </c>
      <c r="U752" s="20" t="s">
        <v>17083</v>
      </c>
      <c r="V752" s="20" t="s">
        <v>17084</v>
      </c>
      <c r="W752" s="20"/>
      <c r="X752" s="20"/>
      <c r="Y752" s="20" t="s">
        <v>69</v>
      </c>
      <c r="Z752" s="20"/>
      <c r="AA752" s="20" t="s">
        <v>17063</v>
      </c>
      <c r="AB752" s="20" t="s">
        <v>69</v>
      </c>
      <c r="AC752" s="20" t="s">
        <v>14884</v>
      </c>
      <c r="AD752" s="20" t="s">
        <v>69</v>
      </c>
      <c r="AE752" s="20" t="s">
        <v>17085</v>
      </c>
      <c r="AF752" s="20" t="s">
        <v>68</v>
      </c>
      <c r="AG752" s="20" t="s">
        <v>17082</v>
      </c>
      <c r="AH752" s="20"/>
      <c r="AI752" s="20" t="s">
        <v>14875</v>
      </c>
      <c r="AJ752" s="20" t="s">
        <v>14238</v>
      </c>
      <c r="AK752" s="20" t="s">
        <v>14223</v>
      </c>
      <c r="AL752" s="20"/>
      <c r="AM752" s="20" t="s">
        <v>15199</v>
      </c>
      <c r="AN752" s="20" t="s">
        <v>105</v>
      </c>
      <c r="AO752" s="20"/>
    </row>
    <row r="753" spans="1:41" x14ac:dyDescent="0.2">
      <c r="A753" s="20" t="s">
        <v>768</v>
      </c>
      <c r="B753" s="20" t="s">
        <v>17075</v>
      </c>
      <c r="C753" s="20" t="s">
        <v>17054</v>
      </c>
      <c r="D753" s="20" t="s">
        <v>571</v>
      </c>
      <c r="E753" s="20" t="s">
        <v>771</v>
      </c>
      <c r="F753" s="20" t="s">
        <v>17055</v>
      </c>
      <c r="G753" s="20" t="s">
        <v>17056</v>
      </c>
      <c r="H753" s="20" t="s">
        <v>15216</v>
      </c>
      <c r="I753" s="20" t="s">
        <v>17086</v>
      </c>
      <c r="J753" s="20" t="s">
        <v>101</v>
      </c>
      <c r="K753" s="20" t="s">
        <v>14866</v>
      </c>
      <c r="L753" s="20" t="s">
        <v>17077</v>
      </c>
      <c r="M753" s="20" t="s">
        <v>17059</v>
      </c>
      <c r="N753" s="20" t="s">
        <v>14698</v>
      </c>
      <c r="O753" s="20" t="s">
        <v>15195</v>
      </c>
      <c r="P753" s="20" t="s">
        <v>14787</v>
      </c>
      <c r="Q753" s="20" t="s">
        <v>14223</v>
      </c>
      <c r="R753" s="20"/>
      <c r="S753" s="20" t="s">
        <v>17078</v>
      </c>
      <c r="T753" s="20" t="s">
        <v>14704</v>
      </c>
      <c r="U753" s="20" t="s">
        <v>16093</v>
      </c>
      <c r="V753" s="20" t="s">
        <v>17087</v>
      </c>
      <c r="W753" s="20"/>
      <c r="X753" s="20" t="s">
        <v>17073</v>
      </c>
      <c r="Y753" s="20" t="s">
        <v>69</v>
      </c>
      <c r="Z753" s="20"/>
      <c r="AA753" s="20" t="s">
        <v>17063</v>
      </c>
      <c r="AB753" s="20" t="s">
        <v>69</v>
      </c>
      <c r="AC753" s="20" t="s">
        <v>14884</v>
      </c>
      <c r="AD753" s="20" t="s">
        <v>69</v>
      </c>
      <c r="AE753" s="20" t="s">
        <v>17081</v>
      </c>
      <c r="AF753" s="20" t="s">
        <v>68</v>
      </c>
      <c r="AG753" s="20" t="s">
        <v>17088</v>
      </c>
      <c r="AH753" s="20"/>
      <c r="AI753" s="20" t="s">
        <v>14875</v>
      </c>
      <c r="AJ753" s="20" t="s">
        <v>14238</v>
      </c>
      <c r="AK753" s="20" t="s">
        <v>14223</v>
      </c>
      <c r="AL753" s="20"/>
      <c r="AM753" s="20" t="s">
        <v>15199</v>
      </c>
      <c r="AN753" s="20" t="s">
        <v>105</v>
      </c>
      <c r="AO753" s="20"/>
    </row>
    <row r="754" spans="1:41" x14ac:dyDescent="0.2">
      <c r="A754" s="20" t="s">
        <v>768</v>
      </c>
      <c r="B754" s="20" t="s">
        <v>17075</v>
      </c>
      <c r="C754" s="20" t="s">
        <v>17054</v>
      </c>
      <c r="D754" s="20" t="s">
        <v>571</v>
      </c>
      <c r="E754" s="20" t="s">
        <v>771</v>
      </c>
      <c r="F754" s="20" t="s">
        <v>17055</v>
      </c>
      <c r="G754" s="20" t="s">
        <v>17056</v>
      </c>
      <c r="H754" s="20" t="s">
        <v>15216</v>
      </c>
      <c r="I754" s="20" t="s">
        <v>17086</v>
      </c>
      <c r="J754" s="20" t="s">
        <v>101</v>
      </c>
      <c r="K754" s="20" t="s">
        <v>14866</v>
      </c>
      <c r="L754" s="20" t="s">
        <v>17077</v>
      </c>
      <c r="M754" s="20" t="s">
        <v>17059</v>
      </c>
      <c r="N754" s="20" t="s">
        <v>14698</v>
      </c>
      <c r="O754" s="20" t="s">
        <v>15195</v>
      </c>
      <c r="P754" s="20" t="s">
        <v>14787</v>
      </c>
      <c r="Q754" s="20" t="s">
        <v>14223</v>
      </c>
      <c r="R754" s="20"/>
      <c r="S754" s="20" t="s">
        <v>17078</v>
      </c>
      <c r="T754" s="20" t="s">
        <v>14709</v>
      </c>
      <c r="U754" s="20" t="s">
        <v>17089</v>
      </c>
      <c r="V754" s="20" t="s">
        <v>17090</v>
      </c>
      <c r="W754" s="20"/>
      <c r="X754" s="20"/>
      <c r="Y754" s="20" t="s">
        <v>69</v>
      </c>
      <c r="Z754" s="20"/>
      <c r="AA754" s="20" t="s">
        <v>17063</v>
      </c>
      <c r="AB754" s="20" t="s">
        <v>69</v>
      </c>
      <c r="AC754" s="20" t="s">
        <v>14884</v>
      </c>
      <c r="AD754" s="20" t="s">
        <v>69</v>
      </c>
      <c r="AE754" s="20" t="s">
        <v>17085</v>
      </c>
      <c r="AF754" s="20" t="s">
        <v>68</v>
      </c>
      <c r="AG754" s="20" t="s">
        <v>17088</v>
      </c>
      <c r="AH754" s="20"/>
      <c r="AI754" s="20" t="s">
        <v>14875</v>
      </c>
      <c r="AJ754" s="20" t="s">
        <v>14238</v>
      </c>
      <c r="AK754" s="20" t="s">
        <v>14223</v>
      </c>
      <c r="AL754" s="20"/>
      <c r="AM754" s="20" t="s">
        <v>15199</v>
      </c>
      <c r="AN754" s="20" t="s">
        <v>105</v>
      </c>
      <c r="AO754" s="20"/>
    </row>
    <row r="755" spans="1:41" x14ac:dyDescent="0.2">
      <c r="A755" s="20" t="s">
        <v>768</v>
      </c>
      <c r="B755" s="20" t="s">
        <v>17091</v>
      </c>
      <c r="C755" s="20" t="s">
        <v>17054</v>
      </c>
      <c r="D755" s="20" t="s">
        <v>571</v>
      </c>
      <c r="E755" s="20" t="s">
        <v>771</v>
      </c>
      <c r="F755" s="20" t="s">
        <v>17055</v>
      </c>
      <c r="G755" s="20" t="s">
        <v>17056</v>
      </c>
      <c r="H755" s="20" t="s">
        <v>15216</v>
      </c>
      <c r="I755" s="20" t="s">
        <v>17092</v>
      </c>
      <c r="J755" s="20" t="s">
        <v>101</v>
      </c>
      <c r="K755" s="20" t="s">
        <v>14866</v>
      </c>
      <c r="L755" s="20" t="s">
        <v>17093</v>
      </c>
      <c r="M755" s="20" t="s">
        <v>17059</v>
      </c>
      <c r="N755" s="20" t="s">
        <v>14698</v>
      </c>
      <c r="O755" s="20" t="s">
        <v>15195</v>
      </c>
      <c r="P755" s="20" t="s">
        <v>14787</v>
      </c>
      <c r="Q755" s="20" t="s">
        <v>14283</v>
      </c>
      <c r="R755" s="20"/>
      <c r="S755" s="20" t="s">
        <v>17013</v>
      </c>
      <c r="T755" s="20" t="s">
        <v>14704</v>
      </c>
      <c r="U755" s="20" t="s">
        <v>15531</v>
      </c>
      <c r="V755" s="20" t="s">
        <v>17094</v>
      </c>
      <c r="W755" s="20"/>
      <c r="X755" s="20" t="s">
        <v>17095</v>
      </c>
      <c r="Y755" s="20" t="s">
        <v>69</v>
      </c>
      <c r="Z755" s="20"/>
      <c r="AA755" s="20" t="s">
        <v>17063</v>
      </c>
      <c r="AB755" s="20" t="s">
        <v>69</v>
      </c>
      <c r="AC755" s="20" t="s">
        <v>14884</v>
      </c>
      <c r="AD755" s="20" t="s">
        <v>69</v>
      </c>
      <c r="AE755" s="20" t="s">
        <v>17096</v>
      </c>
      <c r="AF755" s="20" t="s">
        <v>68</v>
      </c>
      <c r="AG755" s="20" t="s">
        <v>17097</v>
      </c>
      <c r="AH755" s="20"/>
      <c r="AI755" s="20" t="s">
        <v>14875</v>
      </c>
      <c r="AJ755" s="20" t="s">
        <v>14238</v>
      </c>
      <c r="AK755" s="20" t="s">
        <v>14283</v>
      </c>
      <c r="AL755" s="20"/>
      <c r="AM755" s="20" t="s">
        <v>15199</v>
      </c>
      <c r="AN755" s="20" t="s">
        <v>105</v>
      </c>
      <c r="AO755" s="20"/>
    </row>
    <row r="756" spans="1:41" x14ac:dyDescent="0.2">
      <c r="A756" s="20" t="s">
        <v>768</v>
      </c>
      <c r="B756" s="20" t="s">
        <v>17091</v>
      </c>
      <c r="C756" s="20" t="s">
        <v>17054</v>
      </c>
      <c r="D756" s="20" t="s">
        <v>571</v>
      </c>
      <c r="E756" s="20" t="s">
        <v>771</v>
      </c>
      <c r="F756" s="20" t="s">
        <v>17055</v>
      </c>
      <c r="G756" s="20" t="s">
        <v>17056</v>
      </c>
      <c r="H756" s="20" t="s">
        <v>15216</v>
      </c>
      <c r="I756" s="20" t="s">
        <v>17092</v>
      </c>
      <c r="J756" s="20" t="s">
        <v>101</v>
      </c>
      <c r="K756" s="20" t="s">
        <v>14866</v>
      </c>
      <c r="L756" s="20" t="s">
        <v>17093</v>
      </c>
      <c r="M756" s="20" t="s">
        <v>17059</v>
      </c>
      <c r="N756" s="20" t="s">
        <v>14698</v>
      </c>
      <c r="O756" s="20" t="s">
        <v>15195</v>
      </c>
      <c r="P756" s="20" t="s">
        <v>14787</v>
      </c>
      <c r="Q756" s="20" t="s">
        <v>14283</v>
      </c>
      <c r="R756" s="20"/>
      <c r="S756" s="20" t="s">
        <v>17013</v>
      </c>
      <c r="T756" s="20" t="s">
        <v>14709</v>
      </c>
      <c r="U756" s="20" t="s">
        <v>17098</v>
      </c>
      <c r="V756" s="20" t="s">
        <v>17099</v>
      </c>
      <c r="W756" s="20"/>
      <c r="X756" s="20"/>
      <c r="Y756" s="20" t="s">
        <v>69</v>
      </c>
      <c r="Z756" s="20"/>
      <c r="AA756" s="20" t="s">
        <v>17063</v>
      </c>
      <c r="AB756" s="20" t="s">
        <v>69</v>
      </c>
      <c r="AC756" s="20" t="s">
        <v>14884</v>
      </c>
      <c r="AD756" s="20" t="s">
        <v>69</v>
      </c>
      <c r="AE756" s="20" t="s">
        <v>17100</v>
      </c>
      <c r="AF756" s="20" t="s">
        <v>68</v>
      </c>
      <c r="AG756" s="20" t="s">
        <v>17097</v>
      </c>
      <c r="AH756" s="20"/>
      <c r="AI756" s="20" t="s">
        <v>14875</v>
      </c>
      <c r="AJ756" s="20" t="s">
        <v>14238</v>
      </c>
      <c r="AK756" s="20" t="s">
        <v>14283</v>
      </c>
      <c r="AL756" s="20"/>
      <c r="AM756" s="20" t="s">
        <v>15199</v>
      </c>
      <c r="AN756" s="20" t="s">
        <v>105</v>
      </c>
      <c r="AO756" s="20"/>
    </row>
    <row r="757" spans="1:41" x14ac:dyDescent="0.2">
      <c r="A757" s="20" t="s">
        <v>768</v>
      </c>
      <c r="B757" s="20" t="s">
        <v>17091</v>
      </c>
      <c r="C757" s="20" t="s">
        <v>17054</v>
      </c>
      <c r="D757" s="20" t="s">
        <v>571</v>
      </c>
      <c r="E757" s="20" t="s">
        <v>771</v>
      </c>
      <c r="F757" s="20" t="s">
        <v>17055</v>
      </c>
      <c r="G757" s="20" t="s">
        <v>17056</v>
      </c>
      <c r="H757" s="20" t="s">
        <v>15216</v>
      </c>
      <c r="I757" s="20" t="s">
        <v>17101</v>
      </c>
      <c r="J757" s="20" t="s">
        <v>101</v>
      </c>
      <c r="K757" s="20" t="s">
        <v>14866</v>
      </c>
      <c r="L757" s="20" t="s">
        <v>17093</v>
      </c>
      <c r="M757" s="20" t="s">
        <v>17059</v>
      </c>
      <c r="N757" s="20" t="s">
        <v>14698</v>
      </c>
      <c r="O757" s="20" t="s">
        <v>15195</v>
      </c>
      <c r="P757" s="20" t="s">
        <v>14787</v>
      </c>
      <c r="Q757" s="20" t="s">
        <v>14283</v>
      </c>
      <c r="R757" s="20"/>
      <c r="S757" s="20" t="s">
        <v>17013</v>
      </c>
      <c r="T757" s="20" t="s">
        <v>14704</v>
      </c>
      <c r="U757" s="20" t="s">
        <v>17102</v>
      </c>
      <c r="V757" s="20" t="s">
        <v>17103</v>
      </c>
      <c r="W757" s="20"/>
      <c r="X757" s="20" t="s">
        <v>17104</v>
      </c>
      <c r="Y757" s="20" t="s">
        <v>69</v>
      </c>
      <c r="Z757" s="20"/>
      <c r="AA757" s="20" t="s">
        <v>17063</v>
      </c>
      <c r="AB757" s="20" t="s">
        <v>69</v>
      </c>
      <c r="AC757" s="20" t="s">
        <v>14884</v>
      </c>
      <c r="AD757" s="20" t="s">
        <v>69</v>
      </c>
      <c r="AE757" s="20" t="s">
        <v>17096</v>
      </c>
      <c r="AF757" s="20" t="s">
        <v>68</v>
      </c>
      <c r="AG757" s="20" t="s">
        <v>17105</v>
      </c>
      <c r="AH757" s="20"/>
      <c r="AI757" s="20" t="s">
        <v>14875</v>
      </c>
      <c r="AJ757" s="20" t="s">
        <v>14238</v>
      </c>
      <c r="AK757" s="20" t="s">
        <v>14283</v>
      </c>
      <c r="AL757" s="20"/>
      <c r="AM757" s="20" t="s">
        <v>15199</v>
      </c>
      <c r="AN757" s="20" t="s">
        <v>105</v>
      </c>
      <c r="AO757" s="20"/>
    </row>
    <row r="758" spans="1:41" x14ac:dyDescent="0.2">
      <c r="A758" s="20" t="s">
        <v>768</v>
      </c>
      <c r="B758" s="20" t="s">
        <v>17091</v>
      </c>
      <c r="C758" s="20" t="s">
        <v>17054</v>
      </c>
      <c r="D758" s="20" t="s">
        <v>571</v>
      </c>
      <c r="E758" s="20" t="s">
        <v>771</v>
      </c>
      <c r="F758" s="20" t="s">
        <v>17055</v>
      </c>
      <c r="G758" s="20" t="s">
        <v>17056</v>
      </c>
      <c r="H758" s="20" t="s">
        <v>15216</v>
      </c>
      <c r="I758" s="20" t="s">
        <v>17101</v>
      </c>
      <c r="J758" s="20" t="s">
        <v>101</v>
      </c>
      <c r="K758" s="20" t="s">
        <v>14866</v>
      </c>
      <c r="L758" s="20" t="s">
        <v>17093</v>
      </c>
      <c r="M758" s="20" t="s">
        <v>17059</v>
      </c>
      <c r="N758" s="20" t="s">
        <v>14698</v>
      </c>
      <c r="O758" s="20" t="s">
        <v>15195</v>
      </c>
      <c r="P758" s="20" t="s">
        <v>14787</v>
      </c>
      <c r="Q758" s="20" t="s">
        <v>14283</v>
      </c>
      <c r="R758" s="20"/>
      <c r="S758" s="20" t="s">
        <v>17013</v>
      </c>
      <c r="T758" s="20" t="s">
        <v>14709</v>
      </c>
      <c r="U758" s="20" t="s">
        <v>17106</v>
      </c>
      <c r="V758" s="20" t="s">
        <v>17107</v>
      </c>
      <c r="W758" s="20"/>
      <c r="X758" s="20"/>
      <c r="Y758" s="20" t="s">
        <v>69</v>
      </c>
      <c r="Z758" s="20"/>
      <c r="AA758" s="20" t="s">
        <v>17063</v>
      </c>
      <c r="AB758" s="20" t="s">
        <v>69</v>
      </c>
      <c r="AC758" s="20" t="s">
        <v>14884</v>
      </c>
      <c r="AD758" s="20" t="s">
        <v>69</v>
      </c>
      <c r="AE758" s="20" t="s">
        <v>17100</v>
      </c>
      <c r="AF758" s="20" t="s">
        <v>68</v>
      </c>
      <c r="AG758" s="20" t="s">
        <v>17105</v>
      </c>
      <c r="AH758" s="20"/>
      <c r="AI758" s="20" t="s">
        <v>14875</v>
      </c>
      <c r="AJ758" s="20" t="s">
        <v>14238</v>
      </c>
      <c r="AK758" s="20" t="s">
        <v>14283</v>
      </c>
      <c r="AL758" s="20"/>
      <c r="AM758" s="20" t="s">
        <v>15199</v>
      </c>
      <c r="AN758" s="20" t="s">
        <v>105</v>
      </c>
      <c r="AO758" s="20"/>
    </row>
    <row r="759" spans="1:41" x14ac:dyDescent="0.2">
      <c r="A759" s="20" t="s">
        <v>768</v>
      </c>
      <c r="B759" s="20" t="s">
        <v>17108</v>
      </c>
      <c r="C759" s="20" t="s">
        <v>17054</v>
      </c>
      <c r="D759" s="20" t="s">
        <v>571</v>
      </c>
      <c r="E759" s="20" t="s">
        <v>771</v>
      </c>
      <c r="F759" s="20" t="s">
        <v>17055</v>
      </c>
      <c r="G759" s="20" t="s">
        <v>17056</v>
      </c>
      <c r="H759" s="20" t="s">
        <v>15216</v>
      </c>
      <c r="I759" s="20" t="s">
        <v>17109</v>
      </c>
      <c r="J759" s="20" t="s">
        <v>101</v>
      </c>
      <c r="K759" s="20" t="s">
        <v>14866</v>
      </c>
      <c r="L759" s="20" t="s">
        <v>17110</v>
      </c>
      <c r="M759" s="20" t="s">
        <v>17059</v>
      </c>
      <c r="N759" s="20" t="s">
        <v>14698</v>
      </c>
      <c r="O759" s="20" t="s">
        <v>15195</v>
      </c>
      <c r="P759" s="20" t="s">
        <v>14787</v>
      </c>
      <c r="Q759" s="20" t="s">
        <v>14232</v>
      </c>
      <c r="R759" s="20"/>
      <c r="S759" s="20" t="s">
        <v>17060</v>
      </c>
      <c r="T759" s="20" t="s">
        <v>14704</v>
      </c>
      <c r="U759" s="20" t="s">
        <v>15802</v>
      </c>
      <c r="V759" s="20" t="s">
        <v>17111</v>
      </c>
      <c r="W759" s="20"/>
      <c r="X759" s="20" t="s">
        <v>17112</v>
      </c>
      <c r="Y759" s="20" t="s">
        <v>69</v>
      </c>
      <c r="Z759" s="20"/>
      <c r="AA759" s="20" t="s">
        <v>17063</v>
      </c>
      <c r="AB759" s="20" t="s">
        <v>69</v>
      </c>
      <c r="AC759" s="20" t="s">
        <v>14884</v>
      </c>
      <c r="AD759" s="20" t="s">
        <v>69</v>
      </c>
      <c r="AE759" s="20" t="s">
        <v>17064</v>
      </c>
      <c r="AF759" s="20" t="s">
        <v>68</v>
      </c>
      <c r="AG759" s="20" t="s">
        <v>17113</v>
      </c>
      <c r="AH759" s="20"/>
      <c r="AI759" s="20" t="s">
        <v>14875</v>
      </c>
      <c r="AJ759" s="20" t="s">
        <v>14238</v>
      </c>
      <c r="AK759" s="20" t="s">
        <v>14232</v>
      </c>
      <c r="AL759" s="20"/>
      <c r="AM759" s="20" t="s">
        <v>15199</v>
      </c>
      <c r="AN759" s="20" t="s">
        <v>105</v>
      </c>
      <c r="AO759" s="20"/>
    </row>
    <row r="760" spans="1:41" x14ac:dyDescent="0.2">
      <c r="A760" s="20" t="s">
        <v>768</v>
      </c>
      <c r="B760" s="20" t="s">
        <v>17108</v>
      </c>
      <c r="C760" s="20" t="s">
        <v>17054</v>
      </c>
      <c r="D760" s="20" t="s">
        <v>571</v>
      </c>
      <c r="E760" s="20" t="s">
        <v>771</v>
      </c>
      <c r="F760" s="20" t="s">
        <v>17055</v>
      </c>
      <c r="G760" s="20" t="s">
        <v>17056</v>
      </c>
      <c r="H760" s="20" t="s">
        <v>15216</v>
      </c>
      <c r="I760" s="20" t="s">
        <v>17109</v>
      </c>
      <c r="J760" s="20" t="s">
        <v>101</v>
      </c>
      <c r="K760" s="20" t="s">
        <v>14866</v>
      </c>
      <c r="L760" s="20" t="s">
        <v>17110</v>
      </c>
      <c r="M760" s="20" t="s">
        <v>17059</v>
      </c>
      <c r="N760" s="20" t="s">
        <v>14698</v>
      </c>
      <c r="O760" s="20" t="s">
        <v>15195</v>
      </c>
      <c r="P760" s="20" t="s">
        <v>14787</v>
      </c>
      <c r="Q760" s="20" t="s">
        <v>14232</v>
      </c>
      <c r="R760" s="20"/>
      <c r="S760" s="20" t="s">
        <v>17060</v>
      </c>
      <c r="T760" s="20" t="s">
        <v>14709</v>
      </c>
      <c r="U760" s="20" t="s">
        <v>17114</v>
      </c>
      <c r="V760" s="20" t="s">
        <v>17115</v>
      </c>
      <c r="W760" s="20"/>
      <c r="X760" s="20"/>
      <c r="Y760" s="20" t="s">
        <v>69</v>
      </c>
      <c r="Z760" s="20"/>
      <c r="AA760" s="20" t="s">
        <v>17063</v>
      </c>
      <c r="AB760" s="20" t="s">
        <v>69</v>
      </c>
      <c r="AC760" s="20" t="s">
        <v>14884</v>
      </c>
      <c r="AD760" s="20" t="s">
        <v>69</v>
      </c>
      <c r="AE760" s="20" t="s">
        <v>17067</v>
      </c>
      <c r="AF760" s="20" t="s">
        <v>68</v>
      </c>
      <c r="AG760" s="20" t="s">
        <v>17113</v>
      </c>
      <c r="AH760" s="20"/>
      <c r="AI760" s="20" t="s">
        <v>14875</v>
      </c>
      <c r="AJ760" s="20" t="s">
        <v>14238</v>
      </c>
      <c r="AK760" s="20" t="s">
        <v>14232</v>
      </c>
      <c r="AL760" s="20"/>
      <c r="AM760" s="20" t="s">
        <v>15199</v>
      </c>
      <c r="AN760" s="20" t="s">
        <v>105</v>
      </c>
      <c r="AO760" s="20"/>
    </row>
    <row r="761" spans="1:41" x14ac:dyDescent="0.2">
      <c r="A761" s="20" t="s">
        <v>768</v>
      </c>
      <c r="B761" s="20" t="s">
        <v>17108</v>
      </c>
      <c r="C761" s="20" t="s">
        <v>17054</v>
      </c>
      <c r="D761" s="20" t="s">
        <v>571</v>
      </c>
      <c r="E761" s="20" t="s">
        <v>771</v>
      </c>
      <c r="F761" s="20" t="s">
        <v>17055</v>
      </c>
      <c r="G761" s="20" t="s">
        <v>17056</v>
      </c>
      <c r="H761" s="20" t="s">
        <v>15216</v>
      </c>
      <c r="I761" s="20" t="s">
        <v>17116</v>
      </c>
      <c r="J761" s="20" t="s">
        <v>101</v>
      </c>
      <c r="K761" s="20" t="s">
        <v>14866</v>
      </c>
      <c r="L761" s="20" t="s">
        <v>17110</v>
      </c>
      <c r="M761" s="20" t="s">
        <v>17059</v>
      </c>
      <c r="N761" s="20" t="s">
        <v>14698</v>
      </c>
      <c r="O761" s="20" t="s">
        <v>15195</v>
      </c>
      <c r="P761" s="20" t="s">
        <v>14787</v>
      </c>
      <c r="Q761" s="20" t="s">
        <v>14232</v>
      </c>
      <c r="R761" s="20"/>
      <c r="S761" s="20" t="s">
        <v>17060</v>
      </c>
      <c r="T761" s="20" t="s">
        <v>14704</v>
      </c>
      <c r="U761" s="20" t="s">
        <v>14952</v>
      </c>
      <c r="V761" s="20" t="s">
        <v>17117</v>
      </c>
      <c r="W761" s="20"/>
      <c r="X761" s="20" t="s">
        <v>16532</v>
      </c>
      <c r="Y761" s="20" t="s">
        <v>69</v>
      </c>
      <c r="Z761" s="20"/>
      <c r="AA761" s="20" t="s">
        <v>17063</v>
      </c>
      <c r="AB761" s="20" t="s">
        <v>69</v>
      </c>
      <c r="AC761" s="20" t="s">
        <v>14884</v>
      </c>
      <c r="AD761" s="20" t="s">
        <v>69</v>
      </c>
      <c r="AE761" s="20" t="s">
        <v>17064</v>
      </c>
      <c r="AF761" s="20" t="s">
        <v>68</v>
      </c>
      <c r="AG761" s="20" t="s">
        <v>17118</v>
      </c>
      <c r="AH761" s="20"/>
      <c r="AI761" s="20" t="s">
        <v>14875</v>
      </c>
      <c r="AJ761" s="20" t="s">
        <v>14238</v>
      </c>
      <c r="AK761" s="20" t="s">
        <v>14232</v>
      </c>
      <c r="AL761" s="20"/>
      <c r="AM761" s="20" t="s">
        <v>15199</v>
      </c>
      <c r="AN761" s="20" t="s">
        <v>105</v>
      </c>
      <c r="AO761" s="20"/>
    </row>
    <row r="762" spans="1:41" x14ac:dyDescent="0.2">
      <c r="A762" s="20" t="s">
        <v>768</v>
      </c>
      <c r="B762" s="20" t="s">
        <v>17108</v>
      </c>
      <c r="C762" s="20" t="s">
        <v>17054</v>
      </c>
      <c r="D762" s="20" t="s">
        <v>571</v>
      </c>
      <c r="E762" s="20" t="s">
        <v>771</v>
      </c>
      <c r="F762" s="20" t="s">
        <v>17055</v>
      </c>
      <c r="G762" s="20" t="s">
        <v>17056</v>
      </c>
      <c r="H762" s="20" t="s">
        <v>15216</v>
      </c>
      <c r="I762" s="20" t="s">
        <v>17116</v>
      </c>
      <c r="J762" s="20" t="s">
        <v>101</v>
      </c>
      <c r="K762" s="20" t="s">
        <v>14866</v>
      </c>
      <c r="L762" s="20" t="s">
        <v>17110</v>
      </c>
      <c r="M762" s="20" t="s">
        <v>17059</v>
      </c>
      <c r="N762" s="20" t="s">
        <v>14698</v>
      </c>
      <c r="O762" s="20" t="s">
        <v>15195</v>
      </c>
      <c r="P762" s="20" t="s">
        <v>14787</v>
      </c>
      <c r="Q762" s="20" t="s">
        <v>14232</v>
      </c>
      <c r="R762" s="20"/>
      <c r="S762" s="20" t="s">
        <v>17060</v>
      </c>
      <c r="T762" s="20" t="s">
        <v>14709</v>
      </c>
      <c r="U762" s="20" t="s">
        <v>17119</v>
      </c>
      <c r="V762" s="20" t="s">
        <v>17120</v>
      </c>
      <c r="W762" s="20"/>
      <c r="X762" s="20"/>
      <c r="Y762" s="20" t="s">
        <v>69</v>
      </c>
      <c r="Z762" s="20"/>
      <c r="AA762" s="20" t="s">
        <v>17063</v>
      </c>
      <c r="AB762" s="20" t="s">
        <v>69</v>
      </c>
      <c r="AC762" s="20" t="s">
        <v>14884</v>
      </c>
      <c r="AD762" s="20" t="s">
        <v>69</v>
      </c>
      <c r="AE762" s="20" t="s">
        <v>17067</v>
      </c>
      <c r="AF762" s="20" t="s">
        <v>68</v>
      </c>
      <c r="AG762" s="20" t="s">
        <v>17118</v>
      </c>
      <c r="AH762" s="20"/>
      <c r="AI762" s="20" t="s">
        <v>14875</v>
      </c>
      <c r="AJ762" s="20" t="s">
        <v>14238</v>
      </c>
      <c r="AK762" s="20" t="s">
        <v>14232</v>
      </c>
      <c r="AL762" s="20"/>
      <c r="AM762" s="20" t="s">
        <v>15199</v>
      </c>
      <c r="AN762" s="20" t="s">
        <v>105</v>
      </c>
      <c r="AO762" s="20"/>
    </row>
    <row r="763" spans="1:41" x14ac:dyDescent="0.2">
      <c r="A763" s="20" t="s">
        <v>768</v>
      </c>
      <c r="B763" s="20" t="s">
        <v>17121</v>
      </c>
      <c r="C763" s="20" t="s">
        <v>17054</v>
      </c>
      <c r="D763" s="20" t="s">
        <v>571</v>
      </c>
      <c r="E763" s="20" t="s">
        <v>771</v>
      </c>
      <c r="F763" s="20" t="s">
        <v>17055</v>
      </c>
      <c r="G763" s="20" t="s">
        <v>17056</v>
      </c>
      <c r="H763" s="20" t="s">
        <v>15216</v>
      </c>
      <c r="I763" s="20" t="s">
        <v>17122</v>
      </c>
      <c r="J763" s="20" t="s">
        <v>101</v>
      </c>
      <c r="K763" s="20" t="s">
        <v>14866</v>
      </c>
      <c r="L763" s="20" t="s">
        <v>17123</v>
      </c>
      <c r="M763" s="20" t="s">
        <v>17059</v>
      </c>
      <c r="N763" s="20" t="s">
        <v>14698</v>
      </c>
      <c r="O763" s="20" t="s">
        <v>15195</v>
      </c>
      <c r="P763" s="20" t="s">
        <v>14787</v>
      </c>
      <c r="Q763" s="20" t="s">
        <v>14283</v>
      </c>
      <c r="R763" s="20"/>
      <c r="S763" s="20" t="s">
        <v>17013</v>
      </c>
      <c r="T763" s="20" t="s">
        <v>14704</v>
      </c>
      <c r="U763" s="20" t="s">
        <v>17005</v>
      </c>
      <c r="V763" s="20" t="s">
        <v>15703</v>
      </c>
      <c r="W763" s="20"/>
      <c r="X763" s="20" t="s">
        <v>15830</v>
      </c>
      <c r="Y763" s="20" t="s">
        <v>69</v>
      </c>
      <c r="Z763" s="20"/>
      <c r="AA763" s="20" t="s">
        <v>17063</v>
      </c>
      <c r="AB763" s="20" t="s">
        <v>69</v>
      </c>
      <c r="AC763" s="20" t="s">
        <v>14884</v>
      </c>
      <c r="AD763" s="20" t="s">
        <v>69</v>
      </c>
      <c r="AE763" s="20" t="s">
        <v>17096</v>
      </c>
      <c r="AF763" s="20" t="s">
        <v>68</v>
      </c>
      <c r="AG763" s="20" t="s">
        <v>17124</v>
      </c>
      <c r="AH763" s="20"/>
      <c r="AI763" s="20" t="s">
        <v>14875</v>
      </c>
      <c r="AJ763" s="20" t="s">
        <v>14238</v>
      </c>
      <c r="AK763" s="20" t="s">
        <v>14283</v>
      </c>
      <c r="AL763" s="20"/>
      <c r="AM763" s="20" t="s">
        <v>15199</v>
      </c>
      <c r="AN763" s="20" t="s">
        <v>105</v>
      </c>
      <c r="AO763" s="20"/>
    </row>
    <row r="764" spans="1:41" x14ac:dyDescent="0.2">
      <c r="A764" s="20" t="s">
        <v>768</v>
      </c>
      <c r="B764" s="20" t="s">
        <v>17121</v>
      </c>
      <c r="C764" s="20" t="s">
        <v>17054</v>
      </c>
      <c r="D764" s="20" t="s">
        <v>571</v>
      </c>
      <c r="E764" s="20" t="s">
        <v>771</v>
      </c>
      <c r="F764" s="20" t="s">
        <v>17055</v>
      </c>
      <c r="G764" s="20" t="s">
        <v>17056</v>
      </c>
      <c r="H764" s="20" t="s">
        <v>15216</v>
      </c>
      <c r="I764" s="20" t="s">
        <v>17122</v>
      </c>
      <c r="J764" s="20" t="s">
        <v>101</v>
      </c>
      <c r="K764" s="20" t="s">
        <v>14866</v>
      </c>
      <c r="L764" s="20" t="s">
        <v>17123</v>
      </c>
      <c r="M764" s="20" t="s">
        <v>17059</v>
      </c>
      <c r="N764" s="20" t="s">
        <v>14698</v>
      </c>
      <c r="O764" s="20" t="s">
        <v>15195</v>
      </c>
      <c r="P764" s="20" t="s">
        <v>14787</v>
      </c>
      <c r="Q764" s="20" t="s">
        <v>14283</v>
      </c>
      <c r="R764" s="20"/>
      <c r="S764" s="20" t="s">
        <v>17013</v>
      </c>
      <c r="T764" s="20" t="s">
        <v>14709</v>
      </c>
      <c r="U764" s="20" t="s">
        <v>16415</v>
      </c>
      <c r="V764" s="20" t="s">
        <v>17125</v>
      </c>
      <c r="W764" s="20"/>
      <c r="X764" s="20"/>
      <c r="Y764" s="20" t="s">
        <v>69</v>
      </c>
      <c r="Z764" s="20"/>
      <c r="AA764" s="20" t="s">
        <v>17063</v>
      </c>
      <c r="AB764" s="20" t="s">
        <v>69</v>
      </c>
      <c r="AC764" s="20" t="s">
        <v>14884</v>
      </c>
      <c r="AD764" s="20" t="s">
        <v>69</v>
      </c>
      <c r="AE764" s="20" t="s">
        <v>17100</v>
      </c>
      <c r="AF764" s="20" t="s">
        <v>68</v>
      </c>
      <c r="AG764" s="20" t="s">
        <v>17124</v>
      </c>
      <c r="AH764" s="20"/>
      <c r="AI764" s="20" t="s">
        <v>14875</v>
      </c>
      <c r="AJ764" s="20" t="s">
        <v>14238</v>
      </c>
      <c r="AK764" s="20" t="s">
        <v>14283</v>
      </c>
      <c r="AL764" s="20"/>
      <c r="AM764" s="20" t="s">
        <v>15199</v>
      </c>
      <c r="AN764" s="20" t="s">
        <v>105</v>
      </c>
      <c r="AO764" s="20"/>
    </row>
    <row r="765" spans="1:41" x14ac:dyDescent="0.2">
      <c r="A765" s="20" t="s">
        <v>768</v>
      </c>
      <c r="B765" s="20" t="s">
        <v>17121</v>
      </c>
      <c r="C765" s="20" t="s">
        <v>17054</v>
      </c>
      <c r="D765" s="20" t="s">
        <v>571</v>
      </c>
      <c r="E765" s="20" t="s">
        <v>771</v>
      </c>
      <c r="F765" s="20" t="s">
        <v>17055</v>
      </c>
      <c r="G765" s="20" t="s">
        <v>17056</v>
      </c>
      <c r="H765" s="20" t="s">
        <v>15216</v>
      </c>
      <c r="I765" s="20" t="s">
        <v>17126</v>
      </c>
      <c r="J765" s="20" t="s">
        <v>101</v>
      </c>
      <c r="K765" s="20" t="s">
        <v>14866</v>
      </c>
      <c r="L765" s="20" t="s">
        <v>17123</v>
      </c>
      <c r="M765" s="20" t="s">
        <v>17059</v>
      </c>
      <c r="N765" s="20" t="s">
        <v>14698</v>
      </c>
      <c r="O765" s="20" t="s">
        <v>15195</v>
      </c>
      <c r="P765" s="20" t="s">
        <v>14787</v>
      </c>
      <c r="Q765" s="20" t="s">
        <v>14283</v>
      </c>
      <c r="R765" s="20"/>
      <c r="S765" s="20" t="s">
        <v>17013</v>
      </c>
      <c r="T765" s="20" t="s">
        <v>14704</v>
      </c>
      <c r="U765" s="20" t="s">
        <v>15831</v>
      </c>
      <c r="V765" s="20" t="s">
        <v>15800</v>
      </c>
      <c r="W765" s="20"/>
      <c r="X765" s="20" t="s">
        <v>17127</v>
      </c>
      <c r="Y765" s="20" t="s">
        <v>69</v>
      </c>
      <c r="Z765" s="20"/>
      <c r="AA765" s="20" t="s">
        <v>17063</v>
      </c>
      <c r="AB765" s="20" t="s">
        <v>69</v>
      </c>
      <c r="AC765" s="20" t="s">
        <v>14884</v>
      </c>
      <c r="AD765" s="20" t="s">
        <v>69</v>
      </c>
      <c r="AE765" s="20" t="s">
        <v>17096</v>
      </c>
      <c r="AF765" s="20" t="s">
        <v>68</v>
      </c>
      <c r="AG765" s="20" t="s">
        <v>17128</v>
      </c>
      <c r="AH765" s="20"/>
      <c r="AI765" s="20" t="s">
        <v>14875</v>
      </c>
      <c r="AJ765" s="20" t="s">
        <v>14238</v>
      </c>
      <c r="AK765" s="20" t="s">
        <v>14283</v>
      </c>
      <c r="AL765" s="20"/>
      <c r="AM765" s="20" t="s">
        <v>15199</v>
      </c>
      <c r="AN765" s="20" t="s">
        <v>105</v>
      </c>
      <c r="AO765" s="20"/>
    </row>
    <row r="766" spans="1:41" x14ac:dyDescent="0.2">
      <c r="A766" s="20" t="s">
        <v>768</v>
      </c>
      <c r="B766" s="20" t="s">
        <v>17121</v>
      </c>
      <c r="C766" s="20" t="s">
        <v>17054</v>
      </c>
      <c r="D766" s="20" t="s">
        <v>571</v>
      </c>
      <c r="E766" s="20" t="s">
        <v>771</v>
      </c>
      <c r="F766" s="20" t="s">
        <v>17055</v>
      </c>
      <c r="G766" s="20" t="s">
        <v>17056</v>
      </c>
      <c r="H766" s="20" t="s">
        <v>15216</v>
      </c>
      <c r="I766" s="20" t="s">
        <v>17126</v>
      </c>
      <c r="J766" s="20" t="s">
        <v>101</v>
      </c>
      <c r="K766" s="20" t="s">
        <v>14866</v>
      </c>
      <c r="L766" s="20" t="s">
        <v>17123</v>
      </c>
      <c r="M766" s="20" t="s">
        <v>17059</v>
      </c>
      <c r="N766" s="20" t="s">
        <v>14698</v>
      </c>
      <c r="O766" s="20" t="s">
        <v>15195</v>
      </c>
      <c r="P766" s="20" t="s">
        <v>14787</v>
      </c>
      <c r="Q766" s="20" t="s">
        <v>14283</v>
      </c>
      <c r="R766" s="20"/>
      <c r="S766" s="20" t="s">
        <v>17013</v>
      </c>
      <c r="T766" s="20" t="s">
        <v>14709</v>
      </c>
      <c r="U766" s="20" t="s">
        <v>17129</v>
      </c>
      <c r="V766" s="20" t="s">
        <v>17130</v>
      </c>
      <c r="W766" s="20"/>
      <c r="X766" s="20"/>
      <c r="Y766" s="20" t="s">
        <v>69</v>
      </c>
      <c r="Z766" s="20"/>
      <c r="AA766" s="20" t="s">
        <v>17063</v>
      </c>
      <c r="AB766" s="20" t="s">
        <v>69</v>
      </c>
      <c r="AC766" s="20" t="s">
        <v>14884</v>
      </c>
      <c r="AD766" s="20" t="s">
        <v>69</v>
      </c>
      <c r="AE766" s="20" t="s">
        <v>17100</v>
      </c>
      <c r="AF766" s="20" t="s">
        <v>68</v>
      </c>
      <c r="AG766" s="20" t="s">
        <v>17128</v>
      </c>
      <c r="AH766" s="20"/>
      <c r="AI766" s="20" t="s">
        <v>14875</v>
      </c>
      <c r="AJ766" s="20" t="s">
        <v>14238</v>
      </c>
      <c r="AK766" s="20" t="s">
        <v>14283</v>
      </c>
      <c r="AL766" s="20"/>
      <c r="AM766" s="20" t="s">
        <v>15199</v>
      </c>
      <c r="AN766" s="20" t="s">
        <v>105</v>
      </c>
      <c r="AO766" s="20"/>
    </row>
    <row r="767" spans="1:41" x14ac:dyDescent="0.2">
      <c r="A767" s="20" t="s">
        <v>781</v>
      </c>
      <c r="B767" s="20" t="s">
        <v>17131</v>
      </c>
      <c r="C767" s="20" t="s">
        <v>17132</v>
      </c>
      <c r="D767" s="20" t="s">
        <v>571</v>
      </c>
      <c r="E767" s="20" t="s">
        <v>784</v>
      </c>
      <c r="F767" s="20" t="s">
        <v>783</v>
      </c>
      <c r="G767" s="20" t="s">
        <v>17133</v>
      </c>
      <c r="H767" s="20" t="s">
        <v>14804</v>
      </c>
      <c r="I767" s="20" t="s">
        <v>17134</v>
      </c>
      <c r="J767" s="20" t="s">
        <v>101</v>
      </c>
      <c r="K767" s="20" t="s">
        <v>14839</v>
      </c>
      <c r="L767" s="20" t="s">
        <v>17135</v>
      </c>
      <c r="M767" s="20" t="s">
        <v>17136</v>
      </c>
      <c r="N767" s="20" t="s">
        <v>110</v>
      </c>
      <c r="O767" s="20" t="s">
        <v>15195</v>
      </c>
      <c r="P767" s="20" t="s">
        <v>14787</v>
      </c>
      <c r="Q767" s="20" t="s">
        <v>14283</v>
      </c>
      <c r="R767" s="20"/>
      <c r="S767" s="20" t="s">
        <v>17137</v>
      </c>
      <c r="T767" s="20" t="s">
        <v>14704</v>
      </c>
      <c r="U767" s="20" t="s">
        <v>17138</v>
      </c>
      <c r="V767" s="20" t="s">
        <v>17139</v>
      </c>
      <c r="W767" s="20" t="s">
        <v>15318</v>
      </c>
      <c r="X767" s="20" t="s">
        <v>17140</v>
      </c>
      <c r="Y767" s="20" t="s">
        <v>69</v>
      </c>
      <c r="Z767" s="20"/>
      <c r="AA767" s="20" t="s">
        <v>17141</v>
      </c>
      <c r="AB767" s="20" t="s">
        <v>69</v>
      </c>
      <c r="AC767" s="20" t="s">
        <v>14884</v>
      </c>
      <c r="AD767" s="20" t="s">
        <v>69</v>
      </c>
      <c r="AE767" s="20" t="s">
        <v>17142</v>
      </c>
      <c r="AF767" s="20" t="s">
        <v>68</v>
      </c>
      <c r="AG767" s="20"/>
      <c r="AH767" s="20"/>
      <c r="AI767" s="20" t="s">
        <v>14887</v>
      </c>
      <c r="AJ767" s="20" t="s">
        <v>14238</v>
      </c>
      <c r="AK767" s="20" t="s">
        <v>14283</v>
      </c>
      <c r="AL767" s="20" t="s">
        <v>17143</v>
      </c>
      <c r="AM767" s="20" t="s">
        <v>15199</v>
      </c>
      <c r="AN767" s="20" t="s">
        <v>105</v>
      </c>
      <c r="AO767" s="20"/>
    </row>
    <row r="768" spans="1:41" x14ac:dyDescent="0.2">
      <c r="A768" s="20" t="s">
        <v>781</v>
      </c>
      <c r="B768" s="20" t="s">
        <v>17131</v>
      </c>
      <c r="C768" s="20" t="s">
        <v>17132</v>
      </c>
      <c r="D768" s="20" t="s">
        <v>571</v>
      </c>
      <c r="E768" s="20" t="s">
        <v>784</v>
      </c>
      <c r="F768" s="20" t="s">
        <v>783</v>
      </c>
      <c r="G768" s="20" t="s">
        <v>17133</v>
      </c>
      <c r="H768" s="20" t="s">
        <v>14804</v>
      </c>
      <c r="I768" s="20" t="s">
        <v>17134</v>
      </c>
      <c r="J768" s="20" t="s">
        <v>101</v>
      </c>
      <c r="K768" s="20" t="s">
        <v>14839</v>
      </c>
      <c r="L768" s="20" t="s">
        <v>17135</v>
      </c>
      <c r="M768" s="20" t="s">
        <v>17136</v>
      </c>
      <c r="N768" s="20" t="s">
        <v>110</v>
      </c>
      <c r="O768" s="20" t="s">
        <v>15195</v>
      </c>
      <c r="P768" s="20" t="s">
        <v>14787</v>
      </c>
      <c r="Q768" s="20" t="s">
        <v>14283</v>
      </c>
      <c r="R768" s="20"/>
      <c r="S768" s="20" t="s">
        <v>17137</v>
      </c>
      <c r="T768" s="20" t="s">
        <v>14709</v>
      </c>
      <c r="U768" s="20" t="s">
        <v>17144</v>
      </c>
      <c r="V768" s="20" t="s">
        <v>17145</v>
      </c>
      <c r="W768" s="20" t="s">
        <v>16464</v>
      </c>
      <c r="X768" s="20" t="s">
        <v>16584</v>
      </c>
      <c r="Y768" s="20" t="s">
        <v>69</v>
      </c>
      <c r="Z768" s="20"/>
      <c r="AA768" s="20" t="s">
        <v>17141</v>
      </c>
      <c r="AB768" s="20" t="s">
        <v>69</v>
      </c>
      <c r="AC768" s="20" t="s">
        <v>14884</v>
      </c>
      <c r="AD768" s="20" t="s">
        <v>69</v>
      </c>
      <c r="AE768" s="20" t="s">
        <v>17142</v>
      </c>
      <c r="AF768" s="20" t="s">
        <v>68</v>
      </c>
      <c r="AG768" s="20"/>
      <c r="AH768" s="20"/>
      <c r="AI768" s="20" t="s">
        <v>14887</v>
      </c>
      <c r="AJ768" s="20" t="s">
        <v>14238</v>
      </c>
      <c r="AK768" s="20" t="s">
        <v>14283</v>
      </c>
      <c r="AL768" s="20" t="s">
        <v>17143</v>
      </c>
      <c r="AM768" s="20" t="s">
        <v>15199</v>
      </c>
      <c r="AN768" s="20" t="s">
        <v>105</v>
      </c>
      <c r="AO768" s="20"/>
    </row>
    <row r="769" spans="1:41" x14ac:dyDescent="0.2">
      <c r="A769" s="20" t="s">
        <v>781</v>
      </c>
      <c r="B769" s="20" t="s">
        <v>17131</v>
      </c>
      <c r="C769" s="20" t="s">
        <v>17132</v>
      </c>
      <c r="D769" s="20" t="s">
        <v>571</v>
      </c>
      <c r="E769" s="20" t="s">
        <v>784</v>
      </c>
      <c r="F769" s="20" t="s">
        <v>783</v>
      </c>
      <c r="G769" s="20" t="s">
        <v>17133</v>
      </c>
      <c r="H769" s="20" t="s">
        <v>14804</v>
      </c>
      <c r="I769" s="20" t="s">
        <v>17134</v>
      </c>
      <c r="J769" s="20" t="s">
        <v>101</v>
      </c>
      <c r="K769" s="20" t="s">
        <v>14839</v>
      </c>
      <c r="L769" s="20" t="s">
        <v>17135</v>
      </c>
      <c r="M769" s="20" t="s">
        <v>17136</v>
      </c>
      <c r="N769" s="20" t="s">
        <v>110</v>
      </c>
      <c r="O769" s="20" t="s">
        <v>15195</v>
      </c>
      <c r="P769" s="20" t="s">
        <v>14787</v>
      </c>
      <c r="Q769" s="20" t="s">
        <v>14283</v>
      </c>
      <c r="R769" s="20"/>
      <c r="S769" s="20" t="s">
        <v>17137</v>
      </c>
      <c r="T769" s="20" t="s">
        <v>14846</v>
      </c>
      <c r="U769" s="20" t="s">
        <v>15302</v>
      </c>
      <c r="V769" s="20" t="s">
        <v>17146</v>
      </c>
      <c r="W769" s="20" t="s">
        <v>14847</v>
      </c>
      <c r="X769" s="20" t="s">
        <v>16539</v>
      </c>
      <c r="Y769" s="20" t="s">
        <v>69</v>
      </c>
      <c r="Z769" s="20"/>
      <c r="AA769" s="20" t="s">
        <v>17141</v>
      </c>
      <c r="AB769" s="20" t="s">
        <v>69</v>
      </c>
      <c r="AC769" s="20" t="s">
        <v>14884</v>
      </c>
      <c r="AD769" s="20" t="s">
        <v>69</v>
      </c>
      <c r="AE769" s="20" t="s">
        <v>17142</v>
      </c>
      <c r="AF769" s="20" t="s">
        <v>68</v>
      </c>
      <c r="AG769" s="20"/>
      <c r="AH769" s="20"/>
      <c r="AI769" s="20" t="s">
        <v>14887</v>
      </c>
      <c r="AJ769" s="20" t="s">
        <v>14238</v>
      </c>
      <c r="AK769" s="20" t="s">
        <v>14283</v>
      </c>
      <c r="AL769" s="20" t="s">
        <v>17143</v>
      </c>
      <c r="AM769" s="20" t="s">
        <v>15199</v>
      </c>
      <c r="AN769" s="20" t="s">
        <v>105</v>
      </c>
      <c r="AO769" s="20"/>
    </row>
    <row r="770" spans="1:41" x14ac:dyDescent="0.2">
      <c r="A770" s="20" t="s">
        <v>781</v>
      </c>
      <c r="B770" s="20" t="s">
        <v>17131</v>
      </c>
      <c r="C770" s="20" t="s">
        <v>17132</v>
      </c>
      <c r="D770" s="20" t="s">
        <v>571</v>
      </c>
      <c r="E770" s="20" t="s">
        <v>784</v>
      </c>
      <c r="F770" s="20" t="s">
        <v>783</v>
      </c>
      <c r="G770" s="20" t="s">
        <v>17133</v>
      </c>
      <c r="H770" s="20" t="s">
        <v>14804</v>
      </c>
      <c r="I770" s="20" t="s">
        <v>17134</v>
      </c>
      <c r="J770" s="20" t="s">
        <v>101</v>
      </c>
      <c r="K770" s="20" t="s">
        <v>14839</v>
      </c>
      <c r="L770" s="20" t="s">
        <v>17135</v>
      </c>
      <c r="M770" s="20" t="s">
        <v>17136</v>
      </c>
      <c r="N770" s="20" t="s">
        <v>14698</v>
      </c>
      <c r="O770" s="20" t="s">
        <v>15195</v>
      </c>
      <c r="P770" s="20" t="s">
        <v>14787</v>
      </c>
      <c r="Q770" s="20" t="s">
        <v>14283</v>
      </c>
      <c r="R770" s="20"/>
      <c r="S770" s="20" t="s">
        <v>17137</v>
      </c>
      <c r="T770" s="20" t="s">
        <v>14704</v>
      </c>
      <c r="U770" s="20" t="s">
        <v>17147</v>
      </c>
      <c r="V770" s="20" t="s">
        <v>15882</v>
      </c>
      <c r="W770" s="20" t="s">
        <v>17148</v>
      </c>
      <c r="X770" s="20" t="s">
        <v>15700</v>
      </c>
      <c r="Y770" s="20" t="s">
        <v>69</v>
      </c>
      <c r="Z770" s="20"/>
      <c r="AA770" s="20" t="s">
        <v>17141</v>
      </c>
      <c r="AB770" s="20" t="s">
        <v>69</v>
      </c>
      <c r="AC770" s="20" t="s">
        <v>14884</v>
      </c>
      <c r="AD770" s="20" t="s">
        <v>69</v>
      </c>
      <c r="AE770" s="20" t="s">
        <v>17149</v>
      </c>
      <c r="AF770" s="20" t="s">
        <v>68</v>
      </c>
      <c r="AG770" s="20"/>
      <c r="AH770" s="20"/>
      <c r="AI770" s="20" t="s">
        <v>14887</v>
      </c>
      <c r="AJ770" s="20" t="s">
        <v>14238</v>
      </c>
      <c r="AK770" s="20" t="s">
        <v>14283</v>
      </c>
      <c r="AL770" s="20" t="s">
        <v>17143</v>
      </c>
      <c r="AM770" s="20" t="s">
        <v>15199</v>
      </c>
      <c r="AN770" s="20" t="s">
        <v>105</v>
      </c>
      <c r="AO770" s="20"/>
    </row>
    <row r="771" spans="1:41" x14ac:dyDescent="0.2">
      <c r="A771" s="20" t="s">
        <v>781</v>
      </c>
      <c r="B771" s="20" t="s">
        <v>17131</v>
      </c>
      <c r="C771" s="20" t="s">
        <v>17132</v>
      </c>
      <c r="D771" s="20" t="s">
        <v>571</v>
      </c>
      <c r="E771" s="20" t="s">
        <v>784</v>
      </c>
      <c r="F771" s="20" t="s">
        <v>783</v>
      </c>
      <c r="G771" s="20" t="s">
        <v>17133</v>
      </c>
      <c r="H771" s="20" t="s">
        <v>14804</v>
      </c>
      <c r="I771" s="20" t="s">
        <v>17134</v>
      </c>
      <c r="J771" s="20" t="s">
        <v>101</v>
      </c>
      <c r="K771" s="20" t="s">
        <v>14839</v>
      </c>
      <c r="L771" s="20" t="s">
        <v>17135</v>
      </c>
      <c r="M771" s="20" t="s">
        <v>17136</v>
      </c>
      <c r="N771" s="20" t="s">
        <v>14698</v>
      </c>
      <c r="O771" s="20" t="s">
        <v>15195</v>
      </c>
      <c r="P771" s="20" t="s">
        <v>14787</v>
      </c>
      <c r="Q771" s="20" t="s">
        <v>14283</v>
      </c>
      <c r="R771" s="20"/>
      <c r="S771" s="20" t="s">
        <v>17137</v>
      </c>
      <c r="T771" s="20" t="s">
        <v>14709</v>
      </c>
      <c r="U771" s="20" t="s">
        <v>17150</v>
      </c>
      <c r="V771" s="20" t="s">
        <v>17151</v>
      </c>
      <c r="W771" s="20" t="s">
        <v>17152</v>
      </c>
      <c r="X771" s="20" t="s">
        <v>15640</v>
      </c>
      <c r="Y771" s="20" t="s">
        <v>69</v>
      </c>
      <c r="Z771" s="20"/>
      <c r="AA771" s="20" t="s">
        <v>17141</v>
      </c>
      <c r="AB771" s="20" t="s">
        <v>69</v>
      </c>
      <c r="AC771" s="20" t="s">
        <v>14884</v>
      </c>
      <c r="AD771" s="20" t="s">
        <v>69</v>
      </c>
      <c r="AE771" s="20" t="s">
        <v>17149</v>
      </c>
      <c r="AF771" s="20" t="s">
        <v>68</v>
      </c>
      <c r="AG771" s="20"/>
      <c r="AH771" s="20"/>
      <c r="AI771" s="20" t="s">
        <v>14887</v>
      </c>
      <c r="AJ771" s="20" t="s">
        <v>14238</v>
      </c>
      <c r="AK771" s="20" t="s">
        <v>14283</v>
      </c>
      <c r="AL771" s="20" t="s">
        <v>17143</v>
      </c>
      <c r="AM771" s="20" t="s">
        <v>15199</v>
      </c>
      <c r="AN771" s="20" t="s">
        <v>105</v>
      </c>
      <c r="AO771" s="20"/>
    </row>
    <row r="772" spans="1:41" x14ac:dyDescent="0.2">
      <c r="A772" s="20" t="s">
        <v>781</v>
      </c>
      <c r="B772" s="20" t="s">
        <v>17131</v>
      </c>
      <c r="C772" s="20" t="s">
        <v>17132</v>
      </c>
      <c r="D772" s="20" t="s">
        <v>571</v>
      </c>
      <c r="E772" s="20" t="s">
        <v>784</v>
      </c>
      <c r="F772" s="20" t="s">
        <v>783</v>
      </c>
      <c r="G772" s="20" t="s">
        <v>17133</v>
      </c>
      <c r="H772" s="20" t="s">
        <v>14804</v>
      </c>
      <c r="I772" s="20" t="s">
        <v>17134</v>
      </c>
      <c r="J772" s="20" t="s">
        <v>101</v>
      </c>
      <c r="K772" s="20" t="s">
        <v>14839</v>
      </c>
      <c r="L772" s="20" t="s">
        <v>17135</v>
      </c>
      <c r="M772" s="20" t="s">
        <v>17136</v>
      </c>
      <c r="N772" s="20" t="s">
        <v>14698</v>
      </c>
      <c r="O772" s="20" t="s">
        <v>15195</v>
      </c>
      <c r="P772" s="20" t="s">
        <v>14787</v>
      </c>
      <c r="Q772" s="20" t="s">
        <v>14283</v>
      </c>
      <c r="R772" s="20"/>
      <c r="S772" s="20" t="s">
        <v>17137</v>
      </c>
      <c r="T772" s="20" t="s">
        <v>14846</v>
      </c>
      <c r="U772" s="20" t="s">
        <v>14917</v>
      </c>
      <c r="V772" s="20" t="s">
        <v>15052</v>
      </c>
      <c r="W772" s="20" t="s">
        <v>15845</v>
      </c>
      <c r="X772" s="20" t="s">
        <v>16716</v>
      </c>
      <c r="Y772" s="20" t="s">
        <v>69</v>
      </c>
      <c r="Z772" s="20"/>
      <c r="AA772" s="20" t="s">
        <v>17141</v>
      </c>
      <c r="AB772" s="20" t="s">
        <v>69</v>
      </c>
      <c r="AC772" s="20" t="s">
        <v>14884</v>
      </c>
      <c r="AD772" s="20" t="s">
        <v>69</v>
      </c>
      <c r="AE772" s="20" t="s">
        <v>17149</v>
      </c>
      <c r="AF772" s="20" t="s">
        <v>68</v>
      </c>
      <c r="AG772" s="20"/>
      <c r="AH772" s="20"/>
      <c r="AI772" s="20" t="s">
        <v>14887</v>
      </c>
      <c r="AJ772" s="20" t="s">
        <v>14238</v>
      </c>
      <c r="AK772" s="20" t="s">
        <v>14283</v>
      </c>
      <c r="AL772" s="20" t="s">
        <v>17143</v>
      </c>
      <c r="AM772" s="20" t="s">
        <v>15199</v>
      </c>
      <c r="AN772" s="20" t="s">
        <v>105</v>
      </c>
      <c r="AO772" s="20"/>
    </row>
    <row r="773" spans="1:41" x14ac:dyDescent="0.2">
      <c r="A773" s="20" t="s">
        <v>781</v>
      </c>
      <c r="B773" s="20" t="s">
        <v>17131</v>
      </c>
      <c r="C773" s="20" t="s">
        <v>17132</v>
      </c>
      <c r="D773" s="20" t="s">
        <v>571</v>
      </c>
      <c r="E773" s="20" t="s">
        <v>784</v>
      </c>
      <c r="F773" s="20" t="s">
        <v>783</v>
      </c>
      <c r="G773" s="20" t="s">
        <v>17133</v>
      </c>
      <c r="H773" s="20" t="s">
        <v>14804</v>
      </c>
      <c r="I773" s="20" t="s">
        <v>17134</v>
      </c>
      <c r="J773" s="20" t="s">
        <v>101</v>
      </c>
      <c r="K773" s="20" t="s">
        <v>14839</v>
      </c>
      <c r="L773" s="20" t="s">
        <v>17135</v>
      </c>
      <c r="M773" s="20" t="s">
        <v>17136</v>
      </c>
      <c r="N773" s="20" t="s">
        <v>14746</v>
      </c>
      <c r="O773" s="20" t="s">
        <v>15195</v>
      </c>
      <c r="P773" s="20" t="s">
        <v>14787</v>
      </c>
      <c r="Q773" s="20" t="s">
        <v>14283</v>
      </c>
      <c r="R773" s="20"/>
      <c r="S773" s="20" t="s">
        <v>17137</v>
      </c>
      <c r="T773" s="20" t="s">
        <v>14704</v>
      </c>
      <c r="U773" s="20" t="s">
        <v>17153</v>
      </c>
      <c r="V773" s="20" t="s">
        <v>17154</v>
      </c>
      <c r="W773" s="20" t="s">
        <v>17155</v>
      </c>
      <c r="X773" s="20" t="s">
        <v>15775</v>
      </c>
      <c r="Y773" s="20" t="s">
        <v>69</v>
      </c>
      <c r="Z773" s="20"/>
      <c r="AA773" s="20" t="s">
        <v>17141</v>
      </c>
      <c r="AB773" s="20" t="s">
        <v>69</v>
      </c>
      <c r="AC773" s="20" t="s">
        <v>14884</v>
      </c>
      <c r="AD773" s="20" t="s">
        <v>69</v>
      </c>
      <c r="AE773" s="20" t="s">
        <v>17156</v>
      </c>
      <c r="AF773" s="20" t="s">
        <v>68</v>
      </c>
      <c r="AG773" s="20"/>
      <c r="AH773" s="20"/>
      <c r="AI773" s="20" t="s">
        <v>14887</v>
      </c>
      <c r="AJ773" s="20" t="s">
        <v>14238</v>
      </c>
      <c r="AK773" s="20" t="s">
        <v>14283</v>
      </c>
      <c r="AL773" s="20" t="s">
        <v>17143</v>
      </c>
      <c r="AM773" s="20" t="s">
        <v>15199</v>
      </c>
      <c r="AN773" s="20" t="s">
        <v>105</v>
      </c>
      <c r="AO773" s="20"/>
    </row>
    <row r="774" spans="1:41" x14ac:dyDescent="0.2">
      <c r="A774" s="20" t="s">
        <v>781</v>
      </c>
      <c r="B774" s="20" t="s">
        <v>17131</v>
      </c>
      <c r="C774" s="20" t="s">
        <v>17132</v>
      </c>
      <c r="D774" s="20" t="s">
        <v>571</v>
      </c>
      <c r="E774" s="20" t="s">
        <v>784</v>
      </c>
      <c r="F774" s="20" t="s">
        <v>783</v>
      </c>
      <c r="G774" s="20" t="s">
        <v>17133</v>
      </c>
      <c r="H774" s="20" t="s">
        <v>14804</v>
      </c>
      <c r="I774" s="20" t="s">
        <v>17134</v>
      </c>
      <c r="J774" s="20" t="s">
        <v>101</v>
      </c>
      <c r="K774" s="20" t="s">
        <v>14839</v>
      </c>
      <c r="L774" s="20" t="s">
        <v>17135</v>
      </c>
      <c r="M774" s="20" t="s">
        <v>17136</v>
      </c>
      <c r="N774" s="20" t="s">
        <v>14746</v>
      </c>
      <c r="O774" s="20" t="s">
        <v>15195</v>
      </c>
      <c r="P774" s="20" t="s">
        <v>14787</v>
      </c>
      <c r="Q774" s="20" t="s">
        <v>14283</v>
      </c>
      <c r="R774" s="20"/>
      <c r="S774" s="20" t="s">
        <v>17137</v>
      </c>
      <c r="T774" s="20" t="s">
        <v>14709</v>
      </c>
      <c r="U774" s="20" t="s">
        <v>14967</v>
      </c>
      <c r="V774" s="20" t="s">
        <v>17157</v>
      </c>
      <c r="W774" s="20" t="s">
        <v>17158</v>
      </c>
      <c r="X774" s="20" t="s">
        <v>14860</v>
      </c>
      <c r="Y774" s="20" t="s">
        <v>69</v>
      </c>
      <c r="Z774" s="20"/>
      <c r="AA774" s="20" t="s">
        <v>17141</v>
      </c>
      <c r="AB774" s="20" t="s">
        <v>69</v>
      </c>
      <c r="AC774" s="20" t="s">
        <v>14884</v>
      </c>
      <c r="AD774" s="20" t="s">
        <v>69</v>
      </c>
      <c r="AE774" s="20" t="s">
        <v>17156</v>
      </c>
      <c r="AF774" s="20" t="s">
        <v>68</v>
      </c>
      <c r="AG774" s="20"/>
      <c r="AH774" s="20"/>
      <c r="AI774" s="20" t="s">
        <v>14887</v>
      </c>
      <c r="AJ774" s="20" t="s">
        <v>14238</v>
      </c>
      <c r="AK774" s="20" t="s">
        <v>14283</v>
      </c>
      <c r="AL774" s="20" t="s">
        <v>17143</v>
      </c>
      <c r="AM774" s="20" t="s">
        <v>15199</v>
      </c>
      <c r="AN774" s="20" t="s">
        <v>105</v>
      </c>
      <c r="AO774" s="20"/>
    </row>
    <row r="775" spans="1:41" x14ac:dyDescent="0.2">
      <c r="A775" s="20" t="s">
        <v>781</v>
      </c>
      <c r="B775" s="20" t="s">
        <v>17131</v>
      </c>
      <c r="C775" s="20" t="s">
        <v>17132</v>
      </c>
      <c r="D775" s="20" t="s">
        <v>571</v>
      </c>
      <c r="E775" s="20" t="s">
        <v>784</v>
      </c>
      <c r="F775" s="20" t="s">
        <v>783</v>
      </c>
      <c r="G775" s="20" t="s">
        <v>17133</v>
      </c>
      <c r="H775" s="20" t="s">
        <v>14804</v>
      </c>
      <c r="I775" s="20" t="s">
        <v>17134</v>
      </c>
      <c r="J775" s="20" t="s">
        <v>101</v>
      </c>
      <c r="K775" s="20" t="s">
        <v>14839</v>
      </c>
      <c r="L775" s="20" t="s">
        <v>17135</v>
      </c>
      <c r="M775" s="20" t="s">
        <v>17136</v>
      </c>
      <c r="N775" s="20" t="s">
        <v>14746</v>
      </c>
      <c r="O775" s="20" t="s">
        <v>15195</v>
      </c>
      <c r="P775" s="20" t="s">
        <v>14787</v>
      </c>
      <c r="Q775" s="20" t="s">
        <v>14283</v>
      </c>
      <c r="R775" s="20"/>
      <c r="S775" s="20" t="s">
        <v>17137</v>
      </c>
      <c r="T775" s="20" t="s">
        <v>14846</v>
      </c>
      <c r="U775" s="20" t="s">
        <v>17159</v>
      </c>
      <c r="V775" s="20" t="s">
        <v>17160</v>
      </c>
      <c r="W775" s="20" t="s">
        <v>16716</v>
      </c>
      <c r="X775" s="20" t="s">
        <v>16103</v>
      </c>
      <c r="Y775" s="20" t="s">
        <v>69</v>
      </c>
      <c r="Z775" s="20"/>
      <c r="AA775" s="20" t="s">
        <v>17141</v>
      </c>
      <c r="AB775" s="20" t="s">
        <v>69</v>
      </c>
      <c r="AC775" s="20" t="s">
        <v>14884</v>
      </c>
      <c r="AD775" s="20" t="s">
        <v>69</v>
      </c>
      <c r="AE775" s="20" t="s">
        <v>17156</v>
      </c>
      <c r="AF775" s="20" t="s">
        <v>68</v>
      </c>
      <c r="AG775" s="20"/>
      <c r="AH775" s="20"/>
      <c r="AI775" s="20" t="s">
        <v>14887</v>
      </c>
      <c r="AJ775" s="20" t="s">
        <v>14238</v>
      </c>
      <c r="AK775" s="20" t="s">
        <v>14283</v>
      </c>
      <c r="AL775" s="20" t="s">
        <v>17143</v>
      </c>
      <c r="AM775" s="20" t="s">
        <v>15199</v>
      </c>
      <c r="AN775" s="20" t="s">
        <v>105</v>
      </c>
      <c r="AO775" s="20"/>
    </row>
    <row r="776" spans="1:41" x14ac:dyDescent="0.2">
      <c r="A776" s="20" t="s">
        <v>781</v>
      </c>
      <c r="B776" s="20" t="s">
        <v>17131</v>
      </c>
      <c r="C776" s="20" t="s">
        <v>17132</v>
      </c>
      <c r="D776" s="20" t="s">
        <v>571</v>
      </c>
      <c r="E776" s="20" t="s">
        <v>784</v>
      </c>
      <c r="F776" s="20" t="s">
        <v>783</v>
      </c>
      <c r="G776" s="20" t="s">
        <v>17133</v>
      </c>
      <c r="H776" s="20" t="s">
        <v>14804</v>
      </c>
      <c r="I776" s="20" t="s">
        <v>17134</v>
      </c>
      <c r="J776" s="20" t="s">
        <v>101</v>
      </c>
      <c r="K776" s="20" t="s">
        <v>14839</v>
      </c>
      <c r="L776" s="20" t="s">
        <v>17135</v>
      </c>
      <c r="M776" s="20" t="s">
        <v>17136</v>
      </c>
      <c r="N776" s="20" t="s">
        <v>14742</v>
      </c>
      <c r="O776" s="20" t="s">
        <v>15195</v>
      </c>
      <c r="P776" s="20" t="s">
        <v>14787</v>
      </c>
      <c r="Q776" s="20" t="s">
        <v>14283</v>
      </c>
      <c r="R776" s="20"/>
      <c r="S776" s="20" t="s">
        <v>17137</v>
      </c>
      <c r="T776" s="20" t="s">
        <v>14704</v>
      </c>
      <c r="U776" s="20" t="s">
        <v>17161</v>
      </c>
      <c r="V776" s="20" t="s">
        <v>17162</v>
      </c>
      <c r="W776" s="20" t="s">
        <v>17163</v>
      </c>
      <c r="X776" s="20" t="s">
        <v>15688</v>
      </c>
      <c r="Y776" s="20" t="s">
        <v>69</v>
      </c>
      <c r="Z776" s="20"/>
      <c r="AA776" s="20" t="s">
        <v>17141</v>
      </c>
      <c r="AB776" s="20" t="s">
        <v>69</v>
      </c>
      <c r="AC776" s="20" t="s">
        <v>14884</v>
      </c>
      <c r="AD776" s="20" t="s">
        <v>69</v>
      </c>
      <c r="AE776" s="20" t="s">
        <v>17164</v>
      </c>
      <c r="AF776" s="20" t="s">
        <v>68</v>
      </c>
      <c r="AG776" s="20"/>
      <c r="AH776" s="20"/>
      <c r="AI776" s="20" t="s">
        <v>14887</v>
      </c>
      <c r="AJ776" s="20" t="s">
        <v>14238</v>
      </c>
      <c r="AK776" s="20" t="s">
        <v>14283</v>
      </c>
      <c r="AL776" s="20" t="s">
        <v>17143</v>
      </c>
      <c r="AM776" s="20" t="s">
        <v>15199</v>
      </c>
      <c r="AN776" s="20" t="s">
        <v>105</v>
      </c>
      <c r="AO776" s="20"/>
    </row>
    <row r="777" spans="1:41" x14ac:dyDescent="0.2">
      <c r="A777" s="20" t="s">
        <v>781</v>
      </c>
      <c r="B777" s="20" t="s">
        <v>17131</v>
      </c>
      <c r="C777" s="20" t="s">
        <v>17132</v>
      </c>
      <c r="D777" s="20" t="s">
        <v>571</v>
      </c>
      <c r="E777" s="20" t="s">
        <v>784</v>
      </c>
      <c r="F777" s="20" t="s">
        <v>783</v>
      </c>
      <c r="G777" s="20" t="s">
        <v>17133</v>
      </c>
      <c r="H777" s="20" t="s">
        <v>14804</v>
      </c>
      <c r="I777" s="20" t="s">
        <v>17134</v>
      </c>
      <c r="J777" s="20" t="s">
        <v>101</v>
      </c>
      <c r="K777" s="20" t="s">
        <v>14839</v>
      </c>
      <c r="L777" s="20" t="s">
        <v>17135</v>
      </c>
      <c r="M777" s="20" t="s">
        <v>17136</v>
      </c>
      <c r="N777" s="20" t="s">
        <v>14742</v>
      </c>
      <c r="O777" s="20" t="s">
        <v>15195</v>
      </c>
      <c r="P777" s="20" t="s">
        <v>14787</v>
      </c>
      <c r="Q777" s="20" t="s">
        <v>14283</v>
      </c>
      <c r="R777" s="20"/>
      <c r="S777" s="20" t="s">
        <v>17137</v>
      </c>
      <c r="T777" s="20" t="s">
        <v>14709</v>
      </c>
      <c r="U777" s="20" t="s">
        <v>17165</v>
      </c>
      <c r="V777" s="20" t="s">
        <v>14929</v>
      </c>
      <c r="W777" s="20" t="s">
        <v>17166</v>
      </c>
      <c r="X777" s="20" t="s">
        <v>15648</v>
      </c>
      <c r="Y777" s="20" t="s">
        <v>69</v>
      </c>
      <c r="Z777" s="20"/>
      <c r="AA777" s="20" t="s">
        <v>17141</v>
      </c>
      <c r="AB777" s="20" t="s">
        <v>69</v>
      </c>
      <c r="AC777" s="20" t="s">
        <v>14884</v>
      </c>
      <c r="AD777" s="20" t="s">
        <v>69</v>
      </c>
      <c r="AE777" s="20" t="s">
        <v>17164</v>
      </c>
      <c r="AF777" s="20" t="s">
        <v>68</v>
      </c>
      <c r="AG777" s="20"/>
      <c r="AH777" s="20"/>
      <c r="AI777" s="20" t="s">
        <v>14887</v>
      </c>
      <c r="AJ777" s="20" t="s">
        <v>14238</v>
      </c>
      <c r="AK777" s="20" t="s">
        <v>14283</v>
      </c>
      <c r="AL777" s="20" t="s">
        <v>17143</v>
      </c>
      <c r="AM777" s="20" t="s">
        <v>15199</v>
      </c>
      <c r="AN777" s="20" t="s">
        <v>105</v>
      </c>
      <c r="AO777" s="20"/>
    </row>
    <row r="778" spans="1:41" x14ac:dyDescent="0.2">
      <c r="A778" s="20" t="s">
        <v>781</v>
      </c>
      <c r="B778" s="20" t="s">
        <v>17131</v>
      </c>
      <c r="C778" s="20" t="s">
        <v>17132</v>
      </c>
      <c r="D778" s="20" t="s">
        <v>571</v>
      </c>
      <c r="E778" s="20" t="s">
        <v>784</v>
      </c>
      <c r="F778" s="20" t="s">
        <v>783</v>
      </c>
      <c r="G778" s="20" t="s">
        <v>17133</v>
      </c>
      <c r="H778" s="20" t="s">
        <v>14804</v>
      </c>
      <c r="I778" s="20" t="s">
        <v>17134</v>
      </c>
      <c r="J778" s="20" t="s">
        <v>101</v>
      </c>
      <c r="K778" s="20" t="s">
        <v>14839</v>
      </c>
      <c r="L778" s="20" t="s">
        <v>17135</v>
      </c>
      <c r="M778" s="20" t="s">
        <v>17136</v>
      </c>
      <c r="N778" s="20" t="s">
        <v>14742</v>
      </c>
      <c r="O778" s="20" t="s">
        <v>15195</v>
      </c>
      <c r="P778" s="20" t="s">
        <v>14787</v>
      </c>
      <c r="Q778" s="20" t="s">
        <v>14283</v>
      </c>
      <c r="R778" s="20"/>
      <c r="S778" s="20" t="s">
        <v>17137</v>
      </c>
      <c r="T778" s="20" t="s">
        <v>14846</v>
      </c>
      <c r="U778" s="20" t="s">
        <v>16339</v>
      </c>
      <c r="V778" s="20" t="s">
        <v>17167</v>
      </c>
      <c r="W778" s="20" t="s">
        <v>14843</v>
      </c>
      <c r="X778" s="20" t="s">
        <v>17005</v>
      </c>
      <c r="Y778" s="20" t="s">
        <v>69</v>
      </c>
      <c r="Z778" s="20"/>
      <c r="AA778" s="20" t="s">
        <v>17141</v>
      </c>
      <c r="AB778" s="20" t="s">
        <v>69</v>
      </c>
      <c r="AC778" s="20" t="s">
        <v>14884</v>
      </c>
      <c r="AD778" s="20" t="s">
        <v>69</v>
      </c>
      <c r="AE778" s="20" t="s">
        <v>17164</v>
      </c>
      <c r="AF778" s="20" t="s">
        <v>68</v>
      </c>
      <c r="AG778" s="20"/>
      <c r="AH778" s="20"/>
      <c r="AI778" s="20" t="s">
        <v>14887</v>
      </c>
      <c r="AJ778" s="20" t="s">
        <v>14238</v>
      </c>
      <c r="AK778" s="20" t="s">
        <v>14283</v>
      </c>
      <c r="AL778" s="20" t="s">
        <v>17143</v>
      </c>
      <c r="AM778" s="20" t="s">
        <v>15199</v>
      </c>
      <c r="AN778" s="20" t="s">
        <v>105</v>
      </c>
      <c r="AO778" s="20"/>
    </row>
    <row r="779" spans="1:41" x14ac:dyDescent="0.2">
      <c r="A779" s="20" t="s">
        <v>781</v>
      </c>
      <c r="B779" s="20" t="s">
        <v>17131</v>
      </c>
      <c r="C779" s="20" t="s">
        <v>17132</v>
      </c>
      <c r="D779" s="20" t="s">
        <v>571</v>
      </c>
      <c r="E779" s="20" t="s">
        <v>784</v>
      </c>
      <c r="F779" s="20" t="s">
        <v>783</v>
      </c>
      <c r="G779" s="20" t="s">
        <v>17133</v>
      </c>
      <c r="H779" s="20" t="s">
        <v>14804</v>
      </c>
      <c r="I779" s="20" t="s">
        <v>17134</v>
      </c>
      <c r="J779" s="20" t="s">
        <v>101</v>
      </c>
      <c r="K779" s="20" t="s">
        <v>14839</v>
      </c>
      <c r="L779" s="20" t="s">
        <v>17135</v>
      </c>
      <c r="M779" s="20" t="s">
        <v>17136</v>
      </c>
      <c r="N779" s="20" t="s">
        <v>15255</v>
      </c>
      <c r="O779" s="20" t="s">
        <v>15195</v>
      </c>
      <c r="P779" s="20" t="s">
        <v>14787</v>
      </c>
      <c r="Q779" s="20" t="s">
        <v>14283</v>
      </c>
      <c r="R779" s="20"/>
      <c r="S779" s="20" t="s">
        <v>17137</v>
      </c>
      <c r="T779" s="20" t="s">
        <v>14704</v>
      </c>
      <c r="U779" s="20" t="s">
        <v>17168</v>
      </c>
      <c r="V779" s="20" t="s">
        <v>17169</v>
      </c>
      <c r="W779" s="20" t="s">
        <v>17170</v>
      </c>
      <c r="X779" s="20" t="s">
        <v>15711</v>
      </c>
      <c r="Y779" s="20" t="s">
        <v>69</v>
      </c>
      <c r="Z779" s="20"/>
      <c r="AA779" s="20" t="s">
        <v>17141</v>
      </c>
      <c r="AB779" s="20" t="s">
        <v>69</v>
      </c>
      <c r="AC779" s="20" t="s">
        <v>14884</v>
      </c>
      <c r="AD779" s="20" t="s">
        <v>69</v>
      </c>
      <c r="AE779" s="20" t="s">
        <v>17171</v>
      </c>
      <c r="AF779" s="20" t="s">
        <v>68</v>
      </c>
      <c r="AG779" s="20"/>
      <c r="AH779" s="20"/>
      <c r="AI779" s="20" t="s">
        <v>14887</v>
      </c>
      <c r="AJ779" s="20" t="s">
        <v>14238</v>
      </c>
      <c r="AK779" s="20" t="s">
        <v>14283</v>
      </c>
      <c r="AL779" s="20" t="s">
        <v>17143</v>
      </c>
      <c r="AM779" s="20" t="s">
        <v>15199</v>
      </c>
      <c r="AN779" s="20" t="s">
        <v>105</v>
      </c>
      <c r="AO779" s="20"/>
    </row>
    <row r="780" spans="1:41" x14ac:dyDescent="0.2">
      <c r="A780" s="20" t="s">
        <v>781</v>
      </c>
      <c r="B780" s="20" t="s">
        <v>17131</v>
      </c>
      <c r="C780" s="20" t="s">
        <v>17132</v>
      </c>
      <c r="D780" s="20" t="s">
        <v>571</v>
      </c>
      <c r="E780" s="20" t="s">
        <v>784</v>
      </c>
      <c r="F780" s="20" t="s">
        <v>783</v>
      </c>
      <c r="G780" s="20" t="s">
        <v>17133</v>
      </c>
      <c r="H780" s="20" t="s">
        <v>14804</v>
      </c>
      <c r="I780" s="20" t="s">
        <v>17134</v>
      </c>
      <c r="J780" s="20" t="s">
        <v>101</v>
      </c>
      <c r="K780" s="20" t="s">
        <v>14839</v>
      </c>
      <c r="L780" s="20" t="s">
        <v>17135</v>
      </c>
      <c r="M780" s="20" t="s">
        <v>17136</v>
      </c>
      <c r="N780" s="20" t="s">
        <v>15255</v>
      </c>
      <c r="O780" s="20" t="s">
        <v>15195</v>
      </c>
      <c r="P780" s="20" t="s">
        <v>14787</v>
      </c>
      <c r="Q780" s="20" t="s">
        <v>14283</v>
      </c>
      <c r="R780" s="20"/>
      <c r="S780" s="20" t="s">
        <v>17137</v>
      </c>
      <c r="T780" s="20" t="s">
        <v>14709</v>
      </c>
      <c r="U780" s="20" t="s">
        <v>15186</v>
      </c>
      <c r="V780" s="20" t="s">
        <v>15065</v>
      </c>
      <c r="W780" s="20" t="s">
        <v>17172</v>
      </c>
      <c r="X780" s="20" t="s">
        <v>16532</v>
      </c>
      <c r="Y780" s="20" t="s">
        <v>69</v>
      </c>
      <c r="Z780" s="20"/>
      <c r="AA780" s="20" t="s">
        <v>17141</v>
      </c>
      <c r="AB780" s="20" t="s">
        <v>69</v>
      </c>
      <c r="AC780" s="20" t="s">
        <v>14884</v>
      </c>
      <c r="AD780" s="20" t="s">
        <v>69</v>
      </c>
      <c r="AE780" s="20" t="s">
        <v>17171</v>
      </c>
      <c r="AF780" s="20" t="s">
        <v>68</v>
      </c>
      <c r="AG780" s="20"/>
      <c r="AH780" s="20"/>
      <c r="AI780" s="20" t="s">
        <v>14887</v>
      </c>
      <c r="AJ780" s="20" t="s">
        <v>14238</v>
      </c>
      <c r="AK780" s="20" t="s">
        <v>14283</v>
      </c>
      <c r="AL780" s="20" t="s">
        <v>17143</v>
      </c>
      <c r="AM780" s="20" t="s">
        <v>15199</v>
      </c>
      <c r="AN780" s="20" t="s">
        <v>105</v>
      </c>
      <c r="AO780" s="20"/>
    </row>
    <row r="781" spans="1:41" x14ac:dyDescent="0.2">
      <c r="A781" s="20" t="s">
        <v>781</v>
      </c>
      <c r="B781" s="20" t="s">
        <v>17131</v>
      </c>
      <c r="C781" s="20" t="s">
        <v>17132</v>
      </c>
      <c r="D781" s="20" t="s">
        <v>571</v>
      </c>
      <c r="E781" s="20" t="s">
        <v>784</v>
      </c>
      <c r="F781" s="20" t="s">
        <v>783</v>
      </c>
      <c r="G781" s="20" t="s">
        <v>17133</v>
      </c>
      <c r="H781" s="20" t="s">
        <v>14804</v>
      </c>
      <c r="I781" s="20" t="s">
        <v>17134</v>
      </c>
      <c r="J781" s="20" t="s">
        <v>101</v>
      </c>
      <c r="K781" s="20" t="s">
        <v>14839</v>
      </c>
      <c r="L781" s="20" t="s">
        <v>17135</v>
      </c>
      <c r="M781" s="20" t="s">
        <v>17136</v>
      </c>
      <c r="N781" s="20" t="s">
        <v>15255</v>
      </c>
      <c r="O781" s="20" t="s">
        <v>15195</v>
      </c>
      <c r="P781" s="20" t="s">
        <v>14787</v>
      </c>
      <c r="Q781" s="20" t="s">
        <v>14283</v>
      </c>
      <c r="R781" s="20"/>
      <c r="S781" s="20" t="s">
        <v>17137</v>
      </c>
      <c r="T781" s="20" t="s">
        <v>14846</v>
      </c>
      <c r="U781" s="20" t="s">
        <v>17173</v>
      </c>
      <c r="V781" s="20" t="s">
        <v>17174</v>
      </c>
      <c r="W781" s="20" t="s">
        <v>16017</v>
      </c>
      <c r="X781" s="20" t="s">
        <v>16584</v>
      </c>
      <c r="Y781" s="20" t="s">
        <v>69</v>
      </c>
      <c r="Z781" s="20"/>
      <c r="AA781" s="20" t="s">
        <v>17141</v>
      </c>
      <c r="AB781" s="20" t="s">
        <v>69</v>
      </c>
      <c r="AC781" s="20" t="s">
        <v>14884</v>
      </c>
      <c r="AD781" s="20" t="s">
        <v>69</v>
      </c>
      <c r="AE781" s="20" t="s">
        <v>17171</v>
      </c>
      <c r="AF781" s="20" t="s">
        <v>68</v>
      </c>
      <c r="AG781" s="20"/>
      <c r="AH781" s="20"/>
      <c r="AI781" s="20" t="s">
        <v>14887</v>
      </c>
      <c r="AJ781" s="20" t="s">
        <v>14238</v>
      </c>
      <c r="AK781" s="20" t="s">
        <v>14283</v>
      </c>
      <c r="AL781" s="20" t="s">
        <v>17143</v>
      </c>
      <c r="AM781" s="20" t="s">
        <v>15199</v>
      </c>
      <c r="AN781" s="20" t="s">
        <v>105</v>
      </c>
      <c r="AO781" s="20"/>
    </row>
    <row r="782" spans="1:41" x14ac:dyDescent="0.2">
      <c r="A782" s="20" t="s">
        <v>781</v>
      </c>
      <c r="B782" s="20" t="s">
        <v>17131</v>
      </c>
      <c r="C782" s="20" t="s">
        <v>17132</v>
      </c>
      <c r="D782" s="20" t="s">
        <v>571</v>
      </c>
      <c r="E782" s="20" t="s">
        <v>784</v>
      </c>
      <c r="F782" s="20" t="s">
        <v>783</v>
      </c>
      <c r="G782" s="20" t="s">
        <v>17133</v>
      </c>
      <c r="H782" s="20" t="s">
        <v>14804</v>
      </c>
      <c r="I782" s="20" t="s">
        <v>17134</v>
      </c>
      <c r="J782" s="20" t="s">
        <v>101</v>
      </c>
      <c r="K782" s="20" t="s">
        <v>14839</v>
      </c>
      <c r="L782" s="20" t="s">
        <v>17135</v>
      </c>
      <c r="M782" s="20" t="s">
        <v>17136</v>
      </c>
      <c r="N782" s="20" t="s">
        <v>14889</v>
      </c>
      <c r="O782" s="20" t="s">
        <v>15195</v>
      </c>
      <c r="P782" s="20" t="s">
        <v>14787</v>
      </c>
      <c r="Q782" s="20" t="s">
        <v>14283</v>
      </c>
      <c r="R782" s="20"/>
      <c r="S782" s="20" t="s">
        <v>17137</v>
      </c>
      <c r="T782" s="20" t="s">
        <v>14704</v>
      </c>
      <c r="U782" s="20" t="s">
        <v>17175</v>
      </c>
      <c r="V782" s="20" t="s">
        <v>17176</v>
      </c>
      <c r="W782" s="20" t="s">
        <v>17177</v>
      </c>
      <c r="X782" s="20" t="s">
        <v>15341</v>
      </c>
      <c r="Y782" s="20" t="s">
        <v>69</v>
      </c>
      <c r="Z782" s="20"/>
      <c r="AA782" s="20" t="s">
        <v>17141</v>
      </c>
      <c r="AB782" s="20" t="s">
        <v>69</v>
      </c>
      <c r="AC782" s="20" t="s">
        <v>14884</v>
      </c>
      <c r="AD782" s="20" t="s">
        <v>69</v>
      </c>
      <c r="AE782" s="20" t="s">
        <v>17178</v>
      </c>
      <c r="AF782" s="20" t="s">
        <v>68</v>
      </c>
      <c r="AG782" s="20"/>
      <c r="AH782" s="20"/>
      <c r="AI782" s="20" t="s">
        <v>14887</v>
      </c>
      <c r="AJ782" s="20" t="s">
        <v>14238</v>
      </c>
      <c r="AK782" s="20" t="s">
        <v>14283</v>
      </c>
      <c r="AL782" s="20" t="s">
        <v>17143</v>
      </c>
      <c r="AM782" s="20" t="s">
        <v>15199</v>
      </c>
      <c r="AN782" s="20" t="s">
        <v>105</v>
      </c>
      <c r="AO782" s="20"/>
    </row>
    <row r="783" spans="1:41" x14ac:dyDescent="0.2">
      <c r="A783" s="20" t="s">
        <v>781</v>
      </c>
      <c r="B783" s="20" t="s">
        <v>17131</v>
      </c>
      <c r="C783" s="20" t="s">
        <v>17132</v>
      </c>
      <c r="D783" s="20" t="s">
        <v>571</v>
      </c>
      <c r="E783" s="20" t="s">
        <v>784</v>
      </c>
      <c r="F783" s="20" t="s">
        <v>783</v>
      </c>
      <c r="G783" s="20" t="s">
        <v>17133</v>
      </c>
      <c r="H783" s="20" t="s">
        <v>14804</v>
      </c>
      <c r="I783" s="20" t="s">
        <v>17134</v>
      </c>
      <c r="J783" s="20" t="s">
        <v>101</v>
      </c>
      <c r="K783" s="20" t="s">
        <v>14839</v>
      </c>
      <c r="L783" s="20" t="s">
        <v>17135</v>
      </c>
      <c r="M783" s="20" t="s">
        <v>17136</v>
      </c>
      <c r="N783" s="20" t="s">
        <v>14889</v>
      </c>
      <c r="O783" s="20" t="s">
        <v>15195</v>
      </c>
      <c r="P783" s="20" t="s">
        <v>14787</v>
      </c>
      <c r="Q783" s="20" t="s">
        <v>14283</v>
      </c>
      <c r="R783" s="20"/>
      <c r="S783" s="20" t="s">
        <v>17137</v>
      </c>
      <c r="T783" s="20" t="s">
        <v>14709</v>
      </c>
      <c r="U783" s="20" t="s">
        <v>17179</v>
      </c>
      <c r="V783" s="20" t="s">
        <v>15185</v>
      </c>
      <c r="W783" s="20" t="s">
        <v>17180</v>
      </c>
      <c r="X783" s="20" t="s">
        <v>16007</v>
      </c>
      <c r="Y783" s="20" t="s">
        <v>69</v>
      </c>
      <c r="Z783" s="20"/>
      <c r="AA783" s="20" t="s">
        <v>17141</v>
      </c>
      <c r="AB783" s="20" t="s">
        <v>69</v>
      </c>
      <c r="AC783" s="20" t="s">
        <v>14884</v>
      </c>
      <c r="AD783" s="20" t="s">
        <v>69</v>
      </c>
      <c r="AE783" s="20" t="s">
        <v>17178</v>
      </c>
      <c r="AF783" s="20" t="s">
        <v>68</v>
      </c>
      <c r="AG783" s="20"/>
      <c r="AH783" s="20"/>
      <c r="AI783" s="20" t="s">
        <v>14887</v>
      </c>
      <c r="AJ783" s="20" t="s">
        <v>14238</v>
      </c>
      <c r="AK783" s="20" t="s">
        <v>14283</v>
      </c>
      <c r="AL783" s="20" t="s">
        <v>17143</v>
      </c>
      <c r="AM783" s="20" t="s">
        <v>15199</v>
      </c>
      <c r="AN783" s="20" t="s">
        <v>105</v>
      </c>
      <c r="AO783" s="20"/>
    </row>
    <row r="784" spans="1:41" x14ac:dyDescent="0.2">
      <c r="A784" s="20" t="s">
        <v>781</v>
      </c>
      <c r="B784" s="20" t="s">
        <v>17131</v>
      </c>
      <c r="C784" s="20" t="s">
        <v>17132</v>
      </c>
      <c r="D784" s="20" t="s">
        <v>571</v>
      </c>
      <c r="E784" s="20" t="s">
        <v>784</v>
      </c>
      <c r="F784" s="20" t="s">
        <v>783</v>
      </c>
      <c r="G784" s="20" t="s">
        <v>17133</v>
      </c>
      <c r="H784" s="20" t="s">
        <v>14804</v>
      </c>
      <c r="I784" s="20" t="s">
        <v>17134</v>
      </c>
      <c r="J784" s="20" t="s">
        <v>101</v>
      </c>
      <c r="K784" s="20" t="s">
        <v>14839</v>
      </c>
      <c r="L784" s="20" t="s">
        <v>17135</v>
      </c>
      <c r="M784" s="20" t="s">
        <v>17136</v>
      </c>
      <c r="N784" s="20" t="s">
        <v>14889</v>
      </c>
      <c r="O784" s="20" t="s">
        <v>15195</v>
      </c>
      <c r="P784" s="20" t="s">
        <v>14787</v>
      </c>
      <c r="Q784" s="20" t="s">
        <v>14283</v>
      </c>
      <c r="R784" s="20"/>
      <c r="S784" s="20" t="s">
        <v>17137</v>
      </c>
      <c r="T784" s="20" t="s">
        <v>14846</v>
      </c>
      <c r="U784" s="20" t="s">
        <v>15393</v>
      </c>
      <c r="V784" s="20" t="s">
        <v>15057</v>
      </c>
      <c r="W784" s="20" t="s">
        <v>16733</v>
      </c>
      <c r="X784" s="20" t="s">
        <v>17181</v>
      </c>
      <c r="Y784" s="20" t="s">
        <v>69</v>
      </c>
      <c r="Z784" s="20"/>
      <c r="AA784" s="20" t="s">
        <v>17141</v>
      </c>
      <c r="AB784" s="20" t="s">
        <v>69</v>
      </c>
      <c r="AC784" s="20" t="s">
        <v>14884</v>
      </c>
      <c r="AD784" s="20" t="s">
        <v>69</v>
      </c>
      <c r="AE784" s="20" t="s">
        <v>17178</v>
      </c>
      <c r="AF784" s="20" t="s">
        <v>68</v>
      </c>
      <c r="AG784" s="20"/>
      <c r="AH784" s="20"/>
      <c r="AI784" s="20" t="s">
        <v>14887</v>
      </c>
      <c r="AJ784" s="20" t="s">
        <v>14238</v>
      </c>
      <c r="AK784" s="20" t="s">
        <v>14283</v>
      </c>
      <c r="AL784" s="20" t="s">
        <v>17143</v>
      </c>
      <c r="AM784" s="20" t="s">
        <v>15199</v>
      </c>
      <c r="AN784" s="20" t="s">
        <v>105</v>
      </c>
      <c r="AO784" s="20"/>
    </row>
    <row r="785" spans="1:41" x14ac:dyDescent="0.2">
      <c r="A785" s="20" t="s">
        <v>824</v>
      </c>
      <c r="B785" s="20" t="s">
        <v>17182</v>
      </c>
      <c r="C785" s="20" t="s">
        <v>17183</v>
      </c>
      <c r="D785" s="20" t="s">
        <v>571</v>
      </c>
      <c r="E785" s="20" t="s">
        <v>827</v>
      </c>
      <c r="F785" s="20" t="s">
        <v>17184</v>
      </c>
      <c r="G785" s="20" t="s">
        <v>17185</v>
      </c>
      <c r="H785" s="20" t="s">
        <v>14897</v>
      </c>
      <c r="I785" s="20" t="s">
        <v>17186</v>
      </c>
      <c r="J785" s="20" t="s">
        <v>101</v>
      </c>
      <c r="K785" s="20" t="s">
        <v>14839</v>
      </c>
      <c r="L785" s="20" t="s">
        <v>17187</v>
      </c>
      <c r="M785" s="20"/>
      <c r="N785" s="20" t="s">
        <v>14742</v>
      </c>
      <c r="O785" s="20" t="s">
        <v>14772</v>
      </c>
      <c r="P785" s="20" t="s">
        <v>14700</v>
      </c>
      <c r="Q785" s="20" t="s">
        <v>17188</v>
      </c>
      <c r="R785" s="20"/>
      <c r="S785" s="20" t="s">
        <v>17189</v>
      </c>
      <c r="T785" s="20" t="s">
        <v>14846</v>
      </c>
      <c r="U785" s="20" t="s">
        <v>17190</v>
      </c>
      <c r="V785" s="20" t="s">
        <v>17191</v>
      </c>
      <c r="W785" s="20"/>
      <c r="X785" s="20"/>
      <c r="Y785" s="20" t="s">
        <v>69</v>
      </c>
      <c r="Z785" s="20"/>
      <c r="AA785" s="20" t="s">
        <v>17192</v>
      </c>
      <c r="AB785" s="20" t="s">
        <v>69</v>
      </c>
      <c r="AC785" s="20" t="s">
        <v>68</v>
      </c>
      <c r="AD785" s="20" t="s">
        <v>69</v>
      </c>
      <c r="AE785" s="20" t="s">
        <v>17193</v>
      </c>
      <c r="AF785" s="20" t="s">
        <v>68</v>
      </c>
      <c r="AG785" s="20" t="s">
        <v>17194</v>
      </c>
      <c r="AH785" s="20"/>
      <c r="AI785" s="20" t="s">
        <v>14887</v>
      </c>
      <c r="AJ785" s="20" t="s">
        <v>14283</v>
      </c>
      <c r="AK785" s="20" t="s">
        <v>14283</v>
      </c>
      <c r="AL785" s="20"/>
      <c r="AM785" s="20" t="s">
        <v>14910</v>
      </c>
      <c r="AN785" s="20" t="s">
        <v>105</v>
      </c>
      <c r="AO785" s="20"/>
    </row>
    <row r="786" spans="1:41" x14ac:dyDescent="0.2">
      <c r="A786" s="20" t="s">
        <v>824</v>
      </c>
      <c r="B786" s="20" t="s">
        <v>17182</v>
      </c>
      <c r="C786" s="20" t="s">
        <v>17183</v>
      </c>
      <c r="D786" s="20" t="s">
        <v>571</v>
      </c>
      <c r="E786" s="20" t="s">
        <v>827</v>
      </c>
      <c r="F786" s="20" t="s">
        <v>17184</v>
      </c>
      <c r="G786" s="20" t="s">
        <v>17185</v>
      </c>
      <c r="H786" s="20" t="s">
        <v>14897</v>
      </c>
      <c r="I786" s="20" t="s">
        <v>17186</v>
      </c>
      <c r="J786" s="20" t="s">
        <v>101</v>
      </c>
      <c r="K786" s="20" t="s">
        <v>14839</v>
      </c>
      <c r="L786" s="20" t="s">
        <v>17187</v>
      </c>
      <c r="M786" s="20"/>
      <c r="N786" s="20" t="s">
        <v>14742</v>
      </c>
      <c r="O786" s="20" t="s">
        <v>14772</v>
      </c>
      <c r="P786" s="20" t="s">
        <v>14700</v>
      </c>
      <c r="Q786" s="20" t="s">
        <v>17188</v>
      </c>
      <c r="R786" s="20"/>
      <c r="S786" s="20" t="s">
        <v>17189</v>
      </c>
      <c r="T786" s="20" t="s">
        <v>14704</v>
      </c>
      <c r="U786" s="20" t="s">
        <v>17195</v>
      </c>
      <c r="V786" s="20" t="s">
        <v>17196</v>
      </c>
      <c r="W786" s="20"/>
      <c r="X786" s="20"/>
      <c r="Y786" s="20" t="s">
        <v>69</v>
      </c>
      <c r="Z786" s="20"/>
      <c r="AA786" s="20" t="s">
        <v>17197</v>
      </c>
      <c r="AB786" s="20" t="s">
        <v>69</v>
      </c>
      <c r="AC786" s="20" t="s">
        <v>68</v>
      </c>
      <c r="AD786" s="20" t="s">
        <v>69</v>
      </c>
      <c r="AE786" s="20" t="s">
        <v>17198</v>
      </c>
      <c r="AF786" s="20" t="s">
        <v>68</v>
      </c>
      <c r="AG786" s="20" t="s">
        <v>17194</v>
      </c>
      <c r="AH786" s="20"/>
      <c r="AI786" s="20" t="s">
        <v>14887</v>
      </c>
      <c r="AJ786" s="20" t="s">
        <v>14283</v>
      </c>
      <c r="AK786" s="20" t="s">
        <v>14283</v>
      </c>
      <c r="AL786" s="20"/>
      <c r="AM786" s="20" t="s">
        <v>14910</v>
      </c>
      <c r="AN786" s="20" t="s">
        <v>105</v>
      </c>
      <c r="AO786" s="20"/>
    </row>
    <row r="787" spans="1:41" x14ac:dyDescent="0.2">
      <c r="A787" s="20" t="s">
        <v>824</v>
      </c>
      <c r="B787" s="20" t="s">
        <v>17182</v>
      </c>
      <c r="C787" s="20" t="s">
        <v>17183</v>
      </c>
      <c r="D787" s="20" t="s">
        <v>571</v>
      </c>
      <c r="E787" s="20" t="s">
        <v>827</v>
      </c>
      <c r="F787" s="20" t="s">
        <v>17184</v>
      </c>
      <c r="G787" s="20" t="s">
        <v>17185</v>
      </c>
      <c r="H787" s="20" t="s">
        <v>14897</v>
      </c>
      <c r="I787" s="20" t="s">
        <v>17186</v>
      </c>
      <c r="J787" s="20" t="s">
        <v>101</v>
      </c>
      <c r="K787" s="20" t="s">
        <v>14839</v>
      </c>
      <c r="L787" s="20" t="s">
        <v>17187</v>
      </c>
      <c r="M787" s="20"/>
      <c r="N787" s="20" t="s">
        <v>14742</v>
      </c>
      <c r="O787" s="20" t="s">
        <v>14772</v>
      </c>
      <c r="P787" s="20" t="s">
        <v>14700</v>
      </c>
      <c r="Q787" s="20" t="s">
        <v>17188</v>
      </c>
      <c r="R787" s="20"/>
      <c r="S787" s="20" t="s">
        <v>17189</v>
      </c>
      <c r="T787" s="20" t="s">
        <v>14846</v>
      </c>
      <c r="U787" s="20" t="s">
        <v>17199</v>
      </c>
      <c r="V787" s="20" t="s">
        <v>17200</v>
      </c>
      <c r="W787" s="20"/>
      <c r="X787" s="20"/>
      <c r="Y787" s="20" t="s">
        <v>69</v>
      </c>
      <c r="Z787" s="20"/>
      <c r="AA787" s="20" t="s">
        <v>17201</v>
      </c>
      <c r="AB787" s="20" t="s">
        <v>69</v>
      </c>
      <c r="AC787" s="20" t="s">
        <v>68</v>
      </c>
      <c r="AD787" s="20" t="s">
        <v>69</v>
      </c>
      <c r="AE787" s="20" t="s">
        <v>17202</v>
      </c>
      <c r="AF787" s="20" t="s">
        <v>69</v>
      </c>
      <c r="AG787" s="20" t="s">
        <v>17203</v>
      </c>
      <c r="AH787" s="20"/>
      <c r="AI787" s="20" t="s">
        <v>14887</v>
      </c>
      <c r="AJ787" s="20" t="s">
        <v>14283</v>
      </c>
      <c r="AK787" s="20" t="s">
        <v>14283</v>
      </c>
      <c r="AL787" s="20"/>
      <c r="AM787" s="20" t="s">
        <v>14910</v>
      </c>
      <c r="AN787" s="20" t="s">
        <v>105</v>
      </c>
      <c r="AO787" s="20"/>
    </row>
    <row r="788" spans="1:41" x14ac:dyDescent="0.2">
      <c r="A788" s="20" t="s">
        <v>824</v>
      </c>
      <c r="B788" s="20" t="s">
        <v>17182</v>
      </c>
      <c r="C788" s="20" t="s">
        <v>17183</v>
      </c>
      <c r="D788" s="20" t="s">
        <v>571</v>
      </c>
      <c r="E788" s="20" t="s">
        <v>827</v>
      </c>
      <c r="F788" s="20" t="s">
        <v>17184</v>
      </c>
      <c r="G788" s="20" t="s">
        <v>17185</v>
      </c>
      <c r="H788" s="20" t="s">
        <v>14897</v>
      </c>
      <c r="I788" s="20" t="s">
        <v>17186</v>
      </c>
      <c r="J788" s="20" t="s">
        <v>101</v>
      </c>
      <c r="K788" s="20" t="s">
        <v>14839</v>
      </c>
      <c r="L788" s="20" t="s">
        <v>17187</v>
      </c>
      <c r="M788" s="20"/>
      <c r="N788" s="20" t="s">
        <v>14742</v>
      </c>
      <c r="O788" s="20" t="s">
        <v>14772</v>
      </c>
      <c r="P788" s="20" t="s">
        <v>14700</v>
      </c>
      <c r="Q788" s="20" t="s">
        <v>14278</v>
      </c>
      <c r="R788" s="20"/>
      <c r="S788" s="20" t="s">
        <v>17204</v>
      </c>
      <c r="T788" s="20" t="s">
        <v>14846</v>
      </c>
      <c r="U788" s="20" t="s">
        <v>17190</v>
      </c>
      <c r="V788" s="20" t="s">
        <v>17205</v>
      </c>
      <c r="W788" s="20"/>
      <c r="X788" s="20"/>
      <c r="Y788" s="20" t="s">
        <v>69</v>
      </c>
      <c r="Z788" s="20"/>
      <c r="AA788" s="20" t="s">
        <v>16293</v>
      </c>
      <c r="AB788" s="20" t="s">
        <v>69</v>
      </c>
      <c r="AC788" s="20" t="s">
        <v>68</v>
      </c>
      <c r="AD788" s="20" t="s">
        <v>69</v>
      </c>
      <c r="AE788" s="20" t="s">
        <v>17206</v>
      </c>
      <c r="AF788" s="20" t="s">
        <v>69</v>
      </c>
      <c r="AG788" s="20" t="s">
        <v>17207</v>
      </c>
      <c r="AH788" s="20"/>
      <c r="AI788" s="20" t="s">
        <v>14887</v>
      </c>
      <c r="AJ788" s="20" t="s">
        <v>14283</v>
      </c>
      <c r="AK788" s="20" t="s">
        <v>14283</v>
      </c>
      <c r="AL788" s="20"/>
      <c r="AM788" s="20" t="s">
        <v>14910</v>
      </c>
      <c r="AN788" s="20" t="s">
        <v>105</v>
      </c>
      <c r="AO788" s="20"/>
    </row>
    <row r="789" spans="1:41" x14ac:dyDescent="0.2">
      <c r="A789" s="20" t="s">
        <v>824</v>
      </c>
      <c r="B789" s="20" t="s">
        <v>17182</v>
      </c>
      <c r="C789" s="20" t="s">
        <v>17183</v>
      </c>
      <c r="D789" s="20" t="s">
        <v>571</v>
      </c>
      <c r="E789" s="20" t="s">
        <v>827</v>
      </c>
      <c r="F789" s="20" t="s">
        <v>17184</v>
      </c>
      <c r="G789" s="20" t="s">
        <v>17185</v>
      </c>
      <c r="H789" s="20" t="s">
        <v>14897</v>
      </c>
      <c r="I789" s="20" t="s">
        <v>17186</v>
      </c>
      <c r="J789" s="20" t="s">
        <v>101</v>
      </c>
      <c r="K789" s="20" t="s">
        <v>14839</v>
      </c>
      <c r="L789" s="20" t="s">
        <v>17187</v>
      </c>
      <c r="M789" s="20"/>
      <c r="N789" s="20" t="s">
        <v>14742</v>
      </c>
      <c r="O789" s="20" t="s">
        <v>14772</v>
      </c>
      <c r="P789" s="20" t="s">
        <v>14700</v>
      </c>
      <c r="Q789" s="20" t="s">
        <v>14278</v>
      </c>
      <c r="R789" s="20"/>
      <c r="S789" s="20" t="s">
        <v>17204</v>
      </c>
      <c r="T789" s="20" t="s">
        <v>14846</v>
      </c>
      <c r="U789" s="20" t="s">
        <v>17199</v>
      </c>
      <c r="V789" s="20" t="s">
        <v>17208</v>
      </c>
      <c r="W789" s="20"/>
      <c r="X789" s="20"/>
      <c r="Y789" s="20" t="s">
        <v>69</v>
      </c>
      <c r="Z789" s="20"/>
      <c r="AA789" s="20" t="s">
        <v>16293</v>
      </c>
      <c r="AB789" s="20" t="s">
        <v>69</v>
      </c>
      <c r="AC789" s="20" t="s">
        <v>68</v>
      </c>
      <c r="AD789" s="20" t="s">
        <v>69</v>
      </c>
      <c r="AE789" s="20" t="s">
        <v>17209</v>
      </c>
      <c r="AF789" s="20" t="s">
        <v>69</v>
      </c>
      <c r="AG789" s="20" t="s">
        <v>17210</v>
      </c>
      <c r="AH789" s="20"/>
      <c r="AI789" s="20" t="s">
        <v>14887</v>
      </c>
      <c r="AJ789" s="20" t="s">
        <v>14283</v>
      </c>
      <c r="AK789" s="20" t="s">
        <v>14283</v>
      </c>
      <c r="AL789" s="20"/>
      <c r="AM789" s="20" t="s">
        <v>14910</v>
      </c>
      <c r="AN789" s="20" t="s">
        <v>105</v>
      </c>
      <c r="AO789" s="20"/>
    </row>
    <row r="790" spans="1:41" x14ac:dyDescent="0.2">
      <c r="A790" s="20" t="s">
        <v>834</v>
      </c>
      <c r="B790" s="20" t="s">
        <v>17211</v>
      </c>
      <c r="C790" s="20" t="s">
        <v>17212</v>
      </c>
      <c r="D790" s="20" t="s">
        <v>571</v>
      </c>
      <c r="E790" s="20" t="s">
        <v>836</v>
      </c>
      <c r="F790" s="20" t="s">
        <v>421</v>
      </c>
      <c r="G790" s="20" t="s">
        <v>219</v>
      </c>
      <c r="H790" s="20" t="s">
        <v>14757</v>
      </c>
      <c r="I790" s="20" t="s">
        <v>17213</v>
      </c>
      <c r="J790" s="20" t="s">
        <v>102</v>
      </c>
      <c r="K790" s="20" t="s">
        <v>14839</v>
      </c>
      <c r="L790" s="20" t="s">
        <v>17214</v>
      </c>
      <c r="M790" s="20"/>
      <c r="N790" s="20" t="s">
        <v>14698</v>
      </c>
      <c r="O790" s="20" t="s">
        <v>14761</v>
      </c>
      <c r="P790" s="20" t="s">
        <v>14700</v>
      </c>
      <c r="Q790" s="20" t="s">
        <v>14283</v>
      </c>
      <c r="R790" s="20" t="s">
        <v>17215</v>
      </c>
      <c r="S790" s="20" t="s">
        <v>14283</v>
      </c>
      <c r="T790" s="20" t="s">
        <v>14762</v>
      </c>
      <c r="U790" s="20" t="s">
        <v>17216</v>
      </c>
      <c r="V790" s="20" t="s">
        <v>15626</v>
      </c>
      <c r="W790" s="20" t="s">
        <v>17217</v>
      </c>
      <c r="X790" s="20" t="s">
        <v>17218</v>
      </c>
      <c r="Y790" s="20" t="s">
        <v>68</v>
      </c>
      <c r="Z790" s="20" t="s">
        <v>17219</v>
      </c>
      <c r="AA790" s="20" t="s">
        <v>17220</v>
      </c>
      <c r="AB790" s="20" t="s">
        <v>69</v>
      </c>
      <c r="AC790" s="20" t="s">
        <v>68</v>
      </c>
      <c r="AD790" s="20" t="s">
        <v>68</v>
      </c>
      <c r="AE790" s="20" t="s">
        <v>17221</v>
      </c>
      <c r="AF790" s="20" t="s">
        <v>68</v>
      </c>
      <c r="AG790" s="20" t="s">
        <v>17222</v>
      </c>
      <c r="AH790" s="20"/>
      <c r="AI790" s="20" t="s">
        <v>14875</v>
      </c>
      <c r="AJ790" s="20" t="s">
        <v>14283</v>
      </c>
      <c r="AK790" s="20" t="s">
        <v>14283</v>
      </c>
      <c r="AL790" s="20" t="s">
        <v>17223</v>
      </c>
      <c r="AM790" s="20" t="s">
        <v>15822</v>
      </c>
      <c r="AN790" s="20" t="s">
        <v>109</v>
      </c>
      <c r="AO790" s="20"/>
    </row>
    <row r="791" spans="1:41" x14ac:dyDescent="0.2">
      <c r="A791" s="20" t="s">
        <v>834</v>
      </c>
      <c r="B791" s="20" t="s">
        <v>17211</v>
      </c>
      <c r="C791" s="20" t="s">
        <v>17212</v>
      </c>
      <c r="D791" s="20" t="s">
        <v>571</v>
      </c>
      <c r="E791" s="20" t="s">
        <v>836</v>
      </c>
      <c r="F791" s="20" t="s">
        <v>421</v>
      </c>
      <c r="G791" s="20" t="s">
        <v>219</v>
      </c>
      <c r="H791" s="20" t="s">
        <v>14757</v>
      </c>
      <c r="I791" s="20" t="s">
        <v>17213</v>
      </c>
      <c r="J791" s="20" t="s">
        <v>102</v>
      </c>
      <c r="K791" s="20" t="s">
        <v>14839</v>
      </c>
      <c r="L791" s="20" t="s">
        <v>17214</v>
      </c>
      <c r="M791" s="20"/>
      <c r="N791" s="20" t="s">
        <v>14698</v>
      </c>
      <c r="O791" s="20" t="s">
        <v>14761</v>
      </c>
      <c r="P791" s="20" t="s">
        <v>14700</v>
      </c>
      <c r="Q791" s="20" t="s">
        <v>14283</v>
      </c>
      <c r="R791" s="20" t="s">
        <v>17215</v>
      </c>
      <c r="S791" s="20" t="s">
        <v>14283</v>
      </c>
      <c r="T791" s="20" t="s">
        <v>14762</v>
      </c>
      <c r="U791" s="20" t="s">
        <v>17216</v>
      </c>
      <c r="V791" s="20" t="s">
        <v>17224</v>
      </c>
      <c r="W791" s="20" t="s">
        <v>17217</v>
      </c>
      <c r="X791" s="20" t="s">
        <v>15993</v>
      </c>
      <c r="Y791" s="20" t="s">
        <v>68</v>
      </c>
      <c r="Z791" s="20" t="s">
        <v>17219</v>
      </c>
      <c r="AA791" s="20" t="s">
        <v>17225</v>
      </c>
      <c r="AB791" s="20" t="s">
        <v>69</v>
      </c>
      <c r="AC791" s="20" t="s">
        <v>68</v>
      </c>
      <c r="AD791" s="20" t="s">
        <v>68</v>
      </c>
      <c r="AE791" s="20" t="s">
        <v>17221</v>
      </c>
      <c r="AF791" s="20" t="s">
        <v>69</v>
      </c>
      <c r="AG791" s="20" t="s">
        <v>17226</v>
      </c>
      <c r="AH791" s="20"/>
      <c r="AI791" s="20" t="s">
        <v>14875</v>
      </c>
      <c r="AJ791" s="20" t="s">
        <v>14283</v>
      </c>
      <c r="AK791" s="20" t="s">
        <v>14283</v>
      </c>
      <c r="AL791" s="20" t="s">
        <v>17223</v>
      </c>
      <c r="AM791" s="20" t="s">
        <v>15822</v>
      </c>
      <c r="AN791" s="20" t="s">
        <v>109</v>
      </c>
      <c r="AO791" s="20"/>
    </row>
    <row r="792" spans="1:41" x14ac:dyDescent="0.2">
      <c r="A792" s="20" t="s">
        <v>838</v>
      </c>
      <c r="B792" s="20" t="s">
        <v>17227</v>
      </c>
      <c r="C792" s="20" t="s">
        <v>17228</v>
      </c>
      <c r="D792" s="20" t="s">
        <v>571</v>
      </c>
      <c r="E792" s="20" t="s">
        <v>840</v>
      </c>
      <c r="F792" s="20" t="s">
        <v>17229</v>
      </c>
      <c r="G792" s="20" t="s">
        <v>17230</v>
      </c>
      <c r="H792" s="20" t="s">
        <v>110</v>
      </c>
      <c r="I792" s="20" t="s">
        <v>17231</v>
      </c>
      <c r="J792" s="20" t="s">
        <v>102</v>
      </c>
      <c r="K792" s="20" t="s">
        <v>14732</v>
      </c>
      <c r="L792" s="20" t="s">
        <v>17232</v>
      </c>
      <c r="M792" s="20" t="s">
        <v>17233</v>
      </c>
      <c r="N792" s="20" t="s">
        <v>14746</v>
      </c>
      <c r="O792" s="20" t="s">
        <v>15195</v>
      </c>
      <c r="P792" s="20" t="s">
        <v>14787</v>
      </c>
      <c r="Q792" s="20" t="s">
        <v>17234</v>
      </c>
      <c r="R792" s="20"/>
      <c r="S792" s="20" t="s">
        <v>17235</v>
      </c>
      <c r="T792" s="20" t="s">
        <v>14737</v>
      </c>
      <c r="U792" s="20" t="s">
        <v>15196</v>
      </c>
      <c r="V792" s="20" t="s">
        <v>15623</v>
      </c>
      <c r="W792" s="20"/>
      <c r="X792" s="20"/>
      <c r="Y792" s="20" t="s">
        <v>69</v>
      </c>
      <c r="Z792" s="20"/>
      <c r="AA792" s="20" t="s">
        <v>14844</v>
      </c>
      <c r="AB792" s="20" t="s">
        <v>69</v>
      </c>
      <c r="AC792" s="20" t="s">
        <v>69</v>
      </c>
      <c r="AD792" s="20" t="s">
        <v>69</v>
      </c>
      <c r="AE792" s="20" t="s">
        <v>17236</v>
      </c>
      <c r="AF792" s="20" t="s">
        <v>68</v>
      </c>
      <c r="AG792" s="20"/>
      <c r="AH792" s="20"/>
      <c r="AI792" s="20"/>
      <c r="AJ792" s="20" t="s">
        <v>14238</v>
      </c>
      <c r="AK792" s="20" t="s">
        <v>14283</v>
      </c>
      <c r="AL792" s="20"/>
      <c r="AM792" s="20" t="s">
        <v>15199</v>
      </c>
      <c r="AN792" s="20" t="s">
        <v>105</v>
      </c>
      <c r="AO792" s="20"/>
    </row>
    <row r="793" spans="1:41" x14ac:dyDescent="0.2">
      <c r="A793" s="20" t="s">
        <v>838</v>
      </c>
      <c r="B793" s="20" t="s">
        <v>17227</v>
      </c>
      <c r="C793" s="20" t="s">
        <v>17228</v>
      </c>
      <c r="D793" s="20" t="s">
        <v>571</v>
      </c>
      <c r="E793" s="20" t="s">
        <v>840</v>
      </c>
      <c r="F793" s="20" t="s">
        <v>17229</v>
      </c>
      <c r="G793" s="20" t="s">
        <v>17230</v>
      </c>
      <c r="H793" s="20" t="s">
        <v>110</v>
      </c>
      <c r="I793" s="20" t="s">
        <v>17231</v>
      </c>
      <c r="J793" s="20" t="s">
        <v>102</v>
      </c>
      <c r="K793" s="20" t="s">
        <v>14732</v>
      </c>
      <c r="L793" s="20" t="s">
        <v>17232</v>
      </c>
      <c r="M793" s="20" t="s">
        <v>17233</v>
      </c>
      <c r="N793" s="20" t="s">
        <v>14698</v>
      </c>
      <c r="O793" s="20" t="s">
        <v>15195</v>
      </c>
      <c r="P793" s="20" t="s">
        <v>14787</v>
      </c>
      <c r="Q793" s="20" t="s">
        <v>17234</v>
      </c>
      <c r="R793" s="20"/>
      <c r="S793" s="20" t="s">
        <v>17235</v>
      </c>
      <c r="T793" s="20" t="s">
        <v>14737</v>
      </c>
      <c r="U793" s="20" t="s">
        <v>14738</v>
      </c>
      <c r="V793" s="20" t="s">
        <v>15078</v>
      </c>
      <c r="W793" s="20"/>
      <c r="X793" s="20"/>
      <c r="Y793" s="20" t="s">
        <v>69</v>
      </c>
      <c r="Z793" s="20"/>
      <c r="AA793" s="20" t="s">
        <v>14844</v>
      </c>
      <c r="AB793" s="20" t="s">
        <v>69</v>
      </c>
      <c r="AC793" s="20" t="s">
        <v>69</v>
      </c>
      <c r="AD793" s="20" t="s">
        <v>69</v>
      </c>
      <c r="AE793" s="20" t="s">
        <v>17237</v>
      </c>
      <c r="AF793" s="20" t="s">
        <v>68</v>
      </c>
      <c r="AG793" s="20"/>
      <c r="AH793" s="20"/>
      <c r="AI793" s="20"/>
      <c r="AJ793" s="20" t="s">
        <v>14238</v>
      </c>
      <c r="AK793" s="20" t="s">
        <v>14283</v>
      </c>
      <c r="AL793" s="20"/>
      <c r="AM793" s="20" t="s">
        <v>15199</v>
      </c>
      <c r="AN793" s="20" t="s">
        <v>105</v>
      </c>
      <c r="AO793" s="20"/>
    </row>
    <row r="794" spans="1:41" x14ac:dyDescent="0.2">
      <c r="A794" s="20" t="s">
        <v>838</v>
      </c>
      <c r="B794" s="20" t="s">
        <v>17227</v>
      </c>
      <c r="C794" s="20" t="s">
        <v>17228</v>
      </c>
      <c r="D794" s="20" t="s">
        <v>571</v>
      </c>
      <c r="E794" s="20" t="s">
        <v>840</v>
      </c>
      <c r="F794" s="20" t="s">
        <v>17229</v>
      </c>
      <c r="G794" s="20" t="s">
        <v>17230</v>
      </c>
      <c r="H794" s="20" t="s">
        <v>110</v>
      </c>
      <c r="I794" s="20" t="s">
        <v>17231</v>
      </c>
      <c r="J794" s="20" t="s">
        <v>102</v>
      </c>
      <c r="K794" s="20" t="s">
        <v>14732</v>
      </c>
      <c r="L794" s="20" t="s">
        <v>17232</v>
      </c>
      <c r="M794" s="20" t="s">
        <v>17233</v>
      </c>
      <c r="N794" s="20" t="s">
        <v>14742</v>
      </c>
      <c r="O794" s="20" t="s">
        <v>15195</v>
      </c>
      <c r="P794" s="20" t="s">
        <v>14787</v>
      </c>
      <c r="Q794" s="20" t="s">
        <v>17234</v>
      </c>
      <c r="R794" s="20"/>
      <c r="S794" s="20" t="s">
        <v>17235</v>
      </c>
      <c r="T794" s="20" t="s">
        <v>14737</v>
      </c>
      <c r="U794" s="20" t="s">
        <v>16180</v>
      </c>
      <c r="V794" s="20" t="s">
        <v>17238</v>
      </c>
      <c r="W794" s="20"/>
      <c r="X794" s="20"/>
      <c r="Y794" s="20" t="s">
        <v>69</v>
      </c>
      <c r="Z794" s="20"/>
      <c r="AA794" s="20" t="s">
        <v>14844</v>
      </c>
      <c r="AB794" s="20" t="s">
        <v>69</v>
      </c>
      <c r="AC794" s="20" t="s">
        <v>69</v>
      </c>
      <c r="AD794" s="20" t="s">
        <v>69</v>
      </c>
      <c r="AE794" s="20" t="s">
        <v>17239</v>
      </c>
      <c r="AF794" s="20" t="s">
        <v>68</v>
      </c>
      <c r="AG794" s="20"/>
      <c r="AH794" s="20"/>
      <c r="AI794" s="20"/>
      <c r="AJ794" s="20" t="s">
        <v>14238</v>
      </c>
      <c r="AK794" s="20" t="s">
        <v>14283</v>
      </c>
      <c r="AL794" s="20"/>
      <c r="AM794" s="20" t="s">
        <v>15199</v>
      </c>
      <c r="AN794" s="20" t="s">
        <v>105</v>
      </c>
      <c r="AO794" s="20"/>
    </row>
    <row r="795" spans="1:41" x14ac:dyDescent="0.2">
      <c r="A795" s="20" t="s">
        <v>842</v>
      </c>
      <c r="B795" s="20" t="s">
        <v>17240</v>
      </c>
      <c r="C795" s="20" t="s">
        <v>16405</v>
      </c>
      <c r="D795" s="20" t="s">
        <v>571</v>
      </c>
      <c r="E795" s="20" t="s">
        <v>844</v>
      </c>
      <c r="F795" s="20" t="s">
        <v>421</v>
      </c>
      <c r="G795" s="20" t="s">
        <v>17241</v>
      </c>
      <c r="H795" s="20" t="s">
        <v>110</v>
      </c>
      <c r="I795" s="20" t="s">
        <v>17242</v>
      </c>
      <c r="J795" s="20" t="s">
        <v>102</v>
      </c>
      <c r="K795" s="20" t="s">
        <v>14732</v>
      </c>
      <c r="L795" s="20"/>
      <c r="M795" s="20"/>
      <c r="N795" s="20" t="s">
        <v>110</v>
      </c>
      <c r="O795" s="20" t="s">
        <v>14761</v>
      </c>
      <c r="P795" s="20" t="s">
        <v>14787</v>
      </c>
      <c r="Q795" s="20"/>
      <c r="R795" s="20"/>
      <c r="S795" s="20" t="s">
        <v>17235</v>
      </c>
      <c r="T795" s="20" t="s">
        <v>14737</v>
      </c>
      <c r="U795" s="20" t="s">
        <v>17243</v>
      </c>
      <c r="V795" s="20" t="s">
        <v>17244</v>
      </c>
      <c r="W795" s="20"/>
      <c r="X795" s="20" t="s">
        <v>17148</v>
      </c>
      <c r="Y795" s="20" t="s">
        <v>69</v>
      </c>
      <c r="Z795" s="20"/>
      <c r="AA795" s="20" t="s">
        <v>17245</v>
      </c>
      <c r="AB795" s="20" t="s">
        <v>69</v>
      </c>
      <c r="AC795" s="20" t="s">
        <v>69</v>
      </c>
      <c r="AD795" s="20" t="s">
        <v>69</v>
      </c>
      <c r="AE795" s="20" t="s">
        <v>17246</v>
      </c>
      <c r="AF795" s="20" t="s">
        <v>68</v>
      </c>
      <c r="AG795" s="20"/>
      <c r="AH795" s="20"/>
      <c r="AI795" s="20" t="s">
        <v>14875</v>
      </c>
      <c r="AJ795" s="20" t="s">
        <v>14238</v>
      </c>
      <c r="AK795" s="20" t="s">
        <v>14283</v>
      </c>
      <c r="AL795" s="20" t="s">
        <v>17247</v>
      </c>
      <c r="AM795" s="20"/>
      <c r="AN795" s="20" t="s">
        <v>105</v>
      </c>
      <c r="AO795" s="20"/>
    </row>
    <row r="796" spans="1:41" x14ac:dyDescent="0.2">
      <c r="A796" s="20" t="s">
        <v>842</v>
      </c>
      <c r="B796" s="20" t="s">
        <v>17240</v>
      </c>
      <c r="C796" s="20" t="s">
        <v>16405</v>
      </c>
      <c r="D796" s="20" t="s">
        <v>571</v>
      </c>
      <c r="E796" s="20" t="s">
        <v>844</v>
      </c>
      <c r="F796" s="20" t="s">
        <v>421</v>
      </c>
      <c r="G796" s="20" t="s">
        <v>17241</v>
      </c>
      <c r="H796" s="20" t="s">
        <v>110</v>
      </c>
      <c r="I796" s="20" t="s">
        <v>17242</v>
      </c>
      <c r="J796" s="20" t="s">
        <v>102</v>
      </c>
      <c r="K796" s="20" t="s">
        <v>14732</v>
      </c>
      <c r="L796" s="20"/>
      <c r="M796" s="20"/>
      <c r="N796" s="20" t="s">
        <v>110</v>
      </c>
      <c r="O796" s="20" t="s">
        <v>14761</v>
      </c>
      <c r="P796" s="20" t="s">
        <v>14787</v>
      </c>
      <c r="Q796" s="20"/>
      <c r="R796" s="20"/>
      <c r="S796" s="20" t="s">
        <v>17235</v>
      </c>
      <c r="T796" s="20" t="s">
        <v>14737</v>
      </c>
      <c r="U796" s="20" t="s">
        <v>17248</v>
      </c>
      <c r="V796" s="20" t="s">
        <v>17249</v>
      </c>
      <c r="W796" s="20"/>
      <c r="X796" s="20" t="s">
        <v>17250</v>
      </c>
      <c r="Y796" s="20" t="s">
        <v>69</v>
      </c>
      <c r="Z796" s="20"/>
      <c r="AA796" s="20" t="s">
        <v>17245</v>
      </c>
      <c r="AB796" s="20" t="s">
        <v>69</v>
      </c>
      <c r="AC796" s="20" t="s">
        <v>69</v>
      </c>
      <c r="AD796" s="20" t="s">
        <v>69</v>
      </c>
      <c r="AE796" s="20" t="s">
        <v>17251</v>
      </c>
      <c r="AF796" s="20" t="s">
        <v>68</v>
      </c>
      <c r="AG796" s="20"/>
      <c r="AH796" s="20"/>
      <c r="AI796" s="20" t="s">
        <v>14875</v>
      </c>
      <c r="AJ796" s="20" t="s">
        <v>14238</v>
      </c>
      <c r="AK796" s="20" t="s">
        <v>14283</v>
      </c>
      <c r="AL796" s="20" t="s">
        <v>17247</v>
      </c>
      <c r="AM796" s="20"/>
      <c r="AN796" s="20" t="s">
        <v>105</v>
      </c>
      <c r="AO796" s="20"/>
    </row>
    <row r="797" spans="1:41" x14ac:dyDescent="0.2">
      <c r="A797" s="20" t="s">
        <v>842</v>
      </c>
      <c r="B797" s="20" t="s">
        <v>17240</v>
      </c>
      <c r="C797" s="20" t="s">
        <v>16405</v>
      </c>
      <c r="D797" s="20" t="s">
        <v>571</v>
      </c>
      <c r="E797" s="20" t="s">
        <v>844</v>
      </c>
      <c r="F797" s="20" t="s">
        <v>421</v>
      </c>
      <c r="G797" s="20" t="s">
        <v>17241</v>
      </c>
      <c r="H797" s="20" t="s">
        <v>110</v>
      </c>
      <c r="I797" s="20" t="s">
        <v>17242</v>
      </c>
      <c r="J797" s="20" t="s">
        <v>102</v>
      </c>
      <c r="K797" s="20" t="s">
        <v>14732</v>
      </c>
      <c r="L797" s="20"/>
      <c r="M797" s="20"/>
      <c r="N797" s="20" t="s">
        <v>110</v>
      </c>
      <c r="O797" s="20" t="s">
        <v>14761</v>
      </c>
      <c r="P797" s="20" t="s">
        <v>14787</v>
      </c>
      <c r="Q797" s="20"/>
      <c r="R797" s="20"/>
      <c r="S797" s="20" t="s">
        <v>17235</v>
      </c>
      <c r="T797" s="20" t="s">
        <v>14737</v>
      </c>
      <c r="U797" s="20" t="s">
        <v>17252</v>
      </c>
      <c r="V797" s="20" t="s">
        <v>16891</v>
      </c>
      <c r="W797" s="20"/>
      <c r="X797" s="20" t="s">
        <v>15236</v>
      </c>
      <c r="Y797" s="20" t="s">
        <v>69</v>
      </c>
      <c r="Z797" s="20"/>
      <c r="AA797" s="20" t="s">
        <v>17245</v>
      </c>
      <c r="AB797" s="20" t="s">
        <v>69</v>
      </c>
      <c r="AC797" s="20" t="s">
        <v>69</v>
      </c>
      <c r="AD797" s="20" t="s">
        <v>69</v>
      </c>
      <c r="AE797" s="20" t="s">
        <v>17253</v>
      </c>
      <c r="AF797" s="20" t="s">
        <v>68</v>
      </c>
      <c r="AG797" s="20"/>
      <c r="AH797" s="20"/>
      <c r="AI797" s="20" t="s">
        <v>14875</v>
      </c>
      <c r="AJ797" s="20" t="s">
        <v>14238</v>
      </c>
      <c r="AK797" s="20" t="s">
        <v>14283</v>
      </c>
      <c r="AL797" s="20" t="s">
        <v>17247</v>
      </c>
      <c r="AM797" s="20"/>
      <c r="AN797" s="20" t="s">
        <v>105</v>
      </c>
      <c r="AO797" s="20"/>
    </row>
    <row r="798" spans="1:41" x14ac:dyDescent="0.2">
      <c r="A798" s="20" t="s">
        <v>855</v>
      </c>
      <c r="B798" s="20" t="s">
        <v>17254</v>
      </c>
      <c r="C798" s="20" t="s">
        <v>17255</v>
      </c>
      <c r="D798" s="20" t="s">
        <v>571</v>
      </c>
      <c r="E798" s="20" t="s">
        <v>857</v>
      </c>
      <c r="F798" s="20" t="s">
        <v>486</v>
      </c>
      <c r="G798" s="20" t="s">
        <v>155</v>
      </c>
      <c r="H798" s="20" t="s">
        <v>14897</v>
      </c>
      <c r="I798" s="20" t="s">
        <v>17256</v>
      </c>
      <c r="J798" s="20" t="s">
        <v>101</v>
      </c>
      <c r="K798" s="20" t="s">
        <v>14696</v>
      </c>
      <c r="L798" s="20" t="s">
        <v>17257</v>
      </c>
      <c r="M798" s="20"/>
      <c r="N798" s="20" t="s">
        <v>110</v>
      </c>
      <c r="O798" s="20" t="s">
        <v>14761</v>
      </c>
      <c r="P798" s="20" t="s">
        <v>14787</v>
      </c>
      <c r="Q798" s="20" t="s">
        <v>14868</v>
      </c>
      <c r="R798" s="20"/>
      <c r="S798" s="20" t="s">
        <v>17258</v>
      </c>
      <c r="T798" s="20" t="s">
        <v>14704</v>
      </c>
      <c r="U798" s="20" t="s">
        <v>15585</v>
      </c>
      <c r="V798" s="20" t="s">
        <v>15640</v>
      </c>
      <c r="W798" s="20"/>
      <c r="X798" s="20"/>
      <c r="Y798" s="20" t="s">
        <v>69</v>
      </c>
      <c r="Z798" s="20"/>
      <c r="AA798" s="20" t="s">
        <v>17259</v>
      </c>
      <c r="AB798" s="20" t="s">
        <v>69</v>
      </c>
      <c r="AC798" s="20" t="s">
        <v>69</v>
      </c>
      <c r="AD798" s="20" t="s">
        <v>69</v>
      </c>
      <c r="AE798" s="20" t="s">
        <v>17260</v>
      </c>
      <c r="AF798" s="20" t="s">
        <v>68</v>
      </c>
      <c r="AG798" s="20" t="s">
        <v>17261</v>
      </c>
      <c r="AH798" s="20"/>
      <c r="AI798" s="20"/>
      <c r="AJ798" s="20" t="s">
        <v>14238</v>
      </c>
      <c r="AK798" s="20"/>
      <c r="AL798" s="20"/>
      <c r="AM798" s="20" t="s">
        <v>16313</v>
      </c>
      <c r="AN798" s="20" t="s">
        <v>105</v>
      </c>
      <c r="AO798" s="20"/>
    </row>
    <row r="799" spans="1:41" x14ac:dyDescent="0.2">
      <c r="A799" s="20" t="s">
        <v>855</v>
      </c>
      <c r="B799" s="20" t="s">
        <v>17254</v>
      </c>
      <c r="C799" s="20" t="s">
        <v>17255</v>
      </c>
      <c r="D799" s="20" t="s">
        <v>571</v>
      </c>
      <c r="E799" s="20" t="s">
        <v>857</v>
      </c>
      <c r="F799" s="20" t="s">
        <v>486</v>
      </c>
      <c r="G799" s="20" t="s">
        <v>155</v>
      </c>
      <c r="H799" s="20" t="s">
        <v>14897</v>
      </c>
      <c r="I799" s="20" t="s">
        <v>17256</v>
      </c>
      <c r="J799" s="20" t="s">
        <v>101</v>
      </c>
      <c r="K799" s="20" t="s">
        <v>14696</v>
      </c>
      <c r="L799" s="20" t="s">
        <v>17257</v>
      </c>
      <c r="M799" s="20"/>
      <c r="N799" s="20" t="s">
        <v>110</v>
      </c>
      <c r="O799" s="20" t="s">
        <v>14761</v>
      </c>
      <c r="P799" s="20" t="s">
        <v>14787</v>
      </c>
      <c r="Q799" s="20" t="s">
        <v>14868</v>
      </c>
      <c r="R799" s="20"/>
      <c r="S799" s="20" t="s">
        <v>17258</v>
      </c>
      <c r="T799" s="20" t="s">
        <v>14709</v>
      </c>
      <c r="U799" s="20" t="s">
        <v>15078</v>
      </c>
      <c r="V799" s="20" t="s">
        <v>15289</v>
      </c>
      <c r="W799" s="20"/>
      <c r="X799" s="20"/>
      <c r="Y799" s="20" t="s">
        <v>69</v>
      </c>
      <c r="Z799" s="20"/>
      <c r="AA799" s="20" t="s">
        <v>17262</v>
      </c>
      <c r="AB799" s="20" t="s">
        <v>69</v>
      </c>
      <c r="AC799" s="20" t="s">
        <v>69</v>
      </c>
      <c r="AD799" s="20" t="s">
        <v>69</v>
      </c>
      <c r="AE799" s="20" t="s">
        <v>17263</v>
      </c>
      <c r="AF799" s="20" t="s">
        <v>68</v>
      </c>
      <c r="AG799" s="20" t="s">
        <v>17261</v>
      </c>
      <c r="AH799" s="20"/>
      <c r="AI799" s="20"/>
      <c r="AJ799" s="20" t="s">
        <v>14238</v>
      </c>
      <c r="AK799" s="20"/>
      <c r="AL799" s="20"/>
      <c r="AM799" s="20" t="s">
        <v>16313</v>
      </c>
      <c r="AN799" s="20" t="s">
        <v>105</v>
      </c>
      <c r="AO799" s="20"/>
    </row>
    <row r="800" spans="1:41" x14ac:dyDescent="0.2">
      <c r="A800" s="20" t="s">
        <v>855</v>
      </c>
      <c r="B800" s="20" t="s">
        <v>17254</v>
      </c>
      <c r="C800" s="20" t="s">
        <v>17255</v>
      </c>
      <c r="D800" s="20" t="s">
        <v>571</v>
      </c>
      <c r="E800" s="20" t="s">
        <v>857</v>
      </c>
      <c r="F800" s="20" t="s">
        <v>486</v>
      </c>
      <c r="G800" s="20" t="s">
        <v>155</v>
      </c>
      <c r="H800" s="20" t="s">
        <v>14897</v>
      </c>
      <c r="I800" s="20" t="s">
        <v>17256</v>
      </c>
      <c r="J800" s="20" t="s">
        <v>101</v>
      </c>
      <c r="K800" s="20" t="s">
        <v>14696</v>
      </c>
      <c r="L800" s="20" t="s">
        <v>17257</v>
      </c>
      <c r="M800" s="20"/>
      <c r="N800" s="20" t="s">
        <v>110</v>
      </c>
      <c r="O800" s="20" t="s">
        <v>14761</v>
      </c>
      <c r="P800" s="20" t="s">
        <v>14787</v>
      </c>
      <c r="Q800" s="20" t="s">
        <v>14868</v>
      </c>
      <c r="R800" s="20"/>
      <c r="S800" s="20" t="s">
        <v>17258</v>
      </c>
      <c r="T800" s="20" t="s">
        <v>14704</v>
      </c>
      <c r="U800" s="20" t="s">
        <v>14800</v>
      </c>
      <c r="V800" s="20" t="s">
        <v>16001</v>
      </c>
      <c r="W800" s="20"/>
      <c r="X800" s="20"/>
      <c r="Y800" s="20" t="s">
        <v>69</v>
      </c>
      <c r="Z800" s="20"/>
      <c r="AA800" s="20" t="s">
        <v>17264</v>
      </c>
      <c r="AB800" s="20" t="s">
        <v>69</v>
      </c>
      <c r="AC800" s="20" t="s">
        <v>69</v>
      </c>
      <c r="AD800" s="20" t="s">
        <v>69</v>
      </c>
      <c r="AE800" s="20" t="s">
        <v>17265</v>
      </c>
      <c r="AF800" s="20" t="s">
        <v>69</v>
      </c>
      <c r="AG800" s="20" t="s">
        <v>17266</v>
      </c>
      <c r="AH800" s="20"/>
      <c r="AI800" s="20"/>
      <c r="AJ800" s="20" t="s">
        <v>14238</v>
      </c>
      <c r="AK800" s="20"/>
      <c r="AL800" s="20"/>
      <c r="AM800" s="20" t="s">
        <v>16313</v>
      </c>
      <c r="AN800" s="20" t="s">
        <v>105</v>
      </c>
      <c r="AO800" s="20"/>
    </row>
    <row r="801" spans="1:41" x14ac:dyDescent="0.2">
      <c r="A801" s="20" t="s">
        <v>865</v>
      </c>
      <c r="B801" s="20" t="s">
        <v>17267</v>
      </c>
      <c r="C801" s="20" t="s">
        <v>17268</v>
      </c>
      <c r="D801" s="20" t="s">
        <v>571</v>
      </c>
      <c r="E801" s="20" t="s">
        <v>868</v>
      </c>
      <c r="F801" s="20" t="s">
        <v>867</v>
      </c>
      <c r="G801" s="20" t="s">
        <v>17269</v>
      </c>
      <c r="H801" s="20" t="s">
        <v>110</v>
      </c>
      <c r="I801" s="20" t="s">
        <v>17270</v>
      </c>
      <c r="J801" s="20" t="s">
        <v>102</v>
      </c>
      <c r="K801" s="20" t="s">
        <v>14732</v>
      </c>
      <c r="L801" s="20" t="s">
        <v>17271</v>
      </c>
      <c r="M801" s="20"/>
      <c r="N801" s="20" t="s">
        <v>14742</v>
      </c>
      <c r="O801" s="20" t="s">
        <v>14761</v>
      </c>
      <c r="P801" s="20" t="s">
        <v>14787</v>
      </c>
      <c r="Q801" s="20" t="s">
        <v>14283</v>
      </c>
      <c r="R801" s="20"/>
      <c r="S801" s="20" t="s">
        <v>17272</v>
      </c>
      <c r="T801" s="20" t="s">
        <v>14790</v>
      </c>
      <c r="U801" s="20" t="s">
        <v>17273</v>
      </c>
      <c r="V801" s="20" t="s">
        <v>17274</v>
      </c>
      <c r="W801" s="20"/>
      <c r="X801" s="20"/>
      <c r="Y801" s="20" t="s">
        <v>69</v>
      </c>
      <c r="Z801" s="20"/>
      <c r="AA801" s="20" t="s">
        <v>17245</v>
      </c>
      <c r="AB801" s="20" t="s">
        <v>69</v>
      </c>
      <c r="AC801" s="20" t="s">
        <v>68</v>
      </c>
      <c r="AD801" s="20" t="s">
        <v>14884</v>
      </c>
      <c r="AE801" s="20" t="s">
        <v>17275</v>
      </c>
      <c r="AF801" s="20" t="s">
        <v>68</v>
      </c>
      <c r="AG801" s="20" t="s">
        <v>17276</v>
      </c>
      <c r="AH801" s="20"/>
      <c r="AI801" s="20" t="s">
        <v>14887</v>
      </c>
      <c r="AJ801" s="20" t="s">
        <v>14238</v>
      </c>
      <c r="AK801" s="20" t="s">
        <v>14238</v>
      </c>
      <c r="AL801" s="20"/>
      <c r="AM801" s="20" t="s">
        <v>15822</v>
      </c>
      <c r="AN801" s="20" t="s">
        <v>105</v>
      </c>
      <c r="AO801" s="20"/>
    </row>
    <row r="802" spans="1:41" x14ac:dyDescent="0.2">
      <c r="A802" s="20" t="s">
        <v>865</v>
      </c>
      <c r="B802" s="20" t="s">
        <v>17267</v>
      </c>
      <c r="C802" s="20" t="s">
        <v>17268</v>
      </c>
      <c r="D802" s="20" t="s">
        <v>571</v>
      </c>
      <c r="E802" s="20" t="s">
        <v>868</v>
      </c>
      <c r="F802" s="20" t="s">
        <v>867</v>
      </c>
      <c r="G802" s="20" t="s">
        <v>17269</v>
      </c>
      <c r="H802" s="20" t="s">
        <v>110</v>
      </c>
      <c r="I802" s="20" t="s">
        <v>17270</v>
      </c>
      <c r="J802" s="20" t="s">
        <v>102</v>
      </c>
      <c r="K802" s="20" t="s">
        <v>14732</v>
      </c>
      <c r="L802" s="20" t="s">
        <v>17271</v>
      </c>
      <c r="M802" s="20"/>
      <c r="N802" s="20" t="s">
        <v>14742</v>
      </c>
      <c r="O802" s="20" t="s">
        <v>14761</v>
      </c>
      <c r="P802" s="20" t="s">
        <v>14787</v>
      </c>
      <c r="Q802" s="20" t="s">
        <v>14283</v>
      </c>
      <c r="R802" s="20"/>
      <c r="S802" s="20" t="s">
        <v>17272</v>
      </c>
      <c r="T802" s="20" t="s">
        <v>14790</v>
      </c>
      <c r="U802" s="20" t="s">
        <v>17277</v>
      </c>
      <c r="V802" s="20" t="s">
        <v>17278</v>
      </c>
      <c r="W802" s="20"/>
      <c r="X802" s="20"/>
      <c r="Y802" s="20" t="s">
        <v>69</v>
      </c>
      <c r="Z802" s="20"/>
      <c r="AA802" s="20" t="s">
        <v>17245</v>
      </c>
      <c r="AB802" s="20" t="s">
        <v>69</v>
      </c>
      <c r="AC802" s="20" t="s">
        <v>68</v>
      </c>
      <c r="AD802" s="20" t="s">
        <v>14884</v>
      </c>
      <c r="AE802" s="20" t="s">
        <v>17279</v>
      </c>
      <c r="AF802" s="20" t="s">
        <v>69</v>
      </c>
      <c r="AG802" s="20" t="s">
        <v>17280</v>
      </c>
      <c r="AH802" s="20"/>
      <c r="AI802" s="20" t="s">
        <v>14887</v>
      </c>
      <c r="AJ802" s="20" t="s">
        <v>14238</v>
      </c>
      <c r="AK802" s="20" t="s">
        <v>14238</v>
      </c>
      <c r="AL802" s="20"/>
      <c r="AM802" s="20" t="s">
        <v>15822</v>
      </c>
      <c r="AN802" s="20" t="s">
        <v>105</v>
      </c>
      <c r="AO802" s="20"/>
    </row>
    <row r="803" spans="1:41" x14ac:dyDescent="0.2">
      <c r="A803" s="20" t="s">
        <v>865</v>
      </c>
      <c r="B803" s="20" t="s">
        <v>17267</v>
      </c>
      <c r="C803" s="20" t="s">
        <v>17268</v>
      </c>
      <c r="D803" s="20" t="s">
        <v>571</v>
      </c>
      <c r="E803" s="20" t="s">
        <v>868</v>
      </c>
      <c r="F803" s="20" t="s">
        <v>867</v>
      </c>
      <c r="G803" s="20" t="s">
        <v>17269</v>
      </c>
      <c r="H803" s="20" t="s">
        <v>110</v>
      </c>
      <c r="I803" s="20" t="s">
        <v>17270</v>
      </c>
      <c r="J803" s="20" t="s">
        <v>102</v>
      </c>
      <c r="K803" s="20" t="s">
        <v>14732</v>
      </c>
      <c r="L803" s="20" t="s">
        <v>17271</v>
      </c>
      <c r="M803" s="20"/>
      <c r="N803" s="20" t="s">
        <v>14742</v>
      </c>
      <c r="O803" s="20" t="s">
        <v>14761</v>
      </c>
      <c r="P803" s="20" t="s">
        <v>14787</v>
      </c>
      <c r="Q803" s="20" t="s">
        <v>16334</v>
      </c>
      <c r="R803" s="20"/>
      <c r="S803" s="20" t="s">
        <v>17272</v>
      </c>
      <c r="T803" s="20" t="s">
        <v>14790</v>
      </c>
      <c r="U803" s="20" t="s">
        <v>17273</v>
      </c>
      <c r="V803" s="20" t="s">
        <v>17281</v>
      </c>
      <c r="W803" s="20"/>
      <c r="X803" s="20"/>
      <c r="Y803" s="20" t="s">
        <v>69</v>
      </c>
      <c r="Z803" s="20"/>
      <c r="AA803" s="20" t="s">
        <v>17245</v>
      </c>
      <c r="AB803" s="20" t="s">
        <v>69</v>
      </c>
      <c r="AC803" s="20" t="s">
        <v>68</v>
      </c>
      <c r="AD803" s="20" t="s">
        <v>14884</v>
      </c>
      <c r="AE803" s="20" t="s">
        <v>17282</v>
      </c>
      <c r="AF803" s="20" t="s">
        <v>69</v>
      </c>
      <c r="AG803" s="20" t="s">
        <v>17283</v>
      </c>
      <c r="AH803" s="20"/>
      <c r="AI803" s="20" t="s">
        <v>14887</v>
      </c>
      <c r="AJ803" s="20" t="s">
        <v>14238</v>
      </c>
      <c r="AK803" s="20" t="s">
        <v>14238</v>
      </c>
      <c r="AL803" s="20"/>
      <c r="AM803" s="20" t="s">
        <v>15822</v>
      </c>
      <c r="AN803" s="20" t="s">
        <v>105</v>
      </c>
      <c r="AO803" s="20"/>
    </row>
    <row r="804" spans="1:41" x14ac:dyDescent="0.2">
      <c r="A804" s="20" t="s">
        <v>865</v>
      </c>
      <c r="B804" s="20" t="s">
        <v>17267</v>
      </c>
      <c r="C804" s="20" t="s">
        <v>17268</v>
      </c>
      <c r="D804" s="20" t="s">
        <v>571</v>
      </c>
      <c r="E804" s="20" t="s">
        <v>868</v>
      </c>
      <c r="F804" s="20" t="s">
        <v>867</v>
      </c>
      <c r="G804" s="20" t="s">
        <v>17269</v>
      </c>
      <c r="H804" s="20" t="s">
        <v>110</v>
      </c>
      <c r="I804" s="20" t="s">
        <v>17270</v>
      </c>
      <c r="J804" s="20" t="s">
        <v>102</v>
      </c>
      <c r="K804" s="20" t="s">
        <v>14732</v>
      </c>
      <c r="L804" s="20" t="s">
        <v>17271</v>
      </c>
      <c r="M804" s="20"/>
      <c r="N804" s="20" t="s">
        <v>14742</v>
      </c>
      <c r="O804" s="20" t="s">
        <v>14761</v>
      </c>
      <c r="P804" s="20" t="s">
        <v>14787</v>
      </c>
      <c r="Q804" s="20" t="s">
        <v>16334</v>
      </c>
      <c r="R804" s="20"/>
      <c r="S804" s="20" t="s">
        <v>17272</v>
      </c>
      <c r="T804" s="20" t="s">
        <v>14790</v>
      </c>
      <c r="U804" s="20" t="s">
        <v>17277</v>
      </c>
      <c r="V804" s="20" t="s">
        <v>15614</v>
      </c>
      <c r="W804" s="20"/>
      <c r="X804" s="20"/>
      <c r="Y804" s="20" t="s">
        <v>69</v>
      </c>
      <c r="Z804" s="20"/>
      <c r="AA804" s="20" t="s">
        <v>17245</v>
      </c>
      <c r="AB804" s="20" t="s">
        <v>69</v>
      </c>
      <c r="AC804" s="20" t="s">
        <v>68</v>
      </c>
      <c r="AD804" s="20" t="s">
        <v>14884</v>
      </c>
      <c r="AE804" s="20" t="s">
        <v>17284</v>
      </c>
      <c r="AF804" s="20" t="s">
        <v>69</v>
      </c>
      <c r="AG804" s="20" t="s">
        <v>17285</v>
      </c>
      <c r="AH804" s="20"/>
      <c r="AI804" s="20" t="s">
        <v>14887</v>
      </c>
      <c r="AJ804" s="20" t="s">
        <v>14238</v>
      </c>
      <c r="AK804" s="20" t="s">
        <v>14238</v>
      </c>
      <c r="AL804" s="20"/>
      <c r="AM804" s="20" t="s">
        <v>15822</v>
      </c>
      <c r="AN804" s="20" t="s">
        <v>105</v>
      </c>
      <c r="AO804" s="20"/>
    </row>
    <row r="805" spans="1:41" x14ac:dyDescent="0.2">
      <c r="A805" s="20" t="s">
        <v>865</v>
      </c>
      <c r="B805" s="20" t="s">
        <v>17267</v>
      </c>
      <c r="C805" s="20" t="s">
        <v>17268</v>
      </c>
      <c r="D805" s="20" t="s">
        <v>571</v>
      </c>
      <c r="E805" s="20" t="s">
        <v>868</v>
      </c>
      <c r="F805" s="20" t="s">
        <v>867</v>
      </c>
      <c r="G805" s="20" t="s">
        <v>17269</v>
      </c>
      <c r="H805" s="20" t="s">
        <v>110</v>
      </c>
      <c r="I805" s="20" t="s">
        <v>17270</v>
      </c>
      <c r="J805" s="20" t="s">
        <v>102</v>
      </c>
      <c r="K805" s="20" t="s">
        <v>14732</v>
      </c>
      <c r="L805" s="20" t="s">
        <v>17271</v>
      </c>
      <c r="M805" s="20"/>
      <c r="N805" s="20" t="s">
        <v>14742</v>
      </c>
      <c r="O805" s="20" t="s">
        <v>14761</v>
      </c>
      <c r="P805" s="20" t="s">
        <v>14787</v>
      </c>
      <c r="Q805" s="20" t="s">
        <v>14276</v>
      </c>
      <c r="R805" s="20"/>
      <c r="S805" s="20" t="s">
        <v>17272</v>
      </c>
      <c r="T805" s="20" t="s">
        <v>14790</v>
      </c>
      <c r="U805" s="20" t="s">
        <v>17273</v>
      </c>
      <c r="V805" s="20" t="s">
        <v>17286</v>
      </c>
      <c r="W805" s="20"/>
      <c r="X805" s="20"/>
      <c r="Y805" s="20" t="s">
        <v>69</v>
      </c>
      <c r="Z805" s="20"/>
      <c r="AA805" s="20" t="s">
        <v>17245</v>
      </c>
      <c r="AB805" s="20" t="s">
        <v>69</v>
      </c>
      <c r="AC805" s="20" t="s">
        <v>68</v>
      </c>
      <c r="AD805" s="20" t="s">
        <v>14884</v>
      </c>
      <c r="AE805" s="20" t="s">
        <v>17287</v>
      </c>
      <c r="AF805" s="20" t="s">
        <v>69</v>
      </c>
      <c r="AG805" s="20" t="s">
        <v>17288</v>
      </c>
      <c r="AH805" s="20"/>
      <c r="AI805" s="20" t="s">
        <v>14887</v>
      </c>
      <c r="AJ805" s="20" t="s">
        <v>14238</v>
      </c>
      <c r="AK805" s="20" t="s">
        <v>14238</v>
      </c>
      <c r="AL805" s="20"/>
      <c r="AM805" s="20" t="s">
        <v>15822</v>
      </c>
      <c r="AN805" s="20" t="s">
        <v>105</v>
      </c>
      <c r="AO805" s="20"/>
    </row>
    <row r="806" spans="1:41" x14ac:dyDescent="0.2">
      <c r="A806" s="20" t="s">
        <v>865</v>
      </c>
      <c r="B806" s="20" t="s">
        <v>17267</v>
      </c>
      <c r="C806" s="20" t="s">
        <v>17268</v>
      </c>
      <c r="D806" s="20" t="s">
        <v>571</v>
      </c>
      <c r="E806" s="20" t="s">
        <v>868</v>
      </c>
      <c r="F806" s="20" t="s">
        <v>867</v>
      </c>
      <c r="G806" s="20" t="s">
        <v>17269</v>
      </c>
      <c r="H806" s="20" t="s">
        <v>110</v>
      </c>
      <c r="I806" s="20" t="s">
        <v>17270</v>
      </c>
      <c r="J806" s="20" t="s">
        <v>102</v>
      </c>
      <c r="K806" s="20" t="s">
        <v>14732</v>
      </c>
      <c r="L806" s="20" t="s">
        <v>17271</v>
      </c>
      <c r="M806" s="20"/>
      <c r="N806" s="20" t="s">
        <v>14742</v>
      </c>
      <c r="O806" s="20" t="s">
        <v>14761</v>
      </c>
      <c r="P806" s="20" t="s">
        <v>14787</v>
      </c>
      <c r="Q806" s="20" t="s">
        <v>14276</v>
      </c>
      <c r="R806" s="20"/>
      <c r="S806" s="20" t="s">
        <v>17272</v>
      </c>
      <c r="T806" s="20" t="s">
        <v>14790</v>
      </c>
      <c r="U806" s="20" t="s">
        <v>17277</v>
      </c>
      <c r="V806" s="20" t="s">
        <v>16981</v>
      </c>
      <c r="W806" s="20"/>
      <c r="X806" s="20"/>
      <c r="Y806" s="20" t="s">
        <v>69</v>
      </c>
      <c r="Z806" s="20"/>
      <c r="AA806" s="20" t="s">
        <v>17245</v>
      </c>
      <c r="AB806" s="20" t="s">
        <v>69</v>
      </c>
      <c r="AC806" s="20" t="s">
        <v>68</v>
      </c>
      <c r="AD806" s="20" t="s">
        <v>14884</v>
      </c>
      <c r="AE806" s="20" t="s">
        <v>17289</v>
      </c>
      <c r="AF806" s="20" t="s">
        <v>69</v>
      </c>
      <c r="AG806" s="20" t="s">
        <v>17290</v>
      </c>
      <c r="AH806" s="20"/>
      <c r="AI806" s="20" t="s">
        <v>14887</v>
      </c>
      <c r="AJ806" s="20" t="s">
        <v>14238</v>
      </c>
      <c r="AK806" s="20" t="s">
        <v>14238</v>
      </c>
      <c r="AL806" s="20"/>
      <c r="AM806" s="20" t="s">
        <v>15822</v>
      </c>
      <c r="AN806" s="20" t="s">
        <v>105</v>
      </c>
      <c r="AO806" s="20"/>
    </row>
    <row r="807" spans="1:41" x14ac:dyDescent="0.2">
      <c r="A807" s="20" t="s">
        <v>943</v>
      </c>
      <c r="B807" s="20" t="s">
        <v>17291</v>
      </c>
      <c r="C807" s="20" t="s">
        <v>17292</v>
      </c>
      <c r="D807" s="20" t="s">
        <v>571</v>
      </c>
      <c r="E807" s="20" t="s">
        <v>945</v>
      </c>
      <c r="F807" s="20" t="s">
        <v>17229</v>
      </c>
      <c r="G807" s="20" t="s">
        <v>17293</v>
      </c>
      <c r="H807" s="20" t="s">
        <v>14694</v>
      </c>
      <c r="I807" s="20" t="s">
        <v>17294</v>
      </c>
      <c r="J807" s="20" t="s">
        <v>102</v>
      </c>
      <c r="K807" s="20" t="s">
        <v>14732</v>
      </c>
      <c r="L807" s="20" t="s">
        <v>17295</v>
      </c>
      <c r="M807" s="20" t="s">
        <v>17296</v>
      </c>
      <c r="N807" s="20" t="s">
        <v>14786</v>
      </c>
      <c r="O807" s="20" t="s">
        <v>14761</v>
      </c>
      <c r="P807" s="20" t="s">
        <v>14787</v>
      </c>
      <c r="Q807" s="20" t="s">
        <v>17297</v>
      </c>
      <c r="R807" s="20"/>
      <c r="S807" s="20" t="s">
        <v>17298</v>
      </c>
      <c r="T807" s="20" t="s">
        <v>14762</v>
      </c>
      <c r="U807" s="20" t="s">
        <v>17299</v>
      </c>
      <c r="V807" s="20" t="s">
        <v>17300</v>
      </c>
      <c r="W807" s="20"/>
      <c r="X807" s="20" t="s">
        <v>14843</v>
      </c>
      <c r="Y807" s="20" t="s">
        <v>69</v>
      </c>
      <c r="Z807" s="20"/>
      <c r="AA807" s="20" t="s">
        <v>17301</v>
      </c>
      <c r="AB807" s="20" t="s">
        <v>69</v>
      </c>
      <c r="AC807" s="20" t="s">
        <v>68</v>
      </c>
      <c r="AD807" s="20" t="s">
        <v>69</v>
      </c>
      <c r="AE807" s="20" t="s">
        <v>17302</v>
      </c>
      <c r="AF807" s="20" t="s">
        <v>68</v>
      </c>
      <c r="AG807" s="20" t="s">
        <v>17303</v>
      </c>
      <c r="AH807" s="20"/>
      <c r="AI807" s="20" t="s">
        <v>14875</v>
      </c>
      <c r="AJ807" s="20" t="s">
        <v>17304</v>
      </c>
      <c r="AK807" s="20" t="s">
        <v>17304</v>
      </c>
      <c r="AL807" s="20" t="s">
        <v>14283</v>
      </c>
      <c r="AM807" s="20" t="s">
        <v>16313</v>
      </c>
      <c r="AN807" s="20" t="s">
        <v>105</v>
      </c>
      <c r="AO807" s="20"/>
    </row>
    <row r="808" spans="1:41" x14ac:dyDescent="0.2">
      <c r="A808" s="20" t="s">
        <v>943</v>
      </c>
      <c r="B808" s="20" t="s">
        <v>17291</v>
      </c>
      <c r="C808" s="20" t="s">
        <v>17292</v>
      </c>
      <c r="D808" s="20" t="s">
        <v>571</v>
      </c>
      <c r="E808" s="20" t="s">
        <v>945</v>
      </c>
      <c r="F808" s="20" t="s">
        <v>17229</v>
      </c>
      <c r="G808" s="20" t="s">
        <v>17293</v>
      </c>
      <c r="H808" s="20" t="s">
        <v>14694</v>
      </c>
      <c r="I808" s="20" t="s">
        <v>17294</v>
      </c>
      <c r="J808" s="20" t="s">
        <v>102</v>
      </c>
      <c r="K808" s="20" t="s">
        <v>14732</v>
      </c>
      <c r="L808" s="20" t="s">
        <v>17295</v>
      </c>
      <c r="M808" s="20" t="s">
        <v>17296</v>
      </c>
      <c r="N808" s="20" t="s">
        <v>14786</v>
      </c>
      <c r="O808" s="20" t="s">
        <v>14761</v>
      </c>
      <c r="P808" s="20" t="s">
        <v>14787</v>
      </c>
      <c r="Q808" s="20" t="s">
        <v>17297</v>
      </c>
      <c r="R808" s="20"/>
      <c r="S808" s="20" t="s">
        <v>17298</v>
      </c>
      <c r="T808" s="20" t="s">
        <v>14762</v>
      </c>
      <c r="U808" s="20" t="s">
        <v>17305</v>
      </c>
      <c r="V808" s="20" t="s">
        <v>17306</v>
      </c>
      <c r="W808" s="20"/>
      <c r="X808" s="20" t="s">
        <v>16539</v>
      </c>
      <c r="Y808" s="20" t="s">
        <v>69</v>
      </c>
      <c r="Z808" s="20"/>
      <c r="AA808" s="20" t="s">
        <v>17301</v>
      </c>
      <c r="AB808" s="20" t="s">
        <v>69</v>
      </c>
      <c r="AC808" s="20" t="s">
        <v>68</v>
      </c>
      <c r="AD808" s="20" t="s">
        <v>69</v>
      </c>
      <c r="AE808" s="20" t="s">
        <v>17302</v>
      </c>
      <c r="AF808" s="20" t="s">
        <v>69</v>
      </c>
      <c r="AG808" s="20" t="s">
        <v>17307</v>
      </c>
      <c r="AH808" s="20"/>
      <c r="AI808" s="20" t="s">
        <v>14875</v>
      </c>
      <c r="AJ808" s="20" t="s">
        <v>17304</v>
      </c>
      <c r="AK808" s="20" t="s">
        <v>17304</v>
      </c>
      <c r="AL808" s="20" t="s">
        <v>14283</v>
      </c>
      <c r="AM808" s="20" t="s">
        <v>16313</v>
      </c>
      <c r="AN808" s="20" t="s">
        <v>105</v>
      </c>
      <c r="AO808" s="20"/>
    </row>
    <row r="809" spans="1:41" x14ac:dyDescent="0.2">
      <c r="A809" s="20" t="s">
        <v>943</v>
      </c>
      <c r="B809" s="20" t="s">
        <v>17291</v>
      </c>
      <c r="C809" s="20" t="s">
        <v>17292</v>
      </c>
      <c r="D809" s="20" t="s">
        <v>571</v>
      </c>
      <c r="E809" s="20" t="s">
        <v>945</v>
      </c>
      <c r="F809" s="20" t="s">
        <v>17229</v>
      </c>
      <c r="G809" s="20" t="s">
        <v>17293</v>
      </c>
      <c r="H809" s="20" t="s">
        <v>14694</v>
      </c>
      <c r="I809" s="20" t="s">
        <v>17294</v>
      </c>
      <c r="J809" s="20" t="s">
        <v>102</v>
      </c>
      <c r="K809" s="20" t="s">
        <v>14732</v>
      </c>
      <c r="L809" s="20" t="s">
        <v>17295</v>
      </c>
      <c r="M809" s="20" t="s">
        <v>17296</v>
      </c>
      <c r="N809" s="20" t="s">
        <v>14786</v>
      </c>
      <c r="O809" s="20" t="s">
        <v>14761</v>
      </c>
      <c r="P809" s="20" t="s">
        <v>14787</v>
      </c>
      <c r="Q809" s="20" t="s">
        <v>17297</v>
      </c>
      <c r="R809" s="20"/>
      <c r="S809" s="20" t="s">
        <v>17298</v>
      </c>
      <c r="T809" s="20" t="s">
        <v>14762</v>
      </c>
      <c r="U809" s="20" t="s">
        <v>17308</v>
      </c>
      <c r="V809" s="20" t="s">
        <v>17309</v>
      </c>
      <c r="W809" s="20"/>
      <c r="X809" s="20" t="s">
        <v>14856</v>
      </c>
      <c r="Y809" s="20" t="s">
        <v>69</v>
      </c>
      <c r="Z809" s="20"/>
      <c r="AA809" s="20" t="s">
        <v>17301</v>
      </c>
      <c r="AB809" s="20" t="s">
        <v>69</v>
      </c>
      <c r="AC809" s="20" t="s">
        <v>68</v>
      </c>
      <c r="AD809" s="20" t="s">
        <v>69</v>
      </c>
      <c r="AE809" s="20" t="s">
        <v>17302</v>
      </c>
      <c r="AF809" s="20" t="s">
        <v>69</v>
      </c>
      <c r="AG809" s="20" t="s">
        <v>17310</v>
      </c>
      <c r="AH809" s="20"/>
      <c r="AI809" s="20" t="s">
        <v>14875</v>
      </c>
      <c r="AJ809" s="20" t="s">
        <v>17304</v>
      </c>
      <c r="AK809" s="20" t="s">
        <v>17304</v>
      </c>
      <c r="AL809" s="20" t="s">
        <v>14283</v>
      </c>
      <c r="AM809" s="20" t="s">
        <v>16313</v>
      </c>
      <c r="AN809" s="20" t="s">
        <v>105</v>
      </c>
      <c r="AO809" s="20"/>
    </row>
    <row r="810" spans="1:41" x14ac:dyDescent="0.2">
      <c r="A810" s="20" t="s">
        <v>947</v>
      </c>
      <c r="B810" s="20" t="s">
        <v>17311</v>
      </c>
      <c r="C810" s="20" t="s">
        <v>17312</v>
      </c>
      <c r="D810" s="20" t="s">
        <v>571</v>
      </c>
      <c r="E810" s="20" t="s">
        <v>949</v>
      </c>
      <c r="F810" s="20" t="s">
        <v>783</v>
      </c>
      <c r="G810" s="20" t="s">
        <v>203</v>
      </c>
      <c r="H810" s="20" t="s">
        <v>14897</v>
      </c>
      <c r="I810" s="20" t="s">
        <v>17313</v>
      </c>
      <c r="J810" s="20" t="s">
        <v>101</v>
      </c>
      <c r="K810" s="20" t="s">
        <v>14732</v>
      </c>
      <c r="L810" s="20" t="s">
        <v>17314</v>
      </c>
      <c r="M810" s="20" t="s">
        <v>15161</v>
      </c>
      <c r="N810" s="20" t="s">
        <v>14698</v>
      </c>
      <c r="O810" s="20" t="s">
        <v>14772</v>
      </c>
      <c r="P810" s="20" t="s">
        <v>14787</v>
      </c>
      <c r="Q810" s="20"/>
      <c r="R810" s="20"/>
      <c r="S810" s="20" t="s">
        <v>17315</v>
      </c>
      <c r="T810" s="20" t="s">
        <v>14709</v>
      </c>
      <c r="U810" s="20" t="s">
        <v>15078</v>
      </c>
      <c r="V810" s="20" t="s">
        <v>15182</v>
      </c>
      <c r="W810" s="20"/>
      <c r="X810" s="20"/>
      <c r="Y810" s="20" t="s">
        <v>69</v>
      </c>
      <c r="Z810" s="20"/>
      <c r="AA810" s="20" t="s">
        <v>17316</v>
      </c>
      <c r="AB810" s="20" t="s">
        <v>69</v>
      </c>
      <c r="AC810" s="20" t="s">
        <v>69</v>
      </c>
      <c r="AD810" s="20" t="s">
        <v>69</v>
      </c>
      <c r="AE810" s="20" t="s">
        <v>17317</v>
      </c>
      <c r="AF810" s="20" t="s">
        <v>68</v>
      </c>
      <c r="AG810" s="20" t="s">
        <v>17318</v>
      </c>
      <c r="AH810" s="20"/>
      <c r="AI810" s="20" t="s">
        <v>14887</v>
      </c>
      <c r="AJ810" s="20" t="s">
        <v>14238</v>
      </c>
      <c r="AK810" s="20" t="s">
        <v>14238</v>
      </c>
      <c r="AL810" s="20"/>
      <c r="AM810" s="20" t="s">
        <v>14910</v>
      </c>
      <c r="AN810" s="20" t="s">
        <v>105</v>
      </c>
      <c r="AO810" s="20"/>
    </row>
    <row r="811" spans="1:41" x14ac:dyDescent="0.2">
      <c r="A811" s="20" t="s">
        <v>947</v>
      </c>
      <c r="B811" s="20" t="s">
        <v>17311</v>
      </c>
      <c r="C811" s="20" t="s">
        <v>17312</v>
      </c>
      <c r="D811" s="20" t="s">
        <v>571</v>
      </c>
      <c r="E811" s="20" t="s">
        <v>949</v>
      </c>
      <c r="F811" s="20" t="s">
        <v>783</v>
      </c>
      <c r="G811" s="20" t="s">
        <v>203</v>
      </c>
      <c r="H811" s="20" t="s">
        <v>14897</v>
      </c>
      <c r="I811" s="20" t="s">
        <v>17313</v>
      </c>
      <c r="J811" s="20" t="s">
        <v>101</v>
      </c>
      <c r="K811" s="20" t="s">
        <v>14732</v>
      </c>
      <c r="L811" s="20" t="s">
        <v>17314</v>
      </c>
      <c r="M811" s="20" t="s">
        <v>15161</v>
      </c>
      <c r="N811" s="20" t="s">
        <v>14698</v>
      </c>
      <c r="O811" s="20" t="s">
        <v>14772</v>
      </c>
      <c r="P811" s="20" t="s">
        <v>14787</v>
      </c>
      <c r="Q811" s="20"/>
      <c r="R811" s="20"/>
      <c r="S811" s="20" t="s">
        <v>17315</v>
      </c>
      <c r="T811" s="20" t="s">
        <v>14704</v>
      </c>
      <c r="U811" s="20" t="s">
        <v>14767</v>
      </c>
      <c r="V811" s="20" t="s">
        <v>15665</v>
      </c>
      <c r="W811" s="20"/>
      <c r="X811" s="20"/>
      <c r="Y811" s="20" t="s">
        <v>69</v>
      </c>
      <c r="Z811" s="20"/>
      <c r="AA811" s="20" t="s">
        <v>17316</v>
      </c>
      <c r="AB811" s="20" t="s">
        <v>69</v>
      </c>
      <c r="AC811" s="20" t="s">
        <v>69</v>
      </c>
      <c r="AD811" s="20" t="s">
        <v>69</v>
      </c>
      <c r="AE811" s="20" t="s">
        <v>17319</v>
      </c>
      <c r="AF811" s="20" t="s">
        <v>68</v>
      </c>
      <c r="AG811" s="20" t="s">
        <v>17318</v>
      </c>
      <c r="AH811" s="20"/>
      <c r="AI811" s="20" t="s">
        <v>14887</v>
      </c>
      <c r="AJ811" s="20" t="s">
        <v>14238</v>
      </c>
      <c r="AK811" s="20" t="s">
        <v>14238</v>
      </c>
      <c r="AL811" s="20"/>
      <c r="AM811" s="20" t="s">
        <v>14910</v>
      </c>
      <c r="AN811" s="20" t="s">
        <v>105</v>
      </c>
      <c r="AO811" s="20"/>
    </row>
    <row r="812" spans="1:41" x14ac:dyDescent="0.2">
      <c r="A812" s="20" t="s">
        <v>947</v>
      </c>
      <c r="B812" s="20" t="s">
        <v>17311</v>
      </c>
      <c r="C812" s="20" t="s">
        <v>17312</v>
      </c>
      <c r="D812" s="20" t="s">
        <v>571</v>
      </c>
      <c r="E812" s="20" t="s">
        <v>949</v>
      </c>
      <c r="F812" s="20" t="s">
        <v>783</v>
      </c>
      <c r="G812" s="20" t="s">
        <v>203</v>
      </c>
      <c r="H812" s="20" t="s">
        <v>14897</v>
      </c>
      <c r="I812" s="20" t="s">
        <v>17313</v>
      </c>
      <c r="J812" s="20" t="s">
        <v>101</v>
      </c>
      <c r="K812" s="20" t="s">
        <v>14732</v>
      </c>
      <c r="L812" s="20" t="s">
        <v>17314</v>
      </c>
      <c r="M812" s="20" t="s">
        <v>15161</v>
      </c>
      <c r="N812" s="20" t="s">
        <v>14889</v>
      </c>
      <c r="O812" s="20" t="s">
        <v>14772</v>
      </c>
      <c r="P812" s="20" t="s">
        <v>14787</v>
      </c>
      <c r="Q812" s="20"/>
      <c r="R812" s="20"/>
      <c r="S812" s="20" t="s">
        <v>17315</v>
      </c>
      <c r="T812" s="20" t="s">
        <v>14709</v>
      </c>
      <c r="U812" s="20" t="s">
        <v>15078</v>
      </c>
      <c r="V812" s="20" t="s">
        <v>17320</v>
      </c>
      <c r="W812" s="20"/>
      <c r="X812" s="20"/>
      <c r="Y812" s="20" t="s">
        <v>69</v>
      </c>
      <c r="Z812" s="20"/>
      <c r="AA812" s="20" t="s">
        <v>17316</v>
      </c>
      <c r="AB812" s="20" t="s">
        <v>69</v>
      </c>
      <c r="AC812" s="20" t="s">
        <v>69</v>
      </c>
      <c r="AD812" s="20" t="s">
        <v>69</v>
      </c>
      <c r="AE812" s="20" t="s">
        <v>17321</v>
      </c>
      <c r="AF812" s="20" t="s">
        <v>68</v>
      </c>
      <c r="AG812" s="20" t="s">
        <v>17318</v>
      </c>
      <c r="AH812" s="20"/>
      <c r="AI812" s="20" t="s">
        <v>14887</v>
      </c>
      <c r="AJ812" s="20" t="s">
        <v>14238</v>
      </c>
      <c r="AK812" s="20" t="s">
        <v>14238</v>
      </c>
      <c r="AL812" s="20"/>
      <c r="AM812" s="20" t="s">
        <v>14910</v>
      </c>
      <c r="AN812" s="20" t="s">
        <v>105</v>
      </c>
      <c r="AO812" s="20"/>
    </row>
    <row r="813" spans="1:41" x14ac:dyDescent="0.2">
      <c r="A813" s="20" t="s">
        <v>947</v>
      </c>
      <c r="B813" s="20" t="s">
        <v>17311</v>
      </c>
      <c r="C813" s="20" t="s">
        <v>17312</v>
      </c>
      <c r="D813" s="20" t="s">
        <v>571</v>
      </c>
      <c r="E813" s="20" t="s">
        <v>949</v>
      </c>
      <c r="F813" s="20" t="s">
        <v>783</v>
      </c>
      <c r="G813" s="20" t="s">
        <v>203</v>
      </c>
      <c r="H813" s="20" t="s">
        <v>14897</v>
      </c>
      <c r="I813" s="20" t="s">
        <v>17313</v>
      </c>
      <c r="J813" s="20" t="s">
        <v>101</v>
      </c>
      <c r="K813" s="20" t="s">
        <v>14732</v>
      </c>
      <c r="L813" s="20" t="s">
        <v>17314</v>
      </c>
      <c r="M813" s="20" t="s">
        <v>15161</v>
      </c>
      <c r="N813" s="20" t="s">
        <v>14889</v>
      </c>
      <c r="O813" s="20" t="s">
        <v>14772</v>
      </c>
      <c r="P813" s="20" t="s">
        <v>14787</v>
      </c>
      <c r="Q813" s="20"/>
      <c r="R813" s="20"/>
      <c r="S813" s="20" t="s">
        <v>17315</v>
      </c>
      <c r="T813" s="20" t="s">
        <v>14704</v>
      </c>
      <c r="U813" s="20" t="s">
        <v>14767</v>
      </c>
      <c r="V813" s="20" t="s">
        <v>15825</v>
      </c>
      <c r="W813" s="20"/>
      <c r="X813" s="20"/>
      <c r="Y813" s="20" t="s">
        <v>69</v>
      </c>
      <c r="Z813" s="20"/>
      <c r="AA813" s="20" t="s">
        <v>17316</v>
      </c>
      <c r="AB813" s="20" t="s">
        <v>69</v>
      </c>
      <c r="AC813" s="20" t="s">
        <v>69</v>
      </c>
      <c r="AD813" s="20" t="s">
        <v>69</v>
      </c>
      <c r="AE813" s="20" t="s">
        <v>17322</v>
      </c>
      <c r="AF813" s="20" t="s">
        <v>68</v>
      </c>
      <c r="AG813" s="20" t="s">
        <v>17318</v>
      </c>
      <c r="AH813" s="20"/>
      <c r="AI813" s="20" t="s">
        <v>14887</v>
      </c>
      <c r="AJ813" s="20" t="s">
        <v>14238</v>
      </c>
      <c r="AK813" s="20" t="s">
        <v>14238</v>
      </c>
      <c r="AL813" s="20"/>
      <c r="AM813" s="20" t="s">
        <v>14910</v>
      </c>
      <c r="AN813" s="20" t="s">
        <v>105</v>
      </c>
      <c r="AO813" s="20"/>
    </row>
    <row r="814" spans="1:41" x14ac:dyDescent="0.2">
      <c r="A814" s="20" t="s">
        <v>947</v>
      </c>
      <c r="B814" s="20" t="s">
        <v>17311</v>
      </c>
      <c r="C814" s="20" t="s">
        <v>17312</v>
      </c>
      <c r="D814" s="20" t="s">
        <v>571</v>
      </c>
      <c r="E814" s="20" t="s">
        <v>949</v>
      </c>
      <c r="F814" s="20" t="s">
        <v>783</v>
      </c>
      <c r="G814" s="20" t="s">
        <v>203</v>
      </c>
      <c r="H814" s="20" t="s">
        <v>14897</v>
      </c>
      <c r="I814" s="20" t="s">
        <v>17313</v>
      </c>
      <c r="J814" s="20" t="s">
        <v>101</v>
      </c>
      <c r="K814" s="20" t="s">
        <v>14732</v>
      </c>
      <c r="L814" s="20" t="s">
        <v>17314</v>
      </c>
      <c r="M814" s="20" t="s">
        <v>15161</v>
      </c>
      <c r="N814" s="20" t="s">
        <v>15258</v>
      </c>
      <c r="O814" s="20" t="s">
        <v>14772</v>
      </c>
      <c r="P814" s="20" t="s">
        <v>14787</v>
      </c>
      <c r="Q814" s="20"/>
      <c r="R814" s="20"/>
      <c r="S814" s="20" t="s">
        <v>17315</v>
      </c>
      <c r="T814" s="20" t="s">
        <v>14709</v>
      </c>
      <c r="U814" s="20" t="s">
        <v>14919</v>
      </c>
      <c r="V814" s="20" t="s">
        <v>17125</v>
      </c>
      <c r="W814" s="20"/>
      <c r="X814" s="20"/>
      <c r="Y814" s="20" t="s">
        <v>69</v>
      </c>
      <c r="Z814" s="20"/>
      <c r="AA814" s="20" t="s">
        <v>17316</v>
      </c>
      <c r="AB814" s="20" t="s">
        <v>69</v>
      </c>
      <c r="AC814" s="20" t="s">
        <v>69</v>
      </c>
      <c r="AD814" s="20" t="s">
        <v>69</v>
      </c>
      <c r="AE814" s="20" t="s">
        <v>17323</v>
      </c>
      <c r="AF814" s="20" t="s">
        <v>68</v>
      </c>
      <c r="AG814" s="20" t="s">
        <v>17318</v>
      </c>
      <c r="AH814" s="20"/>
      <c r="AI814" s="20" t="s">
        <v>14887</v>
      </c>
      <c r="AJ814" s="20" t="s">
        <v>14238</v>
      </c>
      <c r="AK814" s="20" t="s">
        <v>14238</v>
      </c>
      <c r="AL814" s="20"/>
      <c r="AM814" s="20" t="s">
        <v>14910</v>
      </c>
      <c r="AN814" s="20" t="s">
        <v>105</v>
      </c>
      <c r="AO814" s="20"/>
    </row>
    <row r="815" spans="1:41" x14ac:dyDescent="0.2">
      <c r="A815" s="20" t="s">
        <v>947</v>
      </c>
      <c r="B815" s="20" t="s">
        <v>17311</v>
      </c>
      <c r="C815" s="20" t="s">
        <v>17312</v>
      </c>
      <c r="D815" s="20" t="s">
        <v>571</v>
      </c>
      <c r="E815" s="20" t="s">
        <v>949</v>
      </c>
      <c r="F815" s="20" t="s">
        <v>783</v>
      </c>
      <c r="G815" s="20" t="s">
        <v>203</v>
      </c>
      <c r="H815" s="20" t="s">
        <v>14897</v>
      </c>
      <c r="I815" s="20" t="s">
        <v>17313</v>
      </c>
      <c r="J815" s="20" t="s">
        <v>101</v>
      </c>
      <c r="K815" s="20" t="s">
        <v>14732</v>
      </c>
      <c r="L815" s="20" t="s">
        <v>17314</v>
      </c>
      <c r="M815" s="20" t="s">
        <v>15161</v>
      </c>
      <c r="N815" s="20" t="s">
        <v>15258</v>
      </c>
      <c r="O815" s="20" t="s">
        <v>14772</v>
      </c>
      <c r="P815" s="20" t="s">
        <v>14787</v>
      </c>
      <c r="Q815" s="20"/>
      <c r="R815" s="20"/>
      <c r="S815" s="20" t="s">
        <v>17315</v>
      </c>
      <c r="T815" s="20" t="s">
        <v>14704</v>
      </c>
      <c r="U815" s="20" t="s">
        <v>15882</v>
      </c>
      <c r="V815" s="20" t="s">
        <v>17005</v>
      </c>
      <c r="W815" s="20"/>
      <c r="X815" s="20"/>
      <c r="Y815" s="20" t="s">
        <v>69</v>
      </c>
      <c r="Z815" s="20"/>
      <c r="AA815" s="20" t="s">
        <v>17316</v>
      </c>
      <c r="AB815" s="20" t="s">
        <v>69</v>
      </c>
      <c r="AC815" s="20" t="s">
        <v>69</v>
      </c>
      <c r="AD815" s="20" t="s">
        <v>69</v>
      </c>
      <c r="AE815" s="20" t="s">
        <v>17324</v>
      </c>
      <c r="AF815" s="20" t="s">
        <v>68</v>
      </c>
      <c r="AG815" s="20" t="s">
        <v>17318</v>
      </c>
      <c r="AH815" s="20"/>
      <c r="AI815" s="20" t="s">
        <v>14887</v>
      </c>
      <c r="AJ815" s="20" t="s">
        <v>14238</v>
      </c>
      <c r="AK815" s="20" t="s">
        <v>14238</v>
      </c>
      <c r="AL815" s="20"/>
      <c r="AM815" s="20" t="s">
        <v>14910</v>
      </c>
      <c r="AN815" s="20" t="s">
        <v>105</v>
      </c>
      <c r="AO815" s="20"/>
    </row>
    <row r="816" spans="1:41" x14ac:dyDescent="0.2">
      <c r="A816" s="20" t="s">
        <v>956</v>
      </c>
      <c r="B816" s="20" t="s">
        <v>17325</v>
      </c>
      <c r="C816" s="20" t="s">
        <v>16011</v>
      </c>
      <c r="D816" s="20" t="s">
        <v>571</v>
      </c>
      <c r="E816" s="20" t="s">
        <v>958</v>
      </c>
      <c r="F816" s="20" t="s">
        <v>17055</v>
      </c>
      <c r="G816" s="20" t="s">
        <v>17326</v>
      </c>
      <c r="H816" s="20" t="s">
        <v>110</v>
      </c>
      <c r="I816" s="20" t="s">
        <v>17327</v>
      </c>
      <c r="J816" s="20" t="s">
        <v>102</v>
      </c>
      <c r="K816" s="20" t="s">
        <v>14696</v>
      </c>
      <c r="L816" s="20" t="s">
        <v>17328</v>
      </c>
      <c r="M816" s="20" t="s">
        <v>17329</v>
      </c>
      <c r="N816" s="20" t="s">
        <v>14698</v>
      </c>
      <c r="O816" s="20" t="s">
        <v>14761</v>
      </c>
      <c r="P816" s="20" t="s">
        <v>14787</v>
      </c>
      <c r="Q816" s="20" t="s">
        <v>14823</v>
      </c>
      <c r="R816" s="20"/>
      <c r="S816" s="20" t="s">
        <v>17330</v>
      </c>
      <c r="T816" s="20" t="s">
        <v>14737</v>
      </c>
      <c r="U816" s="20" t="s">
        <v>17331</v>
      </c>
      <c r="V816" s="20" t="s">
        <v>16981</v>
      </c>
      <c r="W816" s="20"/>
      <c r="X816" s="20"/>
      <c r="Y816" s="20" t="s">
        <v>69</v>
      </c>
      <c r="Z816" s="20"/>
      <c r="AA816" s="20" t="s">
        <v>17332</v>
      </c>
      <c r="AB816" s="20" t="s">
        <v>69</v>
      </c>
      <c r="AC816" s="20" t="s">
        <v>14884</v>
      </c>
      <c r="AD816" s="20" t="s">
        <v>69</v>
      </c>
      <c r="AE816" s="20" t="s">
        <v>17333</v>
      </c>
      <c r="AF816" s="20" t="s">
        <v>68</v>
      </c>
      <c r="AG816" s="20" t="s">
        <v>17334</v>
      </c>
      <c r="AH816" s="20"/>
      <c r="AI816" s="20" t="s">
        <v>14875</v>
      </c>
      <c r="AJ816" s="20" t="s">
        <v>14238</v>
      </c>
      <c r="AK816" s="20" t="s">
        <v>14283</v>
      </c>
      <c r="AL816" s="20"/>
      <c r="AM816" s="20" t="s">
        <v>16313</v>
      </c>
      <c r="AN816" s="20" t="s">
        <v>105</v>
      </c>
      <c r="AO816" s="20"/>
    </row>
    <row r="817" spans="1:41" x14ac:dyDescent="0.2">
      <c r="A817" s="20" t="s">
        <v>956</v>
      </c>
      <c r="B817" s="20" t="s">
        <v>17325</v>
      </c>
      <c r="C817" s="20" t="s">
        <v>16011</v>
      </c>
      <c r="D817" s="20" t="s">
        <v>571</v>
      </c>
      <c r="E817" s="20" t="s">
        <v>958</v>
      </c>
      <c r="F817" s="20" t="s">
        <v>17055</v>
      </c>
      <c r="G817" s="20" t="s">
        <v>17326</v>
      </c>
      <c r="H817" s="20" t="s">
        <v>110</v>
      </c>
      <c r="I817" s="20" t="s">
        <v>17327</v>
      </c>
      <c r="J817" s="20" t="s">
        <v>102</v>
      </c>
      <c r="K817" s="20" t="s">
        <v>14696</v>
      </c>
      <c r="L817" s="20" t="s">
        <v>17328</v>
      </c>
      <c r="M817" s="20" t="s">
        <v>17329</v>
      </c>
      <c r="N817" s="20" t="s">
        <v>14698</v>
      </c>
      <c r="O817" s="20" t="s">
        <v>14761</v>
      </c>
      <c r="P817" s="20" t="s">
        <v>14787</v>
      </c>
      <c r="Q817" s="20" t="s">
        <v>14823</v>
      </c>
      <c r="R817" s="20"/>
      <c r="S817" s="20" t="s">
        <v>17330</v>
      </c>
      <c r="T817" s="20" t="s">
        <v>14790</v>
      </c>
      <c r="U817" s="20" t="s">
        <v>15095</v>
      </c>
      <c r="V817" s="20" t="s">
        <v>17335</v>
      </c>
      <c r="W817" s="20"/>
      <c r="X817" s="20"/>
      <c r="Y817" s="20" t="s">
        <v>69</v>
      </c>
      <c r="Z817" s="20"/>
      <c r="AA817" s="20" t="s">
        <v>14775</v>
      </c>
      <c r="AB817" s="20" t="s">
        <v>69</v>
      </c>
      <c r="AC817" s="20" t="s">
        <v>14884</v>
      </c>
      <c r="AD817" s="20" t="s">
        <v>69</v>
      </c>
      <c r="AE817" s="20" t="s">
        <v>17336</v>
      </c>
      <c r="AF817" s="20" t="s">
        <v>68</v>
      </c>
      <c r="AG817" s="20" t="s">
        <v>17334</v>
      </c>
      <c r="AH817" s="20"/>
      <c r="AI817" s="20" t="s">
        <v>14875</v>
      </c>
      <c r="AJ817" s="20" t="s">
        <v>14238</v>
      </c>
      <c r="AK817" s="20" t="s">
        <v>14283</v>
      </c>
      <c r="AL817" s="20"/>
      <c r="AM817" s="20" t="s">
        <v>16313</v>
      </c>
      <c r="AN817" s="20" t="s">
        <v>105</v>
      </c>
      <c r="AO817" s="20"/>
    </row>
    <row r="818" spans="1:41" x14ac:dyDescent="0.2">
      <c r="A818" s="20" t="s">
        <v>956</v>
      </c>
      <c r="B818" s="20" t="s">
        <v>17325</v>
      </c>
      <c r="C818" s="20" t="s">
        <v>16011</v>
      </c>
      <c r="D818" s="20" t="s">
        <v>571</v>
      </c>
      <c r="E818" s="20" t="s">
        <v>958</v>
      </c>
      <c r="F818" s="20" t="s">
        <v>17055</v>
      </c>
      <c r="G818" s="20" t="s">
        <v>17326</v>
      </c>
      <c r="H818" s="20" t="s">
        <v>110</v>
      </c>
      <c r="I818" s="20" t="s">
        <v>17327</v>
      </c>
      <c r="J818" s="20" t="s">
        <v>102</v>
      </c>
      <c r="K818" s="20" t="s">
        <v>14696</v>
      </c>
      <c r="L818" s="20" t="s">
        <v>17328</v>
      </c>
      <c r="M818" s="20" t="s">
        <v>17329</v>
      </c>
      <c r="N818" s="20" t="s">
        <v>14889</v>
      </c>
      <c r="O818" s="20" t="s">
        <v>14761</v>
      </c>
      <c r="P818" s="20" t="s">
        <v>14787</v>
      </c>
      <c r="Q818" s="20" t="s">
        <v>14823</v>
      </c>
      <c r="R818" s="20"/>
      <c r="S818" s="20" t="s">
        <v>17330</v>
      </c>
      <c r="T818" s="20" t="s">
        <v>14737</v>
      </c>
      <c r="U818" s="20" t="s">
        <v>15196</v>
      </c>
      <c r="V818" s="20" t="s">
        <v>17216</v>
      </c>
      <c r="W818" s="20"/>
      <c r="X818" s="20"/>
      <c r="Y818" s="20" t="s">
        <v>69</v>
      </c>
      <c r="Z818" s="20"/>
      <c r="AA818" s="20" t="s">
        <v>17332</v>
      </c>
      <c r="AB818" s="20" t="s">
        <v>69</v>
      </c>
      <c r="AC818" s="20" t="s">
        <v>14884</v>
      </c>
      <c r="AD818" s="20" t="s">
        <v>69</v>
      </c>
      <c r="AE818" s="20" t="s">
        <v>17337</v>
      </c>
      <c r="AF818" s="20" t="s">
        <v>68</v>
      </c>
      <c r="AG818" s="20" t="s">
        <v>17338</v>
      </c>
      <c r="AH818" s="20"/>
      <c r="AI818" s="20" t="s">
        <v>14875</v>
      </c>
      <c r="AJ818" s="20" t="s">
        <v>14238</v>
      </c>
      <c r="AK818" s="20" t="s">
        <v>14283</v>
      </c>
      <c r="AL818" s="20"/>
      <c r="AM818" s="20" t="s">
        <v>16313</v>
      </c>
      <c r="AN818" s="20" t="s">
        <v>105</v>
      </c>
      <c r="AO818" s="20"/>
    </row>
    <row r="819" spans="1:41" x14ac:dyDescent="0.2">
      <c r="A819" s="20" t="s">
        <v>956</v>
      </c>
      <c r="B819" s="20" t="s">
        <v>17325</v>
      </c>
      <c r="C819" s="20" t="s">
        <v>16011</v>
      </c>
      <c r="D819" s="20" t="s">
        <v>571</v>
      </c>
      <c r="E819" s="20" t="s">
        <v>958</v>
      </c>
      <c r="F819" s="20" t="s">
        <v>17055</v>
      </c>
      <c r="G819" s="20" t="s">
        <v>17326</v>
      </c>
      <c r="H819" s="20" t="s">
        <v>110</v>
      </c>
      <c r="I819" s="20" t="s">
        <v>17327</v>
      </c>
      <c r="J819" s="20" t="s">
        <v>102</v>
      </c>
      <c r="K819" s="20" t="s">
        <v>14696</v>
      </c>
      <c r="L819" s="20" t="s">
        <v>17328</v>
      </c>
      <c r="M819" s="20" t="s">
        <v>17329</v>
      </c>
      <c r="N819" s="20" t="s">
        <v>14889</v>
      </c>
      <c r="O819" s="20" t="s">
        <v>14761</v>
      </c>
      <c r="P819" s="20" t="s">
        <v>14787</v>
      </c>
      <c r="Q819" s="20" t="s">
        <v>14823</v>
      </c>
      <c r="R819" s="20"/>
      <c r="S819" s="20" t="s">
        <v>17330</v>
      </c>
      <c r="T819" s="20" t="s">
        <v>14790</v>
      </c>
      <c r="U819" s="20" t="s">
        <v>16828</v>
      </c>
      <c r="V819" s="20" t="s">
        <v>14856</v>
      </c>
      <c r="W819" s="20"/>
      <c r="X819" s="20"/>
      <c r="Y819" s="20" t="s">
        <v>69</v>
      </c>
      <c r="Z819" s="20"/>
      <c r="AA819" s="20" t="s">
        <v>14775</v>
      </c>
      <c r="AB819" s="20" t="s">
        <v>69</v>
      </c>
      <c r="AC819" s="20" t="s">
        <v>14884</v>
      </c>
      <c r="AD819" s="20" t="s">
        <v>69</v>
      </c>
      <c r="AE819" s="20" t="s">
        <v>17339</v>
      </c>
      <c r="AF819" s="20" t="s">
        <v>68</v>
      </c>
      <c r="AG819" s="20" t="s">
        <v>17338</v>
      </c>
      <c r="AH819" s="20"/>
      <c r="AI819" s="20" t="s">
        <v>14875</v>
      </c>
      <c r="AJ819" s="20" t="s">
        <v>14238</v>
      </c>
      <c r="AK819" s="20" t="s">
        <v>14283</v>
      </c>
      <c r="AL819" s="20"/>
      <c r="AM819" s="20" t="s">
        <v>16313</v>
      </c>
      <c r="AN819" s="20" t="s">
        <v>105</v>
      </c>
      <c r="AO819" s="20"/>
    </row>
    <row r="820" spans="1:41" x14ac:dyDescent="0.2">
      <c r="A820" s="20" t="s">
        <v>956</v>
      </c>
      <c r="B820" s="20" t="s">
        <v>17325</v>
      </c>
      <c r="C820" s="20" t="s">
        <v>16011</v>
      </c>
      <c r="D820" s="20" t="s">
        <v>571</v>
      </c>
      <c r="E820" s="20" t="s">
        <v>958</v>
      </c>
      <c r="F820" s="20" t="s">
        <v>17055</v>
      </c>
      <c r="G820" s="20" t="s">
        <v>17326</v>
      </c>
      <c r="H820" s="20" t="s">
        <v>110</v>
      </c>
      <c r="I820" s="20" t="s">
        <v>17327</v>
      </c>
      <c r="J820" s="20" t="s">
        <v>102</v>
      </c>
      <c r="K820" s="20" t="s">
        <v>14696</v>
      </c>
      <c r="L820" s="20" t="s">
        <v>17328</v>
      </c>
      <c r="M820" s="20" t="s">
        <v>17329</v>
      </c>
      <c r="N820" s="20" t="s">
        <v>14742</v>
      </c>
      <c r="O820" s="20" t="s">
        <v>14761</v>
      </c>
      <c r="P820" s="20" t="s">
        <v>14787</v>
      </c>
      <c r="Q820" s="20" t="s">
        <v>14823</v>
      </c>
      <c r="R820" s="20"/>
      <c r="S820" s="20" t="s">
        <v>17330</v>
      </c>
      <c r="T820" s="20" t="s">
        <v>14737</v>
      </c>
      <c r="U820" s="20" t="s">
        <v>15611</v>
      </c>
      <c r="V820" s="20" t="s">
        <v>15614</v>
      </c>
      <c r="W820" s="20"/>
      <c r="X820" s="20"/>
      <c r="Y820" s="20" t="s">
        <v>69</v>
      </c>
      <c r="Z820" s="20"/>
      <c r="AA820" s="20" t="s">
        <v>17332</v>
      </c>
      <c r="AB820" s="20" t="s">
        <v>69</v>
      </c>
      <c r="AC820" s="20" t="s">
        <v>14884</v>
      </c>
      <c r="AD820" s="20" t="s">
        <v>69</v>
      </c>
      <c r="AE820" s="20" t="s">
        <v>17340</v>
      </c>
      <c r="AF820" s="20" t="s">
        <v>68</v>
      </c>
      <c r="AG820" s="20" t="s">
        <v>17341</v>
      </c>
      <c r="AH820" s="20"/>
      <c r="AI820" s="20" t="s">
        <v>14875</v>
      </c>
      <c r="AJ820" s="20" t="s">
        <v>14238</v>
      </c>
      <c r="AK820" s="20" t="s">
        <v>14283</v>
      </c>
      <c r="AL820" s="20"/>
      <c r="AM820" s="20" t="s">
        <v>16313</v>
      </c>
      <c r="AN820" s="20" t="s">
        <v>105</v>
      </c>
      <c r="AO820" s="20"/>
    </row>
    <row r="821" spans="1:41" x14ac:dyDescent="0.2">
      <c r="A821" s="20" t="s">
        <v>956</v>
      </c>
      <c r="B821" s="20" t="s">
        <v>17325</v>
      </c>
      <c r="C821" s="20" t="s">
        <v>16011</v>
      </c>
      <c r="D821" s="20" t="s">
        <v>571</v>
      </c>
      <c r="E821" s="20" t="s">
        <v>958</v>
      </c>
      <c r="F821" s="20" t="s">
        <v>17055</v>
      </c>
      <c r="G821" s="20" t="s">
        <v>17326</v>
      </c>
      <c r="H821" s="20" t="s">
        <v>110</v>
      </c>
      <c r="I821" s="20" t="s">
        <v>17327</v>
      </c>
      <c r="J821" s="20" t="s">
        <v>102</v>
      </c>
      <c r="K821" s="20" t="s">
        <v>14696</v>
      </c>
      <c r="L821" s="20" t="s">
        <v>17328</v>
      </c>
      <c r="M821" s="20" t="s">
        <v>17329</v>
      </c>
      <c r="N821" s="20" t="s">
        <v>14742</v>
      </c>
      <c r="O821" s="20" t="s">
        <v>14761</v>
      </c>
      <c r="P821" s="20" t="s">
        <v>14787</v>
      </c>
      <c r="Q821" s="20" t="s">
        <v>14823</v>
      </c>
      <c r="R821" s="20"/>
      <c r="S821" s="20" t="s">
        <v>17330</v>
      </c>
      <c r="T821" s="20" t="s">
        <v>14790</v>
      </c>
      <c r="U821" s="20" t="s">
        <v>17238</v>
      </c>
      <c r="V821" s="20" t="s">
        <v>16911</v>
      </c>
      <c r="W821" s="20"/>
      <c r="X821" s="20"/>
      <c r="Y821" s="20" t="s">
        <v>69</v>
      </c>
      <c r="Z821" s="20"/>
      <c r="AA821" s="20" t="s">
        <v>14775</v>
      </c>
      <c r="AB821" s="20" t="s">
        <v>69</v>
      </c>
      <c r="AC821" s="20" t="s">
        <v>14884</v>
      </c>
      <c r="AD821" s="20" t="s">
        <v>69</v>
      </c>
      <c r="AE821" s="20" t="s">
        <v>17342</v>
      </c>
      <c r="AF821" s="20" t="s">
        <v>68</v>
      </c>
      <c r="AG821" s="20" t="s">
        <v>17341</v>
      </c>
      <c r="AH821" s="20"/>
      <c r="AI821" s="20" t="s">
        <v>14875</v>
      </c>
      <c r="AJ821" s="20" t="s">
        <v>14238</v>
      </c>
      <c r="AK821" s="20" t="s">
        <v>14283</v>
      </c>
      <c r="AL821" s="20"/>
      <c r="AM821" s="20" t="s">
        <v>16313</v>
      </c>
      <c r="AN821" s="20" t="s">
        <v>105</v>
      </c>
      <c r="AO821" s="20"/>
    </row>
    <row r="822" spans="1:41" x14ac:dyDescent="0.2">
      <c r="A822" s="20" t="s">
        <v>956</v>
      </c>
      <c r="B822" s="20" t="s">
        <v>17325</v>
      </c>
      <c r="C822" s="20" t="s">
        <v>16011</v>
      </c>
      <c r="D822" s="20" t="s">
        <v>571</v>
      </c>
      <c r="E822" s="20" t="s">
        <v>958</v>
      </c>
      <c r="F822" s="20" t="s">
        <v>17055</v>
      </c>
      <c r="G822" s="20" t="s">
        <v>17326</v>
      </c>
      <c r="H822" s="20" t="s">
        <v>110</v>
      </c>
      <c r="I822" s="20" t="s">
        <v>17327</v>
      </c>
      <c r="J822" s="20" t="s">
        <v>102</v>
      </c>
      <c r="K822" s="20" t="s">
        <v>14696</v>
      </c>
      <c r="L822" s="20" t="s">
        <v>17328</v>
      </c>
      <c r="M822" s="20" t="s">
        <v>17329</v>
      </c>
      <c r="N822" s="20" t="s">
        <v>14742</v>
      </c>
      <c r="O822" s="20" t="s">
        <v>14761</v>
      </c>
      <c r="P822" s="20" t="s">
        <v>14787</v>
      </c>
      <c r="Q822" s="20" t="s">
        <v>14823</v>
      </c>
      <c r="R822" s="20"/>
      <c r="S822" s="20" t="s">
        <v>17330</v>
      </c>
      <c r="T822" s="20" t="s">
        <v>14737</v>
      </c>
      <c r="U822" s="20" t="s">
        <v>15609</v>
      </c>
      <c r="V822" s="20" t="s">
        <v>16846</v>
      </c>
      <c r="W822" s="20"/>
      <c r="X822" s="20"/>
      <c r="Y822" s="20" t="s">
        <v>69</v>
      </c>
      <c r="Z822" s="20"/>
      <c r="AA822" s="20" t="s">
        <v>17332</v>
      </c>
      <c r="AB822" s="20" t="s">
        <v>69</v>
      </c>
      <c r="AC822" s="20" t="s">
        <v>14884</v>
      </c>
      <c r="AD822" s="20" t="s">
        <v>69</v>
      </c>
      <c r="AE822" s="20" t="s">
        <v>17343</v>
      </c>
      <c r="AF822" s="20" t="s">
        <v>68</v>
      </c>
      <c r="AG822" s="20" t="s">
        <v>17344</v>
      </c>
      <c r="AH822" s="20"/>
      <c r="AI822" s="20" t="s">
        <v>14875</v>
      </c>
      <c r="AJ822" s="20" t="s">
        <v>14238</v>
      </c>
      <c r="AK822" s="20" t="s">
        <v>14283</v>
      </c>
      <c r="AL822" s="20"/>
      <c r="AM822" s="20" t="s">
        <v>16313</v>
      </c>
      <c r="AN822" s="20" t="s">
        <v>105</v>
      </c>
      <c r="AO822" s="20"/>
    </row>
    <row r="823" spans="1:41" x14ac:dyDescent="0.2">
      <c r="A823" s="20" t="s">
        <v>956</v>
      </c>
      <c r="B823" s="20" t="s">
        <v>17325</v>
      </c>
      <c r="C823" s="20" t="s">
        <v>16011</v>
      </c>
      <c r="D823" s="20" t="s">
        <v>571</v>
      </c>
      <c r="E823" s="20" t="s">
        <v>958</v>
      </c>
      <c r="F823" s="20" t="s">
        <v>17055</v>
      </c>
      <c r="G823" s="20" t="s">
        <v>17326</v>
      </c>
      <c r="H823" s="20" t="s">
        <v>110</v>
      </c>
      <c r="I823" s="20" t="s">
        <v>17327</v>
      </c>
      <c r="J823" s="20" t="s">
        <v>102</v>
      </c>
      <c r="K823" s="20" t="s">
        <v>14696</v>
      </c>
      <c r="L823" s="20" t="s">
        <v>17328</v>
      </c>
      <c r="M823" s="20" t="s">
        <v>17329</v>
      </c>
      <c r="N823" s="20" t="s">
        <v>14742</v>
      </c>
      <c r="O823" s="20" t="s">
        <v>14761</v>
      </c>
      <c r="P823" s="20" t="s">
        <v>14787</v>
      </c>
      <c r="Q823" s="20" t="s">
        <v>14823</v>
      </c>
      <c r="R823" s="20"/>
      <c r="S823" s="20" t="s">
        <v>17330</v>
      </c>
      <c r="T823" s="20" t="s">
        <v>14790</v>
      </c>
      <c r="U823" s="20" t="s">
        <v>16257</v>
      </c>
      <c r="V823" s="20" t="s">
        <v>15477</v>
      </c>
      <c r="W823" s="20"/>
      <c r="X823" s="20"/>
      <c r="Y823" s="20" t="s">
        <v>69</v>
      </c>
      <c r="Z823" s="20"/>
      <c r="AA823" s="20" t="s">
        <v>14775</v>
      </c>
      <c r="AB823" s="20" t="s">
        <v>69</v>
      </c>
      <c r="AC823" s="20" t="s">
        <v>14884</v>
      </c>
      <c r="AD823" s="20" t="s">
        <v>69</v>
      </c>
      <c r="AE823" s="20" t="s">
        <v>17345</v>
      </c>
      <c r="AF823" s="20" t="s">
        <v>68</v>
      </c>
      <c r="AG823" s="20" t="s">
        <v>17344</v>
      </c>
      <c r="AH823" s="20"/>
      <c r="AI823" s="20" t="s">
        <v>14875</v>
      </c>
      <c r="AJ823" s="20" t="s">
        <v>14238</v>
      </c>
      <c r="AK823" s="20" t="s">
        <v>14283</v>
      </c>
      <c r="AL823" s="20"/>
      <c r="AM823" s="20" t="s">
        <v>16313</v>
      </c>
      <c r="AN823" s="20" t="s">
        <v>105</v>
      </c>
      <c r="AO823" s="20"/>
    </row>
    <row r="824" spans="1:41" x14ac:dyDescent="0.2">
      <c r="A824" s="20" t="s">
        <v>956</v>
      </c>
      <c r="B824" s="20" t="s">
        <v>17325</v>
      </c>
      <c r="C824" s="20" t="s">
        <v>16011</v>
      </c>
      <c r="D824" s="20" t="s">
        <v>571</v>
      </c>
      <c r="E824" s="20" t="s">
        <v>958</v>
      </c>
      <c r="F824" s="20" t="s">
        <v>17055</v>
      </c>
      <c r="G824" s="20" t="s">
        <v>17326</v>
      </c>
      <c r="H824" s="20" t="s">
        <v>110</v>
      </c>
      <c r="I824" s="20" t="s">
        <v>17327</v>
      </c>
      <c r="J824" s="20" t="s">
        <v>102</v>
      </c>
      <c r="K824" s="20" t="s">
        <v>14696</v>
      </c>
      <c r="L824" s="20" t="s">
        <v>17328</v>
      </c>
      <c r="M824" s="20" t="s">
        <v>17329</v>
      </c>
      <c r="N824" s="20" t="s">
        <v>110</v>
      </c>
      <c r="O824" s="20" t="s">
        <v>14761</v>
      </c>
      <c r="P824" s="20" t="s">
        <v>14787</v>
      </c>
      <c r="Q824" s="20" t="s">
        <v>14823</v>
      </c>
      <c r="R824" s="20"/>
      <c r="S824" s="20" t="s">
        <v>17330</v>
      </c>
      <c r="T824" s="20" t="s">
        <v>14737</v>
      </c>
      <c r="U824" s="20" t="s">
        <v>17346</v>
      </c>
      <c r="V824" s="20" t="s">
        <v>15612</v>
      </c>
      <c r="W824" s="20"/>
      <c r="X824" s="20" t="s">
        <v>15318</v>
      </c>
      <c r="Y824" s="20" t="s">
        <v>69</v>
      </c>
      <c r="Z824" s="20"/>
      <c r="AA824" s="20" t="s">
        <v>17332</v>
      </c>
      <c r="AB824" s="20" t="s">
        <v>69</v>
      </c>
      <c r="AC824" s="20" t="s">
        <v>14884</v>
      </c>
      <c r="AD824" s="20" t="s">
        <v>69</v>
      </c>
      <c r="AE824" s="20" t="s">
        <v>17347</v>
      </c>
      <c r="AF824" s="20" t="s">
        <v>68</v>
      </c>
      <c r="AG824" s="20" t="s">
        <v>17348</v>
      </c>
      <c r="AH824" s="20"/>
      <c r="AI824" s="20" t="s">
        <v>14875</v>
      </c>
      <c r="AJ824" s="20" t="s">
        <v>14238</v>
      </c>
      <c r="AK824" s="20" t="s">
        <v>14283</v>
      </c>
      <c r="AL824" s="20"/>
      <c r="AM824" s="20" t="s">
        <v>16313</v>
      </c>
      <c r="AN824" s="20" t="s">
        <v>105</v>
      </c>
      <c r="AO824" s="20"/>
    </row>
    <row r="825" spans="1:41" x14ac:dyDescent="0.2">
      <c r="A825" s="20" t="s">
        <v>956</v>
      </c>
      <c r="B825" s="20" t="s">
        <v>17325</v>
      </c>
      <c r="C825" s="20" t="s">
        <v>16011</v>
      </c>
      <c r="D825" s="20" t="s">
        <v>571</v>
      </c>
      <c r="E825" s="20" t="s">
        <v>958</v>
      </c>
      <c r="F825" s="20" t="s">
        <v>17055</v>
      </c>
      <c r="G825" s="20" t="s">
        <v>17326</v>
      </c>
      <c r="H825" s="20" t="s">
        <v>110</v>
      </c>
      <c r="I825" s="20" t="s">
        <v>17327</v>
      </c>
      <c r="J825" s="20" t="s">
        <v>102</v>
      </c>
      <c r="K825" s="20" t="s">
        <v>14696</v>
      </c>
      <c r="L825" s="20" t="s">
        <v>17328</v>
      </c>
      <c r="M825" s="20" t="s">
        <v>17329</v>
      </c>
      <c r="N825" s="20" t="s">
        <v>110</v>
      </c>
      <c r="O825" s="20" t="s">
        <v>14761</v>
      </c>
      <c r="P825" s="20" t="s">
        <v>14787</v>
      </c>
      <c r="Q825" s="20" t="s">
        <v>14823</v>
      </c>
      <c r="R825" s="20"/>
      <c r="S825" s="20" t="s">
        <v>17330</v>
      </c>
      <c r="T825" s="20" t="s">
        <v>14790</v>
      </c>
      <c r="U825" s="20" t="s">
        <v>16183</v>
      </c>
      <c r="V825" s="20" t="s">
        <v>15795</v>
      </c>
      <c r="W825" s="20"/>
      <c r="X825" s="20"/>
      <c r="Y825" s="20" t="s">
        <v>69</v>
      </c>
      <c r="Z825" s="20"/>
      <c r="AA825" s="20" t="s">
        <v>14775</v>
      </c>
      <c r="AB825" s="20" t="s">
        <v>69</v>
      </c>
      <c r="AC825" s="20" t="s">
        <v>14884</v>
      </c>
      <c r="AD825" s="20" t="s">
        <v>69</v>
      </c>
      <c r="AE825" s="20" t="s">
        <v>17349</v>
      </c>
      <c r="AF825" s="20" t="s">
        <v>68</v>
      </c>
      <c r="AG825" s="20" t="s">
        <v>17348</v>
      </c>
      <c r="AH825" s="20"/>
      <c r="AI825" s="20" t="s">
        <v>14875</v>
      </c>
      <c r="AJ825" s="20" t="s">
        <v>14238</v>
      </c>
      <c r="AK825" s="20" t="s">
        <v>14283</v>
      </c>
      <c r="AL825" s="20"/>
      <c r="AM825" s="20" t="s">
        <v>16313</v>
      </c>
      <c r="AN825" s="20" t="s">
        <v>105</v>
      </c>
      <c r="AO825" s="20"/>
    </row>
    <row r="826" spans="1:41" x14ac:dyDescent="0.2">
      <c r="A826" s="20" t="s">
        <v>956</v>
      </c>
      <c r="B826" s="20" t="s">
        <v>17325</v>
      </c>
      <c r="C826" s="20" t="s">
        <v>16011</v>
      </c>
      <c r="D826" s="20" t="s">
        <v>571</v>
      </c>
      <c r="E826" s="20" t="s">
        <v>958</v>
      </c>
      <c r="F826" s="20" t="s">
        <v>17055</v>
      </c>
      <c r="G826" s="20" t="s">
        <v>17326</v>
      </c>
      <c r="H826" s="20" t="s">
        <v>110</v>
      </c>
      <c r="I826" s="20" t="s">
        <v>17327</v>
      </c>
      <c r="J826" s="20" t="s">
        <v>102</v>
      </c>
      <c r="K826" s="20" t="s">
        <v>14696</v>
      </c>
      <c r="L826" s="20" t="s">
        <v>17328</v>
      </c>
      <c r="M826" s="20" t="s">
        <v>17329</v>
      </c>
      <c r="N826" s="20" t="s">
        <v>110</v>
      </c>
      <c r="O826" s="20" t="s">
        <v>14761</v>
      </c>
      <c r="P826" s="20" t="s">
        <v>14787</v>
      </c>
      <c r="Q826" s="20" t="s">
        <v>17350</v>
      </c>
      <c r="R826" s="20"/>
      <c r="S826" s="20" t="s">
        <v>17330</v>
      </c>
      <c r="T826" s="20" t="s">
        <v>14737</v>
      </c>
      <c r="U826" s="20" t="s">
        <v>17351</v>
      </c>
      <c r="V826" s="20" t="s">
        <v>15629</v>
      </c>
      <c r="W826" s="20"/>
      <c r="X826" s="20" t="s">
        <v>15643</v>
      </c>
      <c r="Y826" s="20" t="s">
        <v>69</v>
      </c>
      <c r="Z826" s="20"/>
      <c r="AA826" s="20" t="s">
        <v>17352</v>
      </c>
      <c r="AB826" s="20" t="s">
        <v>69</v>
      </c>
      <c r="AC826" s="20" t="s">
        <v>14884</v>
      </c>
      <c r="AD826" s="20" t="s">
        <v>69</v>
      </c>
      <c r="AE826" s="20" t="s">
        <v>17353</v>
      </c>
      <c r="AF826" s="20" t="s">
        <v>69</v>
      </c>
      <c r="AG826" s="20" t="s">
        <v>17354</v>
      </c>
      <c r="AH826" s="20"/>
      <c r="AI826" s="20" t="s">
        <v>14875</v>
      </c>
      <c r="AJ826" s="20" t="s">
        <v>14238</v>
      </c>
      <c r="AK826" s="20" t="s">
        <v>14283</v>
      </c>
      <c r="AL826" s="20"/>
      <c r="AM826" s="20" t="s">
        <v>16313</v>
      </c>
      <c r="AN826" s="20" t="s">
        <v>105</v>
      </c>
      <c r="AO826" s="20"/>
    </row>
    <row r="827" spans="1:41" x14ac:dyDescent="0.2">
      <c r="A827" s="20" t="s">
        <v>956</v>
      </c>
      <c r="B827" s="20" t="s">
        <v>17325</v>
      </c>
      <c r="C827" s="20" t="s">
        <v>16011</v>
      </c>
      <c r="D827" s="20" t="s">
        <v>571</v>
      </c>
      <c r="E827" s="20" t="s">
        <v>958</v>
      </c>
      <c r="F827" s="20" t="s">
        <v>17055</v>
      </c>
      <c r="G827" s="20" t="s">
        <v>17326</v>
      </c>
      <c r="H827" s="20" t="s">
        <v>110</v>
      </c>
      <c r="I827" s="20" t="s">
        <v>17327</v>
      </c>
      <c r="J827" s="20" t="s">
        <v>102</v>
      </c>
      <c r="K827" s="20" t="s">
        <v>14696</v>
      </c>
      <c r="L827" s="20" t="s">
        <v>17328</v>
      </c>
      <c r="M827" s="20" t="s">
        <v>17329</v>
      </c>
      <c r="N827" s="20" t="s">
        <v>110</v>
      </c>
      <c r="O827" s="20" t="s">
        <v>14761</v>
      </c>
      <c r="P827" s="20" t="s">
        <v>14787</v>
      </c>
      <c r="Q827" s="20" t="s">
        <v>16994</v>
      </c>
      <c r="R827" s="20"/>
      <c r="S827" s="20" t="s">
        <v>17330</v>
      </c>
      <c r="T827" s="20" t="s">
        <v>14737</v>
      </c>
      <c r="U827" s="20" t="s">
        <v>17351</v>
      </c>
      <c r="V827" s="20" t="s">
        <v>15620</v>
      </c>
      <c r="W827" s="20"/>
      <c r="X827" s="20" t="s">
        <v>17355</v>
      </c>
      <c r="Y827" s="20" t="s">
        <v>69</v>
      </c>
      <c r="Z827" s="20"/>
      <c r="AA827" s="20" t="s">
        <v>17352</v>
      </c>
      <c r="AB827" s="20" t="s">
        <v>69</v>
      </c>
      <c r="AC827" s="20" t="s">
        <v>14884</v>
      </c>
      <c r="AD827" s="20" t="s">
        <v>69</v>
      </c>
      <c r="AE827" s="20" t="s">
        <v>17353</v>
      </c>
      <c r="AF827" s="20" t="s">
        <v>69</v>
      </c>
      <c r="AG827" s="20" t="s">
        <v>17356</v>
      </c>
      <c r="AH827" s="20"/>
      <c r="AI827" s="20" t="s">
        <v>14875</v>
      </c>
      <c r="AJ827" s="20" t="s">
        <v>14238</v>
      </c>
      <c r="AK827" s="20" t="s">
        <v>14283</v>
      </c>
      <c r="AL827" s="20"/>
      <c r="AM827" s="20" t="s">
        <v>16313</v>
      </c>
      <c r="AN827" s="20" t="s">
        <v>105</v>
      </c>
      <c r="AO827" s="20"/>
    </row>
    <row r="828" spans="1:41" x14ac:dyDescent="0.2">
      <c r="A828" s="20" t="s">
        <v>956</v>
      </c>
      <c r="B828" s="20" t="s">
        <v>17325</v>
      </c>
      <c r="C828" s="20" t="s">
        <v>16011</v>
      </c>
      <c r="D828" s="20" t="s">
        <v>571</v>
      </c>
      <c r="E828" s="20" t="s">
        <v>958</v>
      </c>
      <c r="F828" s="20" t="s">
        <v>17055</v>
      </c>
      <c r="G828" s="20" t="s">
        <v>17326</v>
      </c>
      <c r="H828" s="20" t="s">
        <v>110</v>
      </c>
      <c r="I828" s="20" t="s">
        <v>17327</v>
      </c>
      <c r="J828" s="20" t="s">
        <v>102</v>
      </c>
      <c r="K828" s="20" t="s">
        <v>14696</v>
      </c>
      <c r="L828" s="20" t="s">
        <v>17328</v>
      </c>
      <c r="M828" s="20" t="s">
        <v>17329</v>
      </c>
      <c r="N828" s="20" t="s">
        <v>110</v>
      </c>
      <c r="O828" s="20" t="s">
        <v>14761</v>
      </c>
      <c r="P828" s="20" t="s">
        <v>14787</v>
      </c>
      <c r="Q828" s="20" t="s">
        <v>14823</v>
      </c>
      <c r="R828" s="20"/>
      <c r="S828" s="20" t="s">
        <v>17330</v>
      </c>
      <c r="T828" s="20" t="s">
        <v>14737</v>
      </c>
      <c r="U828" s="20" t="s">
        <v>17357</v>
      </c>
      <c r="V828" s="20" t="s">
        <v>17358</v>
      </c>
      <c r="W828" s="20"/>
      <c r="X828" s="20"/>
      <c r="Y828" s="20" t="s">
        <v>69</v>
      </c>
      <c r="Z828" s="20"/>
      <c r="AA828" s="20" t="s">
        <v>17359</v>
      </c>
      <c r="AB828" s="20" t="s">
        <v>69</v>
      </c>
      <c r="AC828" s="20" t="s">
        <v>14884</v>
      </c>
      <c r="AD828" s="20" t="s">
        <v>69</v>
      </c>
      <c r="AE828" s="20" t="s">
        <v>17360</v>
      </c>
      <c r="AF828" s="20" t="s">
        <v>69</v>
      </c>
      <c r="AG828" s="20" t="s">
        <v>17361</v>
      </c>
      <c r="AH828" s="20"/>
      <c r="AI828" s="20" t="s">
        <v>14875</v>
      </c>
      <c r="AJ828" s="20" t="s">
        <v>14238</v>
      </c>
      <c r="AK828" s="20" t="s">
        <v>14283</v>
      </c>
      <c r="AL828" s="20"/>
      <c r="AM828" s="20" t="s">
        <v>16313</v>
      </c>
      <c r="AN828" s="20" t="s">
        <v>105</v>
      </c>
      <c r="AO828" s="20"/>
    </row>
    <row r="829" spans="1:41" x14ac:dyDescent="0.2">
      <c r="A829" s="20" t="s">
        <v>956</v>
      </c>
      <c r="B829" s="20" t="s">
        <v>17325</v>
      </c>
      <c r="C829" s="20" t="s">
        <v>16011</v>
      </c>
      <c r="D829" s="20" t="s">
        <v>571</v>
      </c>
      <c r="E829" s="20" t="s">
        <v>958</v>
      </c>
      <c r="F829" s="20" t="s">
        <v>17055</v>
      </c>
      <c r="G829" s="20" t="s">
        <v>17326</v>
      </c>
      <c r="H829" s="20" t="s">
        <v>110</v>
      </c>
      <c r="I829" s="20" t="s">
        <v>17327</v>
      </c>
      <c r="J829" s="20" t="s">
        <v>102</v>
      </c>
      <c r="K829" s="20" t="s">
        <v>14696</v>
      </c>
      <c r="L829" s="20" t="s">
        <v>17328</v>
      </c>
      <c r="M829" s="20" t="s">
        <v>17329</v>
      </c>
      <c r="N829" s="20" t="s">
        <v>110</v>
      </c>
      <c r="O829" s="20" t="s">
        <v>14761</v>
      </c>
      <c r="P829" s="20" t="s">
        <v>14787</v>
      </c>
      <c r="Q829" s="20" t="s">
        <v>14823</v>
      </c>
      <c r="R829" s="20"/>
      <c r="S829" s="20" t="s">
        <v>17330</v>
      </c>
      <c r="T829" s="20" t="s">
        <v>14737</v>
      </c>
      <c r="U829" s="20" t="s">
        <v>17362</v>
      </c>
      <c r="V829" s="20" t="s">
        <v>17363</v>
      </c>
      <c r="W829" s="20"/>
      <c r="X829" s="20"/>
      <c r="Y829" s="20" t="s">
        <v>69</v>
      </c>
      <c r="Z829" s="20"/>
      <c r="AA829" s="20" t="s">
        <v>17359</v>
      </c>
      <c r="AB829" s="20" t="s">
        <v>69</v>
      </c>
      <c r="AC829" s="20" t="s">
        <v>14884</v>
      </c>
      <c r="AD829" s="20" t="s">
        <v>69</v>
      </c>
      <c r="AE829" s="20" t="s">
        <v>17364</v>
      </c>
      <c r="AF829" s="20" t="s">
        <v>69</v>
      </c>
      <c r="AG829" s="20" t="s">
        <v>17365</v>
      </c>
      <c r="AH829" s="20"/>
      <c r="AI829" s="20" t="s">
        <v>14875</v>
      </c>
      <c r="AJ829" s="20" t="s">
        <v>14238</v>
      </c>
      <c r="AK829" s="20" t="s">
        <v>14283</v>
      </c>
      <c r="AL829" s="20"/>
      <c r="AM829" s="20" t="s">
        <v>16313</v>
      </c>
      <c r="AN829" s="20" t="s">
        <v>105</v>
      </c>
      <c r="AO829" s="20"/>
    </row>
    <row r="830" spans="1:41" x14ac:dyDescent="0.2">
      <c r="A830" s="20" t="s">
        <v>956</v>
      </c>
      <c r="B830" s="20" t="s">
        <v>17325</v>
      </c>
      <c r="C830" s="20" t="s">
        <v>16011</v>
      </c>
      <c r="D830" s="20" t="s">
        <v>571</v>
      </c>
      <c r="E830" s="20" t="s">
        <v>958</v>
      </c>
      <c r="F830" s="20" t="s">
        <v>17055</v>
      </c>
      <c r="G830" s="20" t="s">
        <v>17326</v>
      </c>
      <c r="H830" s="20" t="s">
        <v>110</v>
      </c>
      <c r="I830" s="20" t="s">
        <v>17327</v>
      </c>
      <c r="J830" s="20" t="s">
        <v>102</v>
      </c>
      <c r="K830" s="20" t="s">
        <v>14696</v>
      </c>
      <c r="L830" s="20" t="s">
        <v>17328</v>
      </c>
      <c r="M830" s="20" t="s">
        <v>17329</v>
      </c>
      <c r="N830" s="20" t="s">
        <v>110</v>
      </c>
      <c r="O830" s="20" t="s">
        <v>14761</v>
      </c>
      <c r="P830" s="20" t="s">
        <v>14787</v>
      </c>
      <c r="Q830" s="20" t="s">
        <v>14823</v>
      </c>
      <c r="R830" s="20"/>
      <c r="S830" s="20" t="s">
        <v>17330</v>
      </c>
      <c r="T830" s="20" t="s">
        <v>14737</v>
      </c>
      <c r="U830" s="20" t="s">
        <v>17366</v>
      </c>
      <c r="V830" s="20" t="s">
        <v>17367</v>
      </c>
      <c r="W830" s="20" t="s">
        <v>17368</v>
      </c>
      <c r="X830" s="20" t="s">
        <v>17369</v>
      </c>
      <c r="Y830" s="20" t="s">
        <v>69</v>
      </c>
      <c r="Z830" s="20"/>
      <c r="AA830" s="20" t="s">
        <v>17370</v>
      </c>
      <c r="AB830" s="20" t="s">
        <v>69</v>
      </c>
      <c r="AC830" s="20" t="s">
        <v>14884</v>
      </c>
      <c r="AD830" s="20" t="s">
        <v>69</v>
      </c>
      <c r="AE830" s="20" t="s">
        <v>17371</v>
      </c>
      <c r="AF830" s="20" t="s">
        <v>69</v>
      </c>
      <c r="AG830" s="20" t="s">
        <v>17372</v>
      </c>
      <c r="AH830" s="20"/>
      <c r="AI830" s="20" t="s">
        <v>14875</v>
      </c>
      <c r="AJ830" s="20" t="s">
        <v>14238</v>
      </c>
      <c r="AK830" s="20" t="s">
        <v>14283</v>
      </c>
      <c r="AL830" s="20" t="s">
        <v>14276</v>
      </c>
      <c r="AM830" s="20" t="s">
        <v>16313</v>
      </c>
      <c r="AN830" s="20" t="s">
        <v>105</v>
      </c>
      <c r="AO830" s="20"/>
    </row>
    <row r="831" spans="1:41" x14ac:dyDescent="0.2">
      <c r="A831" s="20" t="s">
        <v>956</v>
      </c>
      <c r="B831" s="20" t="s">
        <v>17325</v>
      </c>
      <c r="C831" s="20" t="s">
        <v>16011</v>
      </c>
      <c r="D831" s="20" t="s">
        <v>571</v>
      </c>
      <c r="E831" s="20" t="s">
        <v>958</v>
      </c>
      <c r="F831" s="20" t="s">
        <v>17055</v>
      </c>
      <c r="G831" s="20" t="s">
        <v>17326</v>
      </c>
      <c r="H831" s="20" t="s">
        <v>110</v>
      </c>
      <c r="I831" s="20" t="s">
        <v>17327</v>
      </c>
      <c r="J831" s="20" t="s">
        <v>102</v>
      </c>
      <c r="K831" s="20" t="s">
        <v>14696</v>
      </c>
      <c r="L831" s="20" t="s">
        <v>17328</v>
      </c>
      <c r="M831" s="20" t="s">
        <v>17329</v>
      </c>
      <c r="N831" s="20" t="s">
        <v>110</v>
      </c>
      <c r="O831" s="20" t="s">
        <v>14761</v>
      </c>
      <c r="P831" s="20" t="s">
        <v>14787</v>
      </c>
      <c r="Q831" s="20" t="s">
        <v>14823</v>
      </c>
      <c r="R831" s="20"/>
      <c r="S831" s="20" t="s">
        <v>17330</v>
      </c>
      <c r="T831" s="20" t="s">
        <v>14737</v>
      </c>
      <c r="U831" s="20" t="s">
        <v>17373</v>
      </c>
      <c r="V831" s="20" t="s">
        <v>17374</v>
      </c>
      <c r="W831" s="20" t="s">
        <v>17148</v>
      </c>
      <c r="X831" s="20" t="s">
        <v>17375</v>
      </c>
      <c r="Y831" s="20" t="s">
        <v>69</v>
      </c>
      <c r="Z831" s="20"/>
      <c r="AA831" s="20" t="s">
        <v>17370</v>
      </c>
      <c r="AB831" s="20" t="s">
        <v>69</v>
      </c>
      <c r="AC831" s="20" t="s">
        <v>14884</v>
      </c>
      <c r="AD831" s="20" t="s">
        <v>69</v>
      </c>
      <c r="AE831" s="20" t="s">
        <v>17376</v>
      </c>
      <c r="AF831" s="20" t="s">
        <v>69</v>
      </c>
      <c r="AG831" s="20" t="s">
        <v>17377</v>
      </c>
      <c r="AH831" s="20"/>
      <c r="AI831" s="20" t="s">
        <v>14875</v>
      </c>
      <c r="AJ831" s="20" t="s">
        <v>14238</v>
      </c>
      <c r="AK831" s="20" t="s">
        <v>14283</v>
      </c>
      <c r="AL831" s="20" t="s">
        <v>14276</v>
      </c>
      <c r="AM831" s="20" t="s">
        <v>16313</v>
      </c>
      <c r="AN831" s="20" t="s">
        <v>105</v>
      </c>
      <c r="AO831" s="20"/>
    </row>
    <row r="832" spans="1:41" x14ac:dyDescent="0.2">
      <c r="A832" s="20" t="s">
        <v>956</v>
      </c>
      <c r="B832" s="20" t="s">
        <v>17325</v>
      </c>
      <c r="C832" s="20" t="s">
        <v>16011</v>
      </c>
      <c r="D832" s="20" t="s">
        <v>571</v>
      </c>
      <c r="E832" s="20" t="s">
        <v>958</v>
      </c>
      <c r="F832" s="20" t="s">
        <v>17055</v>
      </c>
      <c r="G832" s="20" t="s">
        <v>17326</v>
      </c>
      <c r="H832" s="20" t="s">
        <v>110</v>
      </c>
      <c r="I832" s="20" t="s">
        <v>17327</v>
      </c>
      <c r="J832" s="20" t="s">
        <v>102</v>
      </c>
      <c r="K832" s="20" t="s">
        <v>14696</v>
      </c>
      <c r="L832" s="20" t="s">
        <v>17328</v>
      </c>
      <c r="M832" s="20" t="s">
        <v>17329</v>
      </c>
      <c r="N832" s="20" t="s">
        <v>110</v>
      </c>
      <c r="O832" s="20" t="s">
        <v>14761</v>
      </c>
      <c r="P832" s="20" t="s">
        <v>14787</v>
      </c>
      <c r="Q832" s="20" t="s">
        <v>14823</v>
      </c>
      <c r="R832" s="20"/>
      <c r="S832" s="20" t="s">
        <v>17330</v>
      </c>
      <c r="T832" s="20" t="s">
        <v>14737</v>
      </c>
      <c r="U832" s="20" t="s">
        <v>17378</v>
      </c>
      <c r="V832" s="20" t="s">
        <v>17379</v>
      </c>
      <c r="W832" s="20" t="s">
        <v>17380</v>
      </c>
      <c r="X832" s="20" t="s">
        <v>17381</v>
      </c>
      <c r="Y832" s="20" t="s">
        <v>69</v>
      </c>
      <c r="Z832" s="20"/>
      <c r="AA832" s="20" t="s">
        <v>17370</v>
      </c>
      <c r="AB832" s="20" t="s">
        <v>69</v>
      </c>
      <c r="AC832" s="20" t="s">
        <v>14884</v>
      </c>
      <c r="AD832" s="20" t="s">
        <v>69</v>
      </c>
      <c r="AE832" s="20" t="s">
        <v>17382</v>
      </c>
      <c r="AF832" s="20" t="s">
        <v>69</v>
      </c>
      <c r="AG832" s="20" t="s">
        <v>17383</v>
      </c>
      <c r="AH832" s="20"/>
      <c r="AI832" s="20" t="s">
        <v>14875</v>
      </c>
      <c r="AJ832" s="20" t="s">
        <v>14238</v>
      </c>
      <c r="AK832" s="20" t="s">
        <v>14283</v>
      </c>
      <c r="AL832" s="20" t="s">
        <v>14276</v>
      </c>
      <c r="AM832" s="20" t="s">
        <v>16313</v>
      </c>
      <c r="AN832" s="20" t="s">
        <v>105</v>
      </c>
      <c r="AO832" s="20"/>
    </row>
    <row r="833" spans="1:41" x14ac:dyDescent="0.2">
      <c r="A833" s="20" t="s">
        <v>956</v>
      </c>
      <c r="B833" s="20" t="s">
        <v>17325</v>
      </c>
      <c r="C833" s="20" t="s">
        <v>16011</v>
      </c>
      <c r="D833" s="20" t="s">
        <v>571</v>
      </c>
      <c r="E833" s="20" t="s">
        <v>958</v>
      </c>
      <c r="F833" s="20" t="s">
        <v>17055</v>
      </c>
      <c r="G833" s="20" t="s">
        <v>17326</v>
      </c>
      <c r="H833" s="20" t="s">
        <v>110</v>
      </c>
      <c r="I833" s="20" t="s">
        <v>17327</v>
      </c>
      <c r="J833" s="20" t="s">
        <v>102</v>
      </c>
      <c r="K833" s="20" t="s">
        <v>14696</v>
      </c>
      <c r="L833" s="20" t="s">
        <v>17328</v>
      </c>
      <c r="M833" s="20" t="s">
        <v>17329</v>
      </c>
      <c r="N833" s="20" t="s">
        <v>110</v>
      </c>
      <c r="O833" s="20" t="s">
        <v>14761</v>
      </c>
      <c r="P833" s="20" t="s">
        <v>14787</v>
      </c>
      <c r="Q833" s="20" t="s">
        <v>14823</v>
      </c>
      <c r="R833" s="20"/>
      <c r="S833" s="20" t="s">
        <v>17330</v>
      </c>
      <c r="T833" s="20" t="s">
        <v>14737</v>
      </c>
      <c r="U833" s="20" t="s">
        <v>17384</v>
      </c>
      <c r="V833" s="20" t="s">
        <v>17385</v>
      </c>
      <c r="W833" s="20" t="s">
        <v>17386</v>
      </c>
      <c r="X833" s="20" t="s">
        <v>17387</v>
      </c>
      <c r="Y833" s="20" t="s">
        <v>69</v>
      </c>
      <c r="Z833" s="20"/>
      <c r="AA833" s="20" t="s">
        <v>17370</v>
      </c>
      <c r="AB833" s="20" t="s">
        <v>69</v>
      </c>
      <c r="AC833" s="20" t="s">
        <v>14884</v>
      </c>
      <c r="AD833" s="20" t="s">
        <v>69</v>
      </c>
      <c r="AE833" s="20" t="s">
        <v>17388</v>
      </c>
      <c r="AF833" s="20" t="s">
        <v>69</v>
      </c>
      <c r="AG833" s="20" t="s">
        <v>17389</v>
      </c>
      <c r="AH833" s="20"/>
      <c r="AI833" s="20" t="s">
        <v>14875</v>
      </c>
      <c r="AJ833" s="20" t="s">
        <v>14238</v>
      </c>
      <c r="AK833" s="20" t="s">
        <v>14283</v>
      </c>
      <c r="AL833" s="20" t="s">
        <v>14276</v>
      </c>
      <c r="AM833" s="20" t="s">
        <v>16313</v>
      </c>
      <c r="AN833" s="20" t="s">
        <v>105</v>
      </c>
      <c r="AO833" s="20"/>
    </row>
    <row r="834" spans="1:41" x14ac:dyDescent="0.2">
      <c r="A834" s="20" t="s">
        <v>956</v>
      </c>
      <c r="B834" s="20" t="s">
        <v>17325</v>
      </c>
      <c r="C834" s="20" t="s">
        <v>16011</v>
      </c>
      <c r="D834" s="20" t="s">
        <v>571</v>
      </c>
      <c r="E834" s="20" t="s">
        <v>958</v>
      </c>
      <c r="F834" s="20" t="s">
        <v>17055</v>
      </c>
      <c r="G834" s="20" t="s">
        <v>17326</v>
      </c>
      <c r="H834" s="20" t="s">
        <v>110</v>
      </c>
      <c r="I834" s="20" t="s">
        <v>17327</v>
      </c>
      <c r="J834" s="20" t="s">
        <v>102</v>
      </c>
      <c r="K834" s="20" t="s">
        <v>14696</v>
      </c>
      <c r="L834" s="20" t="s">
        <v>17328</v>
      </c>
      <c r="M834" s="20" t="s">
        <v>17329</v>
      </c>
      <c r="N834" s="20" t="s">
        <v>110</v>
      </c>
      <c r="O834" s="20" t="s">
        <v>14761</v>
      </c>
      <c r="P834" s="20" t="s">
        <v>14787</v>
      </c>
      <c r="Q834" s="20" t="s">
        <v>14823</v>
      </c>
      <c r="R834" s="20"/>
      <c r="S834" s="20" t="s">
        <v>17330</v>
      </c>
      <c r="T834" s="20" t="s">
        <v>14737</v>
      </c>
      <c r="U834" s="20" t="s">
        <v>15196</v>
      </c>
      <c r="V834" s="20" t="s">
        <v>14777</v>
      </c>
      <c r="W834" s="20" t="s">
        <v>16863</v>
      </c>
      <c r="X834" s="20" t="s">
        <v>17112</v>
      </c>
      <c r="Y834" s="20" t="s">
        <v>69</v>
      </c>
      <c r="Z834" s="20"/>
      <c r="AA834" s="20" t="s">
        <v>17352</v>
      </c>
      <c r="AB834" s="20" t="s">
        <v>69</v>
      </c>
      <c r="AC834" s="20" t="s">
        <v>14884</v>
      </c>
      <c r="AD834" s="20" t="s">
        <v>69</v>
      </c>
      <c r="AE834" s="20" t="s">
        <v>17390</v>
      </c>
      <c r="AF834" s="20" t="s">
        <v>69</v>
      </c>
      <c r="AG834" s="20" t="s">
        <v>17391</v>
      </c>
      <c r="AH834" s="20"/>
      <c r="AI834" s="20" t="s">
        <v>14875</v>
      </c>
      <c r="AJ834" s="20" t="s">
        <v>14238</v>
      </c>
      <c r="AK834" s="20" t="s">
        <v>14283</v>
      </c>
      <c r="AL834" s="20" t="s">
        <v>14276</v>
      </c>
      <c r="AM834" s="20" t="s">
        <v>16313</v>
      </c>
      <c r="AN834" s="20" t="s">
        <v>105</v>
      </c>
      <c r="AO834" s="20"/>
    </row>
    <row r="835" spans="1:41" x14ac:dyDescent="0.2">
      <c r="A835" s="20" t="s">
        <v>956</v>
      </c>
      <c r="B835" s="20" t="s">
        <v>17325</v>
      </c>
      <c r="C835" s="20" t="s">
        <v>16011</v>
      </c>
      <c r="D835" s="20" t="s">
        <v>571</v>
      </c>
      <c r="E835" s="20" t="s">
        <v>958</v>
      </c>
      <c r="F835" s="20" t="s">
        <v>17055</v>
      </c>
      <c r="G835" s="20" t="s">
        <v>17326</v>
      </c>
      <c r="H835" s="20" t="s">
        <v>110</v>
      </c>
      <c r="I835" s="20" t="s">
        <v>17327</v>
      </c>
      <c r="J835" s="20" t="s">
        <v>102</v>
      </c>
      <c r="K835" s="20" t="s">
        <v>14696</v>
      </c>
      <c r="L835" s="20" t="s">
        <v>17328</v>
      </c>
      <c r="M835" s="20" t="s">
        <v>17329</v>
      </c>
      <c r="N835" s="20" t="s">
        <v>110</v>
      </c>
      <c r="O835" s="20" t="s">
        <v>14761</v>
      </c>
      <c r="P835" s="20" t="s">
        <v>14787</v>
      </c>
      <c r="Q835" s="20" t="s">
        <v>14823</v>
      </c>
      <c r="R835" s="20"/>
      <c r="S835" s="20" t="s">
        <v>17330</v>
      </c>
      <c r="T835" s="20" t="s">
        <v>14737</v>
      </c>
      <c r="U835" s="20" t="s">
        <v>17392</v>
      </c>
      <c r="V835" s="20" t="s">
        <v>17393</v>
      </c>
      <c r="W835" s="20"/>
      <c r="X835" s="20"/>
      <c r="Y835" s="20" t="s">
        <v>69</v>
      </c>
      <c r="Z835" s="20"/>
      <c r="AA835" s="20" t="s">
        <v>17352</v>
      </c>
      <c r="AB835" s="20" t="s">
        <v>69</v>
      </c>
      <c r="AC835" s="20" t="s">
        <v>14884</v>
      </c>
      <c r="AD835" s="20" t="s">
        <v>69</v>
      </c>
      <c r="AE835" s="20" t="s">
        <v>17394</v>
      </c>
      <c r="AF835" s="20" t="s">
        <v>69</v>
      </c>
      <c r="AG835" s="20" t="s">
        <v>17395</v>
      </c>
      <c r="AH835" s="20"/>
      <c r="AI835" s="20" t="s">
        <v>14875</v>
      </c>
      <c r="AJ835" s="20" t="s">
        <v>14238</v>
      </c>
      <c r="AK835" s="20" t="s">
        <v>14283</v>
      </c>
      <c r="AL835" s="20"/>
      <c r="AM835" s="20" t="s">
        <v>16313</v>
      </c>
      <c r="AN835" s="20" t="s">
        <v>105</v>
      </c>
      <c r="AO835" s="20"/>
    </row>
    <row r="836" spans="1:41" x14ac:dyDescent="0.2">
      <c r="A836" s="20" t="s">
        <v>1130</v>
      </c>
      <c r="B836" s="20" t="s">
        <v>17396</v>
      </c>
      <c r="C836" s="20" t="s">
        <v>17397</v>
      </c>
      <c r="D836" s="20" t="s">
        <v>391</v>
      </c>
      <c r="E836" s="20" t="s">
        <v>1132</v>
      </c>
      <c r="F836" s="20" t="s">
        <v>421</v>
      </c>
      <c r="G836" s="20" t="s">
        <v>17398</v>
      </c>
      <c r="H836" s="20" t="s">
        <v>14757</v>
      </c>
      <c r="I836" s="20" t="s">
        <v>17399</v>
      </c>
      <c r="J836" s="20" t="s">
        <v>102</v>
      </c>
      <c r="K836" s="20" t="s">
        <v>14732</v>
      </c>
      <c r="L836" s="20" t="s">
        <v>17400</v>
      </c>
      <c r="M836" s="20" t="s">
        <v>17401</v>
      </c>
      <c r="N836" s="20" t="s">
        <v>14698</v>
      </c>
      <c r="O836" s="20" t="s">
        <v>14772</v>
      </c>
      <c r="P836" s="20" t="s">
        <v>14787</v>
      </c>
      <c r="Q836" s="20"/>
      <c r="R836" s="20"/>
      <c r="S836" s="20" t="s">
        <v>17402</v>
      </c>
      <c r="T836" s="20" t="s">
        <v>14790</v>
      </c>
      <c r="U836" s="20" t="s">
        <v>15078</v>
      </c>
      <c r="V836" s="20" t="s">
        <v>14831</v>
      </c>
      <c r="W836" s="20"/>
      <c r="X836" s="20"/>
      <c r="Y836" s="20" t="s">
        <v>69</v>
      </c>
      <c r="Z836" s="20"/>
      <c r="AA836" s="20" t="s">
        <v>17403</v>
      </c>
      <c r="AB836" s="20" t="s">
        <v>68</v>
      </c>
      <c r="AC836" s="20" t="s">
        <v>69</v>
      </c>
      <c r="AD836" s="20" t="s">
        <v>69</v>
      </c>
      <c r="AE836" s="20" t="s">
        <v>17404</v>
      </c>
      <c r="AF836" s="20" t="s">
        <v>68</v>
      </c>
      <c r="AG836" s="20" t="s">
        <v>17405</v>
      </c>
      <c r="AH836" s="20"/>
      <c r="AI836" s="20" t="s">
        <v>14875</v>
      </c>
      <c r="AJ836" s="20" t="s">
        <v>17406</v>
      </c>
      <c r="AK836" s="20" t="s">
        <v>14303</v>
      </c>
      <c r="AL836" s="20"/>
      <c r="AM836" s="20" t="s">
        <v>14910</v>
      </c>
      <c r="AN836" s="20" t="s">
        <v>105</v>
      </c>
      <c r="AO836" s="20"/>
    </row>
    <row r="837" spans="1:41" x14ac:dyDescent="0.2">
      <c r="A837" s="20" t="s">
        <v>1130</v>
      </c>
      <c r="B837" s="20" t="s">
        <v>17396</v>
      </c>
      <c r="C837" s="20" t="s">
        <v>17397</v>
      </c>
      <c r="D837" s="20" t="s">
        <v>391</v>
      </c>
      <c r="E837" s="20" t="s">
        <v>1132</v>
      </c>
      <c r="F837" s="20" t="s">
        <v>421</v>
      </c>
      <c r="G837" s="20" t="s">
        <v>17398</v>
      </c>
      <c r="H837" s="20" t="s">
        <v>14757</v>
      </c>
      <c r="I837" s="20" t="s">
        <v>17399</v>
      </c>
      <c r="J837" s="20" t="s">
        <v>102</v>
      </c>
      <c r="K837" s="20" t="s">
        <v>14732</v>
      </c>
      <c r="L837" s="20" t="s">
        <v>17400</v>
      </c>
      <c r="M837" s="20" t="s">
        <v>17401</v>
      </c>
      <c r="N837" s="20" t="s">
        <v>14698</v>
      </c>
      <c r="O837" s="20" t="s">
        <v>14772</v>
      </c>
      <c r="P837" s="20" t="s">
        <v>14787</v>
      </c>
      <c r="Q837" s="20"/>
      <c r="R837" s="20"/>
      <c r="S837" s="20" t="s">
        <v>17402</v>
      </c>
      <c r="T837" s="20" t="s">
        <v>14790</v>
      </c>
      <c r="U837" s="20" t="s">
        <v>14930</v>
      </c>
      <c r="V837" s="20" t="s">
        <v>14815</v>
      </c>
      <c r="W837" s="20"/>
      <c r="X837" s="20"/>
      <c r="Y837" s="20" t="s">
        <v>69</v>
      </c>
      <c r="Z837" s="20"/>
      <c r="AA837" s="20" t="s">
        <v>17403</v>
      </c>
      <c r="AB837" s="20" t="s">
        <v>68</v>
      </c>
      <c r="AC837" s="20" t="s">
        <v>69</v>
      </c>
      <c r="AD837" s="20" t="s">
        <v>69</v>
      </c>
      <c r="AE837" s="20" t="s">
        <v>17404</v>
      </c>
      <c r="AF837" s="20" t="s">
        <v>69</v>
      </c>
      <c r="AG837" s="20" t="s">
        <v>17407</v>
      </c>
      <c r="AH837" s="20"/>
      <c r="AI837" s="20" t="s">
        <v>14875</v>
      </c>
      <c r="AJ837" s="20" t="s">
        <v>17406</v>
      </c>
      <c r="AK837" s="20" t="s">
        <v>14303</v>
      </c>
      <c r="AL837" s="20"/>
      <c r="AM837" s="20" t="s">
        <v>14910</v>
      </c>
      <c r="AN837" s="20" t="s">
        <v>105</v>
      </c>
      <c r="AO837" s="20"/>
    </row>
    <row r="838" spans="1:41" x14ac:dyDescent="0.2">
      <c r="A838" s="20" t="s">
        <v>1130</v>
      </c>
      <c r="B838" s="20" t="s">
        <v>17396</v>
      </c>
      <c r="C838" s="20" t="s">
        <v>17397</v>
      </c>
      <c r="D838" s="20" t="s">
        <v>391</v>
      </c>
      <c r="E838" s="20" t="s">
        <v>1132</v>
      </c>
      <c r="F838" s="20" t="s">
        <v>421</v>
      </c>
      <c r="G838" s="20" t="s">
        <v>17398</v>
      </c>
      <c r="H838" s="20" t="s">
        <v>14757</v>
      </c>
      <c r="I838" s="20" t="s">
        <v>17399</v>
      </c>
      <c r="J838" s="20" t="s">
        <v>102</v>
      </c>
      <c r="K838" s="20" t="s">
        <v>14732</v>
      </c>
      <c r="L838" s="20" t="s">
        <v>17400</v>
      </c>
      <c r="M838" s="20" t="s">
        <v>17401</v>
      </c>
      <c r="N838" s="20" t="s">
        <v>14698</v>
      </c>
      <c r="O838" s="20" t="s">
        <v>14772</v>
      </c>
      <c r="P838" s="20" t="s">
        <v>14787</v>
      </c>
      <c r="Q838" s="20"/>
      <c r="R838" s="20"/>
      <c r="S838" s="20" t="s">
        <v>17402</v>
      </c>
      <c r="T838" s="20" t="s">
        <v>14790</v>
      </c>
      <c r="U838" s="20" t="s">
        <v>14815</v>
      </c>
      <c r="V838" s="20" t="s">
        <v>16486</v>
      </c>
      <c r="W838" s="20"/>
      <c r="X838" s="20"/>
      <c r="Y838" s="20" t="s">
        <v>69</v>
      </c>
      <c r="Z838" s="20"/>
      <c r="AA838" s="20" t="s">
        <v>17403</v>
      </c>
      <c r="AB838" s="20" t="s">
        <v>68</v>
      </c>
      <c r="AC838" s="20" t="s">
        <v>69</v>
      </c>
      <c r="AD838" s="20" t="s">
        <v>69</v>
      </c>
      <c r="AE838" s="20" t="s">
        <v>17404</v>
      </c>
      <c r="AF838" s="20" t="s">
        <v>69</v>
      </c>
      <c r="AG838" s="20" t="s">
        <v>17408</v>
      </c>
      <c r="AH838" s="20"/>
      <c r="AI838" s="20" t="s">
        <v>14875</v>
      </c>
      <c r="AJ838" s="20" t="s">
        <v>17406</v>
      </c>
      <c r="AK838" s="20" t="s">
        <v>14303</v>
      </c>
      <c r="AL838" s="20"/>
      <c r="AM838" s="20" t="s">
        <v>14910</v>
      </c>
      <c r="AN838" s="20" t="s">
        <v>105</v>
      </c>
      <c r="AO838" s="20"/>
    </row>
    <row r="839" spans="1:41" x14ac:dyDescent="0.2">
      <c r="A839" s="20" t="s">
        <v>1130</v>
      </c>
      <c r="B839" s="20" t="s">
        <v>17396</v>
      </c>
      <c r="C839" s="20" t="s">
        <v>17397</v>
      </c>
      <c r="D839" s="20" t="s">
        <v>391</v>
      </c>
      <c r="E839" s="20" t="s">
        <v>1132</v>
      </c>
      <c r="F839" s="20" t="s">
        <v>421</v>
      </c>
      <c r="G839" s="20" t="s">
        <v>17398</v>
      </c>
      <c r="H839" s="20" t="s">
        <v>14757</v>
      </c>
      <c r="I839" s="20" t="s">
        <v>17399</v>
      </c>
      <c r="J839" s="20" t="s">
        <v>102</v>
      </c>
      <c r="K839" s="20" t="s">
        <v>14732</v>
      </c>
      <c r="L839" s="20" t="s">
        <v>17400</v>
      </c>
      <c r="M839" s="20" t="s">
        <v>17401</v>
      </c>
      <c r="N839" s="20" t="s">
        <v>14698</v>
      </c>
      <c r="O839" s="20" t="s">
        <v>14772</v>
      </c>
      <c r="P839" s="20" t="s">
        <v>14787</v>
      </c>
      <c r="Q839" s="20"/>
      <c r="R839" s="20"/>
      <c r="S839" s="20" t="s">
        <v>17402</v>
      </c>
      <c r="T839" s="20" t="s">
        <v>14790</v>
      </c>
      <c r="U839" s="20" t="s">
        <v>14831</v>
      </c>
      <c r="V839" s="20" t="s">
        <v>16486</v>
      </c>
      <c r="W839" s="20"/>
      <c r="X839" s="20"/>
      <c r="Y839" s="20" t="s">
        <v>69</v>
      </c>
      <c r="Z839" s="20"/>
      <c r="AA839" s="20" t="s">
        <v>17403</v>
      </c>
      <c r="AB839" s="20" t="s">
        <v>68</v>
      </c>
      <c r="AC839" s="20" t="s">
        <v>69</v>
      </c>
      <c r="AD839" s="20" t="s">
        <v>69</v>
      </c>
      <c r="AE839" s="20" t="s">
        <v>17404</v>
      </c>
      <c r="AF839" s="20" t="s">
        <v>69</v>
      </c>
      <c r="AG839" s="20" t="s">
        <v>17409</v>
      </c>
      <c r="AH839" s="20"/>
      <c r="AI839" s="20" t="s">
        <v>14875</v>
      </c>
      <c r="AJ839" s="20" t="s">
        <v>17406</v>
      </c>
      <c r="AK839" s="20" t="s">
        <v>14303</v>
      </c>
      <c r="AL839" s="20"/>
      <c r="AM839" s="20" t="s">
        <v>14910</v>
      </c>
      <c r="AN839" s="20" t="s">
        <v>105</v>
      </c>
      <c r="AO839" s="20"/>
    </row>
    <row r="840" spans="1:41" x14ac:dyDescent="0.2">
      <c r="A840" s="20" t="s">
        <v>1130</v>
      </c>
      <c r="B840" s="20" t="s">
        <v>17396</v>
      </c>
      <c r="C840" s="20" t="s">
        <v>17397</v>
      </c>
      <c r="D840" s="20" t="s">
        <v>391</v>
      </c>
      <c r="E840" s="20" t="s">
        <v>1132</v>
      </c>
      <c r="F840" s="20" t="s">
        <v>421</v>
      </c>
      <c r="G840" s="20" t="s">
        <v>17398</v>
      </c>
      <c r="H840" s="20" t="s">
        <v>14757</v>
      </c>
      <c r="I840" s="20" t="s">
        <v>17399</v>
      </c>
      <c r="J840" s="20" t="s">
        <v>102</v>
      </c>
      <c r="K840" s="20" t="s">
        <v>14732</v>
      </c>
      <c r="L840" s="20" t="s">
        <v>17400</v>
      </c>
      <c r="M840" s="20" t="s">
        <v>17401</v>
      </c>
      <c r="N840" s="20" t="s">
        <v>14698</v>
      </c>
      <c r="O840" s="20" t="s">
        <v>14772</v>
      </c>
      <c r="P840" s="20" t="s">
        <v>14787</v>
      </c>
      <c r="Q840" s="20"/>
      <c r="R840" s="20"/>
      <c r="S840" s="20" t="s">
        <v>17402</v>
      </c>
      <c r="T840" s="20" t="s">
        <v>14790</v>
      </c>
      <c r="U840" s="20" t="s">
        <v>14831</v>
      </c>
      <c r="V840" s="20" t="s">
        <v>14795</v>
      </c>
      <c r="W840" s="20"/>
      <c r="X840" s="20"/>
      <c r="Y840" s="20" t="s">
        <v>69</v>
      </c>
      <c r="Z840" s="20"/>
      <c r="AA840" s="20" t="s">
        <v>17403</v>
      </c>
      <c r="AB840" s="20" t="s">
        <v>68</v>
      </c>
      <c r="AC840" s="20" t="s">
        <v>69</v>
      </c>
      <c r="AD840" s="20" t="s">
        <v>69</v>
      </c>
      <c r="AE840" s="20" t="s">
        <v>17404</v>
      </c>
      <c r="AF840" s="20" t="s">
        <v>69</v>
      </c>
      <c r="AG840" s="20" t="s">
        <v>17410</v>
      </c>
      <c r="AH840" s="20"/>
      <c r="AI840" s="20" t="s">
        <v>14875</v>
      </c>
      <c r="AJ840" s="20" t="s">
        <v>17406</v>
      </c>
      <c r="AK840" s="20" t="s">
        <v>14303</v>
      </c>
      <c r="AL840" s="20"/>
      <c r="AM840" s="20" t="s">
        <v>14910</v>
      </c>
      <c r="AN840" s="20" t="s">
        <v>105</v>
      </c>
      <c r="AO840" s="20"/>
    </row>
    <row r="841" spans="1:41" x14ac:dyDescent="0.2">
      <c r="A841" s="20" t="s">
        <v>1130</v>
      </c>
      <c r="B841" s="20" t="s">
        <v>17396</v>
      </c>
      <c r="C841" s="20" t="s">
        <v>17397</v>
      </c>
      <c r="D841" s="20" t="s">
        <v>391</v>
      </c>
      <c r="E841" s="20" t="s">
        <v>1132</v>
      </c>
      <c r="F841" s="20" t="s">
        <v>421</v>
      </c>
      <c r="G841" s="20" t="s">
        <v>17398</v>
      </c>
      <c r="H841" s="20" t="s">
        <v>14757</v>
      </c>
      <c r="I841" s="20" t="s">
        <v>17399</v>
      </c>
      <c r="J841" s="20" t="s">
        <v>102</v>
      </c>
      <c r="K841" s="20" t="s">
        <v>14732</v>
      </c>
      <c r="L841" s="20" t="s">
        <v>17400</v>
      </c>
      <c r="M841" s="20" t="s">
        <v>17401</v>
      </c>
      <c r="N841" s="20" t="s">
        <v>14698</v>
      </c>
      <c r="O841" s="20" t="s">
        <v>14772</v>
      </c>
      <c r="P841" s="20" t="s">
        <v>14787</v>
      </c>
      <c r="Q841" s="20"/>
      <c r="R841" s="20"/>
      <c r="S841" s="20" t="s">
        <v>17402</v>
      </c>
      <c r="T841" s="20" t="s">
        <v>14790</v>
      </c>
      <c r="U841" s="20" t="s">
        <v>14799</v>
      </c>
      <c r="V841" s="20" t="s">
        <v>14809</v>
      </c>
      <c r="W841" s="20"/>
      <c r="X841" s="20"/>
      <c r="Y841" s="20" t="s">
        <v>69</v>
      </c>
      <c r="Z841" s="20"/>
      <c r="AA841" s="20" t="s">
        <v>17403</v>
      </c>
      <c r="AB841" s="20" t="s">
        <v>68</v>
      </c>
      <c r="AC841" s="20" t="s">
        <v>69</v>
      </c>
      <c r="AD841" s="20" t="s">
        <v>69</v>
      </c>
      <c r="AE841" s="20" t="s">
        <v>17404</v>
      </c>
      <c r="AF841" s="20" t="s">
        <v>69</v>
      </c>
      <c r="AG841" s="20" t="s">
        <v>17411</v>
      </c>
      <c r="AH841" s="20"/>
      <c r="AI841" s="20" t="s">
        <v>14875</v>
      </c>
      <c r="AJ841" s="20" t="s">
        <v>17406</v>
      </c>
      <c r="AK841" s="20" t="s">
        <v>14303</v>
      </c>
      <c r="AL841" s="20"/>
      <c r="AM841" s="20" t="s">
        <v>14910</v>
      </c>
      <c r="AN841" s="20" t="s">
        <v>105</v>
      </c>
      <c r="AO841" s="20"/>
    </row>
    <row r="842" spans="1:41" x14ac:dyDescent="0.2">
      <c r="A842" s="20" t="s">
        <v>1765</v>
      </c>
      <c r="B842" s="20" t="s">
        <v>17412</v>
      </c>
      <c r="C842" s="20" t="s">
        <v>17413</v>
      </c>
      <c r="D842" s="20" t="s">
        <v>391</v>
      </c>
      <c r="E842" s="20" t="s">
        <v>1767</v>
      </c>
      <c r="F842" s="20" t="s">
        <v>421</v>
      </c>
      <c r="G842" s="20" t="s">
        <v>17414</v>
      </c>
      <c r="H842" s="20" t="s">
        <v>110</v>
      </c>
      <c r="I842" s="20" t="s">
        <v>17415</v>
      </c>
      <c r="J842" s="20" t="s">
        <v>102</v>
      </c>
      <c r="K842" s="20" t="s">
        <v>14696</v>
      </c>
      <c r="L842" s="20" t="s">
        <v>17416</v>
      </c>
      <c r="M842" s="20" t="s">
        <v>17417</v>
      </c>
      <c r="N842" s="20" t="s">
        <v>110</v>
      </c>
      <c r="O842" s="20" t="s">
        <v>16348</v>
      </c>
      <c r="P842" s="20" t="s">
        <v>14735</v>
      </c>
      <c r="Q842" s="20"/>
      <c r="R842" s="20"/>
      <c r="S842" s="20" t="s">
        <v>17418</v>
      </c>
      <c r="T842" s="20" t="s">
        <v>14737</v>
      </c>
      <c r="U842" s="20" t="s">
        <v>16299</v>
      </c>
      <c r="V842" s="20" t="s">
        <v>16920</v>
      </c>
      <c r="W842" s="20"/>
      <c r="X842" s="20"/>
      <c r="Y842" s="20" t="s">
        <v>69</v>
      </c>
      <c r="Z842" s="20"/>
      <c r="AA842" s="20" t="s">
        <v>14844</v>
      </c>
      <c r="AB842" s="20" t="s">
        <v>69</v>
      </c>
      <c r="AC842" s="20" t="s">
        <v>68</v>
      </c>
      <c r="AD842" s="20" t="s">
        <v>69</v>
      </c>
      <c r="AE842" s="20" t="s">
        <v>17419</v>
      </c>
      <c r="AF842" s="20" t="s">
        <v>68</v>
      </c>
      <c r="AG842" s="20" t="s">
        <v>17420</v>
      </c>
      <c r="AH842" s="20"/>
      <c r="AI842" s="20" t="s">
        <v>14875</v>
      </c>
      <c r="AJ842" s="20" t="s">
        <v>14276</v>
      </c>
      <c r="AK842" s="20" t="s">
        <v>14276</v>
      </c>
      <c r="AL842" s="20" t="s">
        <v>14276</v>
      </c>
      <c r="AM842" s="20"/>
      <c r="AN842" s="20" t="s">
        <v>105</v>
      </c>
      <c r="AO842" s="20"/>
    </row>
    <row r="843" spans="1:41" x14ac:dyDescent="0.2">
      <c r="A843" s="20" t="s">
        <v>1765</v>
      </c>
      <c r="B843" s="20" t="s">
        <v>17421</v>
      </c>
      <c r="C843" s="20" t="s">
        <v>17413</v>
      </c>
      <c r="D843" s="20" t="s">
        <v>391</v>
      </c>
      <c r="E843" s="20" t="s">
        <v>1767</v>
      </c>
      <c r="F843" s="20" t="s">
        <v>421</v>
      </c>
      <c r="G843" s="20" t="s">
        <v>17414</v>
      </c>
      <c r="H843" s="20" t="s">
        <v>110</v>
      </c>
      <c r="I843" s="20" t="s">
        <v>17422</v>
      </c>
      <c r="J843" s="20" t="s">
        <v>102</v>
      </c>
      <c r="K843" s="20" t="s">
        <v>14696</v>
      </c>
      <c r="L843" s="20" t="s">
        <v>17423</v>
      </c>
      <c r="M843" s="20" t="s">
        <v>17417</v>
      </c>
      <c r="N843" s="20" t="s">
        <v>110</v>
      </c>
      <c r="O843" s="20" t="s">
        <v>16348</v>
      </c>
      <c r="P843" s="20" t="s">
        <v>14735</v>
      </c>
      <c r="Q843" s="20"/>
      <c r="R843" s="20"/>
      <c r="S843" s="20" t="s">
        <v>17418</v>
      </c>
      <c r="T843" s="20" t="s">
        <v>14737</v>
      </c>
      <c r="U843" s="20" t="s">
        <v>14930</v>
      </c>
      <c r="V843" s="20" t="s">
        <v>17424</v>
      </c>
      <c r="W843" s="20"/>
      <c r="X843" s="20"/>
      <c r="Y843" s="20" t="s">
        <v>69</v>
      </c>
      <c r="Z843" s="20"/>
      <c r="AA843" s="20" t="s">
        <v>14844</v>
      </c>
      <c r="AB843" s="20" t="s">
        <v>69</v>
      </c>
      <c r="AC843" s="20" t="s">
        <v>68</v>
      </c>
      <c r="AD843" s="20" t="s">
        <v>69</v>
      </c>
      <c r="AE843" s="20" t="s">
        <v>17425</v>
      </c>
      <c r="AF843" s="20" t="s">
        <v>68</v>
      </c>
      <c r="AG843" s="20" t="s">
        <v>17420</v>
      </c>
      <c r="AH843" s="20"/>
      <c r="AI843" s="20" t="s">
        <v>14875</v>
      </c>
      <c r="AJ843" s="20" t="s">
        <v>14276</v>
      </c>
      <c r="AK843" s="20" t="s">
        <v>14276</v>
      </c>
      <c r="AL843" s="20" t="s">
        <v>14276</v>
      </c>
      <c r="AM843" s="20"/>
      <c r="AN843" s="20" t="s">
        <v>105</v>
      </c>
      <c r="AO843" s="20"/>
    </row>
    <row r="844" spans="1:41" x14ac:dyDescent="0.2">
      <c r="A844" s="20" t="s">
        <v>1765</v>
      </c>
      <c r="B844" s="20" t="s">
        <v>17426</v>
      </c>
      <c r="C844" s="20" t="s">
        <v>17413</v>
      </c>
      <c r="D844" s="20" t="s">
        <v>391</v>
      </c>
      <c r="E844" s="20" t="s">
        <v>1767</v>
      </c>
      <c r="F844" s="20" t="s">
        <v>421</v>
      </c>
      <c r="G844" s="20" t="s">
        <v>17414</v>
      </c>
      <c r="H844" s="20" t="s">
        <v>110</v>
      </c>
      <c r="I844" s="20" t="s">
        <v>17427</v>
      </c>
      <c r="J844" s="20" t="s">
        <v>102</v>
      </c>
      <c r="K844" s="20" t="s">
        <v>14696</v>
      </c>
      <c r="L844" s="20" t="s">
        <v>17428</v>
      </c>
      <c r="M844" s="20" t="s">
        <v>17417</v>
      </c>
      <c r="N844" s="20" t="s">
        <v>110</v>
      </c>
      <c r="O844" s="20" t="s">
        <v>16348</v>
      </c>
      <c r="P844" s="20" t="s">
        <v>14735</v>
      </c>
      <c r="Q844" s="20"/>
      <c r="R844" s="20"/>
      <c r="S844" s="20" t="s">
        <v>17418</v>
      </c>
      <c r="T844" s="20" t="s">
        <v>14737</v>
      </c>
      <c r="U844" s="20" t="s">
        <v>15621</v>
      </c>
      <c r="V844" s="20" t="s">
        <v>16828</v>
      </c>
      <c r="W844" s="20"/>
      <c r="X844" s="20"/>
      <c r="Y844" s="20" t="s">
        <v>69</v>
      </c>
      <c r="Z844" s="20"/>
      <c r="AA844" s="20" t="s">
        <v>14844</v>
      </c>
      <c r="AB844" s="20" t="s">
        <v>69</v>
      </c>
      <c r="AC844" s="20" t="s">
        <v>68</v>
      </c>
      <c r="AD844" s="20" t="s">
        <v>69</v>
      </c>
      <c r="AE844" s="20" t="s">
        <v>17429</v>
      </c>
      <c r="AF844" s="20" t="s">
        <v>68</v>
      </c>
      <c r="AG844" s="20" t="s">
        <v>17420</v>
      </c>
      <c r="AH844" s="20"/>
      <c r="AI844" s="20" t="s">
        <v>14875</v>
      </c>
      <c r="AJ844" s="20" t="s">
        <v>14276</v>
      </c>
      <c r="AK844" s="20" t="s">
        <v>14276</v>
      </c>
      <c r="AL844" s="20" t="s">
        <v>14276</v>
      </c>
      <c r="AM844" s="20"/>
      <c r="AN844" s="20" t="s">
        <v>105</v>
      </c>
      <c r="AO844" s="20"/>
    </row>
    <row r="845" spans="1:41" x14ac:dyDescent="0.2">
      <c r="A845" s="20" t="s">
        <v>1957</v>
      </c>
      <c r="B845" s="20" t="s">
        <v>17430</v>
      </c>
      <c r="C845" s="20" t="s">
        <v>17431</v>
      </c>
      <c r="D845" s="20" t="s">
        <v>571</v>
      </c>
      <c r="E845" s="20" t="s">
        <v>1959</v>
      </c>
      <c r="F845" s="20" t="s">
        <v>17184</v>
      </c>
      <c r="G845" s="20" t="s">
        <v>259</v>
      </c>
      <c r="H845" s="20" t="s">
        <v>14897</v>
      </c>
      <c r="I845" s="20" t="s">
        <v>17432</v>
      </c>
      <c r="J845" s="20" t="s">
        <v>101</v>
      </c>
      <c r="K845" s="20" t="s">
        <v>14732</v>
      </c>
      <c r="L845" s="20" t="s">
        <v>17433</v>
      </c>
      <c r="M845" s="20"/>
      <c r="N845" s="20" t="s">
        <v>14889</v>
      </c>
      <c r="O845" s="20" t="s">
        <v>14772</v>
      </c>
      <c r="P845" s="20" t="s">
        <v>14700</v>
      </c>
      <c r="Q845" s="20"/>
      <c r="R845" s="20"/>
      <c r="S845" s="20" t="s">
        <v>14283</v>
      </c>
      <c r="T845" s="20" t="s">
        <v>14704</v>
      </c>
      <c r="U845" s="20" t="s">
        <v>14848</v>
      </c>
      <c r="V845" s="20" t="s">
        <v>14800</v>
      </c>
      <c r="W845" s="20"/>
      <c r="X845" s="20"/>
      <c r="Y845" s="20" t="s">
        <v>69</v>
      </c>
      <c r="Z845" s="20"/>
      <c r="AA845" s="20" t="s">
        <v>17434</v>
      </c>
      <c r="AB845" s="20" t="s">
        <v>69</v>
      </c>
      <c r="AC845" s="20" t="s">
        <v>14884</v>
      </c>
      <c r="AD845" s="20" t="s">
        <v>69</v>
      </c>
      <c r="AE845" s="20" t="s">
        <v>17435</v>
      </c>
      <c r="AF845" s="20" t="s">
        <v>68</v>
      </c>
      <c r="AG845" s="20" t="s">
        <v>17436</v>
      </c>
      <c r="AH845" s="20"/>
      <c r="AI845" s="20" t="s">
        <v>14887</v>
      </c>
      <c r="AJ845" s="20" t="s">
        <v>14283</v>
      </c>
      <c r="AK845" s="20" t="s">
        <v>14283</v>
      </c>
      <c r="AL845" s="20"/>
      <c r="AM845" s="20" t="s">
        <v>14910</v>
      </c>
      <c r="AN845" s="20" t="s">
        <v>105</v>
      </c>
      <c r="AO845" s="20"/>
    </row>
    <row r="846" spans="1:41" x14ac:dyDescent="0.2">
      <c r="A846" s="20" t="s">
        <v>1957</v>
      </c>
      <c r="B846" s="20" t="s">
        <v>17430</v>
      </c>
      <c r="C846" s="20" t="s">
        <v>17431</v>
      </c>
      <c r="D846" s="20" t="s">
        <v>571</v>
      </c>
      <c r="E846" s="20" t="s">
        <v>1959</v>
      </c>
      <c r="F846" s="20" t="s">
        <v>17184</v>
      </c>
      <c r="G846" s="20" t="s">
        <v>259</v>
      </c>
      <c r="H846" s="20" t="s">
        <v>14897</v>
      </c>
      <c r="I846" s="20" t="s">
        <v>17432</v>
      </c>
      <c r="J846" s="20" t="s">
        <v>101</v>
      </c>
      <c r="K846" s="20" t="s">
        <v>14732</v>
      </c>
      <c r="L846" s="20" t="s">
        <v>17433</v>
      </c>
      <c r="M846" s="20"/>
      <c r="N846" s="20" t="s">
        <v>14889</v>
      </c>
      <c r="O846" s="20" t="s">
        <v>14772</v>
      </c>
      <c r="P846" s="20" t="s">
        <v>14700</v>
      </c>
      <c r="Q846" s="20"/>
      <c r="R846" s="20"/>
      <c r="S846" s="20" t="s">
        <v>14283</v>
      </c>
      <c r="T846" s="20" t="s">
        <v>14709</v>
      </c>
      <c r="U846" s="20" t="s">
        <v>16103</v>
      </c>
      <c r="V846" s="20" t="s">
        <v>15671</v>
      </c>
      <c r="W846" s="20"/>
      <c r="X846" s="20"/>
      <c r="Y846" s="20" t="s">
        <v>69</v>
      </c>
      <c r="Z846" s="20"/>
      <c r="AA846" s="20" t="s">
        <v>17434</v>
      </c>
      <c r="AB846" s="20" t="s">
        <v>69</v>
      </c>
      <c r="AC846" s="20" t="s">
        <v>14884</v>
      </c>
      <c r="AD846" s="20" t="s">
        <v>69</v>
      </c>
      <c r="AE846" s="20" t="s">
        <v>17437</v>
      </c>
      <c r="AF846" s="20" t="s">
        <v>68</v>
      </c>
      <c r="AG846" s="20" t="s">
        <v>17436</v>
      </c>
      <c r="AH846" s="20"/>
      <c r="AI846" s="20" t="s">
        <v>14887</v>
      </c>
      <c r="AJ846" s="20" t="s">
        <v>14283</v>
      </c>
      <c r="AK846" s="20" t="s">
        <v>14283</v>
      </c>
      <c r="AL846" s="20"/>
      <c r="AM846" s="20" t="s">
        <v>14910</v>
      </c>
      <c r="AN846" s="20" t="s">
        <v>105</v>
      </c>
      <c r="AO846" s="20"/>
    </row>
    <row r="847" spans="1:41" x14ac:dyDescent="0.2">
      <c r="A847" s="20" t="s">
        <v>2085</v>
      </c>
      <c r="B847" s="20" t="s">
        <v>17438</v>
      </c>
      <c r="C847" s="20" t="s">
        <v>17439</v>
      </c>
      <c r="D847" s="20" t="s">
        <v>571</v>
      </c>
      <c r="E847" s="20" t="s">
        <v>2087</v>
      </c>
      <c r="F847" s="20" t="s">
        <v>17229</v>
      </c>
      <c r="G847" s="20" t="s">
        <v>17440</v>
      </c>
      <c r="H847" s="20" t="s">
        <v>14757</v>
      </c>
      <c r="I847" s="20" t="s">
        <v>17441</v>
      </c>
      <c r="J847" s="20" t="s">
        <v>102</v>
      </c>
      <c r="K847" s="20" t="s">
        <v>14732</v>
      </c>
      <c r="L847" s="20" t="s">
        <v>17442</v>
      </c>
      <c r="M847" s="20" t="s">
        <v>17443</v>
      </c>
      <c r="N847" s="20" t="s">
        <v>14786</v>
      </c>
      <c r="O847" s="20" t="s">
        <v>14761</v>
      </c>
      <c r="P847" s="20" t="s">
        <v>14787</v>
      </c>
      <c r="Q847" s="20" t="s">
        <v>17444</v>
      </c>
      <c r="R847" s="20"/>
      <c r="S847" s="20" t="s">
        <v>17445</v>
      </c>
      <c r="T847" s="20" t="s">
        <v>14762</v>
      </c>
      <c r="U847" s="20" t="s">
        <v>17446</v>
      </c>
      <c r="V847" s="20" t="s">
        <v>17447</v>
      </c>
      <c r="W847" s="20"/>
      <c r="X847" s="20"/>
      <c r="Y847" s="20" t="s">
        <v>69</v>
      </c>
      <c r="Z847" s="20"/>
      <c r="AA847" s="20" t="s">
        <v>17448</v>
      </c>
      <c r="AB847" s="20" t="s">
        <v>69</v>
      </c>
      <c r="AC847" s="20" t="s">
        <v>68</v>
      </c>
      <c r="AD847" s="20" t="s">
        <v>69</v>
      </c>
      <c r="AE847" s="20" t="s">
        <v>17449</v>
      </c>
      <c r="AF847" s="20" t="s">
        <v>68</v>
      </c>
      <c r="AG847" s="20" t="s">
        <v>17450</v>
      </c>
      <c r="AH847" s="20"/>
      <c r="AI847" s="20" t="s">
        <v>14875</v>
      </c>
      <c r="AJ847" s="20" t="s">
        <v>14238</v>
      </c>
      <c r="AK847" s="20" t="s">
        <v>14283</v>
      </c>
      <c r="AL847" s="20"/>
      <c r="AM847" s="20" t="s">
        <v>15822</v>
      </c>
      <c r="AN847" s="20" t="s">
        <v>105</v>
      </c>
      <c r="AO847" s="20"/>
    </row>
    <row r="848" spans="1:41" x14ac:dyDescent="0.2">
      <c r="A848" s="20" t="s">
        <v>2085</v>
      </c>
      <c r="B848" s="20" t="s">
        <v>17438</v>
      </c>
      <c r="C848" s="20" t="s">
        <v>17439</v>
      </c>
      <c r="D848" s="20" t="s">
        <v>571</v>
      </c>
      <c r="E848" s="20" t="s">
        <v>2087</v>
      </c>
      <c r="F848" s="20" t="s">
        <v>17229</v>
      </c>
      <c r="G848" s="20" t="s">
        <v>17440</v>
      </c>
      <c r="H848" s="20" t="s">
        <v>14757</v>
      </c>
      <c r="I848" s="20" t="s">
        <v>17441</v>
      </c>
      <c r="J848" s="20" t="s">
        <v>102</v>
      </c>
      <c r="K848" s="20" t="s">
        <v>14732</v>
      </c>
      <c r="L848" s="20" t="s">
        <v>17442</v>
      </c>
      <c r="M848" s="20" t="s">
        <v>17443</v>
      </c>
      <c r="N848" s="20" t="s">
        <v>14786</v>
      </c>
      <c r="O848" s="20" t="s">
        <v>14761</v>
      </c>
      <c r="P848" s="20" t="s">
        <v>14787</v>
      </c>
      <c r="Q848" s="20" t="s">
        <v>17444</v>
      </c>
      <c r="R848" s="20"/>
      <c r="S848" s="20" t="s">
        <v>17445</v>
      </c>
      <c r="T848" s="20" t="s">
        <v>14766</v>
      </c>
      <c r="U848" s="20" t="s">
        <v>17451</v>
      </c>
      <c r="V848" s="20" t="s">
        <v>17452</v>
      </c>
      <c r="W848" s="20"/>
      <c r="X848" s="20"/>
      <c r="Y848" s="20" t="s">
        <v>69</v>
      </c>
      <c r="Z848" s="20"/>
      <c r="AA848" s="20" t="s">
        <v>17448</v>
      </c>
      <c r="AB848" s="20" t="s">
        <v>69</v>
      </c>
      <c r="AC848" s="20" t="s">
        <v>68</v>
      </c>
      <c r="AD848" s="20" t="s">
        <v>69</v>
      </c>
      <c r="AE848" s="20" t="s">
        <v>17453</v>
      </c>
      <c r="AF848" s="20" t="s">
        <v>68</v>
      </c>
      <c r="AG848" s="20" t="s">
        <v>17450</v>
      </c>
      <c r="AH848" s="20"/>
      <c r="AI848" s="20" t="s">
        <v>14875</v>
      </c>
      <c r="AJ848" s="20" t="s">
        <v>14238</v>
      </c>
      <c r="AK848" s="20" t="s">
        <v>14283</v>
      </c>
      <c r="AL848" s="20"/>
      <c r="AM848" s="20" t="s">
        <v>15822</v>
      </c>
      <c r="AN848" s="20" t="s">
        <v>105</v>
      </c>
      <c r="AO848" s="20"/>
    </row>
    <row r="849" spans="1:41" x14ac:dyDescent="0.2">
      <c r="A849" s="20" t="s">
        <v>2085</v>
      </c>
      <c r="B849" s="20" t="s">
        <v>17438</v>
      </c>
      <c r="C849" s="20" t="s">
        <v>17439</v>
      </c>
      <c r="D849" s="20" t="s">
        <v>571</v>
      </c>
      <c r="E849" s="20" t="s">
        <v>2087</v>
      </c>
      <c r="F849" s="20" t="s">
        <v>17229</v>
      </c>
      <c r="G849" s="20" t="s">
        <v>17440</v>
      </c>
      <c r="H849" s="20" t="s">
        <v>14757</v>
      </c>
      <c r="I849" s="20" t="s">
        <v>17441</v>
      </c>
      <c r="J849" s="20" t="s">
        <v>102</v>
      </c>
      <c r="K849" s="20" t="s">
        <v>14732</v>
      </c>
      <c r="L849" s="20" t="s">
        <v>17442</v>
      </c>
      <c r="M849" s="20" t="s">
        <v>17443</v>
      </c>
      <c r="N849" s="20" t="s">
        <v>14889</v>
      </c>
      <c r="O849" s="20" t="s">
        <v>14761</v>
      </c>
      <c r="P849" s="20" t="s">
        <v>14787</v>
      </c>
      <c r="Q849" s="20" t="s">
        <v>17444</v>
      </c>
      <c r="R849" s="20"/>
      <c r="S849" s="20" t="s">
        <v>17445</v>
      </c>
      <c r="T849" s="20" t="s">
        <v>14762</v>
      </c>
      <c r="U849" s="20" t="s">
        <v>17454</v>
      </c>
      <c r="V849" s="20" t="s">
        <v>17455</v>
      </c>
      <c r="W849" s="20"/>
      <c r="X849" s="20"/>
      <c r="Y849" s="20" t="s">
        <v>69</v>
      </c>
      <c r="Z849" s="20"/>
      <c r="AA849" s="20" t="s">
        <v>17448</v>
      </c>
      <c r="AB849" s="20" t="s">
        <v>69</v>
      </c>
      <c r="AC849" s="20" t="s">
        <v>68</v>
      </c>
      <c r="AD849" s="20" t="s">
        <v>69</v>
      </c>
      <c r="AE849" s="20" t="s">
        <v>17449</v>
      </c>
      <c r="AF849" s="20" t="s">
        <v>68</v>
      </c>
      <c r="AG849" s="20" t="s">
        <v>17456</v>
      </c>
      <c r="AH849" s="20"/>
      <c r="AI849" s="20" t="s">
        <v>14875</v>
      </c>
      <c r="AJ849" s="20" t="s">
        <v>14238</v>
      </c>
      <c r="AK849" s="20" t="s">
        <v>14283</v>
      </c>
      <c r="AL849" s="20"/>
      <c r="AM849" s="20" t="s">
        <v>15822</v>
      </c>
      <c r="AN849" s="20" t="s">
        <v>105</v>
      </c>
      <c r="AO849" s="20"/>
    </row>
    <row r="850" spans="1:41" x14ac:dyDescent="0.2">
      <c r="A850" s="20" t="s">
        <v>2085</v>
      </c>
      <c r="B850" s="20" t="s">
        <v>17438</v>
      </c>
      <c r="C850" s="20" t="s">
        <v>17439</v>
      </c>
      <c r="D850" s="20" t="s">
        <v>571</v>
      </c>
      <c r="E850" s="20" t="s">
        <v>2087</v>
      </c>
      <c r="F850" s="20" t="s">
        <v>17229</v>
      </c>
      <c r="G850" s="20" t="s">
        <v>17440</v>
      </c>
      <c r="H850" s="20" t="s">
        <v>14757</v>
      </c>
      <c r="I850" s="20" t="s">
        <v>17441</v>
      </c>
      <c r="J850" s="20" t="s">
        <v>102</v>
      </c>
      <c r="K850" s="20" t="s">
        <v>14732</v>
      </c>
      <c r="L850" s="20" t="s">
        <v>17442</v>
      </c>
      <c r="M850" s="20" t="s">
        <v>17443</v>
      </c>
      <c r="N850" s="20" t="s">
        <v>14889</v>
      </c>
      <c r="O850" s="20" t="s">
        <v>14761</v>
      </c>
      <c r="P850" s="20" t="s">
        <v>14787</v>
      </c>
      <c r="Q850" s="20" t="s">
        <v>17444</v>
      </c>
      <c r="R850" s="20"/>
      <c r="S850" s="20" t="s">
        <v>17445</v>
      </c>
      <c r="T850" s="20" t="s">
        <v>14766</v>
      </c>
      <c r="U850" s="20" t="s">
        <v>17457</v>
      </c>
      <c r="V850" s="20" t="s">
        <v>17458</v>
      </c>
      <c r="W850" s="20"/>
      <c r="X850" s="20"/>
      <c r="Y850" s="20" t="s">
        <v>69</v>
      </c>
      <c r="Z850" s="20"/>
      <c r="AA850" s="20" t="s">
        <v>17448</v>
      </c>
      <c r="AB850" s="20" t="s">
        <v>69</v>
      </c>
      <c r="AC850" s="20" t="s">
        <v>68</v>
      </c>
      <c r="AD850" s="20" t="s">
        <v>69</v>
      </c>
      <c r="AE850" s="20" t="s">
        <v>17453</v>
      </c>
      <c r="AF850" s="20" t="s">
        <v>68</v>
      </c>
      <c r="AG850" s="20" t="s">
        <v>17456</v>
      </c>
      <c r="AH850" s="20"/>
      <c r="AI850" s="20" t="s">
        <v>14875</v>
      </c>
      <c r="AJ850" s="20" t="s">
        <v>14238</v>
      </c>
      <c r="AK850" s="20" t="s">
        <v>14283</v>
      </c>
      <c r="AL850" s="20"/>
      <c r="AM850" s="20" t="s">
        <v>15822</v>
      </c>
      <c r="AN850" s="20" t="s">
        <v>105</v>
      </c>
      <c r="AO850" s="20"/>
    </row>
    <row r="851" spans="1:41" x14ac:dyDescent="0.2">
      <c r="A851" s="20" t="s">
        <v>2085</v>
      </c>
      <c r="B851" s="20" t="s">
        <v>17438</v>
      </c>
      <c r="C851" s="20" t="s">
        <v>17439</v>
      </c>
      <c r="D851" s="20" t="s">
        <v>571</v>
      </c>
      <c r="E851" s="20" t="s">
        <v>2087</v>
      </c>
      <c r="F851" s="20" t="s">
        <v>17229</v>
      </c>
      <c r="G851" s="20" t="s">
        <v>17440</v>
      </c>
      <c r="H851" s="20" t="s">
        <v>14757</v>
      </c>
      <c r="I851" s="20" t="s">
        <v>17441</v>
      </c>
      <c r="J851" s="20" t="s">
        <v>102</v>
      </c>
      <c r="K851" s="20" t="s">
        <v>14732</v>
      </c>
      <c r="L851" s="20" t="s">
        <v>17442</v>
      </c>
      <c r="M851" s="20" t="s">
        <v>17443</v>
      </c>
      <c r="N851" s="20" t="s">
        <v>14786</v>
      </c>
      <c r="O851" s="20" t="s">
        <v>14761</v>
      </c>
      <c r="P851" s="20" t="s">
        <v>14787</v>
      </c>
      <c r="Q851" s="20" t="s">
        <v>17444</v>
      </c>
      <c r="R851" s="20"/>
      <c r="S851" s="20" t="s">
        <v>17445</v>
      </c>
      <c r="T851" s="20" t="s">
        <v>14762</v>
      </c>
      <c r="U851" s="20" t="s">
        <v>15625</v>
      </c>
      <c r="V851" s="20" t="s">
        <v>17459</v>
      </c>
      <c r="W851" s="20"/>
      <c r="X851" s="20"/>
      <c r="Y851" s="20" t="s">
        <v>69</v>
      </c>
      <c r="Z851" s="20"/>
      <c r="AA851" s="20" t="s">
        <v>17448</v>
      </c>
      <c r="AB851" s="20" t="s">
        <v>69</v>
      </c>
      <c r="AC851" s="20" t="s">
        <v>68</v>
      </c>
      <c r="AD851" s="20" t="s">
        <v>69</v>
      </c>
      <c r="AE851" s="20" t="s">
        <v>17449</v>
      </c>
      <c r="AF851" s="20" t="s">
        <v>69</v>
      </c>
      <c r="AG851" s="20" t="s">
        <v>17460</v>
      </c>
      <c r="AH851" s="20"/>
      <c r="AI851" s="20" t="s">
        <v>14875</v>
      </c>
      <c r="AJ851" s="20" t="s">
        <v>14238</v>
      </c>
      <c r="AK851" s="20" t="s">
        <v>14283</v>
      </c>
      <c r="AL851" s="20"/>
      <c r="AM851" s="20" t="s">
        <v>15822</v>
      </c>
      <c r="AN851" s="20" t="s">
        <v>105</v>
      </c>
      <c r="AO851" s="20"/>
    </row>
    <row r="852" spans="1:41" x14ac:dyDescent="0.2">
      <c r="A852" s="20" t="s">
        <v>2085</v>
      </c>
      <c r="B852" s="20" t="s">
        <v>17438</v>
      </c>
      <c r="C852" s="20" t="s">
        <v>17439</v>
      </c>
      <c r="D852" s="20" t="s">
        <v>571</v>
      </c>
      <c r="E852" s="20" t="s">
        <v>2087</v>
      </c>
      <c r="F852" s="20" t="s">
        <v>17229</v>
      </c>
      <c r="G852" s="20" t="s">
        <v>17440</v>
      </c>
      <c r="H852" s="20" t="s">
        <v>14757</v>
      </c>
      <c r="I852" s="20" t="s">
        <v>17441</v>
      </c>
      <c r="J852" s="20" t="s">
        <v>102</v>
      </c>
      <c r="K852" s="20" t="s">
        <v>14732</v>
      </c>
      <c r="L852" s="20" t="s">
        <v>17442</v>
      </c>
      <c r="M852" s="20" t="s">
        <v>17443</v>
      </c>
      <c r="N852" s="20" t="s">
        <v>14786</v>
      </c>
      <c r="O852" s="20" t="s">
        <v>14761</v>
      </c>
      <c r="P852" s="20" t="s">
        <v>14787</v>
      </c>
      <c r="Q852" s="20" t="s">
        <v>17444</v>
      </c>
      <c r="R852" s="20"/>
      <c r="S852" s="20" t="s">
        <v>17445</v>
      </c>
      <c r="T852" s="20" t="s">
        <v>14766</v>
      </c>
      <c r="U852" s="20" t="s">
        <v>17461</v>
      </c>
      <c r="V852" s="20" t="s">
        <v>17462</v>
      </c>
      <c r="W852" s="20"/>
      <c r="X852" s="20"/>
      <c r="Y852" s="20" t="s">
        <v>69</v>
      </c>
      <c r="Z852" s="20"/>
      <c r="AA852" s="20" t="s">
        <v>17448</v>
      </c>
      <c r="AB852" s="20" t="s">
        <v>69</v>
      </c>
      <c r="AC852" s="20" t="s">
        <v>68</v>
      </c>
      <c r="AD852" s="20" t="s">
        <v>69</v>
      </c>
      <c r="AE852" s="20" t="s">
        <v>17453</v>
      </c>
      <c r="AF852" s="20" t="s">
        <v>69</v>
      </c>
      <c r="AG852" s="20" t="s">
        <v>17460</v>
      </c>
      <c r="AH852" s="20"/>
      <c r="AI852" s="20" t="s">
        <v>14875</v>
      </c>
      <c r="AJ852" s="20" t="s">
        <v>14238</v>
      </c>
      <c r="AK852" s="20" t="s">
        <v>14283</v>
      </c>
      <c r="AL852" s="20"/>
      <c r="AM852" s="20" t="s">
        <v>15822</v>
      </c>
      <c r="AN852" s="20" t="s">
        <v>105</v>
      </c>
      <c r="AO852" s="20"/>
    </row>
    <row r="853" spans="1:41" x14ac:dyDescent="0.2">
      <c r="A853" s="20" t="s">
        <v>2145</v>
      </c>
      <c r="B853" s="20" t="s">
        <v>17463</v>
      </c>
      <c r="C853" s="20" t="s">
        <v>17464</v>
      </c>
      <c r="D853" s="20" t="s">
        <v>571</v>
      </c>
      <c r="E853" s="20" t="s">
        <v>2148</v>
      </c>
      <c r="F853" s="20" t="s">
        <v>17465</v>
      </c>
      <c r="G853" s="20" t="s">
        <v>17466</v>
      </c>
      <c r="H853" s="20" t="s">
        <v>14757</v>
      </c>
      <c r="I853" s="20" t="s">
        <v>17467</v>
      </c>
      <c r="J853" s="20" t="s">
        <v>102</v>
      </c>
      <c r="K853" s="20" t="s">
        <v>14839</v>
      </c>
      <c r="L853" s="20" t="s">
        <v>17468</v>
      </c>
      <c r="M853" s="20"/>
      <c r="N853" s="20" t="s">
        <v>14698</v>
      </c>
      <c r="O853" s="20" t="s">
        <v>14772</v>
      </c>
      <c r="P853" s="20" t="s">
        <v>14787</v>
      </c>
      <c r="Q853" s="20"/>
      <c r="R853" s="20"/>
      <c r="S853" s="20" t="s">
        <v>17469</v>
      </c>
      <c r="T853" s="20" t="s">
        <v>14790</v>
      </c>
      <c r="U853" s="20" t="s">
        <v>17470</v>
      </c>
      <c r="V853" s="20" t="s">
        <v>16942</v>
      </c>
      <c r="W853" s="20"/>
      <c r="X853" s="20"/>
      <c r="Y853" s="20" t="s">
        <v>69</v>
      </c>
      <c r="Z853" s="20"/>
      <c r="AA853" s="20" t="s">
        <v>17471</v>
      </c>
      <c r="AB853" s="20" t="s">
        <v>69</v>
      </c>
      <c r="AC853" s="20" t="s">
        <v>68</v>
      </c>
      <c r="AD853" s="20" t="s">
        <v>68</v>
      </c>
      <c r="AE853" s="20" t="s">
        <v>17472</v>
      </c>
      <c r="AF853" s="20" t="s">
        <v>68</v>
      </c>
      <c r="AG853" s="20" t="s">
        <v>17473</v>
      </c>
      <c r="AH853" s="20"/>
      <c r="AI853" s="20" t="s">
        <v>14875</v>
      </c>
      <c r="AJ853" s="20" t="s">
        <v>14238</v>
      </c>
      <c r="AK853" s="20" t="s">
        <v>14283</v>
      </c>
      <c r="AL853" s="20"/>
      <c r="AM853" s="20" t="s">
        <v>14910</v>
      </c>
      <c r="AN853" s="20" t="s">
        <v>105</v>
      </c>
      <c r="AO853" s="20"/>
    </row>
    <row r="854" spans="1:41" x14ac:dyDescent="0.2">
      <c r="A854" s="20" t="s">
        <v>2195</v>
      </c>
      <c r="B854" s="20" t="s">
        <v>17474</v>
      </c>
      <c r="C854" s="20" t="s">
        <v>17475</v>
      </c>
      <c r="D854" s="20" t="s">
        <v>571</v>
      </c>
      <c r="E854" s="20" t="s">
        <v>2198</v>
      </c>
      <c r="F854" s="20" t="s">
        <v>2197</v>
      </c>
      <c r="G854" s="20" t="s">
        <v>17476</v>
      </c>
      <c r="H854" s="20" t="s">
        <v>14852</v>
      </c>
      <c r="I854" s="20" t="s">
        <v>17477</v>
      </c>
      <c r="J854" s="20" t="s">
        <v>101</v>
      </c>
      <c r="K854" s="20" t="s">
        <v>14866</v>
      </c>
      <c r="L854" s="20" t="s">
        <v>17478</v>
      </c>
      <c r="M854" s="20" t="s">
        <v>17479</v>
      </c>
      <c r="N854" s="20" t="s">
        <v>14698</v>
      </c>
      <c r="O854" s="20" t="s">
        <v>14761</v>
      </c>
      <c r="P854" s="20" t="s">
        <v>14700</v>
      </c>
      <c r="Q854" s="20"/>
      <c r="R854" s="20"/>
      <c r="S854" s="20" t="s">
        <v>14283</v>
      </c>
      <c r="T854" s="20" t="s">
        <v>14704</v>
      </c>
      <c r="U854" s="20" t="s">
        <v>17480</v>
      </c>
      <c r="V854" s="20" t="s">
        <v>17481</v>
      </c>
      <c r="W854" s="20" t="s">
        <v>17482</v>
      </c>
      <c r="X854" s="20" t="s">
        <v>17483</v>
      </c>
      <c r="Y854" s="20" t="s">
        <v>69</v>
      </c>
      <c r="Z854" s="20"/>
      <c r="AA854" s="20" t="s">
        <v>17484</v>
      </c>
      <c r="AB854" s="20" t="s">
        <v>69</v>
      </c>
      <c r="AC854" s="20" t="s">
        <v>68</v>
      </c>
      <c r="AD854" s="20" t="s">
        <v>68</v>
      </c>
      <c r="AE854" s="20" t="s">
        <v>17485</v>
      </c>
      <c r="AF854" s="20" t="s">
        <v>68</v>
      </c>
      <c r="AG854" s="20"/>
      <c r="AH854" s="20" t="s">
        <v>17486</v>
      </c>
      <c r="AI854" s="20" t="s">
        <v>14875</v>
      </c>
      <c r="AJ854" s="20" t="s">
        <v>14283</v>
      </c>
      <c r="AK854" s="20" t="s">
        <v>14283</v>
      </c>
      <c r="AL854" s="20"/>
      <c r="AM854" s="20"/>
      <c r="AN854" s="20" t="s">
        <v>105</v>
      </c>
      <c r="AO854" s="20"/>
    </row>
    <row r="855" spans="1:41" x14ac:dyDescent="0.2">
      <c r="A855" s="20" t="s">
        <v>2375</v>
      </c>
      <c r="B855" s="20" t="s">
        <v>17487</v>
      </c>
      <c r="C855" s="20" t="s">
        <v>15747</v>
      </c>
      <c r="D855" s="20" t="s">
        <v>571</v>
      </c>
      <c r="E855" s="20" t="s">
        <v>2377</v>
      </c>
      <c r="F855" s="20" t="s">
        <v>421</v>
      </c>
      <c r="G855" s="20" t="s">
        <v>17488</v>
      </c>
      <c r="H855" s="20" t="s">
        <v>14694</v>
      </c>
      <c r="I855" s="20" t="s">
        <v>17489</v>
      </c>
      <c r="J855" s="20" t="s">
        <v>101</v>
      </c>
      <c r="K855" s="20" t="s">
        <v>14732</v>
      </c>
      <c r="L855" s="20" t="s">
        <v>15950</v>
      </c>
      <c r="M855" s="20"/>
      <c r="N855" s="20" t="s">
        <v>14889</v>
      </c>
      <c r="O855" s="20" t="s">
        <v>15195</v>
      </c>
      <c r="P855" s="20" t="s">
        <v>14700</v>
      </c>
      <c r="Q855" s="20" t="s">
        <v>14276</v>
      </c>
      <c r="R855" s="20"/>
      <c r="S855" s="20" t="s">
        <v>14283</v>
      </c>
      <c r="T855" s="20" t="s">
        <v>14704</v>
      </c>
      <c r="U855" s="20" t="s">
        <v>17490</v>
      </c>
      <c r="V855" s="20" t="s">
        <v>17491</v>
      </c>
      <c r="W855" s="20" t="s">
        <v>17492</v>
      </c>
      <c r="X855" s="20" t="s">
        <v>17493</v>
      </c>
      <c r="Y855" s="20" t="s">
        <v>69</v>
      </c>
      <c r="Z855" s="20"/>
      <c r="AA855" s="20" t="s">
        <v>17448</v>
      </c>
      <c r="AB855" s="20" t="s">
        <v>69</v>
      </c>
      <c r="AC855" s="20" t="s">
        <v>14884</v>
      </c>
      <c r="AD855" s="20" t="s">
        <v>69</v>
      </c>
      <c r="AE855" s="20" t="s">
        <v>17494</v>
      </c>
      <c r="AF855" s="20" t="s">
        <v>68</v>
      </c>
      <c r="AG855" s="20"/>
      <c r="AH855" s="20"/>
      <c r="AI855" s="20" t="s">
        <v>14875</v>
      </c>
      <c r="AJ855" s="20" t="s">
        <v>14283</v>
      </c>
      <c r="AK855" s="20" t="s">
        <v>14283</v>
      </c>
      <c r="AL855" s="20"/>
      <c r="AM855" s="20" t="s">
        <v>15199</v>
      </c>
      <c r="AN855" s="20" t="s">
        <v>105</v>
      </c>
      <c r="AO855" s="20"/>
    </row>
    <row r="856" spans="1:41" x14ac:dyDescent="0.2">
      <c r="A856" s="20" t="s">
        <v>2375</v>
      </c>
      <c r="B856" s="20" t="s">
        <v>17487</v>
      </c>
      <c r="C856" s="20" t="s">
        <v>15747</v>
      </c>
      <c r="D856" s="20" t="s">
        <v>571</v>
      </c>
      <c r="E856" s="20" t="s">
        <v>2377</v>
      </c>
      <c r="F856" s="20" t="s">
        <v>421</v>
      </c>
      <c r="G856" s="20" t="s">
        <v>17488</v>
      </c>
      <c r="H856" s="20" t="s">
        <v>14694</v>
      </c>
      <c r="I856" s="20" t="s">
        <v>17489</v>
      </c>
      <c r="J856" s="20" t="s">
        <v>101</v>
      </c>
      <c r="K856" s="20" t="s">
        <v>14732</v>
      </c>
      <c r="L856" s="20" t="s">
        <v>15950</v>
      </c>
      <c r="M856" s="20"/>
      <c r="N856" s="20" t="s">
        <v>14742</v>
      </c>
      <c r="O856" s="20" t="s">
        <v>15195</v>
      </c>
      <c r="P856" s="20" t="s">
        <v>14700</v>
      </c>
      <c r="Q856" s="20" t="s">
        <v>14276</v>
      </c>
      <c r="R856" s="20"/>
      <c r="S856" s="20" t="s">
        <v>14283</v>
      </c>
      <c r="T856" s="20" t="s">
        <v>14704</v>
      </c>
      <c r="U856" s="20" t="s">
        <v>17495</v>
      </c>
      <c r="V856" s="20" t="s">
        <v>17496</v>
      </c>
      <c r="W856" s="20" t="s">
        <v>17497</v>
      </c>
      <c r="X856" s="20" t="s">
        <v>17498</v>
      </c>
      <c r="Y856" s="20" t="s">
        <v>69</v>
      </c>
      <c r="Z856" s="20"/>
      <c r="AA856" s="20" t="s">
        <v>17448</v>
      </c>
      <c r="AB856" s="20" t="s">
        <v>69</v>
      </c>
      <c r="AC856" s="20" t="s">
        <v>14884</v>
      </c>
      <c r="AD856" s="20" t="s">
        <v>69</v>
      </c>
      <c r="AE856" s="20" t="s">
        <v>17499</v>
      </c>
      <c r="AF856" s="20" t="s">
        <v>68</v>
      </c>
      <c r="AG856" s="20"/>
      <c r="AH856" s="20"/>
      <c r="AI856" s="20" t="s">
        <v>14875</v>
      </c>
      <c r="AJ856" s="20" t="s">
        <v>14283</v>
      </c>
      <c r="AK856" s="20" t="s">
        <v>14283</v>
      </c>
      <c r="AL856" s="20"/>
      <c r="AM856" s="20" t="s">
        <v>15199</v>
      </c>
      <c r="AN856" s="20" t="s">
        <v>105</v>
      </c>
      <c r="AO856" s="20"/>
    </row>
    <row r="857" spans="1:41" x14ac:dyDescent="0.2">
      <c r="A857" s="20" t="s">
        <v>2375</v>
      </c>
      <c r="B857" s="20" t="s">
        <v>17487</v>
      </c>
      <c r="C857" s="20" t="s">
        <v>15747</v>
      </c>
      <c r="D857" s="20" t="s">
        <v>571</v>
      </c>
      <c r="E857" s="20" t="s">
        <v>2377</v>
      </c>
      <c r="F857" s="20" t="s">
        <v>421</v>
      </c>
      <c r="G857" s="20" t="s">
        <v>17488</v>
      </c>
      <c r="H857" s="20" t="s">
        <v>14694</v>
      </c>
      <c r="I857" s="20" t="s">
        <v>17489</v>
      </c>
      <c r="J857" s="20" t="s">
        <v>101</v>
      </c>
      <c r="K857" s="20" t="s">
        <v>14732</v>
      </c>
      <c r="L857" s="20" t="s">
        <v>15950</v>
      </c>
      <c r="M857" s="20"/>
      <c r="N857" s="20" t="s">
        <v>14698</v>
      </c>
      <c r="O857" s="20" t="s">
        <v>15195</v>
      </c>
      <c r="P857" s="20" t="s">
        <v>14700</v>
      </c>
      <c r="Q857" s="20" t="s">
        <v>14276</v>
      </c>
      <c r="R857" s="20"/>
      <c r="S857" s="20" t="s">
        <v>14283</v>
      </c>
      <c r="T857" s="20" t="s">
        <v>14704</v>
      </c>
      <c r="U857" s="20" t="s">
        <v>17500</v>
      </c>
      <c r="V857" s="20" t="s">
        <v>17501</v>
      </c>
      <c r="W857" s="20" t="s">
        <v>17502</v>
      </c>
      <c r="X857" s="20" t="s">
        <v>17503</v>
      </c>
      <c r="Y857" s="20" t="s">
        <v>69</v>
      </c>
      <c r="Z857" s="20"/>
      <c r="AA857" s="20" t="s">
        <v>17448</v>
      </c>
      <c r="AB857" s="20" t="s">
        <v>69</v>
      </c>
      <c r="AC857" s="20" t="s">
        <v>14884</v>
      </c>
      <c r="AD857" s="20" t="s">
        <v>69</v>
      </c>
      <c r="AE857" s="20" t="s">
        <v>17504</v>
      </c>
      <c r="AF857" s="20" t="s">
        <v>68</v>
      </c>
      <c r="AG857" s="20"/>
      <c r="AH857" s="20"/>
      <c r="AI857" s="20" t="s">
        <v>14875</v>
      </c>
      <c r="AJ857" s="20" t="s">
        <v>14283</v>
      </c>
      <c r="AK857" s="20" t="s">
        <v>14283</v>
      </c>
      <c r="AL857" s="20"/>
      <c r="AM857" s="20" t="s">
        <v>15199</v>
      </c>
      <c r="AN857" s="20" t="s">
        <v>105</v>
      </c>
      <c r="AO857" s="20"/>
    </row>
    <row r="858" spans="1:41" x14ac:dyDescent="0.2">
      <c r="A858" s="20" t="s">
        <v>2375</v>
      </c>
      <c r="B858" s="20" t="s">
        <v>17487</v>
      </c>
      <c r="C858" s="20" t="s">
        <v>15747</v>
      </c>
      <c r="D858" s="20" t="s">
        <v>571</v>
      </c>
      <c r="E858" s="20" t="s">
        <v>2377</v>
      </c>
      <c r="F858" s="20" t="s">
        <v>421</v>
      </c>
      <c r="G858" s="20" t="s">
        <v>17488</v>
      </c>
      <c r="H858" s="20" t="s">
        <v>14694</v>
      </c>
      <c r="I858" s="20" t="s">
        <v>17489</v>
      </c>
      <c r="J858" s="20" t="s">
        <v>101</v>
      </c>
      <c r="K858" s="20" t="s">
        <v>14732</v>
      </c>
      <c r="L858" s="20" t="s">
        <v>15950</v>
      </c>
      <c r="M858" s="20"/>
      <c r="N858" s="20" t="s">
        <v>14746</v>
      </c>
      <c r="O858" s="20" t="s">
        <v>15195</v>
      </c>
      <c r="P858" s="20" t="s">
        <v>14700</v>
      </c>
      <c r="Q858" s="20" t="s">
        <v>14276</v>
      </c>
      <c r="R858" s="20"/>
      <c r="S858" s="20" t="s">
        <v>14283</v>
      </c>
      <c r="T858" s="20" t="s">
        <v>14704</v>
      </c>
      <c r="U858" s="20" t="s">
        <v>17505</v>
      </c>
      <c r="V858" s="20" t="s">
        <v>17506</v>
      </c>
      <c r="W858" s="20" t="s">
        <v>17507</v>
      </c>
      <c r="X858" s="20" t="s">
        <v>17508</v>
      </c>
      <c r="Y858" s="20" t="s">
        <v>69</v>
      </c>
      <c r="Z858" s="20"/>
      <c r="AA858" s="20" t="s">
        <v>17448</v>
      </c>
      <c r="AB858" s="20" t="s">
        <v>69</v>
      </c>
      <c r="AC858" s="20" t="s">
        <v>14884</v>
      </c>
      <c r="AD858" s="20" t="s">
        <v>69</v>
      </c>
      <c r="AE858" s="20" t="s">
        <v>17509</v>
      </c>
      <c r="AF858" s="20" t="s">
        <v>68</v>
      </c>
      <c r="AG858" s="20"/>
      <c r="AH858" s="20"/>
      <c r="AI858" s="20" t="s">
        <v>14875</v>
      </c>
      <c r="AJ858" s="20" t="s">
        <v>14283</v>
      </c>
      <c r="AK858" s="20" t="s">
        <v>14283</v>
      </c>
      <c r="AL858" s="20"/>
      <c r="AM858" s="20" t="s">
        <v>15199</v>
      </c>
      <c r="AN858" s="20" t="s">
        <v>105</v>
      </c>
      <c r="AO858" s="20"/>
    </row>
    <row r="859" spans="1:41" x14ac:dyDescent="0.2">
      <c r="A859" s="20" t="s">
        <v>2375</v>
      </c>
      <c r="B859" s="20" t="s">
        <v>17487</v>
      </c>
      <c r="C859" s="20" t="s">
        <v>15747</v>
      </c>
      <c r="D859" s="20" t="s">
        <v>571</v>
      </c>
      <c r="E859" s="20" t="s">
        <v>2377</v>
      </c>
      <c r="F859" s="20" t="s">
        <v>421</v>
      </c>
      <c r="G859" s="20" t="s">
        <v>17488</v>
      </c>
      <c r="H859" s="20" t="s">
        <v>14694</v>
      </c>
      <c r="I859" s="20" t="s">
        <v>17489</v>
      </c>
      <c r="J859" s="20" t="s">
        <v>101</v>
      </c>
      <c r="K859" s="20" t="s">
        <v>14732</v>
      </c>
      <c r="L859" s="20" t="s">
        <v>15950</v>
      </c>
      <c r="M859" s="20"/>
      <c r="N859" s="20" t="s">
        <v>110</v>
      </c>
      <c r="O859" s="20" t="s">
        <v>15195</v>
      </c>
      <c r="P859" s="20" t="s">
        <v>14700</v>
      </c>
      <c r="Q859" s="20" t="s">
        <v>14276</v>
      </c>
      <c r="R859" s="20"/>
      <c r="S859" s="20" t="s">
        <v>14283</v>
      </c>
      <c r="T859" s="20" t="s">
        <v>14704</v>
      </c>
      <c r="U859" s="20" t="s">
        <v>17510</v>
      </c>
      <c r="V859" s="20" t="s">
        <v>17511</v>
      </c>
      <c r="W859" s="20" t="s">
        <v>17512</v>
      </c>
      <c r="X859" s="20" t="s">
        <v>17513</v>
      </c>
      <c r="Y859" s="20" t="s">
        <v>69</v>
      </c>
      <c r="Z859" s="20"/>
      <c r="AA859" s="20" t="s">
        <v>17448</v>
      </c>
      <c r="AB859" s="20" t="s">
        <v>69</v>
      </c>
      <c r="AC859" s="20" t="s">
        <v>14884</v>
      </c>
      <c r="AD859" s="20" t="s">
        <v>69</v>
      </c>
      <c r="AE859" s="20" t="s">
        <v>17514</v>
      </c>
      <c r="AF859" s="20" t="s">
        <v>68</v>
      </c>
      <c r="AG859" s="20"/>
      <c r="AH859" s="20"/>
      <c r="AI859" s="20" t="s">
        <v>14875</v>
      </c>
      <c r="AJ859" s="20" t="s">
        <v>14283</v>
      </c>
      <c r="AK859" s="20" t="s">
        <v>14283</v>
      </c>
      <c r="AL859" s="20"/>
      <c r="AM859" s="20" t="s">
        <v>15199</v>
      </c>
      <c r="AN859" s="20" t="s">
        <v>105</v>
      </c>
      <c r="AO859" s="20"/>
    </row>
    <row r="860" spans="1:41" x14ac:dyDescent="0.2">
      <c r="A860" s="20" t="s">
        <v>2375</v>
      </c>
      <c r="B860" s="20" t="s">
        <v>17487</v>
      </c>
      <c r="C860" s="20" t="s">
        <v>15747</v>
      </c>
      <c r="D860" s="20" t="s">
        <v>571</v>
      </c>
      <c r="E860" s="20" t="s">
        <v>2377</v>
      </c>
      <c r="F860" s="20" t="s">
        <v>421</v>
      </c>
      <c r="G860" s="20" t="s">
        <v>17488</v>
      </c>
      <c r="H860" s="20" t="s">
        <v>14694</v>
      </c>
      <c r="I860" s="20" t="s">
        <v>17489</v>
      </c>
      <c r="J860" s="20" t="s">
        <v>101</v>
      </c>
      <c r="K860" s="20" t="s">
        <v>14732</v>
      </c>
      <c r="L860" s="20" t="s">
        <v>15950</v>
      </c>
      <c r="M860" s="20"/>
      <c r="N860" s="20" t="s">
        <v>14889</v>
      </c>
      <c r="O860" s="20" t="s">
        <v>15195</v>
      </c>
      <c r="P860" s="20" t="s">
        <v>14700</v>
      </c>
      <c r="Q860" s="20" t="s">
        <v>14276</v>
      </c>
      <c r="R860" s="20"/>
      <c r="S860" s="20" t="s">
        <v>14283</v>
      </c>
      <c r="T860" s="20" t="s">
        <v>14709</v>
      </c>
      <c r="U860" s="20" t="s">
        <v>17515</v>
      </c>
      <c r="V860" s="20" t="s">
        <v>17516</v>
      </c>
      <c r="W860" s="20" t="s">
        <v>17517</v>
      </c>
      <c r="X860" s="20" t="s">
        <v>17518</v>
      </c>
      <c r="Y860" s="20" t="s">
        <v>69</v>
      </c>
      <c r="Z860" s="20"/>
      <c r="AA860" s="20" t="s">
        <v>17519</v>
      </c>
      <c r="AB860" s="20" t="s">
        <v>69</v>
      </c>
      <c r="AC860" s="20" t="s">
        <v>14884</v>
      </c>
      <c r="AD860" s="20" t="s">
        <v>69</v>
      </c>
      <c r="AE860" s="20" t="s">
        <v>17520</v>
      </c>
      <c r="AF860" s="20" t="s">
        <v>68</v>
      </c>
      <c r="AG860" s="20"/>
      <c r="AH860" s="20"/>
      <c r="AI860" s="20" t="s">
        <v>14875</v>
      </c>
      <c r="AJ860" s="20" t="s">
        <v>14283</v>
      </c>
      <c r="AK860" s="20" t="s">
        <v>14283</v>
      </c>
      <c r="AL860" s="20"/>
      <c r="AM860" s="20" t="s">
        <v>15199</v>
      </c>
      <c r="AN860" s="20" t="s">
        <v>105</v>
      </c>
      <c r="AO860" s="20"/>
    </row>
    <row r="861" spans="1:41" x14ac:dyDescent="0.2">
      <c r="A861" s="20" t="s">
        <v>2375</v>
      </c>
      <c r="B861" s="20" t="s">
        <v>17487</v>
      </c>
      <c r="C861" s="20" t="s">
        <v>15747</v>
      </c>
      <c r="D861" s="20" t="s">
        <v>571</v>
      </c>
      <c r="E861" s="20" t="s">
        <v>2377</v>
      </c>
      <c r="F861" s="20" t="s">
        <v>421</v>
      </c>
      <c r="G861" s="20" t="s">
        <v>17488</v>
      </c>
      <c r="H861" s="20" t="s">
        <v>14694</v>
      </c>
      <c r="I861" s="20" t="s">
        <v>17489</v>
      </c>
      <c r="J861" s="20" t="s">
        <v>101</v>
      </c>
      <c r="K861" s="20" t="s">
        <v>14732</v>
      </c>
      <c r="L861" s="20" t="s">
        <v>15950</v>
      </c>
      <c r="M861" s="20"/>
      <c r="N861" s="20" t="s">
        <v>14889</v>
      </c>
      <c r="O861" s="20" t="s">
        <v>15195</v>
      </c>
      <c r="P861" s="20" t="s">
        <v>14700</v>
      </c>
      <c r="Q861" s="20" t="s">
        <v>14276</v>
      </c>
      <c r="R861" s="20"/>
      <c r="S861" s="20" t="s">
        <v>14283</v>
      </c>
      <c r="T861" s="20" t="s">
        <v>14846</v>
      </c>
      <c r="U861" s="20" t="s">
        <v>17521</v>
      </c>
      <c r="V861" s="20" t="s">
        <v>17522</v>
      </c>
      <c r="W861" s="20" t="s">
        <v>17523</v>
      </c>
      <c r="X861" s="20" t="s">
        <v>17524</v>
      </c>
      <c r="Y861" s="20" t="s">
        <v>69</v>
      </c>
      <c r="Z861" s="20"/>
      <c r="AA861" s="20" t="s">
        <v>17519</v>
      </c>
      <c r="AB861" s="20" t="s">
        <v>69</v>
      </c>
      <c r="AC861" s="20" t="s">
        <v>14884</v>
      </c>
      <c r="AD861" s="20" t="s">
        <v>69</v>
      </c>
      <c r="AE861" s="20" t="s">
        <v>17525</v>
      </c>
      <c r="AF861" s="20" t="s">
        <v>68</v>
      </c>
      <c r="AG861" s="20"/>
      <c r="AH861" s="20"/>
      <c r="AI861" s="20" t="s">
        <v>14875</v>
      </c>
      <c r="AJ861" s="20" t="s">
        <v>14283</v>
      </c>
      <c r="AK861" s="20" t="s">
        <v>14283</v>
      </c>
      <c r="AL861" s="20"/>
      <c r="AM861" s="20" t="s">
        <v>15199</v>
      </c>
      <c r="AN861" s="20" t="s">
        <v>105</v>
      </c>
      <c r="AO861" s="20"/>
    </row>
    <row r="862" spans="1:41" x14ac:dyDescent="0.2">
      <c r="A862" s="20" t="s">
        <v>2375</v>
      </c>
      <c r="B862" s="20" t="s">
        <v>17487</v>
      </c>
      <c r="C862" s="20" t="s">
        <v>15747</v>
      </c>
      <c r="D862" s="20" t="s">
        <v>571</v>
      </c>
      <c r="E862" s="20" t="s">
        <v>2377</v>
      </c>
      <c r="F862" s="20" t="s">
        <v>421</v>
      </c>
      <c r="G862" s="20" t="s">
        <v>17488</v>
      </c>
      <c r="H862" s="20" t="s">
        <v>14694</v>
      </c>
      <c r="I862" s="20" t="s">
        <v>17489</v>
      </c>
      <c r="J862" s="20" t="s">
        <v>101</v>
      </c>
      <c r="K862" s="20" t="s">
        <v>14732</v>
      </c>
      <c r="L862" s="20" t="s">
        <v>15950</v>
      </c>
      <c r="M862" s="20"/>
      <c r="N862" s="20" t="s">
        <v>14889</v>
      </c>
      <c r="O862" s="20" t="s">
        <v>15195</v>
      </c>
      <c r="P862" s="20" t="s">
        <v>14700</v>
      </c>
      <c r="Q862" s="20" t="s">
        <v>14276</v>
      </c>
      <c r="R862" s="20"/>
      <c r="S862" s="20" t="s">
        <v>14283</v>
      </c>
      <c r="T862" s="20" t="s">
        <v>14704</v>
      </c>
      <c r="U862" s="20" t="s">
        <v>15473</v>
      </c>
      <c r="V862" s="20" t="s">
        <v>17526</v>
      </c>
      <c r="W862" s="20"/>
      <c r="X862" s="20"/>
      <c r="Y862" s="20" t="s">
        <v>69</v>
      </c>
      <c r="Z862" s="20"/>
      <c r="AA862" s="20" t="s">
        <v>17527</v>
      </c>
      <c r="AB862" s="20" t="s">
        <v>69</v>
      </c>
      <c r="AC862" s="20" t="s">
        <v>14884</v>
      </c>
      <c r="AD862" s="20" t="s">
        <v>69</v>
      </c>
      <c r="AE862" s="20" t="s">
        <v>17528</v>
      </c>
      <c r="AF862" s="20" t="s">
        <v>69</v>
      </c>
      <c r="AG862" s="20" t="s">
        <v>17529</v>
      </c>
      <c r="AH862" s="20"/>
      <c r="AI862" s="20" t="s">
        <v>14887</v>
      </c>
      <c r="AJ862" s="20" t="s">
        <v>14283</v>
      </c>
      <c r="AK862" s="20" t="s">
        <v>14283</v>
      </c>
      <c r="AL862" s="20"/>
      <c r="AM862" s="20" t="s">
        <v>15199</v>
      </c>
      <c r="AN862" s="20" t="s">
        <v>105</v>
      </c>
      <c r="AO862" s="20"/>
    </row>
    <row r="863" spans="1:41" x14ac:dyDescent="0.2">
      <c r="A863" s="20" t="s">
        <v>2375</v>
      </c>
      <c r="B863" s="20" t="s">
        <v>17487</v>
      </c>
      <c r="C863" s="20" t="s">
        <v>15747</v>
      </c>
      <c r="D863" s="20" t="s">
        <v>571</v>
      </c>
      <c r="E863" s="20" t="s">
        <v>2377</v>
      </c>
      <c r="F863" s="20" t="s">
        <v>421</v>
      </c>
      <c r="G863" s="20" t="s">
        <v>17488</v>
      </c>
      <c r="H863" s="20" t="s">
        <v>14694</v>
      </c>
      <c r="I863" s="20" t="s">
        <v>17489</v>
      </c>
      <c r="J863" s="20" t="s">
        <v>101</v>
      </c>
      <c r="K863" s="20" t="s">
        <v>14732</v>
      </c>
      <c r="L863" s="20" t="s">
        <v>15950</v>
      </c>
      <c r="M863" s="20"/>
      <c r="N863" s="20" t="s">
        <v>14742</v>
      </c>
      <c r="O863" s="20" t="s">
        <v>15195</v>
      </c>
      <c r="P863" s="20" t="s">
        <v>14700</v>
      </c>
      <c r="Q863" s="20" t="s">
        <v>14276</v>
      </c>
      <c r="R863" s="20"/>
      <c r="S863" s="20" t="s">
        <v>14283</v>
      </c>
      <c r="T863" s="20" t="s">
        <v>14704</v>
      </c>
      <c r="U863" s="20" t="s">
        <v>14815</v>
      </c>
      <c r="V863" s="20" t="s">
        <v>14951</v>
      </c>
      <c r="W863" s="20"/>
      <c r="X863" s="20"/>
      <c r="Y863" s="20" t="s">
        <v>69</v>
      </c>
      <c r="Z863" s="20"/>
      <c r="AA863" s="20" t="s">
        <v>17527</v>
      </c>
      <c r="AB863" s="20" t="s">
        <v>69</v>
      </c>
      <c r="AC863" s="20" t="s">
        <v>14884</v>
      </c>
      <c r="AD863" s="20" t="s">
        <v>69</v>
      </c>
      <c r="AE863" s="20" t="s">
        <v>17530</v>
      </c>
      <c r="AF863" s="20" t="s">
        <v>69</v>
      </c>
      <c r="AG863" s="20" t="s">
        <v>17529</v>
      </c>
      <c r="AH863" s="20"/>
      <c r="AI863" s="20" t="s">
        <v>14887</v>
      </c>
      <c r="AJ863" s="20" t="s">
        <v>14283</v>
      </c>
      <c r="AK863" s="20" t="s">
        <v>14283</v>
      </c>
      <c r="AL863" s="20"/>
      <c r="AM863" s="20" t="s">
        <v>15199</v>
      </c>
      <c r="AN863" s="20" t="s">
        <v>105</v>
      </c>
      <c r="AO863" s="20"/>
    </row>
    <row r="864" spans="1:41" x14ac:dyDescent="0.2">
      <c r="A864" s="20" t="s">
        <v>2375</v>
      </c>
      <c r="B864" s="20" t="s">
        <v>17487</v>
      </c>
      <c r="C864" s="20" t="s">
        <v>15747</v>
      </c>
      <c r="D864" s="20" t="s">
        <v>571</v>
      </c>
      <c r="E864" s="20" t="s">
        <v>2377</v>
      </c>
      <c r="F864" s="20" t="s">
        <v>421</v>
      </c>
      <c r="G864" s="20" t="s">
        <v>17488</v>
      </c>
      <c r="H864" s="20" t="s">
        <v>14694</v>
      </c>
      <c r="I864" s="20" t="s">
        <v>17489</v>
      </c>
      <c r="J864" s="20" t="s">
        <v>101</v>
      </c>
      <c r="K864" s="20" t="s">
        <v>14732</v>
      </c>
      <c r="L864" s="20" t="s">
        <v>15950</v>
      </c>
      <c r="M864" s="20"/>
      <c r="N864" s="20" t="s">
        <v>14698</v>
      </c>
      <c r="O864" s="20" t="s">
        <v>15195</v>
      </c>
      <c r="P864" s="20" t="s">
        <v>14700</v>
      </c>
      <c r="Q864" s="20" t="s">
        <v>14276</v>
      </c>
      <c r="R864" s="20"/>
      <c r="S864" s="20" t="s">
        <v>14283</v>
      </c>
      <c r="T864" s="20" t="s">
        <v>14704</v>
      </c>
      <c r="U864" s="20" t="s">
        <v>14951</v>
      </c>
      <c r="V864" s="20" t="s">
        <v>14812</v>
      </c>
      <c r="W864" s="20"/>
      <c r="X864" s="20"/>
      <c r="Y864" s="20" t="s">
        <v>69</v>
      </c>
      <c r="Z864" s="20"/>
      <c r="AA864" s="20" t="s">
        <v>17527</v>
      </c>
      <c r="AB864" s="20" t="s">
        <v>69</v>
      </c>
      <c r="AC864" s="20" t="s">
        <v>14884</v>
      </c>
      <c r="AD864" s="20" t="s">
        <v>69</v>
      </c>
      <c r="AE864" s="20" t="s">
        <v>17531</v>
      </c>
      <c r="AF864" s="20" t="s">
        <v>69</v>
      </c>
      <c r="AG864" s="20" t="s">
        <v>17529</v>
      </c>
      <c r="AH864" s="20"/>
      <c r="AI864" s="20" t="s">
        <v>14887</v>
      </c>
      <c r="AJ864" s="20" t="s">
        <v>14283</v>
      </c>
      <c r="AK864" s="20" t="s">
        <v>14283</v>
      </c>
      <c r="AL864" s="20"/>
      <c r="AM864" s="20" t="s">
        <v>15199</v>
      </c>
      <c r="AN864" s="20" t="s">
        <v>105</v>
      </c>
      <c r="AO864" s="20"/>
    </row>
    <row r="865" spans="1:41" x14ac:dyDescent="0.2">
      <c r="A865" s="20" t="s">
        <v>2472</v>
      </c>
      <c r="B865" s="20" t="s">
        <v>17532</v>
      </c>
      <c r="C865" s="20" t="s">
        <v>17533</v>
      </c>
      <c r="D865" s="20" t="s">
        <v>571</v>
      </c>
      <c r="E865" s="20" t="s">
        <v>2475</v>
      </c>
      <c r="F865" s="20" t="s">
        <v>2474</v>
      </c>
      <c r="G865" s="20" t="s">
        <v>17534</v>
      </c>
      <c r="H865" s="20" t="s">
        <v>110</v>
      </c>
      <c r="I865" s="20" t="s">
        <v>17535</v>
      </c>
      <c r="J865" s="20" t="s">
        <v>102</v>
      </c>
      <c r="K865" s="20" t="s">
        <v>14696</v>
      </c>
      <c r="L865" s="20" t="s">
        <v>17536</v>
      </c>
      <c r="M865" s="20"/>
      <c r="N865" s="20" t="s">
        <v>14698</v>
      </c>
      <c r="O865" s="20" t="s">
        <v>15195</v>
      </c>
      <c r="P865" s="20" t="s">
        <v>14700</v>
      </c>
      <c r="Q865" s="20" t="s">
        <v>14283</v>
      </c>
      <c r="R865" s="20"/>
      <c r="S865" s="20" t="s">
        <v>14283</v>
      </c>
      <c r="T865" s="20" t="s">
        <v>14762</v>
      </c>
      <c r="U865" s="20" t="s">
        <v>17537</v>
      </c>
      <c r="V865" s="20" t="s">
        <v>17538</v>
      </c>
      <c r="W865" s="20"/>
      <c r="X865" s="20" t="s">
        <v>17539</v>
      </c>
      <c r="Y865" s="20" t="s">
        <v>69</v>
      </c>
      <c r="Z865" s="20"/>
      <c r="AA865" s="20" t="s">
        <v>17540</v>
      </c>
      <c r="AB865" s="20" t="s">
        <v>69</v>
      </c>
      <c r="AC865" s="20" t="s">
        <v>14884</v>
      </c>
      <c r="AD865" s="20" t="s">
        <v>69</v>
      </c>
      <c r="AE865" s="20" t="s">
        <v>17541</v>
      </c>
      <c r="AF865" s="20" t="s">
        <v>68</v>
      </c>
      <c r="AG865" s="20" t="s">
        <v>17542</v>
      </c>
      <c r="AH865" s="20"/>
      <c r="AI865" s="20" t="s">
        <v>14875</v>
      </c>
      <c r="AJ865" s="20" t="s">
        <v>14283</v>
      </c>
      <c r="AK865" s="20" t="s">
        <v>14283</v>
      </c>
      <c r="AL865" s="20"/>
      <c r="AM865" s="20" t="s">
        <v>15199</v>
      </c>
      <c r="AN865" s="20" t="s">
        <v>105</v>
      </c>
      <c r="AO865" s="20"/>
    </row>
    <row r="866" spans="1:41" x14ac:dyDescent="0.2">
      <c r="A866" s="20" t="s">
        <v>2472</v>
      </c>
      <c r="B866" s="20" t="s">
        <v>17532</v>
      </c>
      <c r="C866" s="20" t="s">
        <v>17533</v>
      </c>
      <c r="D866" s="20" t="s">
        <v>571</v>
      </c>
      <c r="E866" s="20" t="s">
        <v>2475</v>
      </c>
      <c r="F866" s="20" t="s">
        <v>2474</v>
      </c>
      <c r="G866" s="20" t="s">
        <v>17534</v>
      </c>
      <c r="H866" s="20" t="s">
        <v>110</v>
      </c>
      <c r="I866" s="20" t="s">
        <v>17535</v>
      </c>
      <c r="J866" s="20" t="s">
        <v>102</v>
      </c>
      <c r="K866" s="20" t="s">
        <v>14696</v>
      </c>
      <c r="L866" s="20" t="s">
        <v>17536</v>
      </c>
      <c r="M866" s="20"/>
      <c r="N866" s="20" t="s">
        <v>14698</v>
      </c>
      <c r="O866" s="20" t="s">
        <v>15195</v>
      </c>
      <c r="P866" s="20" t="s">
        <v>14700</v>
      </c>
      <c r="Q866" s="20" t="s">
        <v>14283</v>
      </c>
      <c r="R866" s="20"/>
      <c r="S866" s="20" t="s">
        <v>14283</v>
      </c>
      <c r="T866" s="20" t="s">
        <v>14790</v>
      </c>
      <c r="U866" s="20" t="s">
        <v>15196</v>
      </c>
      <c r="V866" s="20" t="s">
        <v>17543</v>
      </c>
      <c r="W866" s="20"/>
      <c r="X866" s="20" t="s">
        <v>17544</v>
      </c>
      <c r="Y866" s="20" t="s">
        <v>69</v>
      </c>
      <c r="Z866" s="20"/>
      <c r="AA866" s="20" t="s">
        <v>17540</v>
      </c>
      <c r="AB866" s="20" t="s">
        <v>69</v>
      </c>
      <c r="AC866" s="20" t="s">
        <v>14884</v>
      </c>
      <c r="AD866" s="20" t="s">
        <v>69</v>
      </c>
      <c r="AE866" s="20" t="s">
        <v>17541</v>
      </c>
      <c r="AF866" s="20" t="s">
        <v>68</v>
      </c>
      <c r="AG866" s="20" t="s">
        <v>17542</v>
      </c>
      <c r="AH866" s="20"/>
      <c r="AI866" s="20" t="s">
        <v>14875</v>
      </c>
      <c r="AJ866" s="20" t="s">
        <v>14283</v>
      </c>
      <c r="AK866" s="20" t="s">
        <v>14283</v>
      </c>
      <c r="AL866" s="20"/>
      <c r="AM866" s="20" t="s">
        <v>15199</v>
      </c>
      <c r="AN866" s="20" t="s">
        <v>105</v>
      </c>
      <c r="AO866" s="20"/>
    </row>
    <row r="867" spans="1:41" x14ac:dyDescent="0.2">
      <c r="A867" s="20" t="s">
        <v>2472</v>
      </c>
      <c r="B867" s="20" t="s">
        <v>17532</v>
      </c>
      <c r="C867" s="20" t="s">
        <v>17533</v>
      </c>
      <c r="D867" s="20" t="s">
        <v>571</v>
      </c>
      <c r="E867" s="20" t="s">
        <v>2475</v>
      </c>
      <c r="F867" s="20" t="s">
        <v>2474</v>
      </c>
      <c r="G867" s="20" t="s">
        <v>17534</v>
      </c>
      <c r="H867" s="20" t="s">
        <v>110</v>
      </c>
      <c r="I867" s="20" t="s">
        <v>17535</v>
      </c>
      <c r="J867" s="20" t="s">
        <v>102</v>
      </c>
      <c r="K867" s="20" t="s">
        <v>14696</v>
      </c>
      <c r="L867" s="20" t="s">
        <v>17536</v>
      </c>
      <c r="M867" s="20"/>
      <c r="N867" s="20" t="s">
        <v>14698</v>
      </c>
      <c r="O867" s="20" t="s">
        <v>15195</v>
      </c>
      <c r="P867" s="20" t="s">
        <v>14700</v>
      </c>
      <c r="Q867" s="20" t="s">
        <v>14283</v>
      </c>
      <c r="R867" s="20"/>
      <c r="S867" s="20" t="s">
        <v>14283</v>
      </c>
      <c r="T867" s="20" t="s">
        <v>14762</v>
      </c>
      <c r="U867" s="20" t="s">
        <v>15078</v>
      </c>
      <c r="V867" s="20" t="s">
        <v>17545</v>
      </c>
      <c r="W867" s="20"/>
      <c r="X867" s="20" t="s">
        <v>17546</v>
      </c>
      <c r="Y867" s="20" t="s">
        <v>69</v>
      </c>
      <c r="Z867" s="20"/>
      <c r="AA867" s="20" t="s">
        <v>17540</v>
      </c>
      <c r="AB867" s="20" t="s">
        <v>69</v>
      </c>
      <c r="AC867" s="20" t="s">
        <v>14884</v>
      </c>
      <c r="AD867" s="20" t="s">
        <v>69</v>
      </c>
      <c r="AE867" s="20" t="s">
        <v>17541</v>
      </c>
      <c r="AF867" s="20" t="s">
        <v>69</v>
      </c>
      <c r="AG867" s="20" t="s">
        <v>17547</v>
      </c>
      <c r="AH867" s="20"/>
      <c r="AI867" s="20" t="s">
        <v>14875</v>
      </c>
      <c r="AJ867" s="20" t="s">
        <v>14283</v>
      </c>
      <c r="AK867" s="20" t="s">
        <v>14283</v>
      </c>
      <c r="AL867" s="20"/>
      <c r="AM867" s="20" t="s">
        <v>15199</v>
      </c>
      <c r="AN867" s="20" t="s">
        <v>105</v>
      </c>
      <c r="AO867" s="20"/>
    </row>
    <row r="868" spans="1:41" x14ac:dyDescent="0.2">
      <c r="A868" s="20" t="s">
        <v>2472</v>
      </c>
      <c r="B868" s="20" t="s">
        <v>17532</v>
      </c>
      <c r="C868" s="20" t="s">
        <v>17533</v>
      </c>
      <c r="D868" s="20" t="s">
        <v>571</v>
      </c>
      <c r="E868" s="20" t="s">
        <v>2475</v>
      </c>
      <c r="F868" s="20" t="s">
        <v>2474</v>
      </c>
      <c r="G868" s="20" t="s">
        <v>17534</v>
      </c>
      <c r="H868" s="20" t="s">
        <v>110</v>
      </c>
      <c r="I868" s="20" t="s">
        <v>17535</v>
      </c>
      <c r="J868" s="20" t="s">
        <v>102</v>
      </c>
      <c r="K868" s="20" t="s">
        <v>14696</v>
      </c>
      <c r="L868" s="20" t="s">
        <v>17536</v>
      </c>
      <c r="M868" s="20"/>
      <c r="N868" s="20" t="s">
        <v>14698</v>
      </c>
      <c r="O868" s="20" t="s">
        <v>15195</v>
      </c>
      <c r="P868" s="20" t="s">
        <v>14700</v>
      </c>
      <c r="Q868" s="20" t="s">
        <v>14283</v>
      </c>
      <c r="R868" s="20"/>
      <c r="S868" s="20" t="s">
        <v>14283</v>
      </c>
      <c r="T868" s="20" t="s">
        <v>14790</v>
      </c>
      <c r="U868" s="20" t="s">
        <v>14777</v>
      </c>
      <c r="V868" s="20" t="s">
        <v>17548</v>
      </c>
      <c r="W868" s="20"/>
      <c r="X868" s="20" t="s">
        <v>17549</v>
      </c>
      <c r="Y868" s="20" t="s">
        <v>69</v>
      </c>
      <c r="Z868" s="20"/>
      <c r="AA868" s="20" t="s">
        <v>17540</v>
      </c>
      <c r="AB868" s="20" t="s">
        <v>69</v>
      </c>
      <c r="AC868" s="20" t="s">
        <v>14884</v>
      </c>
      <c r="AD868" s="20" t="s">
        <v>69</v>
      </c>
      <c r="AE868" s="20" t="s">
        <v>17541</v>
      </c>
      <c r="AF868" s="20" t="s">
        <v>69</v>
      </c>
      <c r="AG868" s="20" t="s">
        <v>17547</v>
      </c>
      <c r="AH868" s="20"/>
      <c r="AI868" s="20" t="s">
        <v>14875</v>
      </c>
      <c r="AJ868" s="20" t="s">
        <v>14283</v>
      </c>
      <c r="AK868" s="20" t="s">
        <v>14283</v>
      </c>
      <c r="AL868" s="20"/>
      <c r="AM868" s="20" t="s">
        <v>15199</v>
      </c>
      <c r="AN868" s="20" t="s">
        <v>105</v>
      </c>
      <c r="AO868" s="20"/>
    </row>
    <row r="869" spans="1:41" x14ac:dyDescent="0.2">
      <c r="A869" s="20" t="s">
        <v>2472</v>
      </c>
      <c r="B869" s="20" t="s">
        <v>17532</v>
      </c>
      <c r="C869" s="20" t="s">
        <v>17533</v>
      </c>
      <c r="D869" s="20" t="s">
        <v>571</v>
      </c>
      <c r="E869" s="20" t="s">
        <v>2475</v>
      </c>
      <c r="F869" s="20" t="s">
        <v>2474</v>
      </c>
      <c r="G869" s="20" t="s">
        <v>17534</v>
      </c>
      <c r="H869" s="20" t="s">
        <v>110</v>
      </c>
      <c r="I869" s="20" t="s">
        <v>17535</v>
      </c>
      <c r="J869" s="20" t="s">
        <v>102</v>
      </c>
      <c r="K869" s="20" t="s">
        <v>14696</v>
      </c>
      <c r="L869" s="20" t="s">
        <v>17536</v>
      </c>
      <c r="M869" s="20"/>
      <c r="N869" s="20" t="s">
        <v>14889</v>
      </c>
      <c r="O869" s="20" t="s">
        <v>15195</v>
      </c>
      <c r="P869" s="20" t="s">
        <v>14700</v>
      </c>
      <c r="Q869" s="20" t="s">
        <v>14283</v>
      </c>
      <c r="R869" s="20"/>
      <c r="S869" s="20" t="s">
        <v>14283</v>
      </c>
      <c r="T869" s="20" t="s">
        <v>14762</v>
      </c>
      <c r="U869" s="20" t="s">
        <v>15476</v>
      </c>
      <c r="V869" s="20" t="s">
        <v>17550</v>
      </c>
      <c r="W869" s="20"/>
      <c r="X869" s="20" t="s">
        <v>17551</v>
      </c>
      <c r="Y869" s="20" t="s">
        <v>69</v>
      </c>
      <c r="Z869" s="20"/>
      <c r="AA869" s="20" t="s">
        <v>17540</v>
      </c>
      <c r="AB869" s="20" t="s">
        <v>69</v>
      </c>
      <c r="AC869" s="20" t="s">
        <v>14884</v>
      </c>
      <c r="AD869" s="20" t="s">
        <v>69</v>
      </c>
      <c r="AE869" s="20" t="s">
        <v>17552</v>
      </c>
      <c r="AF869" s="20" t="s">
        <v>68</v>
      </c>
      <c r="AG869" s="20" t="s">
        <v>17542</v>
      </c>
      <c r="AH869" s="20"/>
      <c r="AI869" s="20" t="s">
        <v>14875</v>
      </c>
      <c r="AJ869" s="20" t="s">
        <v>14283</v>
      </c>
      <c r="AK869" s="20" t="s">
        <v>14283</v>
      </c>
      <c r="AL869" s="20"/>
      <c r="AM869" s="20" t="s">
        <v>15199</v>
      </c>
      <c r="AN869" s="20" t="s">
        <v>105</v>
      </c>
      <c r="AO869" s="20"/>
    </row>
    <row r="870" spans="1:41" x14ac:dyDescent="0.2">
      <c r="A870" s="20" t="s">
        <v>2472</v>
      </c>
      <c r="B870" s="20" t="s">
        <v>17532</v>
      </c>
      <c r="C870" s="20" t="s">
        <v>17533</v>
      </c>
      <c r="D870" s="20" t="s">
        <v>571</v>
      </c>
      <c r="E870" s="20" t="s">
        <v>2475</v>
      </c>
      <c r="F870" s="20" t="s">
        <v>2474</v>
      </c>
      <c r="G870" s="20" t="s">
        <v>17534</v>
      </c>
      <c r="H870" s="20" t="s">
        <v>110</v>
      </c>
      <c r="I870" s="20" t="s">
        <v>17535</v>
      </c>
      <c r="J870" s="20" t="s">
        <v>102</v>
      </c>
      <c r="K870" s="20" t="s">
        <v>14696</v>
      </c>
      <c r="L870" s="20" t="s">
        <v>17536</v>
      </c>
      <c r="M870" s="20"/>
      <c r="N870" s="20" t="s">
        <v>14889</v>
      </c>
      <c r="O870" s="20" t="s">
        <v>15195</v>
      </c>
      <c r="P870" s="20" t="s">
        <v>14700</v>
      </c>
      <c r="Q870" s="20" t="s">
        <v>14283</v>
      </c>
      <c r="R870" s="20"/>
      <c r="S870" s="20" t="s">
        <v>14283</v>
      </c>
      <c r="T870" s="20" t="s">
        <v>14790</v>
      </c>
      <c r="U870" s="20" t="s">
        <v>15472</v>
      </c>
      <c r="V870" s="20" t="s">
        <v>17553</v>
      </c>
      <c r="W870" s="20"/>
      <c r="X870" s="20" t="s">
        <v>17554</v>
      </c>
      <c r="Y870" s="20" t="s">
        <v>69</v>
      </c>
      <c r="Z870" s="20"/>
      <c r="AA870" s="20" t="s">
        <v>17540</v>
      </c>
      <c r="AB870" s="20" t="s">
        <v>69</v>
      </c>
      <c r="AC870" s="20" t="s">
        <v>14884</v>
      </c>
      <c r="AD870" s="20" t="s">
        <v>69</v>
      </c>
      <c r="AE870" s="20" t="s">
        <v>17552</v>
      </c>
      <c r="AF870" s="20" t="s">
        <v>68</v>
      </c>
      <c r="AG870" s="20" t="s">
        <v>17542</v>
      </c>
      <c r="AH870" s="20"/>
      <c r="AI870" s="20" t="s">
        <v>14875</v>
      </c>
      <c r="AJ870" s="20" t="s">
        <v>14283</v>
      </c>
      <c r="AK870" s="20" t="s">
        <v>14283</v>
      </c>
      <c r="AL870" s="20"/>
      <c r="AM870" s="20" t="s">
        <v>15199</v>
      </c>
      <c r="AN870" s="20" t="s">
        <v>105</v>
      </c>
      <c r="AO870" s="20"/>
    </row>
    <row r="871" spans="1:41" x14ac:dyDescent="0.2">
      <c r="A871" s="20" t="s">
        <v>2472</v>
      </c>
      <c r="B871" s="20" t="s">
        <v>17532</v>
      </c>
      <c r="C871" s="20" t="s">
        <v>17533</v>
      </c>
      <c r="D871" s="20" t="s">
        <v>571</v>
      </c>
      <c r="E871" s="20" t="s">
        <v>2475</v>
      </c>
      <c r="F871" s="20" t="s">
        <v>2474</v>
      </c>
      <c r="G871" s="20" t="s">
        <v>17534</v>
      </c>
      <c r="H871" s="20" t="s">
        <v>110</v>
      </c>
      <c r="I871" s="20" t="s">
        <v>17535</v>
      </c>
      <c r="J871" s="20" t="s">
        <v>102</v>
      </c>
      <c r="K871" s="20" t="s">
        <v>14696</v>
      </c>
      <c r="L871" s="20" t="s">
        <v>17536</v>
      </c>
      <c r="M871" s="20"/>
      <c r="N871" s="20" t="s">
        <v>14889</v>
      </c>
      <c r="O871" s="20" t="s">
        <v>15195</v>
      </c>
      <c r="P871" s="20" t="s">
        <v>14700</v>
      </c>
      <c r="Q871" s="20" t="s">
        <v>14283</v>
      </c>
      <c r="R871" s="20"/>
      <c r="S871" s="20" t="s">
        <v>14283</v>
      </c>
      <c r="T871" s="20" t="s">
        <v>14762</v>
      </c>
      <c r="U871" s="20" t="s">
        <v>17537</v>
      </c>
      <c r="V871" s="20" t="s">
        <v>17555</v>
      </c>
      <c r="W871" s="20"/>
      <c r="X871" s="20" t="s">
        <v>17556</v>
      </c>
      <c r="Y871" s="20" t="s">
        <v>69</v>
      </c>
      <c r="Z871" s="20"/>
      <c r="AA871" s="20" t="s">
        <v>17540</v>
      </c>
      <c r="AB871" s="20" t="s">
        <v>69</v>
      </c>
      <c r="AC871" s="20" t="s">
        <v>14884</v>
      </c>
      <c r="AD871" s="20" t="s">
        <v>69</v>
      </c>
      <c r="AE871" s="20" t="s">
        <v>17552</v>
      </c>
      <c r="AF871" s="20" t="s">
        <v>69</v>
      </c>
      <c r="AG871" s="20" t="s">
        <v>17547</v>
      </c>
      <c r="AH871" s="20"/>
      <c r="AI871" s="20" t="s">
        <v>14875</v>
      </c>
      <c r="AJ871" s="20" t="s">
        <v>14283</v>
      </c>
      <c r="AK871" s="20" t="s">
        <v>14283</v>
      </c>
      <c r="AL871" s="20"/>
      <c r="AM871" s="20" t="s">
        <v>15199</v>
      </c>
      <c r="AN871" s="20" t="s">
        <v>105</v>
      </c>
      <c r="AO871" s="20"/>
    </row>
    <row r="872" spans="1:41" x14ac:dyDescent="0.2">
      <c r="A872" s="20" t="s">
        <v>2472</v>
      </c>
      <c r="B872" s="20" t="s">
        <v>17532</v>
      </c>
      <c r="C872" s="20" t="s">
        <v>17533</v>
      </c>
      <c r="D872" s="20" t="s">
        <v>571</v>
      </c>
      <c r="E872" s="20" t="s">
        <v>2475</v>
      </c>
      <c r="F872" s="20" t="s">
        <v>2474</v>
      </c>
      <c r="G872" s="20" t="s">
        <v>17534</v>
      </c>
      <c r="H872" s="20" t="s">
        <v>110</v>
      </c>
      <c r="I872" s="20" t="s">
        <v>17535</v>
      </c>
      <c r="J872" s="20" t="s">
        <v>102</v>
      </c>
      <c r="K872" s="20" t="s">
        <v>14696</v>
      </c>
      <c r="L872" s="20" t="s">
        <v>17536</v>
      </c>
      <c r="M872" s="20"/>
      <c r="N872" s="20" t="s">
        <v>14889</v>
      </c>
      <c r="O872" s="20" t="s">
        <v>15195</v>
      </c>
      <c r="P872" s="20" t="s">
        <v>14700</v>
      </c>
      <c r="Q872" s="20" t="s">
        <v>14283</v>
      </c>
      <c r="R872" s="20"/>
      <c r="S872" s="20" t="s">
        <v>14283</v>
      </c>
      <c r="T872" s="20" t="s">
        <v>14790</v>
      </c>
      <c r="U872" s="20" t="s">
        <v>15196</v>
      </c>
      <c r="V872" s="20" t="s">
        <v>17557</v>
      </c>
      <c r="W872" s="20"/>
      <c r="X872" s="20" t="s">
        <v>17558</v>
      </c>
      <c r="Y872" s="20" t="s">
        <v>69</v>
      </c>
      <c r="Z872" s="20"/>
      <c r="AA872" s="20" t="s">
        <v>17540</v>
      </c>
      <c r="AB872" s="20" t="s">
        <v>69</v>
      </c>
      <c r="AC872" s="20" t="s">
        <v>14884</v>
      </c>
      <c r="AD872" s="20" t="s">
        <v>69</v>
      </c>
      <c r="AE872" s="20" t="s">
        <v>17552</v>
      </c>
      <c r="AF872" s="20" t="s">
        <v>69</v>
      </c>
      <c r="AG872" s="20" t="s">
        <v>17547</v>
      </c>
      <c r="AH872" s="20"/>
      <c r="AI872" s="20" t="s">
        <v>14875</v>
      </c>
      <c r="AJ872" s="20" t="s">
        <v>14283</v>
      </c>
      <c r="AK872" s="20" t="s">
        <v>14283</v>
      </c>
      <c r="AL872" s="20"/>
      <c r="AM872" s="20" t="s">
        <v>15199</v>
      </c>
      <c r="AN872" s="20" t="s">
        <v>105</v>
      </c>
      <c r="AO872" s="20"/>
    </row>
    <row r="873" spans="1:41" x14ac:dyDescent="0.2">
      <c r="A873" s="20" t="s">
        <v>2472</v>
      </c>
      <c r="B873" s="20" t="s">
        <v>17532</v>
      </c>
      <c r="C873" s="20" t="s">
        <v>17533</v>
      </c>
      <c r="D873" s="20" t="s">
        <v>571</v>
      </c>
      <c r="E873" s="20" t="s">
        <v>2475</v>
      </c>
      <c r="F873" s="20" t="s">
        <v>2474</v>
      </c>
      <c r="G873" s="20" t="s">
        <v>17534</v>
      </c>
      <c r="H873" s="20" t="s">
        <v>110</v>
      </c>
      <c r="I873" s="20" t="s">
        <v>17535</v>
      </c>
      <c r="J873" s="20" t="s">
        <v>102</v>
      </c>
      <c r="K873" s="20" t="s">
        <v>14696</v>
      </c>
      <c r="L873" s="20" t="s">
        <v>17536</v>
      </c>
      <c r="M873" s="20"/>
      <c r="N873" s="20" t="s">
        <v>14746</v>
      </c>
      <c r="O873" s="20" t="s">
        <v>15195</v>
      </c>
      <c r="P873" s="20" t="s">
        <v>14700</v>
      </c>
      <c r="Q873" s="20" t="s">
        <v>14283</v>
      </c>
      <c r="R873" s="20"/>
      <c r="S873" s="20" t="s">
        <v>14283</v>
      </c>
      <c r="T873" s="20" t="s">
        <v>14762</v>
      </c>
      <c r="U873" s="20" t="s">
        <v>14919</v>
      </c>
      <c r="V873" s="20" t="s">
        <v>17559</v>
      </c>
      <c r="W873" s="20"/>
      <c r="X873" s="20" t="s">
        <v>17560</v>
      </c>
      <c r="Y873" s="20" t="s">
        <v>69</v>
      </c>
      <c r="Z873" s="20"/>
      <c r="AA873" s="20" t="s">
        <v>17540</v>
      </c>
      <c r="AB873" s="20" t="s">
        <v>69</v>
      </c>
      <c r="AC873" s="20" t="s">
        <v>14884</v>
      </c>
      <c r="AD873" s="20" t="s">
        <v>69</v>
      </c>
      <c r="AE873" s="20" t="s">
        <v>17561</v>
      </c>
      <c r="AF873" s="20" t="s">
        <v>68</v>
      </c>
      <c r="AG873" s="20" t="s">
        <v>17542</v>
      </c>
      <c r="AH873" s="20"/>
      <c r="AI873" s="20" t="s">
        <v>14875</v>
      </c>
      <c r="AJ873" s="20" t="s">
        <v>14283</v>
      </c>
      <c r="AK873" s="20" t="s">
        <v>14283</v>
      </c>
      <c r="AL873" s="20"/>
      <c r="AM873" s="20" t="s">
        <v>15199</v>
      </c>
      <c r="AN873" s="20" t="s">
        <v>105</v>
      </c>
      <c r="AO873" s="20"/>
    </row>
    <row r="874" spans="1:41" x14ac:dyDescent="0.2">
      <c r="A874" s="20" t="s">
        <v>2472</v>
      </c>
      <c r="B874" s="20" t="s">
        <v>17532</v>
      </c>
      <c r="C874" s="20" t="s">
        <v>17533</v>
      </c>
      <c r="D874" s="20" t="s">
        <v>571</v>
      </c>
      <c r="E874" s="20" t="s">
        <v>2475</v>
      </c>
      <c r="F874" s="20" t="s">
        <v>2474</v>
      </c>
      <c r="G874" s="20" t="s">
        <v>17534</v>
      </c>
      <c r="H874" s="20" t="s">
        <v>110</v>
      </c>
      <c r="I874" s="20" t="s">
        <v>17535</v>
      </c>
      <c r="J874" s="20" t="s">
        <v>102</v>
      </c>
      <c r="K874" s="20" t="s">
        <v>14696</v>
      </c>
      <c r="L874" s="20" t="s">
        <v>17536</v>
      </c>
      <c r="M874" s="20"/>
      <c r="N874" s="20" t="s">
        <v>14746</v>
      </c>
      <c r="O874" s="20" t="s">
        <v>15195</v>
      </c>
      <c r="P874" s="20" t="s">
        <v>14700</v>
      </c>
      <c r="Q874" s="20" t="s">
        <v>14283</v>
      </c>
      <c r="R874" s="20"/>
      <c r="S874" s="20" t="s">
        <v>14283</v>
      </c>
      <c r="T874" s="20" t="s">
        <v>14790</v>
      </c>
      <c r="U874" s="20" t="s">
        <v>15078</v>
      </c>
      <c r="V874" s="20" t="s">
        <v>17562</v>
      </c>
      <c r="W874" s="20"/>
      <c r="X874" s="20" t="s">
        <v>17563</v>
      </c>
      <c r="Y874" s="20" t="s">
        <v>69</v>
      </c>
      <c r="Z874" s="20"/>
      <c r="AA874" s="20" t="s">
        <v>17540</v>
      </c>
      <c r="AB874" s="20" t="s">
        <v>69</v>
      </c>
      <c r="AC874" s="20" t="s">
        <v>14884</v>
      </c>
      <c r="AD874" s="20" t="s">
        <v>69</v>
      </c>
      <c r="AE874" s="20" t="s">
        <v>17561</v>
      </c>
      <c r="AF874" s="20" t="s">
        <v>68</v>
      </c>
      <c r="AG874" s="20" t="s">
        <v>17542</v>
      </c>
      <c r="AH874" s="20"/>
      <c r="AI874" s="20" t="s">
        <v>14875</v>
      </c>
      <c r="AJ874" s="20" t="s">
        <v>14283</v>
      </c>
      <c r="AK874" s="20" t="s">
        <v>14283</v>
      </c>
      <c r="AL874" s="20"/>
      <c r="AM874" s="20" t="s">
        <v>15199</v>
      </c>
      <c r="AN874" s="20" t="s">
        <v>105</v>
      </c>
      <c r="AO874" s="20"/>
    </row>
    <row r="875" spans="1:41" x14ac:dyDescent="0.2">
      <c r="A875" s="20" t="s">
        <v>2472</v>
      </c>
      <c r="B875" s="20" t="s">
        <v>17532</v>
      </c>
      <c r="C875" s="20" t="s">
        <v>17533</v>
      </c>
      <c r="D875" s="20" t="s">
        <v>571</v>
      </c>
      <c r="E875" s="20" t="s">
        <v>2475</v>
      </c>
      <c r="F875" s="20" t="s">
        <v>2474</v>
      </c>
      <c r="G875" s="20" t="s">
        <v>17534</v>
      </c>
      <c r="H875" s="20" t="s">
        <v>110</v>
      </c>
      <c r="I875" s="20" t="s">
        <v>17535</v>
      </c>
      <c r="J875" s="20" t="s">
        <v>102</v>
      </c>
      <c r="K875" s="20" t="s">
        <v>14696</v>
      </c>
      <c r="L875" s="20" t="s">
        <v>17536</v>
      </c>
      <c r="M875" s="20"/>
      <c r="N875" s="20" t="s">
        <v>14746</v>
      </c>
      <c r="O875" s="20" t="s">
        <v>15195</v>
      </c>
      <c r="P875" s="20" t="s">
        <v>14700</v>
      </c>
      <c r="Q875" s="20" t="s">
        <v>14283</v>
      </c>
      <c r="R875" s="20"/>
      <c r="S875" s="20" t="s">
        <v>14283</v>
      </c>
      <c r="T875" s="20" t="s">
        <v>14762</v>
      </c>
      <c r="U875" s="20" t="s">
        <v>14945</v>
      </c>
      <c r="V875" s="20" t="s">
        <v>17564</v>
      </c>
      <c r="W875" s="20"/>
      <c r="X875" s="20" t="s">
        <v>17565</v>
      </c>
      <c r="Y875" s="20" t="s">
        <v>69</v>
      </c>
      <c r="Z875" s="20"/>
      <c r="AA875" s="20" t="s">
        <v>17540</v>
      </c>
      <c r="AB875" s="20" t="s">
        <v>69</v>
      </c>
      <c r="AC875" s="20" t="s">
        <v>14884</v>
      </c>
      <c r="AD875" s="20" t="s">
        <v>69</v>
      </c>
      <c r="AE875" s="20" t="s">
        <v>17561</v>
      </c>
      <c r="AF875" s="20" t="s">
        <v>69</v>
      </c>
      <c r="AG875" s="20" t="s">
        <v>17547</v>
      </c>
      <c r="AH875" s="20"/>
      <c r="AI875" s="20" t="s">
        <v>14875</v>
      </c>
      <c r="AJ875" s="20" t="s">
        <v>14283</v>
      </c>
      <c r="AK875" s="20" t="s">
        <v>14283</v>
      </c>
      <c r="AL875" s="20"/>
      <c r="AM875" s="20" t="s">
        <v>15199</v>
      </c>
      <c r="AN875" s="20" t="s">
        <v>105</v>
      </c>
      <c r="AO875" s="20"/>
    </row>
    <row r="876" spans="1:41" x14ac:dyDescent="0.2">
      <c r="A876" s="20" t="s">
        <v>2472</v>
      </c>
      <c r="B876" s="20" t="s">
        <v>17532</v>
      </c>
      <c r="C876" s="20" t="s">
        <v>17533</v>
      </c>
      <c r="D876" s="20" t="s">
        <v>571</v>
      </c>
      <c r="E876" s="20" t="s">
        <v>2475</v>
      </c>
      <c r="F876" s="20" t="s">
        <v>2474</v>
      </c>
      <c r="G876" s="20" t="s">
        <v>17534</v>
      </c>
      <c r="H876" s="20" t="s">
        <v>110</v>
      </c>
      <c r="I876" s="20" t="s">
        <v>17535</v>
      </c>
      <c r="J876" s="20" t="s">
        <v>102</v>
      </c>
      <c r="K876" s="20" t="s">
        <v>14696</v>
      </c>
      <c r="L876" s="20" t="s">
        <v>17536</v>
      </c>
      <c r="M876" s="20"/>
      <c r="N876" s="20" t="s">
        <v>14746</v>
      </c>
      <c r="O876" s="20" t="s">
        <v>15195</v>
      </c>
      <c r="P876" s="20" t="s">
        <v>14700</v>
      </c>
      <c r="Q876" s="20" t="s">
        <v>14283</v>
      </c>
      <c r="R876" s="20"/>
      <c r="S876" s="20" t="s">
        <v>14283</v>
      </c>
      <c r="T876" s="20" t="s">
        <v>14790</v>
      </c>
      <c r="U876" s="20" t="s">
        <v>14919</v>
      </c>
      <c r="V876" s="20" t="s">
        <v>17566</v>
      </c>
      <c r="W876" s="20"/>
      <c r="X876" s="20" t="s">
        <v>17567</v>
      </c>
      <c r="Y876" s="20" t="s">
        <v>69</v>
      </c>
      <c r="Z876" s="20"/>
      <c r="AA876" s="20" t="s">
        <v>17540</v>
      </c>
      <c r="AB876" s="20" t="s">
        <v>69</v>
      </c>
      <c r="AC876" s="20" t="s">
        <v>14884</v>
      </c>
      <c r="AD876" s="20" t="s">
        <v>69</v>
      </c>
      <c r="AE876" s="20" t="s">
        <v>17561</v>
      </c>
      <c r="AF876" s="20" t="s">
        <v>69</v>
      </c>
      <c r="AG876" s="20" t="s">
        <v>17547</v>
      </c>
      <c r="AH876" s="20"/>
      <c r="AI876" s="20" t="s">
        <v>14875</v>
      </c>
      <c r="AJ876" s="20" t="s">
        <v>14283</v>
      </c>
      <c r="AK876" s="20" t="s">
        <v>14283</v>
      </c>
      <c r="AL876" s="20"/>
      <c r="AM876" s="20" t="s">
        <v>15199</v>
      </c>
      <c r="AN876" s="20" t="s">
        <v>105</v>
      </c>
      <c r="AO876" s="20"/>
    </row>
    <row r="877" spans="1:41" x14ac:dyDescent="0.2">
      <c r="A877" s="20" t="s">
        <v>2472</v>
      </c>
      <c r="B877" s="20" t="s">
        <v>17532</v>
      </c>
      <c r="C877" s="20" t="s">
        <v>17533</v>
      </c>
      <c r="D877" s="20" t="s">
        <v>571</v>
      </c>
      <c r="E877" s="20" t="s">
        <v>2475</v>
      </c>
      <c r="F877" s="20" t="s">
        <v>2474</v>
      </c>
      <c r="G877" s="20" t="s">
        <v>17534</v>
      </c>
      <c r="H877" s="20" t="s">
        <v>110</v>
      </c>
      <c r="I877" s="20" t="s">
        <v>17535</v>
      </c>
      <c r="J877" s="20" t="s">
        <v>102</v>
      </c>
      <c r="K877" s="20" t="s">
        <v>14696</v>
      </c>
      <c r="L877" s="20" t="s">
        <v>17536</v>
      </c>
      <c r="M877" s="20"/>
      <c r="N877" s="20" t="s">
        <v>14742</v>
      </c>
      <c r="O877" s="20" t="s">
        <v>15195</v>
      </c>
      <c r="P877" s="20" t="s">
        <v>14700</v>
      </c>
      <c r="Q877" s="20" t="s">
        <v>14283</v>
      </c>
      <c r="R877" s="20"/>
      <c r="S877" s="20" t="s">
        <v>14283</v>
      </c>
      <c r="T877" s="20" t="s">
        <v>14762</v>
      </c>
      <c r="U877" s="20" t="s">
        <v>17537</v>
      </c>
      <c r="V877" s="20" t="s">
        <v>16254</v>
      </c>
      <c r="W877" s="20"/>
      <c r="X877" s="20" t="s">
        <v>17568</v>
      </c>
      <c r="Y877" s="20" t="s">
        <v>69</v>
      </c>
      <c r="Z877" s="20"/>
      <c r="AA877" s="20" t="s">
        <v>17540</v>
      </c>
      <c r="AB877" s="20" t="s">
        <v>69</v>
      </c>
      <c r="AC877" s="20" t="s">
        <v>14884</v>
      </c>
      <c r="AD877" s="20" t="s">
        <v>69</v>
      </c>
      <c r="AE877" s="20" t="s">
        <v>17569</v>
      </c>
      <c r="AF877" s="20" t="s">
        <v>68</v>
      </c>
      <c r="AG877" s="20" t="s">
        <v>17542</v>
      </c>
      <c r="AH877" s="20"/>
      <c r="AI877" s="20" t="s">
        <v>14875</v>
      </c>
      <c r="AJ877" s="20" t="s">
        <v>14283</v>
      </c>
      <c r="AK877" s="20" t="s">
        <v>14283</v>
      </c>
      <c r="AL877" s="20"/>
      <c r="AM877" s="20" t="s">
        <v>15199</v>
      </c>
      <c r="AN877" s="20" t="s">
        <v>105</v>
      </c>
      <c r="AO877" s="20"/>
    </row>
    <row r="878" spans="1:41" x14ac:dyDescent="0.2">
      <c r="A878" s="20" t="s">
        <v>2472</v>
      </c>
      <c r="B878" s="20" t="s">
        <v>17532</v>
      </c>
      <c r="C878" s="20" t="s">
        <v>17533</v>
      </c>
      <c r="D878" s="20" t="s">
        <v>571</v>
      </c>
      <c r="E878" s="20" t="s">
        <v>2475</v>
      </c>
      <c r="F878" s="20" t="s">
        <v>2474</v>
      </c>
      <c r="G878" s="20" t="s">
        <v>17534</v>
      </c>
      <c r="H878" s="20" t="s">
        <v>110</v>
      </c>
      <c r="I878" s="20" t="s">
        <v>17535</v>
      </c>
      <c r="J878" s="20" t="s">
        <v>102</v>
      </c>
      <c r="K878" s="20" t="s">
        <v>14696</v>
      </c>
      <c r="L878" s="20" t="s">
        <v>17536</v>
      </c>
      <c r="M878" s="20"/>
      <c r="N878" s="20" t="s">
        <v>14742</v>
      </c>
      <c r="O878" s="20" t="s">
        <v>15195</v>
      </c>
      <c r="P878" s="20" t="s">
        <v>14700</v>
      </c>
      <c r="Q878" s="20" t="s">
        <v>14283</v>
      </c>
      <c r="R878" s="20"/>
      <c r="S878" s="20" t="s">
        <v>14283</v>
      </c>
      <c r="T878" s="20" t="s">
        <v>14790</v>
      </c>
      <c r="U878" s="20" t="s">
        <v>15196</v>
      </c>
      <c r="V878" s="20" t="s">
        <v>17570</v>
      </c>
      <c r="W878" s="20"/>
      <c r="X878" s="20" t="s">
        <v>17571</v>
      </c>
      <c r="Y878" s="20" t="s">
        <v>69</v>
      </c>
      <c r="Z878" s="20"/>
      <c r="AA878" s="20" t="s">
        <v>17540</v>
      </c>
      <c r="AB878" s="20" t="s">
        <v>69</v>
      </c>
      <c r="AC878" s="20" t="s">
        <v>14884</v>
      </c>
      <c r="AD878" s="20" t="s">
        <v>69</v>
      </c>
      <c r="AE878" s="20" t="s">
        <v>17569</v>
      </c>
      <c r="AF878" s="20" t="s">
        <v>68</v>
      </c>
      <c r="AG878" s="20" t="s">
        <v>17542</v>
      </c>
      <c r="AH878" s="20"/>
      <c r="AI878" s="20" t="s">
        <v>14875</v>
      </c>
      <c r="AJ878" s="20" t="s">
        <v>14283</v>
      </c>
      <c r="AK878" s="20" t="s">
        <v>14283</v>
      </c>
      <c r="AL878" s="20"/>
      <c r="AM878" s="20" t="s">
        <v>15199</v>
      </c>
      <c r="AN878" s="20" t="s">
        <v>105</v>
      </c>
      <c r="AO878" s="20"/>
    </row>
    <row r="879" spans="1:41" x14ac:dyDescent="0.2">
      <c r="A879" s="20" t="s">
        <v>2472</v>
      </c>
      <c r="B879" s="20" t="s">
        <v>17532</v>
      </c>
      <c r="C879" s="20" t="s">
        <v>17533</v>
      </c>
      <c r="D879" s="20" t="s">
        <v>571</v>
      </c>
      <c r="E879" s="20" t="s">
        <v>2475</v>
      </c>
      <c r="F879" s="20" t="s">
        <v>2474</v>
      </c>
      <c r="G879" s="20" t="s">
        <v>17534</v>
      </c>
      <c r="H879" s="20" t="s">
        <v>110</v>
      </c>
      <c r="I879" s="20" t="s">
        <v>17535</v>
      </c>
      <c r="J879" s="20" t="s">
        <v>102</v>
      </c>
      <c r="K879" s="20" t="s">
        <v>14696</v>
      </c>
      <c r="L879" s="20" t="s">
        <v>17536</v>
      </c>
      <c r="M879" s="20"/>
      <c r="N879" s="20" t="s">
        <v>14742</v>
      </c>
      <c r="O879" s="20" t="s">
        <v>15195</v>
      </c>
      <c r="P879" s="20" t="s">
        <v>14700</v>
      </c>
      <c r="Q879" s="20" t="s">
        <v>14283</v>
      </c>
      <c r="R879" s="20"/>
      <c r="S879" s="20" t="s">
        <v>14283</v>
      </c>
      <c r="T879" s="20" t="s">
        <v>14762</v>
      </c>
      <c r="U879" s="20" t="s">
        <v>15472</v>
      </c>
      <c r="V879" s="20" t="s">
        <v>17572</v>
      </c>
      <c r="W879" s="20"/>
      <c r="X879" s="20" t="s">
        <v>15021</v>
      </c>
      <c r="Y879" s="20" t="s">
        <v>69</v>
      </c>
      <c r="Z879" s="20"/>
      <c r="AA879" s="20" t="s">
        <v>17540</v>
      </c>
      <c r="AB879" s="20" t="s">
        <v>69</v>
      </c>
      <c r="AC879" s="20" t="s">
        <v>14884</v>
      </c>
      <c r="AD879" s="20" t="s">
        <v>69</v>
      </c>
      <c r="AE879" s="20" t="s">
        <v>17569</v>
      </c>
      <c r="AF879" s="20" t="s">
        <v>69</v>
      </c>
      <c r="AG879" s="20" t="s">
        <v>17547</v>
      </c>
      <c r="AH879" s="20"/>
      <c r="AI879" s="20" t="s">
        <v>14875</v>
      </c>
      <c r="AJ879" s="20" t="s">
        <v>14283</v>
      </c>
      <c r="AK879" s="20" t="s">
        <v>14283</v>
      </c>
      <c r="AL879" s="20"/>
      <c r="AM879" s="20" t="s">
        <v>15199</v>
      </c>
      <c r="AN879" s="20" t="s">
        <v>105</v>
      </c>
      <c r="AO879" s="20"/>
    </row>
    <row r="880" spans="1:41" x14ac:dyDescent="0.2">
      <c r="A880" s="20" t="s">
        <v>2472</v>
      </c>
      <c r="B880" s="20" t="s">
        <v>17532</v>
      </c>
      <c r="C880" s="20" t="s">
        <v>17533</v>
      </c>
      <c r="D880" s="20" t="s">
        <v>571</v>
      </c>
      <c r="E880" s="20" t="s">
        <v>2475</v>
      </c>
      <c r="F880" s="20" t="s">
        <v>2474</v>
      </c>
      <c r="G880" s="20" t="s">
        <v>17534</v>
      </c>
      <c r="H880" s="20" t="s">
        <v>110</v>
      </c>
      <c r="I880" s="20" t="s">
        <v>17535</v>
      </c>
      <c r="J880" s="20" t="s">
        <v>102</v>
      </c>
      <c r="K880" s="20" t="s">
        <v>14696</v>
      </c>
      <c r="L880" s="20" t="s">
        <v>17536</v>
      </c>
      <c r="M880" s="20"/>
      <c r="N880" s="20" t="s">
        <v>14742</v>
      </c>
      <c r="O880" s="20" t="s">
        <v>15195</v>
      </c>
      <c r="P880" s="20" t="s">
        <v>14700</v>
      </c>
      <c r="Q880" s="20" t="s">
        <v>14283</v>
      </c>
      <c r="R880" s="20"/>
      <c r="S880" s="20" t="s">
        <v>14283</v>
      </c>
      <c r="T880" s="20" t="s">
        <v>14790</v>
      </c>
      <c r="U880" s="20" t="s">
        <v>17537</v>
      </c>
      <c r="V880" s="20" t="s">
        <v>17573</v>
      </c>
      <c r="W880" s="20"/>
      <c r="X880" s="20" t="s">
        <v>17574</v>
      </c>
      <c r="Y880" s="20" t="s">
        <v>69</v>
      </c>
      <c r="Z880" s="20"/>
      <c r="AA880" s="20" t="s">
        <v>17540</v>
      </c>
      <c r="AB880" s="20" t="s">
        <v>69</v>
      </c>
      <c r="AC880" s="20" t="s">
        <v>14884</v>
      </c>
      <c r="AD880" s="20" t="s">
        <v>69</v>
      </c>
      <c r="AE880" s="20" t="s">
        <v>17569</v>
      </c>
      <c r="AF880" s="20" t="s">
        <v>69</v>
      </c>
      <c r="AG880" s="20" t="s">
        <v>17547</v>
      </c>
      <c r="AH880" s="20"/>
      <c r="AI880" s="20" t="s">
        <v>14875</v>
      </c>
      <c r="AJ880" s="20" t="s">
        <v>14283</v>
      </c>
      <c r="AK880" s="20" t="s">
        <v>14283</v>
      </c>
      <c r="AL880" s="20"/>
      <c r="AM880" s="20" t="s">
        <v>15199</v>
      </c>
      <c r="AN880" s="20" t="s">
        <v>105</v>
      </c>
      <c r="AO880" s="20"/>
    </row>
    <row r="881" spans="1:41" x14ac:dyDescent="0.2">
      <c r="A881" s="20" t="s">
        <v>2472</v>
      </c>
      <c r="B881" s="20" t="s">
        <v>17532</v>
      </c>
      <c r="C881" s="20" t="s">
        <v>17533</v>
      </c>
      <c r="D881" s="20" t="s">
        <v>571</v>
      </c>
      <c r="E881" s="20" t="s">
        <v>2475</v>
      </c>
      <c r="F881" s="20" t="s">
        <v>2474</v>
      </c>
      <c r="G881" s="20" t="s">
        <v>17534</v>
      </c>
      <c r="H881" s="20" t="s">
        <v>110</v>
      </c>
      <c r="I881" s="20" t="s">
        <v>17535</v>
      </c>
      <c r="J881" s="20" t="s">
        <v>102</v>
      </c>
      <c r="K881" s="20" t="s">
        <v>14696</v>
      </c>
      <c r="L881" s="20" t="s">
        <v>17536</v>
      </c>
      <c r="M881" s="20"/>
      <c r="N881" s="20" t="s">
        <v>110</v>
      </c>
      <c r="O881" s="20" t="s">
        <v>15195</v>
      </c>
      <c r="P881" s="20" t="s">
        <v>14700</v>
      </c>
      <c r="Q881" s="20" t="s">
        <v>14283</v>
      </c>
      <c r="R881" s="20"/>
      <c r="S881" s="20" t="s">
        <v>14283</v>
      </c>
      <c r="T881" s="20" t="s">
        <v>14762</v>
      </c>
      <c r="U881" s="20" t="s">
        <v>15472</v>
      </c>
      <c r="V881" s="20" t="s">
        <v>17367</v>
      </c>
      <c r="W881" s="20"/>
      <c r="X881" s="20" t="s">
        <v>17575</v>
      </c>
      <c r="Y881" s="20" t="s">
        <v>69</v>
      </c>
      <c r="Z881" s="20"/>
      <c r="AA881" s="20" t="s">
        <v>17540</v>
      </c>
      <c r="AB881" s="20" t="s">
        <v>69</v>
      </c>
      <c r="AC881" s="20" t="s">
        <v>14884</v>
      </c>
      <c r="AD881" s="20" t="s">
        <v>69</v>
      </c>
      <c r="AE881" s="20" t="s">
        <v>17576</v>
      </c>
      <c r="AF881" s="20" t="s">
        <v>68</v>
      </c>
      <c r="AG881" s="20" t="s">
        <v>17542</v>
      </c>
      <c r="AH881" s="20"/>
      <c r="AI881" s="20" t="s">
        <v>14875</v>
      </c>
      <c r="AJ881" s="20" t="s">
        <v>14283</v>
      </c>
      <c r="AK881" s="20" t="s">
        <v>14283</v>
      </c>
      <c r="AL881" s="20"/>
      <c r="AM881" s="20" t="s">
        <v>15199</v>
      </c>
      <c r="AN881" s="20" t="s">
        <v>105</v>
      </c>
      <c r="AO881" s="20"/>
    </row>
    <row r="882" spans="1:41" x14ac:dyDescent="0.2">
      <c r="A882" s="20" t="s">
        <v>2472</v>
      </c>
      <c r="B882" s="20" t="s">
        <v>17532</v>
      </c>
      <c r="C882" s="20" t="s">
        <v>17533</v>
      </c>
      <c r="D882" s="20" t="s">
        <v>571</v>
      </c>
      <c r="E882" s="20" t="s">
        <v>2475</v>
      </c>
      <c r="F882" s="20" t="s">
        <v>2474</v>
      </c>
      <c r="G882" s="20" t="s">
        <v>17534</v>
      </c>
      <c r="H882" s="20" t="s">
        <v>110</v>
      </c>
      <c r="I882" s="20" t="s">
        <v>17535</v>
      </c>
      <c r="J882" s="20" t="s">
        <v>102</v>
      </c>
      <c r="K882" s="20" t="s">
        <v>14696</v>
      </c>
      <c r="L882" s="20" t="s">
        <v>17536</v>
      </c>
      <c r="M882" s="20"/>
      <c r="N882" s="20" t="s">
        <v>110</v>
      </c>
      <c r="O882" s="20" t="s">
        <v>15195</v>
      </c>
      <c r="P882" s="20" t="s">
        <v>14700</v>
      </c>
      <c r="Q882" s="20" t="s">
        <v>14283</v>
      </c>
      <c r="R882" s="20"/>
      <c r="S882" s="20" t="s">
        <v>14283</v>
      </c>
      <c r="T882" s="20" t="s">
        <v>14790</v>
      </c>
      <c r="U882" s="20" t="s">
        <v>17537</v>
      </c>
      <c r="V882" s="20" t="s">
        <v>17577</v>
      </c>
      <c r="W882" s="20"/>
      <c r="X882" s="20" t="s">
        <v>17578</v>
      </c>
      <c r="Y882" s="20" t="s">
        <v>69</v>
      </c>
      <c r="Z882" s="20"/>
      <c r="AA882" s="20" t="s">
        <v>17540</v>
      </c>
      <c r="AB882" s="20" t="s">
        <v>69</v>
      </c>
      <c r="AC882" s="20" t="s">
        <v>14884</v>
      </c>
      <c r="AD882" s="20" t="s">
        <v>69</v>
      </c>
      <c r="AE882" s="20" t="s">
        <v>17576</v>
      </c>
      <c r="AF882" s="20" t="s">
        <v>68</v>
      </c>
      <c r="AG882" s="20" t="s">
        <v>17542</v>
      </c>
      <c r="AH882" s="20"/>
      <c r="AI882" s="20" t="s">
        <v>14875</v>
      </c>
      <c r="AJ882" s="20" t="s">
        <v>14283</v>
      </c>
      <c r="AK882" s="20" t="s">
        <v>14283</v>
      </c>
      <c r="AL882" s="20"/>
      <c r="AM882" s="20" t="s">
        <v>15199</v>
      </c>
      <c r="AN882" s="20" t="s">
        <v>105</v>
      </c>
      <c r="AO882" s="20"/>
    </row>
    <row r="883" spans="1:41" x14ac:dyDescent="0.2">
      <c r="A883" s="20" t="s">
        <v>2472</v>
      </c>
      <c r="B883" s="20" t="s">
        <v>17532</v>
      </c>
      <c r="C883" s="20" t="s">
        <v>17533</v>
      </c>
      <c r="D883" s="20" t="s">
        <v>571</v>
      </c>
      <c r="E883" s="20" t="s">
        <v>2475</v>
      </c>
      <c r="F883" s="20" t="s">
        <v>2474</v>
      </c>
      <c r="G883" s="20" t="s">
        <v>17534</v>
      </c>
      <c r="H883" s="20" t="s">
        <v>110</v>
      </c>
      <c r="I883" s="20" t="s">
        <v>17535</v>
      </c>
      <c r="J883" s="20" t="s">
        <v>102</v>
      </c>
      <c r="K883" s="20" t="s">
        <v>14696</v>
      </c>
      <c r="L883" s="20" t="s">
        <v>17536</v>
      </c>
      <c r="M883" s="20"/>
      <c r="N883" s="20" t="s">
        <v>110</v>
      </c>
      <c r="O883" s="20" t="s">
        <v>15195</v>
      </c>
      <c r="P883" s="20" t="s">
        <v>14700</v>
      </c>
      <c r="Q883" s="20" t="s">
        <v>14283</v>
      </c>
      <c r="R883" s="20"/>
      <c r="S883" s="20" t="s">
        <v>14283</v>
      </c>
      <c r="T883" s="20" t="s">
        <v>14762</v>
      </c>
      <c r="U883" s="20" t="s">
        <v>15209</v>
      </c>
      <c r="V883" s="20" t="s">
        <v>17579</v>
      </c>
      <c r="W883" s="20"/>
      <c r="X883" s="20" t="s">
        <v>17580</v>
      </c>
      <c r="Y883" s="20" t="s">
        <v>69</v>
      </c>
      <c r="Z883" s="20"/>
      <c r="AA883" s="20" t="s">
        <v>17540</v>
      </c>
      <c r="AB883" s="20" t="s">
        <v>69</v>
      </c>
      <c r="AC883" s="20" t="s">
        <v>14884</v>
      </c>
      <c r="AD883" s="20" t="s">
        <v>69</v>
      </c>
      <c r="AE883" s="20" t="s">
        <v>17576</v>
      </c>
      <c r="AF883" s="20" t="s">
        <v>69</v>
      </c>
      <c r="AG883" s="20" t="s">
        <v>17547</v>
      </c>
      <c r="AH883" s="20"/>
      <c r="AI883" s="20" t="s">
        <v>14875</v>
      </c>
      <c r="AJ883" s="20" t="s">
        <v>14283</v>
      </c>
      <c r="AK883" s="20" t="s">
        <v>14283</v>
      </c>
      <c r="AL883" s="20"/>
      <c r="AM883" s="20" t="s">
        <v>15199</v>
      </c>
      <c r="AN883" s="20" t="s">
        <v>105</v>
      </c>
      <c r="AO883" s="20"/>
    </row>
    <row r="884" spans="1:41" x14ac:dyDescent="0.2">
      <c r="A884" s="20" t="s">
        <v>2472</v>
      </c>
      <c r="B884" s="20" t="s">
        <v>17532</v>
      </c>
      <c r="C884" s="20" t="s">
        <v>17533</v>
      </c>
      <c r="D884" s="20" t="s">
        <v>571</v>
      </c>
      <c r="E884" s="20" t="s">
        <v>2475</v>
      </c>
      <c r="F884" s="20" t="s">
        <v>2474</v>
      </c>
      <c r="G884" s="20" t="s">
        <v>17534</v>
      </c>
      <c r="H884" s="20" t="s">
        <v>110</v>
      </c>
      <c r="I884" s="20" t="s">
        <v>17535</v>
      </c>
      <c r="J884" s="20" t="s">
        <v>102</v>
      </c>
      <c r="K884" s="20" t="s">
        <v>14696</v>
      </c>
      <c r="L884" s="20" t="s">
        <v>17536</v>
      </c>
      <c r="M884" s="20"/>
      <c r="N884" s="20" t="s">
        <v>110</v>
      </c>
      <c r="O884" s="20" t="s">
        <v>15195</v>
      </c>
      <c r="P884" s="20" t="s">
        <v>14700</v>
      </c>
      <c r="Q884" s="20" t="s">
        <v>14283</v>
      </c>
      <c r="R884" s="20"/>
      <c r="S884" s="20" t="s">
        <v>14283</v>
      </c>
      <c r="T884" s="20" t="s">
        <v>14790</v>
      </c>
      <c r="U884" s="20" t="s">
        <v>15209</v>
      </c>
      <c r="V884" s="20" t="s">
        <v>17581</v>
      </c>
      <c r="W884" s="20"/>
      <c r="X884" s="20" t="s">
        <v>17582</v>
      </c>
      <c r="Y884" s="20" t="s">
        <v>69</v>
      </c>
      <c r="Z884" s="20"/>
      <c r="AA884" s="20" t="s">
        <v>17540</v>
      </c>
      <c r="AB884" s="20" t="s">
        <v>69</v>
      </c>
      <c r="AC884" s="20" t="s">
        <v>14884</v>
      </c>
      <c r="AD884" s="20" t="s">
        <v>69</v>
      </c>
      <c r="AE884" s="20" t="s">
        <v>17576</v>
      </c>
      <c r="AF884" s="20" t="s">
        <v>69</v>
      </c>
      <c r="AG884" s="20" t="s">
        <v>17547</v>
      </c>
      <c r="AH884" s="20"/>
      <c r="AI884" s="20" t="s">
        <v>14875</v>
      </c>
      <c r="AJ884" s="20" t="s">
        <v>14283</v>
      </c>
      <c r="AK884" s="20" t="s">
        <v>14283</v>
      </c>
      <c r="AL884" s="20"/>
      <c r="AM884" s="20" t="s">
        <v>15199</v>
      </c>
      <c r="AN884" s="20" t="s">
        <v>105</v>
      </c>
      <c r="AO884" s="20"/>
    </row>
    <row r="885" spans="1:41" x14ac:dyDescent="0.2">
      <c r="A885" s="20" t="s">
        <v>2705</v>
      </c>
      <c r="B885" s="20" t="s">
        <v>17583</v>
      </c>
      <c r="C885" s="20" t="s">
        <v>17584</v>
      </c>
      <c r="D885" s="20" t="s">
        <v>571</v>
      </c>
      <c r="E885" s="20" t="s">
        <v>2707</v>
      </c>
      <c r="F885" s="20" t="s">
        <v>421</v>
      </c>
      <c r="G885" s="20" t="s">
        <v>17585</v>
      </c>
      <c r="H885" s="20" t="s">
        <v>14694</v>
      </c>
      <c r="I885" s="20" t="s">
        <v>17586</v>
      </c>
      <c r="J885" s="20" t="s">
        <v>102</v>
      </c>
      <c r="K885" s="20" t="s">
        <v>14839</v>
      </c>
      <c r="L885" s="20" t="s">
        <v>17587</v>
      </c>
      <c r="M885" s="20" t="s">
        <v>17588</v>
      </c>
      <c r="N885" s="20" t="s">
        <v>15258</v>
      </c>
      <c r="O885" s="20" t="s">
        <v>14761</v>
      </c>
      <c r="P885" s="20" t="s">
        <v>14787</v>
      </c>
      <c r="Q885" s="20"/>
      <c r="R885" s="20"/>
      <c r="S885" s="20" t="s">
        <v>17589</v>
      </c>
      <c r="T885" s="20" t="s">
        <v>14762</v>
      </c>
      <c r="U885" s="20" t="s">
        <v>15621</v>
      </c>
      <c r="V885" s="20" t="s">
        <v>15806</v>
      </c>
      <c r="W885" s="20"/>
      <c r="X885" s="20"/>
      <c r="Y885" s="20" t="s">
        <v>69</v>
      </c>
      <c r="Z885" s="20"/>
      <c r="AA885" s="20" t="s">
        <v>17590</v>
      </c>
      <c r="AB885" s="20" t="s">
        <v>69</v>
      </c>
      <c r="AC885" s="20" t="s">
        <v>14884</v>
      </c>
      <c r="AD885" s="20" t="s">
        <v>69</v>
      </c>
      <c r="AE885" s="20" t="s">
        <v>17591</v>
      </c>
      <c r="AF885" s="20" t="s">
        <v>69</v>
      </c>
      <c r="AG885" s="20" t="s">
        <v>17592</v>
      </c>
      <c r="AH885" s="20"/>
      <c r="AI885" s="20" t="s">
        <v>14887</v>
      </c>
      <c r="AJ885" s="20" t="s">
        <v>14238</v>
      </c>
      <c r="AK885" s="20" t="s">
        <v>14238</v>
      </c>
      <c r="AL885" s="20"/>
      <c r="AM885" s="20"/>
      <c r="AN885" s="20" t="s">
        <v>105</v>
      </c>
      <c r="AO885" s="20"/>
    </row>
    <row r="886" spans="1:41" x14ac:dyDescent="0.2">
      <c r="A886" s="20" t="s">
        <v>2705</v>
      </c>
      <c r="B886" s="20" t="s">
        <v>17583</v>
      </c>
      <c r="C886" s="20" t="s">
        <v>17584</v>
      </c>
      <c r="D886" s="20" t="s">
        <v>571</v>
      </c>
      <c r="E886" s="20" t="s">
        <v>2707</v>
      </c>
      <c r="F886" s="20" t="s">
        <v>421</v>
      </c>
      <c r="G886" s="20" t="s">
        <v>17585</v>
      </c>
      <c r="H886" s="20" t="s">
        <v>14694</v>
      </c>
      <c r="I886" s="20" t="s">
        <v>17586</v>
      </c>
      <c r="J886" s="20" t="s">
        <v>102</v>
      </c>
      <c r="K886" s="20" t="s">
        <v>14839</v>
      </c>
      <c r="L886" s="20" t="s">
        <v>17587</v>
      </c>
      <c r="M886" s="20" t="s">
        <v>17588</v>
      </c>
      <c r="N886" s="20" t="s">
        <v>15258</v>
      </c>
      <c r="O886" s="20" t="s">
        <v>14761</v>
      </c>
      <c r="P886" s="20" t="s">
        <v>14787</v>
      </c>
      <c r="Q886" s="20"/>
      <c r="R886" s="20"/>
      <c r="S886" s="20" t="s">
        <v>17589</v>
      </c>
      <c r="T886" s="20" t="s">
        <v>14766</v>
      </c>
      <c r="U886" s="20" t="s">
        <v>17593</v>
      </c>
      <c r="V886" s="20" t="s">
        <v>15743</v>
      </c>
      <c r="W886" s="20"/>
      <c r="X886" s="20"/>
      <c r="Y886" s="20" t="s">
        <v>69</v>
      </c>
      <c r="Z886" s="20"/>
      <c r="AA886" s="20" t="s">
        <v>17590</v>
      </c>
      <c r="AB886" s="20" t="s">
        <v>69</v>
      </c>
      <c r="AC886" s="20" t="s">
        <v>14884</v>
      </c>
      <c r="AD886" s="20" t="s">
        <v>69</v>
      </c>
      <c r="AE886" s="20" t="s">
        <v>17591</v>
      </c>
      <c r="AF886" s="20" t="s">
        <v>69</v>
      </c>
      <c r="AG886" s="20" t="s">
        <v>17592</v>
      </c>
      <c r="AH886" s="20"/>
      <c r="AI886" s="20" t="s">
        <v>14887</v>
      </c>
      <c r="AJ886" s="20" t="s">
        <v>14238</v>
      </c>
      <c r="AK886" s="20" t="s">
        <v>14238</v>
      </c>
      <c r="AL886" s="20"/>
      <c r="AM886" s="20"/>
      <c r="AN886" s="20" t="s">
        <v>105</v>
      </c>
      <c r="AO886" s="20"/>
    </row>
    <row r="887" spans="1:41" x14ac:dyDescent="0.2">
      <c r="A887" s="20" t="s">
        <v>2705</v>
      </c>
      <c r="B887" s="20" t="s">
        <v>17583</v>
      </c>
      <c r="C887" s="20" t="s">
        <v>17584</v>
      </c>
      <c r="D887" s="20" t="s">
        <v>571</v>
      </c>
      <c r="E887" s="20" t="s">
        <v>2707</v>
      </c>
      <c r="F887" s="20" t="s">
        <v>421</v>
      </c>
      <c r="G887" s="20" t="s">
        <v>17585</v>
      </c>
      <c r="H887" s="20" t="s">
        <v>14694</v>
      </c>
      <c r="I887" s="20" t="s">
        <v>17586</v>
      </c>
      <c r="J887" s="20" t="s">
        <v>102</v>
      </c>
      <c r="K887" s="20" t="s">
        <v>14839</v>
      </c>
      <c r="L887" s="20" t="s">
        <v>17587</v>
      </c>
      <c r="M887" s="20" t="s">
        <v>17588</v>
      </c>
      <c r="N887" s="20" t="s">
        <v>15258</v>
      </c>
      <c r="O887" s="20" t="s">
        <v>14761</v>
      </c>
      <c r="P887" s="20" t="s">
        <v>14787</v>
      </c>
      <c r="Q887" s="20"/>
      <c r="R887" s="20"/>
      <c r="S887" s="20" t="s">
        <v>17589</v>
      </c>
      <c r="T887" s="20" t="s">
        <v>14762</v>
      </c>
      <c r="U887" s="20" t="s">
        <v>15621</v>
      </c>
      <c r="V887" s="20" t="s">
        <v>17594</v>
      </c>
      <c r="W887" s="20"/>
      <c r="X887" s="20"/>
      <c r="Y887" s="20" t="s">
        <v>69</v>
      </c>
      <c r="Z887" s="20"/>
      <c r="AA887" s="20" t="s">
        <v>17595</v>
      </c>
      <c r="AB887" s="20" t="s">
        <v>69</v>
      </c>
      <c r="AC887" s="20" t="s">
        <v>14884</v>
      </c>
      <c r="AD887" s="20" t="s">
        <v>69</v>
      </c>
      <c r="AE887" s="20" t="s">
        <v>17591</v>
      </c>
      <c r="AF887" s="20" t="s">
        <v>69</v>
      </c>
      <c r="AG887" s="20" t="s">
        <v>17596</v>
      </c>
      <c r="AH887" s="20"/>
      <c r="AI887" s="20" t="s">
        <v>14887</v>
      </c>
      <c r="AJ887" s="20" t="s">
        <v>14238</v>
      </c>
      <c r="AK887" s="20" t="s">
        <v>14238</v>
      </c>
      <c r="AL887" s="20"/>
      <c r="AM887" s="20"/>
      <c r="AN887" s="20" t="s">
        <v>105</v>
      </c>
      <c r="AO887" s="20"/>
    </row>
    <row r="888" spans="1:41" x14ac:dyDescent="0.2">
      <c r="A888" s="20" t="s">
        <v>2705</v>
      </c>
      <c r="B888" s="20" t="s">
        <v>17583</v>
      </c>
      <c r="C888" s="20" t="s">
        <v>17584</v>
      </c>
      <c r="D888" s="20" t="s">
        <v>571</v>
      </c>
      <c r="E888" s="20" t="s">
        <v>2707</v>
      </c>
      <c r="F888" s="20" t="s">
        <v>421</v>
      </c>
      <c r="G888" s="20" t="s">
        <v>17585</v>
      </c>
      <c r="H888" s="20" t="s">
        <v>14694</v>
      </c>
      <c r="I888" s="20" t="s">
        <v>17586</v>
      </c>
      <c r="J888" s="20" t="s">
        <v>102</v>
      </c>
      <c r="K888" s="20" t="s">
        <v>14839</v>
      </c>
      <c r="L888" s="20" t="s">
        <v>17587</v>
      </c>
      <c r="M888" s="20" t="s">
        <v>17588</v>
      </c>
      <c r="N888" s="20" t="s">
        <v>15258</v>
      </c>
      <c r="O888" s="20" t="s">
        <v>14761</v>
      </c>
      <c r="P888" s="20" t="s">
        <v>14787</v>
      </c>
      <c r="Q888" s="20"/>
      <c r="R888" s="20"/>
      <c r="S888" s="20" t="s">
        <v>17589</v>
      </c>
      <c r="T888" s="20" t="s">
        <v>14766</v>
      </c>
      <c r="U888" s="20" t="s">
        <v>17593</v>
      </c>
      <c r="V888" s="20" t="s">
        <v>15802</v>
      </c>
      <c r="W888" s="20"/>
      <c r="X888" s="20"/>
      <c r="Y888" s="20" t="s">
        <v>69</v>
      </c>
      <c r="Z888" s="20"/>
      <c r="AA888" s="20" t="s">
        <v>17595</v>
      </c>
      <c r="AB888" s="20" t="s">
        <v>69</v>
      </c>
      <c r="AC888" s="20" t="s">
        <v>14884</v>
      </c>
      <c r="AD888" s="20" t="s">
        <v>69</v>
      </c>
      <c r="AE888" s="20" t="s">
        <v>17591</v>
      </c>
      <c r="AF888" s="20" t="s">
        <v>69</v>
      </c>
      <c r="AG888" s="20" t="s">
        <v>17596</v>
      </c>
      <c r="AH888" s="20"/>
      <c r="AI888" s="20" t="s">
        <v>14887</v>
      </c>
      <c r="AJ888" s="20" t="s">
        <v>14238</v>
      </c>
      <c r="AK888" s="20" t="s">
        <v>14238</v>
      </c>
      <c r="AL888" s="20"/>
      <c r="AM888" s="20"/>
      <c r="AN888" s="20" t="s">
        <v>105</v>
      </c>
      <c r="AO888" s="20"/>
    </row>
    <row r="889" spans="1:41" x14ac:dyDescent="0.2">
      <c r="A889" s="20" t="s">
        <v>2705</v>
      </c>
      <c r="B889" s="20" t="s">
        <v>17583</v>
      </c>
      <c r="C889" s="20" t="s">
        <v>17584</v>
      </c>
      <c r="D889" s="20" t="s">
        <v>571</v>
      </c>
      <c r="E889" s="20" t="s">
        <v>2707</v>
      </c>
      <c r="F889" s="20" t="s">
        <v>421</v>
      </c>
      <c r="G889" s="20" t="s">
        <v>17585</v>
      </c>
      <c r="H889" s="20" t="s">
        <v>14694</v>
      </c>
      <c r="I889" s="20" t="s">
        <v>17586</v>
      </c>
      <c r="J889" s="20" t="s">
        <v>102</v>
      </c>
      <c r="K889" s="20" t="s">
        <v>14839</v>
      </c>
      <c r="L889" s="20" t="s">
        <v>17587</v>
      </c>
      <c r="M889" s="20" t="s">
        <v>17588</v>
      </c>
      <c r="N889" s="20" t="s">
        <v>14698</v>
      </c>
      <c r="O889" s="20" t="s">
        <v>14761</v>
      </c>
      <c r="P889" s="20" t="s">
        <v>14787</v>
      </c>
      <c r="Q889" s="20"/>
      <c r="R889" s="20"/>
      <c r="S889" s="20" t="s">
        <v>17589</v>
      </c>
      <c r="T889" s="20" t="s">
        <v>14762</v>
      </c>
      <c r="U889" s="20" t="s">
        <v>17238</v>
      </c>
      <c r="V889" s="20" t="s">
        <v>15621</v>
      </c>
      <c r="W889" s="20"/>
      <c r="X889" s="20"/>
      <c r="Y889" s="20" t="s">
        <v>69</v>
      </c>
      <c r="Z889" s="20"/>
      <c r="AA889" s="20" t="s">
        <v>17590</v>
      </c>
      <c r="AB889" s="20" t="s">
        <v>69</v>
      </c>
      <c r="AC889" s="20" t="s">
        <v>14884</v>
      </c>
      <c r="AD889" s="20" t="s">
        <v>69</v>
      </c>
      <c r="AE889" s="20" t="s">
        <v>17597</v>
      </c>
      <c r="AF889" s="20" t="s">
        <v>69</v>
      </c>
      <c r="AG889" s="20" t="s">
        <v>17592</v>
      </c>
      <c r="AH889" s="20"/>
      <c r="AI889" s="20" t="s">
        <v>14887</v>
      </c>
      <c r="AJ889" s="20" t="s">
        <v>14238</v>
      </c>
      <c r="AK889" s="20" t="s">
        <v>14238</v>
      </c>
      <c r="AL889" s="20"/>
      <c r="AM889" s="20"/>
      <c r="AN889" s="20" t="s">
        <v>105</v>
      </c>
      <c r="AO889" s="20"/>
    </row>
    <row r="890" spans="1:41" x14ac:dyDescent="0.2">
      <c r="A890" s="20" t="s">
        <v>2705</v>
      </c>
      <c r="B890" s="20" t="s">
        <v>17583</v>
      </c>
      <c r="C890" s="20" t="s">
        <v>17584</v>
      </c>
      <c r="D890" s="20" t="s">
        <v>571</v>
      </c>
      <c r="E890" s="20" t="s">
        <v>2707</v>
      </c>
      <c r="F890" s="20" t="s">
        <v>421</v>
      </c>
      <c r="G890" s="20" t="s">
        <v>17585</v>
      </c>
      <c r="H890" s="20" t="s">
        <v>14694</v>
      </c>
      <c r="I890" s="20" t="s">
        <v>17586</v>
      </c>
      <c r="J890" s="20" t="s">
        <v>102</v>
      </c>
      <c r="K890" s="20" t="s">
        <v>14839</v>
      </c>
      <c r="L890" s="20" t="s">
        <v>17587</v>
      </c>
      <c r="M890" s="20" t="s">
        <v>17588</v>
      </c>
      <c r="N890" s="20" t="s">
        <v>14698</v>
      </c>
      <c r="O890" s="20" t="s">
        <v>14761</v>
      </c>
      <c r="P890" s="20" t="s">
        <v>14787</v>
      </c>
      <c r="Q890" s="20"/>
      <c r="R890" s="20"/>
      <c r="S890" s="20" t="s">
        <v>17589</v>
      </c>
      <c r="T890" s="20" t="s">
        <v>14766</v>
      </c>
      <c r="U890" s="20" t="s">
        <v>17598</v>
      </c>
      <c r="V890" s="20" t="s">
        <v>16941</v>
      </c>
      <c r="W890" s="20"/>
      <c r="X890" s="20"/>
      <c r="Y890" s="20" t="s">
        <v>69</v>
      </c>
      <c r="Z890" s="20"/>
      <c r="AA890" s="20" t="s">
        <v>17590</v>
      </c>
      <c r="AB890" s="20" t="s">
        <v>69</v>
      </c>
      <c r="AC890" s="20" t="s">
        <v>14884</v>
      </c>
      <c r="AD890" s="20" t="s">
        <v>69</v>
      </c>
      <c r="AE890" s="20" t="s">
        <v>17597</v>
      </c>
      <c r="AF890" s="20" t="s">
        <v>69</v>
      </c>
      <c r="AG890" s="20" t="s">
        <v>17592</v>
      </c>
      <c r="AH890" s="20"/>
      <c r="AI890" s="20" t="s">
        <v>14887</v>
      </c>
      <c r="AJ890" s="20" t="s">
        <v>14238</v>
      </c>
      <c r="AK890" s="20" t="s">
        <v>14238</v>
      </c>
      <c r="AL890" s="20"/>
      <c r="AM890" s="20"/>
      <c r="AN890" s="20" t="s">
        <v>105</v>
      </c>
      <c r="AO890" s="20"/>
    </row>
    <row r="891" spans="1:41" x14ac:dyDescent="0.2">
      <c r="A891" s="20" t="s">
        <v>2705</v>
      </c>
      <c r="B891" s="20" t="s">
        <v>17583</v>
      </c>
      <c r="C891" s="20" t="s">
        <v>17584</v>
      </c>
      <c r="D891" s="20" t="s">
        <v>571</v>
      </c>
      <c r="E891" s="20" t="s">
        <v>2707</v>
      </c>
      <c r="F891" s="20" t="s">
        <v>421</v>
      </c>
      <c r="G891" s="20" t="s">
        <v>17585</v>
      </c>
      <c r="H891" s="20" t="s">
        <v>14694</v>
      </c>
      <c r="I891" s="20" t="s">
        <v>17586</v>
      </c>
      <c r="J891" s="20" t="s">
        <v>102</v>
      </c>
      <c r="K891" s="20" t="s">
        <v>14839</v>
      </c>
      <c r="L891" s="20" t="s">
        <v>17587</v>
      </c>
      <c r="M891" s="20" t="s">
        <v>17588</v>
      </c>
      <c r="N891" s="20" t="s">
        <v>14698</v>
      </c>
      <c r="O891" s="20" t="s">
        <v>14761</v>
      </c>
      <c r="P891" s="20" t="s">
        <v>14787</v>
      </c>
      <c r="Q891" s="20"/>
      <c r="R891" s="20"/>
      <c r="S891" s="20" t="s">
        <v>17589</v>
      </c>
      <c r="T891" s="20" t="s">
        <v>14762</v>
      </c>
      <c r="U891" s="20" t="s">
        <v>17238</v>
      </c>
      <c r="V891" s="20" t="s">
        <v>17599</v>
      </c>
      <c r="W891" s="20"/>
      <c r="X891" s="20"/>
      <c r="Y891" s="20" t="s">
        <v>69</v>
      </c>
      <c r="Z891" s="20"/>
      <c r="AA891" s="20" t="s">
        <v>17595</v>
      </c>
      <c r="AB891" s="20" t="s">
        <v>69</v>
      </c>
      <c r="AC891" s="20" t="s">
        <v>14884</v>
      </c>
      <c r="AD891" s="20" t="s">
        <v>69</v>
      </c>
      <c r="AE891" s="20" t="s">
        <v>17597</v>
      </c>
      <c r="AF891" s="20" t="s">
        <v>69</v>
      </c>
      <c r="AG891" s="20" t="s">
        <v>17596</v>
      </c>
      <c r="AH891" s="20"/>
      <c r="AI891" s="20" t="s">
        <v>14887</v>
      </c>
      <c r="AJ891" s="20" t="s">
        <v>14238</v>
      </c>
      <c r="AK891" s="20" t="s">
        <v>14238</v>
      </c>
      <c r="AL891" s="20"/>
      <c r="AM891" s="20"/>
      <c r="AN891" s="20" t="s">
        <v>105</v>
      </c>
      <c r="AO891" s="20"/>
    </row>
    <row r="892" spans="1:41" x14ac:dyDescent="0.2">
      <c r="A892" s="20" t="s">
        <v>2705</v>
      </c>
      <c r="B892" s="20" t="s">
        <v>17583</v>
      </c>
      <c r="C892" s="20" t="s">
        <v>17584</v>
      </c>
      <c r="D892" s="20" t="s">
        <v>571</v>
      </c>
      <c r="E892" s="20" t="s">
        <v>2707</v>
      </c>
      <c r="F892" s="20" t="s">
        <v>421</v>
      </c>
      <c r="G892" s="20" t="s">
        <v>17585</v>
      </c>
      <c r="H892" s="20" t="s">
        <v>14694</v>
      </c>
      <c r="I892" s="20" t="s">
        <v>17586</v>
      </c>
      <c r="J892" s="20" t="s">
        <v>102</v>
      </c>
      <c r="K892" s="20" t="s">
        <v>14839</v>
      </c>
      <c r="L892" s="20" t="s">
        <v>17587</v>
      </c>
      <c r="M892" s="20" t="s">
        <v>17588</v>
      </c>
      <c r="N892" s="20" t="s">
        <v>14698</v>
      </c>
      <c r="O892" s="20" t="s">
        <v>14761</v>
      </c>
      <c r="P892" s="20" t="s">
        <v>14787</v>
      </c>
      <c r="Q892" s="20"/>
      <c r="R892" s="20"/>
      <c r="S892" s="20" t="s">
        <v>17589</v>
      </c>
      <c r="T892" s="20" t="s">
        <v>14766</v>
      </c>
      <c r="U892" s="20" t="s">
        <v>17598</v>
      </c>
      <c r="V892" s="20" t="s">
        <v>17600</v>
      </c>
      <c r="W892" s="20"/>
      <c r="X892" s="20"/>
      <c r="Y892" s="20" t="s">
        <v>69</v>
      </c>
      <c r="Z892" s="20"/>
      <c r="AA892" s="20" t="s">
        <v>17595</v>
      </c>
      <c r="AB892" s="20" t="s">
        <v>69</v>
      </c>
      <c r="AC892" s="20" t="s">
        <v>14884</v>
      </c>
      <c r="AD892" s="20" t="s">
        <v>69</v>
      </c>
      <c r="AE892" s="20" t="s">
        <v>17597</v>
      </c>
      <c r="AF892" s="20" t="s">
        <v>69</v>
      </c>
      <c r="AG892" s="20" t="s">
        <v>17596</v>
      </c>
      <c r="AH892" s="20"/>
      <c r="AI892" s="20" t="s">
        <v>14887</v>
      </c>
      <c r="AJ892" s="20" t="s">
        <v>14238</v>
      </c>
      <c r="AK892" s="20" t="s">
        <v>14238</v>
      </c>
      <c r="AL892" s="20"/>
      <c r="AM892" s="20"/>
      <c r="AN892" s="20" t="s">
        <v>105</v>
      </c>
      <c r="AO892" s="20"/>
    </row>
    <row r="893" spans="1:41" x14ac:dyDescent="0.2">
      <c r="A893" s="20" t="s">
        <v>2705</v>
      </c>
      <c r="B893" s="20" t="s">
        <v>17583</v>
      </c>
      <c r="C893" s="20" t="s">
        <v>17584</v>
      </c>
      <c r="D893" s="20" t="s">
        <v>571</v>
      </c>
      <c r="E893" s="20" t="s">
        <v>2707</v>
      </c>
      <c r="F893" s="20" t="s">
        <v>421</v>
      </c>
      <c r="G893" s="20" t="s">
        <v>17585</v>
      </c>
      <c r="H893" s="20" t="s">
        <v>14694</v>
      </c>
      <c r="I893" s="20" t="s">
        <v>17586</v>
      </c>
      <c r="J893" s="20" t="s">
        <v>102</v>
      </c>
      <c r="K893" s="20" t="s">
        <v>14839</v>
      </c>
      <c r="L893" s="20" t="s">
        <v>17587</v>
      </c>
      <c r="M893" s="20" t="s">
        <v>17588</v>
      </c>
      <c r="N893" s="20" t="s">
        <v>15258</v>
      </c>
      <c r="O893" s="20" t="s">
        <v>14761</v>
      </c>
      <c r="P893" s="20" t="s">
        <v>14787</v>
      </c>
      <c r="Q893" s="20"/>
      <c r="R893" s="20"/>
      <c r="S893" s="20" t="s">
        <v>17589</v>
      </c>
      <c r="T893" s="20" t="s">
        <v>14762</v>
      </c>
      <c r="U893" s="20" t="s">
        <v>15972</v>
      </c>
      <c r="V893" s="20" t="s">
        <v>15680</v>
      </c>
      <c r="W893" s="20"/>
      <c r="X893" s="20"/>
      <c r="Y893" s="20" t="s">
        <v>69</v>
      </c>
      <c r="Z893" s="20"/>
      <c r="AA893" s="20" t="s">
        <v>17590</v>
      </c>
      <c r="AB893" s="20" t="s">
        <v>69</v>
      </c>
      <c r="AC893" s="20" t="s">
        <v>14884</v>
      </c>
      <c r="AD893" s="20" t="s">
        <v>69</v>
      </c>
      <c r="AE893" s="20" t="s">
        <v>17591</v>
      </c>
      <c r="AF893" s="20" t="s">
        <v>69</v>
      </c>
      <c r="AG893" s="20" t="s">
        <v>17601</v>
      </c>
      <c r="AH893" s="20"/>
      <c r="AI893" s="20" t="s">
        <v>14887</v>
      </c>
      <c r="AJ893" s="20" t="s">
        <v>14238</v>
      </c>
      <c r="AK893" s="20" t="s">
        <v>14238</v>
      </c>
      <c r="AL893" s="20"/>
      <c r="AM893" s="20"/>
      <c r="AN893" s="20" t="s">
        <v>105</v>
      </c>
      <c r="AO893" s="20"/>
    </row>
    <row r="894" spans="1:41" x14ac:dyDescent="0.2">
      <c r="A894" s="20" t="s">
        <v>2705</v>
      </c>
      <c r="B894" s="20" t="s">
        <v>17583</v>
      </c>
      <c r="C894" s="20" t="s">
        <v>17584</v>
      </c>
      <c r="D894" s="20" t="s">
        <v>571</v>
      </c>
      <c r="E894" s="20" t="s">
        <v>2707</v>
      </c>
      <c r="F894" s="20" t="s">
        <v>421</v>
      </c>
      <c r="G894" s="20" t="s">
        <v>17585</v>
      </c>
      <c r="H894" s="20" t="s">
        <v>14694</v>
      </c>
      <c r="I894" s="20" t="s">
        <v>17586</v>
      </c>
      <c r="J894" s="20" t="s">
        <v>102</v>
      </c>
      <c r="K894" s="20" t="s">
        <v>14839</v>
      </c>
      <c r="L894" s="20" t="s">
        <v>17587</v>
      </c>
      <c r="M894" s="20" t="s">
        <v>17588</v>
      </c>
      <c r="N894" s="20" t="s">
        <v>15258</v>
      </c>
      <c r="O894" s="20" t="s">
        <v>14761</v>
      </c>
      <c r="P894" s="20" t="s">
        <v>14787</v>
      </c>
      <c r="Q894" s="20"/>
      <c r="R894" s="20"/>
      <c r="S894" s="20" t="s">
        <v>17589</v>
      </c>
      <c r="T894" s="20" t="s">
        <v>14766</v>
      </c>
      <c r="U894" s="20" t="s">
        <v>17602</v>
      </c>
      <c r="V894" s="20" t="s">
        <v>17603</v>
      </c>
      <c r="W894" s="20"/>
      <c r="X894" s="20"/>
      <c r="Y894" s="20" t="s">
        <v>69</v>
      </c>
      <c r="Z894" s="20"/>
      <c r="AA894" s="20" t="s">
        <v>17590</v>
      </c>
      <c r="AB894" s="20" t="s">
        <v>69</v>
      </c>
      <c r="AC894" s="20" t="s">
        <v>14884</v>
      </c>
      <c r="AD894" s="20" t="s">
        <v>69</v>
      </c>
      <c r="AE894" s="20" t="s">
        <v>17591</v>
      </c>
      <c r="AF894" s="20" t="s">
        <v>69</v>
      </c>
      <c r="AG894" s="20" t="s">
        <v>17601</v>
      </c>
      <c r="AH894" s="20"/>
      <c r="AI894" s="20" t="s">
        <v>14887</v>
      </c>
      <c r="AJ894" s="20" t="s">
        <v>14238</v>
      </c>
      <c r="AK894" s="20" t="s">
        <v>14238</v>
      </c>
      <c r="AL894" s="20"/>
      <c r="AM894" s="20"/>
      <c r="AN894" s="20" t="s">
        <v>105</v>
      </c>
      <c r="AO894" s="20"/>
    </row>
    <row r="895" spans="1:41" x14ac:dyDescent="0.2">
      <c r="A895" s="20" t="s">
        <v>2705</v>
      </c>
      <c r="B895" s="20" t="s">
        <v>17583</v>
      </c>
      <c r="C895" s="20" t="s">
        <v>17584</v>
      </c>
      <c r="D895" s="20" t="s">
        <v>571</v>
      </c>
      <c r="E895" s="20" t="s">
        <v>2707</v>
      </c>
      <c r="F895" s="20" t="s">
        <v>421</v>
      </c>
      <c r="G895" s="20" t="s">
        <v>17585</v>
      </c>
      <c r="H895" s="20" t="s">
        <v>14694</v>
      </c>
      <c r="I895" s="20" t="s">
        <v>17586</v>
      </c>
      <c r="J895" s="20" t="s">
        <v>102</v>
      </c>
      <c r="K895" s="20" t="s">
        <v>14839</v>
      </c>
      <c r="L895" s="20" t="s">
        <v>17587</v>
      </c>
      <c r="M895" s="20" t="s">
        <v>17588</v>
      </c>
      <c r="N895" s="20" t="s">
        <v>15258</v>
      </c>
      <c r="O895" s="20" t="s">
        <v>14761</v>
      </c>
      <c r="P895" s="20" t="s">
        <v>14787</v>
      </c>
      <c r="Q895" s="20"/>
      <c r="R895" s="20"/>
      <c r="S895" s="20" t="s">
        <v>17589</v>
      </c>
      <c r="T895" s="20" t="s">
        <v>14762</v>
      </c>
      <c r="U895" s="20" t="s">
        <v>15972</v>
      </c>
      <c r="V895" s="20" t="s">
        <v>16920</v>
      </c>
      <c r="W895" s="20"/>
      <c r="X895" s="20"/>
      <c r="Y895" s="20" t="s">
        <v>69</v>
      </c>
      <c r="Z895" s="20"/>
      <c r="AA895" s="20" t="s">
        <v>17595</v>
      </c>
      <c r="AB895" s="20" t="s">
        <v>69</v>
      </c>
      <c r="AC895" s="20" t="s">
        <v>14884</v>
      </c>
      <c r="AD895" s="20" t="s">
        <v>69</v>
      </c>
      <c r="AE895" s="20" t="s">
        <v>17591</v>
      </c>
      <c r="AF895" s="20" t="s">
        <v>69</v>
      </c>
      <c r="AG895" s="20" t="s">
        <v>17604</v>
      </c>
      <c r="AH895" s="20"/>
      <c r="AI895" s="20" t="s">
        <v>14887</v>
      </c>
      <c r="AJ895" s="20" t="s">
        <v>14238</v>
      </c>
      <c r="AK895" s="20" t="s">
        <v>14238</v>
      </c>
      <c r="AL895" s="20"/>
      <c r="AM895" s="20"/>
      <c r="AN895" s="20" t="s">
        <v>105</v>
      </c>
      <c r="AO895" s="20"/>
    </row>
    <row r="896" spans="1:41" x14ac:dyDescent="0.2">
      <c r="A896" s="20" t="s">
        <v>2705</v>
      </c>
      <c r="B896" s="20" t="s">
        <v>17583</v>
      </c>
      <c r="C896" s="20" t="s">
        <v>17584</v>
      </c>
      <c r="D896" s="20" t="s">
        <v>571</v>
      </c>
      <c r="E896" s="20" t="s">
        <v>2707</v>
      </c>
      <c r="F896" s="20" t="s">
        <v>421</v>
      </c>
      <c r="G896" s="20" t="s">
        <v>17585</v>
      </c>
      <c r="H896" s="20" t="s">
        <v>14694</v>
      </c>
      <c r="I896" s="20" t="s">
        <v>17586</v>
      </c>
      <c r="J896" s="20" t="s">
        <v>102</v>
      </c>
      <c r="K896" s="20" t="s">
        <v>14839</v>
      </c>
      <c r="L896" s="20" t="s">
        <v>17587</v>
      </c>
      <c r="M896" s="20" t="s">
        <v>17588</v>
      </c>
      <c r="N896" s="20" t="s">
        <v>15258</v>
      </c>
      <c r="O896" s="20" t="s">
        <v>14761</v>
      </c>
      <c r="P896" s="20" t="s">
        <v>14787</v>
      </c>
      <c r="Q896" s="20"/>
      <c r="R896" s="20"/>
      <c r="S896" s="20" t="s">
        <v>17589</v>
      </c>
      <c r="T896" s="20" t="s">
        <v>14766</v>
      </c>
      <c r="U896" s="20" t="s">
        <v>17602</v>
      </c>
      <c r="V896" s="20" t="s">
        <v>17605</v>
      </c>
      <c r="W896" s="20"/>
      <c r="X896" s="20"/>
      <c r="Y896" s="20" t="s">
        <v>69</v>
      </c>
      <c r="Z896" s="20"/>
      <c r="AA896" s="20" t="s">
        <v>17595</v>
      </c>
      <c r="AB896" s="20" t="s">
        <v>69</v>
      </c>
      <c r="AC896" s="20" t="s">
        <v>14884</v>
      </c>
      <c r="AD896" s="20" t="s">
        <v>69</v>
      </c>
      <c r="AE896" s="20" t="s">
        <v>17591</v>
      </c>
      <c r="AF896" s="20" t="s">
        <v>69</v>
      </c>
      <c r="AG896" s="20" t="s">
        <v>17604</v>
      </c>
      <c r="AH896" s="20"/>
      <c r="AI896" s="20" t="s">
        <v>14887</v>
      </c>
      <c r="AJ896" s="20" t="s">
        <v>14238</v>
      </c>
      <c r="AK896" s="20" t="s">
        <v>14238</v>
      </c>
      <c r="AL896" s="20"/>
      <c r="AM896" s="20"/>
      <c r="AN896" s="20" t="s">
        <v>105</v>
      </c>
      <c r="AO896" s="20"/>
    </row>
    <row r="897" spans="1:41" x14ac:dyDescent="0.2">
      <c r="A897" s="20" t="s">
        <v>2705</v>
      </c>
      <c r="B897" s="20" t="s">
        <v>17583</v>
      </c>
      <c r="C897" s="20" t="s">
        <v>17584</v>
      </c>
      <c r="D897" s="20" t="s">
        <v>571</v>
      </c>
      <c r="E897" s="20" t="s">
        <v>2707</v>
      </c>
      <c r="F897" s="20" t="s">
        <v>421</v>
      </c>
      <c r="G897" s="20" t="s">
        <v>17585</v>
      </c>
      <c r="H897" s="20" t="s">
        <v>14694</v>
      </c>
      <c r="I897" s="20" t="s">
        <v>17586</v>
      </c>
      <c r="J897" s="20" t="s">
        <v>102</v>
      </c>
      <c r="K897" s="20" t="s">
        <v>14839</v>
      </c>
      <c r="L897" s="20" t="s">
        <v>17587</v>
      </c>
      <c r="M897" s="20" t="s">
        <v>17588</v>
      </c>
      <c r="N897" s="20" t="s">
        <v>14698</v>
      </c>
      <c r="O897" s="20" t="s">
        <v>14761</v>
      </c>
      <c r="P897" s="20" t="s">
        <v>14787</v>
      </c>
      <c r="Q897" s="20"/>
      <c r="R897" s="20"/>
      <c r="S897" s="20" t="s">
        <v>17589</v>
      </c>
      <c r="T897" s="20" t="s">
        <v>14762</v>
      </c>
      <c r="U897" s="20" t="s">
        <v>15806</v>
      </c>
      <c r="V897" s="20" t="s">
        <v>17238</v>
      </c>
      <c r="W897" s="20"/>
      <c r="X897" s="20"/>
      <c r="Y897" s="20" t="s">
        <v>69</v>
      </c>
      <c r="Z897" s="20"/>
      <c r="AA897" s="20" t="s">
        <v>17590</v>
      </c>
      <c r="AB897" s="20" t="s">
        <v>69</v>
      </c>
      <c r="AC897" s="20" t="s">
        <v>14884</v>
      </c>
      <c r="AD897" s="20" t="s">
        <v>69</v>
      </c>
      <c r="AE897" s="20" t="s">
        <v>17597</v>
      </c>
      <c r="AF897" s="20" t="s">
        <v>69</v>
      </c>
      <c r="AG897" s="20" t="s">
        <v>17601</v>
      </c>
      <c r="AH897" s="20"/>
      <c r="AI897" s="20" t="s">
        <v>14887</v>
      </c>
      <c r="AJ897" s="20" t="s">
        <v>14238</v>
      </c>
      <c r="AK897" s="20" t="s">
        <v>14238</v>
      </c>
      <c r="AL897" s="20"/>
      <c r="AM897" s="20"/>
      <c r="AN897" s="20" t="s">
        <v>105</v>
      </c>
      <c r="AO897" s="20"/>
    </row>
    <row r="898" spans="1:41" x14ac:dyDescent="0.2">
      <c r="A898" s="20" t="s">
        <v>2705</v>
      </c>
      <c r="B898" s="20" t="s">
        <v>17583</v>
      </c>
      <c r="C898" s="20" t="s">
        <v>17584</v>
      </c>
      <c r="D898" s="20" t="s">
        <v>571</v>
      </c>
      <c r="E898" s="20" t="s">
        <v>2707</v>
      </c>
      <c r="F898" s="20" t="s">
        <v>421</v>
      </c>
      <c r="G898" s="20" t="s">
        <v>17585</v>
      </c>
      <c r="H898" s="20" t="s">
        <v>14694</v>
      </c>
      <c r="I898" s="20" t="s">
        <v>17586</v>
      </c>
      <c r="J898" s="20" t="s">
        <v>102</v>
      </c>
      <c r="K898" s="20" t="s">
        <v>14839</v>
      </c>
      <c r="L898" s="20" t="s">
        <v>17587</v>
      </c>
      <c r="M898" s="20" t="s">
        <v>17588</v>
      </c>
      <c r="N898" s="20" t="s">
        <v>14698</v>
      </c>
      <c r="O898" s="20" t="s">
        <v>14761</v>
      </c>
      <c r="P898" s="20" t="s">
        <v>14787</v>
      </c>
      <c r="Q898" s="20"/>
      <c r="R898" s="20"/>
      <c r="S898" s="20" t="s">
        <v>17589</v>
      </c>
      <c r="T898" s="20" t="s">
        <v>14766</v>
      </c>
      <c r="U898" s="20" t="s">
        <v>16497</v>
      </c>
      <c r="V898" s="20" t="s">
        <v>17606</v>
      </c>
      <c r="W898" s="20"/>
      <c r="X898" s="20"/>
      <c r="Y898" s="20" t="s">
        <v>69</v>
      </c>
      <c r="Z898" s="20"/>
      <c r="AA898" s="20" t="s">
        <v>17590</v>
      </c>
      <c r="AB898" s="20" t="s">
        <v>69</v>
      </c>
      <c r="AC898" s="20" t="s">
        <v>14884</v>
      </c>
      <c r="AD898" s="20" t="s">
        <v>69</v>
      </c>
      <c r="AE898" s="20" t="s">
        <v>17597</v>
      </c>
      <c r="AF898" s="20" t="s">
        <v>69</v>
      </c>
      <c r="AG898" s="20" t="s">
        <v>17601</v>
      </c>
      <c r="AH898" s="20"/>
      <c r="AI898" s="20" t="s">
        <v>14887</v>
      </c>
      <c r="AJ898" s="20" t="s">
        <v>14238</v>
      </c>
      <c r="AK898" s="20" t="s">
        <v>14238</v>
      </c>
      <c r="AL898" s="20"/>
      <c r="AM898" s="20"/>
      <c r="AN898" s="20" t="s">
        <v>105</v>
      </c>
      <c r="AO898" s="20"/>
    </row>
    <row r="899" spans="1:41" x14ac:dyDescent="0.2">
      <c r="A899" s="20" t="s">
        <v>2705</v>
      </c>
      <c r="B899" s="20" t="s">
        <v>17583</v>
      </c>
      <c r="C899" s="20" t="s">
        <v>17584</v>
      </c>
      <c r="D899" s="20" t="s">
        <v>571</v>
      </c>
      <c r="E899" s="20" t="s">
        <v>2707</v>
      </c>
      <c r="F899" s="20" t="s">
        <v>421</v>
      </c>
      <c r="G899" s="20" t="s">
        <v>17585</v>
      </c>
      <c r="H899" s="20" t="s">
        <v>14694</v>
      </c>
      <c r="I899" s="20" t="s">
        <v>17586</v>
      </c>
      <c r="J899" s="20" t="s">
        <v>102</v>
      </c>
      <c r="K899" s="20" t="s">
        <v>14839</v>
      </c>
      <c r="L899" s="20" t="s">
        <v>17587</v>
      </c>
      <c r="M899" s="20" t="s">
        <v>17588</v>
      </c>
      <c r="N899" s="20" t="s">
        <v>14698</v>
      </c>
      <c r="O899" s="20" t="s">
        <v>14761</v>
      </c>
      <c r="P899" s="20" t="s">
        <v>14787</v>
      </c>
      <c r="Q899" s="20"/>
      <c r="R899" s="20"/>
      <c r="S899" s="20" t="s">
        <v>17589</v>
      </c>
      <c r="T899" s="20" t="s">
        <v>14762</v>
      </c>
      <c r="U899" s="20" t="s">
        <v>15806</v>
      </c>
      <c r="V899" s="20" t="s">
        <v>17278</v>
      </c>
      <c r="W899" s="20"/>
      <c r="X899" s="20"/>
      <c r="Y899" s="20" t="s">
        <v>69</v>
      </c>
      <c r="Z899" s="20"/>
      <c r="AA899" s="20" t="s">
        <v>17595</v>
      </c>
      <c r="AB899" s="20" t="s">
        <v>69</v>
      </c>
      <c r="AC899" s="20" t="s">
        <v>14884</v>
      </c>
      <c r="AD899" s="20" t="s">
        <v>69</v>
      </c>
      <c r="AE899" s="20" t="s">
        <v>17597</v>
      </c>
      <c r="AF899" s="20" t="s">
        <v>69</v>
      </c>
      <c r="AG899" s="20" t="s">
        <v>17604</v>
      </c>
      <c r="AH899" s="20"/>
      <c r="AI899" s="20" t="s">
        <v>14887</v>
      </c>
      <c r="AJ899" s="20" t="s">
        <v>14238</v>
      </c>
      <c r="AK899" s="20" t="s">
        <v>14238</v>
      </c>
      <c r="AL899" s="20"/>
      <c r="AM899" s="20"/>
      <c r="AN899" s="20" t="s">
        <v>105</v>
      </c>
      <c r="AO899" s="20"/>
    </row>
    <row r="900" spans="1:41" x14ac:dyDescent="0.2">
      <c r="A900" s="20" t="s">
        <v>2705</v>
      </c>
      <c r="B900" s="20" t="s">
        <v>17583</v>
      </c>
      <c r="C900" s="20" t="s">
        <v>17584</v>
      </c>
      <c r="D900" s="20" t="s">
        <v>571</v>
      </c>
      <c r="E900" s="20" t="s">
        <v>2707</v>
      </c>
      <c r="F900" s="20" t="s">
        <v>421</v>
      </c>
      <c r="G900" s="20" t="s">
        <v>17585</v>
      </c>
      <c r="H900" s="20" t="s">
        <v>14694</v>
      </c>
      <c r="I900" s="20" t="s">
        <v>17586</v>
      </c>
      <c r="J900" s="20" t="s">
        <v>102</v>
      </c>
      <c r="K900" s="20" t="s">
        <v>14839</v>
      </c>
      <c r="L900" s="20" t="s">
        <v>17587</v>
      </c>
      <c r="M900" s="20" t="s">
        <v>17588</v>
      </c>
      <c r="N900" s="20" t="s">
        <v>14698</v>
      </c>
      <c r="O900" s="20" t="s">
        <v>14761</v>
      </c>
      <c r="P900" s="20" t="s">
        <v>14787</v>
      </c>
      <c r="Q900" s="20"/>
      <c r="R900" s="20"/>
      <c r="S900" s="20" t="s">
        <v>17589</v>
      </c>
      <c r="T900" s="20" t="s">
        <v>14766</v>
      </c>
      <c r="U900" s="20" t="s">
        <v>16497</v>
      </c>
      <c r="V900" s="20" t="s">
        <v>17607</v>
      </c>
      <c r="W900" s="20"/>
      <c r="X900" s="20"/>
      <c r="Y900" s="20" t="s">
        <v>69</v>
      </c>
      <c r="Z900" s="20"/>
      <c r="AA900" s="20" t="s">
        <v>17595</v>
      </c>
      <c r="AB900" s="20" t="s">
        <v>69</v>
      </c>
      <c r="AC900" s="20" t="s">
        <v>14884</v>
      </c>
      <c r="AD900" s="20" t="s">
        <v>69</v>
      </c>
      <c r="AE900" s="20" t="s">
        <v>17597</v>
      </c>
      <c r="AF900" s="20" t="s">
        <v>69</v>
      </c>
      <c r="AG900" s="20" t="s">
        <v>17604</v>
      </c>
      <c r="AH900" s="20"/>
      <c r="AI900" s="20" t="s">
        <v>14887</v>
      </c>
      <c r="AJ900" s="20" t="s">
        <v>14238</v>
      </c>
      <c r="AK900" s="20" t="s">
        <v>14238</v>
      </c>
      <c r="AL900" s="20"/>
      <c r="AM900" s="20"/>
      <c r="AN900" s="20" t="s">
        <v>105</v>
      </c>
      <c r="AO900" s="20"/>
    </row>
    <row r="901" spans="1:41" x14ac:dyDescent="0.2">
      <c r="A901" s="20" t="s">
        <v>2705</v>
      </c>
      <c r="B901" s="20" t="s">
        <v>17583</v>
      </c>
      <c r="C901" s="20" t="s">
        <v>17584</v>
      </c>
      <c r="D901" s="20" t="s">
        <v>571</v>
      </c>
      <c r="E901" s="20" t="s">
        <v>2707</v>
      </c>
      <c r="F901" s="20" t="s">
        <v>421</v>
      </c>
      <c r="G901" s="20" t="s">
        <v>17585</v>
      </c>
      <c r="H901" s="20" t="s">
        <v>14694</v>
      </c>
      <c r="I901" s="20" t="s">
        <v>17586</v>
      </c>
      <c r="J901" s="20" t="s">
        <v>102</v>
      </c>
      <c r="K901" s="20" t="s">
        <v>14839</v>
      </c>
      <c r="L901" s="20" t="s">
        <v>17587</v>
      </c>
      <c r="M901" s="20" t="s">
        <v>17588</v>
      </c>
      <c r="N901" s="20" t="s">
        <v>15258</v>
      </c>
      <c r="O901" s="20" t="s">
        <v>14761</v>
      </c>
      <c r="P901" s="20" t="s">
        <v>14787</v>
      </c>
      <c r="Q901" s="20"/>
      <c r="R901" s="20"/>
      <c r="S901" s="20" t="s">
        <v>17589</v>
      </c>
      <c r="T901" s="20" t="s">
        <v>14762</v>
      </c>
      <c r="U901" s="20" t="s">
        <v>16505</v>
      </c>
      <c r="V901" s="20" t="s">
        <v>17608</v>
      </c>
      <c r="W901" s="20"/>
      <c r="X901" s="20"/>
      <c r="Y901" s="20" t="s">
        <v>69</v>
      </c>
      <c r="Z901" s="20"/>
      <c r="AA901" s="20" t="s">
        <v>17590</v>
      </c>
      <c r="AB901" s="20" t="s">
        <v>69</v>
      </c>
      <c r="AC901" s="20" t="s">
        <v>14884</v>
      </c>
      <c r="AD901" s="20" t="s">
        <v>69</v>
      </c>
      <c r="AE901" s="20" t="s">
        <v>17591</v>
      </c>
      <c r="AF901" s="20" t="s">
        <v>68</v>
      </c>
      <c r="AG901" s="20" t="s">
        <v>17609</v>
      </c>
      <c r="AH901" s="20"/>
      <c r="AI901" s="20" t="s">
        <v>14887</v>
      </c>
      <c r="AJ901" s="20" t="s">
        <v>14238</v>
      </c>
      <c r="AK901" s="20" t="s">
        <v>14238</v>
      </c>
      <c r="AL901" s="20"/>
      <c r="AM901" s="20"/>
      <c r="AN901" s="20" t="s">
        <v>105</v>
      </c>
      <c r="AO901" s="20"/>
    </row>
    <row r="902" spans="1:41" x14ac:dyDescent="0.2">
      <c r="A902" s="20" t="s">
        <v>2705</v>
      </c>
      <c r="B902" s="20" t="s">
        <v>17583</v>
      </c>
      <c r="C902" s="20" t="s">
        <v>17584</v>
      </c>
      <c r="D902" s="20" t="s">
        <v>571</v>
      </c>
      <c r="E902" s="20" t="s">
        <v>2707</v>
      </c>
      <c r="F902" s="20" t="s">
        <v>421</v>
      </c>
      <c r="G902" s="20" t="s">
        <v>17585</v>
      </c>
      <c r="H902" s="20" t="s">
        <v>14694</v>
      </c>
      <c r="I902" s="20" t="s">
        <v>17586</v>
      </c>
      <c r="J902" s="20" t="s">
        <v>102</v>
      </c>
      <c r="K902" s="20" t="s">
        <v>14839</v>
      </c>
      <c r="L902" s="20" t="s">
        <v>17587</v>
      </c>
      <c r="M902" s="20" t="s">
        <v>17588</v>
      </c>
      <c r="N902" s="20" t="s">
        <v>15258</v>
      </c>
      <c r="O902" s="20" t="s">
        <v>14761</v>
      </c>
      <c r="P902" s="20" t="s">
        <v>14787</v>
      </c>
      <c r="Q902" s="20"/>
      <c r="R902" s="20"/>
      <c r="S902" s="20" t="s">
        <v>17589</v>
      </c>
      <c r="T902" s="20" t="s">
        <v>14766</v>
      </c>
      <c r="U902" s="20" t="s">
        <v>17610</v>
      </c>
      <c r="V902" s="20" t="s">
        <v>16938</v>
      </c>
      <c r="W902" s="20"/>
      <c r="X902" s="20"/>
      <c r="Y902" s="20" t="s">
        <v>69</v>
      </c>
      <c r="Z902" s="20"/>
      <c r="AA902" s="20" t="s">
        <v>17590</v>
      </c>
      <c r="AB902" s="20" t="s">
        <v>69</v>
      </c>
      <c r="AC902" s="20" t="s">
        <v>14884</v>
      </c>
      <c r="AD902" s="20" t="s">
        <v>69</v>
      </c>
      <c r="AE902" s="20" t="s">
        <v>17591</v>
      </c>
      <c r="AF902" s="20" t="s">
        <v>68</v>
      </c>
      <c r="AG902" s="20" t="s">
        <v>17609</v>
      </c>
      <c r="AH902" s="20"/>
      <c r="AI902" s="20" t="s">
        <v>14887</v>
      </c>
      <c r="AJ902" s="20" t="s">
        <v>14238</v>
      </c>
      <c r="AK902" s="20" t="s">
        <v>14238</v>
      </c>
      <c r="AL902" s="20"/>
      <c r="AM902" s="20"/>
      <c r="AN902" s="20" t="s">
        <v>105</v>
      </c>
      <c r="AO902" s="20"/>
    </row>
    <row r="903" spans="1:41" x14ac:dyDescent="0.2">
      <c r="A903" s="20" t="s">
        <v>2705</v>
      </c>
      <c r="B903" s="20" t="s">
        <v>17583</v>
      </c>
      <c r="C903" s="20" t="s">
        <v>17584</v>
      </c>
      <c r="D903" s="20" t="s">
        <v>571</v>
      </c>
      <c r="E903" s="20" t="s">
        <v>2707</v>
      </c>
      <c r="F903" s="20" t="s">
        <v>421</v>
      </c>
      <c r="G903" s="20" t="s">
        <v>17585</v>
      </c>
      <c r="H903" s="20" t="s">
        <v>14694</v>
      </c>
      <c r="I903" s="20" t="s">
        <v>17586</v>
      </c>
      <c r="J903" s="20" t="s">
        <v>102</v>
      </c>
      <c r="K903" s="20" t="s">
        <v>14839</v>
      </c>
      <c r="L903" s="20" t="s">
        <v>17587</v>
      </c>
      <c r="M903" s="20" t="s">
        <v>17588</v>
      </c>
      <c r="N903" s="20" t="s">
        <v>15258</v>
      </c>
      <c r="O903" s="20" t="s">
        <v>14761</v>
      </c>
      <c r="P903" s="20" t="s">
        <v>14787</v>
      </c>
      <c r="Q903" s="20"/>
      <c r="R903" s="20"/>
      <c r="S903" s="20" t="s">
        <v>17589</v>
      </c>
      <c r="T903" s="20" t="s">
        <v>14762</v>
      </c>
      <c r="U903" s="20" t="s">
        <v>16505</v>
      </c>
      <c r="V903" s="20" t="s">
        <v>16950</v>
      </c>
      <c r="W903" s="20"/>
      <c r="X903" s="20"/>
      <c r="Y903" s="20" t="s">
        <v>69</v>
      </c>
      <c r="Z903" s="20"/>
      <c r="AA903" s="20" t="s">
        <v>17595</v>
      </c>
      <c r="AB903" s="20" t="s">
        <v>69</v>
      </c>
      <c r="AC903" s="20" t="s">
        <v>14884</v>
      </c>
      <c r="AD903" s="20" t="s">
        <v>69</v>
      </c>
      <c r="AE903" s="20" t="s">
        <v>17591</v>
      </c>
      <c r="AF903" s="20" t="s">
        <v>69</v>
      </c>
      <c r="AG903" s="20" t="s">
        <v>17611</v>
      </c>
      <c r="AH903" s="20"/>
      <c r="AI903" s="20" t="s">
        <v>14887</v>
      </c>
      <c r="AJ903" s="20" t="s">
        <v>14238</v>
      </c>
      <c r="AK903" s="20" t="s">
        <v>14238</v>
      </c>
      <c r="AL903" s="20"/>
      <c r="AM903" s="20"/>
      <c r="AN903" s="20" t="s">
        <v>105</v>
      </c>
      <c r="AO903" s="20"/>
    </row>
    <row r="904" spans="1:41" x14ac:dyDescent="0.2">
      <c r="A904" s="20" t="s">
        <v>2705</v>
      </c>
      <c r="B904" s="20" t="s">
        <v>17583</v>
      </c>
      <c r="C904" s="20" t="s">
        <v>17584</v>
      </c>
      <c r="D904" s="20" t="s">
        <v>571</v>
      </c>
      <c r="E904" s="20" t="s">
        <v>2707</v>
      </c>
      <c r="F904" s="20" t="s">
        <v>421</v>
      </c>
      <c r="G904" s="20" t="s">
        <v>17585</v>
      </c>
      <c r="H904" s="20" t="s">
        <v>14694</v>
      </c>
      <c r="I904" s="20" t="s">
        <v>17586</v>
      </c>
      <c r="J904" s="20" t="s">
        <v>102</v>
      </c>
      <c r="K904" s="20" t="s">
        <v>14839</v>
      </c>
      <c r="L904" s="20" t="s">
        <v>17587</v>
      </c>
      <c r="M904" s="20" t="s">
        <v>17588</v>
      </c>
      <c r="N904" s="20" t="s">
        <v>15258</v>
      </c>
      <c r="O904" s="20" t="s">
        <v>14761</v>
      </c>
      <c r="P904" s="20" t="s">
        <v>14787</v>
      </c>
      <c r="Q904" s="20"/>
      <c r="R904" s="20"/>
      <c r="S904" s="20" t="s">
        <v>17589</v>
      </c>
      <c r="T904" s="20" t="s">
        <v>14766</v>
      </c>
      <c r="U904" s="20" t="s">
        <v>17610</v>
      </c>
      <c r="V904" s="20" t="s">
        <v>15797</v>
      </c>
      <c r="W904" s="20"/>
      <c r="X904" s="20"/>
      <c r="Y904" s="20" t="s">
        <v>69</v>
      </c>
      <c r="Z904" s="20"/>
      <c r="AA904" s="20" t="s">
        <v>17595</v>
      </c>
      <c r="AB904" s="20" t="s">
        <v>69</v>
      </c>
      <c r="AC904" s="20" t="s">
        <v>14884</v>
      </c>
      <c r="AD904" s="20" t="s">
        <v>69</v>
      </c>
      <c r="AE904" s="20" t="s">
        <v>17591</v>
      </c>
      <c r="AF904" s="20" t="s">
        <v>69</v>
      </c>
      <c r="AG904" s="20" t="s">
        <v>17611</v>
      </c>
      <c r="AH904" s="20"/>
      <c r="AI904" s="20" t="s">
        <v>14887</v>
      </c>
      <c r="AJ904" s="20" t="s">
        <v>14238</v>
      </c>
      <c r="AK904" s="20" t="s">
        <v>14238</v>
      </c>
      <c r="AL904" s="20"/>
      <c r="AM904" s="20"/>
      <c r="AN904" s="20" t="s">
        <v>105</v>
      </c>
      <c r="AO904" s="20"/>
    </row>
    <row r="905" spans="1:41" x14ac:dyDescent="0.2">
      <c r="A905" s="20" t="s">
        <v>2705</v>
      </c>
      <c r="B905" s="20" t="s">
        <v>17583</v>
      </c>
      <c r="C905" s="20" t="s">
        <v>17584</v>
      </c>
      <c r="D905" s="20" t="s">
        <v>571</v>
      </c>
      <c r="E905" s="20" t="s">
        <v>2707</v>
      </c>
      <c r="F905" s="20" t="s">
        <v>421</v>
      </c>
      <c r="G905" s="20" t="s">
        <v>17585</v>
      </c>
      <c r="H905" s="20" t="s">
        <v>14694</v>
      </c>
      <c r="I905" s="20" t="s">
        <v>17586</v>
      </c>
      <c r="J905" s="20" t="s">
        <v>102</v>
      </c>
      <c r="K905" s="20" t="s">
        <v>14839</v>
      </c>
      <c r="L905" s="20" t="s">
        <v>17587</v>
      </c>
      <c r="M905" s="20" t="s">
        <v>17588</v>
      </c>
      <c r="N905" s="20" t="s">
        <v>14698</v>
      </c>
      <c r="O905" s="20" t="s">
        <v>14761</v>
      </c>
      <c r="P905" s="20" t="s">
        <v>14787</v>
      </c>
      <c r="Q905" s="20"/>
      <c r="R905" s="20"/>
      <c r="S905" s="20" t="s">
        <v>17589</v>
      </c>
      <c r="T905" s="20" t="s">
        <v>14762</v>
      </c>
      <c r="U905" s="20" t="s">
        <v>15806</v>
      </c>
      <c r="V905" s="20" t="s">
        <v>17612</v>
      </c>
      <c r="W905" s="20"/>
      <c r="X905" s="20"/>
      <c r="Y905" s="20" t="s">
        <v>69</v>
      </c>
      <c r="Z905" s="20"/>
      <c r="AA905" s="20" t="s">
        <v>17590</v>
      </c>
      <c r="AB905" s="20" t="s">
        <v>69</v>
      </c>
      <c r="AC905" s="20" t="s">
        <v>14884</v>
      </c>
      <c r="AD905" s="20" t="s">
        <v>69</v>
      </c>
      <c r="AE905" s="20" t="s">
        <v>17597</v>
      </c>
      <c r="AF905" s="20" t="s">
        <v>68</v>
      </c>
      <c r="AG905" s="20" t="s">
        <v>17609</v>
      </c>
      <c r="AH905" s="20"/>
      <c r="AI905" s="20" t="s">
        <v>14887</v>
      </c>
      <c r="AJ905" s="20" t="s">
        <v>14238</v>
      </c>
      <c r="AK905" s="20" t="s">
        <v>14238</v>
      </c>
      <c r="AL905" s="20"/>
      <c r="AM905" s="20"/>
      <c r="AN905" s="20" t="s">
        <v>105</v>
      </c>
      <c r="AO905" s="20"/>
    </row>
    <row r="906" spans="1:41" x14ac:dyDescent="0.2">
      <c r="A906" s="20" t="s">
        <v>2705</v>
      </c>
      <c r="B906" s="20" t="s">
        <v>17583</v>
      </c>
      <c r="C906" s="20" t="s">
        <v>17584</v>
      </c>
      <c r="D906" s="20" t="s">
        <v>571</v>
      </c>
      <c r="E906" s="20" t="s">
        <v>2707</v>
      </c>
      <c r="F906" s="20" t="s">
        <v>421</v>
      </c>
      <c r="G906" s="20" t="s">
        <v>17585</v>
      </c>
      <c r="H906" s="20" t="s">
        <v>14694</v>
      </c>
      <c r="I906" s="20" t="s">
        <v>17586</v>
      </c>
      <c r="J906" s="20" t="s">
        <v>102</v>
      </c>
      <c r="K906" s="20" t="s">
        <v>14839</v>
      </c>
      <c r="L906" s="20" t="s">
        <v>17587</v>
      </c>
      <c r="M906" s="20" t="s">
        <v>17588</v>
      </c>
      <c r="N906" s="20" t="s">
        <v>14698</v>
      </c>
      <c r="O906" s="20" t="s">
        <v>14761</v>
      </c>
      <c r="P906" s="20" t="s">
        <v>14787</v>
      </c>
      <c r="Q906" s="20"/>
      <c r="R906" s="20"/>
      <c r="S906" s="20" t="s">
        <v>17589</v>
      </c>
      <c r="T906" s="20" t="s">
        <v>14766</v>
      </c>
      <c r="U906" s="20" t="s">
        <v>16497</v>
      </c>
      <c r="V906" s="20" t="s">
        <v>15705</v>
      </c>
      <c r="W906" s="20"/>
      <c r="X906" s="20"/>
      <c r="Y906" s="20" t="s">
        <v>69</v>
      </c>
      <c r="Z906" s="20"/>
      <c r="AA906" s="20" t="s">
        <v>17590</v>
      </c>
      <c r="AB906" s="20" t="s">
        <v>69</v>
      </c>
      <c r="AC906" s="20" t="s">
        <v>14884</v>
      </c>
      <c r="AD906" s="20" t="s">
        <v>69</v>
      </c>
      <c r="AE906" s="20" t="s">
        <v>17597</v>
      </c>
      <c r="AF906" s="20" t="s">
        <v>68</v>
      </c>
      <c r="AG906" s="20" t="s">
        <v>17609</v>
      </c>
      <c r="AH906" s="20"/>
      <c r="AI906" s="20" t="s">
        <v>14887</v>
      </c>
      <c r="AJ906" s="20" t="s">
        <v>14238</v>
      </c>
      <c r="AK906" s="20" t="s">
        <v>14238</v>
      </c>
      <c r="AL906" s="20"/>
      <c r="AM906" s="20"/>
      <c r="AN906" s="20" t="s">
        <v>105</v>
      </c>
      <c r="AO906" s="20"/>
    </row>
    <row r="907" spans="1:41" x14ac:dyDescent="0.2">
      <c r="A907" s="20" t="s">
        <v>2705</v>
      </c>
      <c r="B907" s="20" t="s">
        <v>17583</v>
      </c>
      <c r="C907" s="20" t="s">
        <v>17584</v>
      </c>
      <c r="D907" s="20" t="s">
        <v>571</v>
      </c>
      <c r="E907" s="20" t="s">
        <v>2707</v>
      </c>
      <c r="F907" s="20" t="s">
        <v>421</v>
      </c>
      <c r="G907" s="20" t="s">
        <v>17585</v>
      </c>
      <c r="H907" s="20" t="s">
        <v>14694</v>
      </c>
      <c r="I907" s="20" t="s">
        <v>17586</v>
      </c>
      <c r="J907" s="20" t="s">
        <v>102</v>
      </c>
      <c r="K907" s="20" t="s">
        <v>14839</v>
      </c>
      <c r="L907" s="20" t="s">
        <v>17587</v>
      </c>
      <c r="M907" s="20" t="s">
        <v>17588</v>
      </c>
      <c r="N907" s="20" t="s">
        <v>14698</v>
      </c>
      <c r="O907" s="20" t="s">
        <v>14761</v>
      </c>
      <c r="P907" s="20" t="s">
        <v>14787</v>
      </c>
      <c r="Q907" s="20"/>
      <c r="R907" s="20"/>
      <c r="S907" s="20" t="s">
        <v>17589</v>
      </c>
      <c r="T907" s="20" t="s">
        <v>14762</v>
      </c>
      <c r="U907" s="20" t="s">
        <v>15806</v>
      </c>
      <c r="V907" s="20" t="s">
        <v>15614</v>
      </c>
      <c r="W907" s="20"/>
      <c r="X907" s="20"/>
      <c r="Y907" s="20" t="s">
        <v>69</v>
      </c>
      <c r="Z907" s="20"/>
      <c r="AA907" s="20" t="s">
        <v>17595</v>
      </c>
      <c r="AB907" s="20" t="s">
        <v>69</v>
      </c>
      <c r="AC907" s="20" t="s">
        <v>14884</v>
      </c>
      <c r="AD907" s="20" t="s">
        <v>69</v>
      </c>
      <c r="AE907" s="20" t="s">
        <v>17597</v>
      </c>
      <c r="AF907" s="20" t="s">
        <v>69</v>
      </c>
      <c r="AG907" s="20" t="s">
        <v>17611</v>
      </c>
      <c r="AH907" s="20"/>
      <c r="AI907" s="20" t="s">
        <v>14887</v>
      </c>
      <c r="AJ907" s="20" t="s">
        <v>14238</v>
      </c>
      <c r="AK907" s="20" t="s">
        <v>14238</v>
      </c>
      <c r="AL907" s="20"/>
      <c r="AM907" s="20"/>
      <c r="AN907" s="20" t="s">
        <v>105</v>
      </c>
      <c r="AO907" s="20"/>
    </row>
    <row r="908" spans="1:41" x14ac:dyDescent="0.2">
      <c r="A908" s="20" t="s">
        <v>2705</v>
      </c>
      <c r="B908" s="20" t="s">
        <v>17583</v>
      </c>
      <c r="C908" s="20" t="s">
        <v>17584</v>
      </c>
      <c r="D908" s="20" t="s">
        <v>571</v>
      </c>
      <c r="E908" s="20" t="s">
        <v>2707</v>
      </c>
      <c r="F908" s="20" t="s">
        <v>421</v>
      </c>
      <c r="G908" s="20" t="s">
        <v>17585</v>
      </c>
      <c r="H908" s="20" t="s">
        <v>14694</v>
      </c>
      <c r="I908" s="20" t="s">
        <v>17586</v>
      </c>
      <c r="J908" s="20" t="s">
        <v>102</v>
      </c>
      <c r="K908" s="20" t="s">
        <v>14839</v>
      </c>
      <c r="L908" s="20" t="s">
        <v>17587</v>
      </c>
      <c r="M908" s="20" t="s">
        <v>17588</v>
      </c>
      <c r="N908" s="20" t="s">
        <v>14698</v>
      </c>
      <c r="O908" s="20" t="s">
        <v>14761</v>
      </c>
      <c r="P908" s="20" t="s">
        <v>14787</v>
      </c>
      <c r="Q908" s="20"/>
      <c r="R908" s="20"/>
      <c r="S908" s="20" t="s">
        <v>17589</v>
      </c>
      <c r="T908" s="20" t="s">
        <v>14766</v>
      </c>
      <c r="U908" s="20" t="s">
        <v>16497</v>
      </c>
      <c r="V908" s="20" t="s">
        <v>16952</v>
      </c>
      <c r="W908" s="20"/>
      <c r="X908" s="20"/>
      <c r="Y908" s="20" t="s">
        <v>69</v>
      </c>
      <c r="Z908" s="20"/>
      <c r="AA908" s="20" t="s">
        <v>17595</v>
      </c>
      <c r="AB908" s="20" t="s">
        <v>69</v>
      </c>
      <c r="AC908" s="20" t="s">
        <v>14884</v>
      </c>
      <c r="AD908" s="20" t="s">
        <v>69</v>
      </c>
      <c r="AE908" s="20" t="s">
        <v>17597</v>
      </c>
      <c r="AF908" s="20" t="s">
        <v>69</v>
      </c>
      <c r="AG908" s="20" t="s">
        <v>17611</v>
      </c>
      <c r="AH908" s="20"/>
      <c r="AI908" s="20" t="s">
        <v>14887</v>
      </c>
      <c r="AJ908" s="20" t="s">
        <v>14238</v>
      </c>
      <c r="AK908" s="20" t="s">
        <v>14238</v>
      </c>
      <c r="AL908" s="20"/>
      <c r="AM908" s="20"/>
      <c r="AN908" s="20" t="s">
        <v>105</v>
      </c>
      <c r="AO908" s="20"/>
    </row>
    <row r="909" spans="1:41" x14ac:dyDescent="0.2">
      <c r="A909" s="20" t="s">
        <v>2953</v>
      </c>
      <c r="B909" s="20" t="s">
        <v>17613</v>
      </c>
      <c r="C909" s="20" t="s">
        <v>17614</v>
      </c>
      <c r="D909" s="20" t="s">
        <v>571</v>
      </c>
      <c r="E909" s="20" t="s">
        <v>2955</v>
      </c>
      <c r="F909" s="20" t="s">
        <v>421</v>
      </c>
      <c r="G909" s="20" t="s">
        <v>17615</v>
      </c>
      <c r="H909" s="20" t="s">
        <v>15216</v>
      </c>
      <c r="I909" s="20" t="s">
        <v>17616</v>
      </c>
      <c r="J909" s="20" t="s">
        <v>101</v>
      </c>
      <c r="K909" s="20" t="s">
        <v>14732</v>
      </c>
      <c r="L909" s="20"/>
      <c r="M909" s="20" t="s">
        <v>17617</v>
      </c>
      <c r="N909" s="20" t="s">
        <v>110</v>
      </c>
      <c r="O909" s="20" t="s">
        <v>14761</v>
      </c>
      <c r="P909" s="20" t="s">
        <v>14700</v>
      </c>
      <c r="Q909" s="20" t="s">
        <v>14238</v>
      </c>
      <c r="R909" s="20"/>
      <c r="S909" s="20" t="s">
        <v>17618</v>
      </c>
      <c r="T909" s="20" t="s">
        <v>14704</v>
      </c>
      <c r="U909" s="20" t="s">
        <v>15476</v>
      </c>
      <c r="V909" s="20" t="s">
        <v>17537</v>
      </c>
      <c r="W909" s="20"/>
      <c r="X909" s="20"/>
      <c r="Y909" s="20" t="s">
        <v>69</v>
      </c>
      <c r="Z909" s="20"/>
      <c r="AA909" s="20" t="s">
        <v>17619</v>
      </c>
      <c r="AB909" s="20" t="s">
        <v>69</v>
      </c>
      <c r="AC909" s="20" t="s">
        <v>14884</v>
      </c>
      <c r="AD909" s="20" t="s">
        <v>69</v>
      </c>
      <c r="AE909" s="20" t="s">
        <v>17620</v>
      </c>
      <c r="AF909" s="20" t="s">
        <v>68</v>
      </c>
      <c r="AG909" s="20"/>
      <c r="AH909" s="20" t="s">
        <v>17621</v>
      </c>
      <c r="AI909" s="20" t="s">
        <v>14887</v>
      </c>
      <c r="AJ909" s="20" t="s">
        <v>14276</v>
      </c>
      <c r="AK909" s="20"/>
      <c r="AL909" s="20"/>
      <c r="AM909" s="20" t="s">
        <v>15822</v>
      </c>
      <c r="AN909" s="20" t="s">
        <v>105</v>
      </c>
      <c r="AO909" s="20"/>
    </row>
    <row r="910" spans="1:41" x14ac:dyDescent="0.2">
      <c r="A910" s="20" t="s">
        <v>2953</v>
      </c>
      <c r="B910" s="20" t="s">
        <v>17613</v>
      </c>
      <c r="C910" s="20" t="s">
        <v>17614</v>
      </c>
      <c r="D910" s="20" t="s">
        <v>571</v>
      </c>
      <c r="E910" s="20" t="s">
        <v>2955</v>
      </c>
      <c r="F910" s="20" t="s">
        <v>421</v>
      </c>
      <c r="G910" s="20" t="s">
        <v>17615</v>
      </c>
      <c r="H910" s="20" t="s">
        <v>15216</v>
      </c>
      <c r="I910" s="20" t="s">
        <v>17616</v>
      </c>
      <c r="J910" s="20" t="s">
        <v>101</v>
      </c>
      <c r="K910" s="20" t="s">
        <v>14732</v>
      </c>
      <c r="L910" s="20"/>
      <c r="M910" s="20" t="s">
        <v>17617</v>
      </c>
      <c r="N910" s="20" t="s">
        <v>110</v>
      </c>
      <c r="O910" s="20" t="s">
        <v>14761</v>
      </c>
      <c r="P910" s="20" t="s">
        <v>14700</v>
      </c>
      <c r="Q910" s="20" t="s">
        <v>14238</v>
      </c>
      <c r="R910" s="20"/>
      <c r="S910" s="20" t="s">
        <v>17618</v>
      </c>
      <c r="T910" s="20" t="s">
        <v>14709</v>
      </c>
      <c r="U910" s="20" t="s">
        <v>17622</v>
      </c>
      <c r="V910" s="20" t="s">
        <v>17623</v>
      </c>
      <c r="W910" s="20"/>
      <c r="X910" s="20"/>
      <c r="Y910" s="20" t="s">
        <v>69</v>
      </c>
      <c r="Z910" s="20"/>
      <c r="AA910" s="20" t="s">
        <v>17619</v>
      </c>
      <c r="AB910" s="20" t="s">
        <v>69</v>
      </c>
      <c r="AC910" s="20" t="s">
        <v>14884</v>
      </c>
      <c r="AD910" s="20" t="s">
        <v>69</v>
      </c>
      <c r="AE910" s="20" t="s">
        <v>17624</v>
      </c>
      <c r="AF910" s="20" t="s">
        <v>68</v>
      </c>
      <c r="AG910" s="20"/>
      <c r="AH910" s="20" t="s">
        <v>17625</v>
      </c>
      <c r="AI910" s="20" t="s">
        <v>14887</v>
      </c>
      <c r="AJ910" s="20" t="s">
        <v>14276</v>
      </c>
      <c r="AK910" s="20"/>
      <c r="AL910" s="20"/>
      <c r="AM910" s="20" t="s">
        <v>15822</v>
      </c>
      <c r="AN910" s="20" t="s">
        <v>105</v>
      </c>
      <c r="AO910" s="20"/>
    </row>
    <row r="911" spans="1:41" x14ac:dyDescent="0.2">
      <c r="A911" s="20" t="s">
        <v>2953</v>
      </c>
      <c r="B911" s="20" t="s">
        <v>17613</v>
      </c>
      <c r="C911" s="20" t="s">
        <v>17614</v>
      </c>
      <c r="D911" s="20" t="s">
        <v>571</v>
      </c>
      <c r="E911" s="20" t="s">
        <v>2955</v>
      </c>
      <c r="F911" s="20" t="s">
        <v>421</v>
      </c>
      <c r="G911" s="20" t="s">
        <v>17615</v>
      </c>
      <c r="H911" s="20" t="s">
        <v>15216</v>
      </c>
      <c r="I911" s="20" t="s">
        <v>17616</v>
      </c>
      <c r="J911" s="20" t="s">
        <v>101</v>
      </c>
      <c r="K911" s="20" t="s">
        <v>14732</v>
      </c>
      <c r="L911" s="20"/>
      <c r="M911" s="20" t="s">
        <v>17617</v>
      </c>
      <c r="N911" s="20" t="s">
        <v>110</v>
      </c>
      <c r="O911" s="20" t="s">
        <v>14761</v>
      </c>
      <c r="P911" s="20" t="s">
        <v>14700</v>
      </c>
      <c r="Q911" s="20" t="s">
        <v>14238</v>
      </c>
      <c r="R911" s="20"/>
      <c r="S911" s="20" t="s">
        <v>17618</v>
      </c>
      <c r="T911" s="20" t="s">
        <v>14846</v>
      </c>
      <c r="U911" s="20" t="s">
        <v>17626</v>
      </c>
      <c r="V911" s="20" t="s">
        <v>17627</v>
      </c>
      <c r="W911" s="20"/>
      <c r="X911" s="20"/>
      <c r="Y911" s="20" t="s">
        <v>69</v>
      </c>
      <c r="Z911" s="20"/>
      <c r="AA911" s="20" t="s">
        <v>17619</v>
      </c>
      <c r="AB911" s="20" t="s">
        <v>69</v>
      </c>
      <c r="AC911" s="20" t="s">
        <v>14884</v>
      </c>
      <c r="AD911" s="20" t="s">
        <v>69</v>
      </c>
      <c r="AE911" s="20" t="s">
        <v>17628</v>
      </c>
      <c r="AF911" s="20" t="s">
        <v>68</v>
      </c>
      <c r="AG911" s="20"/>
      <c r="AH911" s="20" t="s">
        <v>17629</v>
      </c>
      <c r="AI911" s="20" t="s">
        <v>14887</v>
      </c>
      <c r="AJ911" s="20" t="s">
        <v>14276</v>
      </c>
      <c r="AK911" s="20"/>
      <c r="AL911" s="20"/>
      <c r="AM911" s="20" t="s">
        <v>15822</v>
      </c>
      <c r="AN911" s="20" t="s">
        <v>105</v>
      </c>
      <c r="AO911" s="20"/>
    </row>
    <row r="912" spans="1:41" x14ac:dyDescent="0.2">
      <c r="A912" s="20" t="s">
        <v>3021</v>
      </c>
      <c r="B912" s="20" t="s">
        <v>17630</v>
      </c>
      <c r="C912" s="20" t="s">
        <v>16405</v>
      </c>
      <c r="D912" s="20" t="s">
        <v>571</v>
      </c>
      <c r="E912" s="20" t="s">
        <v>3023</v>
      </c>
      <c r="F912" s="20" t="s">
        <v>421</v>
      </c>
      <c r="G912" s="20" t="s">
        <v>17631</v>
      </c>
      <c r="H912" s="20" t="s">
        <v>110</v>
      </c>
      <c r="I912" s="20" t="s">
        <v>17632</v>
      </c>
      <c r="J912" s="20" t="s">
        <v>102</v>
      </c>
      <c r="K912" s="20" t="s">
        <v>14732</v>
      </c>
      <c r="L912" s="20" t="s">
        <v>17633</v>
      </c>
      <c r="M912" s="20" t="s">
        <v>17634</v>
      </c>
      <c r="N912" s="20" t="s">
        <v>15258</v>
      </c>
      <c r="O912" s="20" t="s">
        <v>14772</v>
      </c>
      <c r="P912" s="20" t="s">
        <v>14787</v>
      </c>
      <c r="Q912" s="20"/>
      <c r="R912" s="20"/>
      <c r="S912" s="20" t="s">
        <v>17635</v>
      </c>
      <c r="T912" s="20" t="s">
        <v>14737</v>
      </c>
      <c r="U912" s="20" t="s">
        <v>17636</v>
      </c>
      <c r="V912" s="20" t="s">
        <v>17637</v>
      </c>
      <c r="W912" s="20"/>
      <c r="X912" s="20"/>
      <c r="Y912" s="20" t="s">
        <v>69</v>
      </c>
      <c r="Z912" s="20"/>
      <c r="AA912" s="20" t="s">
        <v>16293</v>
      </c>
      <c r="AB912" s="20" t="s">
        <v>69</v>
      </c>
      <c r="AC912" s="20" t="s">
        <v>14884</v>
      </c>
      <c r="AD912" s="20" t="s">
        <v>69</v>
      </c>
      <c r="AE912" s="20" t="s">
        <v>17638</v>
      </c>
      <c r="AF912" s="20" t="s">
        <v>68</v>
      </c>
      <c r="AG912" s="20"/>
      <c r="AH912" s="20"/>
      <c r="AI912" s="20"/>
      <c r="AJ912" s="20" t="s">
        <v>14238</v>
      </c>
      <c r="AK912" s="20"/>
      <c r="AL912" s="20"/>
      <c r="AM912" s="20" t="s">
        <v>14910</v>
      </c>
      <c r="AN912" s="20" t="s">
        <v>105</v>
      </c>
      <c r="AO912" s="20"/>
    </row>
    <row r="913" spans="1:41" x14ac:dyDescent="0.2">
      <c r="A913" s="20" t="s">
        <v>3021</v>
      </c>
      <c r="B913" s="20" t="s">
        <v>17630</v>
      </c>
      <c r="C913" s="20" t="s">
        <v>16405</v>
      </c>
      <c r="D913" s="20" t="s">
        <v>571</v>
      </c>
      <c r="E913" s="20" t="s">
        <v>3023</v>
      </c>
      <c r="F913" s="20" t="s">
        <v>421</v>
      </c>
      <c r="G913" s="20" t="s">
        <v>17631</v>
      </c>
      <c r="H913" s="20" t="s">
        <v>110</v>
      </c>
      <c r="I913" s="20" t="s">
        <v>17632</v>
      </c>
      <c r="J913" s="20" t="s">
        <v>102</v>
      </c>
      <c r="K913" s="20" t="s">
        <v>14732</v>
      </c>
      <c r="L913" s="20" t="s">
        <v>17633</v>
      </c>
      <c r="M913" s="20" t="s">
        <v>17634</v>
      </c>
      <c r="N913" s="20" t="s">
        <v>15258</v>
      </c>
      <c r="O913" s="20" t="s">
        <v>14772</v>
      </c>
      <c r="P913" s="20" t="s">
        <v>14787</v>
      </c>
      <c r="Q913" s="20"/>
      <c r="R913" s="20"/>
      <c r="S913" s="20" t="s">
        <v>17635</v>
      </c>
      <c r="T913" s="20" t="s">
        <v>14737</v>
      </c>
      <c r="U913" s="20" t="s">
        <v>17639</v>
      </c>
      <c r="V913" s="20" t="s">
        <v>17640</v>
      </c>
      <c r="W913" s="20"/>
      <c r="X913" s="20"/>
      <c r="Y913" s="20" t="s">
        <v>69</v>
      </c>
      <c r="Z913" s="20"/>
      <c r="AA913" s="20" t="s">
        <v>16293</v>
      </c>
      <c r="AB913" s="20" t="s">
        <v>69</v>
      </c>
      <c r="AC913" s="20" t="s">
        <v>14884</v>
      </c>
      <c r="AD913" s="20" t="s">
        <v>69</v>
      </c>
      <c r="AE913" s="20" t="s">
        <v>17641</v>
      </c>
      <c r="AF913" s="20" t="s">
        <v>68</v>
      </c>
      <c r="AG913" s="20"/>
      <c r="AH913" s="20"/>
      <c r="AI913" s="20"/>
      <c r="AJ913" s="20" t="s">
        <v>14238</v>
      </c>
      <c r="AK913" s="20"/>
      <c r="AL913" s="20"/>
      <c r="AM913" s="20" t="s">
        <v>14910</v>
      </c>
      <c r="AN913" s="20" t="s">
        <v>105</v>
      </c>
      <c r="AO913" s="20"/>
    </row>
    <row r="914" spans="1:41" x14ac:dyDescent="0.2">
      <c r="A914" s="20" t="s">
        <v>3021</v>
      </c>
      <c r="B914" s="20" t="s">
        <v>17630</v>
      </c>
      <c r="C914" s="20" t="s">
        <v>16405</v>
      </c>
      <c r="D914" s="20" t="s">
        <v>571</v>
      </c>
      <c r="E914" s="20" t="s">
        <v>3023</v>
      </c>
      <c r="F914" s="20" t="s">
        <v>421</v>
      </c>
      <c r="G914" s="20" t="s">
        <v>17631</v>
      </c>
      <c r="H914" s="20" t="s">
        <v>110</v>
      </c>
      <c r="I914" s="20" t="s">
        <v>17632</v>
      </c>
      <c r="J914" s="20" t="s">
        <v>102</v>
      </c>
      <c r="K914" s="20" t="s">
        <v>14732</v>
      </c>
      <c r="L914" s="20" t="s">
        <v>17633</v>
      </c>
      <c r="M914" s="20" t="s">
        <v>17634</v>
      </c>
      <c r="N914" s="20" t="s">
        <v>14746</v>
      </c>
      <c r="O914" s="20" t="s">
        <v>14772</v>
      </c>
      <c r="P914" s="20" t="s">
        <v>14787</v>
      </c>
      <c r="Q914" s="20"/>
      <c r="R914" s="20"/>
      <c r="S914" s="20" t="s">
        <v>17635</v>
      </c>
      <c r="T914" s="20" t="s">
        <v>14737</v>
      </c>
      <c r="U914" s="20" t="s">
        <v>17642</v>
      </c>
      <c r="V914" s="20" t="s">
        <v>17643</v>
      </c>
      <c r="W914" s="20"/>
      <c r="X914" s="20"/>
      <c r="Y914" s="20" t="s">
        <v>69</v>
      </c>
      <c r="Z914" s="20"/>
      <c r="AA914" s="20" t="s">
        <v>16293</v>
      </c>
      <c r="AB914" s="20" t="s">
        <v>69</v>
      </c>
      <c r="AC914" s="20" t="s">
        <v>14884</v>
      </c>
      <c r="AD914" s="20" t="s">
        <v>69</v>
      </c>
      <c r="AE914" s="20" t="s">
        <v>17644</v>
      </c>
      <c r="AF914" s="20" t="s">
        <v>68</v>
      </c>
      <c r="AG914" s="20"/>
      <c r="AH914" s="20"/>
      <c r="AI914" s="20"/>
      <c r="AJ914" s="20" t="s">
        <v>14238</v>
      </c>
      <c r="AK914" s="20"/>
      <c r="AL914" s="20"/>
      <c r="AM914" s="20" t="s">
        <v>14910</v>
      </c>
      <c r="AN914" s="20" t="s">
        <v>105</v>
      </c>
      <c r="AO914" s="20"/>
    </row>
    <row r="915" spans="1:41" x14ac:dyDescent="0.2">
      <c r="A915" s="20" t="s">
        <v>3021</v>
      </c>
      <c r="B915" s="20" t="s">
        <v>17630</v>
      </c>
      <c r="C915" s="20" t="s">
        <v>16405</v>
      </c>
      <c r="D915" s="20" t="s">
        <v>571</v>
      </c>
      <c r="E915" s="20" t="s">
        <v>3023</v>
      </c>
      <c r="F915" s="20" t="s">
        <v>421</v>
      </c>
      <c r="G915" s="20" t="s">
        <v>17631</v>
      </c>
      <c r="H915" s="20" t="s">
        <v>110</v>
      </c>
      <c r="I915" s="20" t="s">
        <v>17632</v>
      </c>
      <c r="J915" s="20" t="s">
        <v>102</v>
      </c>
      <c r="K915" s="20" t="s">
        <v>14732</v>
      </c>
      <c r="L915" s="20" t="s">
        <v>17633</v>
      </c>
      <c r="M915" s="20" t="s">
        <v>17634</v>
      </c>
      <c r="N915" s="20" t="s">
        <v>14698</v>
      </c>
      <c r="O915" s="20" t="s">
        <v>14772</v>
      </c>
      <c r="P915" s="20" t="s">
        <v>14787</v>
      </c>
      <c r="Q915" s="20"/>
      <c r="R915" s="20"/>
      <c r="S915" s="20" t="s">
        <v>17635</v>
      </c>
      <c r="T915" s="20" t="s">
        <v>14737</v>
      </c>
      <c r="U915" s="20" t="s">
        <v>17645</v>
      </c>
      <c r="V915" s="20" t="s">
        <v>17646</v>
      </c>
      <c r="W915" s="20"/>
      <c r="X915" s="20"/>
      <c r="Y915" s="20" t="s">
        <v>69</v>
      </c>
      <c r="Z915" s="20"/>
      <c r="AA915" s="20" t="s">
        <v>16293</v>
      </c>
      <c r="AB915" s="20" t="s">
        <v>69</v>
      </c>
      <c r="AC915" s="20" t="s">
        <v>14884</v>
      </c>
      <c r="AD915" s="20" t="s">
        <v>69</v>
      </c>
      <c r="AE915" s="20" t="s">
        <v>17647</v>
      </c>
      <c r="AF915" s="20" t="s">
        <v>68</v>
      </c>
      <c r="AG915" s="20"/>
      <c r="AH915" s="20"/>
      <c r="AI915" s="20"/>
      <c r="AJ915" s="20" t="s">
        <v>14238</v>
      </c>
      <c r="AK915" s="20"/>
      <c r="AL915" s="20"/>
      <c r="AM915" s="20" t="s">
        <v>14910</v>
      </c>
      <c r="AN915" s="20" t="s">
        <v>105</v>
      </c>
      <c r="AO915" s="20"/>
    </row>
    <row r="916" spans="1:41" x14ac:dyDescent="0.2">
      <c r="A916" s="20" t="s">
        <v>3021</v>
      </c>
      <c r="B916" s="20" t="s">
        <v>17630</v>
      </c>
      <c r="C916" s="20" t="s">
        <v>16405</v>
      </c>
      <c r="D916" s="20" t="s">
        <v>571</v>
      </c>
      <c r="E916" s="20" t="s">
        <v>3023</v>
      </c>
      <c r="F916" s="20" t="s">
        <v>421</v>
      </c>
      <c r="G916" s="20" t="s">
        <v>17631</v>
      </c>
      <c r="H916" s="20" t="s">
        <v>110</v>
      </c>
      <c r="I916" s="20" t="s">
        <v>17632</v>
      </c>
      <c r="J916" s="20" t="s">
        <v>102</v>
      </c>
      <c r="K916" s="20" t="s">
        <v>14732</v>
      </c>
      <c r="L916" s="20" t="s">
        <v>17633</v>
      </c>
      <c r="M916" s="20" t="s">
        <v>17634</v>
      </c>
      <c r="N916" s="20" t="s">
        <v>110</v>
      </c>
      <c r="O916" s="20" t="s">
        <v>14772</v>
      </c>
      <c r="P916" s="20" t="s">
        <v>14787</v>
      </c>
      <c r="Q916" s="20"/>
      <c r="R916" s="20"/>
      <c r="S916" s="20" t="s">
        <v>17635</v>
      </c>
      <c r="T916" s="20" t="s">
        <v>14737</v>
      </c>
      <c r="U916" s="20" t="s">
        <v>17648</v>
      </c>
      <c r="V916" s="20" t="s">
        <v>17649</v>
      </c>
      <c r="W916" s="20"/>
      <c r="X916" s="20"/>
      <c r="Y916" s="20" t="s">
        <v>69</v>
      </c>
      <c r="Z916" s="20"/>
      <c r="AA916" s="20" t="s">
        <v>16293</v>
      </c>
      <c r="AB916" s="20" t="s">
        <v>69</v>
      </c>
      <c r="AC916" s="20" t="s">
        <v>14884</v>
      </c>
      <c r="AD916" s="20" t="s">
        <v>69</v>
      </c>
      <c r="AE916" s="20" t="s">
        <v>17650</v>
      </c>
      <c r="AF916" s="20" t="s">
        <v>68</v>
      </c>
      <c r="AG916" s="20"/>
      <c r="AH916" s="20"/>
      <c r="AI916" s="20"/>
      <c r="AJ916" s="20" t="s">
        <v>14238</v>
      </c>
      <c r="AK916" s="20"/>
      <c r="AL916" s="20"/>
      <c r="AM916" s="20" t="s">
        <v>14910</v>
      </c>
      <c r="AN916" s="20" t="s">
        <v>105</v>
      </c>
      <c r="AO916" s="20"/>
    </row>
    <row r="917" spans="1:41" x14ac:dyDescent="0.2">
      <c r="A917" s="20" t="s">
        <v>3021</v>
      </c>
      <c r="B917" s="20" t="s">
        <v>17630</v>
      </c>
      <c r="C917" s="20" t="s">
        <v>16405</v>
      </c>
      <c r="D917" s="20" t="s">
        <v>571</v>
      </c>
      <c r="E917" s="20" t="s">
        <v>3023</v>
      </c>
      <c r="F917" s="20" t="s">
        <v>421</v>
      </c>
      <c r="G917" s="20" t="s">
        <v>17631</v>
      </c>
      <c r="H917" s="20" t="s">
        <v>110</v>
      </c>
      <c r="I917" s="20" t="s">
        <v>17632</v>
      </c>
      <c r="J917" s="20" t="s">
        <v>102</v>
      </c>
      <c r="K917" s="20" t="s">
        <v>14732</v>
      </c>
      <c r="L917" s="20" t="s">
        <v>17633</v>
      </c>
      <c r="M917" s="20" t="s">
        <v>17634</v>
      </c>
      <c r="N917" s="20" t="s">
        <v>14742</v>
      </c>
      <c r="O917" s="20" t="s">
        <v>14772</v>
      </c>
      <c r="P917" s="20" t="s">
        <v>14787</v>
      </c>
      <c r="Q917" s="20"/>
      <c r="R917" s="20"/>
      <c r="S917" s="20" t="s">
        <v>17635</v>
      </c>
      <c r="T917" s="20" t="s">
        <v>14737</v>
      </c>
      <c r="U917" s="20" t="s">
        <v>17651</v>
      </c>
      <c r="V917" s="20" t="s">
        <v>17652</v>
      </c>
      <c r="W917" s="20"/>
      <c r="X917" s="20"/>
      <c r="Y917" s="20" t="s">
        <v>69</v>
      </c>
      <c r="Z917" s="20"/>
      <c r="AA917" s="20" t="s">
        <v>16293</v>
      </c>
      <c r="AB917" s="20" t="s">
        <v>69</v>
      </c>
      <c r="AC917" s="20" t="s">
        <v>14884</v>
      </c>
      <c r="AD917" s="20" t="s">
        <v>69</v>
      </c>
      <c r="AE917" s="20" t="s">
        <v>17653</v>
      </c>
      <c r="AF917" s="20" t="s">
        <v>68</v>
      </c>
      <c r="AG917" s="20"/>
      <c r="AH917" s="20"/>
      <c r="AI917" s="20"/>
      <c r="AJ917" s="20" t="s">
        <v>14238</v>
      </c>
      <c r="AK917" s="20"/>
      <c r="AL917" s="20"/>
      <c r="AM917" s="20" t="s">
        <v>14910</v>
      </c>
      <c r="AN917" s="20" t="s">
        <v>105</v>
      </c>
      <c r="AO917" s="20"/>
    </row>
    <row r="918" spans="1:41" x14ac:dyDescent="0.2">
      <c r="A918" s="20" t="s">
        <v>3021</v>
      </c>
      <c r="B918" s="20" t="s">
        <v>17630</v>
      </c>
      <c r="C918" s="20" t="s">
        <v>16405</v>
      </c>
      <c r="D918" s="20" t="s">
        <v>571</v>
      </c>
      <c r="E918" s="20" t="s">
        <v>3023</v>
      </c>
      <c r="F918" s="20" t="s">
        <v>421</v>
      </c>
      <c r="G918" s="20" t="s">
        <v>17631</v>
      </c>
      <c r="H918" s="20" t="s">
        <v>110</v>
      </c>
      <c r="I918" s="20" t="s">
        <v>17632</v>
      </c>
      <c r="J918" s="20" t="s">
        <v>102</v>
      </c>
      <c r="K918" s="20" t="s">
        <v>14732</v>
      </c>
      <c r="L918" s="20" t="s">
        <v>17633</v>
      </c>
      <c r="M918" s="20" t="s">
        <v>17634</v>
      </c>
      <c r="N918" s="20" t="s">
        <v>14742</v>
      </c>
      <c r="O918" s="20" t="s">
        <v>14772</v>
      </c>
      <c r="P918" s="20" t="s">
        <v>14787</v>
      </c>
      <c r="Q918" s="20"/>
      <c r="R918" s="20"/>
      <c r="S918" s="20" t="s">
        <v>17635</v>
      </c>
      <c r="T918" s="20" t="s">
        <v>14737</v>
      </c>
      <c r="U918" s="20" t="s">
        <v>17654</v>
      </c>
      <c r="V918" s="20" t="s">
        <v>17655</v>
      </c>
      <c r="W918" s="20"/>
      <c r="X918" s="20"/>
      <c r="Y918" s="20" t="s">
        <v>69</v>
      </c>
      <c r="Z918" s="20"/>
      <c r="AA918" s="20" t="s">
        <v>16293</v>
      </c>
      <c r="AB918" s="20" t="s">
        <v>69</v>
      </c>
      <c r="AC918" s="20" t="s">
        <v>14884</v>
      </c>
      <c r="AD918" s="20" t="s">
        <v>69</v>
      </c>
      <c r="AE918" s="20" t="s">
        <v>17656</v>
      </c>
      <c r="AF918" s="20" t="s">
        <v>68</v>
      </c>
      <c r="AG918" s="20"/>
      <c r="AH918" s="20"/>
      <c r="AI918" s="20"/>
      <c r="AJ918" s="20" t="s">
        <v>14238</v>
      </c>
      <c r="AK918" s="20"/>
      <c r="AL918" s="20"/>
      <c r="AM918" s="20" t="s">
        <v>14910</v>
      </c>
      <c r="AN918" s="20" t="s">
        <v>105</v>
      </c>
      <c r="AO918" s="20"/>
    </row>
    <row r="919" spans="1:41" x14ac:dyDescent="0.2">
      <c r="A919" s="20" t="s">
        <v>3021</v>
      </c>
      <c r="B919" s="20" t="s">
        <v>17630</v>
      </c>
      <c r="C919" s="20" t="s">
        <v>16405</v>
      </c>
      <c r="D919" s="20" t="s">
        <v>571</v>
      </c>
      <c r="E919" s="20" t="s">
        <v>3023</v>
      </c>
      <c r="F919" s="20" t="s">
        <v>421</v>
      </c>
      <c r="G919" s="20" t="s">
        <v>17631</v>
      </c>
      <c r="H919" s="20" t="s">
        <v>110</v>
      </c>
      <c r="I919" s="20" t="s">
        <v>17632</v>
      </c>
      <c r="J919" s="20" t="s">
        <v>102</v>
      </c>
      <c r="K919" s="20" t="s">
        <v>14732</v>
      </c>
      <c r="L919" s="20" t="s">
        <v>17633</v>
      </c>
      <c r="M919" s="20" t="s">
        <v>17634</v>
      </c>
      <c r="N919" s="20" t="s">
        <v>14786</v>
      </c>
      <c r="O919" s="20" t="s">
        <v>14772</v>
      </c>
      <c r="P919" s="20" t="s">
        <v>14787</v>
      </c>
      <c r="Q919" s="20"/>
      <c r="R919" s="20"/>
      <c r="S919" s="20" t="s">
        <v>17635</v>
      </c>
      <c r="T919" s="20" t="s">
        <v>14737</v>
      </c>
      <c r="U919" s="20" t="s">
        <v>17657</v>
      </c>
      <c r="V919" s="20" t="s">
        <v>17658</v>
      </c>
      <c r="W919" s="20"/>
      <c r="X919" s="20"/>
      <c r="Y919" s="20" t="s">
        <v>69</v>
      </c>
      <c r="Z919" s="20"/>
      <c r="AA919" s="20" t="s">
        <v>16293</v>
      </c>
      <c r="AB919" s="20" t="s">
        <v>69</v>
      </c>
      <c r="AC919" s="20" t="s">
        <v>14884</v>
      </c>
      <c r="AD919" s="20" t="s">
        <v>69</v>
      </c>
      <c r="AE919" s="20" t="s">
        <v>17659</v>
      </c>
      <c r="AF919" s="20" t="s">
        <v>68</v>
      </c>
      <c r="AG919" s="20"/>
      <c r="AH919" s="20"/>
      <c r="AI919" s="20"/>
      <c r="AJ919" s="20" t="s">
        <v>14238</v>
      </c>
      <c r="AK919" s="20"/>
      <c r="AL919" s="20"/>
      <c r="AM919" s="20" t="s">
        <v>14910</v>
      </c>
      <c r="AN919" s="20" t="s">
        <v>105</v>
      </c>
      <c r="AO919" s="20"/>
    </row>
    <row r="920" spans="1:41" x14ac:dyDescent="0.2">
      <c r="A920" s="20" t="s">
        <v>3021</v>
      </c>
      <c r="B920" s="20" t="s">
        <v>17630</v>
      </c>
      <c r="C920" s="20" t="s">
        <v>16405</v>
      </c>
      <c r="D920" s="20" t="s">
        <v>571</v>
      </c>
      <c r="E920" s="20" t="s">
        <v>3023</v>
      </c>
      <c r="F920" s="20" t="s">
        <v>421</v>
      </c>
      <c r="G920" s="20" t="s">
        <v>17631</v>
      </c>
      <c r="H920" s="20" t="s">
        <v>110</v>
      </c>
      <c r="I920" s="20" t="s">
        <v>17632</v>
      </c>
      <c r="J920" s="20" t="s">
        <v>102</v>
      </c>
      <c r="K920" s="20" t="s">
        <v>14732</v>
      </c>
      <c r="L920" s="20" t="s">
        <v>17633</v>
      </c>
      <c r="M920" s="20" t="s">
        <v>17634</v>
      </c>
      <c r="N920" s="20" t="s">
        <v>15258</v>
      </c>
      <c r="O920" s="20" t="s">
        <v>14772</v>
      </c>
      <c r="P920" s="20" t="s">
        <v>14787</v>
      </c>
      <c r="Q920" s="20"/>
      <c r="R920" s="20"/>
      <c r="S920" s="20" t="s">
        <v>17635</v>
      </c>
      <c r="T920" s="20" t="s">
        <v>14737</v>
      </c>
      <c r="U920" s="20" t="s">
        <v>17660</v>
      </c>
      <c r="V920" s="20" t="s">
        <v>17661</v>
      </c>
      <c r="W920" s="20"/>
      <c r="X920" s="20"/>
      <c r="Y920" s="20" t="s">
        <v>69</v>
      </c>
      <c r="Z920" s="20"/>
      <c r="AA920" s="20" t="s">
        <v>16293</v>
      </c>
      <c r="AB920" s="20" t="s">
        <v>69</v>
      </c>
      <c r="AC920" s="20" t="s">
        <v>14884</v>
      </c>
      <c r="AD920" s="20" t="s">
        <v>69</v>
      </c>
      <c r="AE920" s="20" t="s">
        <v>17662</v>
      </c>
      <c r="AF920" s="20" t="s">
        <v>68</v>
      </c>
      <c r="AG920" s="20"/>
      <c r="AH920" s="20"/>
      <c r="AI920" s="20"/>
      <c r="AJ920" s="20" t="s">
        <v>14238</v>
      </c>
      <c r="AK920" s="20"/>
      <c r="AL920" s="20"/>
      <c r="AM920" s="20" t="s">
        <v>14910</v>
      </c>
      <c r="AN920" s="20" t="s">
        <v>105</v>
      </c>
      <c r="AO920" s="20"/>
    </row>
    <row r="921" spans="1:41" x14ac:dyDescent="0.2">
      <c r="A921" s="20" t="s">
        <v>3021</v>
      </c>
      <c r="B921" s="20" t="s">
        <v>17630</v>
      </c>
      <c r="C921" s="20" t="s">
        <v>16405</v>
      </c>
      <c r="D921" s="20" t="s">
        <v>571</v>
      </c>
      <c r="E921" s="20" t="s">
        <v>3023</v>
      </c>
      <c r="F921" s="20" t="s">
        <v>421</v>
      </c>
      <c r="G921" s="20" t="s">
        <v>17631</v>
      </c>
      <c r="H921" s="20" t="s">
        <v>110</v>
      </c>
      <c r="I921" s="20" t="s">
        <v>17632</v>
      </c>
      <c r="J921" s="20" t="s">
        <v>102</v>
      </c>
      <c r="K921" s="20" t="s">
        <v>14732</v>
      </c>
      <c r="L921" s="20" t="s">
        <v>17633</v>
      </c>
      <c r="M921" s="20" t="s">
        <v>17634</v>
      </c>
      <c r="N921" s="20" t="s">
        <v>15258</v>
      </c>
      <c r="O921" s="20" t="s">
        <v>14772</v>
      </c>
      <c r="P921" s="20" t="s">
        <v>14787</v>
      </c>
      <c r="Q921" s="20"/>
      <c r="R921" s="20"/>
      <c r="S921" s="20" t="s">
        <v>17635</v>
      </c>
      <c r="T921" s="20" t="s">
        <v>14737</v>
      </c>
      <c r="U921" s="20" t="s">
        <v>17663</v>
      </c>
      <c r="V921" s="20" t="s">
        <v>17664</v>
      </c>
      <c r="W921" s="20"/>
      <c r="X921" s="20"/>
      <c r="Y921" s="20" t="s">
        <v>69</v>
      </c>
      <c r="Z921" s="20"/>
      <c r="AA921" s="20" t="s">
        <v>16293</v>
      </c>
      <c r="AB921" s="20" t="s">
        <v>69</v>
      </c>
      <c r="AC921" s="20" t="s">
        <v>14884</v>
      </c>
      <c r="AD921" s="20" t="s">
        <v>69</v>
      </c>
      <c r="AE921" s="20" t="s">
        <v>17665</v>
      </c>
      <c r="AF921" s="20" t="s">
        <v>68</v>
      </c>
      <c r="AG921" s="20"/>
      <c r="AH921" s="20"/>
      <c r="AI921" s="20"/>
      <c r="AJ921" s="20" t="s">
        <v>14238</v>
      </c>
      <c r="AK921" s="20"/>
      <c r="AL921" s="20"/>
      <c r="AM921" s="20" t="s">
        <v>14910</v>
      </c>
      <c r="AN921" s="20" t="s">
        <v>105</v>
      </c>
      <c r="AO921" s="20"/>
    </row>
    <row r="922" spans="1:41" x14ac:dyDescent="0.2">
      <c r="A922" s="20" t="s">
        <v>3029</v>
      </c>
      <c r="B922" s="20" t="s">
        <v>17666</v>
      </c>
      <c r="C922" s="20" t="s">
        <v>17054</v>
      </c>
      <c r="D922" s="20" t="s">
        <v>571</v>
      </c>
      <c r="E922" s="20" t="s">
        <v>3031</v>
      </c>
      <c r="F922" s="20" t="s">
        <v>17055</v>
      </c>
      <c r="G922" s="20" t="s">
        <v>17667</v>
      </c>
      <c r="H922" s="20" t="s">
        <v>110</v>
      </c>
      <c r="I922" s="20" t="s">
        <v>17668</v>
      </c>
      <c r="J922" s="20" t="s">
        <v>102</v>
      </c>
      <c r="K922" s="20" t="s">
        <v>14732</v>
      </c>
      <c r="L922" s="20" t="s">
        <v>17669</v>
      </c>
      <c r="M922" s="20"/>
      <c r="N922" s="20" t="s">
        <v>14698</v>
      </c>
      <c r="O922" s="20" t="s">
        <v>14761</v>
      </c>
      <c r="P922" s="20" t="s">
        <v>14787</v>
      </c>
      <c r="Q922" s="20" t="s">
        <v>17350</v>
      </c>
      <c r="R922" s="20"/>
      <c r="S922" s="20" t="s">
        <v>17670</v>
      </c>
      <c r="T922" s="20" t="s">
        <v>14737</v>
      </c>
      <c r="U922" s="20" t="s">
        <v>17671</v>
      </c>
      <c r="V922" s="20" t="s">
        <v>17671</v>
      </c>
      <c r="W922" s="20"/>
      <c r="X922" s="20" t="s">
        <v>17672</v>
      </c>
      <c r="Y922" s="20" t="s">
        <v>69</v>
      </c>
      <c r="Z922" s="20"/>
      <c r="AA922" s="20" t="s">
        <v>17673</v>
      </c>
      <c r="AB922" s="20" t="s">
        <v>69</v>
      </c>
      <c r="AC922" s="20" t="s">
        <v>14884</v>
      </c>
      <c r="AD922" s="20" t="s">
        <v>69</v>
      </c>
      <c r="AE922" s="20" t="s">
        <v>17674</v>
      </c>
      <c r="AF922" s="20" t="s">
        <v>68</v>
      </c>
      <c r="AG922" s="20"/>
      <c r="AH922" s="20"/>
      <c r="AI922" s="20" t="s">
        <v>14875</v>
      </c>
      <c r="AJ922" s="20" t="s">
        <v>14238</v>
      </c>
      <c r="AK922" s="20" t="s">
        <v>14283</v>
      </c>
      <c r="AL922" s="20" t="s">
        <v>14283</v>
      </c>
      <c r="AM922" s="20" t="s">
        <v>16313</v>
      </c>
      <c r="AN922" s="20" t="s">
        <v>105</v>
      </c>
      <c r="AO922" s="20"/>
    </row>
    <row r="923" spans="1:41" x14ac:dyDescent="0.2">
      <c r="A923" s="20" t="s">
        <v>3029</v>
      </c>
      <c r="B923" s="20" t="s">
        <v>17666</v>
      </c>
      <c r="C923" s="20" t="s">
        <v>17054</v>
      </c>
      <c r="D923" s="20" t="s">
        <v>571</v>
      </c>
      <c r="E923" s="20" t="s">
        <v>3031</v>
      </c>
      <c r="F923" s="20" t="s">
        <v>17055</v>
      </c>
      <c r="G923" s="20" t="s">
        <v>17667</v>
      </c>
      <c r="H923" s="20" t="s">
        <v>110</v>
      </c>
      <c r="I923" s="20" t="s">
        <v>17668</v>
      </c>
      <c r="J923" s="20" t="s">
        <v>102</v>
      </c>
      <c r="K923" s="20" t="s">
        <v>14732</v>
      </c>
      <c r="L923" s="20" t="s">
        <v>17669</v>
      </c>
      <c r="M923" s="20"/>
      <c r="N923" s="20" t="s">
        <v>14698</v>
      </c>
      <c r="O923" s="20" t="s">
        <v>14761</v>
      </c>
      <c r="P923" s="20" t="s">
        <v>14787</v>
      </c>
      <c r="Q923" s="20" t="s">
        <v>17350</v>
      </c>
      <c r="R923" s="20"/>
      <c r="S923" s="20" t="s">
        <v>17670</v>
      </c>
      <c r="T923" s="20" t="s">
        <v>14762</v>
      </c>
      <c r="U923" s="20" t="s">
        <v>16808</v>
      </c>
      <c r="V923" s="20" t="s">
        <v>17675</v>
      </c>
      <c r="W923" s="20"/>
      <c r="X923" s="20" t="s">
        <v>17676</v>
      </c>
      <c r="Y923" s="20" t="s">
        <v>69</v>
      </c>
      <c r="Z923" s="20"/>
      <c r="AA923" s="20" t="s">
        <v>17673</v>
      </c>
      <c r="AB923" s="20" t="s">
        <v>69</v>
      </c>
      <c r="AC923" s="20" t="s">
        <v>14884</v>
      </c>
      <c r="AD923" s="20" t="s">
        <v>69</v>
      </c>
      <c r="AE923" s="20" t="s">
        <v>17677</v>
      </c>
      <c r="AF923" s="20" t="s">
        <v>68</v>
      </c>
      <c r="AG923" s="20"/>
      <c r="AH923" s="20"/>
      <c r="AI923" s="20" t="s">
        <v>14875</v>
      </c>
      <c r="AJ923" s="20" t="s">
        <v>14238</v>
      </c>
      <c r="AK923" s="20" t="s">
        <v>14283</v>
      </c>
      <c r="AL923" s="20" t="s">
        <v>14283</v>
      </c>
      <c r="AM923" s="20" t="s">
        <v>16313</v>
      </c>
      <c r="AN923" s="20" t="s">
        <v>105</v>
      </c>
      <c r="AO923" s="20"/>
    </row>
    <row r="924" spans="1:41" x14ac:dyDescent="0.2">
      <c r="A924" s="20" t="s">
        <v>3029</v>
      </c>
      <c r="B924" s="20" t="s">
        <v>17666</v>
      </c>
      <c r="C924" s="20" t="s">
        <v>17054</v>
      </c>
      <c r="D924" s="20" t="s">
        <v>571</v>
      </c>
      <c r="E924" s="20" t="s">
        <v>3031</v>
      </c>
      <c r="F924" s="20" t="s">
        <v>17055</v>
      </c>
      <c r="G924" s="20" t="s">
        <v>17667</v>
      </c>
      <c r="H924" s="20" t="s">
        <v>110</v>
      </c>
      <c r="I924" s="20" t="s">
        <v>17668</v>
      </c>
      <c r="J924" s="20" t="s">
        <v>102</v>
      </c>
      <c r="K924" s="20" t="s">
        <v>14732</v>
      </c>
      <c r="L924" s="20" t="s">
        <v>17669</v>
      </c>
      <c r="M924" s="20"/>
      <c r="N924" s="20" t="s">
        <v>14742</v>
      </c>
      <c r="O924" s="20" t="s">
        <v>14761</v>
      </c>
      <c r="P924" s="20" t="s">
        <v>14787</v>
      </c>
      <c r="Q924" s="20" t="s">
        <v>17350</v>
      </c>
      <c r="R924" s="20"/>
      <c r="S924" s="20" t="s">
        <v>17670</v>
      </c>
      <c r="T924" s="20" t="s">
        <v>14737</v>
      </c>
      <c r="U924" s="20" t="s">
        <v>17678</v>
      </c>
      <c r="V924" s="20" t="s">
        <v>17678</v>
      </c>
      <c r="W924" s="20"/>
      <c r="X924" s="20" t="s">
        <v>17679</v>
      </c>
      <c r="Y924" s="20" t="s">
        <v>69</v>
      </c>
      <c r="Z924" s="20"/>
      <c r="AA924" s="20" t="s">
        <v>17673</v>
      </c>
      <c r="AB924" s="20" t="s">
        <v>69</v>
      </c>
      <c r="AC924" s="20" t="s">
        <v>14884</v>
      </c>
      <c r="AD924" s="20" t="s">
        <v>69</v>
      </c>
      <c r="AE924" s="20" t="s">
        <v>17680</v>
      </c>
      <c r="AF924" s="20" t="s">
        <v>68</v>
      </c>
      <c r="AG924" s="20"/>
      <c r="AH924" s="20"/>
      <c r="AI924" s="20" t="s">
        <v>14875</v>
      </c>
      <c r="AJ924" s="20" t="s">
        <v>14238</v>
      </c>
      <c r="AK924" s="20" t="s">
        <v>14283</v>
      </c>
      <c r="AL924" s="20" t="s">
        <v>14283</v>
      </c>
      <c r="AM924" s="20" t="s">
        <v>16313</v>
      </c>
      <c r="AN924" s="20" t="s">
        <v>105</v>
      </c>
      <c r="AO924" s="20"/>
    </row>
    <row r="925" spans="1:41" x14ac:dyDescent="0.2">
      <c r="A925" s="20" t="s">
        <v>3029</v>
      </c>
      <c r="B925" s="20" t="s">
        <v>17666</v>
      </c>
      <c r="C925" s="20" t="s">
        <v>17054</v>
      </c>
      <c r="D925" s="20" t="s">
        <v>571</v>
      </c>
      <c r="E925" s="20" t="s">
        <v>3031</v>
      </c>
      <c r="F925" s="20" t="s">
        <v>17055</v>
      </c>
      <c r="G925" s="20" t="s">
        <v>17667</v>
      </c>
      <c r="H925" s="20" t="s">
        <v>110</v>
      </c>
      <c r="I925" s="20" t="s">
        <v>17668</v>
      </c>
      <c r="J925" s="20" t="s">
        <v>102</v>
      </c>
      <c r="K925" s="20" t="s">
        <v>14732</v>
      </c>
      <c r="L925" s="20" t="s">
        <v>17669</v>
      </c>
      <c r="M925" s="20"/>
      <c r="N925" s="20" t="s">
        <v>14742</v>
      </c>
      <c r="O925" s="20" t="s">
        <v>14761</v>
      </c>
      <c r="P925" s="20" t="s">
        <v>14787</v>
      </c>
      <c r="Q925" s="20" t="s">
        <v>17350</v>
      </c>
      <c r="R925" s="20"/>
      <c r="S925" s="20" t="s">
        <v>17670</v>
      </c>
      <c r="T925" s="20" t="s">
        <v>14762</v>
      </c>
      <c r="U925" s="20" t="s">
        <v>16846</v>
      </c>
      <c r="V925" s="20" t="s">
        <v>17393</v>
      </c>
      <c r="W925" s="20"/>
      <c r="X925" s="20" t="s">
        <v>17681</v>
      </c>
      <c r="Y925" s="20" t="s">
        <v>69</v>
      </c>
      <c r="Z925" s="20"/>
      <c r="AA925" s="20" t="s">
        <v>17673</v>
      </c>
      <c r="AB925" s="20" t="s">
        <v>69</v>
      </c>
      <c r="AC925" s="20" t="s">
        <v>14884</v>
      </c>
      <c r="AD925" s="20" t="s">
        <v>69</v>
      </c>
      <c r="AE925" s="20" t="s">
        <v>17682</v>
      </c>
      <c r="AF925" s="20" t="s">
        <v>68</v>
      </c>
      <c r="AG925" s="20"/>
      <c r="AH925" s="20"/>
      <c r="AI925" s="20" t="s">
        <v>14875</v>
      </c>
      <c r="AJ925" s="20" t="s">
        <v>14238</v>
      </c>
      <c r="AK925" s="20" t="s">
        <v>14283</v>
      </c>
      <c r="AL925" s="20" t="s">
        <v>14283</v>
      </c>
      <c r="AM925" s="20" t="s">
        <v>16313</v>
      </c>
      <c r="AN925" s="20" t="s">
        <v>105</v>
      </c>
      <c r="AO925" s="20"/>
    </row>
    <row r="926" spans="1:41" x14ac:dyDescent="0.2">
      <c r="A926" s="20" t="s">
        <v>3029</v>
      </c>
      <c r="B926" s="20" t="s">
        <v>17666</v>
      </c>
      <c r="C926" s="20" t="s">
        <v>17054</v>
      </c>
      <c r="D926" s="20" t="s">
        <v>571</v>
      </c>
      <c r="E926" s="20" t="s">
        <v>3031</v>
      </c>
      <c r="F926" s="20" t="s">
        <v>17055</v>
      </c>
      <c r="G926" s="20" t="s">
        <v>17667</v>
      </c>
      <c r="H926" s="20" t="s">
        <v>110</v>
      </c>
      <c r="I926" s="20" t="s">
        <v>17668</v>
      </c>
      <c r="J926" s="20" t="s">
        <v>102</v>
      </c>
      <c r="K926" s="20" t="s">
        <v>14732</v>
      </c>
      <c r="L926" s="20" t="s">
        <v>17669</v>
      </c>
      <c r="M926" s="20"/>
      <c r="N926" s="20" t="s">
        <v>110</v>
      </c>
      <c r="O926" s="20" t="s">
        <v>14761</v>
      </c>
      <c r="P926" s="20" t="s">
        <v>14787</v>
      </c>
      <c r="Q926" s="20" t="s">
        <v>17350</v>
      </c>
      <c r="R926" s="20"/>
      <c r="S926" s="20" t="s">
        <v>17670</v>
      </c>
      <c r="T926" s="20" t="s">
        <v>14737</v>
      </c>
      <c r="U926" s="20" t="s">
        <v>17683</v>
      </c>
      <c r="V926" s="20" t="s">
        <v>17683</v>
      </c>
      <c r="W926" s="20"/>
      <c r="X926" s="20" t="s">
        <v>17684</v>
      </c>
      <c r="Y926" s="20" t="s">
        <v>69</v>
      </c>
      <c r="Z926" s="20"/>
      <c r="AA926" s="20" t="s">
        <v>17673</v>
      </c>
      <c r="AB926" s="20" t="s">
        <v>69</v>
      </c>
      <c r="AC926" s="20" t="s">
        <v>14884</v>
      </c>
      <c r="AD926" s="20" t="s">
        <v>69</v>
      </c>
      <c r="AE926" s="20" t="s">
        <v>17685</v>
      </c>
      <c r="AF926" s="20" t="s">
        <v>68</v>
      </c>
      <c r="AG926" s="20"/>
      <c r="AH926" s="20"/>
      <c r="AI926" s="20" t="s">
        <v>14875</v>
      </c>
      <c r="AJ926" s="20" t="s">
        <v>14238</v>
      </c>
      <c r="AK926" s="20" t="s">
        <v>14283</v>
      </c>
      <c r="AL926" s="20" t="s">
        <v>14283</v>
      </c>
      <c r="AM926" s="20" t="s">
        <v>16313</v>
      </c>
      <c r="AN926" s="20" t="s">
        <v>105</v>
      </c>
      <c r="AO926" s="20"/>
    </row>
    <row r="927" spans="1:41" x14ac:dyDescent="0.2">
      <c r="A927" s="20" t="s">
        <v>3029</v>
      </c>
      <c r="B927" s="20" t="s">
        <v>17666</v>
      </c>
      <c r="C927" s="20" t="s">
        <v>17054</v>
      </c>
      <c r="D927" s="20" t="s">
        <v>571</v>
      </c>
      <c r="E927" s="20" t="s">
        <v>3031</v>
      </c>
      <c r="F927" s="20" t="s">
        <v>17055</v>
      </c>
      <c r="G927" s="20" t="s">
        <v>17667</v>
      </c>
      <c r="H927" s="20" t="s">
        <v>110</v>
      </c>
      <c r="I927" s="20" t="s">
        <v>17668</v>
      </c>
      <c r="J927" s="20" t="s">
        <v>102</v>
      </c>
      <c r="K927" s="20" t="s">
        <v>14732</v>
      </c>
      <c r="L927" s="20" t="s">
        <v>17669</v>
      </c>
      <c r="M927" s="20"/>
      <c r="N927" s="20" t="s">
        <v>110</v>
      </c>
      <c r="O927" s="20" t="s">
        <v>14761</v>
      </c>
      <c r="P927" s="20" t="s">
        <v>14787</v>
      </c>
      <c r="Q927" s="20" t="s">
        <v>17350</v>
      </c>
      <c r="R927" s="20"/>
      <c r="S927" s="20" t="s">
        <v>17670</v>
      </c>
      <c r="T927" s="20" t="s">
        <v>14762</v>
      </c>
      <c r="U927" s="20" t="s">
        <v>17216</v>
      </c>
      <c r="V927" s="20" t="s">
        <v>17686</v>
      </c>
      <c r="W927" s="20"/>
      <c r="X927" s="20" t="s">
        <v>17687</v>
      </c>
      <c r="Y927" s="20" t="s">
        <v>69</v>
      </c>
      <c r="Z927" s="20"/>
      <c r="AA927" s="20" t="s">
        <v>17673</v>
      </c>
      <c r="AB927" s="20" t="s">
        <v>69</v>
      </c>
      <c r="AC927" s="20" t="s">
        <v>14884</v>
      </c>
      <c r="AD927" s="20" t="s">
        <v>69</v>
      </c>
      <c r="AE927" s="20" t="s">
        <v>17688</v>
      </c>
      <c r="AF927" s="20" t="s">
        <v>68</v>
      </c>
      <c r="AG927" s="20"/>
      <c r="AH927" s="20"/>
      <c r="AI927" s="20" t="s">
        <v>14875</v>
      </c>
      <c r="AJ927" s="20" t="s">
        <v>14238</v>
      </c>
      <c r="AK927" s="20" t="s">
        <v>14283</v>
      </c>
      <c r="AL927" s="20" t="s">
        <v>14283</v>
      </c>
      <c r="AM927" s="20" t="s">
        <v>16313</v>
      </c>
      <c r="AN927" s="20" t="s">
        <v>105</v>
      </c>
      <c r="AO927" s="20"/>
    </row>
    <row r="928" spans="1:41" x14ac:dyDescent="0.2">
      <c r="A928" s="20" t="s">
        <v>3124</v>
      </c>
      <c r="B928" s="20" t="s">
        <v>17689</v>
      </c>
      <c r="C928" s="20" t="s">
        <v>15576</v>
      </c>
      <c r="D928" s="20" t="s">
        <v>571</v>
      </c>
      <c r="E928" s="20" t="s">
        <v>3127</v>
      </c>
      <c r="F928" s="20" t="s">
        <v>3126</v>
      </c>
      <c r="G928" s="20" t="s">
        <v>17690</v>
      </c>
      <c r="H928" s="20" t="s">
        <v>15216</v>
      </c>
      <c r="I928" s="20" t="s">
        <v>17691</v>
      </c>
      <c r="J928" s="20" t="s">
        <v>101</v>
      </c>
      <c r="K928" s="20" t="s">
        <v>14866</v>
      </c>
      <c r="L928" s="20" t="s">
        <v>17692</v>
      </c>
      <c r="M928" s="20"/>
      <c r="N928" s="20" t="s">
        <v>14698</v>
      </c>
      <c r="O928" s="20" t="s">
        <v>14761</v>
      </c>
      <c r="P928" s="20" t="s">
        <v>14787</v>
      </c>
      <c r="Q928" s="20" t="s">
        <v>14868</v>
      </c>
      <c r="R928" s="20"/>
      <c r="S928" s="20" t="s">
        <v>17693</v>
      </c>
      <c r="T928" s="20" t="s">
        <v>14704</v>
      </c>
      <c r="U928" s="20" t="s">
        <v>17694</v>
      </c>
      <c r="V928" s="20" t="s">
        <v>17695</v>
      </c>
      <c r="W928" s="20"/>
      <c r="X928" s="20"/>
      <c r="Y928" s="20" t="s">
        <v>69</v>
      </c>
      <c r="Z928" s="20"/>
      <c r="AA928" s="20" t="s">
        <v>17696</v>
      </c>
      <c r="AB928" s="20" t="s">
        <v>69</v>
      </c>
      <c r="AC928" s="20" t="s">
        <v>68</v>
      </c>
      <c r="AD928" s="20" t="s">
        <v>69</v>
      </c>
      <c r="AE928" s="20" t="s">
        <v>17697</v>
      </c>
      <c r="AF928" s="20" t="s">
        <v>68</v>
      </c>
      <c r="AG928" s="20"/>
      <c r="AH928" s="20"/>
      <c r="AI928" s="20" t="s">
        <v>14887</v>
      </c>
      <c r="AJ928" s="20" t="s">
        <v>17698</v>
      </c>
      <c r="AK928" s="20" t="s">
        <v>14283</v>
      </c>
      <c r="AL928" s="20" t="s">
        <v>14238</v>
      </c>
      <c r="AM928" s="20" t="s">
        <v>16313</v>
      </c>
      <c r="AN928" s="20" t="s">
        <v>105</v>
      </c>
      <c r="AO928" s="20"/>
    </row>
    <row r="929" spans="1:41" x14ac:dyDescent="0.2">
      <c r="A929" s="20" t="s">
        <v>3124</v>
      </c>
      <c r="B929" s="20" t="s">
        <v>17689</v>
      </c>
      <c r="C929" s="20" t="s">
        <v>15576</v>
      </c>
      <c r="D929" s="20" t="s">
        <v>571</v>
      </c>
      <c r="E929" s="20" t="s">
        <v>3127</v>
      </c>
      <c r="F929" s="20" t="s">
        <v>3126</v>
      </c>
      <c r="G929" s="20" t="s">
        <v>17690</v>
      </c>
      <c r="H929" s="20" t="s">
        <v>15216</v>
      </c>
      <c r="I929" s="20" t="s">
        <v>17691</v>
      </c>
      <c r="J929" s="20" t="s">
        <v>101</v>
      </c>
      <c r="K929" s="20" t="s">
        <v>14866</v>
      </c>
      <c r="L929" s="20" t="s">
        <v>17692</v>
      </c>
      <c r="M929" s="20"/>
      <c r="N929" s="20" t="s">
        <v>14698</v>
      </c>
      <c r="O929" s="20" t="s">
        <v>14761</v>
      </c>
      <c r="P929" s="20" t="s">
        <v>14787</v>
      </c>
      <c r="Q929" s="20" t="s">
        <v>14868</v>
      </c>
      <c r="R929" s="20"/>
      <c r="S929" s="20" t="s">
        <v>17693</v>
      </c>
      <c r="T929" s="20" t="s">
        <v>14709</v>
      </c>
      <c r="U929" s="20" t="s">
        <v>17699</v>
      </c>
      <c r="V929" s="20" t="s">
        <v>17700</v>
      </c>
      <c r="W929" s="20"/>
      <c r="X929" s="20"/>
      <c r="Y929" s="20" t="s">
        <v>69</v>
      </c>
      <c r="Z929" s="20"/>
      <c r="AA929" s="20" t="s">
        <v>17696</v>
      </c>
      <c r="AB929" s="20" t="s">
        <v>69</v>
      </c>
      <c r="AC929" s="20" t="s">
        <v>68</v>
      </c>
      <c r="AD929" s="20" t="s">
        <v>69</v>
      </c>
      <c r="AE929" s="20" t="s">
        <v>17697</v>
      </c>
      <c r="AF929" s="20" t="s">
        <v>68</v>
      </c>
      <c r="AG929" s="20"/>
      <c r="AH929" s="20"/>
      <c r="AI929" s="20" t="s">
        <v>14887</v>
      </c>
      <c r="AJ929" s="20" t="s">
        <v>17698</v>
      </c>
      <c r="AK929" s="20" t="s">
        <v>14283</v>
      </c>
      <c r="AL929" s="20" t="s">
        <v>14238</v>
      </c>
      <c r="AM929" s="20" t="s">
        <v>16313</v>
      </c>
      <c r="AN929" s="20" t="s">
        <v>105</v>
      </c>
      <c r="AO929" s="20"/>
    </row>
    <row r="930" spans="1:41" x14ac:dyDescent="0.2">
      <c r="A930" s="20" t="s">
        <v>3124</v>
      </c>
      <c r="B930" s="20" t="s">
        <v>17689</v>
      </c>
      <c r="C930" s="20" t="s">
        <v>15576</v>
      </c>
      <c r="D930" s="20" t="s">
        <v>571</v>
      </c>
      <c r="E930" s="20" t="s">
        <v>3127</v>
      </c>
      <c r="F930" s="20" t="s">
        <v>3126</v>
      </c>
      <c r="G930" s="20" t="s">
        <v>17690</v>
      </c>
      <c r="H930" s="20" t="s">
        <v>15216</v>
      </c>
      <c r="I930" s="20" t="s">
        <v>17691</v>
      </c>
      <c r="J930" s="20" t="s">
        <v>101</v>
      </c>
      <c r="K930" s="20" t="s">
        <v>14866</v>
      </c>
      <c r="L930" s="20" t="s">
        <v>17692</v>
      </c>
      <c r="M930" s="20"/>
      <c r="N930" s="20" t="s">
        <v>14698</v>
      </c>
      <c r="O930" s="20" t="s">
        <v>14761</v>
      </c>
      <c r="P930" s="20" t="s">
        <v>14787</v>
      </c>
      <c r="Q930" s="20" t="s">
        <v>14868</v>
      </c>
      <c r="R930" s="20"/>
      <c r="S930" s="20" t="s">
        <v>17693</v>
      </c>
      <c r="T930" s="20" t="s">
        <v>14846</v>
      </c>
      <c r="U930" s="20" t="s">
        <v>17701</v>
      </c>
      <c r="V930" s="20" t="s">
        <v>17702</v>
      </c>
      <c r="W930" s="20"/>
      <c r="X930" s="20"/>
      <c r="Y930" s="20" t="s">
        <v>69</v>
      </c>
      <c r="Z930" s="20"/>
      <c r="AA930" s="20" t="s">
        <v>17696</v>
      </c>
      <c r="AB930" s="20" t="s">
        <v>69</v>
      </c>
      <c r="AC930" s="20" t="s">
        <v>68</v>
      </c>
      <c r="AD930" s="20" t="s">
        <v>69</v>
      </c>
      <c r="AE930" s="20" t="s">
        <v>17697</v>
      </c>
      <c r="AF930" s="20" t="s">
        <v>68</v>
      </c>
      <c r="AG930" s="20"/>
      <c r="AH930" s="20"/>
      <c r="AI930" s="20" t="s">
        <v>14887</v>
      </c>
      <c r="AJ930" s="20" t="s">
        <v>17698</v>
      </c>
      <c r="AK930" s="20" t="s">
        <v>14283</v>
      </c>
      <c r="AL930" s="20" t="s">
        <v>14238</v>
      </c>
      <c r="AM930" s="20" t="s">
        <v>16313</v>
      </c>
      <c r="AN930" s="20" t="s">
        <v>105</v>
      </c>
      <c r="AO930" s="20"/>
    </row>
    <row r="931" spans="1:41" x14ac:dyDescent="0.2">
      <c r="A931" s="20" t="s">
        <v>3124</v>
      </c>
      <c r="B931" s="20" t="s">
        <v>17689</v>
      </c>
      <c r="C931" s="20" t="s">
        <v>15576</v>
      </c>
      <c r="D931" s="20" t="s">
        <v>571</v>
      </c>
      <c r="E931" s="20" t="s">
        <v>3127</v>
      </c>
      <c r="F931" s="20" t="s">
        <v>3126</v>
      </c>
      <c r="G931" s="20" t="s">
        <v>17690</v>
      </c>
      <c r="H931" s="20" t="s">
        <v>15216</v>
      </c>
      <c r="I931" s="20" t="s">
        <v>17703</v>
      </c>
      <c r="J931" s="20" t="s">
        <v>101</v>
      </c>
      <c r="K931" s="20" t="s">
        <v>14866</v>
      </c>
      <c r="L931" s="20" t="s">
        <v>17704</v>
      </c>
      <c r="M931" s="20"/>
      <c r="N931" s="20" t="s">
        <v>14698</v>
      </c>
      <c r="O931" s="20" t="s">
        <v>14761</v>
      </c>
      <c r="P931" s="20" t="s">
        <v>14787</v>
      </c>
      <c r="Q931" s="20" t="s">
        <v>14868</v>
      </c>
      <c r="R931" s="20"/>
      <c r="S931" s="20" t="s">
        <v>17693</v>
      </c>
      <c r="T931" s="20" t="s">
        <v>14704</v>
      </c>
      <c r="U931" s="20" t="s">
        <v>17705</v>
      </c>
      <c r="V931" s="20" t="s">
        <v>17706</v>
      </c>
      <c r="W931" s="20"/>
      <c r="X931" s="20"/>
      <c r="Y931" s="20" t="s">
        <v>69</v>
      </c>
      <c r="Z931" s="20"/>
      <c r="AA931" s="20" t="s">
        <v>17696</v>
      </c>
      <c r="AB931" s="20" t="s">
        <v>69</v>
      </c>
      <c r="AC931" s="20" t="s">
        <v>68</v>
      </c>
      <c r="AD931" s="20" t="s">
        <v>69</v>
      </c>
      <c r="AE931" s="20" t="s">
        <v>17697</v>
      </c>
      <c r="AF931" s="20" t="s">
        <v>69</v>
      </c>
      <c r="AG931" s="20" t="s">
        <v>17707</v>
      </c>
      <c r="AH931" s="20"/>
      <c r="AI931" s="20" t="s">
        <v>14887</v>
      </c>
      <c r="AJ931" s="20" t="s">
        <v>17698</v>
      </c>
      <c r="AK931" s="20" t="s">
        <v>14283</v>
      </c>
      <c r="AL931" s="20" t="s">
        <v>14238</v>
      </c>
      <c r="AM931" s="20" t="s">
        <v>16313</v>
      </c>
      <c r="AN931" s="20" t="s">
        <v>105</v>
      </c>
      <c r="AO931" s="20"/>
    </row>
    <row r="932" spans="1:41" x14ac:dyDescent="0.2">
      <c r="A932" s="20" t="s">
        <v>3124</v>
      </c>
      <c r="B932" s="20" t="s">
        <v>17689</v>
      </c>
      <c r="C932" s="20" t="s">
        <v>15576</v>
      </c>
      <c r="D932" s="20" t="s">
        <v>571</v>
      </c>
      <c r="E932" s="20" t="s">
        <v>3127</v>
      </c>
      <c r="F932" s="20" t="s">
        <v>3126</v>
      </c>
      <c r="G932" s="20" t="s">
        <v>17690</v>
      </c>
      <c r="H932" s="20" t="s">
        <v>15216</v>
      </c>
      <c r="I932" s="20" t="s">
        <v>17703</v>
      </c>
      <c r="J932" s="20" t="s">
        <v>101</v>
      </c>
      <c r="K932" s="20" t="s">
        <v>14866</v>
      </c>
      <c r="L932" s="20" t="s">
        <v>17704</v>
      </c>
      <c r="M932" s="20"/>
      <c r="N932" s="20" t="s">
        <v>14698</v>
      </c>
      <c r="O932" s="20" t="s">
        <v>14761</v>
      </c>
      <c r="P932" s="20" t="s">
        <v>14787</v>
      </c>
      <c r="Q932" s="20" t="s">
        <v>14868</v>
      </c>
      <c r="R932" s="20"/>
      <c r="S932" s="20" t="s">
        <v>17693</v>
      </c>
      <c r="T932" s="20" t="s">
        <v>14709</v>
      </c>
      <c r="U932" s="20" t="s">
        <v>17708</v>
      </c>
      <c r="V932" s="20" t="s">
        <v>17709</v>
      </c>
      <c r="W932" s="20"/>
      <c r="X932" s="20"/>
      <c r="Y932" s="20" t="s">
        <v>69</v>
      </c>
      <c r="Z932" s="20"/>
      <c r="AA932" s="20" t="s">
        <v>17696</v>
      </c>
      <c r="AB932" s="20" t="s">
        <v>69</v>
      </c>
      <c r="AC932" s="20" t="s">
        <v>68</v>
      </c>
      <c r="AD932" s="20" t="s">
        <v>69</v>
      </c>
      <c r="AE932" s="20" t="s">
        <v>17697</v>
      </c>
      <c r="AF932" s="20" t="s">
        <v>69</v>
      </c>
      <c r="AG932" s="20" t="s">
        <v>17707</v>
      </c>
      <c r="AH932" s="20"/>
      <c r="AI932" s="20" t="s">
        <v>14887</v>
      </c>
      <c r="AJ932" s="20" t="s">
        <v>17698</v>
      </c>
      <c r="AK932" s="20" t="s">
        <v>14283</v>
      </c>
      <c r="AL932" s="20" t="s">
        <v>14238</v>
      </c>
      <c r="AM932" s="20" t="s">
        <v>16313</v>
      </c>
      <c r="AN932" s="20" t="s">
        <v>105</v>
      </c>
      <c r="AO932" s="20"/>
    </row>
    <row r="933" spans="1:41" x14ac:dyDescent="0.2">
      <c r="A933" s="20" t="s">
        <v>3124</v>
      </c>
      <c r="B933" s="20" t="s">
        <v>17689</v>
      </c>
      <c r="C933" s="20" t="s">
        <v>15576</v>
      </c>
      <c r="D933" s="20" t="s">
        <v>571</v>
      </c>
      <c r="E933" s="20" t="s">
        <v>3127</v>
      </c>
      <c r="F933" s="20" t="s">
        <v>3126</v>
      </c>
      <c r="G933" s="20" t="s">
        <v>17690</v>
      </c>
      <c r="H933" s="20" t="s">
        <v>15216</v>
      </c>
      <c r="I933" s="20" t="s">
        <v>17703</v>
      </c>
      <c r="J933" s="20" t="s">
        <v>101</v>
      </c>
      <c r="K933" s="20" t="s">
        <v>14866</v>
      </c>
      <c r="L933" s="20" t="s">
        <v>17704</v>
      </c>
      <c r="M933" s="20"/>
      <c r="N933" s="20" t="s">
        <v>14698</v>
      </c>
      <c r="O933" s="20" t="s">
        <v>14761</v>
      </c>
      <c r="P933" s="20" t="s">
        <v>14787</v>
      </c>
      <c r="Q933" s="20" t="s">
        <v>14868</v>
      </c>
      <c r="R933" s="20"/>
      <c r="S933" s="20" t="s">
        <v>17693</v>
      </c>
      <c r="T933" s="20" t="s">
        <v>14846</v>
      </c>
      <c r="U933" s="20" t="s">
        <v>17710</v>
      </c>
      <c r="V933" s="20" t="s">
        <v>17711</v>
      </c>
      <c r="W933" s="20"/>
      <c r="X933" s="20"/>
      <c r="Y933" s="20" t="s">
        <v>69</v>
      </c>
      <c r="Z933" s="20"/>
      <c r="AA933" s="20" t="s">
        <v>17696</v>
      </c>
      <c r="AB933" s="20" t="s">
        <v>69</v>
      </c>
      <c r="AC933" s="20" t="s">
        <v>68</v>
      </c>
      <c r="AD933" s="20" t="s">
        <v>69</v>
      </c>
      <c r="AE933" s="20" t="s">
        <v>17697</v>
      </c>
      <c r="AF933" s="20" t="s">
        <v>69</v>
      </c>
      <c r="AG933" s="20" t="s">
        <v>17707</v>
      </c>
      <c r="AH933" s="20"/>
      <c r="AI933" s="20" t="s">
        <v>14887</v>
      </c>
      <c r="AJ933" s="20" t="s">
        <v>17698</v>
      </c>
      <c r="AK933" s="20" t="s">
        <v>14283</v>
      </c>
      <c r="AL933" s="20" t="s">
        <v>14238</v>
      </c>
      <c r="AM933" s="20" t="s">
        <v>16313</v>
      </c>
      <c r="AN933" s="20" t="s">
        <v>105</v>
      </c>
      <c r="AO933" s="20"/>
    </row>
    <row r="934" spans="1:41" x14ac:dyDescent="0.2">
      <c r="A934" s="20" t="s">
        <v>3124</v>
      </c>
      <c r="B934" s="20" t="s">
        <v>17689</v>
      </c>
      <c r="C934" s="20" t="s">
        <v>15576</v>
      </c>
      <c r="D934" s="20" t="s">
        <v>571</v>
      </c>
      <c r="E934" s="20" t="s">
        <v>3127</v>
      </c>
      <c r="F934" s="20" t="s">
        <v>3126</v>
      </c>
      <c r="G934" s="20" t="s">
        <v>17690</v>
      </c>
      <c r="H934" s="20" t="s">
        <v>15216</v>
      </c>
      <c r="I934" s="20" t="s">
        <v>17712</v>
      </c>
      <c r="J934" s="20" t="s">
        <v>101</v>
      </c>
      <c r="K934" s="20" t="s">
        <v>14866</v>
      </c>
      <c r="L934" s="20" t="s">
        <v>17713</v>
      </c>
      <c r="M934" s="20"/>
      <c r="N934" s="20" t="s">
        <v>14698</v>
      </c>
      <c r="O934" s="20" t="s">
        <v>14761</v>
      </c>
      <c r="P934" s="20" t="s">
        <v>14787</v>
      </c>
      <c r="Q934" s="20" t="s">
        <v>14868</v>
      </c>
      <c r="R934" s="20"/>
      <c r="S934" s="20" t="s">
        <v>17693</v>
      </c>
      <c r="T934" s="20" t="s">
        <v>14704</v>
      </c>
      <c r="U934" s="20" t="s">
        <v>17714</v>
      </c>
      <c r="V934" s="20" t="s">
        <v>17715</v>
      </c>
      <c r="W934" s="20"/>
      <c r="X934" s="20"/>
      <c r="Y934" s="20" t="s">
        <v>69</v>
      </c>
      <c r="Z934" s="20"/>
      <c r="AA934" s="20" t="s">
        <v>17696</v>
      </c>
      <c r="AB934" s="20" t="s">
        <v>69</v>
      </c>
      <c r="AC934" s="20" t="s">
        <v>68</v>
      </c>
      <c r="AD934" s="20" t="s">
        <v>69</v>
      </c>
      <c r="AE934" s="20" t="s">
        <v>17697</v>
      </c>
      <c r="AF934" s="20" t="s">
        <v>69</v>
      </c>
      <c r="AG934" s="20" t="s">
        <v>17716</v>
      </c>
      <c r="AH934" s="20"/>
      <c r="AI934" s="20" t="s">
        <v>14887</v>
      </c>
      <c r="AJ934" s="20" t="s">
        <v>17698</v>
      </c>
      <c r="AK934" s="20" t="s">
        <v>14283</v>
      </c>
      <c r="AL934" s="20" t="s">
        <v>14238</v>
      </c>
      <c r="AM934" s="20" t="s">
        <v>16313</v>
      </c>
      <c r="AN934" s="20" t="s">
        <v>105</v>
      </c>
      <c r="AO934" s="20"/>
    </row>
    <row r="935" spans="1:41" x14ac:dyDescent="0.2">
      <c r="A935" s="20" t="s">
        <v>3124</v>
      </c>
      <c r="B935" s="20" t="s">
        <v>17689</v>
      </c>
      <c r="C935" s="20" t="s">
        <v>15576</v>
      </c>
      <c r="D935" s="20" t="s">
        <v>571</v>
      </c>
      <c r="E935" s="20" t="s">
        <v>3127</v>
      </c>
      <c r="F935" s="20" t="s">
        <v>3126</v>
      </c>
      <c r="G935" s="20" t="s">
        <v>17690</v>
      </c>
      <c r="H935" s="20" t="s">
        <v>15216</v>
      </c>
      <c r="I935" s="20" t="s">
        <v>17712</v>
      </c>
      <c r="J935" s="20" t="s">
        <v>101</v>
      </c>
      <c r="K935" s="20" t="s">
        <v>14866</v>
      </c>
      <c r="L935" s="20" t="s">
        <v>17713</v>
      </c>
      <c r="M935" s="20"/>
      <c r="N935" s="20" t="s">
        <v>14698</v>
      </c>
      <c r="O935" s="20" t="s">
        <v>14761</v>
      </c>
      <c r="P935" s="20" t="s">
        <v>14787</v>
      </c>
      <c r="Q935" s="20" t="s">
        <v>14868</v>
      </c>
      <c r="R935" s="20"/>
      <c r="S935" s="20" t="s">
        <v>17693</v>
      </c>
      <c r="T935" s="20" t="s">
        <v>14709</v>
      </c>
      <c r="U935" s="20" t="s">
        <v>17717</v>
      </c>
      <c r="V935" s="20" t="s">
        <v>17718</v>
      </c>
      <c r="W935" s="20"/>
      <c r="X935" s="20"/>
      <c r="Y935" s="20" t="s">
        <v>69</v>
      </c>
      <c r="Z935" s="20"/>
      <c r="AA935" s="20" t="s">
        <v>17696</v>
      </c>
      <c r="AB935" s="20" t="s">
        <v>69</v>
      </c>
      <c r="AC935" s="20" t="s">
        <v>68</v>
      </c>
      <c r="AD935" s="20" t="s">
        <v>69</v>
      </c>
      <c r="AE935" s="20" t="s">
        <v>17697</v>
      </c>
      <c r="AF935" s="20" t="s">
        <v>69</v>
      </c>
      <c r="AG935" s="20" t="s">
        <v>17716</v>
      </c>
      <c r="AH935" s="20"/>
      <c r="AI935" s="20" t="s">
        <v>14887</v>
      </c>
      <c r="AJ935" s="20" t="s">
        <v>17698</v>
      </c>
      <c r="AK935" s="20" t="s">
        <v>14283</v>
      </c>
      <c r="AL935" s="20" t="s">
        <v>14238</v>
      </c>
      <c r="AM935" s="20" t="s">
        <v>16313</v>
      </c>
      <c r="AN935" s="20" t="s">
        <v>105</v>
      </c>
      <c r="AO935" s="20"/>
    </row>
    <row r="936" spans="1:41" x14ac:dyDescent="0.2">
      <c r="A936" s="20" t="s">
        <v>3124</v>
      </c>
      <c r="B936" s="20" t="s">
        <v>17689</v>
      </c>
      <c r="C936" s="20" t="s">
        <v>15576</v>
      </c>
      <c r="D936" s="20" t="s">
        <v>571</v>
      </c>
      <c r="E936" s="20" t="s">
        <v>3127</v>
      </c>
      <c r="F936" s="20" t="s">
        <v>3126</v>
      </c>
      <c r="G936" s="20" t="s">
        <v>17690</v>
      </c>
      <c r="H936" s="20" t="s">
        <v>15216</v>
      </c>
      <c r="I936" s="20" t="s">
        <v>17712</v>
      </c>
      <c r="J936" s="20" t="s">
        <v>101</v>
      </c>
      <c r="K936" s="20" t="s">
        <v>14866</v>
      </c>
      <c r="L936" s="20" t="s">
        <v>17713</v>
      </c>
      <c r="M936" s="20"/>
      <c r="N936" s="20" t="s">
        <v>14698</v>
      </c>
      <c r="O936" s="20" t="s">
        <v>14761</v>
      </c>
      <c r="P936" s="20" t="s">
        <v>14787</v>
      </c>
      <c r="Q936" s="20" t="s">
        <v>14868</v>
      </c>
      <c r="R936" s="20"/>
      <c r="S936" s="20" t="s">
        <v>17693</v>
      </c>
      <c r="T936" s="20" t="s">
        <v>14846</v>
      </c>
      <c r="U936" s="20" t="s">
        <v>17719</v>
      </c>
      <c r="V936" s="20" t="s">
        <v>17720</v>
      </c>
      <c r="W936" s="20"/>
      <c r="X936" s="20"/>
      <c r="Y936" s="20" t="s">
        <v>69</v>
      </c>
      <c r="Z936" s="20"/>
      <c r="AA936" s="20" t="s">
        <v>17696</v>
      </c>
      <c r="AB936" s="20" t="s">
        <v>69</v>
      </c>
      <c r="AC936" s="20" t="s">
        <v>68</v>
      </c>
      <c r="AD936" s="20" t="s">
        <v>69</v>
      </c>
      <c r="AE936" s="20" t="s">
        <v>17697</v>
      </c>
      <c r="AF936" s="20" t="s">
        <v>69</v>
      </c>
      <c r="AG936" s="20" t="s">
        <v>17716</v>
      </c>
      <c r="AH936" s="20"/>
      <c r="AI936" s="20" t="s">
        <v>14887</v>
      </c>
      <c r="AJ936" s="20" t="s">
        <v>17698</v>
      </c>
      <c r="AK936" s="20" t="s">
        <v>14283</v>
      </c>
      <c r="AL936" s="20" t="s">
        <v>14238</v>
      </c>
      <c r="AM936" s="20" t="s">
        <v>16313</v>
      </c>
      <c r="AN936" s="20" t="s">
        <v>105</v>
      </c>
      <c r="AO936" s="20"/>
    </row>
    <row r="937" spans="1:41" x14ac:dyDescent="0.2">
      <c r="A937" s="20" t="s">
        <v>3149</v>
      </c>
      <c r="B937" s="20" t="s">
        <v>17721</v>
      </c>
      <c r="C937" s="20" t="s">
        <v>15576</v>
      </c>
      <c r="D937" s="20" t="s">
        <v>571</v>
      </c>
      <c r="E937" s="20" t="s">
        <v>3151</v>
      </c>
      <c r="F937" s="20" t="s">
        <v>421</v>
      </c>
      <c r="G937" s="20" t="s">
        <v>17722</v>
      </c>
      <c r="H937" s="20" t="s">
        <v>14852</v>
      </c>
      <c r="I937" s="20" t="s">
        <v>17723</v>
      </c>
      <c r="J937" s="20" t="s">
        <v>102</v>
      </c>
      <c r="K937" s="20" t="s">
        <v>14696</v>
      </c>
      <c r="L937" s="20" t="s">
        <v>17724</v>
      </c>
      <c r="M937" s="20"/>
      <c r="N937" s="20" t="s">
        <v>15258</v>
      </c>
      <c r="O937" s="20" t="s">
        <v>14772</v>
      </c>
      <c r="P937" s="20" t="s">
        <v>14787</v>
      </c>
      <c r="Q937" s="20"/>
      <c r="R937" s="20"/>
      <c r="S937" s="20" t="s">
        <v>17725</v>
      </c>
      <c r="T937" s="20" t="s">
        <v>14762</v>
      </c>
      <c r="U937" s="20" t="s">
        <v>17726</v>
      </c>
      <c r="V937" s="20" t="s">
        <v>17727</v>
      </c>
      <c r="W937" s="20"/>
      <c r="X937" s="20"/>
      <c r="Y937" s="20" t="s">
        <v>69</v>
      </c>
      <c r="Z937" s="20"/>
      <c r="AA937" s="20" t="s">
        <v>17728</v>
      </c>
      <c r="AB937" s="20" t="s">
        <v>69</v>
      </c>
      <c r="AC937" s="20" t="s">
        <v>14884</v>
      </c>
      <c r="AD937" s="20" t="s">
        <v>69</v>
      </c>
      <c r="AE937" s="20" t="s">
        <v>17729</v>
      </c>
      <c r="AF937" s="20" t="s">
        <v>68</v>
      </c>
      <c r="AG937" s="20"/>
      <c r="AH937" s="20"/>
      <c r="AI937" s="20" t="s">
        <v>14875</v>
      </c>
      <c r="AJ937" s="20"/>
      <c r="AK937" s="20" t="s">
        <v>14244</v>
      </c>
      <c r="AL937" s="20"/>
      <c r="AM937" s="20" t="s">
        <v>14910</v>
      </c>
      <c r="AN937" s="20" t="s">
        <v>105</v>
      </c>
      <c r="AO937" s="20"/>
    </row>
    <row r="938" spans="1:41" x14ac:dyDescent="0.2">
      <c r="A938" s="20" t="s">
        <v>3149</v>
      </c>
      <c r="B938" s="20" t="s">
        <v>17721</v>
      </c>
      <c r="C938" s="20" t="s">
        <v>15576</v>
      </c>
      <c r="D938" s="20" t="s">
        <v>571</v>
      </c>
      <c r="E938" s="20" t="s">
        <v>3151</v>
      </c>
      <c r="F938" s="20" t="s">
        <v>421</v>
      </c>
      <c r="G938" s="20" t="s">
        <v>17722</v>
      </c>
      <c r="H938" s="20" t="s">
        <v>14852</v>
      </c>
      <c r="I938" s="20" t="s">
        <v>17723</v>
      </c>
      <c r="J938" s="20" t="s">
        <v>102</v>
      </c>
      <c r="K938" s="20" t="s">
        <v>14696</v>
      </c>
      <c r="L938" s="20" t="s">
        <v>17724</v>
      </c>
      <c r="M938" s="20"/>
      <c r="N938" s="20" t="s">
        <v>15258</v>
      </c>
      <c r="O938" s="20" t="s">
        <v>14772</v>
      </c>
      <c r="P938" s="20" t="s">
        <v>14787</v>
      </c>
      <c r="Q938" s="20"/>
      <c r="R938" s="20"/>
      <c r="S938" s="20" t="s">
        <v>17725</v>
      </c>
      <c r="T938" s="20" t="s">
        <v>14766</v>
      </c>
      <c r="U938" s="20" t="s">
        <v>15458</v>
      </c>
      <c r="V938" s="20" t="s">
        <v>17730</v>
      </c>
      <c r="W938" s="20"/>
      <c r="X938" s="20"/>
      <c r="Y938" s="20" t="s">
        <v>69</v>
      </c>
      <c r="Z938" s="20"/>
      <c r="AA938" s="20" t="s">
        <v>17728</v>
      </c>
      <c r="AB938" s="20" t="s">
        <v>69</v>
      </c>
      <c r="AC938" s="20" t="s">
        <v>14884</v>
      </c>
      <c r="AD938" s="20" t="s">
        <v>69</v>
      </c>
      <c r="AE938" s="20" t="s">
        <v>17729</v>
      </c>
      <c r="AF938" s="20" t="s">
        <v>68</v>
      </c>
      <c r="AG938" s="20"/>
      <c r="AH938" s="20"/>
      <c r="AI938" s="20" t="s">
        <v>14875</v>
      </c>
      <c r="AJ938" s="20"/>
      <c r="AK938" s="20" t="s">
        <v>14244</v>
      </c>
      <c r="AL938" s="20"/>
      <c r="AM938" s="20" t="s">
        <v>14910</v>
      </c>
      <c r="AN938" s="20" t="s">
        <v>105</v>
      </c>
      <c r="AO938" s="20"/>
    </row>
    <row r="939" spans="1:41" x14ac:dyDescent="0.2">
      <c r="A939" s="20" t="s">
        <v>3149</v>
      </c>
      <c r="B939" s="20" t="s">
        <v>17731</v>
      </c>
      <c r="C939" s="20" t="s">
        <v>15576</v>
      </c>
      <c r="D939" s="20" t="s">
        <v>571</v>
      </c>
      <c r="E939" s="20" t="s">
        <v>3151</v>
      </c>
      <c r="F939" s="20" t="s">
        <v>421</v>
      </c>
      <c r="G939" s="20" t="s">
        <v>17722</v>
      </c>
      <c r="H939" s="20" t="s">
        <v>14852</v>
      </c>
      <c r="I939" s="20" t="s">
        <v>17732</v>
      </c>
      <c r="J939" s="20" t="s">
        <v>102</v>
      </c>
      <c r="K939" s="20" t="s">
        <v>14696</v>
      </c>
      <c r="L939" s="20" t="s">
        <v>17733</v>
      </c>
      <c r="M939" s="20"/>
      <c r="N939" s="20" t="s">
        <v>15258</v>
      </c>
      <c r="O939" s="20" t="s">
        <v>14772</v>
      </c>
      <c r="P939" s="20" t="s">
        <v>14787</v>
      </c>
      <c r="Q939" s="20"/>
      <c r="R939" s="20"/>
      <c r="S939" s="20" t="s">
        <v>17725</v>
      </c>
      <c r="T939" s="20" t="s">
        <v>14762</v>
      </c>
      <c r="U939" s="20" t="s">
        <v>17726</v>
      </c>
      <c r="V939" s="20" t="s">
        <v>17734</v>
      </c>
      <c r="W939" s="20"/>
      <c r="X939" s="20"/>
      <c r="Y939" s="20" t="s">
        <v>69</v>
      </c>
      <c r="Z939" s="20"/>
      <c r="AA939" s="20" t="s">
        <v>17728</v>
      </c>
      <c r="AB939" s="20" t="s">
        <v>69</v>
      </c>
      <c r="AC939" s="20" t="s">
        <v>14884</v>
      </c>
      <c r="AD939" s="20" t="s">
        <v>69</v>
      </c>
      <c r="AE939" s="20" t="s">
        <v>17729</v>
      </c>
      <c r="AF939" s="20" t="s">
        <v>68</v>
      </c>
      <c r="AG939" s="20"/>
      <c r="AH939" s="20"/>
      <c r="AI939" s="20" t="s">
        <v>14875</v>
      </c>
      <c r="AJ939" s="20"/>
      <c r="AK939" s="20" t="s">
        <v>14244</v>
      </c>
      <c r="AL939" s="20"/>
      <c r="AM939" s="20" t="s">
        <v>14910</v>
      </c>
      <c r="AN939" s="20" t="s">
        <v>105</v>
      </c>
      <c r="AO939" s="20"/>
    </row>
    <row r="940" spans="1:41" x14ac:dyDescent="0.2">
      <c r="A940" s="20" t="s">
        <v>3149</v>
      </c>
      <c r="B940" s="20" t="s">
        <v>17731</v>
      </c>
      <c r="C940" s="20" t="s">
        <v>15576</v>
      </c>
      <c r="D940" s="20" t="s">
        <v>571</v>
      </c>
      <c r="E940" s="20" t="s">
        <v>3151</v>
      </c>
      <c r="F940" s="20" t="s">
        <v>421</v>
      </c>
      <c r="G940" s="20" t="s">
        <v>17722</v>
      </c>
      <c r="H940" s="20" t="s">
        <v>14852</v>
      </c>
      <c r="I940" s="20" t="s">
        <v>17732</v>
      </c>
      <c r="J940" s="20" t="s">
        <v>102</v>
      </c>
      <c r="K940" s="20" t="s">
        <v>14696</v>
      </c>
      <c r="L940" s="20" t="s">
        <v>17733</v>
      </c>
      <c r="M940" s="20"/>
      <c r="N940" s="20" t="s">
        <v>15258</v>
      </c>
      <c r="O940" s="20" t="s">
        <v>14772</v>
      </c>
      <c r="P940" s="20" t="s">
        <v>14787</v>
      </c>
      <c r="Q940" s="20"/>
      <c r="R940" s="20"/>
      <c r="S940" s="20" t="s">
        <v>17725</v>
      </c>
      <c r="T940" s="20" t="s">
        <v>14766</v>
      </c>
      <c r="U940" s="20" t="s">
        <v>17726</v>
      </c>
      <c r="V940" s="20" t="s">
        <v>17735</v>
      </c>
      <c r="W940" s="20"/>
      <c r="X940" s="20"/>
      <c r="Y940" s="20" t="s">
        <v>69</v>
      </c>
      <c r="Z940" s="20"/>
      <c r="AA940" s="20" t="s">
        <v>17728</v>
      </c>
      <c r="AB940" s="20" t="s">
        <v>69</v>
      </c>
      <c r="AC940" s="20" t="s">
        <v>14884</v>
      </c>
      <c r="AD940" s="20" t="s">
        <v>69</v>
      </c>
      <c r="AE940" s="20" t="s">
        <v>17729</v>
      </c>
      <c r="AF940" s="20" t="s">
        <v>68</v>
      </c>
      <c r="AG940" s="20"/>
      <c r="AH940" s="20"/>
      <c r="AI940" s="20" t="s">
        <v>14875</v>
      </c>
      <c r="AJ940" s="20"/>
      <c r="AK940" s="20" t="s">
        <v>14244</v>
      </c>
      <c r="AL940" s="20"/>
      <c r="AM940" s="20" t="s">
        <v>14910</v>
      </c>
      <c r="AN940" s="20" t="s">
        <v>105</v>
      </c>
      <c r="AO940" s="20"/>
    </row>
    <row r="941" spans="1:41" x14ac:dyDescent="0.2">
      <c r="A941" s="20" t="s">
        <v>3149</v>
      </c>
      <c r="B941" s="20" t="s">
        <v>17736</v>
      </c>
      <c r="C941" s="20" t="s">
        <v>15576</v>
      </c>
      <c r="D941" s="20" t="s">
        <v>571</v>
      </c>
      <c r="E941" s="20" t="s">
        <v>3151</v>
      </c>
      <c r="F941" s="20" t="s">
        <v>421</v>
      </c>
      <c r="G941" s="20" t="s">
        <v>17722</v>
      </c>
      <c r="H941" s="20" t="s">
        <v>14852</v>
      </c>
      <c r="I941" s="20" t="s">
        <v>17737</v>
      </c>
      <c r="J941" s="20" t="s">
        <v>102</v>
      </c>
      <c r="K941" s="20" t="s">
        <v>14696</v>
      </c>
      <c r="L941" s="20" t="s">
        <v>17738</v>
      </c>
      <c r="M941" s="20"/>
      <c r="N941" s="20" t="s">
        <v>15258</v>
      </c>
      <c r="O941" s="20" t="s">
        <v>14772</v>
      </c>
      <c r="P941" s="20" t="s">
        <v>14787</v>
      </c>
      <c r="Q941" s="20"/>
      <c r="R941" s="20"/>
      <c r="S941" s="20" t="s">
        <v>17725</v>
      </c>
      <c r="T941" s="20" t="s">
        <v>14762</v>
      </c>
      <c r="U941" s="20" t="s">
        <v>17739</v>
      </c>
      <c r="V941" s="20" t="s">
        <v>17740</v>
      </c>
      <c r="W941" s="20"/>
      <c r="X941" s="20"/>
      <c r="Y941" s="20" t="s">
        <v>69</v>
      </c>
      <c r="Z941" s="20"/>
      <c r="AA941" s="20" t="s">
        <v>17728</v>
      </c>
      <c r="AB941" s="20" t="s">
        <v>69</v>
      </c>
      <c r="AC941" s="20" t="s">
        <v>14884</v>
      </c>
      <c r="AD941" s="20" t="s">
        <v>69</v>
      </c>
      <c r="AE941" s="20" t="s">
        <v>17729</v>
      </c>
      <c r="AF941" s="20" t="s">
        <v>68</v>
      </c>
      <c r="AG941" s="20"/>
      <c r="AH941" s="20"/>
      <c r="AI941" s="20" t="s">
        <v>14875</v>
      </c>
      <c r="AJ941" s="20"/>
      <c r="AK941" s="20" t="s">
        <v>14244</v>
      </c>
      <c r="AL941" s="20"/>
      <c r="AM941" s="20" t="s">
        <v>14910</v>
      </c>
      <c r="AN941" s="20" t="s">
        <v>105</v>
      </c>
      <c r="AO941" s="20"/>
    </row>
    <row r="942" spans="1:41" x14ac:dyDescent="0.2">
      <c r="A942" s="20" t="s">
        <v>3149</v>
      </c>
      <c r="B942" s="20" t="s">
        <v>17736</v>
      </c>
      <c r="C942" s="20" t="s">
        <v>15576</v>
      </c>
      <c r="D942" s="20" t="s">
        <v>571</v>
      </c>
      <c r="E942" s="20" t="s">
        <v>3151</v>
      </c>
      <c r="F942" s="20" t="s">
        <v>421</v>
      </c>
      <c r="G942" s="20" t="s">
        <v>17722</v>
      </c>
      <c r="H942" s="20" t="s">
        <v>14852</v>
      </c>
      <c r="I942" s="20" t="s">
        <v>17737</v>
      </c>
      <c r="J942" s="20" t="s">
        <v>102</v>
      </c>
      <c r="K942" s="20" t="s">
        <v>14696</v>
      </c>
      <c r="L942" s="20" t="s">
        <v>17738</v>
      </c>
      <c r="M942" s="20"/>
      <c r="N942" s="20" t="s">
        <v>15258</v>
      </c>
      <c r="O942" s="20" t="s">
        <v>14772</v>
      </c>
      <c r="P942" s="20" t="s">
        <v>14787</v>
      </c>
      <c r="Q942" s="20"/>
      <c r="R942" s="20"/>
      <c r="S942" s="20" t="s">
        <v>17725</v>
      </c>
      <c r="T942" s="20" t="s">
        <v>14766</v>
      </c>
      <c r="U942" s="20" t="s">
        <v>17726</v>
      </c>
      <c r="V942" s="20" t="s">
        <v>17727</v>
      </c>
      <c r="W942" s="20"/>
      <c r="X942" s="20"/>
      <c r="Y942" s="20" t="s">
        <v>69</v>
      </c>
      <c r="Z942" s="20"/>
      <c r="AA942" s="20" t="s">
        <v>17728</v>
      </c>
      <c r="AB942" s="20" t="s">
        <v>69</v>
      </c>
      <c r="AC942" s="20" t="s">
        <v>14884</v>
      </c>
      <c r="AD942" s="20" t="s">
        <v>69</v>
      </c>
      <c r="AE942" s="20" t="s">
        <v>17729</v>
      </c>
      <c r="AF942" s="20" t="s">
        <v>68</v>
      </c>
      <c r="AG942" s="20"/>
      <c r="AH942" s="20"/>
      <c r="AI942" s="20" t="s">
        <v>14875</v>
      </c>
      <c r="AJ942" s="20"/>
      <c r="AK942" s="20" t="s">
        <v>14244</v>
      </c>
      <c r="AL942" s="20"/>
      <c r="AM942" s="20" t="s">
        <v>14910</v>
      </c>
      <c r="AN942" s="20" t="s">
        <v>105</v>
      </c>
      <c r="AO942" s="20"/>
    </row>
    <row r="943" spans="1:41" x14ac:dyDescent="0.2">
      <c r="A943" s="20" t="s">
        <v>3165</v>
      </c>
      <c r="B943" s="20" t="s">
        <v>17741</v>
      </c>
      <c r="C943" s="20" t="s">
        <v>17742</v>
      </c>
      <c r="D943" s="20" t="s">
        <v>571</v>
      </c>
      <c r="E943" s="20" t="s">
        <v>3167</v>
      </c>
      <c r="F943" s="20" t="s">
        <v>1383</v>
      </c>
      <c r="G943" s="20" t="s">
        <v>17743</v>
      </c>
      <c r="H943" s="20" t="s">
        <v>14757</v>
      </c>
      <c r="I943" s="20" t="s">
        <v>17744</v>
      </c>
      <c r="J943" s="20" t="s">
        <v>102</v>
      </c>
      <c r="K943" s="20" t="s">
        <v>14696</v>
      </c>
      <c r="L943" s="20" t="s">
        <v>17745</v>
      </c>
      <c r="M943" s="20"/>
      <c r="N943" s="20" t="s">
        <v>14889</v>
      </c>
      <c r="O943" s="20" t="s">
        <v>14761</v>
      </c>
      <c r="P943" s="20" t="s">
        <v>14787</v>
      </c>
      <c r="Q943" s="20" t="s">
        <v>17746</v>
      </c>
      <c r="R943" s="20"/>
      <c r="S943" s="20" t="s">
        <v>17747</v>
      </c>
      <c r="T943" s="20" t="s">
        <v>14737</v>
      </c>
      <c r="U943" s="20" t="s">
        <v>17748</v>
      </c>
      <c r="V943" s="20" t="s">
        <v>14951</v>
      </c>
      <c r="W943" s="20"/>
      <c r="X943" s="20"/>
      <c r="Y943" s="20" t="s">
        <v>69</v>
      </c>
      <c r="Z943" s="20"/>
      <c r="AA943" s="20" t="s">
        <v>17749</v>
      </c>
      <c r="AB943" s="20" t="s">
        <v>69</v>
      </c>
      <c r="AC943" s="20" t="s">
        <v>14884</v>
      </c>
      <c r="AD943" s="20" t="s">
        <v>69</v>
      </c>
      <c r="AE943" s="20" t="s">
        <v>17750</v>
      </c>
      <c r="AF943" s="20" t="s">
        <v>68</v>
      </c>
      <c r="AG943" s="20"/>
      <c r="AH943" s="20"/>
      <c r="AI943" s="20" t="s">
        <v>14875</v>
      </c>
      <c r="AJ943" s="20" t="s">
        <v>17751</v>
      </c>
      <c r="AK943" s="20" t="s">
        <v>14449</v>
      </c>
      <c r="AL943" s="20" t="s">
        <v>14238</v>
      </c>
      <c r="AM943" s="20" t="s">
        <v>16313</v>
      </c>
      <c r="AN943" s="20" t="s">
        <v>105</v>
      </c>
      <c r="AO943" s="20"/>
    </row>
    <row r="944" spans="1:41" x14ac:dyDescent="0.2">
      <c r="A944" s="20" t="s">
        <v>3165</v>
      </c>
      <c r="B944" s="20" t="s">
        <v>17741</v>
      </c>
      <c r="C944" s="20" t="s">
        <v>17742</v>
      </c>
      <c r="D944" s="20" t="s">
        <v>571</v>
      </c>
      <c r="E944" s="20" t="s">
        <v>3167</v>
      </c>
      <c r="F944" s="20" t="s">
        <v>1383</v>
      </c>
      <c r="G944" s="20" t="s">
        <v>17743</v>
      </c>
      <c r="H944" s="20" t="s">
        <v>14757</v>
      </c>
      <c r="I944" s="20" t="s">
        <v>17744</v>
      </c>
      <c r="J944" s="20" t="s">
        <v>102</v>
      </c>
      <c r="K944" s="20" t="s">
        <v>14696</v>
      </c>
      <c r="L944" s="20" t="s">
        <v>17745</v>
      </c>
      <c r="M944" s="20"/>
      <c r="N944" s="20" t="s">
        <v>14889</v>
      </c>
      <c r="O944" s="20" t="s">
        <v>14761</v>
      </c>
      <c r="P944" s="20" t="s">
        <v>14787</v>
      </c>
      <c r="Q944" s="20" t="s">
        <v>17746</v>
      </c>
      <c r="R944" s="20"/>
      <c r="S944" s="20" t="s">
        <v>17747</v>
      </c>
      <c r="T944" s="20" t="s">
        <v>14737</v>
      </c>
      <c r="U944" s="20" t="s">
        <v>17752</v>
      </c>
      <c r="V944" s="20" t="s">
        <v>16497</v>
      </c>
      <c r="W944" s="20"/>
      <c r="X944" s="20"/>
      <c r="Y944" s="20" t="s">
        <v>69</v>
      </c>
      <c r="Z944" s="20"/>
      <c r="AA944" s="20" t="s">
        <v>17753</v>
      </c>
      <c r="AB944" s="20" t="s">
        <v>69</v>
      </c>
      <c r="AC944" s="20" t="s">
        <v>14884</v>
      </c>
      <c r="AD944" s="20" t="s">
        <v>69</v>
      </c>
      <c r="AE944" s="20" t="s">
        <v>17750</v>
      </c>
      <c r="AF944" s="20" t="s">
        <v>69</v>
      </c>
      <c r="AG944" s="20" t="s">
        <v>17754</v>
      </c>
      <c r="AH944" s="20"/>
      <c r="AI944" s="20" t="s">
        <v>14875</v>
      </c>
      <c r="AJ944" s="20" t="s">
        <v>17751</v>
      </c>
      <c r="AK944" s="20" t="s">
        <v>14449</v>
      </c>
      <c r="AL944" s="20" t="s">
        <v>14238</v>
      </c>
      <c r="AM944" s="20" t="s">
        <v>16313</v>
      </c>
      <c r="AN944" s="20" t="s">
        <v>105</v>
      </c>
      <c r="AO944" s="20"/>
    </row>
    <row r="945" spans="1:41" x14ac:dyDescent="0.2">
      <c r="A945" s="20" t="s">
        <v>3165</v>
      </c>
      <c r="B945" s="20" t="s">
        <v>17741</v>
      </c>
      <c r="C945" s="20" t="s">
        <v>17742</v>
      </c>
      <c r="D945" s="20" t="s">
        <v>571</v>
      </c>
      <c r="E945" s="20" t="s">
        <v>3167</v>
      </c>
      <c r="F945" s="20" t="s">
        <v>1383</v>
      </c>
      <c r="G945" s="20" t="s">
        <v>17743</v>
      </c>
      <c r="H945" s="20" t="s">
        <v>14757</v>
      </c>
      <c r="I945" s="20" t="s">
        <v>17744</v>
      </c>
      <c r="J945" s="20" t="s">
        <v>102</v>
      </c>
      <c r="K945" s="20" t="s">
        <v>14696</v>
      </c>
      <c r="L945" s="20" t="s">
        <v>17745</v>
      </c>
      <c r="M945" s="20"/>
      <c r="N945" s="20" t="s">
        <v>14889</v>
      </c>
      <c r="O945" s="20" t="s">
        <v>14761</v>
      </c>
      <c r="P945" s="20" t="s">
        <v>14787</v>
      </c>
      <c r="Q945" s="20" t="s">
        <v>17746</v>
      </c>
      <c r="R945" s="20"/>
      <c r="S945" s="20" t="s">
        <v>17747</v>
      </c>
      <c r="T945" s="20" t="s">
        <v>14737</v>
      </c>
      <c r="U945" s="20" t="s">
        <v>17755</v>
      </c>
      <c r="V945" s="20" t="s">
        <v>17756</v>
      </c>
      <c r="W945" s="20"/>
      <c r="X945" s="20"/>
      <c r="Y945" s="20" t="s">
        <v>69</v>
      </c>
      <c r="Z945" s="20"/>
      <c r="AA945" s="20" t="s">
        <v>17757</v>
      </c>
      <c r="AB945" s="20" t="s">
        <v>69</v>
      </c>
      <c r="AC945" s="20" t="s">
        <v>14884</v>
      </c>
      <c r="AD945" s="20" t="s">
        <v>69</v>
      </c>
      <c r="AE945" s="20" t="s">
        <v>17758</v>
      </c>
      <c r="AF945" s="20" t="s">
        <v>69</v>
      </c>
      <c r="AG945" s="20" t="s">
        <v>17759</v>
      </c>
      <c r="AH945" s="20"/>
      <c r="AI945" s="20" t="s">
        <v>14875</v>
      </c>
      <c r="AJ945" s="20" t="s">
        <v>17751</v>
      </c>
      <c r="AK945" s="20" t="s">
        <v>14449</v>
      </c>
      <c r="AL945" s="20" t="s">
        <v>14238</v>
      </c>
      <c r="AM945" s="20" t="s">
        <v>16313</v>
      </c>
      <c r="AN945" s="20" t="s">
        <v>105</v>
      </c>
      <c r="AO945" s="20"/>
    </row>
    <row r="946" spans="1:41" x14ac:dyDescent="0.2">
      <c r="A946" s="20" t="s">
        <v>3165</v>
      </c>
      <c r="B946" s="20" t="s">
        <v>17741</v>
      </c>
      <c r="C946" s="20" t="s">
        <v>17742</v>
      </c>
      <c r="D946" s="20" t="s">
        <v>571</v>
      </c>
      <c r="E946" s="20" t="s">
        <v>3167</v>
      </c>
      <c r="F946" s="20" t="s">
        <v>1383</v>
      </c>
      <c r="G946" s="20" t="s">
        <v>17743</v>
      </c>
      <c r="H946" s="20" t="s">
        <v>14757</v>
      </c>
      <c r="I946" s="20" t="s">
        <v>17744</v>
      </c>
      <c r="J946" s="20" t="s">
        <v>102</v>
      </c>
      <c r="K946" s="20" t="s">
        <v>14696</v>
      </c>
      <c r="L946" s="20" t="s">
        <v>17745</v>
      </c>
      <c r="M946" s="20"/>
      <c r="N946" s="20" t="s">
        <v>14889</v>
      </c>
      <c r="O946" s="20" t="s">
        <v>14761</v>
      </c>
      <c r="P946" s="20" t="s">
        <v>14787</v>
      </c>
      <c r="Q946" s="20" t="s">
        <v>17746</v>
      </c>
      <c r="R946" s="20"/>
      <c r="S946" s="20" t="s">
        <v>17747</v>
      </c>
      <c r="T946" s="20" t="s">
        <v>14737</v>
      </c>
      <c r="U946" s="20" t="s">
        <v>17760</v>
      </c>
      <c r="V946" s="20" t="s">
        <v>17761</v>
      </c>
      <c r="W946" s="20"/>
      <c r="X946" s="20"/>
      <c r="Y946" s="20" t="s">
        <v>69</v>
      </c>
      <c r="Z946" s="20"/>
      <c r="AA946" s="20" t="s">
        <v>17757</v>
      </c>
      <c r="AB946" s="20" t="s">
        <v>69</v>
      </c>
      <c r="AC946" s="20" t="s">
        <v>14884</v>
      </c>
      <c r="AD946" s="20" t="s">
        <v>69</v>
      </c>
      <c r="AE946" s="20" t="s">
        <v>17762</v>
      </c>
      <c r="AF946" s="20" t="s">
        <v>69</v>
      </c>
      <c r="AG946" s="20" t="s">
        <v>17763</v>
      </c>
      <c r="AH946" s="20"/>
      <c r="AI946" s="20" t="s">
        <v>14875</v>
      </c>
      <c r="AJ946" s="20" t="s">
        <v>17751</v>
      </c>
      <c r="AK946" s="20" t="s">
        <v>14449</v>
      </c>
      <c r="AL946" s="20" t="s">
        <v>14238</v>
      </c>
      <c r="AM946" s="20" t="s">
        <v>16313</v>
      </c>
      <c r="AN946" s="20" t="s">
        <v>105</v>
      </c>
      <c r="AO946" s="20"/>
    </row>
    <row r="947" spans="1:41" x14ac:dyDescent="0.2">
      <c r="A947" s="20" t="s">
        <v>3189</v>
      </c>
      <c r="B947" s="20" t="s">
        <v>17764</v>
      </c>
      <c r="C947" s="20" t="s">
        <v>17765</v>
      </c>
      <c r="D947" s="20" t="s">
        <v>571</v>
      </c>
      <c r="E947" s="20" t="s">
        <v>3191</v>
      </c>
      <c r="F947" s="20" t="s">
        <v>3126</v>
      </c>
      <c r="G947" s="20" t="s">
        <v>17766</v>
      </c>
      <c r="H947" s="20" t="s">
        <v>14730</v>
      </c>
      <c r="I947" s="20" t="s">
        <v>17767</v>
      </c>
      <c r="J947" s="20" t="s">
        <v>102</v>
      </c>
      <c r="K947" s="20" t="s">
        <v>14696</v>
      </c>
      <c r="L947" s="20" t="s">
        <v>17768</v>
      </c>
      <c r="M947" s="20"/>
      <c r="N947" s="20" t="s">
        <v>14698</v>
      </c>
      <c r="O947" s="20" t="s">
        <v>14761</v>
      </c>
      <c r="P947" s="20" t="s">
        <v>14787</v>
      </c>
      <c r="Q947" s="20" t="s">
        <v>15283</v>
      </c>
      <c r="R947" s="20"/>
      <c r="S947" s="20" t="s">
        <v>17769</v>
      </c>
      <c r="T947" s="20" t="s">
        <v>14737</v>
      </c>
      <c r="U947" s="20" t="s">
        <v>15476</v>
      </c>
      <c r="V947" s="20" t="s">
        <v>14764</v>
      </c>
      <c r="W947" s="20"/>
      <c r="X947" s="20"/>
      <c r="Y947" s="20" t="s">
        <v>69</v>
      </c>
      <c r="Z947" s="20"/>
      <c r="AA947" s="20" t="s">
        <v>17770</v>
      </c>
      <c r="AB947" s="20" t="s">
        <v>69</v>
      </c>
      <c r="AC947" s="20" t="s">
        <v>68</v>
      </c>
      <c r="AD947" s="20" t="s">
        <v>69</v>
      </c>
      <c r="AE947" s="20" t="s">
        <v>17771</v>
      </c>
      <c r="AF947" s="20" t="s">
        <v>68</v>
      </c>
      <c r="AG947" s="20"/>
      <c r="AH947" s="20" t="s">
        <v>17772</v>
      </c>
      <c r="AI947" s="20" t="s">
        <v>14875</v>
      </c>
      <c r="AJ947" s="20" t="s">
        <v>17773</v>
      </c>
      <c r="AK947" s="20" t="s">
        <v>14283</v>
      </c>
      <c r="AL947" s="20" t="s">
        <v>14276</v>
      </c>
      <c r="AM947" s="20" t="s">
        <v>16313</v>
      </c>
      <c r="AN947" s="20" t="s">
        <v>105</v>
      </c>
      <c r="AO947" s="20"/>
    </row>
    <row r="948" spans="1:41" x14ac:dyDescent="0.2">
      <c r="A948" s="20" t="s">
        <v>3189</v>
      </c>
      <c r="B948" s="20" t="s">
        <v>17774</v>
      </c>
      <c r="C948" s="20" t="s">
        <v>17765</v>
      </c>
      <c r="D948" s="20" t="s">
        <v>571</v>
      </c>
      <c r="E948" s="20" t="s">
        <v>3191</v>
      </c>
      <c r="F948" s="20" t="s">
        <v>3126</v>
      </c>
      <c r="G948" s="20" t="s">
        <v>17766</v>
      </c>
      <c r="H948" s="20" t="s">
        <v>14730</v>
      </c>
      <c r="I948" s="20" t="s">
        <v>17775</v>
      </c>
      <c r="J948" s="20" t="s">
        <v>102</v>
      </c>
      <c r="K948" s="20" t="s">
        <v>14696</v>
      </c>
      <c r="L948" s="20" t="s">
        <v>17776</v>
      </c>
      <c r="M948" s="20"/>
      <c r="N948" s="20" t="s">
        <v>14698</v>
      </c>
      <c r="O948" s="20" t="s">
        <v>14761</v>
      </c>
      <c r="P948" s="20" t="s">
        <v>14787</v>
      </c>
      <c r="Q948" s="20" t="s">
        <v>15283</v>
      </c>
      <c r="R948" s="20"/>
      <c r="S948" s="20" t="s">
        <v>17769</v>
      </c>
      <c r="T948" s="20" t="s">
        <v>14737</v>
      </c>
      <c r="U948" s="20" t="s">
        <v>14773</v>
      </c>
      <c r="V948" s="20" t="s">
        <v>14815</v>
      </c>
      <c r="W948" s="20"/>
      <c r="X948" s="20"/>
      <c r="Y948" s="20" t="s">
        <v>69</v>
      </c>
      <c r="Z948" s="20"/>
      <c r="AA948" s="20" t="s">
        <v>17770</v>
      </c>
      <c r="AB948" s="20" t="s">
        <v>69</v>
      </c>
      <c r="AC948" s="20" t="s">
        <v>68</v>
      </c>
      <c r="AD948" s="20" t="s">
        <v>69</v>
      </c>
      <c r="AE948" s="20" t="s">
        <v>17777</v>
      </c>
      <c r="AF948" s="20" t="s">
        <v>68</v>
      </c>
      <c r="AG948" s="20"/>
      <c r="AH948" s="20" t="s">
        <v>17772</v>
      </c>
      <c r="AI948" s="20" t="s">
        <v>14875</v>
      </c>
      <c r="AJ948" s="20" t="s">
        <v>17773</v>
      </c>
      <c r="AK948" s="20" t="s">
        <v>14283</v>
      </c>
      <c r="AL948" s="20" t="s">
        <v>14276</v>
      </c>
      <c r="AM948" s="20" t="s">
        <v>16313</v>
      </c>
      <c r="AN948" s="20" t="s">
        <v>105</v>
      </c>
      <c r="AO948" s="20"/>
    </row>
    <row r="949" spans="1:41" x14ac:dyDescent="0.2">
      <c r="A949" s="20" t="s">
        <v>3206</v>
      </c>
      <c r="B949" s="20" t="s">
        <v>17778</v>
      </c>
      <c r="C949" s="20" t="s">
        <v>17779</v>
      </c>
      <c r="D949" s="20" t="s">
        <v>571</v>
      </c>
      <c r="E949" s="20" t="s">
        <v>3208</v>
      </c>
      <c r="F949" s="20" t="s">
        <v>16885</v>
      </c>
      <c r="G949" s="20" t="s">
        <v>17780</v>
      </c>
      <c r="H949" s="20" t="s">
        <v>14852</v>
      </c>
      <c r="I949" s="20" t="s">
        <v>17781</v>
      </c>
      <c r="J949" s="20" t="s">
        <v>102</v>
      </c>
      <c r="K949" s="20" t="s">
        <v>14732</v>
      </c>
      <c r="L949" s="20" t="s">
        <v>17782</v>
      </c>
      <c r="M949" s="20"/>
      <c r="N949" s="20" t="s">
        <v>14889</v>
      </c>
      <c r="O949" s="20" t="s">
        <v>14761</v>
      </c>
      <c r="P949" s="20" t="s">
        <v>14787</v>
      </c>
      <c r="Q949" s="20" t="s">
        <v>16994</v>
      </c>
      <c r="R949" s="20"/>
      <c r="S949" s="20" t="s">
        <v>17783</v>
      </c>
      <c r="T949" s="20" t="s">
        <v>14737</v>
      </c>
      <c r="U949" s="20" t="s">
        <v>17277</v>
      </c>
      <c r="V949" s="20" t="s">
        <v>16937</v>
      </c>
      <c r="W949" s="20" t="s">
        <v>17177</v>
      </c>
      <c r="X949" s="20"/>
      <c r="Y949" s="20" t="s">
        <v>69</v>
      </c>
      <c r="Z949" s="20"/>
      <c r="AA949" s="20" t="s">
        <v>17784</v>
      </c>
      <c r="AB949" s="20" t="s">
        <v>69</v>
      </c>
      <c r="AC949" s="20" t="s">
        <v>14884</v>
      </c>
      <c r="AD949" s="20" t="s">
        <v>69</v>
      </c>
      <c r="AE949" s="20" t="s">
        <v>17785</v>
      </c>
      <c r="AF949" s="20" t="s">
        <v>68</v>
      </c>
      <c r="AG949" s="20"/>
      <c r="AH949" s="20"/>
      <c r="AI949" s="20" t="s">
        <v>14875</v>
      </c>
      <c r="AJ949" s="20" t="s">
        <v>17786</v>
      </c>
      <c r="AK949" s="20" t="s">
        <v>14283</v>
      </c>
      <c r="AL949" s="20" t="s">
        <v>17787</v>
      </c>
      <c r="AM949" s="20" t="s">
        <v>16313</v>
      </c>
      <c r="AN949" s="20" t="s">
        <v>105</v>
      </c>
      <c r="AO949" s="20"/>
    </row>
    <row r="950" spans="1:41" x14ac:dyDescent="0.2">
      <c r="A950" s="20" t="s">
        <v>3218</v>
      </c>
      <c r="B950" s="20" t="s">
        <v>17788</v>
      </c>
      <c r="C950" s="20" t="s">
        <v>17789</v>
      </c>
      <c r="D950" s="20" t="s">
        <v>571</v>
      </c>
      <c r="E950" s="20" t="s">
        <v>3221</v>
      </c>
      <c r="F950" s="20" t="s">
        <v>3220</v>
      </c>
      <c r="G950" s="20" t="s">
        <v>17790</v>
      </c>
      <c r="H950" s="20" t="s">
        <v>14730</v>
      </c>
      <c r="I950" s="20" t="s">
        <v>17791</v>
      </c>
      <c r="J950" s="20" t="s">
        <v>102</v>
      </c>
      <c r="K950" s="20" t="s">
        <v>14696</v>
      </c>
      <c r="L950" s="20" t="s">
        <v>17792</v>
      </c>
      <c r="M950" s="20" t="s">
        <v>17793</v>
      </c>
      <c r="N950" s="20" t="s">
        <v>14698</v>
      </c>
      <c r="O950" s="20" t="s">
        <v>14761</v>
      </c>
      <c r="P950" s="20" t="s">
        <v>14700</v>
      </c>
      <c r="Q950" s="20"/>
      <c r="R950" s="20"/>
      <c r="S950" s="20" t="s">
        <v>14283</v>
      </c>
      <c r="T950" s="20" t="s">
        <v>14737</v>
      </c>
      <c r="U950" s="20" t="s">
        <v>15792</v>
      </c>
      <c r="V950" s="20" t="s">
        <v>17794</v>
      </c>
      <c r="W950" s="20" t="s">
        <v>17163</v>
      </c>
      <c r="X950" s="20" t="s">
        <v>16462</v>
      </c>
      <c r="Y950" s="20" t="s">
        <v>69</v>
      </c>
      <c r="Z950" s="20"/>
      <c r="AA950" s="20" t="s">
        <v>17795</v>
      </c>
      <c r="AB950" s="20" t="s">
        <v>69</v>
      </c>
      <c r="AC950" s="20" t="s">
        <v>68</v>
      </c>
      <c r="AD950" s="20" t="s">
        <v>68</v>
      </c>
      <c r="AE950" s="20" t="s">
        <v>17796</v>
      </c>
      <c r="AF950" s="20" t="s">
        <v>68</v>
      </c>
      <c r="AG950" s="20"/>
      <c r="AH950" s="20" t="s">
        <v>17797</v>
      </c>
      <c r="AI950" s="20" t="s">
        <v>14875</v>
      </c>
      <c r="AJ950" s="20" t="s">
        <v>14283</v>
      </c>
      <c r="AK950" s="20" t="s">
        <v>14283</v>
      </c>
      <c r="AL950" s="20" t="s">
        <v>14238</v>
      </c>
      <c r="AM950" s="20" t="s">
        <v>15822</v>
      </c>
      <c r="AN950" s="20" t="s">
        <v>105</v>
      </c>
      <c r="AO950" s="20"/>
    </row>
    <row r="951" spans="1:41" x14ac:dyDescent="0.2">
      <c r="A951" s="20" t="s">
        <v>3218</v>
      </c>
      <c r="B951" s="20" t="s">
        <v>17788</v>
      </c>
      <c r="C951" s="20" t="s">
        <v>17789</v>
      </c>
      <c r="D951" s="20" t="s">
        <v>571</v>
      </c>
      <c r="E951" s="20" t="s">
        <v>3221</v>
      </c>
      <c r="F951" s="20" t="s">
        <v>3220</v>
      </c>
      <c r="G951" s="20" t="s">
        <v>17790</v>
      </c>
      <c r="H951" s="20" t="s">
        <v>14730</v>
      </c>
      <c r="I951" s="20" t="s">
        <v>17791</v>
      </c>
      <c r="J951" s="20" t="s">
        <v>102</v>
      </c>
      <c r="K951" s="20" t="s">
        <v>14696</v>
      </c>
      <c r="L951" s="20" t="s">
        <v>17792</v>
      </c>
      <c r="M951" s="20" t="s">
        <v>17793</v>
      </c>
      <c r="N951" s="20" t="s">
        <v>14742</v>
      </c>
      <c r="O951" s="20" t="s">
        <v>14761</v>
      </c>
      <c r="P951" s="20" t="s">
        <v>14700</v>
      </c>
      <c r="Q951" s="20"/>
      <c r="R951" s="20"/>
      <c r="S951" s="20" t="s">
        <v>14283</v>
      </c>
      <c r="T951" s="20" t="s">
        <v>14737</v>
      </c>
      <c r="U951" s="20" t="s">
        <v>14848</v>
      </c>
      <c r="V951" s="20" t="s">
        <v>17175</v>
      </c>
      <c r="W951" s="20" t="s">
        <v>15659</v>
      </c>
      <c r="X951" s="20" t="s">
        <v>17798</v>
      </c>
      <c r="Y951" s="20" t="s">
        <v>69</v>
      </c>
      <c r="Z951" s="20"/>
      <c r="AA951" s="20" t="s">
        <v>17795</v>
      </c>
      <c r="AB951" s="20" t="s">
        <v>69</v>
      </c>
      <c r="AC951" s="20" t="s">
        <v>68</v>
      </c>
      <c r="AD951" s="20" t="s">
        <v>68</v>
      </c>
      <c r="AE951" s="20" t="s">
        <v>17799</v>
      </c>
      <c r="AF951" s="20" t="s">
        <v>68</v>
      </c>
      <c r="AG951" s="20"/>
      <c r="AH951" s="20" t="s">
        <v>17800</v>
      </c>
      <c r="AI951" s="20" t="s">
        <v>14875</v>
      </c>
      <c r="AJ951" s="20" t="s">
        <v>14283</v>
      </c>
      <c r="AK951" s="20" t="s">
        <v>14283</v>
      </c>
      <c r="AL951" s="20" t="s">
        <v>14238</v>
      </c>
      <c r="AM951" s="20" t="s">
        <v>15822</v>
      </c>
      <c r="AN951" s="20" t="s">
        <v>105</v>
      </c>
      <c r="AO951" s="20"/>
    </row>
    <row r="952" spans="1:41" x14ac:dyDescent="0.2">
      <c r="A952" s="20" t="s">
        <v>3511</v>
      </c>
      <c r="B952" s="20" t="s">
        <v>17801</v>
      </c>
      <c r="C952" s="20" t="s">
        <v>17802</v>
      </c>
      <c r="D952" s="20" t="s">
        <v>571</v>
      </c>
      <c r="E952" s="20" t="s">
        <v>3513</v>
      </c>
      <c r="F952" s="20" t="s">
        <v>17229</v>
      </c>
      <c r="G952" s="20" t="s">
        <v>17803</v>
      </c>
      <c r="H952" s="20" t="s">
        <v>110</v>
      </c>
      <c r="I952" s="20" t="s">
        <v>17804</v>
      </c>
      <c r="J952" s="20" t="s">
        <v>102</v>
      </c>
      <c r="K952" s="20" t="s">
        <v>14732</v>
      </c>
      <c r="L952" s="20"/>
      <c r="M952" s="20" t="s">
        <v>16666</v>
      </c>
      <c r="N952" s="20" t="s">
        <v>14698</v>
      </c>
      <c r="O952" s="20" t="s">
        <v>15195</v>
      </c>
      <c r="P952" s="20" t="s">
        <v>14787</v>
      </c>
      <c r="Q952" s="20"/>
      <c r="R952" s="20"/>
      <c r="S952" s="20" t="s">
        <v>17693</v>
      </c>
      <c r="T952" s="20" t="s">
        <v>14737</v>
      </c>
      <c r="U952" s="20" t="s">
        <v>15625</v>
      </c>
      <c r="V952" s="20" t="s">
        <v>15626</v>
      </c>
      <c r="W952" s="20"/>
      <c r="X952" s="20"/>
      <c r="Y952" s="20" t="s">
        <v>69</v>
      </c>
      <c r="Z952" s="20"/>
      <c r="AA952" s="20" t="s">
        <v>17805</v>
      </c>
      <c r="AB952" s="20" t="s">
        <v>69</v>
      </c>
      <c r="AC952" s="20" t="s">
        <v>14884</v>
      </c>
      <c r="AD952" s="20" t="s">
        <v>69</v>
      </c>
      <c r="AE952" s="20" t="s">
        <v>17806</v>
      </c>
      <c r="AF952" s="20" t="s">
        <v>68</v>
      </c>
      <c r="AG952" s="20"/>
      <c r="AH952" s="20"/>
      <c r="AI952" s="20" t="s">
        <v>14875</v>
      </c>
      <c r="AJ952" s="20" t="s">
        <v>17807</v>
      </c>
      <c r="AK952" s="20" t="s">
        <v>14283</v>
      </c>
      <c r="AL952" s="20" t="s">
        <v>14238</v>
      </c>
      <c r="AM952" s="20" t="s">
        <v>15199</v>
      </c>
      <c r="AN952" s="20" t="s">
        <v>105</v>
      </c>
      <c r="AO952" s="20"/>
    </row>
    <row r="953" spans="1:41" x14ac:dyDescent="0.2">
      <c r="A953" s="20" t="s">
        <v>3550</v>
      </c>
      <c r="B953" s="20" t="s">
        <v>17808</v>
      </c>
      <c r="C953" s="20" t="s">
        <v>17809</v>
      </c>
      <c r="D953" s="20" t="s">
        <v>430</v>
      </c>
      <c r="E953" s="20" t="s">
        <v>3552</v>
      </c>
      <c r="F953" s="20" t="s">
        <v>1383</v>
      </c>
      <c r="G953" s="20" t="s">
        <v>17810</v>
      </c>
      <c r="H953" s="20" t="s">
        <v>110</v>
      </c>
      <c r="I953" s="20" t="s">
        <v>17811</v>
      </c>
      <c r="J953" s="20" t="s">
        <v>102</v>
      </c>
      <c r="K953" s="20" t="s">
        <v>14696</v>
      </c>
      <c r="L953" s="20" t="s">
        <v>17812</v>
      </c>
      <c r="M953" s="20"/>
      <c r="N953" s="20" t="s">
        <v>14698</v>
      </c>
      <c r="O953" s="20" t="s">
        <v>14761</v>
      </c>
      <c r="P953" s="20" t="s">
        <v>14787</v>
      </c>
      <c r="Q953" s="20"/>
      <c r="R953" s="20"/>
      <c r="S953" s="20" t="s">
        <v>17693</v>
      </c>
      <c r="T953" s="20" t="s">
        <v>14737</v>
      </c>
      <c r="U953" s="20" t="s">
        <v>17813</v>
      </c>
      <c r="V953" s="20" t="s">
        <v>17814</v>
      </c>
      <c r="W953" s="20"/>
      <c r="X953" s="20" t="s">
        <v>15226</v>
      </c>
      <c r="Y953" s="20" t="s">
        <v>69</v>
      </c>
      <c r="Z953" s="20"/>
      <c r="AA953" s="20" t="s">
        <v>17815</v>
      </c>
      <c r="AB953" s="20" t="s">
        <v>69</v>
      </c>
      <c r="AC953" s="20" t="s">
        <v>14884</v>
      </c>
      <c r="AD953" s="20" t="s">
        <v>69</v>
      </c>
      <c r="AE953" s="20" t="s">
        <v>17816</v>
      </c>
      <c r="AF953" s="20" t="s">
        <v>68</v>
      </c>
      <c r="AG953" s="20"/>
      <c r="AH953" s="20"/>
      <c r="AI953" s="20" t="s">
        <v>14875</v>
      </c>
      <c r="AJ953" s="20" t="s">
        <v>17817</v>
      </c>
      <c r="AK953" s="20" t="s">
        <v>14283</v>
      </c>
      <c r="AL953" s="20" t="s">
        <v>14238</v>
      </c>
      <c r="AM953" s="20" t="s">
        <v>15199</v>
      </c>
      <c r="AN953" s="20" t="s">
        <v>105</v>
      </c>
      <c r="AO953" s="20"/>
    </row>
    <row r="954" spans="1:41" x14ac:dyDescent="0.2">
      <c r="A954" s="20" t="s">
        <v>3550</v>
      </c>
      <c r="B954" s="20" t="s">
        <v>17808</v>
      </c>
      <c r="C954" s="20" t="s">
        <v>17809</v>
      </c>
      <c r="D954" s="20" t="s">
        <v>430</v>
      </c>
      <c r="E954" s="20" t="s">
        <v>3552</v>
      </c>
      <c r="F954" s="20" t="s">
        <v>1383</v>
      </c>
      <c r="G954" s="20" t="s">
        <v>17810</v>
      </c>
      <c r="H954" s="20" t="s">
        <v>110</v>
      </c>
      <c r="I954" s="20" t="s">
        <v>17811</v>
      </c>
      <c r="J954" s="20" t="s">
        <v>102</v>
      </c>
      <c r="K954" s="20" t="s">
        <v>14696</v>
      </c>
      <c r="L954" s="20" t="s">
        <v>17812</v>
      </c>
      <c r="M954" s="20"/>
      <c r="N954" s="20" t="s">
        <v>14742</v>
      </c>
      <c r="O954" s="20" t="s">
        <v>14761</v>
      </c>
      <c r="P954" s="20" t="s">
        <v>14787</v>
      </c>
      <c r="Q954" s="20"/>
      <c r="R954" s="20"/>
      <c r="S954" s="20" t="s">
        <v>17693</v>
      </c>
      <c r="T954" s="20" t="s">
        <v>14737</v>
      </c>
      <c r="U954" s="20" t="s">
        <v>16893</v>
      </c>
      <c r="V954" s="20" t="s">
        <v>17818</v>
      </c>
      <c r="W954" s="20"/>
      <c r="X954" s="20" t="s">
        <v>16142</v>
      </c>
      <c r="Y954" s="20" t="s">
        <v>69</v>
      </c>
      <c r="Z954" s="20"/>
      <c r="AA954" s="20" t="s">
        <v>17815</v>
      </c>
      <c r="AB954" s="20" t="s">
        <v>69</v>
      </c>
      <c r="AC954" s="20" t="s">
        <v>14884</v>
      </c>
      <c r="AD954" s="20" t="s">
        <v>69</v>
      </c>
      <c r="AE954" s="20" t="s">
        <v>17819</v>
      </c>
      <c r="AF954" s="20" t="s">
        <v>68</v>
      </c>
      <c r="AG954" s="20"/>
      <c r="AH954" s="20"/>
      <c r="AI954" s="20" t="s">
        <v>14875</v>
      </c>
      <c r="AJ954" s="20" t="s">
        <v>17817</v>
      </c>
      <c r="AK954" s="20" t="s">
        <v>14283</v>
      </c>
      <c r="AL954" s="20" t="s">
        <v>14238</v>
      </c>
      <c r="AM954" s="20" t="s">
        <v>15199</v>
      </c>
      <c r="AN954" s="20" t="s">
        <v>105</v>
      </c>
      <c r="AO954" s="20"/>
    </row>
    <row r="955" spans="1:41" x14ac:dyDescent="0.2">
      <c r="A955" s="20" t="s">
        <v>3576</v>
      </c>
      <c r="B955" s="20" t="s">
        <v>17820</v>
      </c>
      <c r="C955" s="20" t="s">
        <v>17821</v>
      </c>
      <c r="D955" s="20" t="s">
        <v>571</v>
      </c>
      <c r="E955" s="20" t="s">
        <v>3578</v>
      </c>
      <c r="F955" s="20" t="s">
        <v>421</v>
      </c>
      <c r="G955" s="20" t="s">
        <v>17822</v>
      </c>
      <c r="H955" s="20" t="s">
        <v>110</v>
      </c>
      <c r="I955" s="20" t="s">
        <v>17823</v>
      </c>
      <c r="J955" s="20" t="s">
        <v>102</v>
      </c>
      <c r="K955" s="20" t="s">
        <v>14732</v>
      </c>
      <c r="L955" s="20" t="s">
        <v>17824</v>
      </c>
      <c r="M955" s="20" t="s">
        <v>17825</v>
      </c>
      <c r="N955" s="20" t="s">
        <v>15258</v>
      </c>
      <c r="O955" s="20" t="s">
        <v>14772</v>
      </c>
      <c r="P955" s="20" t="s">
        <v>14700</v>
      </c>
      <c r="Q955" s="20"/>
      <c r="R955" s="20"/>
      <c r="S955" s="20" t="s">
        <v>17826</v>
      </c>
      <c r="T955" s="20" t="s">
        <v>14737</v>
      </c>
      <c r="U955" s="20" t="s">
        <v>17827</v>
      </c>
      <c r="V955" s="20" t="s">
        <v>16846</v>
      </c>
      <c r="W955" s="20" t="s">
        <v>17828</v>
      </c>
      <c r="X955" s="20" t="s">
        <v>15700</v>
      </c>
      <c r="Y955" s="20" t="s">
        <v>69</v>
      </c>
      <c r="Z955" s="20"/>
      <c r="AA955" s="20" t="s">
        <v>17829</v>
      </c>
      <c r="AB955" s="20" t="s">
        <v>69</v>
      </c>
      <c r="AC955" s="20" t="s">
        <v>14884</v>
      </c>
      <c r="AD955" s="20" t="s">
        <v>69</v>
      </c>
      <c r="AE955" s="20" t="s">
        <v>17830</v>
      </c>
      <c r="AF955" s="20" t="s">
        <v>68</v>
      </c>
      <c r="AG955" s="20" t="s">
        <v>17831</v>
      </c>
      <c r="AH955" s="20"/>
      <c r="AI955" s="20" t="s">
        <v>14875</v>
      </c>
      <c r="AJ955" s="20" t="s">
        <v>14283</v>
      </c>
      <c r="AK955" s="20" t="s">
        <v>14283</v>
      </c>
      <c r="AL955" s="20"/>
      <c r="AM955" s="20" t="s">
        <v>14910</v>
      </c>
      <c r="AN955" s="20" t="s">
        <v>105</v>
      </c>
      <c r="AO955" s="20"/>
    </row>
    <row r="956" spans="1:41" x14ac:dyDescent="0.2">
      <c r="A956" s="20" t="s">
        <v>3576</v>
      </c>
      <c r="B956" s="20" t="s">
        <v>17820</v>
      </c>
      <c r="C956" s="20" t="s">
        <v>17821</v>
      </c>
      <c r="D956" s="20" t="s">
        <v>571</v>
      </c>
      <c r="E956" s="20" t="s">
        <v>3578</v>
      </c>
      <c r="F956" s="20" t="s">
        <v>421</v>
      </c>
      <c r="G956" s="20" t="s">
        <v>17822</v>
      </c>
      <c r="H956" s="20" t="s">
        <v>110</v>
      </c>
      <c r="I956" s="20" t="s">
        <v>17823</v>
      </c>
      <c r="J956" s="20" t="s">
        <v>102</v>
      </c>
      <c r="K956" s="20" t="s">
        <v>14732</v>
      </c>
      <c r="L956" s="20" t="s">
        <v>17824</v>
      </c>
      <c r="M956" s="20" t="s">
        <v>17825</v>
      </c>
      <c r="N956" s="20" t="s">
        <v>15258</v>
      </c>
      <c r="O956" s="20" t="s">
        <v>14772</v>
      </c>
      <c r="P956" s="20" t="s">
        <v>14700</v>
      </c>
      <c r="Q956" s="20"/>
      <c r="R956" s="20"/>
      <c r="S956" s="20" t="s">
        <v>17826</v>
      </c>
      <c r="T956" s="20" t="s">
        <v>14762</v>
      </c>
      <c r="U956" s="20" t="s">
        <v>15619</v>
      </c>
      <c r="V956" s="20" t="s">
        <v>14832</v>
      </c>
      <c r="W956" s="20"/>
      <c r="X956" s="20" t="s">
        <v>17832</v>
      </c>
      <c r="Y956" s="20" t="s">
        <v>69</v>
      </c>
      <c r="Z956" s="20"/>
      <c r="AA956" s="20" t="s">
        <v>17833</v>
      </c>
      <c r="AB956" s="20" t="s">
        <v>69</v>
      </c>
      <c r="AC956" s="20" t="s">
        <v>14884</v>
      </c>
      <c r="AD956" s="20" t="s">
        <v>69</v>
      </c>
      <c r="AE956" s="20" t="s">
        <v>17834</v>
      </c>
      <c r="AF956" s="20" t="s">
        <v>68</v>
      </c>
      <c r="AG956" s="20" t="s">
        <v>17831</v>
      </c>
      <c r="AH956" s="20"/>
      <c r="AI956" s="20" t="s">
        <v>14875</v>
      </c>
      <c r="AJ956" s="20" t="s">
        <v>14283</v>
      </c>
      <c r="AK956" s="20" t="s">
        <v>14283</v>
      </c>
      <c r="AL956" s="20"/>
      <c r="AM956" s="20" t="s">
        <v>14910</v>
      </c>
      <c r="AN956" s="20" t="s">
        <v>105</v>
      </c>
      <c r="AO956" s="20"/>
    </row>
    <row r="957" spans="1:41" x14ac:dyDescent="0.2">
      <c r="A957" s="20" t="s">
        <v>3576</v>
      </c>
      <c r="B957" s="20" t="s">
        <v>17820</v>
      </c>
      <c r="C957" s="20" t="s">
        <v>17821</v>
      </c>
      <c r="D957" s="20" t="s">
        <v>571</v>
      </c>
      <c r="E957" s="20" t="s">
        <v>3578</v>
      </c>
      <c r="F957" s="20" t="s">
        <v>421</v>
      </c>
      <c r="G957" s="20" t="s">
        <v>17822</v>
      </c>
      <c r="H957" s="20" t="s">
        <v>110</v>
      </c>
      <c r="I957" s="20" t="s">
        <v>17823</v>
      </c>
      <c r="J957" s="20" t="s">
        <v>102</v>
      </c>
      <c r="K957" s="20" t="s">
        <v>14732</v>
      </c>
      <c r="L957" s="20" t="s">
        <v>17824</v>
      </c>
      <c r="M957" s="20" t="s">
        <v>17825</v>
      </c>
      <c r="N957" s="20" t="s">
        <v>15258</v>
      </c>
      <c r="O957" s="20" t="s">
        <v>14772</v>
      </c>
      <c r="P957" s="20" t="s">
        <v>14700</v>
      </c>
      <c r="Q957" s="20"/>
      <c r="R957" s="20"/>
      <c r="S957" s="20" t="s">
        <v>17826</v>
      </c>
      <c r="T957" s="20" t="s">
        <v>14737</v>
      </c>
      <c r="U957" s="20" t="s">
        <v>17813</v>
      </c>
      <c r="V957" s="20" t="s">
        <v>17835</v>
      </c>
      <c r="W957" s="20"/>
      <c r="X957" s="20" t="s">
        <v>17836</v>
      </c>
      <c r="Y957" s="20" t="s">
        <v>69</v>
      </c>
      <c r="Z957" s="20"/>
      <c r="AA957" s="20" t="s">
        <v>17833</v>
      </c>
      <c r="AB957" s="20" t="s">
        <v>69</v>
      </c>
      <c r="AC957" s="20" t="s">
        <v>14884</v>
      </c>
      <c r="AD957" s="20" t="s">
        <v>69</v>
      </c>
      <c r="AE957" s="20" t="s">
        <v>17830</v>
      </c>
      <c r="AF957" s="20" t="s">
        <v>69</v>
      </c>
      <c r="AG957" s="20" t="s">
        <v>17837</v>
      </c>
      <c r="AH957" s="20"/>
      <c r="AI957" s="20" t="s">
        <v>14875</v>
      </c>
      <c r="AJ957" s="20" t="s">
        <v>14283</v>
      </c>
      <c r="AK957" s="20" t="s">
        <v>14283</v>
      </c>
      <c r="AL957" s="20"/>
      <c r="AM957" s="20" t="s">
        <v>14910</v>
      </c>
      <c r="AN957" s="20" t="s">
        <v>105</v>
      </c>
      <c r="AO957" s="20"/>
    </row>
    <row r="958" spans="1:41" x14ac:dyDescent="0.2">
      <c r="A958" s="20" t="s">
        <v>3576</v>
      </c>
      <c r="B958" s="20" t="s">
        <v>17820</v>
      </c>
      <c r="C958" s="20" t="s">
        <v>17821</v>
      </c>
      <c r="D958" s="20" t="s">
        <v>571</v>
      </c>
      <c r="E958" s="20" t="s">
        <v>3578</v>
      </c>
      <c r="F958" s="20" t="s">
        <v>421</v>
      </c>
      <c r="G958" s="20" t="s">
        <v>17822</v>
      </c>
      <c r="H958" s="20" t="s">
        <v>110</v>
      </c>
      <c r="I958" s="20" t="s">
        <v>17823</v>
      </c>
      <c r="J958" s="20" t="s">
        <v>102</v>
      </c>
      <c r="K958" s="20" t="s">
        <v>14732</v>
      </c>
      <c r="L958" s="20" t="s">
        <v>17824</v>
      </c>
      <c r="M958" s="20" t="s">
        <v>17825</v>
      </c>
      <c r="N958" s="20" t="s">
        <v>15258</v>
      </c>
      <c r="O958" s="20" t="s">
        <v>14772</v>
      </c>
      <c r="P958" s="20" t="s">
        <v>14700</v>
      </c>
      <c r="Q958" s="20"/>
      <c r="R958" s="20"/>
      <c r="S958" s="20" t="s">
        <v>17826</v>
      </c>
      <c r="T958" s="20" t="s">
        <v>14762</v>
      </c>
      <c r="U958" s="20" t="s">
        <v>17073</v>
      </c>
      <c r="V958" s="20" t="s">
        <v>17838</v>
      </c>
      <c r="W958" s="20"/>
      <c r="X958" s="20" t="s">
        <v>15350</v>
      </c>
      <c r="Y958" s="20" t="s">
        <v>69</v>
      </c>
      <c r="Z958" s="20"/>
      <c r="AA958" s="20" t="s">
        <v>17833</v>
      </c>
      <c r="AB958" s="20" t="s">
        <v>69</v>
      </c>
      <c r="AC958" s="20" t="s">
        <v>14884</v>
      </c>
      <c r="AD958" s="20" t="s">
        <v>69</v>
      </c>
      <c r="AE958" s="20" t="s">
        <v>17830</v>
      </c>
      <c r="AF958" s="20" t="s">
        <v>69</v>
      </c>
      <c r="AG958" s="20" t="s">
        <v>17837</v>
      </c>
      <c r="AH958" s="20"/>
      <c r="AI958" s="20" t="s">
        <v>14875</v>
      </c>
      <c r="AJ958" s="20" t="s">
        <v>14283</v>
      </c>
      <c r="AK958" s="20" t="s">
        <v>14283</v>
      </c>
      <c r="AL958" s="20"/>
      <c r="AM958" s="20" t="s">
        <v>14910</v>
      </c>
      <c r="AN958" s="20" t="s">
        <v>105</v>
      </c>
      <c r="AO958" s="20"/>
    </row>
    <row r="959" spans="1:41" x14ac:dyDescent="0.2">
      <c r="A959" s="20" t="s">
        <v>3654</v>
      </c>
      <c r="B959" s="20" t="s">
        <v>17839</v>
      </c>
      <c r="C959" s="20" t="s">
        <v>17054</v>
      </c>
      <c r="D959" s="20" t="s">
        <v>571</v>
      </c>
      <c r="E959" s="20" t="s">
        <v>3656</v>
      </c>
      <c r="F959" s="20" t="s">
        <v>421</v>
      </c>
      <c r="G959" s="20" t="s">
        <v>17840</v>
      </c>
      <c r="H959" s="20" t="s">
        <v>14694</v>
      </c>
      <c r="I959" s="20" t="s">
        <v>17841</v>
      </c>
      <c r="J959" s="20" t="s">
        <v>102</v>
      </c>
      <c r="K959" s="20" t="s">
        <v>14732</v>
      </c>
      <c r="L959" s="20" t="s">
        <v>17842</v>
      </c>
      <c r="M959" s="20"/>
      <c r="N959" s="20" t="s">
        <v>14786</v>
      </c>
      <c r="O959" s="20" t="s">
        <v>14772</v>
      </c>
      <c r="P959" s="20" t="s">
        <v>14787</v>
      </c>
      <c r="Q959" s="20"/>
      <c r="R959" s="20"/>
      <c r="S959" s="20" t="s">
        <v>17843</v>
      </c>
      <c r="T959" s="20" t="s">
        <v>14790</v>
      </c>
      <c r="U959" s="20" t="s">
        <v>17844</v>
      </c>
      <c r="V959" s="20" t="s">
        <v>17845</v>
      </c>
      <c r="W959" s="20" t="s">
        <v>17846</v>
      </c>
      <c r="X959" s="20" t="s">
        <v>17847</v>
      </c>
      <c r="Y959" s="20" t="s">
        <v>69</v>
      </c>
      <c r="Z959" s="20"/>
      <c r="AA959" s="20" t="s">
        <v>17848</v>
      </c>
      <c r="AB959" s="20" t="s">
        <v>69</v>
      </c>
      <c r="AC959" s="20" t="s">
        <v>68</v>
      </c>
      <c r="AD959" s="20" t="s">
        <v>69</v>
      </c>
      <c r="AE959" s="20" t="s">
        <v>17849</v>
      </c>
      <c r="AF959" s="20" t="s">
        <v>68</v>
      </c>
      <c r="AG959" s="20" t="s">
        <v>17850</v>
      </c>
      <c r="AH959" s="20"/>
      <c r="AI959" s="20" t="s">
        <v>14875</v>
      </c>
      <c r="AJ959" s="20" t="s">
        <v>14238</v>
      </c>
      <c r="AK959" s="20" t="s">
        <v>14283</v>
      </c>
      <c r="AL959" s="20" t="s">
        <v>17851</v>
      </c>
      <c r="AM959" s="20" t="s">
        <v>14910</v>
      </c>
      <c r="AN959" s="20" t="s">
        <v>105</v>
      </c>
      <c r="AO959" s="20"/>
    </row>
    <row r="960" spans="1:41" x14ac:dyDescent="0.2">
      <c r="A960" s="20" t="s">
        <v>3654</v>
      </c>
      <c r="B960" s="20" t="s">
        <v>17839</v>
      </c>
      <c r="C960" s="20" t="s">
        <v>17054</v>
      </c>
      <c r="D960" s="20" t="s">
        <v>571</v>
      </c>
      <c r="E960" s="20" t="s">
        <v>3656</v>
      </c>
      <c r="F960" s="20" t="s">
        <v>421</v>
      </c>
      <c r="G960" s="20" t="s">
        <v>17840</v>
      </c>
      <c r="H960" s="20" t="s">
        <v>14694</v>
      </c>
      <c r="I960" s="20" t="s">
        <v>17841</v>
      </c>
      <c r="J960" s="20" t="s">
        <v>102</v>
      </c>
      <c r="K960" s="20" t="s">
        <v>14732</v>
      </c>
      <c r="L960" s="20" t="s">
        <v>17842</v>
      </c>
      <c r="M960" s="20"/>
      <c r="N960" s="20" t="s">
        <v>14786</v>
      </c>
      <c r="O960" s="20" t="s">
        <v>14772</v>
      </c>
      <c r="P960" s="20" t="s">
        <v>14787</v>
      </c>
      <c r="Q960" s="20"/>
      <c r="R960" s="20"/>
      <c r="S960" s="20" t="s">
        <v>17843</v>
      </c>
      <c r="T960" s="20" t="s">
        <v>14790</v>
      </c>
      <c r="U960" s="20" t="s">
        <v>17852</v>
      </c>
      <c r="V960" s="20" t="s">
        <v>16272</v>
      </c>
      <c r="W960" s="20" t="s">
        <v>17853</v>
      </c>
      <c r="X960" s="20" t="s">
        <v>17854</v>
      </c>
      <c r="Y960" s="20" t="s">
        <v>69</v>
      </c>
      <c r="Z960" s="20"/>
      <c r="AA960" s="20" t="s">
        <v>17848</v>
      </c>
      <c r="AB960" s="20" t="s">
        <v>69</v>
      </c>
      <c r="AC960" s="20" t="s">
        <v>68</v>
      </c>
      <c r="AD960" s="20" t="s">
        <v>69</v>
      </c>
      <c r="AE960" s="20" t="s">
        <v>17849</v>
      </c>
      <c r="AF960" s="20" t="s">
        <v>69</v>
      </c>
      <c r="AG960" s="20" t="s">
        <v>17855</v>
      </c>
      <c r="AH960" s="20"/>
      <c r="AI960" s="20" t="s">
        <v>14875</v>
      </c>
      <c r="AJ960" s="20" t="s">
        <v>14238</v>
      </c>
      <c r="AK960" s="20" t="s">
        <v>14283</v>
      </c>
      <c r="AL960" s="20" t="s">
        <v>17851</v>
      </c>
      <c r="AM960" s="20" t="s">
        <v>14910</v>
      </c>
      <c r="AN960" s="20" t="s">
        <v>105</v>
      </c>
      <c r="AO960" s="20"/>
    </row>
    <row r="961" spans="1:41" x14ac:dyDescent="0.2">
      <c r="A961" s="20" t="s">
        <v>3654</v>
      </c>
      <c r="B961" s="20" t="s">
        <v>17839</v>
      </c>
      <c r="C961" s="20" t="s">
        <v>17054</v>
      </c>
      <c r="D961" s="20" t="s">
        <v>571</v>
      </c>
      <c r="E961" s="20" t="s">
        <v>3656</v>
      </c>
      <c r="F961" s="20" t="s">
        <v>421</v>
      </c>
      <c r="G961" s="20" t="s">
        <v>17840</v>
      </c>
      <c r="H961" s="20" t="s">
        <v>14694</v>
      </c>
      <c r="I961" s="20" t="s">
        <v>17841</v>
      </c>
      <c r="J961" s="20" t="s">
        <v>102</v>
      </c>
      <c r="K961" s="20" t="s">
        <v>14732</v>
      </c>
      <c r="L961" s="20" t="s">
        <v>17842</v>
      </c>
      <c r="M961" s="20"/>
      <c r="N961" s="20" t="s">
        <v>14786</v>
      </c>
      <c r="O961" s="20" t="s">
        <v>14772</v>
      </c>
      <c r="P961" s="20" t="s">
        <v>14787</v>
      </c>
      <c r="Q961" s="20"/>
      <c r="R961" s="20"/>
      <c r="S961" s="20" t="s">
        <v>17843</v>
      </c>
      <c r="T961" s="20" t="s">
        <v>14790</v>
      </c>
      <c r="U961" s="20" t="s">
        <v>17856</v>
      </c>
      <c r="V961" s="20" t="s">
        <v>17857</v>
      </c>
      <c r="W961" s="20" t="s">
        <v>17858</v>
      </c>
      <c r="X961" s="20" t="s">
        <v>17859</v>
      </c>
      <c r="Y961" s="20" t="s">
        <v>69</v>
      </c>
      <c r="Z961" s="20"/>
      <c r="AA961" s="20" t="s">
        <v>17848</v>
      </c>
      <c r="AB961" s="20" t="s">
        <v>69</v>
      </c>
      <c r="AC961" s="20" t="s">
        <v>68</v>
      </c>
      <c r="AD961" s="20" t="s">
        <v>69</v>
      </c>
      <c r="AE961" s="20" t="s">
        <v>17849</v>
      </c>
      <c r="AF961" s="20" t="s">
        <v>69</v>
      </c>
      <c r="AG961" s="20" t="s">
        <v>17860</v>
      </c>
      <c r="AH961" s="20"/>
      <c r="AI961" s="20" t="s">
        <v>14875</v>
      </c>
      <c r="AJ961" s="20" t="s">
        <v>14238</v>
      </c>
      <c r="AK961" s="20" t="s">
        <v>14283</v>
      </c>
      <c r="AL961" s="20" t="s">
        <v>17851</v>
      </c>
      <c r="AM961" s="20" t="s">
        <v>14910</v>
      </c>
      <c r="AN961" s="20" t="s">
        <v>105</v>
      </c>
      <c r="AO961" s="20"/>
    </row>
    <row r="962" spans="1:41" x14ac:dyDescent="0.2">
      <c r="A962" s="20" t="s">
        <v>3654</v>
      </c>
      <c r="B962" s="20" t="s">
        <v>17839</v>
      </c>
      <c r="C962" s="20" t="s">
        <v>17054</v>
      </c>
      <c r="D962" s="20" t="s">
        <v>571</v>
      </c>
      <c r="E962" s="20" t="s">
        <v>3656</v>
      </c>
      <c r="F962" s="20" t="s">
        <v>421</v>
      </c>
      <c r="G962" s="20" t="s">
        <v>17840</v>
      </c>
      <c r="H962" s="20" t="s">
        <v>14694</v>
      </c>
      <c r="I962" s="20" t="s">
        <v>17841</v>
      </c>
      <c r="J962" s="20" t="s">
        <v>102</v>
      </c>
      <c r="K962" s="20" t="s">
        <v>14732</v>
      </c>
      <c r="L962" s="20" t="s">
        <v>17842</v>
      </c>
      <c r="M962" s="20"/>
      <c r="N962" s="20" t="s">
        <v>14786</v>
      </c>
      <c r="O962" s="20" t="s">
        <v>14772</v>
      </c>
      <c r="P962" s="20" t="s">
        <v>14787</v>
      </c>
      <c r="Q962" s="20"/>
      <c r="R962" s="20"/>
      <c r="S962" s="20" t="s">
        <v>17843</v>
      </c>
      <c r="T962" s="20" t="s">
        <v>14790</v>
      </c>
      <c r="U962" s="20" t="s">
        <v>17861</v>
      </c>
      <c r="V962" s="20" t="s">
        <v>17862</v>
      </c>
      <c r="W962" s="20" t="s">
        <v>17863</v>
      </c>
      <c r="X962" s="20" t="s">
        <v>17864</v>
      </c>
      <c r="Y962" s="20" t="s">
        <v>69</v>
      </c>
      <c r="Z962" s="20"/>
      <c r="AA962" s="20" t="s">
        <v>17848</v>
      </c>
      <c r="AB962" s="20" t="s">
        <v>69</v>
      </c>
      <c r="AC962" s="20" t="s">
        <v>68</v>
      </c>
      <c r="AD962" s="20" t="s">
        <v>69</v>
      </c>
      <c r="AE962" s="20" t="s">
        <v>17849</v>
      </c>
      <c r="AF962" s="20" t="s">
        <v>69</v>
      </c>
      <c r="AG962" s="20" t="s">
        <v>17865</v>
      </c>
      <c r="AH962" s="20"/>
      <c r="AI962" s="20" t="s">
        <v>14875</v>
      </c>
      <c r="AJ962" s="20" t="s">
        <v>14238</v>
      </c>
      <c r="AK962" s="20" t="s">
        <v>14283</v>
      </c>
      <c r="AL962" s="20" t="s">
        <v>17851</v>
      </c>
      <c r="AM962" s="20" t="s">
        <v>14910</v>
      </c>
      <c r="AN962" s="20" t="s">
        <v>105</v>
      </c>
      <c r="AO962" s="20"/>
    </row>
    <row r="963" spans="1:41" x14ac:dyDescent="0.2">
      <c r="A963" s="20" t="s">
        <v>3708</v>
      </c>
      <c r="B963" s="20" t="s">
        <v>17866</v>
      </c>
      <c r="C963" s="20" t="s">
        <v>16405</v>
      </c>
      <c r="D963" s="20" t="s">
        <v>571</v>
      </c>
      <c r="E963" s="20" t="s">
        <v>3710</v>
      </c>
      <c r="F963" s="20" t="s">
        <v>421</v>
      </c>
      <c r="G963" s="20" t="s">
        <v>17867</v>
      </c>
      <c r="H963" s="20" t="s">
        <v>110</v>
      </c>
      <c r="I963" s="20" t="s">
        <v>17868</v>
      </c>
      <c r="J963" s="20" t="s">
        <v>101</v>
      </c>
      <c r="K963" s="20" t="s">
        <v>14696</v>
      </c>
      <c r="L963" s="20"/>
      <c r="M963" s="20" t="s">
        <v>17869</v>
      </c>
      <c r="N963" s="20" t="s">
        <v>14786</v>
      </c>
      <c r="O963" s="20" t="s">
        <v>14761</v>
      </c>
      <c r="P963" s="20" t="s">
        <v>14787</v>
      </c>
      <c r="Q963" s="20"/>
      <c r="R963" s="20"/>
      <c r="S963" s="20" t="s">
        <v>17870</v>
      </c>
      <c r="T963" s="20" t="s">
        <v>14709</v>
      </c>
      <c r="U963" s="20" t="s">
        <v>15845</v>
      </c>
      <c r="V963" s="20" t="s">
        <v>15860</v>
      </c>
      <c r="W963" s="20"/>
      <c r="X963" s="20"/>
      <c r="Y963" s="20" t="s">
        <v>68</v>
      </c>
      <c r="Z963" s="20" t="s">
        <v>16594</v>
      </c>
      <c r="AA963" s="20" t="s">
        <v>17871</v>
      </c>
      <c r="AB963" s="20" t="s">
        <v>69</v>
      </c>
      <c r="AC963" s="20" t="s">
        <v>69</v>
      </c>
      <c r="AD963" s="20" t="s">
        <v>69</v>
      </c>
      <c r="AE963" s="20" t="s">
        <v>17872</v>
      </c>
      <c r="AF963" s="20" t="s">
        <v>68</v>
      </c>
      <c r="AG963" s="20" t="s">
        <v>17873</v>
      </c>
      <c r="AH963" s="20"/>
      <c r="AI963" s="20" t="s">
        <v>14887</v>
      </c>
      <c r="AJ963" s="20" t="s">
        <v>14238</v>
      </c>
      <c r="AK963" s="20" t="s">
        <v>14238</v>
      </c>
      <c r="AL963" s="20"/>
      <c r="AM963" s="20"/>
      <c r="AN963" s="20" t="s">
        <v>110</v>
      </c>
      <c r="AO963" s="20"/>
    </row>
    <row r="964" spans="1:41" x14ac:dyDescent="0.2">
      <c r="A964" s="20" t="s">
        <v>3708</v>
      </c>
      <c r="B964" s="20" t="s">
        <v>17866</v>
      </c>
      <c r="C964" s="20" t="s">
        <v>16405</v>
      </c>
      <c r="D964" s="20" t="s">
        <v>571</v>
      </c>
      <c r="E964" s="20" t="s">
        <v>3710</v>
      </c>
      <c r="F964" s="20" t="s">
        <v>421</v>
      </c>
      <c r="G964" s="20" t="s">
        <v>17867</v>
      </c>
      <c r="H964" s="20" t="s">
        <v>110</v>
      </c>
      <c r="I964" s="20" t="s">
        <v>17868</v>
      </c>
      <c r="J964" s="20" t="s">
        <v>101</v>
      </c>
      <c r="K964" s="20" t="s">
        <v>14696</v>
      </c>
      <c r="L964" s="20"/>
      <c r="M964" s="20" t="s">
        <v>17869</v>
      </c>
      <c r="N964" s="20" t="s">
        <v>14786</v>
      </c>
      <c r="O964" s="20" t="s">
        <v>14761</v>
      </c>
      <c r="P964" s="20" t="s">
        <v>14787</v>
      </c>
      <c r="Q964" s="20"/>
      <c r="R964" s="20"/>
      <c r="S964" s="20" t="s">
        <v>17870</v>
      </c>
      <c r="T964" s="20" t="s">
        <v>14704</v>
      </c>
      <c r="U964" s="20" t="s">
        <v>14914</v>
      </c>
      <c r="V964" s="20" t="s">
        <v>15473</v>
      </c>
      <c r="W964" s="20"/>
      <c r="X964" s="20"/>
      <c r="Y964" s="20" t="s">
        <v>68</v>
      </c>
      <c r="Z964" s="20" t="s">
        <v>15472</v>
      </c>
      <c r="AA964" s="20" t="s">
        <v>17871</v>
      </c>
      <c r="AB964" s="20" t="s">
        <v>69</v>
      </c>
      <c r="AC964" s="20" t="s">
        <v>69</v>
      </c>
      <c r="AD964" s="20" t="s">
        <v>69</v>
      </c>
      <c r="AE964" s="20" t="s">
        <v>17872</v>
      </c>
      <c r="AF964" s="20" t="s">
        <v>68</v>
      </c>
      <c r="AG964" s="20" t="s">
        <v>17873</v>
      </c>
      <c r="AH964" s="20"/>
      <c r="AI964" s="20" t="s">
        <v>14887</v>
      </c>
      <c r="AJ964" s="20" t="s">
        <v>14238</v>
      </c>
      <c r="AK964" s="20" t="s">
        <v>14238</v>
      </c>
      <c r="AL964" s="20"/>
      <c r="AM964" s="20"/>
      <c r="AN964" s="20" t="s">
        <v>110</v>
      </c>
      <c r="AO964" s="20"/>
    </row>
    <row r="965" spans="1:41" x14ac:dyDescent="0.2">
      <c r="A965" s="20" t="s">
        <v>3708</v>
      </c>
      <c r="B965" s="20" t="s">
        <v>17866</v>
      </c>
      <c r="C965" s="20" t="s">
        <v>16405</v>
      </c>
      <c r="D965" s="20" t="s">
        <v>571</v>
      </c>
      <c r="E965" s="20" t="s">
        <v>3710</v>
      </c>
      <c r="F965" s="20" t="s">
        <v>421</v>
      </c>
      <c r="G965" s="20" t="s">
        <v>17867</v>
      </c>
      <c r="H965" s="20" t="s">
        <v>110</v>
      </c>
      <c r="I965" s="20" t="s">
        <v>17868</v>
      </c>
      <c r="J965" s="20" t="s">
        <v>101</v>
      </c>
      <c r="K965" s="20" t="s">
        <v>14696</v>
      </c>
      <c r="L965" s="20"/>
      <c r="M965" s="20" t="s">
        <v>17869</v>
      </c>
      <c r="N965" s="20" t="s">
        <v>14786</v>
      </c>
      <c r="O965" s="20" t="s">
        <v>14761</v>
      </c>
      <c r="P965" s="20" t="s">
        <v>14787</v>
      </c>
      <c r="Q965" s="20"/>
      <c r="R965" s="20"/>
      <c r="S965" s="20" t="s">
        <v>17870</v>
      </c>
      <c r="T965" s="20" t="s">
        <v>14709</v>
      </c>
      <c r="U965" s="20" t="s">
        <v>14816</v>
      </c>
      <c r="V965" s="20" t="s">
        <v>16594</v>
      </c>
      <c r="W965" s="20"/>
      <c r="X965" s="20"/>
      <c r="Y965" s="20" t="s">
        <v>69</v>
      </c>
      <c r="Z965" s="20"/>
      <c r="AA965" s="20" t="s">
        <v>16293</v>
      </c>
      <c r="AB965" s="20" t="s">
        <v>69</v>
      </c>
      <c r="AC965" s="20" t="s">
        <v>69</v>
      </c>
      <c r="AD965" s="20" t="s">
        <v>69</v>
      </c>
      <c r="AE965" s="20" t="s">
        <v>17874</v>
      </c>
      <c r="AF965" s="20" t="s">
        <v>69</v>
      </c>
      <c r="AG965" s="20" t="s">
        <v>17875</v>
      </c>
      <c r="AH965" s="20"/>
      <c r="AI965" s="20" t="s">
        <v>14887</v>
      </c>
      <c r="AJ965" s="20" t="s">
        <v>14238</v>
      </c>
      <c r="AK965" s="20" t="s">
        <v>14238</v>
      </c>
      <c r="AL965" s="20"/>
      <c r="AM965" s="20"/>
      <c r="AN965" s="20" t="s">
        <v>105</v>
      </c>
      <c r="AO965" s="20"/>
    </row>
    <row r="966" spans="1:41" x14ac:dyDescent="0.2">
      <c r="A966" s="20" t="s">
        <v>3708</v>
      </c>
      <c r="B966" s="20" t="s">
        <v>17866</v>
      </c>
      <c r="C966" s="20" t="s">
        <v>16405</v>
      </c>
      <c r="D966" s="20" t="s">
        <v>571</v>
      </c>
      <c r="E966" s="20" t="s">
        <v>3710</v>
      </c>
      <c r="F966" s="20" t="s">
        <v>421</v>
      </c>
      <c r="G966" s="20" t="s">
        <v>17867</v>
      </c>
      <c r="H966" s="20" t="s">
        <v>110</v>
      </c>
      <c r="I966" s="20" t="s">
        <v>17868</v>
      </c>
      <c r="J966" s="20" t="s">
        <v>101</v>
      </c>
      <c r="K966" s="20" t="s">
        <v>14696</v>
      </c>
      <c r="L966" s="20"/>
      <c r="M966" s="20" t="s">
        <v>17869</v>
      </c>
      <c r="N966" s="20" t="s">
        <v>14786</v>
      </c>
      <c r="O966" s="20" t="s">
        <v>14761</v>
      </c>
      <c r="P966" s="20" t="s">
        <v>14787</v>
      </c>
      <c r="Q966" s="20"/>
      <c r="R966" s="20"/>
      <c r="S966" s="20" t="s">
        <v>17870</v>
      </c>
      <c r="T966" s="20" t="s">
        <v>14704</v>
      </c>
      <c r="U966" s="20" t="s">
        <v>14773</v>
      </c>
      <c r="V966" s="20" t="s">
        <v>14945</v>
      </c>
      <c r="W966" s="20"/>
      <c r="X966" s="20"/>
      <c r="Y966" s="20" t="s">
        <v>69</v>
      </c>
      <c r="Z966" s="20"/>
      <c r="AA966" s="20" t="s">
        <v>16293</v>
      </c>
      <c r="AB966" s="20" t="s">
        <v>69</v>
      </c>
      <c r="AC966" s="20" t="s">
        <v>69</v>
      </c>
      <c r="AD966" s="20" t="s">
        <v>69</v>
      </c>
      <c r="AE966" s="20" t="s">
        <v>17874</v>
      </c>
      <c r="AF966" s="20" t="s">
        <v>69</v>
      </c>
      <c r="AG966" s="20" t="s">
        <v>17875</v>
      </c>
      <c r="AH966" s="20"/>
      <c r="AI966" s="20" t="s">
        <v>14887</v>
      </c>
      <c r="AJ966" s="20" t="s">
        <v>14238</v>
      </c>
      <c r="AK966" s="20" t="s">
        <v>14238</v>
      </c>
      <c r="AL966" s="20"/>
      <c r="AM966" s="20"/>
      <c r="AN966" s="20" t="s">
        <v>105</v>
      </c>
      <c r="AO966" s="20"/>
    </row>
    <row r="967" spans="1:41" x14ac:dyDescent="0.2">
      <c r="A967" s="20" t="s">
        <v>3708</v>
      </c>
      <c r="B967" s="20" t="s">
        <v>17866</v>
      </c>
      <c r="C967" s="20" t="s">
        <v>16405</v>
      </c>
      <c r="D967" s="20" t="s">
        <v>571</v>
      </c>
      <c r="E967" s="20" t="s">
        <v>3710</v>
      </c>
      <c r="F967" s="20" t="s">
        <v>421</v>
      </c>
      <c r="G967" s="20" t="s">
        <v>17867</v>
      </c>
      <c r="H967" s="20" t="s">
        <v>110</v>
      </c>
      <c r="I967" s="20" t="s">
        <v>17868</v>
      </c>
      <c r="J967" s="20" t="s">
        <v>101</v>
      </c>
      <c r="K967" s="20" t="s">
        <v>14696</v>
      </c>
      <c r="L967" s="20"/>
      <c r="M967" s="20" t="s">
        <v>17869</v>
      </c>
      <c r="N967" s="20" t="s">
        <v>14786</v>
      </c>
      <c r="O967" s="20" t="s">
        <v>14761</v>
      </c>
      <c r="P967" s="20" t="s">
        <v>14787</v>
      </c>
      <c r="Q967" s="20"/>
      <c r="R967" s="20"/>
      <c r="S967" s="20" t="s">
        <v>17870</v>
      </c>
      <c r="T967" s="20" t="s">
        <v>14709</v>
      </c>
      <c r="U967" s="20" t="s">
        <v>14706</v>
      </c>
      <c r="V967" s="20" t="s">
        <v>15886</v>
      </c>
      <c r="W967" s="20"/>
      <c r="X967" s="20"/>
      <c r="Y967" s="20" t="s">
        <v>69</v>
      </c>
      <c r="Z967" s="20"/>
      <c r="AA967" s="20" t="s">
        <v>16293</v>
      </c>
      <c r="AB967" s="20" t="s">
        <v>69</v>
      </c>
      <c r="AC967" s="20" t="s">
        <v>69</v>
      </c>
      <c r="AD967" s="20" t="s">
        <v>69</v>
      </c>
      <c r="AE967" s="20" t="s">
        <v>17876</v>
      </c>
      <c r="AF967" s="20" t="s">
        <v>69</v>
      </c>
      <c r="AG967" s="20" t="s">
        <v>17877</v>
      </c>
      <c r="AH967" s="20"/>
      <c r="AI967" s="20" t="s">
        <v>14887</v>
      </c>
      <c r="AJ967" s="20" t="s">
        <v>14238</v>
      </c>
      <c r="AK967" s="20" t="s">
        <v>14238</v>
      </c>
      <c r="AL967" s="20"/>
      <c r="AM967" s="20"/>
      <c r="AN967" s="20" t="s">
        <v>105</v>
      </c>
      <c r="AO967" s="20"/>
    </row>
    <row r="968" spans="1:41" x14ac:dyDescent="0.2">
      <c r="A968" s="20" t="s">
        <v>3708</v>
      </c>
      <c r="B968" s="20" t="s">
        <v>17866</v>
      </c>
      <c r="C968" s="20" t="s">
        <v>16405</v>
      </c>
      <c r="D968" s="20" t="s">
        <v>571</v>
      </c>
      <c r="E968" s="20" t="s">
        <v>3710</v>
      </c>
      <c r="F968" s="20" t="s">
        <v>421</v>
      </c>
      <c r="G968" s="20" t="s">
        <v>17867</v>
      </c>
      <c r="H968" s="20" t="s">
        <v>110</v>
      </c>
      <c r="I968" s="20" t="s">
        <v>17868</v>
      </c>
      <c r="J968" s="20" t="s">
        <v>101</v>
      </c>
      <c r="K968" s="20" t="s">
        <v>14696</v>
      </c>
      <c r="L968" s="20"/>
      <c r="M968" s="20" t="s">
        <v>17869</v>
      </c>
      <c r="N968" s="20" t="s">
        <v>14786</v>
      </c>
      <c r="O968" s="20" t="s">
        <v>14761</v>
      </c>
      <c r="P968" s="20" t="s">
        <v>14787</v>
      </c>
      <c r="Q968" s="20"/>
      <c r="R968" s="20"/>
      <c r="S968" s="20" t="s">
        <v>17870</v>
      </c>
      <c r="T968" s="20" t="s">
        <v>14704</v>
      </c>
      <c r="U968" s="20" t="s">
        <v>16769</v>
      </c>
      <c r="V968" s="20" t="s">
        <v>15078</v>
      </c>
      <c r="W968" s="20"/>
      <c r="X968" s="20"/>
      <c r="Y968" s="20" t="s">
        <v>69</v>
      </c>
      <c r="Z968" s="20"/>
      <c r="AA968" s="20" t="s">
        <v>16293</v>
      </c>
      <c r="AB968" s="20" t="s">
        <v>69</v>
      </c>
      <c r="AC968" s="20" t="s">
        <v>69</v>
      </c>
      <c r="AD968" s="20" t="s">
        <v>69</v>
      </c>
      <c r="AE968" s="20" t="s">
        <v>17876</v>
      </c>
      <c r="AF968" s="20" t="s">
        <v>69</v>
      </c>
      <c r="AG968" s="20" t="s">
        <v>17877</v>
      </c>
      <c r="AH968" s="20"/>
      <c r="AI968" s="20" t="s">
        <v>14887</v>
      </c>
      <c r="AJ968" s="20" t="s">
        <v>14238</v>
      </c>
      <c r="AK968" s="20" t="s">
        <v>14238</v>
      </c>
      <c r="AL968" s="20"/>
      <c r="AM968" s="20"/>
      <c r="AN968" s="20" t="s">
        <v>105</v>
      </c>
      <c r="AO968" s="20"/>
    </row>
    <row r="969" spans="1:41" x14ac:dyDescent="0.2">
      <c r="A969" s="20" t="s">
        <v>3708</v>
      </c>
      <c r="B969" s="20" t="s">
        <v>17866</v>
      </c>
      <c r="C969" s="20" t="s">
        <v>16405</v>
      </c>
      <c r="D969" s="20" t="s">
        <v>571</v>
      </c>
      <c r="E969" s="20" t="s">
        <v>3710</v>
      </c>
      <c r="F969" s="20" t="s">
        <v>421</v>
      </c>
      <c r="G969" s="20" t="s">
        <v>17867</v>
      </c>
      <c r="H969" s="20" t="s">
        <v>110</v>
      </c>
      <c r="I969" s="20" t="s">
        <v>17868</v>
      </c>
      <c r="J969" s="20" t="s">
        <v>101</v>
      </c>
      <c r="K969" s="20" t="s">
        <v>14696</v>
      </c>
      <c r="L969" s="20"/>
      <c r="M969" s="20" t="s">
        <v>17869</v>
      </c>
      <c r="N969" s="20" t="s">
        <v>14786</v>
      </c>
      <c r="O969" s="20" t="s">
        <v>14761</v>
      </c>
      <c r="P969" s="20" t="s">
        <v>14787</v>
      </c>
      <c r="Q969" s="20"/>
      <c r="R969" s="20"/>
      <c r="S969" s="20" t="s">
        <v>17870</v>
      </c>
      <c r="T969" s="20" t="s">
        <v>14709</v>
      </c>
      <c r="U969" s="20" t="s">
        <v>14706</v>
      </c>
      <c r="V969" s="20" t="s">
        <v>16539</v>
      </c>
      <c r="W969" s="20"/>
      <c r="X969" s="20"/>
      <c r="Y969" s="20" t="s">
        <v>69</v>
      </c>
      <c r="Z969" s="20"/>
      <c r="AA969" s="20" t="s">
        <v>16293</v>
      </c>
      <c r="AB969" s="20" t="s">
        <v>69</v>
      </c>
      <c r="AC969" s="20" t="s">
        <v>69</v>
      </c>
      <c r="AD969" s="20" t="s">
        <v>69</v>
      </c>
      <c r="AE969" s="20" t="s">
        <v>17878</v>
      </c>
      <c r="AF969" s="20" t="s">
        <v>69</v>
      </c>
      <c r="AG969" s="20" t="s">
        <v>17879</v>
      </c>
      <c r="AH969" s="20"/>
      <c r="AI969" s="20" t="s">
        <v>14887</v>
      </c>
      <c r="AJ969" s="20" t="s">
        <v>14238</v>
      </c>
      <c r="AK969" s="20" t="s">
        <v>14238</v>
      </c>
      <c r="AL969" s="20"/>
      <c r="AM969" s="20"/>
      <c r="AN969" s="20" t="s">
        <v>105</v>
      </c>
      <c r="AO969" s="20"/>
    </row>
    <row r="970" spans="1:41" x14ac:dyDescent="0.2">
      <c r="A970" s="20" t="s">
        <v>3708</v>
      </c>
      <c r="B970" s="20" t="s">
        <v>17866</v>
      </c>
      <c r="C970" s="20" t="s">
        <v>16405</v>
      </c>
      <c r="D970" s="20" t="s">
        <v>571</v>
      </c>
      <c r="E970" s="20" t="s">
        <v>3710</v>
      </c>
      <c r="F970" s="20" t="s">
        <v>421</v>
      </c>
      <c r="G970" s="20" t="s">
        <v>17867</v>
      </c>
      <c r="H970" s="20" t="s">
        <v>110</v>
      </c>
      <c r="I970" s="20" t="s">
        <v>17868</v>
      </c>
      <c r="J970" s="20" t="s">
        <v>101</v>
      </c>
      <c r="K970" s="20" t="s">
        <v>14696</v>
      </c>
      <c r="L970" s="20"/>
      <c r="M970" s="20" t="s">
        <v>17869</v>
      </c>
      <c r="N970" s="20" t="s">
        <v>14786</v>
      </c>
      <c r="O970" s="20" t="s">
        <v>14761</v>
      </c>
      <c r="P970" s="20" t="s">
        <v>14787</v>
      </c>
      <c r="Q970" s="20"/>
      <c r="R970" s="20"/>
      <c r="S970" s="20" t="s">
        <v>17870</v>
      </c>
      <c r="T970" s="20" t="s">
        <v>14704</v>
      </c>
      <c r="U970" s="20" t="s">
        <v>14914</v>
      </c>
      <c r="V970" s="20" t="s">
        <v>14945</v>
      </c>
      <c r="W970" s="20"/>
      <c r="X970" s="20"/>
      <c r="Y970" s="20" t="s">
        <v>69</v>
      </c>
      <c r="Z970" s="20"/>
      <c r="AA970" s="20" t="s">
        <v>16293</v>
      </c>
      <c r="AB970" s="20" t="s">
        <v>69</v>
      </c>
      <c r="AC970" s="20" t="s">
        <v>69</v>
      </c>
      <c r="AD970" s="20" t="s">
        <v>69</v>
      </c>
      <c r="AE970" s="20" t="s">
        <v>17878</v>
      </c>
      <c r="AF970" s="20" t="s">
        <v>69</v>
      </c>
      <c r="AG970" s="20" t="s">
        <v>17879</v>
      </c>
      <c r="AH970" s="20"/>
      <c r="AI970" s="20" t="s">
        <v>14887</v>
      </c>
      <c r="AJ970" s="20" t="s">
        <v>14238</v>
      </c>
      <c r="AK970" s="20" t="s">
        <v>14238</v>
      </c>
      <c r="AL970" s="20"/>
      <c r="AM970" s="20"/>
      <c r="AN970" s="20" t="s">
        <v>105</v>
      </c>
      <c r="AO970" s="20"/>
    </row>
    <row r="971" spans="1:41" x14ac:dyDescent="0.2">
      <c r="A971" s="20" t="s">
        <v>3708</v>
      </c>
      <c r="B971" s="20" t="s">
        <v>17866</v>
      </c>
      <c r="C971" s="20" t="s">
        <v>16405</v>
      </c>
      <c r="D971" s="20" t="s">
        <v>571</v>
      </c>
      <c r="E971" s="20" t="s">
        <v>3710</v>
      </c>
      <c r="F971" s="20" t="s">
        <v>421</v>
      </c>
      <c r="G971" s="20" t="s">
        <v>17867</v>
      </c>
      <c r="H971" s="20" t="s">
        <v>110</v>
      </c>
      <c r="I971" s="20" t="s">
        <v>17868</v>
      </c>
      <c r="J971" s="20" t="s">
        <v>101</v>
      </c>
      <c r="K971" s="20" t="s">
        <v>14696</v>
      </c>
      <c r="L971" s="20"/>
      <c r="M971" s="20" t="s">
        <v>17869</v>
      </c>
      <c r="N971" s="20" t="s">
        <v>14786</v>
      </c>
      <c r="O971" s="20" t="s">
        <v>14761</v>
      </c>
      <c r="P971" s="20" t="s">
        <v>14787</v>
      </c>
      <c r="Q971" s="20"/>
      <c r="R971" s="20"/>
      <c r="S971" s="20" t="s">
        <v>17870</v>
      </c>
      <c r="T971" s="20" t="s">
        <v>14709</v>
      </c>
      <c r="U971" s="20" t="s">
        <v>15870</v>
      </c>
      <c r="V971" s="20" t="s">
        <v>17005</v>
      </c>
      <c r="W971" s="20"/>
      <c r="X971" s="20"/>
      <c r="Y971" s="20" t="s">
        <v>69</v>
      </c>
      <c r="Z971" s="20"/>
      <c r="AA971" s="20" t="s">
        <v>16293</v>
      </c>
      <c r="AB971" s="20" t="s">
        <v>69</v>
      </c>
      <c r="AC971" s="20" t="s">
        <v>69</v>
      </c>
      <c r="AD971" s="20" t="s">
        <v>69</v>
      </c>
      <c r="AE971" s="20" t="s">
        <v>17880</v>
      </c>
      <c r="AF971" s="20" t="s">
        <v>69</v>
      </c>
      <c r="AG971" s="20" t="s">
        <v>17881</v>
      </c>
      <c r="AH971" s="20"/>
      <c r="AI971" s="20" t="s">
        <v>14887</v>
      </c>
      <c r="AJ971" s="20" t="s">
        <v>14238</v>
      </c>
      <c r="AK971" s="20" t="s">
        <v>14238</v>
      </c>
      <c r="AL971" s="20"/>
      <c r="AM971" s="20"/>
      <c r="AN971" s="20" t="s">
        <v>105</v>
      </c>
      <c r="AO971" s="20"/>
    </row>
    <row r="972" spans="1:41" x14ac:dyDescent="0.2">
      <c r="A972" s="20" t="s">
        <v>3708</v>
      </c>
      <c r="B972" s="20" t="s">
        <v>17866</v>
      </c>
      <c r="C972" s="20" t="s">
        <v>16405</v>
      </c>
      <c r="D972" s="20" t="s">
        <v>571</v>
      </c>
      <c r="E972" s="20" t="s">
        <v>3710</v>
      </c>
      <c r="F972" s="20" t="s">
        <v>421</v>
      </c>
      <c r="G972" s="20" t="s">
        <v>17867</v>
      </c>
      <c r="H972" s="20" t="s">
        <v>110</v>
      </c>
      <c r="I972" s="20" t="s">
        <v>17868</v>
      </c>
      <c r="J972" s="20" t="s">
        <v>101</v>
      </c>
      <c r="K972" s="20" t="s">
        <v>14696</v>
      </c>
      <c r="L972" s="20"/>
      <c r="M972" s="20" t="s">
        <v>17869</v>
      </c>
      <c r="N972" s="20" t="s">
        <v>14786</v>
      </c>
      <c r="O972" s="20" t="s">
        <v>14761</v>
      </c>
      <c r="P972" s="20" t="s">
        <v>14787</v>
      </c>
      <c r="Q972" s="20"/>
      <c r="R972" s="20"/>
      <c r="S972" s="20" t="s">
        <v>17870</v>
      </c>
      <c r="T972" s="20" t="s">
        <v>14704</v>
      </c>
      <c r="U972" s="20" t="s">
        <v>14919</v>
      </c>
      <c r="V972" s="20" t="s">
        <v>14809</v>
      </c>
      <c r="W972" s="20"/>
      <c r="X972" s="20"/>
      <c r="Y972" s="20" t="s">
        <v>69</v>
      </c>
      <c r="Z972" s="20"/>
      <c r="AA972" s="20" t="s">
        <v>16293</v>
      </c>
      <c r="AB972" s="20" t="s">
        <v>69</v>
      </c>
      <c r="AC972" s="20" t="s">
        <v>69</v>
      </c>
      <c r="AD972" s="20" t="s">
        <v>69</v>
      </c>
      <c r="AE972" s="20" t="s">
        <v>17880</v>
      </c>
      <c r="AF972" s="20" t="s">
        <v>69</v>
      </c>
      <c r="AG972" s="20" t="s">
        <v>17881</v>
      </c>
      <c r="AH972" s="20"/>
      <c r="AI972" s="20" t="s">
        <v>14887</v>
      </c>
      <c r="AJ972" s="20" t="s">
        <v>14238</v>
      </c>
      <c r="AK972" s="20" t="s">
        <v>14238</v>
      </c>
      <c r="AL972" s="20"/>
      <c r="AM972" s="20"/>
      <c r="AN972" s="20" t="s">
        <v>105</v>
      </c>
      <c r="AO972" s="20"/>
    </row>
    <row r="973" spans="1:41" x14ac:dyDescent="0.2">
      <c r="A973" s="20" t="s">
        <v>3708</v>
      </c>
      <c r="B973" s="20" t="s">
        <v>17866</v>
      </c>
      <c r="C973" s="20" t="s">
        <v>16405</v>
      </c>
      <c r="D973" s="20" t="s">
        <v>571</v>
      </c>
      <c r="E973" s="20" t="s">
        <v>3710</v>
      </c>
      <c r="F973" s="20" t="s">
        <v>421</v>
      </c>
      <c r="G973" s="20" t="s">
        <v>17867</v>
      </c>
      <c r="H973" s="20" t="s">
        <v>110</v>
      </c>
      <c r="I973" s="20" t="s">
        <v>17868</v>
      </c>
      <c r="J973" s="20" t="s">
        <v>101</v>
      </c>
      <c r="K973" s="20" t="s">
        <v>14696</v>
      </c>
      <c r="L973" s="20"/>
      <c r="M973" s="20" t="s">
        <v>17869</v>
      </c>
      <c r="N973" s="20" t="s">
        <v>14786</v>
      </c>
      <c r="O973" s="20" t="s">
        <v>14761</v>
      </c>
      <c r="P973" s="20" t="s">
        <v>14787</v>
      </c>
      <c r="Q973" s="20"/>
      <c r="R973" s="20"/>
      <c r="S973" s="20" t="s">
        <v>17870</v>
      </c>
      <c r="T973" s="20" t="s">
        <v>14709</v>
      </c>
      <c r="U973" s="20" t="s">
        <v>14847</v>
      </c>
      <c r="V973" s="20" t="s">
        <v>16733</v>
      </c>
      <c r="W973" s="20"/>
      <c r="X973" s="20"/>
      <c r="Y973" s="20" t="s">
        <v>69</v>
      </c>
      <c r="Z973" s="20"/>
      <c r="AA973" s="20" t="s">
        <v>16293</v>
      </c>
      <c r="AB973" s="20" t="s">
        <v>69</v>
      </c>
      <c r="AC973" s="20" t="s">
        <v>69</v>
      </c>
      <c r="AD973" s="20" t="s">
        <v>69</v>
      </c>
      <c r="AE973" s="20" t="s">
        <v>17882</v>
      </c>
      <c r="AF973" s="20" t="s">
        <v>69</v>
      </c>
      <c r="AG973" s="20" t="s">
        <v>17883</v>
      </c>
      <c r="AH973" s="20"/>
      <c r="AI973" s="20" t="s">
        <v>14887</v>
      </c>
      <c r="AJ973" s="20" t="s">
        <v>14238</v>
      </c>
      <c r="AK973" s="20" t="s">
        <v>14238</v>
      </c>
      <c r="AL973" s="20"/>
      <c r="AM973" s="20"/>
      <c r="AN973" s="20" t="s">
        <v>105</v>
      </c>
      <c r="AO973" s="20"/>
    </row>
    <row r="974" spans="1:41" x14ac:dyDescent="0.2">
      <c r="A974" s="20" t="s">
        <v>3708</v>
      </c>
      <c r="B974" s="20" t="s">
        <v>17866</v>
      </c>
      <c r="C974" s="20" t="s">
        <v>16405</v>
      </c>
      <c r="D974" s="20" t="s">
        <v>571</v>
      </c>
      <c r="E974" s="20" t="s">
        <v>3710</v>
      </c>
      <c r="F974" s="20" t="s">
        <v>421</v>
      </c>
      <c r="G974" s="20" t="s">
        <v>17867</v>
      </c>
      <c r="H974" s="20" t="s">
        <v>110</v>
      </c>
      <c r="I974" s="20" t="s">
        <v>17868</v>
      </c>
      <c r="J974" s="20" t="s">
        <v>101</v>
      </c>
      <c r="K974" s="20" t="s">
        <v>14696</v>
      </c>
      <c r="L974" s="20"/>
      <c r="M974" s="20" t="s">
        <v>17869</v>
      </c>
      <c r="N974" s="20" t="s">
        <v>14786</v>
      </c>
      <c r="O974" s="20" t="s">
        <v>14761</v>
      </c>
      <c r="P974" s="20" t="s">
        <v>14787</v>
      </c>
      <c r="Q974" s="20"/>
      <c r="R974" s="20"/>
      <c r="S974" s="20" t="s">
        <v>17870</v>
      </c>
      <c r="T974" s="20" t="s">
        <v>14704</v>
      </c>
      <c r="U974" s="20" t="s">
        <v>16799</v>
      </c>
      <c r="V974" s="20" t="s">
        <v>17884</v>
      </c>
      <c r="W974" s="20"/>
      <c r="X974" s="20"/>
      <c r="Y974" s="20" t="s">
        <v>69</v>
      </c>
      <c r="Z974" s="20"/>
      <c r="AA974" s="20" t="s">
        <v>16293</v>
      </c>
      <c r="AB974" s="20" t="s">
        <v>69</v>
      </c>
      <c r="AC974" s="20" t="s">
        <v>69</v>
      </c>
      <c r="AD974" s="20" t="s">
        <v>69</v>
      </c>
      <c r="AE974" s="20" t="s">
        <v>17885</v>
      </c>
      <c r="AF974" s="20" t="s">
        <v>69</v>
      </c>
      <c r="AG974" s="20" t="s">
        <v>17883</v>
      </c>
      <c r="AH974" s="20"/>
      <c r="AI974" s="20" t="s">
        <v>14887</v>
      </c>
      <c r="AJ974" s="20" t="s">
        <v>14238</v>
      </c>
      <c r="AK974" s="20" t="s">
        <v>14238</v>
      </c>
      <c r="AL974" s="20"/>
      <c r="AM974" s="20"/>
      <c r="AN974" s="20" t="s">
        <v>105</v>
      </c>
      <c r="AO974" s="20"/>
    </row>
    <row r="975" spans="1:41" x14ac:dyDescent="0.2">
      <c r="A975" s="20" t="s">
        <v>4000</v>
      </c>
      <c r="B975" s="20" t="s">
        <v>17886</v>
      </c>
      <c r="C975" s="20" t="s">
        <v>17887</v>
      </c>
      <c r="D975" s="20" t="s">
        <v>571</v>
      </c>
      <c r="E975" s="20" t="s">
        <v>4002</v>
      </c>
      <c r="F975" s="20" t="s">
        <v>421</v>
      </c>
      <c r="G975" s="20" t="s">
        <v>17888</v>
      </c>
      <c r="H975" s="20" t="s">
        <v>110</v>
      </c>
      <c r="I975" s="20" t="s">
        <v>17889</v>
      </c>
      <c r="J975" s="20" t="s">
        <v>102</v>
      </c>
      <c r="K975" s="20" t="s">
        <v>14732</v>
      </c>
      <c r="L975" s="20" t="s">
        <v>17890</v>
      </c>
      <c r="M975" s="20"/>
      <c r="N975" s="20" t="s">
        <v>14786</v>
      </c>
      <c r="O975" s="20" t="s">
        <v>14772</v>
      </c>
      <c r="P975" s="20" t="s">
        <v>14787</v>
      </c>
      <c r="Q975" s="20"/>
      <c r="R975" s="20"/>
      <c r="S975" s="20" t="s">
        <v>17870</v>
      </c>
      <c r="T975" s="20" t="s">
        <v>14737</v>
      </c>
      <c r="U975" s="20" t="s">
        <v>16866</v>
      </c>
      <c r="V975" s="20" t="s">
        <v>17891</v>
      </c>
      <c r="W975" s="20"/>
      <c r="X975" s="20"/>
      <c r="Y975" s="20" t="s">
        <v>69</v>
      </c>
      <c r="Z975" s="20"/>
      <c r="AA975" s="20" t="s">
        <v>17892</v>
      </c>
      <c r="AB975" s="20" t="s">
        <v>69</v>
      </c>
      <c r="AC975" s="20" t="s">
        <v>14884</v>
      </c>
      <c r="AD975" s="20" t="s">
        <v>69</v>
      </c>
      <c r="AE975" s="20" t="s">
        <v>17893</v>
      </c>
      <c r="AF975" s="20" t="s">
        <v>68</v>
      </c>
      <c r="AG975" s="20" t="s">
        <v>17894</v>
      </c>
      <c r="AH975" s="20" t="s">
        <v>17895</v>
      </c>
      <c r="AI975" s="20" t="s">
        <v>14887</v>
      </c>
      <c r="AJ975" s="20" t="s">
        <v>14238</v>
      </c>
      <c r="AK975" s="20" t="s">
        <v>14238</v>
      </c>
      <c r="AL975" s="20"/>
      <c r="AM975" s="20" t="s">
        <v>14910</v>
      </c>
      <c r="AN975" s="20" t="s">
        <v>105</v>
      </c>
      <c r="AO975" s="20"/>
    </row>
    <row r="976" spans="1:41" x14ac:dyDescent="0.2">
      <c r="A976" s="20" t="s">
        <v>4000</v>
      </c>
      <c r="B976" s="20" t="s">
        <v>17886</v>
      </c>
      <c r="C976" s="20" t="s">
        <v>17887</v>
      </c>
      <c r="D976" s="20" t="s">
        <v>571</v>
      </c>
      <c r="E976" s="20" t="s">
        <v>4002</v>
      </c>
      <c r="F976" s="20" t="s">
        <v>421</v>
      </c>
      <c r="G976" s="20" t="s">
        <v>17888</v>
      </c>
      <c r="H976" s="20" t="s">
        <v>110</v>
      </c>
      <c r="I976" s="20" t="s">
        <v>17889</v>
      </c>
      <c r="J976" s="20" t="s">
        <v>102</v>
      </c>
      <c r="K976" s="20" t="s">
        <v>14732</v>
      </c>
      <c r="L976" s="20" t="s">
        <v>17890</v>
      </c>
      <c r="M976" s="20"/>
      <c r="N976" s="20" t="s">
        <v>14786</v>
      </c>
      <c r="O976" s="20" t="s">
        <v>14772</v>
      </c>
      <c r="P976" s="20" t="s">
        <v>14787</v>
      </c>
      <c r="Q976" s="20"/>
      <c r="R976" s="20"/>
      <c r="S976" s="20" t="s">
        <v>17870</v>
      </c>
      <c r="T976" s="20" t="s">
        <v>14762</v>
      </c>
      <c r="U976" s="20" t="s">
        <v>17896</v>
      </c>
      <c r="V976" s="20" t="s">
        <v>17897</v>
      </c>
      <c r="W976" s="20"/>
      <c r="X976" s="20"/>
      <c r="Y976" s="20" t="s">
        <v>69</v>
      </c>
      <c r="Z976" s="20"/>
      <c r="AA976" s="20" t="s">
        <v>17892</v>
      </c>
      <c r="AB976" s="20" t="s">
        <v>69</v>
      </c>
      <c r="AC976" s="20" t="s">
        <v>14884</v>
      </c>
      <c r="AD976" s="20" t="s">
        <v>69</v>
      </c>
      <c r="AE976" s="20" t="s">
        <v>17893</v>
      </c>
      <c r="AF976" s="20" t="s">
        <v>68</v>
      </c>
      <c r="AG976" s="20" t="s">
        <v>17894</v>
      </c>
      <c r="AH976" s="20" t="s">
        <v>17898</v>
      </c>
      <c r="AI976" s="20" t="s">
        <v>14887</v>
      </c>
      <c r="AJ976" s="20" t="s">
        <v>14238</v>
      </c>
      <c r="AK976" s="20" t="s">
        <v>14238</v>
      </c>
      <c r="AL976" s="20"/>
      <c r="AM976" s="20" t="s">
        <v>14910</v>
      </c>
      <c r="AN976" s="20" t="s">
        <v>105</v>
      </c>
      <c r="AO976" s="20"/>
    </row>
    <row r="977" spans="1:41" x14ac:dyDescent="0.2">
      <c r="A977" s="20" t="s">
        <v>4000</v>
      </c>
      <c r="B977" s="20" t="s">
        <v>17886</v>
      </c>
      <c r="C977" s="20" t="s">
        <v>17887</v>
      </c>
      <c r="D977" s="20" t="s">
        <v>571</v>
      </c>
      <c r="E977" s="20" t="s">
        <v>4002</v>
      </c>
      <c r="F977" s="20" t="s">
        <v>421</v>
      </c>
      <c r="G977" s="20" t="s">
        <v>17888</v>
      </c>
      <c r="H977" s="20" t="s">
        <v>110</v>
      </c>
      <c r="I977" s="20" t="s">
        <v>17889</v>
      </c>
      <c r="J977" s="20" t="s">
        <v>102</v>
      </c>
      <c r="K977" s="20" t="s">
        <v>14732</v>
      </c>
      <c r="L977" s="20" t="s">
        <v>17890</v>
      </c>
      <c r="M977" s="20"/>
      <c r="N977" s="20" t="s">
        <v>14786</v>
      </c>
      <c r="O977" s="20" t="s">
        <v>14772</v>
      </c>
      <c r="P977" s="20" t="s">
        <v>14787</v>
      </c>
      <c r="Q977" s="20"/>
      <c r="R977" s="20"/>
      <c r="S977" s="20" t="s">
        <v>17870</v>
      </c>
      <c r="T977" s="20" t="s">
        <v>14790</v>
      </c>
      <c r="U977" s="20" t="s">
        <v>17899</v>
      </c>
      <c r="V977" s="20" t="s">
        <v>17900</v>
      </c>
      <c r="W977" s="20"/>
      <c r="X977" s="20"/>
      <c r="Y977" s="20" t="s">
        <v>69</v>
      </c>
      <c r="Z977" s="20"/>
      <c r="AA977" s="20" t="s">
        <v>17892</v>
      </c>
      <c r="AB977" s="20" t="s">
        <v>69</v>
      </c>
      <c r="AC977" s="20" t="s">
        <v>14884</v>
      </c>
      <c r="AD977" s="20" t="s">
        <v>69</v>
      </c>
      <c r="AE977" s="20" t="s">
        <v>17893</v>
      </c>
      <c r="AF977" s="20" t="s">
        <v>68</v>
      </c>
      <c r="AG977" s="20" t="s">
        <v>17894</v>
      </c>
      <c r="AH977" s="20" t="s">
        <v>17901</v>
      </c>
      <c r="AI977" s="20" t="s">
        <v>14887</v>
      </c>
      <c r="AJ977" s="20" t="s">
        <v>14238</v>
      </c>
      <c r="AK977" s="20" t="s">
        <v>14238</v>
      </c>
      <c r="AL977" s="20"/>
      <c r="AM977" s="20" t="s">
        <v>14910</v>
      </c>
      <c r="AN977" s="20" t="s">
        <v>105</v>
      </c>
      <c r="AO977" s="20"/>
    </row>
    <row r="978" spans="1:41" x14ac:dyDescent="0.2">
      <c r="A978" s="20" t="s">
        <v>4119</v>
      </c>
      <c r="B978" s="20" t="s">
        <v>17902</v>
      </c>
      <c r="C978" s="20" t="s">
        <v>17742</v>
      </c>
      <c r="D978" s="20" t="s">
        <v>571</v>
      </c>
      <c r="E978" s="20" t="s">
        <v>4121</v>
      </c>
      <c r="F978" s="20" t="s">
        <v>3517</v>
      </c>
      <c r="G978" s="20" t="s">
        <v>117</v>
      </c>
      <c r="H978" s="20" t="s">
        <v>14730</v>
      </c>
      <c r="I978" s="20" t="s">
        <v>17903</v>
      </c>
      <c r="J978" s="20" t="s">
        <v>102</v>
      </c>
      <c r="K978" s="20" t="s">
        <v>14696</v>
      </c>
      <c r="L978" s="20" t="s">
        <v>17904</v>
      </c>
      <c r="M978" s="20"/>
      <c r="N978" s="20" t="s">
        <v>17905</v>
      </c>
      <c r="O978" s="20" t="s">
        <v>14761</v>
      </c>
      <c r="P978" s="20" t="s">
        <v>14700</v>
      </c>
      <c r="Q978" s="20"/>
      <c r="R978" s="20"/>
      <c r="S978" s="20" t="s">
        <v>17906</v>
      </c>
      <c r="T978" s="20" t="s">
        <v>14737</v>
      </c>
      <c r="U978" s="20" t="s">
        <v>17907</v>
      </c>
      <c r="V978" s="20" t="s">
        <v>17378</v>
      </c>
      <c r="W978" s="20" t="s">
        <v>17908</v>
      </c>
      <c r="X978" s="20" t="s">
        <v>17909</v>
      </c>
      <c r="Y978" s="20" t="s">
        <v>69</v>
      </c>
      <c r="Z978" s="20"/>
      <c r="AA978" s="20" t="s">
        <v>17910</v>
      </c>
      <c r="AB978" s="20" t="s">
        <v>69</v>
      </c>
      <c r="AC978" s="20" t="s">
        <v>68</v>
      </c>
      <c r="AD978" s="20" t="s">
        <v>69</v>
      </c>
      <c r="AE978" s="20" t="s">
        <v>17911</v>
      </c>
      <c r="AF978" s="20" t="s">
        <v>68</v>
      </c>
      <c r="AG978" s="20"/>
      <c r="AH978" s="20"/>
      <c r="AI978" s="20" t="s">
        <v>14875</v>
      </c>
      <c r="AJ978" s="20" t="s">
        <v>14276</v>
      </c>
      <c r="AK978" s="20" t="s">
        <v>14223</v>
      </c>
      <c r="AL978" s="20"/>
      <c r="AM978" s="20" t="s">
        <v>15199</v>
      </c>
      <c r="AN978" s="20" t="s">
        <v>105</v>
      </c>
      <c r="AO978" s="20"/>
    </row>
    <row r="979" spans="1:41" x14ac:dyDescent="0.2">
      <c r="A979" s="20" t="s">
        <v>4222</v>
      </c>
      <c r="B979" s="20" t="s">
        <v>17912</v>
      </c>
      <c r="C979" s="20" t="s">
        <v>17913</v>
      </c>
      <c r="D979" s="20" t="s">
        <v>571</v>
      </c>
      <c r="E979" s="20" t="s">
        <v>4224</v>
      </c>
      <c r="F979" s="20" t="s">
        <v>421</v>
      </c>
      <c r="G979" s="20" t="s">
        <v>17914</v>
      </c>
      <c r="H979" s="20" t="s">
        <v>14852</v>
      </c>
      <c r="I979" s="20" t="s">
        <v>17915</v>
      </c>
      <c r="J979" s="20" t="s">
        <v>101</v>
      </c>
      <c r="K979" s="20" t="s">
        <v>14696</v>
      </c>
      <c r="L979" s="20" t="s">
        <v>17916</v>
      </c>
      <c r="M979" s="20"/>
      <c r="N979" s="20" t="s">
        <v>14698</v>
      </c>
      <c r="O979" s="20" t="s">
        <v>14772</v>
      </c>
      <c r="P979" s="20" t="s">
        <v>14787</v>
      </c>
      <c r="Q979" s="20"/>
      <c r="R979" s="20"/>
      <c r="S979" s="20" t="s">
        <v>17917</v>
      </c>
      <c r="T979" s="20" t="s">
        <v>14704</v>
      </c>
      <c r="U979" s="20" t="s">
        <v>16308</v>
      </c>
      <c r="V979" s="20" t="s">
        <v>15548</v>
      </c>
      <c r="W979" s="20"/>
      <c r="X979" s="20"/>
      <c r="Y979" s="20" t="s">
        <v>69</v>
      </c>
      <c r="Z979" s="20"/>
      <c r="AA979" s="20" t="s">
        <v>17918</v>
      </c>
      <c r="AB979" s="20" t="s">
        <v>68</v>
      </c>
      <c r="AC979" s="20" t="s">
        <v>68</v>
      </c>
      <c r="AD979" s="20" t="s">
        <v>69</v>
      </c>
      <c r="AE979" s="20" t="s">
        <v>17919</v>
      </c>
      <c r="AF979" s="20" t="s">
        <v>68</v>
      </c>
      <c r="AG979" s="20" t="s">
        <v>17920</v>
      </c>
      <c r="AH979" s="20"/>
      <c r="AI979" s="20"/>
      <c r="AJ979" s="20" t="s">
        <v>14253</v>
      </c>
      <c r="AK979" s="20" t="s">
        <v>14276</v>
      </c>
      <c r="AL979" s="20" t="s">
        <v>14253</v>
      </c>
      <c r="AM979" s="20" t="s">
        <v>14910</v>
      </c>
      <c r="AN979" s="20" t="s">
        <v>105</v>
      </c>
      <c r="AO979" s="20"/>
    </row>
    <row r="980" spans="1:41" x14ac:dyDescent="0.2">
      <c r="A980" s="20" t="s">
        <v>4222</v>
      </c>
      <c r="B980" s="20" t="s">
        <v>17912</v>
      </c>
      <c r="C980" s="20" t="s">
        <v>17913</v>
      </c>
      <c r="D980" s="20" t="s">
        <v>571</v>
      </c>
      <c r="E980" s="20" t="s">
        <v>4224</v>
      </c>
      <c r="F980" s="20" t="s">
        <v>421</v>
      </c>
      <c r="G980" s="20" t="s">
        <v>17914</v>
      </c>
      <c r="H980" s="20" t="s">
        <v>14852</v>
      </c>
      <c r="I980" s="20" t="s">
        <v>17915</v>
      </c>
      <c r="J980" s="20" t="s">
        <v>101</v>
      </c>
      <c r="K980" s="20" t="s">
        <v>14696</v>
      </c>
      <c r="L980" s="20" t="s">
        <v>17916</v>
      </c>
      <c r="M980" s="20"/>
      <c r="N980" s="20" t="s">
        <v>14698</v>
      </c>
      <c r="O980" s="20" t="s">
        <v>14772</v>
      </c>
      <c r="P980" s="20" t="s">
        <v>14787</v>
      </c>
      <c r="Q980" s="20"/>
      <c r="R980" s="20"/>
      <c r="S980" s="20" t="s">
        <v>17917</v>
      </c>
      <c r="T980" s="20" t="s">
        <v>14709</v>
      </c>
      <c r="U980" s="20" t="s">
        <v>17921</v>
      </c>
      <c r="V980" s="20" t="s">
        <v>17922</v>
      </c>
      <c r="W980" s="20"/>
      <c r="X980" s="20"/>
      <c r="Y980" s="20" t="s">
        <v>69</v>
      </c>
      <c r="Z980" s="20"/>
      <c r="AA980" s="20" t="s">
        <v>17923</v>
      </c>
      <c r="AB980" s="20" t="s">
        <v>68</v>
      </c>
      <c r="AC980" s="20" t="s">
        <v>68</v>
      </c>
      <c r="AD980" s="20" t="s">
        <v>69</v>
      </c>
      <c r="AE980" s="20" t="s">
        <v>17924</v>
      </c>
      <c r="AF980" s="20" t="s">
        <v>68</v>
      </c>
      <c r="AG980" s="20" t="s">
        <v>17920</v>
      </c>
      <c r="AH980" s="20"/>
      <c r="AI980" s="20"/>
      <c r="AJ980" s="20" t="s">
        <v>14253</v>
      </c>
      <c r="AK980" s="20" t="s">
        <v>14276</v>
      </c>
      <c r="AL980" s="20" t="s">
        <v>14253</v>
      </c>
      <c r="AM980" s="20" t="s">
        <v>14910</v>
      </c>
      <c r="AN980" s="20" t="s">
        <v>105</v>
      </c>
      <c r="AO980" s="20"/>
    </row>
    <row r="981" spans="1:41" x14ac:dyDescent="0.2">
      <c r="A981" s="20" t="s">
        <v>4222</v>
      </c>
      <c r="B981" s="20" t="s">
        <v>17912</v>
      </c>
      <c r="C981" s="20" t="s">
        <v>17913</v>
      </c>
      <c r="D981" s="20" t="s">
        <v>571</v>
      </c>
      <c r="E981" s="20" t="s">
        <v>4224</v>
      </c>
      <c r="F981" s="20" t="s">
        <v>421</v>
      </c>
      <c r="G981" s="20" t="s">
        <v>17914</v>
      </c>
      <c r="H981" s="20" t="s">
        <v>14852</v>
      </c>
      <c r="I981" s="20" t="s">
        <v>17915</v>
      </c>
      <c r="J981" s="20" t="s">
        <v>101</v>
      </c>
      <c r="K981" s="20" t="s">
        <v>14696</v>
      </c>
      <c r="L981" s="20" t="s">
        <v>17916</v>
      </c>
      <c r="M981" s="20"/>
      <c r="N981" s="20" t="s">
        <v>14698</v>
      </c>
      <c r="O981" s="20" t="s">
        <v>14772</v>
      </c>
      <c r="P981" s="20" t="s">
        <v>14787</v>
      </c>
      <c r="Q981" s="20"/>
      <c r="R981" s="20"/>
      <c r="S981" s="20" t="s">
        <v>17917</v>
      </c>
      <c r="T981" s="20" t="s">
        <v>14704</v>
      </c>
      <c r="U981" s="20" t="s">
        <v>14848</v>
      </c>
      <c r="V981" s="20" t="s">
        <v>14767</v>
      </c>
      <c r="W981" s="20"/>
      <c r="X981" s="20"/>
      <c r="Y981" s="20" t="s">
        <v>69</v>
      </c>
      <c r="Z981" s="20"/>
      <c r="AA981" s="20" t="s">
        <v>17918</v>
      </c>
      <c r="AB981" s="20" t="s">
        <v>68</v>
      </c>
      <c r="AC981" s="20" t="s">
        <v>68</v>
      </c>
      <c r="AD981" s="20" t="s">
        <v>69</v>
      </c>
      <c r="AE981" s="20" t="s">
        <v>17919</v>
      </c>
      <c r="AF981" s="20" t="s">
        <v>69</v>
      </c>
      <c r="AG981" s="20" t="s">
        <v>17925</v>
      </c>
      <c r="AH981" s="20"/>
      <c r="AI981" s="20"/>
      <c r="AJ981" s="20" t="s">
        <v>14253</v>
      </c>
      <c r="AK981" s="20" t="s">
        <v>14276</v>
      </c>
      <c r="AL981" s="20" t="s">
        <v>14253</v>
      </c>
      <c r="AM981" s="20" t="s">
        <v>14910</v>
      </c>
      <c r="AN981" s="20" t="s">
        <v>105</v>
      </c>
      <c r="AO981" s="20"/>
    </row>
    <row r="982" spans="1:41" x14ac:dyDescent="0.2">
      <c r="A982" s="20" t="s">
        <v>4222</v>
      </c>
      <c r="B982" s="20" t="s">
        <v>17912</v>
      </c>
      <c r="C982" s="20" t="s">
        <v>17913</v>
      </c>
      <c r="D982" s="20" t="s">
        <v>571</v>
      </c>
      <c r="E982" s="20" t="s">
        <v>4224</v>
      </c>
      <c r="F982" s="20" t="s">
        <v>421</v>
      </c>
      <c r="G982" s="20" t="s">
        <v>17914</v>
      </c>
      <c r="H982" s="20" t="s">
        <v>14852</v>
      </c>
      <c r="I982" s="20" t="s">
        <v>17915</v>
      </c>
      <c r="J982" s="20" t="s">
        <v>101</v>
      </c>
      <c r="K982" s="20" t="s">
        <v>14696</v>
      </c>
      <c r="L982" s="20" t="s">
        <v>17916</v>
      </c>
      <c r="M982" s="20"/>
      <c r="N982" s="20" t="s">
        <v>14698</v>
      </c>
      <c r="O982" s="20" t="s">
        <v>14772</v>
      </c>
      <c r="P982" s="20" t="s">
        <v>14787</v>
      </c>
      <c r="Q982" s="20"/>
      <c r="R982" s="20"/>
      <c r="S982" s="20" t="s">
        <v>17917</v>
      </c>
      <c r="T982" s="20" t="s">
        <v>14709</v>
      </c>
      <c r="U982" s="20" t="s">
        <v>17926</v>
      </c>
      <c r="V982" s="20" t="s">
        <v>17927</v>
      </c>
      <c r="W982" s="20"/>
      <c r="X982" s="20"/>
      <c r="Y982" s="20" t="s">
        <v>69</v>
      </c>
      <c r="Z982" s="20"/>
      <c r="AA982" s="20" t="s">
        <v>17923</v>
      </c>
      <c r="AB982" s="20" t="s">
        <v>68</v>
      </c>
      <c r="AC982" s="20" t="s">
        <v>68</v>
      </c>
      <c r="AD982" s="20" t="s">
        <v>69</v>
      </c>
      <c r="AE982" s="20" t="s">
        <v>17924</v>
      </c>
      <c r="AF982" s="20" t="s">
        <v>69</v>
      </c>
      <c r="AG982" s="20" t="s">
        <v>17925</v>
      </c>
      <c r="AH982" s="20"/>
      <c r="AI982" s="20"/>
      <c r="AJ982" s="20" t="s">
        <v>14253</v>
      </c>
      <c r="AK982" s="20" t="s">
        <v>14276</v>
      </c>
      <c r="AL982" s="20" t="s">
        <v>14253</v>
      </c>
      <c r="AM982" s="20" t="s">
        <v>14910</v>
      </c>
      <c r="AN982" s="20" t="s">
        <v>105</v>
      </c>
      <c r="AO982" s="20"/>
    </row>
    <row r="983" spans="1:41" x14ac:dyDescent="0.2">
      <c r="A983" s="20" t="s">
        <v>4222</v>
      </c>
      <c r="B983" s="20" t="s">
        <v>17912</v>
      </c>
      <c r="C983" s="20" t="s">
        <v>17913</v>
      </c>
      <c r="D983" s="20" t="s">
        <v>571</v>
      </c>
      <c r="E983" s="20" t="s">
        <v>4224</v>
      </c>
      <c r="F983" s="20" t="s">
        <v>421</v>
      </c>
      <c r="G983" s="20" t="s">
        <v>17914</v>
      </c>
      <c r="H983" s="20" t="s">
        <v>14852</v>
      </c>
      <c r="I983" s="20" t="s">
        <v>17915</v>
      </c>
      <c r="J983" s="20" t="s">
        <v>101</v>
      </c>
      <c r="K983" s="20" t="s">
        <v>14696</v>
      </c>
      <c r="L983" s="20" t="s">
        <v>17916</v>
      </c>
      <c r="M983" s="20"/>
      <c r="N983" s="20" t="s">
        <v>14889</v>
      </c>
      <c r="O983" s="20" t="s">
        <v>14772</v>
      </c>
      <c r="P983" s="20" t="s">
        <v>14787</v>
      </c>
      <c r="Q983" s="20"/>
      <c r="R983" s="20"/>
      <c r="S983" s="20" t="s">
        <v>17917</v>
      </c>
      <c r="T983" s="20" t="s">
        <v>14704</v>
      </c>
      <c r="U983" s="20" t="s">
        <v>14815</v>
      </c>
      <c r="V983" s="20" t="s">
        <v>14812</v>
      </c>
      <c r="W983" s="20"/>
      <c r="X983" s="20"/>
      <c r="Y983" s="20" t="s">
        <v>69</v>
      </c>
      <c r="Z983" s="20"/>
      <c r="AA983" s="20" t="s">
        <v>17918</v>
      </c>
      <c r="AB983" s="20" t="s">
        <v>69</v>
      </c>
      <c r="AC983" s="20" t="s">
        <v>68</v>
      </c>
      <c r="AD983" s="20" t="s">
        <v>69</v>
      </c>
      <c r="AE983" s="20" t="s">
        <v>17928</v>
      </c>
      <c r="AF983" s="20" t="s">
        <v>68</v>
      </c>
      <c r="AG983" s="20" t="s">
        <v>17920</v>
      </c>
      <c r="AH983" s="20"/>
      <c r="AI983" s="20"/>
      <c r="AJ983" s="20" t="s">
        <v>14253</v>
      </c>
      <c r="AK983" s="20" t="s">
        <v>14276</v>
      </c>
      <c r="AL983" s="20" t="s">
        <v>14253</v>
      </c>
      <c r="AM983" s="20" t="s">
        <v>14910</v>
      </c>
      <c r="AN983" s="20" t="s">
        <v>105</v>
      </c>
      <c r="AO983" s="20"/>
    </row>
    <row r="984" spans="1:41" x14ac:dyDescent="0.2">
      <c r="A984" s="20" t="s">
        <v>4222</v>
      </c>
      <c r="B984" s="20" t="s">
        <v>17912</v>
      </c>
      <c r="C984" s="20" t="s">
        <v>17913</v>
      </c>
      <c r="D984" s="20" t="s">
        <v>571</v>
      </c>
      <c r="E984" s="20" t="s">
        <v>4224</v>
      </c>
      <c r="F984" s="20" t="s">
        <v>421</v>
      </c>
      <c r="G984" s="20" t="s">
        <v>17914</v>
      </c>
      <c r="H984" s="20" t="s">
        <v>14852</v>
      </c>
      <c r="I984" s="20" t="s">
        <v>17915</v>
      </c>
      <c r="J984" s="20" t="s">
        <v>101</v>
      </c>
      <c r="K984" s="20" t="s">
        <v>14696</v>
      </c>
      <c r="L984" s="20" t="s">
        <v>17916</v>
      </c>
      <c r="M984" s="20"/>
      <c r="N984" s="20" t="s">
        <v>14889</v>
      </c>
      <c r="O984" s="20" t="s">
        <v>14772</v>
      </c>
      <c r="P984" s="20" t="s">
        <v>14787</v>
      </c>
      <c r="Q984" s="20"/>
      <c r="R984" s="20"/>
      <c r="S984" s="20" t="s">
        <v>17917</v>
      </c>
      <c r="T984" s="20" t="s">
        <v>14709</v>
      </c>
      <c r="U984" s="20" t="s">
        <v>17929</v>
      </c>
      <c r="V984" s="20" t="s">
        <v>17930</v>
      </c>
      <c r="W984" s="20"/>
      <c r="X984" s="20"/>
      <c r="Y984" s="20" t="s">
        <v>69</v>
      </c>
      <c r="Z984" s="20"/>
      <c r="AA984" s="20" t="s">
        <v>17923</v>
      </c>
      <c r="AB984" s="20" t="s">
        <v>69</v>
      </c>
      <c r="AC984" s="20" t="s">
        <v>68</v>
      </c>
      <c r="AD984" s="20" t="s">
        <v>69</v>
      </c>
      <c r="AE984" s="20" t="s">
        <v>17931</v>
      </c>
      <c r="AF984" s="20" t="s">
        <v>68</v>
      </c>
      <c r="AG984" s="20" t="s">
        <v>17920</v>
      </c>
      <c r="AH984" s="20"/>
      <c r="AI984" s="20"/>
      <c r="AJ984" s="20" t="s">
        <v>14253</v>
      </c>
      <c r="AK984" s="20" t="s">
        <v>14276</v>
      </c>
      <c r="AL984" s="20" t="s">
        <v>14253</v>
      </c>
      <c r="AM984" s="20" t="s">
        <v>14910</v>
      </c>
      <c r="AN984" s="20" t="s">
        <v>105</v>
      </c>
      <c r="AO984" s="20"/>
    </row>
    <row r="985" spans="1:41" x14ac:dyDescent="0.2">
      <c r="A985" s="20" t="s">
        <v>4222</v>
      </c>
      <c r="B985" s="20" t="s">
        <v>17912</v>
      </c>
      <c r="C985" s="20" t="s">
        <v>17913</v>
      </c>
      <c r="D985" s="20" t="s">
        <v>571</v>
      </c>
      <c r="E985" s="20" t="s">
        <v>4224</v>
      </c>
      <c r="F985" s="20" t="s">
        <v>421</v>
      </c>
      <c r="G985" s="20" t="s">
        <v>17914</v>
      </c>
      <c r="H985" s="20" t="s">
        <v>14852</v>
      </c>
      <c r="I985" s="20" t="s">
        <v>17915</v>
      </c>
      <c r="J985" s="20" t="s">
        <v>101</v>
      </c>
      <c r="K985" s="20" t="s">
        <v>14696</v>
      </c>
      <c r="L985" s="20" t="s">
        <v>17916</v>
      </c>
      <c r="M985" s="20"/>
      <c r="N985" s="20" t="s">
        <v>14889</v>
      </c>
      <c r="O985" s="20" t="s">
        <v>14772</v>
      </c>
      <c r="P985" s="20" t="s">
        <v>14787</v>
      </c>
      <c r="Q985" s="20"/>
      <c r="R985" s="20"/>
      <c r="S985" s="20" t="s">
        <v>17917</v>
      </c>
      <c r="T985" s="20" t="s">
        <v>14704</v>
      </c>
      <c r="U985" s="20" t="s">
        <v>14812</v>
      </c>
      <c r="V985" s="20" t="s">
        <v>17932</v>
      </c>
      <c r="W985" s="20"/>
      <c r="X985" s="20"/>
      <c r="Y985" s="20" t="s">
        <v>69</v>
      </c>
      <c r="Z985" s="20"/>
      <c r="AA985" s="20" t="s">
        <v>17918</v>
      </c>
      <c r="AB985" s="20" t="s">
        <v>68</v>
      </c>
      <c r="AC985" s="20" t="s">
        <v>68</v>
      </c>
      <c r="AD985" s="20" t="s">
        <v>69</v>
      </c>
      <c r="AE985" s="20" t="s">
        <v>17919</v>
      </c>
      <c r="AF985" s="20" t="s">
        <v>69</v>
      </c>
      <c r="AG985" s="20" t="s">
        <v>17925</v>
      </c>
      <c r="AH985" s="20"/>
      <c r="AI985" s="20"/>
      <c r="AJ985" s="20" t="s">
        <v>14253</v>
      </c>
      <c r="AK985" s="20" t="s">
        <v>14276</v>
      </c>
      <c r="AL985" s="20" t="s">
        <v>14253</v>
      </c>
      <c r="AM985" s="20" t="s">
        <v>14910</v>
      </c>
      <c r="AN985" s="20" t="s">
        <v>105</v>
      </c>
      <c r="AO985" s="20"/>
    </row>
    <row r="986" spans="1:41" x14ac:dyDescent="0.2">
      <c r="A986" s="20" t="s">
        <v>4222</v>
      </c>
      <c r="B986" s="20" t="s">
        <v>17912</v>
      </c>
      <c r="C986" s="20" t="s">
        <v>17913</v>
      </c>
      <c r="D986" s="20" t="s">
        <v>571</v>
      </c>
      <c r="E986" s="20" t="s">
        <v>4224</v>
      </c>
      <c r="F986" s="20" t="s">
        <v>421</v>
      </c>
      <c r="G986" s="20" t="s">
        <v>17914</v>
      </c>
      <c r="H986" s="20" t="s">
        <v>14852</v>
      </c>
      <c r="I986" s="20" t="s">
        <v>17915</v>
      </c>
      <c r="J986" s="20" t="s">
        <v>101</v>
      </c>
      <c r="K986" s="20" t="s">
        <v>14696</v>
      </c>
      <c r="L986" s="20" t="s">
        <v>17916</v>
      </c>
      <c r="M986" s="20"/>
      <c r="N986" s="20" t="s">
        <v>14889</v>
      </c>
      <c r="O986" s="20" t="s">
        <v>14772</v>
      </c>
      <c r="P986" s="20" t="s">
        <v>14787</v>
      </c>
      <c r="Q986" s="20"/>
      <c r="R986" s="20"/>
      <c r="S986" s="20" t="s">
        <v>17917</v>
      </c>
      <c r="T986" s="20" t="s">
        <v>14709</v>
      </c>
      <c r="U986" s="20" t="s">
        <v>17933</v>
      </c>
      <c r="V986" s="20" t="s">
        <v>17934</v>
      </c>
      <c r="W986" s="20"/>
      <c r="X986" s="20"/>
      <c r="Y986" s="20" t="s">
        <v>69</v>
      </c>
      <c r="Z986" s="20"/>
      <c r="AA986" s="20" t="s">
        <v>17923</v>
      </c>
      <c r="AB986" s="20" t="s">
        <v>68</v>
      </c>
      <c r="AC986" s="20" t="s">
        <v>68</v>
      </c>
      <c r="AD986" s="20" t="s">
        <v>69</v>
      </c>
      <c r="AE986" s="20" t="s">
        <v>17924</v>
      </c>
      <c r="AF986" s="20" t="s">
        <v>69</v>
      </c>
      <c r="AG986" s="20" t="s">
        <v>17925</v>
      </c>
      <c r="AH986" s="20"/>
      <c r="AI986" s="20"/>
      <c r="AJ986" s="20" t="s">
        <v>14253</v>
      </c>
      <c r="AK986" s="20" t="s">
        <v>14276</v>
      </c>
      <c r="AL986" s="20" t="s">
        <v>14253</v>
      </c>
      <c r="AM986" s="20" t="s">
        <v>14910</v>
      </c>
      <c r="AN986" s="20" t="s">
        <v>105</v>
      </c>
      <c r="AO986" s="20"/>
    </row>
    <row r="987" spans="1:41" x14ac:dyDescent="0.2">
      <c r="A987" s="20" t="s">
        <v>4222</v>
      </c>
      <c r="B987" s="20" t="s">
        <v>17912</v>
      </c>
      <c r="C987" s="20" t="s">
        <v>17913</v>
      </c>
      <c r="D987" s="20" t="s">
        <v>571</v>
      </c>
      <c r="E987" s="20" t="s">
        <v>4224</v>
      </c>
      <c r="F987" s="20" t="s">
        <v>421</v>
      </c>
      <c r="G987" s="20" t="s">
        <v>17914</v>
      </c>
      <c r="H987" s="20" t="s">
        <v>14852</v>
      </c>
      <c r="I987" s="20" t="s">
        <v>17915</v>
      </c>
      <c r="J987" s="20" t="s">
        <v>101</v>
      </c>
      <c r="K987" s="20" t="s">
        <v>14696</v>
      </c>
      <c r="L987" s="20" t="s">
        <v>17916</v>
      </c>
      <c r="M987" s="20"/>
      <c r="N987" s="20" t="s">
        <v>14746</v>
      </c>
      <c r="O987" s="20" t="s">
        <v>14772</v>
      </c>
      <c r="P987" s="20" t="s">
        <v>14787</v>
      </c>
      <c r="Q987" s="20"/>
      <c r="R987" s="20"/>
      <c r="S987" s="20" t="s">
        <v>17917</v>
      </c>
      <c r="T987" s="20" t="s">
        <v>14704</v>
      </c>
      <c r="U987" s="20" t="s">
        <v>14848</v>
      </c>
      <c r="V987" s="20" t="s">
        <v>14860</v>
      </c>
      <c r="W987" s="20"/>
      <c r="X987" s="20"/>
      <c r="Y987" s="20" t="s">
        <v>69</v>
      </c>
      <c r="Z987" s="20"/>
      <c r="AA987" s="20" t="s">
        <v>17918</v>
      </c>
      <c r="AB987" s="20" t="s">
        <v>68</v>
      </c>
      <c r="AC987" s="20" t="s">
        <v>68</v>
      </c>
      <c r="AD987" s="20" t="s">
        <v>69</v>
      </c>
      <c r="AE987" s="20" t="s">
        <v>17919</v>
      </c>
      <c r="AF987" s="20" t="s">
        <v>68</v>
      </c>
      <c r="AG987" s="20" t="s">
        <v>17920</v>
      </c>
      <c r="AH987" s="20"/>
      <c r="AI987" s="20"/>
      <c r="AJ987" s="20" t="s">
        <v>14253</v>
      </c>
      <c r="AK987" s="20" t="s">
        <v>14276</v>
      </c>
      <c r="AL987" s="20" t="s">
        <v>14253</v>
      </c>
      <c r="AM987" s="20" t="s">
        <v>14910</v>
      </c>
      <c r="AN987" s="20" t="s">
        <v>105</v>
      </c>
      <c r="AO987" s="20"/>
    </row>
    <row r="988" spans="1:41" x14ac:dyDescent="0.2">
      <c r="A988" s="20" t="s">
        <v>4222</v>
      </c>
      <c r="B988" s="20" t="s">
        <v>17912</v>
      </c>
      <c r="C988" s="20" t="s">
        <v>17913</v>
      </c>
      <c r="D988" s="20" t="s">
        <v>571</v>
      </c>
      <c r="E988" s="20" t="s">
        <v>4224</v>
      </c>
      <c r="F988" s="20" t="s">
        <v>421</v>
      </c>
      <c r="G988" s="20" t="s">
        <v>17914</v>
      </c>
      <c r="H988" s="20" t="s">
        <v>14852</v>
      </c>
      <c r="I988" s="20" t="s">
        <v>17915</v>
      </c>
      <c r="J988" s="20" t="s">
        <v>101</v>
      </c>
      <c r="K988" s="20" t="s">
        <v>14696</v>
      </c>
      <c r="L988" s="20" t="s">
        <v>17916</v>
      </c>
      <c r="M988" s="20"/>
      <c r="N988" s="20" t="s">
        <v>14746</v>
      </c>
      <c r="O988" s="20" t="s">
        <v>14772</v>
      </c>
      <c r="P988" s="20" t="s">
        <v>14787</v>
      </c>
      <c r="Q988" s="20"/>
      <c r="R988" s="20"/>
      <c r="S988" s="20" t="s">
        <v>17917</v>
      </c>
      <c r="T988" s="20" t="s">
        <v>14709</v>
      </c>
      <c r="U988" s="20" t="s">
        <v>16144</v>
      </c>
      <c r="V988" s="20" t="s">
        <v>17935</v>
      </c>
      <c r="W988" s="20"/>
      <c r="X988" s="20"/>
      <c r="Y988" s="20" t="s">
        <v>69</v>
      </c>
      <c r="Z988" s="20"/>
      <c r="AA988" s="20" t="s">
        <v>17923</v>
      </c>
      <c r="AB988" s="20" t="s">
        <v>68</v>
      </c>
      <c r="AC988" s="20" t="s">
        <v>68</v>
      </c>
      <c r="AD988" s="20" t="s">
        <v>69</v>
      </c>
      <c r="AE988" s="20" t="s">
        <v>17924</v>
      </c>
      <c r="AF988" s="20" t="s">
        <v>68</v>
      </c>
      <c r="AG988" s="20" t="s">
        <v>17920</v>
      </c>
      <c r="AH988" s="20"/>
      <c r="AI988" s="20"/>
      <c r="AJ988" s="20" t="s">
        <v>14253</v>
      </c>
      <c r="AK988" s="20" t="s">
        <v>14276</v>
      </c>
      <c r="AL988" s="20" t="s">
        <v>14253</v>
      </c>
      <c r="AM988" s="20" t="s">
        <v>14910</v>
      </c>
      <c r="AN988" s="20" t="s">
        <v>105</v>
      </c>
      <c r="AO988" s="20"/>
    </row>
    <row r="989" spans="1:41" x14ac:dyDescent="0.2">
      <c r="A989" s="20" t="s">
        <v>4222</v>
      </c>
      <c r="B989" s="20" t="s">
        <v>17912</v>
      </c>
      <c r="C989" s="20" t="s">
        <v>17913</v>
      </c>
      <c r="D989" s="20" t="s">
        <v>571</v>
      </c>
      <c r="E989" s="20" t="s">
        <v>4224</v>
      </c>
      <c r="F989" s="20" t="s">
        <v>421</v>
      </c>
      <c r="G989" s="20" t="s">
        <v>17914</v>
      </c>
      <c r="H989" s="20" t="s">
        <v>14852</v>
      </c>
      <c r="I989" s="20" t="s">
        <v>17915</v>
      </c>
      <c r="J989" s="20" t="s">
        <v>101</v>
      </c>
      <c r="K989" s="20" t="s">
        <v>14696</v>
      </c>
      <c r="L989" s="20" t="s">
        <v>17916</v>
      </c>
      <c r="M989" s="20"/>
      <c r="N989" s="20" t="s">
        <v>14746</v>
      </c>
      <c r="O989" s="20" t="s">
        <v>14772</v>
      </c>
      <c r="P989" s="20" t="s">
        <v>14787</v>
      </c>
      <c r="Q989" s="20"/>
      <c r="R989" s="20"/>
      <c r="S989" s="20" t="s">
        <v>17917</v>
      </c>
      <c r="T989" s="20" t="s">
        <v>14704</v>
      </c>
      <c r="U989" s="20" t="s">
        <v>15556</v>
      </c>
      <c r="V989" s="20" t="s">
        <v>15857</v>
      </c>
      <c r="W989" s="20"/>
      <c r="X989" s="20"/>
      <c r="Y989" s="20" t="s">
        <v>69</v>
      </c>
      <c r="Z989" s="20"/>
      <c r="AA989" s="20" t="s">
        <v>17918</v>
      </c>
      <c r="AB989" s="20" t="s">
        <v>68</v>
      </c>
      <c r="AC989" s="20" t="s">
        <v>68</v>
      </c>
      <c r="AD989" s="20" t="s">
        <v>69</v>
      </c>
      <c r="AE989" s="20" t="s">
        <v>17919</v>
      </c>
      <c r="AF989" s="20" t="s">
        <v>69</v>
      </c>
      <c r="AG989" s="20" t="s">
        <v>17925</v>
      </c>
      <c r="AH989" s="20"/>
      <c r="AI989" s="20"/>
      <c r="AJ989" s="20" t="s">
        <v>14253</v>
      </c>
      <c r="AK989" s="20" t="s">
        <v>14276</v>
      </c>
      <c r="AL989" s="20" t="s">
        <v>14253</v>
      </c>
      <c r="AM989" s="20" t="s">
        <v>14910</v>
      </c>
      <c r="AN989" s="20" t="s">
        <v>105</v>
      </c>
      <c r="AO989" s="20"/>
    </row>
    <row r="990" spans="1:41" x14ac:dyDescent="0.2">
      <c r="A990" s="20" t="s">
        <v>4222</v>
      </c>
      <c r="B990" s="20" t="s">
        <v>17912</v>
      </c>
      <c r="C990" s="20" t="s">
        <v>17913</v>
      </c>
      <c r="D990" s="20" t="s">
        <v>571</v>
      </c>
      <c r="E990" s="20" t="s">
        <v>4224</v>
      </c>
      <c r="F990" s="20" t="s">
        <v>421</v>
      </c>
      <c r="G990" s="20" t="s">
        <v>17914</v>
      </c>
      <c r="H990" s="20" t="s">
        <v>14852</v>
      </c>
      <c r="I990" s="20" t="s">
        <v>17915</v>
      </c>
      <c r="J990" s="20" t="s">
        <v>101</v>
      </c>
      <c r="K990" s="20" t="s">
        <v>14696</v>
      </c>
      <c r="L990" s="20" t="s">
        <v>17916</v>
      </c>
      <c r="M990" s="20"/>
      <c r="N990" s="20" t="s">
        <v>14746</v>
      </c>
      <c r="O990" s="20" t="s">
        <v>14772</v>
      </c>
      <c r="P990" s="20" t="s">
        <v>14787</v>
      </c>
      <c r="Q990" s="20"/>
      <c r="R990" s="20"/>
      <c r="S990" s="20" t="s">
        <v>17917</v>
      </c>
      <c r="T990" s="20" t="s">
        <v>14709</v>
      </c>
      <c r="U990" s="20" t="s">
        <v>17936</v>
      </c>
      <c r="V990" s="20" t="s">
        <v>17937</v>
      </c>
      <c r="W990" s="20"/>
      <c r="X990" s="20"/>
      <c r="Y990" s="20" t="s">
        <v>69</v>
      </c>
      <c r="Z990" s="20"/>
      <c r="AA990" s="20" t="s">
        <v>17923</v>
      </c>
      <c r="AB990" s="20" t="s">
        <v>68</v>
      </c>
      <c r="AC990" s="20" t="s">
        <v>68</v>
      </c>
      <c r="AD990" s="20" t="s">
        <v>69</v>
      </c>
      <c r="AE990" s="20" t="s">
        <v>17924</v>
      </c>
      <c r="AF990" s="20" t="s">
        <v>69</v>
      </c>
      <c r="AG990" s="20" t="s">
        <v>17925</v>
      </c>
      <c r="AH990" s="20"/>
      <c r="AI990" s="20"/>
      <c r="AJ990" s="20" t="s">
        <v>14253</v>
      </c>
      <c r="AK990" s="20" t="s">
        <v>14276</v>
      </c>
      <c r="AL990" s="20" t="s">
        <v>14253</v>
      </c>
      <c r="AM990" s="20" t="s">
        <v>14910</v>
      </c>
      <c r="AN990" s="20" t="s">
        <v>105</v>
      </c>
      <c r="AO990" s="20"/>
    </row>
    <row r="991" spans="1:41" x14ac:dyDescent="0.2">
      <c r="A991" s="20" t="s">
        <v>4222</v>
      </c>
      <c r="B991" s="20" t="s">
        <v>17912</v>
      </c>
      <c r="C991" s="20" t="s">
        <v>17913</v>
      </c>
      <c r="D991" s="20" t="s">
        <v>571</v>
      </c>
      <c r="E991" s="20" t="s">
        <v>4224</v>
      </c>
      <c r="F991" s="20" t="s">
        <v>421</v>
      </c>
      <c r="G991" s="20" t="s">
        <v>17914</v>
      </c>
      <c r="H991" s="20" t="s">
        <v>14852</v>
      </c>
      <c r="I991" s="20" t="s">
        <v>17915</v>
      </c>
      <c r="J991" s="20" t="s">
        <v>101</v>
      </c>
      <c r="K991" s="20" t="s">
        <v>14696</v>
      </c>
      <c r="L991" s="20" t="s">
        <v>17916</v>
      </c>
      <c r="M991" s="20"/>
      <c r="N991" s="20" t="s">
        <v>15258</v>
      </c>
      <c r="O991" s="20" t="s">
        <v>14772</v>
      </c>
      <c r="P991" s="20" t="s">
        <v>14787</v>
      </c>
      <c r="Q991" s="20"/>
      <c r="R991" s="20"/>
      <c r="S991" s="20" t="s">
        <v>17917</v>
      </c>
      <c r="T991" s="20" t="s">
        <v>14704</v>
      </c>
      <c r="U991" s="20" t="s">
        <v>14946</v>
      </c>
      <c r="V991" s="20" t="s">
        <v>14705</v>
      </c>
      <c r="W991" s="20"/>
      <c r="X991" s="20"/>
      <c r="Y991" s="20" t="s">
        <v>69</v>
      </c>
      <c r="Z991" s="20"/>
      <c r="AA991" s="20" t="s">
        <v>17918</v>
      </c>
      <c r="AB991" s="20" t="s">
        <v>68</v>
      </c>
      <c r="AC991" s="20" t="s">
        <v>68</v>
      </c>
      <c r="AD991" s="20" t="s">
        <v>69</v>
      </c>
      <c r="AE991" s="20" t="s">
        <v>17919</v>
      </c>
      <c r="AF991" s="20" t="s">
        <v>68</v>
      </c>
      <c r="AG991" s="20" t="s">
        <v>17920</v>
      </c>
      <c r="AH991" s="20"/>
      <c r="AI991" s="20"/>
      <c r="AJ991" s="20" t="s">
        <v>14253</v>
      </c>
      <c r="AK991" s="20" t="s">
        <v>14276</v>
      </c>
      <c r="AL991" s="20" t="s">
        <v>14253</v>
      </c>
      <c r="AM991" s="20" t="s">
        <v>14910</v>
      </c>
      <c r="AN991" s="20" t="s">
        <v>105</v>
      </c>
      <c r="AO991" s="20"/>
    </row>
    <row r="992" spans="1:41" x14ac:dyDescent="0.2">
      <c r="A992" s="20" t="s">
        <v>4222</v>
      </c>
      <c r="B992" s="20" t="s">
        <v>17912</v>
      </c>
      <c r="C992" s="20" t="s">
        <v>17913</v>
      </c>
      <c r="D992" s="20" t="s">
        <v>571</v>
      </c>
      <c r="E992" s="20" t="s">
        <v>4224</v>
      </c>
      <c r="F992" s="20" t="s">
        <v>421</v>
      </c>
      <c r="G992" s="20" t="s">
        <v>17914</v>
      </c>
      <c r="H992" s="20" t="s">
        <v>14852</v>
      </c>
      <c r="I992" s="20" t="s">
        <v>17915</v>
      </c>
      <c r="J992" s="20" t="s">
        <v>101</v>
      </c>
      <c r="K992" s="20" t="s">
        <v>14696</v>
      </c>
      <c r="L992" s="20" t="s">
        <v>17916</v>
      </c>
      <c r="M992" s="20"/>
      <c r="N992" s="20" t="s">
        <v>15258</v>
      </c>
      <c r="O992" s="20" t="s">
        <v>14772</v>
      </c>
      <c r="P992" s="20" t="s">
        <v>14787</v>
      </c>
      <c r="Q992" s="20"/>
      <c r="R992" s="20"/>
      <c r="S992" s="20" t="s">
        <v>17917</v>
      </c>
      <c r="T992" s="20" t="s">
        <v>14709</v>
      </c>
      <c r="U992" s="20" t="s">
        <v>17938</v>
      </c>
      <c r="V992" s="20" t="s">
        <v>17939</v>
      </c>
      <c r="W992" s="20"/>
      <c r="X992" s="20"/>
      <c r="Y992" s="20" t="s">
        <v>69</v>
      </c>
      <c r="Z992" s="20"/>
      <c r="AA992" s="20" t="s">
        <v>17923</v>
      </c>
      <c r="AB992" s="20" t="s">
        <v>68</v>
      </c>
      <c r="AC992" s="20" t="s">
        <v>68</v>
      </c>
      <c r="AD992" s="20" t="s">
        <v>69</v>
      </c>
      <c r="AE992" s="20" t="s">
        <v>17924</v>
      </c>
      <c r="AF992" s="20" t="s">
        <v>68</v>
      </c>
      <c r="AG992" s="20" t="s">
        <v>17920</v>
      </c>
      <c r="AH992" s="20"/>
      <c r="AI992" s="20"/>
      <c r="AJ992" s="20" t="s">
        <v>14253</v>
      </c>
      <c r="AK992" s="20" t="s">
        <v>14276</v>
      </c>
      <c r="AL992" s="20" t="s">
        <v>14253</v>
      </c>
      <c r="AM992" s="20" t="s">
        <v>14910</v>
      </c>
      <c r="AN992" s="20" t="s">
        <v>105</v>
      </c>
      <c r="AO992" s="20"/>
    </row>
    <row r="993" spans="1:41" x14ac:dyDescent="0.2">
      <c r="A993" s="20" t="s">
        <v>4222</v>
      </c>
      <c r="B993" s="20" t="s">
        <v>17912</v>
      </c>
      <c r="C993" s="20" t="s">
        <v>17913</v>
      </c>
      <c r="D993" s="20" t="s">
        <v>571</v>
      </c>
      <c r="E993" s="20" t="s">
        <v>4224</v>
      </c>
      <c r="F993" s="20" t="s">
        <v>421</v>
      </c>
      <c r="G993" s="20" t="s">
        <v>17914</v>
      </c>
      <c r="H993" s="20" t="s">
        <v>14852</v>
      </c>
      <c r="I993" s="20" t="s">
        <v>17915</v>
      </c>
      <c r="J993" s="20" t="s">
        <v>101</v>
      </c>
      <c r="K993" s="20" t="s">
        <v>14696</v>
      </c>
      <c r="L993" s="20" t="s">
        <v>17916</v>
      </c>
      <c r="M993" s="20"/>
      <c r="N993" s="20" t="s">
        <v>15258</v>
      </c>
      <c r="O993" s="20" t="s">
        <v>14772</v>
      </c>
      <c r="P993" s="20" t="s">
        <v>14787</v>
      </c>
      <c r="Q993" s="20"/>
      <c r="R993" s="20"/>
      <c r="S993" s="20" t="s">
        <v>17917</v>
      </c>
      <c r="T993" s="20" t="s">
        <v>14704</v>
      </c>
      <c r="U993" s="20" t="s">
        <v>15556</v>
      </c>
      <c r="V993" s="20" t="s">
        <v>16001</v>
      </c>
      <c r="W993" s="20"/>
      <c r="X993" s="20"/>
      <c r="Y993" s="20" t="s">
        <v>69</v>
      </c>
      <c r="Z993" s="20"/>
      <c r="AA993" s="20" t="s">
        <v>17918</v>
      </c>
      <c r="AB993" s="20" t="s">
        <v>68</v>
      </c>
      <c r="AC993" s="20" t="s">
        <v>68</v>
      </c>
      <c r="AD993" s="20" t="s">
        <v>69</v>
      </c>
      <c r="AE993" s="20" t="s">
        <v>17919</v>
      </c>
      <c r="AF993" s="20" t="s">
        <v>69</v>
      </c>
      <c r="AG993" s="20" t="s">
        <v>17925</v>
      </c>
      <c r="AH993" s="20"/>
      <c r="AI993" s="20"/>
      <c r="AJ993" s="20" t="s">
        <v>14253</v>
      </c>
      <c r="AK993" s="20" t="s">
        <v>14276</v>
      </c>
      <c r="AL993" s="20" t="s">
        <v>14253</v>
      </c>
      <c r="AM993" s="20" t="s">
        <v>14910</v>
      </c>
      <c r="AN993" s="20" t="s">
        <v>105</v>
      </c>
      <c r="AO993" s="20"/>
    </row>
    <row r="994" spans="1:41" x14ac:dyDescent="0.2">
      <c r="A994" s="20" t="s">
        <v>4222</v>
      </c>
      <c r="B994" s="20" t="s">
        <v>17912</v>
      </c>
      <c r="C994" s="20" t="s">
        <v>17913</v>
      </c>
      <c r="D994" s="20" t="s">
        <v>571</v>
      </c>
      <c r="E994" s="20" t="s">
        <v>4224</v>
      </c>
      <c r="F994" s="20" t="s">
        <v>421</v>
      </c>
      <c r="G994" s="20" t="s">
        <v>17914</v>
      </c>
      <c r="H994" s="20" t="s">
        <v>14852</v>
      </c>
      <c r="I994" s="20" t="s">
        <v>17915</v>
      </c>
      <c r="J994" s="20" t="s">
        <v>101</v>
      </c>
      <c r="K994" s="20" t="s">
        <v>14696</v>
      </c>
      <c r="L994" s="20" t="s">
        <v>17916</v>
      </c>
      <c r="M994" s="20"/>
      <c r="N994" s="20" t="s">
        <v>15258</v>
      </c>
      <c r="O994" s="20" t="s">
        <v>14772</v>
      </c>
      <c r="P994" s="20" t="s">
        <v>14787</v>
      </c>
      <c r="Q994" s="20"/>
      <c r="R994" s="20"/>
      <c r="S994" s="20" t="s">
        <v>17917</v>
      </c>
      <c r="T994" s="20" t="s">
        <v>14709</v>
      </c>
      <c r="U994" s="20" t="s">
        <v>17936</v>
      </c>
      <c r="V994" s="20" t="s">
        <v>17940</v>
      </c>
      <c r="W994" s="20"/>
      <c r="X994" s="20"/>
      <c r="Y994" s="20" t="s">
        <v>69</v>
      </c>
      <c r="Z994" s="20"/>
      <c r="AA994" s="20" t="s">
        <v>17923</v>
      </c>
      <c r="AB994" s="20" t="s">
        <v>68</v>
      </c>
      <c r="AC994" s="20" t="s">
        <v>68</v>
      </c>
      <c r="AD994" s="20" t="s">
        <v>69</v>
      </c>
      <c r="AE994" s="20" t="s">
        <v>17924</v>
      </c>
      <c r="AF994" s="20" t="s">
        <v>69</v>
      </c>
      <c r="AG994" s="20" t="s">
        <v>17925</v>
      </c>
      <c r="AH994" s="20"/>
      <c r="AI994" s="20"/>
      <c r="AJ994" s="20" t="s">
        <v>14253</v>
      </c>
      <c r="AK994" s="20" t="s">
        <v>14276</v>
      </c>
      <c r="AL994" s="20" t="s">
        <v>14253</v>
      </c>
      <c r="AM994" s="20" t="s">
        <v>14910</v>
      </c>
      <c r="AN994" s="20" t="s">
        <v>105</v>
      </c>
      <c r="AO994" s="20"/>
    </row>
    <row r="995" spans="1:41" x14ac:dyDescent="0.2">
      <c r="A995" s="20" t="s">
        <v>4370</v>
      </c>
      <c r="B995" s="20" t="s">
        <v>17941</v>
      </c>
      <c r="C995" s="20" t="s">
        <v>17942</v>
      </c>
      <c r="D995" s="20" t="s">
        <v>419</v>
      </c>
      <c r="E995" s="20" t="s">
        <v>4372</v>
      </c>
      <c r="F995" s="20" t="s">
        <v>421</v>
      </c>
      <c r="G995" s="20" t="s">
        <v>17943</v>
      </c>
      <c r="H995" s="20" t="s">
        <v>14757</v>
      </c>
      <c r="I995" s="20" t="s">
        <v>17944</v>
      </c>
      <c r="J995" s="20" t="s">
        <v>102</v>
      </c>
      <c r="K995" s="20" t="s">
        <v>14732</v>
      </c>
      <c r="L995" s="20"/>
      <c r="M995" s="20" t="s">
        <v>17945</v>
      </c>
      <c r="N995" s="20" t="s">
        <v>14698</v>
      </c>
      <c r="O995" s="20" t="s">
        <v>15195</v>
      </c>
      <c r="P995" s="20" t="s">
        <v>14735</v>
      </c>
      <c r="Q995" s="20"/>
      <c r="R995" s="20"/>
      <c r="S995" s="20" t="s">
        <v>17946</v>
      </c>
      <c r="T995" s="20" t="s">
        <v>14762</v>
      </c>
      <c r="U995" s="20" t="s">
        <v>15476</v>
      </c>
      <c r="V995" s="20" t="s">
        <v>15479</v>
      </c>
      <c r="W995" s="20"/>
      <c r="X995" s="20"/>
      <c r="Y995" s="20" t="s">
        <v>68</v>
      </c>
      <c r="Z995" s="20" t="s">
        <v>17947</v>
      </c>
      <c r="AA995" s="20" t="s">
        <v>17948</v>
      </c>
      <c r="AB995" s="20" t="s">
        <v>68</v>
      </c>
      <c r="AC995" s="20" t="s">
        <v>69</v>
      </c>
      <c r="AD995" s="20" t="s">
        <v>69</v>
      </c>
      <c r="AE995" s="20" t="s">
        <v>17949</v>
      </c>
      <c r="AF995" s="20" t="s">
        <v>68</v>
      </c>
      <c r="AG995" s="20" t="s">
        <v>17950</v>
      </c>
      <c r="AH995" s="20" t="s">
        <v>17951</v>
      </c>
      <c r="AI995" s="20" t="s">
        <v>14875</v>
      </c>
      <c r="AJ995" s="20" t="s">
        <v>14276</v>
      </c>
      <c r="AK995" s="20"/>
      <c r="AL995" s="20" t="s">
        <v>14283</v>
      </c>
      <c r="AM995" s="20" t="s">
        <v>15199</v>
      </c>
      <c r="AN995" s="20" t="s">
        <v>109</v>
      </c>
      <c r="AO995" s="20"/>
    </row>
    <row r="996" spans="1:41" x14ac:dyDescent="0.2">
      <c r="A996" s="20" t="s">
        <v>4370</v>
      </c>
      <c r="B996" s="20" t="s">
        <v>17941</v>
      </c>
      <c r="C996" s="20" t="s">
        <v>17942</v>
      </c>
      <c r="D996" s="20" t="s">
        <v>419</v>
      </c>
      <c r="E996" s="20" t="s">
        <v>4372</v>
      </c>
      <c r="F996" s="20" t="s">
        <v>421</v>
      </c>
      <c r="G996" s="20" t="s">
        <v>17943</v>
      </c>
      <c r="H996" s="20" t="s">
        <v>14757</v>
      </c>
      <c r="I996" s="20" t="s">
        <v>17944</v>
      </c>
      <c r="J996" s="20" t="s">
        <v>102</v>
      </c>
      <c r="K996" s="20" t="s">
        <v>14732</v>
      </c>
      <c r="L996" s="20"/>
      <c r="M996" s="20" t="s">
        <v>17945</v>
      </c>
      <c r="N996" s="20" t="s">
        <v>14889</v>
      </c>
      <c r="O996" s="20" t="s">
        <v>15195</v>
      </c>
      <c r="P996" s="20" t="s">
        <v>14735</v>
      </c>
      <c r="Q996" s="20"/>
      <c r="R996" s="20"/>
      <c r="S996" s="20" t="s">
        <v>17946</v>
      </c>
      <c r="T996" s="20" t="s">
        <v>14762</v>
      </c>
      <c r="U996" s="20" t="s">
        <v>16946</v>
      </c>
      <c r="V996" s="20" t="s">
        <v>17952</v>
      </c>
      <c r="W996" s="20"/>
      <c r="X996" s="20"/>
      <c r="Y996" s="20" t="s">
        <v>68</v>
      </c>
      <c r="Z996" s="20" t="s">
        <v>17953</v>
      </c>
      <c r="AA996" s="20" t="s">
        <v>17948</v>
      </c>
      <c r="AB996" s="20" t="s">
        <v>68</v>
      </c>
      <c r="AC996" s="20" t="s">
        <v>69</v>
      </c>
      <c r="AD996" s="20" t="s">
        <v>69</v>
      </c>
      <c r="AE996" s="20" t="s">
        <v>17954</v>
      </c>
      <c r="AF996" s="20" t="s">
        <v>68</v>
      </c>
      <c r="AG996" s="20" t="s">
        <v>17955</v>
      </c>
      <c r="AH996" s="20" t="s">
        <v>17956</v>
      </c>
      <c r="AI996" s="20" t="s">
        <v>14875</v>
      </c>
      <c r="AJ996" s="20" t="s">
        <v>14276</v>
      </c>
      <c r="AK996" s="20"/>
      <c r="AL996" s="20" t="s">
        <v>14283</v>
      </c>
      <c r="AM996" s="20" t="s">
        <v>15199</v>
      </c>
      <c r="AN996" s="20" t="s">
        <v>109</v>
      </c>
      <c r="AO996" s="20"/>
    </row>
    <row r="997" spans="1:41" x14ac:dyDescent="0.2">
      <c r="A997" s="20" t="s">
        <v>4370</v>
      </c>
      <c r="B997" s="20" t="s">
        <v>17941</v>
      </c>
      <c r="C997" s="20" t="s">
        <v>17942</v>
      </c>
      <c r="D997" s="20" t="s">
        <v>419</v>
      </c>
      <c r="E997" s="20" t="s">
        <v>4372</v>
      </c>
      <c r="F997" s="20" t="s">
        <v>421</v>
      </c>
      <c r="G997" s="20" t="s">
        <v>17943</v>
      </c>
      <c r="H997" s="20" t="s">
        <v>14757</v>
      </c>
      <c r="I997" s="20" t="s">
        <v>17944</v>
      </c>
      <c r="J997" s="20" t="s">
        <v>102</v>
      </c>
      <c r="K997" s="20" t="s">
        <v>14732</v>
      </c>
      <c r="L997" s="20"/>
      <c r="M997" s="20" t="s">
        <v>17945</v>
      </c>
      <c r="N997" s="20" t="s">
        <v>14742</v>
      </c>
      <c r="O997" s="20" t="s">
        <v>15195</v>
      </c>
      <c r="P997" s="20" t="s">
        <v>14735</v>
      </c>
      <c r="Q997" s="20"/>
      <c r="R997" s="20"/>
      <c r="S997" s="20" t="s">
        <v>17946</v>
      </c>
      <c r="T997" s="20" t="s">
        <v>14762</v>
      </c>
      <c r="U997" s="20" t="s">
        <v>17957</v>
      </c>
      <c r="V997" s="20" t="s">
        <v>16854</v>
      </c>
      <c r="W997" s="20"/>
      <c r="X997" s="20"/>
      <c r="Y997" s="20" t="s">
        <v>68</v>
      </c>
      <c r="Z997" s="20" t="s">
        <v>17958</v>
      </c>
      <c r="AA997" s="20" t="s">
        <v>17948</v>
      </c>
      <c r="AB997" s="20" t="s">
        <v>68</v>
      </c>
      <c r="AC997" s="20" t="s">
        <v>69</v>
      </c>
      <c r="AD997" s="20" t="s">
        <v>69</v>
      </c>
      <c r="AE997" s="20" t="s">
        <v>17959</v>
      </c>
      <c r="AF997" s="20" t="s">
        <v>68</v>
      </c>
      <c r="AG997" s="20" t="s">
        <v>14742</v>
      </c>
      <c r="AH997" s="20" t="s">
        <v>17960</v>
      </c>
      <c r="AI997" s="20" t="s">
        <v>14875</v>
      </c>
      <c r="AJ997" s="20" t="s">
        <v>14276</v>
      </c>
      <c r="AK997" s="20"/>
      <c r="AL997" s="20" t="s">
        <v>14283</v>
      </c>
      <c r="AM997" s="20" t="s">
        <v>15199</v>
      </c>
      <c r="AN997" s="20" t="s">
        <v>109</v>
      </c>
      <c r="AO997" s="20"/>
    </row>
    <row r="998" spans="1:41" x14ac:dyDescent="0.2">
      <c r="A998" s="20" t="s">
        <v>4370</v>
      </c>
      <c r="B998" s="20" t="s">
        <v>17941</v>
      </c>
      <c r="C998" s="20" t="s">
        <v>17942</v>
      </c>
      <c r="D998" s="20" t="s">
        <v>419</v>
      </c>
      <c r="E998" s="20" t="s">
        <v>4372</v>
      </c>
      <c r="F998" s="20" t="s">
        <v>421</v>
      </c>
      <c r="G998" s="20" t="s">
        <v>17943</v>
      </c>
      <c r="H998" s="20" t="s">
        <v>14757</v>
      </c>
      <c r="I998" s="20" t="s">
        <v>17944</v>
      </c>
      <c r="J998" s="20" t="s">
        <v>102</v>
      </c>
      <c r="K998" s="20" t="s">
        <v>14732</v>
      </c>
      <c r="L998" s="20"/>
      <c r="M998" s="20" t="s">
        <v>17945</v>
      </c>
      <c r="N998" s="20" t="s">
        <v>110</v>
      </c>
      <c r="O998" s="20" t="s">
        <v>15195</v>
      </c>
      <c r="P998" s="20" t="s">
        <v>14735</v>
      </c>
      <c r="Q998" s="20"/>
      <c r="R998" s="20"/>
      <c r="S998" s="20" t="s">
        <v>17946</v>
      </c>
      <c r="T998" s="20" t="s">
        <v>14762</v>
      </c>
      <c r="U998" s="20" t="s">
        <v>17961</v>
      </c>
      <c r="V998" s="20" t="s">
        <v>15209</v>
      </c>
      <c r="W998" s="20"/>
      <c r="X998" s="20"/>
      <c r="Y998" s="20" t="s">
        <v>68</v>
      </c>
      <c r="Z998" s="20" t="s">
        <v>17962</v>
      </c>
      <c r="AA998" s="20" t="s">
        <v>17948</v>
      </c>
      <c r="AB998" s="20" t="s">
        <v>68</v>
      </c>
      <c r="AC998" s="20" t="s">
        <v>69</v>
      </c>
      <c r="AD998" s="20" t="s">
        <v>69</v>
      </c>
      <c r="AE998" s="20" t="s">
        <v>17963</v>
      </c>
      <c r="AF998" s="20" t="s">
        <v>68</v>
      </c>
      <c r="AG998" s="20" t="s">
        <v>17964</v>
      </c>
      <c r="AH998" s="20" t="s">
        <v>17965</v>
      </c>
      <c r="AI998" s="20" t="s">
        <v>14875</v>
      </c>
      <c r="AJ998" s="20" t="s">
        <v>14276</v>
      </c>
      <c r="AK998" s="20"/>
      <c r="AL998" s="20" t="s">
        <v>14283</v>
      </c>
      <c r="AM998" s="20" t="s">
        <v>15199</v>
      </c>
      <c r="AN998" s="20" t="s">
        <v>109</v>
      </c>
      <c r="AO998" s="20"/>
    </row>
    <row r="999" spans="1:41" x14ac:dyDescent="0.2">
      <c r="A999" s="20" t="s">
        <v>4550</v>
      </c>
      <c r="B999" s="20" t="s">
        <v>17966</v>
      </c>
      <c r="C999" s="20" t="s">
        <v>17967</v>
      </c>
      <c r="D999" s="20" t="s">
        <v>430</v>
      </c>
      <c r="E999" s="20" t="s">
        <v>4552</v>
      </c>
      <c r="F999" s="20" t="s">
        <v>17184</v>
      </c>
      <c r="G999" s="20" t="s">
        <v>128</v>
      </c>
      <c r="H999" s="20" t="s">
        <v>16248</v>
      </c>
      <c r="I999" s="20" t="s">
        <v>17968</v>
      </c>
      <c r="J999" s="20" t="s">
        <v>101</v>
      </c>
      <c r="K999" s="20" t="s">
        <v>14696</v>
      </c>
      <c r="L999" s="20" t="s">
        <v>17969</v>
      </c>
      <c r="M999" s="20"/>
      <c r="N999" s="20" t="s">
        <v>15258</v>
      </c>
      <c r="O999" s="20" t="s">
        <v>14772</v>
      </c>
      <c r="P999" s="20" t="s">
        <v>14787</v>
      </c>
      <c r="Q999" s="20"/>
      <c r="R999" s="20"/>
      <c r="S999" s="20" t="s">
        <v>17970</v>
      </c>
      <c r="T999" s="20" t="s">
        <v>14846</v>
      </c>
      <c r="U999" s="20" t="s">
        <v>14796</v>
      </c>
      <c r="V999" s="20" t="s">
        <v>17971</v>
      </c>
      <c r="W999" s="20"/>
      <c r="X999" s="20"/>
      <c r="Y999" s="20" t="s">
        <v>69</v>
      </c>
      <c r="Z999" s="20"/>
      <c r="AA999" s="20" t="s">
        <v>17972</v>
      </c>
      <c r="AB999" s="20" t="s">
        <v>69</v>
      </c>
      <c r="AC999" s="20" t="s">
        <v>14884</v>
      </c>
      <c r="AD999" s="20" t="s">
        <v>69</v>
      </c>
      <c r="AE999" s="20" t="s">
        <v>17973</v>
      </c>
      <c r="AF999" s="20" t="s">
        <v>68</v>
      </c>
      <c r="AG999" s="20" t="s">
        <v>17974</v>
      </c>
      <c r="AH999" s="20"/>
      <c r="AI999" s="20" t="s">
        <v>14887</v>
      </c>
      <c r="AJ999" s="20" t="s">
        <v>14238</v>
      </c>
      <c r="AK999" s="20" t="s">
        <v>14283</v>
      </c>
      <c r="AL999" s="20"/>
      <c r="AM999" s="20" t="s">
        <v>14910</v>
      </c>
      <c r="AN999" s="20" t="s">
        <v>105</v>
      </c>
      <c r="AO999" s="20"/>
    </row>
    <row r="1000" spans="1:41" x14ac:dyDescent="0.2">
      <c r="A1000" s="20" t="s">
        <v>4550</v>
      </c>
      <c r="B1000" s="20" t="s">
        <v>17966</v>
      </c>
      <c r="C1000" s="20" t="s">
        <v>17967</v>
      </c>
      <c r="D1000" s="20" t="s">
        <v>430</v>
      </c>
      <c r="E1000" s="20" t="s">
        <v>4552</v>
      </c>
      <c r="F1000" s="20" t="s">
        <v>17184</v>
      </c>
      <c r="G1000" s="20" t="s">
        <v>128</v>
      </c>
      <c r="H1000" s="20" t="s">
        <v>16248</v>
      </c>
      <c r="I1000" s="20" t="s">
        <v>17968</v>
      </c>
      <c r="J1000" s="20" t="s">
        <v>101</v>
      </c>
      <c r="K1000" s="20" t="s">
        <v>14696</v>
      </c>
      <c r="L1000" s="20" t="s">
        <v>17969</v>
      </c>
      <c r="M1000" s="20"/>
      <c r="N1000" s="20" t="s">
        <v>15258</v>
      </c>
      <c r="O1000" s="20" t="s">
        <v>14772</v>
      </c>
      <c r="P1000" s="20" t="s">
        <v>14787</v>
      </c>
      <c r="Q1000" s="20"/>
      <c r="R1000" s="20"/>
      <c r="S1000" s="20" t="s">
        <v>17970</v>
      </c>
      <c r="T1000" s="20" t="s">
        <v>14709</v>
      </c>
      <c r="U1000" s="20" t="s">
        <v>17125</v>
      </c>
      <c r="V1000" s="20" t="s">
        <v>17975</v>
      </c>
      <c r="W1000" s="20"/>
      <c r="X1000" s="20"/>
      <c r="Y1000" s="20" t="s">
        <v>69</v>
      </c>
      <c r="Z1000" s="20"/>
      <c r="AA1000" s="20" t="s">
        <v>17972</v>
      </c>
      <c r="AB1000" s="20" t="s">
        <v>69</v>
      </c>
      <c r="AC1000" s="20" t="s">
        <v>14884</v>
      </c>
      <c r="AD1000" s="20" t="s">
        <v>69</v>
      </c>
      <c r="AE1000" s="20" t="s">
        <v>17973</v>
      </c>
      <c r="AF1000" s="20" t="s">
        <v>68</v>
      </c>
      <c r="AG1000" s="20" t="s">
        <v>17974</v>
      </c>
      <c r="AH1000" s="20"/>
      <c r="AI1000" s="20" t="s">
        <v>14887</v>
      </c>
      <c r="AJ1000" s="20" t="s">
        <v>14238</v>
      </c>
      <c r="AK1000" s="20" t="s">
        <v>14283</v>
      </c>
      <c r="AL1000" s="20"/>
      <c r="AM1000" s="20" t="s">
        <v>14910</v>
      </c>
      <c r="AN1000" s="20" t="s">
        <v>105</v>
      </c>
      <c r="AO1000" s="20"/>
    </row>
    <row r="1001" spans="1:41" x14ac:dyDescent="0.2">
      <c r="A1001" s="20" t="s">
        <v>4550</v>
      </c>
      <c r="B1001" s="20" t="s">
        <v>17966</v>
      </c>
      <c r="C1001" s="20" t="s">
        <v>17967</v>
      </c>
      <c r="D1001" s="20" t="s">
        <v>430</v>
      </c>
      <c r="E1001" s="20" t="s">
        <v>4552</v>
      </c>
      <c r="F1001" s="20" t="s">
        <v>17184</v>
      </c>
      <c r="G1001" s="20" t="s">
        <v>128</v>
      </c>
      <c r="H1001" s="20" t="s">
        <v>16248</v>
      </c>
      <c r="I1001" s="20" t="s">
        <v>17968</v>
      </c>
      <c r="J1001" s="20" t="s">
        <v>101</v>
      </c>
      <c r="K1001" s="20" t="s">
        <v>14696</v>
      </c>
      <c r="L1001" s="20" t="s">
        <v>17969</v>
      </c>
      <c r="M1001" s="20"/>
      <c r="N1001" s="20" t="s">
        <v>15258</v>
      </c>
      <c r="O1001" s="20" t="s">
        <v>14772</v>
      </c>
      <c r="P1001" s="20" t="s">
        <v>14787</v>
      </c>
      <c r="Q1001" s="20"/>
      <c r="R1001" s="20"/>
      <c r="S1001" s="20" t="s">
        <v>17970</v>
      </c>
      <c r="T1001" s="20" t="s">
        <v>14704</v>
      </c>
      <c r="U1001" s="20" t="s">
        <v>14914</v>
      </c>
      <c r="V1001" s="20" t="s">
        <v>15476</v>
      </c>
      <c r="W1001" s="20"/>
      <c r="X1001" s="20"/>
      <c r="Y1001" s="20" t="s">
        <v>69</v>
      </c>
      <c r="Z1001" s="20"/>
      <c r="AA1001" s="20" t="s">
        <v>17972</v>
      </c>
      <c r="AB1001" s="20" t="s">
        <v>69</v>
      </c>
      <c r="AC1001" s="20" t="s">
        <v>14884</v>
      </c>
      <c r="AD1001" s="20" t="s">
        <v>69</v>
      </c>
      <c r="AE1001" s="20" t="s">
        <v>17973</v>
      </c>
      <c r="AF1001" s="20" t="s">
        <v>68</v>
      </c>
      <c r="AG1001" s="20" t="s">
        <v>17974</v>
      </c>
      <c r="AH1001" s="20"/>
      <c r="AI1001" s="20" t="s">
        <v>14887</v>
      </c>
      <c r="AJ1001" s="20" t="s">
        <v>14238</v>
      </c>
      <c r="AK1001" s="20" t="s">
        <v>14283</v>
      </c>
      <c r="AL1001" s="20"/>
      <c r="AM1001" s="20" t="s">
        <v>14910</v>
      </c>
      <c r="AN1001" s="20" t="s">
        <v>105</v>
      </c>
      <c r="AO1001" s="20"/>
    </row>
    <row r="1002" spans="1:41" x14ac:dyDescent="0.2">
      <c r="A1002" s="20" t="s">
        <v>4731</v>
      </c>
      <c r="B1002" s="20" t="s">
        <v>17976</v>
      </c>
      <c r="C1002" s="20" t="s">
        <v>17977</v>
      </c>
      <c r="D1002" s="20" t="s">
        <v>419</v>
      </c>
      <c r="E1002" s="20" t="s">
        <v>4733</v>
      </c>
      <c r="F1002" s="20" t="s">
        <v>421</v>
      </c>
      <c r="G1002" s="20" t="s">
        <v>257</v>
      </c>
      <c r="H1002" s="20" t="s">
        <v>15216</v>
      </c>
      <c r="I1002" s="20" t="s">
        <v>17978</v>
      </c>
      <c r="J1002" s="20" t="s">
        <v>101</v>
      </c>
      <c r="K1002" s="20" t="s">
        <v>14732</v>
      </c>
      <c r="L1002" s="20" t="s">
        <v>17979</v>
      </c>
      <c r="M1002" s="20"/>
      <c r="N1002" s="20" t="s">
        <v>14889</v>
      </c>
      <c r="O1002" s="20" t="s">
        <v>14772</v>
      </c>
      <c r="P1002" s="20" t="s">
        <v>14787</v>
      </c>
      <c r="Q1002" s="20"/>
      <c r="R1002" s="20"/>
      <c r="S1002" s="20" t="s">
        <v>17980</v>
      </c>
      <c r="T1002" s="20" t="s">
        <v>14709</v>
      </c>
      <c r="U1002" s="20" t="s">
        <v>14815</v>
      </c>
      <c r="V1002" s="20" t="s">
        <v>15431</v>
      </c>
      <c r="W1002" s="20"/>
      <c r="X1002" s="20"/>
      <c r="Y1002" s="20" t="s">
        <v>69</v>
      </c>
      <c r="Z1002" s="20"/>
      <c r="AA1002" s="20" t="s">
        <v>17981</v>
      </c>
      <c r="AB1002" s="20" t="s">
        <v>69</v>
      </c>
      <c r="AC1002" s="20" t="s">
        <v>68</v>
      </c>
      <c r="AD1002" s="20" t="s">
        <v>68</v>
      </c>
      <c r="AE1002" s="20" t="s">
        <v>17982</v>
      </c>
      <c r="AF1002" s="20" t="s">
        <v>68</v>
      </c>
      <c r="AG1002" s="20" t="s">
        <v>17983</v>
      </c>
      <c r="AH1002" s="20"/>
      <c r="AI1002" s="20"/>
      <c r="AJ1002" s="20" t="s">
        <v>14876</v>
      </c>
      <c r="AK1002" s="20"/>
      <c r="AL1002" s="20"/>
      <c r="AM1002" s="20" t="s">
        <v>14910</v>
      </c>
      <c r="AN1002" s="20" t="s">
        <v>105</v>
      </c>
      <c r="AO1002" s="20"/>
    </row>
    <row r="1003" spans="1:41" x14ac:dyDescent="0.2">
      <c r="A1003" s="20" t="s">
        <v>4731</v>
      </c>
      <c r="B1003" s="20" t="s">
        <v>17976</v>
      </c>
      <c r="C1003" s="20" t="s">
        <v>17977</v>
      </c>
      <c r="D1003" s="20" t="s">
        <v>419</v>
      </c>
      <c r="E1003" s="20" t="s">
        <v>4733</v>
      </c>
      <c r="F1003" s="20" t="s">
        <v>421</v>
      </c>
      <c r="G1003" s="20" t="s">
        <v>257</v>
      </c>
      <c r="H1003" s="20" t="s">
        <v>15216</v>
      </c>
      <c r="I1003" s="20" t="s">
        <v>17978</v>
      </c>
      <c r="J1003" s="20" t="s">
        <v>101</v>
      </c>
      <c r="K1003" s="20" t="s">
        <v>14732</v>
      </c>
      <c r="L1003" s="20" t="s">
        <v>17979</v>
      </c>
      <c r="M1003" s="20"/>
      <c r="N1003" s="20" t="s">
        <v>14889</v>
      </c>
      <c r="O1003" s="20" t="s">
        <v>14772</v>
      </c>
      <c r="P1003" s="20" t="s">
        <v>14787</v>
      </c>
      <c r="Q1003" s="20"/>
      <c r="R1003" s="20"/>
      <c r="S1003" s="20" t="s">
        <v>17980</v>
      </c>
      <c r="T1003" s="20" t="s">
        <v>14846</v>
      </c>
      <c r="U1003" s="20" t="s">
        <v>14778</v>
      </c>
      <c r="V1003" s="20" t="s">
        <v>15426</v>
      </c>
      <c r="W1003" s="20"/>
      <c r="X1003" s="20"/>
      <c r="Y1003" s="20" t="s">
        <v>69</v>
      </c>
      <c r="Z1003" s="20"/>
      <c r="AA1003" s="20" t="s">
        <v>17981</v>
      </c>
      <c r="AB1003" s="20" t="s">
        <v>69</v>
      </c>
      <c r="AC1003" s="20" t="s">
        <v>68</v>
      </c>
      <c r="AD1003" s="20" t="s">
        <v>68</v>
      </c>
      <c r="AE1003" s="20" t="s">
        <v>17982</v>
      </c>
      <c r="AF1003" s="20" t="s">
        <v>68</v>
      </c>
      <c r="AG1003" s="20" t="s">
        <v>17983</v>
      </c>
      <c r="AH1003" s="20"/>
      <c r="AI1003" s="20"/>
      <c r="AJ1003" s="20" t="s">
        <v>14876</v>
      </c>
      <c r="AK1003" s="20"/>
      <c r="AL1003" s="20"/>
      <c r="AM1003" s="20" t="s">
        <v>14910</v>
      </c>
      <c r="AN1003" s="20" t="s">
        <v>105</v>
      </c>
      <c r="AO1003" s="20"/>
    </row>
    <row r="1004" spans="1:41" x14ac:dyDescent="0.2">
      <c r="A1004" s="20" t="s">
        <v>4731</v>
      </c>
      <c r="B1004" s="20" t="s">
        <v>17976</v>
      </c>
      <c r="C1004" s="20" t="s">
        <v>17977</v>
      </c>
      <c r="D1004" s="20" t="s">
        <v>419</v>
      </c>
      <c r="E1004" s="20" t="s">
        <v>4733</v>
      </c>
      <c r="F1004" s="20" t="s">
        <v>421</v>
      </c>
      <c r="G1004" s="20" t="s">
        <v>257</v>
      </c>
      <c r="H1004" s="20" t="s">
        <v>15216</v>
      </c>
      <c r="I1004" s="20" t="s">
        <v>17978</v>
      </c>
      <c r="J1004" s="20" t="s">
        <v>101</v>
      </c>
      <c r="K1004" s="20" t="s">
        <v>14732</v>
      </c>
      <c r="L1004" s="20" t="s">
        <v>17979</v>
      </c>
      <c r="M1004" s="20"/>
      <c r="N1004" s="20" t="s">
        <v>14889</v>
      </c>
      <c r="O1004" s="20" t="s">
        <v>14772</v>
      </c>
      <c r="P1004" s="20" t="s">
        <v>14787</v>
      </c>
      <c r="Q1004" s="20"/>
      <c r="R1004" s="20"/>
      <c r="S1004" s="20" t="s">
        <v>17980</v>
      </c>
      <c r="T1004" s="20" t="s">
        <v>14704</v>
      </c>
      <c r="U1004" s="20" t="s">
        <v>14763</v>
      </c>
      <c r="V1004" s="20" t="s">
        <v>16799</v>
      </c>
      <c r="W1004" s="20"/>
      <c r="X1004" s="20"/>
      <c r="Y1004" s="20" t="s">
        <v>69</v>
      </c>
      <c r="Z1004" s="20"/>
      <c r="AA1004" s="20" t="s">
        <v>17981</v>
      </c>
      <c r="AB1004" s="20" t="s">
        <v>69</v>
      </c>
      <c r="AC1004" s="20" t="s">
        <v>68</v>
      </c>
      <c r="AD1004" s="20" t="s">
        <v>68</v>
      </c>
      <c r="AE1004" s="20" t="s">
        <v>17984</v>
      </c>
      <c r="AF1004" s="20" t="s">
        <v>68</v>
      </c>
      <c r="AG1004" s="20" t="s">
        <v>17983</v>
      </c>
      <c r="AH1004" s="20"/>
      <c r="AI1004" s="20"/>
      <c r="AJ1004" s="20" t="s">
        <v>14876</v>
      </c>
      <c r="AK1004" s="20"/>
      <c r="AL1004" s="20"/>
      <c r="AM1004" s="20" t="s">
        <v>14910</v>
      </c>
      <c r="AN1004" s="20" t="s">
        <v>105</v>
      </c>
      <c r="AO1004" s="20"/>
    </row>
    <row r="1005" spans="1:41" x14ac:dyDescent="0.2">
      <c r="A1005" s="20" t="s">
        <v>4731</v>
      </c>
      <c r="B1005" s="20" t="s">
        <v>17976</v>
      </c>
      <c r="C1005" s="20" t="s">
        <v>17977</v>
      </c>
      <c r="D1005" s="20" t="s">
        <v>419</v>
      </c>
      <c r="E1005" s="20" t="s">
        <v>4733</v>
      </c>
      <c r="F1005" s="20" t="s">
        <v>421</v>
      </c>
      <c r="G1005" s="20" t="s">
        <v>257</v>
      </c>
      <c r="H1005" s="20" t="s">
        <v>15216</v>
      </c>
      <c r="I1005" s="20" t="s">
        <v>17978</v>
      </c>
      <c r="J1005" s="20" t="s">
        <v>101</v>
      </c>
      <c r="K1005" s="20" t="s">
        <v>14732</v>
      </c>
      <c r="L1005" s="20" t="s">
        <v>17979</v>
      </c>
      <c r="M1005" s="20"/>
      <c r="N1005" s="20" t="s">
        <v>15258</v>
      </c>
      <c r="O1005" s="20" t="s">
        <v>14772</v>
      </c>
      <c r="P1005" s="20" t="s">
        <v>14787</v>
      </c>
      <c r="Q1005" s="20"/>
      <c r="R1005" s="20"/>
      <c r="S1005" s="20" t="s">
        <v>17980</v>
      </c>
      <c r="T1005" s="20" t="s">
        <v>14709</v>
      </c>
      <c r="U1005" s="20" t="s">
        <v>15196</v>
      </c>
      <c r="V1005" s="20" t="s">
        <v>14914</v>
      </c>
      <c r="W1005" s="20"/>
      <c r="X1005" s="20"/>
      <c r="Y1005" s="20" t="s">
        <v>69</v>
      </c>
      <c r="Z1005" s="20"/>
      <c r="AA1005" s="20" t="s">
        <v>17981</v>
      </c>
      <c r="AB1005" s="20" t="s">
        <v>69</v>
      </c>
      <c r="AC1005" s="20" t="s">
        <v>68</v>
      </c>
      <c r="AD1005" s="20" t="s">
        <v>68</v>
      </c>
      <c r="AE1005" s="20" t="s">
        <v>17985</v>
      </c>
      <c r="AF1005" s="20" t="s">
        <v>68</v>
      </c>
      <c r="AG1005" s="20" t="s">
        <v>17983</v>
      </c>
      <c r="AH1005" s="20"/>
      <c r="AI1005" s="20"/>
      <c r="AJ1005" s="20" t="s">
        <v>14876</v>
      </c>
      <c r="AK1005" s="20"/>
      <c r="AL1005" s="20"/>
      <c r="AM1005" s="20" t="s">
        <v>14910</v>
      </c>
      <c r="AN1005" s="20" t="s">
        <v>105</v>
      </c>
      <c r="AO1005" s="20"/>
    </row>
    <row r="1006" spans="1:41" x14ac:dyDescent="0.2">
      <c r="A1006" s="20" t="s">
        <v>4731</v>
      </c>
      <c r="B1006" s="20" t="s">
        <v>17976</v>
      </c>
      <c r="C1006" s="20" t="s">
        <v>17977</v>
      </c>
      <c r="D1006" s="20" t="s">
        <v>419</v>
      </c>
      <c r="E1006" s="20" t="s">
        <v>4733</v>
      </c>
      <c r="F1006" s="20" t="s">
        <v>421</v>
      </c>
      <c r="G1006" s="20" t="s">
        <v>257</v>
      </c>
      <c r="H1006" s="20" t="s">
        <v>15216</v>
      </c>
      <c r="I1006" s="20" t="s">
        <v>17978</v>
      </c>
      <c r="J1006" s="20" t="s">
        <v>101</v>
      </c>
      <c r="K1006" s="20" t="s">
        <v>14732</v>
      </c>
      <c r="L1006" s="20" t="s">
        <v>17979</v>
      </c>
      <c r="M1006" s="20"/>
      <c r="N1006" s="20" t="s">
        <v>15258</v>
      </c>
      <c r="O1006" s="20" t="s">
        <v>14772</v>
      </c>
      <c r="P1006" s="20" t="s">
        <v>14787</v>
      </c>
      <c r="Q1006" s="20"/>
      <c r="R1006" s="20"/>
      <c r="S1006" s="20" t="s">
        <v>17980</v>
      </c>
      <c r="T1006" s="20" t="s">
        <v>14846</v>
      </c>
      <c r="U1006" s="20" t="s">
        <v>14891</v>
      </c>
      <c r="V1006" s="20" t="s">
        <v>14946</v>
      </c>
      <c r="W1006" s="20"/>
      <c r="X1006" s="20"/>
      <c r="Y1006" s="20" t="s">
        <v>69</v>
      </c>
      <c r="Z1006" s="20"/>
      <c r="AA1006" s="20" t="s">
        <v>17981</v>
      </c>
      <c r="AB1006" s="20" t="s">
        <v>69</v>
      </c>
      <c r="AC1006" s="20" t="s">
        <v>68</v>
      </c>
      <c r="AD1006" s="20" t="s">
        <v>68</v>
      </c>
      <c r="AE1006" s="20" t="s">
        <v>17985</v>
      </c>
      <c r="AF1006" s="20" t="s">
        <v>68</v>
      </c>
      <c r="AG1006" s="20" t="s">
        <v>17983</v>
      </c>
      <c r="AH1006" s="20"/>
      <c r="AI1006" s="20"/>
      <c r="AJ1006" s="20" t="s">
        <v>14876</v>
      </c>
      <c r="AK1006" s="20"/>
      <c r="AL1006" s="20"/>
      <c r="AM1006" s="20" t="s">
        <v>14910</v>
      </c>
      <c r="AN1006" s="20" t="s">
        <v>105</v>
      </c>
      <c r="AO1006" s="20"/>
    </row>
    <row r="1007" spans="1:41" x14ac:dyDescent="0.2">
      <c r="A1007" s="20" t="s">
        <v>4731</v>
      </c>
      <c r="B1007" s="20" t="s">
        <v>17976</v>
      </c>
      <c r="C1007" s="20" t="s">
        <v>17977</v>
      </c>
      <c r="D1007" s="20" t="s">
        <v>419</v>
      </c>
      <c r="E1007" s="20" t="s">
        <v>4733</v>
      </c>
      <c r="F1007" s="20" t="s">
        <v>421</v>
      </c>
      <c r="G1007" s="20" t="s">
        <v>257</v>
      </c>
      <c r="H1007" s="20" t="s">
        <v>15216</v>
      </c>
      <c r="I1007" s="20" t="s">
        <v>17978</v>
      </c>
      <c r="J1007" s="20" t="s">
        <v>101</v>
      </c>
      <c r="K1007" s="20" t="s">
        <v>14732</v>
      </c>
      <c r="L1007" s="20" t="s">
        <v>17979</v>
      </c>
      <c r="M1007" s="20"/>
      <c r="N1007" s="20" t="s">
        <v>15258</v>
      </c>
      <c r="O1007" s="20" t="s">
        <v>14772</v>
      </c>
      <c r="P1007" s="20" t="s">
        <v>14787</v>
      </c>
      <c r="Q1007" s="20"/>
      <c r="R1007" s="20"/>
      <c r="S1007" s="20" t="s">
        <v>17980</v>
      </c>
      <c r="T1007" s="20" t="s">
        <v>14704</v>
      </c>
      <c r="U1007" s="20" t="s">
        <v>14914</v>
      </c>
      <c r="V1007" s="20" t="s">
        <v>16769</v>
      </c>
      <c r="W1007" s="20"/>
      <c r="X1007" s="20"/>
      <c r="Y1007" s="20" t="s">
        <v>69</v>
      </c>
      <c r="Z1007" s="20"/>
      <c r="AA1007" s="20" t="s">
        <v>17981</v>
      </c>
      <c r="AB1007" s="20" t="s">
        <v>69</v>
      </c>
      <c r="AC1007" s="20" t="s">
        <v>68</v>
      </c>
      <c r="AD1007" s="20" t="s">
        <v>68</v>
      </c>
      <c r="AE1007" s="20" t="s">
        <v>17985</v>
      </c>
      <c r="AF1007" s="20" t="s">
        <v>68</v>
      </c>
      <c r="AG1007" s="20" t="s">
        <v>17983</v>
      </c>
      <c r="AH1007" s="20"/>
      <c r="AI1007" s="20"/>
      <c r="AJ1007" s="20" t="s">
        <v>14876</v>
      </c>
      <c r="AK1007" s="20"/>
      <c r="AL1007" s="20"/>
      <c r="AM1007" s="20" t="s">
        <v>14910</v>
      </c>
      <c r="AN1007" s="20" t="s">
        <v>105</v>
      </c>
      <c r="AO1007" s="20"/>
    </row>
    <row r="1008" spans="1:41" x14ac:dyDescent="0.2">
      <c r="A1008" s="20" t="s">
        <v>4731</v>
      </c>
      <c r="B1008" s="20" t="s">
        <v>17976</v>
      </c>
      <c r="C1008" s="20" t="s">
        <v>17977</v>
      </c>
      <c r="D1008" s="20" t="s">
        <v>419</v>
      </c>
      <c r="E1008" s="20" t="s">
        <v>4733</v>
      </c>
      <c r="F1008" s="20" t="s">
        <v>421</v>
      </c>
      <c r="G1008" s="20" t="s">
        <v>257</v>
      </c>
      <c r="H1008" s="20" t="s">
        <v>15216</v>
      </c>
      <c r="I1008" s="20" t="s">
        <v>17986</v>
      </c>
      <c r="J1008" s="20" t="s">
        <v>101</v>
      </c>
      <c r="K1008" s="20" t="s">
        <v>14732</v>
      </c>
      <c r="L1008" s="20" t="s">
        <v>17987</v>
      </c>
      <c r="M1008" s="20"/>
      <c r="N1008" s="20" t="s">
        <v>14889</v>
      </c>
      <c r="O1008" s="20" t="s">
        <v>14772</v>
      </c>
      <c r="P1008" s="20" t="s">
        <v>14787</v>
      </c>
      <c r="Q1008" s="20"/>
      <c r="R1008" s="20"/>
      <c r="S1008" s="20" t="s">
        <v>17980</v>
      </c>
      <c r="T1008" s="20" t="s">
        <v>14709</v>
      </c>
      <c r="U1008" s="20" t="s">
        <v>17988</v>
      </c>
      <c r="V1008" s="20" t="s">
        <v>17989</v>
      </c>
      <c r="W1008" s="20"/>
      <c r="X1008" s="20"/>
      <c r="Y1008" s="20" t="s">
        <v>69</v>
      </c>
      <c r="Z1008" s="20"/>
      <c r="AA1008" s="20" t="s">
        <v>17981</v>
      </c>
      <c r="AB1008" s="20" t="s">
        <v>69</v>
      </c>
      <c r="AC1008" s="20" t="s">
        <v>68</v>
      </c>
      <c r="AD1008" s="20" t="s">
        <v>68</v>
      </c>
      <c r="AE1008" s="20" t="s">
        <v>17990</v>
      </c>
      <c r="AF1008" s="20" t="s">
        <v>69</v>
      </c>
      <c r="AG1008" s="20" t="s">
        <v>17991</v>
      </c>
      <c r="AH1008" s="20"/>
      <c r="AI1008" s="20"/>
      <c r="AJ1008" s="20" t="s">
        <v>14876</v>
      </c>
      <c r="AK1008" s="20"/>
      <c r="AL1008" s="20"/>
      <c r="AM1008" s="20" t="s">
        <v>14910</v>
      </c>
      <c r="AN1008" s="20" t="s">
        <v>105</v>
      </c>
      <c r="AO1008" s="20"/>
    </row>
    <row r="1009" spans="1:41" x14ac:dyDescent="0.2">
      <c r="A1009" s="20" t="s">
        <v>4731</v>
      </c>
      <c r="B1009" s="20" t="s">
        <v>17976</v>
      </c>
      <c r="C1009" s="20" t="s">
        <v>17977</v>
      </c>
      <c r="D1009" s="20" t="s">
        <v>419</v>
      </c>
      <c r="E1009" s="20" t="s">
        <v>4733</v>
      </c>
      <c r="F1009" s="20" t="s">
        <v>421</v>
      </c>
      <c r="G1009" s="20" t="s">
        <v>257</v>
      </c>
      <c r="H1009" s="20" t="s">
        <v>15216</v>
      </c>
      <c r="I1009" s="20" t="s">
        <v>17986</v>
      </c>
      <c r="J1009" s="20" t="s">
        <v>101</v>
      </c>
      <c r="K1009" s="20" t="s">
        <v>14732</v>
      </c>
      <c r="L1009" s="20" t="s">
        <v>17987</v>
      </c>
      <c r="M1009" s="20"/>
      <c r="N1009" s="20" t="s">
        <v>14889</v>
      </c>
      <c r="O1009" s="20" t="s">
        <v>14772</v>
      </c>
      <c r="P1009" s="20" t="s">
        <v>14787</v>
      </c>
      <c r="Q1009" s="20"/>
      <c r="R1009" s="20"/>
      <c r="S1009" s="20" t="s">
        <v>17980</v>
      </c>
      <c r="T1009" s="20" t="s">
        <v>14846</v>
      </c>
      <c r="U1009" s="20" t="s">
        <v>15408</v>
      </c>
      <c r="V1009" s="20" t="s">
        <v>17975</v>
      </c>
      <c r="W1009" s="20"/>
      <c r="X1009" s="20"/>
      <c r="Y1009" s="20" t="s">
        <v>69</v>
      </c>
      <c r="Z1009" s="20"/>
      <c r="AA1009" s="20" t="s">
        <v>17981</v>
      </c>
      <c r="AB1009" s="20" t="s">
        <v>69</v>
      </c>
      <c r="AC1009" s="20" t="s">
        <v>68</v>
      </c>
      <c r="AD1009" s="20" t="s">
        <v>68</v>
      </c>
      <c r="AE1009" s="20" t="s">
        <v>17990</v>
      </c>
      <c r="AF1009" s="20" t="s">
        <v>69</v>
      </c>
      <c r="AG1009" s="20" t="s">
        <v>17991</v>
      </c>
      <c r="AH1009" s="20"/>
      <c r="AI1009" s="20"/>
      <c r="AJ1009" s="20" t="s">
        <v>14876</v>
      </c>
      <c r="AK1009" s="20"/>
      <c r="AL1009" s="20"/>
      <c r="AM1009" s="20" t="s">
        <v>14910</v>
      </c>
      <c r="AN1009" s="20" t="s">
        <v>105</v>
      </c>
      <c r="AO1009" s="20"/>
    </row>
    <row r="1010" spans="1:41" x14ac:dyDescent="0.2">
      <c r="A1010" s="20" t="s">
        <v>4731</v>
      </c>
      <c r="B1010" s="20" t="s">
        <v>17976</v>
      </c>
      <c r="C1010" s="20" t="s">
        <v>17977</v>
      </c>
      <c r="D1010" s="20" t="s">
        <v>419</v>
      </c>
      <c r="E1010" s="20" t="s">
        <v>4733</v>
      </c>
      <c r="F1010" s="20" t="s">
        <v>421</v>
      </c>
      <c r="G1010" s="20" t="s">
        <v>257</v>
      </c>
      <c r="H1010" s="20" t="s">
        <v>15216</v>
      </c>
      <c r="I1010" s="20" t="s">
        <v>17986</v>
      </c>
      <c r="J1010" s="20" t="s">
        <v>101</v>
      </c>
      <c r="K1010" s="20" t="s">
        <v>14732</v>
      </c>
      <c r="L1010" s="20" t="s">
        <v>17987</v>
      </c>
      <c r="M1010" s="20"/>
      <c r="N1010" s="20" t="s">
        <v>14889</v>
      </c>
      <c r="O1010" s="20" t="s">
        <v>14772</v>
      </c>
      <c r="P1010" s="20" t="s">
        <v>14787</v>
      </c>
      <c r="Q1010" s="20"/>
      <c r="R1010" s="20"/>
      <c r="S1010" s="20" t="s">
        <v>17980</v>
      </c>
      <c r="T1010" s="20" t="s">
        <v>14704</v>
      </c>
      <c r="U1010" s="20" t="s">
        <v>16769</v>
      </c>
      <c r="V1010" s="20" t="s">
        <v>14945</v>
      </c>
      <c r="W1010" s="20"/>
      <c r="X1010" s="20"/>
      <c r="Y1010" s="20" t="s">
        <v>69</v>
      </c>
      <c r="Z1010" s="20"/>
      <c r="AA1010" s="20" t="s">
        <v>17981</v>
      </c>
      <c r="AB1010" s="20" t="s">
        <v>69</v>
      </c>
      <c r="AC1010" s="20" t="s">
        <v>68</v>
      </c>
      <c r="AD1010" s="20" t="s">
        <v>68</v>
      </c>
      <c r="AE1010" s="20" t="s">
        <v>17990</v>
      </c>
      <c r="AF1010" s="20" t="s">
        <v>69</v>
      </c>
      <c r="AG1010" s="20" t="s">
        <v>17991</v>
      </c>
      <c r="AH1010" s="20"/>
      <c r="AI1010" s="20"/>
      <c r="AJ1010" s="20" t="s">
        <v>14876</v>
      </c>
      <c r="AK1010" s="20"/>
      <c r="AL1010" s="20"/>
      <c r="AM1010" s="20" t="s">
        <v>14910</v>
      </c>
      <c r="AN1010" s="20" t="s">
        <v>105</v>
      </c>
      <c r="AO1010" s="20"/>
    </row>
    <row r="1011" spans="1:41" x14ac:dyDescent="0.2">
      <c r="A1011" s="20" t="s">
        <v>4731</v>
      </c>
      <c r="B1011" s="20" t="s">
        <v>17976</v>
      </c>
      <c r="C1011" s="20" t="s">
        <v>17977</v>
      </c>
      <c r="D1011" s="20" t="s">
        <v>419</v>
      </c>
      <c r="E1011" s="20" t="s">
        <v>4733</v>
      </c>
      <c r="F1011" s="20" t="s">
        <v>421</v>
      </c>
      <c r="G1011" s="20" t="s">
        <v>257</v>
      </c>
      <c r="H1011" s="20" t="s">
        <v>15216</v>
      </c>
      <c r="I1011" s="20" t="s">
        <v>17986</v>
      </c>
      <c r="J1011" s="20" t="s">
        <v>101</v>
      </c>
      <c r="K1011" s="20" t="s">
        <v>14732</v>
      </c>
      <c r="L1011" s="20" t="s">
        <v>17987</v>
      </c>
      <c r="M1011" s="20"/>
      <c r="N1011" s="20" t="s">
        <v>15258</v>
      </c>
      <c r="O1011" s="20" t="s">
        <v>14772</v>
      </c>
      <c r="P1011" s="20" t="s">
        <v>14787</v>
      </c>
      <c r="Q1011" s="20"/>
      <c r="R1011" s="20"/>
      <c r="S1011" s="20" t="s">
        <v>17980</v>
      </c>
      <c r="T1011" s="20" t="s">
        <v>14709</v>
      </c>
      <c r="U1011" s="20" t="s">
        <v>17992</v>
      </c>
      <c r="V1011" s="20" t="s">
        <v>17993</v>
      </c>
      <c r="W1011" s="20"/>
      <c r="X1011" s="20"/>
      <c r="Y1011" s="20" t="s">
        <v>69</v>
      </c>
      <c r="Z1011" s="20"/>
      <c r="AA1011" s="20" t="s">
        <v>17981</v>
      </c>
      <c r="AB1011" s="20" t="s">
        <v>69</v>
      </c>
      <c r="AC1011" s="20" t="s">
        <v>68</v>
      </c>
      <c r="AD1011" s="20" t="s">
        <v>68</v>
      </c>
      <c r="AE1011" s="20" t="s">
        <v>17994</v>
      </c>
      <c r="AF1011" s="20" t="s">
        <v>69</v>
      </c>
      <c r="AG1011" s="20" t="s">
        <v>17991</v>
      </c>
      <c r="AH1011" s="20"/>
      <c r="AI1011" s="20"/>
      <c r="AJ1011" s="20" t="s">
        <v>14876</v>
      </c>
      <c r="AK1011" s="20"/>
      <c r="AL1011" s="20"/>
      <c r="AM1011" s="20" t="s">
        <v>14910</v>
      </c>
      <c r="AN1011" s="20" t="s">
        <v>105</v>
      </c>
      <c r="AO1011" s="20"/>
    </row>
    <row r="1012" spans="1:41" x14ac:dyDescent="0.2">
      <c r="A1012" s="20" t="s">
        <v>4731</v>
      </c>
      <c r="B1012" s="20" t="s">
        <v>17976</v>
      </c>
      <c r="C1012" s="20" t="s">
        <v>17977</v>
      </c>
      <c r="D1012" s="20" t="s">
        <v>419</v>
      </c>
      <c r="E1012" s="20" t="s">
        <v>4733</v>
      </c>
      <c r="F1012" s="20" t="s">
        <v>421</v>
      </c>
      <c r="G1012" s="20" t="s">
        <v>257</v>
      </c>
      <c r="H1012" s="20" t="s">
        <v>15216</v>
      </c>
      <c r="I1012" s="20" t="s">
        <v>17986</v>
      </c>
      <c r="J1012" s="20" t="s">
        <v>101</v>
      </c>
      <c r="K1012" s="20" t="s">
        <v>14732</v>
      </c>
      <c r="L1012" s="20" t="s">
        <v>17987</v>
      </c>
      <c r="M1012" s="20"/>
      <c r="N1012" s="20" t="s">
        <v>15258</v>
      </c>
      <c r="O1012" s="20" t="s">
        <v>14772</v>
      </c>
      <c r="P1012" s="20" t="s">
        <v>14787</v>
      </c>
      <c r="Q1012" s="20"/>
      <c r="R1012" s="20"/>
      <c r="S1012" s="20" t="s">
        <v>17980</v>
      </c>
      <c r="T1012" s="20" t="s">
        <v>14846</v>
      </c>
      <c r="U1012" s="20" t="s">
        <v>16799</v>
      </c>
      <c r="V1012" s="20" t="s">
        <v>17296</v>
      </c>
      <c r="W1012" s="20"/>
      <c r="X1012" s="20"/>
      <c r="Y1012" s="20" t="s">
        <v>69</v>
      </c>
      <c r="Z1012" s="20"/>
      <c r="AA1012" s="20" t="s">
        <v>17981</v>
      </c>
      <c r="AB1012" s="20" t="s">
        <v>69</v>
      </c>
      <c r="AC1012" s="20" t="s">
        <v>68</v>
      </c>
      <c r="AD1012" s="20" t="s">
        <v>68</v>
      </c>
      <c r="AE1012" s="20" t="s">
        <v>17994</v>
      </c>
      <c r="AF1012" s="20" t="s">
        <v>69</v>
      </c>
      <c r="AG1012" s="20" t="s">
        <v>17991</v>
      </c>
      <c r="AH1012" s="20"/>
      <c r="AI1012" s="20"/>
      <c r="AJ1012" s="20" t="s">
        <v>14876</v>
      </c>
      <c r="AK1012" s="20"/>
      <c r="AL1012" s="20"/>
      <c r="AM1012" s="20" t="s">
        <v>14910</v>
      </c>
      <c r="AN1012" s="20" t="s">
        <v>105</v>
      </c>
      <c r="AO1012" s="20"/>
    </row>
    <row r="1013" spans="1:41" x14ac:dyDescent="0.2">
      <c r="A1013" s="20" t="s">
        <v>4731</v>
      </c>
      <c r="B1013" s="20" t="s">
        <v>17976</v>
      </c>
      <c r="C1013" s="20" t="s">
        <v>17977</v>
      </c>
      <c r="D1013" s="20" t="s">
        <v>419</v>
      </c>
      <c r="E1013" s="20" t="s">
        <v>4733</v>
      </c>
      <c r="F1013" s="20" t="s">
        <v>421</v>
      </c>
      <c r="G1013" s="20" t="s">
        <v>257</v>
      </c>
      <c r="H1013" s="20" t="s">
        <v>15216</v>
      </c>
      <c r="I1013" s="20" t="s">
        <v>17986</v>
      </c>
      <c r="J1013" s="20" t="s">
        <v>101</v>
      </c>
      <c r="K1013" s="20" t="s">
        <v>14732</v>
      </c>
      <c r="L1013" s="20" t="s">
        <v>17987</v>
      </c>
      <c r="M1013" s="20"/>
      <c r="N1013" s="20" t="s">
        <v>15258</v>
      </c>
      <c r="O1013" s="20" t="s">
        <v>14772</v>
      </c>
      <c r="P1013" s="20" t="s">
        <v>14787</v>
      </c>
      <c r="Q1013" s="20"/>
      <c r="R1013" s="20"/>
      <c r="S1013" s="20" t="s">
        <v>17980</v>
      </c>
      <c r="T1013" s="20" t="s">
        <v>14704</v>
      </c>
      <c r="U1013" s="20" t="s">
        <v>16769</v>
      </c>
      <c r="V1013" s="20" t="s">
        <v>15476</v>
      </c>
      <c r="W1013" s="20"/>
      <c r="X1013" s="20"/>
      <c r="Y1013" s="20" t="s">
        <v>69</v>
      </c>
      <c r="Z1013" s="20"/>
      <c r="AA1013" s="20" t="s">
        <v>17981</v>
      </c>
      <c r="AB1013" s="20" t="s">
        <v>69</v>
      </c>
      <c r="AC1013" s="20" t="s">
        <v>68</v>
      </c>
      <c r="AD1013" s="20" t="s">
        <v>68</v>
      </c>
      <c r="AE1013" s="20" t="s">
        <v>17994</v>
      </c>
      <c r="AF1013" s="20" t="s">
        <v>69</v>
      </c>
      <c r="AG1013" s="20" t="s">
        <v>17991</v>
      </c>
      <c r="AH1013" s="20"/>
      <c r="AI1013" s="20"/>
      <c r="AJ1013" s="20" t="s">
        <v>14876</v>
      </c>
      <c r="AK1013" s="20"/>
      <c r="AL1013" s="20"/>
      <c r="AM1013" s="20" t="s">
        <v>14910</v>
      </c>
      <c r="AN1013" s="20" t="s">
        <v>105</v>
      </c>
      <c r="AO1013" s="20"/>
    </row>
    <row r="1014" spans="1:41" x14ac:dyDescent="0.2">
      <c r="A1014" s="20" t="s">
        <v>4731</v>
      </c>
      <c r="B1014" s="20" t="s">
        <v>17976</v>
      </c>
      <c r="C1014" s="20" t="s">
        <v>17977</v>
      </c>
      <c r="D1014" s="20" t="s">
        <v>419</v>
      </c>
      <c r="E1014" s="20" t="s">
        <v>4733</v>
      </c>
      <c r="F1014" s="20" t="s">
        <v>421</v>
      </c>
      <c r="G1014" s="20" t="s">
        <v>257</v>
      </c>
      <c r="H1014" s="20" t="s">
        <v>15216</v>
      </c>
      <c r="I1014" s="20" t="s">
        <v>17978</v>
      </c>
      <c r="J1014" s="20" t="s">
        <v>101</v>
      </c>
      <c r="K1014" s="20" t="s">
        <v>14732</v>
      </c>
      <c r="L1014" s="20"/>
      <c r="M1014" s="20"/>
      <c r="N1014" s="20" t="s">
        <v>14889</v>
      </c>
      <c r="O1014" s="20" t="s">
        <v>14772</v>
      </c>
      <c r="P1014" s="20" t="s">
        <v>14787</v>
      </c>
      <c r="Q1014" s="20"/>
      <c r="R1014" s="20"/>
      <c r="S1014" s="20" t="s">
        <v>17980</v>
      </c>
      <c r="T1014" s="20" t="s">
        <v>14709</v>
      </c>
      <c r="U1014" s="20" t="s">
        <v>17995</v>
      </c>
      <c r="V1014" s="20" t="s">
        <v>17975</v>
      </c>
      <c r="W1014" s="20"/>
      <c r="X1014" s="20"/>
      <c r="Y1014" s="20" t="s">
        <v>69</v>
      </c>
      <c r="Z1014" s="20"/>
      <c r="AA1014" s="20" t="s">
        <v>17981</v>
      </c>
      <c r="AB1014" s="20" t="s">
        <v>69</v>
      </c>
      <c r="AC1014" s="20" t="s">
        <v>68</v>
      </c>
      <c r="AD1014" s="20" t="s">
        <v>68</v>
      </c>
      <c r="AE1014" s="20" t="s">
        <v>17996</v>
      </c>
      <c r="AF1014" s="20" t="s">
        <v>69</v>
      </c>
      <c r="AG1014" s="20" t="s">
        <v>17997</v>
      </c>
      <c r="AH1014" s="20"/>
      <c r="AI1014" s="20"/>
      <c r="AJ1014" s="20" t="s">
        <v>14876</v>
      </c>
      <c r="AK1014" s="20"/>
      <c r="AL1014" s="20"/>
      <c r="AM1014" s="20" t="s">
        <v>14910</v>
      </c>
      <c r="AN1014" s="20" t="s">
        <v>105</v>
      </c>
      <c r="AO1014" s="20"/>
    </row>
    <row r="1015" spans="1:41" x14ac:dyDescent="0.2">
      <c r="A1015" s="20" t="s">
        <v>4731</v>
      </c>
      <c r="B1015" s="20" t="s">
        <v>17976</v>
      </c>
      <c r="C1015" s="20" t="s">
        <v>17977</v>
      </c>
      <c r="D1015" s="20" t="s">
        <v>419</v>
      </c>
      <c r="E1015" s="20" t="s">
        <v>4733</v>
      </c>
      <c r="F1015" s="20" t="s">
        <v>421</v>
      </c>
      <c r="G1015" s="20" t="s">
        <v>257</v>
      </c>
      <c r="H1015" s="20" t="s">
        <v>15216</v>
      </c>
      <c r="I1015" s="20" t="s">
        <v>17978</v>
      </c>
      <c r="J1015" s="20" t="s">
        <v>101</v>
      </c>
      <c r="K1015" s="20" t="s">
        <v>14732</v>
      </c>
      <c r="L1015" s="20"/>
      <c r="M1015" s="20"/>
      <c r="N1015" s="20" t="s">
        <v>14889</v>
      </c>
      <c r="O1015" s="20" t="s">
        <v>14772</v>
      </c>
      <c r="P1015" s="20" t="s">
        <v>14787</v>
      </c>
      <c r="Q1015" s="20"/>
      <c r="R1015" s="20"/>
      <c r="S1015" s="20" t="s">
        <v>17980</v>
      </c>
      <c r="T1015" s="20" t="s">
        <v>14846</v>
      </c>
      <c r="U1015" s="20" t="s">
        <v>14919</v>
      </c>
      <c r="V1015" s="20" t="s">
        <v>17998</v>
      </c>
      <c r="W1015" s="20"/>
      <c r="X1015" s="20"/>
      <c r="Y1015" s="20" t="s">
        <v>69</v>
      </c>
      <c r="Z1015" s="20"/>
      <c r="AA1015" s="20" t="s">
        <v>17981</v>
      </c>
      <c r="AB1015" s="20" t="s">
        <v>69</v>
      </c>
      <c r="AC1015" s="20" t="s">
        <v>68</v>
      </c>
      <c r="AD1015" s="20" t="s">
        <v>68</v>
      </c>
      <c r="AE1015" s="20" t="s">
        <v>17996</v>
      </c>
      <c r="AF1015" s="20" t="s">
        <v>69</v>
      </c>
      <c r="AG1015" s="20" t="s">
        <v>17997</v>
      </c>
      <c r="AH1015" s="20"/>
      <c r="AI1015" s="20"/>
      <c r="AJ1015" s="20" t="s">
        <v>14876</v>
      </c>
      <c r="AK1015" s="20"/>
      <c r="AL1015" s="20"/>
      <c r="AM1015" s="20" t="s">
        <v>14910</v>
      </c>
      <c r="AN1015" s="20" t="s">
        <v>105</v>
      </c>
      <c r="AO1015" s="20"/>
    </row>
    <row r="1016" spans="1:41" x14ac:dyDescent="0.2">
      <c r="A1016" s="20" t="s">
        <v>4731</v>
      </c>
      <c r="B1016" s="20" t="s">
        <v>17976</v>
      </c>
      <c r="C1016" s="20" t="s">
        <v>17977</v>
      </c>
      <c r="D1016" s="20" t="s">
        <v>419</v>
      </c>
      <c r="E1016" s="20" t="s">
        <v>4733</v>
      </c>
      <c r="F1016" s="20" t="s">
        <v>421</v>
      </c>
      <c r="G1016" s="20" t="s">
        <v>257</v>
      </c>
      <c r="H1016" s="20" t="s">
        <v>15216</v>
      </c>
      <c r="I1016" s="20" t="s">
        <v>17978</v>
      </c>
      <c r="J1016" s="20" t="s">
        <v>101</v>
      </c>
      <c r="K1016" s="20" t="s">
        <v>14732</v>
      </c>
      <c r="L1016" s="20"/>
      <c r="M1016" s="20"/>
      <c r="N1016" s="20" t="s">
        <v>14889</v>
      </c>
      <c r="O1016" s="20" t="s">
        <v>14772</v>
      </c>
      <c r="P1016" s="20" t="s">
        <v>14787</v>
      </c>
      <c r="Q1016" s="20"/>
      <c r="R1016" s="20"/>
      <c r="S1016" s="20" t="s">
        <v>17980</v>
      </c>
      <c r="T1016" s="20" t="s">
        <v>14704</v>
      </c>
      <c r="U1016" s="20" t="s">
        <v>14773</v>
      </c>
      <c r="V1016" s="20" t="s">
        <v>14919</v>
      </c>
      <c r="W1016" s="20"/>
      <c r="X1016" s="20"/>
      <c r="Y1016" s="20" t="s">
        <v>69</v>
      </c>
      <c r="Z1016" s="20"/>
      <c r="AA1016" s="20" t="s">
        <v>17981</v>
      </c>
      <c r="AB1016" s="20" t="s">
        <v>69</v>
      </c>
      <c r="AC1016" s="20" t="s">
        <v>68</v>
      </c>
      <c r="AD1016" s="20" t="s">
        <v>68</v>
      </c>
      <c r="AE1016" s="20" t="s">
        <v>17996</v>
      </c>
      <c r="AF1016" s="20" t="s">
        <v>69</v>
      </c>
      <c r="AG1016" s="20" t="s">
        <v>17997</v>
      </c>
      <c r="AH1016" s="20"/>
      <c r="AI1016" s="20"/>
      <c r="AJ1016" s="20" t="s">
        <v>14876</v>
      </c>
      <c r="AK1016" s="20"/>
      <c r="AL1016" s="20"/>
      <c r="AM1016" s="20" t="s">
        <v>14910</v>
      </c>
      <c r="AN1016" s="20" t="s">
        <v>105</v>
      </c>
      <c r="AO1016" s="20"/>
    </row>
    <row r="1017" spans="1:41" x14ac:dyDescent="0.2">
      <c r="A1017" s="20" t="s">
        <v>4731</v>
      </c>
      <c r="B1017" s="20" t="s">
        <v>17976</v>
      </c>
      <c r="C1017" s="20" t="s">
        <v>17977</v>
      </c>
      <c r="D1017" s="20" t="s">
        <v>419</v>
      </c>
      <c r="E1017" s="20" t="s">
        <v>4733</v>
      </c>
      <c r="F1017" s="20" t="s">
        <v>421</v>
      </c>
      <c r="G1017" s="20" t="s">
        <v>257</v>
      </c>
      <c r="H1017" s="20" t="s">
        <v>15216</v>
      </c>
      <c r="I1017" s="20" t="s">
        <v>17978</v>
      </c>
      <c r="J1017" s="20" t="s">
        <v>101</v>
      </c>
      <c r="K1017" s="20" t="s">
        <v>14732</v>
      </c>
      <c r="L1017" s="20"/>
      <c r="M1017" s="20"/>
      <c r="N1017" s="20" t="s">
        <v>15258</v>
      </c>
      <c r="O1017" s="20" t="s">
        <v>14772</v>
      </c>
      <c r="P1017" s="20" t="s">
        <v>14787</v>
      </c>
      <c r="Q1017" s="20"/>
      <c r="R1017" s="20"/>
      <c r="S1017" s="20" t="s">
        <v>17980</v>
      </c>
      <c r="T1017" s="20" t="s">
        <v>14709</v>
      </c>
      <c r="U1017" s="20" t="s">
        <v>17999</v>
      </c>
      <c r="V1017" s="20" t="s">
        <v>18000</v>
      </c>
      <c r="W1017" s="20"/>
      <c r="X1017" s="20"/>
      <c r="Y1017" s="20" t="s">
        <v>69</v>
      </c>
      <c r="Z1017" s="20"/>
      <c r="AA1017" s="20" t="s">
        <v>17981</v>
      </c>
      <c r="AB1017" s="20" t="s">
        <v>69</v>
      </c>
      <c r="AC1017" s="20" t="s">
        <v>68</v>
      </c>
      <c r="AD1017" s="20" t="s">
        <v>68</v>
      </c>
      <c r="AE1017" s="20" t="s">
        <v>18001</v>
      </c>
      <c r="AF1017" s="20" t="s">
        <v>69</v>
      </c>
      <c r="AG1017" s="20" t="s">
        <v>17997</v>
      </c>
      <c r="AH1017" s="20"/>
      <c r="AI1017" s="20"/>
      <c r="AJ1017" s="20" t="s">
        <v>14876</v>
      </c>
      <c r="AK1017" s="20"/>
      <c r="AL1017" s="20"/>
      <c r="AM1017" s="20" t="s">
        <v>14910</v>
      </c>
      <c r="AN1017" s="20" t="s">
        <v>105</v>
      </c>
      <c r="AO1017" s="20"/>
    </row>
    <row r="1018" spans="1:41" x14ac:dyDescent="0.2">
      <c r="A1018" s="20" t="s">
        <v>4731</v>
      </c>
      <c r="B1018" s="20" t="s">
        <v>17976</v>
      </c>
      <c r="C1018" s="20" t="s">
        <v>17977</v>
      </c>
      <c r="D1018" s="20" t="s">
        <v>419</v>
      </c>
      <c r="E1018" s="20" t="s">
        <v>4733</v>
      </c>
      <c r="F1018" s="20" t="s">
        <v>421</v>
      </c>
      <c r="G1018" s="20" t="s">
        <v>257</v>
      </c>
      <c r="H1018" s="20" t="s">
        <v>15216</v>
      </c>
      <c r="I1018" s="20" t="s">
        <v>17978</v>
      </c>
      <c r="J1018" s="20" t="s">
        <v>101</v>
      </c>
      <c r="K1018" s="20" t="s">
        <v>14732</v>
      </c>
      <c r="L1018" s="20"/>
      <c r="M1018" s="20"/>
      <c r="N1018" s="20" t="s">
        <v>15258</v>
      </c>
      <c r="O1018" s="20" t="s">
        <v>14772</v>
      </c>
      <c r="P1018" s="20" t="s">
        <v>14787</v>
      </c>
      <c r="Q1018" s="20"/>
      <c r="R1018" s="20"/>
      <c r="S1018" s="20" t="s">
        <v>17980</v>
      </c>
      <c r="T1018" s="20" t="s">
        <v>14846</v>
      </c>
      <c r="U1018" s="20" t="s">
        <v>14914</v>
      </c>
      <c r="V1018" s="20" t="s">
        <v>18002</v>
      </c>
      <c r="W1018" s="20"/>
      <c r="X1018" s="20"/>
      <c r="Y1018" s="20" t="s">
        <v>69</v>
      </c>
      <c r="Z1018" s="20"/>
      <c r="AA1018" s="20" t="s">
        <v>17981</v>
      </c>
      <c r="AB1018" s="20" t="s">
        <v>69</v>
      </c>
      <c r="AC1018" s="20" t="s">
        <v>68</v>
      </c>
      <c r="AD1018" s="20" t="s">
        <v>68</v>
      </c>
      <c r="AE1018" s="20" t="s">
        <v>18001</v>
      </c>
      <c r="AF1018" s="20" t="s">
        <v>69</v>
      </c>
      <c r="AG1018" s="20" t="s">
        <v>17997</v>
      </c>
      <c r="AH1018" s="20"/>
      <c r="AI1018" s="20"/>
      <c r="AJ1018" s="20" t="s">
        <v>14876</v>
      </c>
      <c r="AK1018" s="20"/>
      <c r="AL1018" s="20"/>
      <c r="AM1018" s="20" t="s">
        <v>14910</v>
      </c>
      <c r="AN1018" s="20" t="s">
        <v>105</v>
      </c>
      <c r="AO1018" s="20"/>
    </row>
    <row r="1019" spans="1:41" x14ac:dyDescent="0.2">
      <c r="A1019" s="20" t="s">
        <v>4731</v>
      </c>
      <c r="B1019" s="20" t="s">
        <v>17976</v>
      </c>
      <c r="C1019" s="20" t="s">
        <v>17977</v>
      </c>
      <c r="D1019" s="20" t="s">
        <v>419</v>
      </c>
      <c r="E1019" s="20" t="s">
        <v>4733</v>
      </c>
      <c r="F1019" s="20" t="s">
        <v>421</v>
      </c>
      <c r="G1019" s="20" t="s">
        <v>257</v>
      </c>
      <c r="H1019" s="20" t="s">
        <v>15216</v>
      </c>
      <c r="I1019" s="20" t="s">
        <v>17978</v>
      </c>
      <c r="J1019" s="20" t="s">
        <v>101</v>
      </c>
      <c r="K1019" s="20" t="s">
        <v>14732</v>
      </c>
      <c r="L1019" s="20"/>
      <c r="M1019" s="20"/>
      <c r="N1019" s="20" t="s">
        <v>15258</v>
      </c>
      <c r="O1019" s="20" t="s">
        <v>14772</v>
      </c>
      <c r="P1019" s="20" t="s">
        <v>14787</v>
      </c>
      <c r="Q1019" s="20"/>
      <c r="R1019" s="20"/>
      <c r="S1019" s="20" t="s">
        <v>17980</v>
      </c>
      <c r="T1019" s="20" t="s">
        <v>14704</v>
      </c>
      <c r="U1019" s="20" t="s">
        <v>16799</v>
      </c>
      <c r="V1019" s="20" t="s">
        <v>15472</v>
      </c>
      <c r="W1019" s="20"/>
      <c r="X1019" s="20"/>
      <c r="Y1019" s="20" t="s">
        <v>69</v>
      </c>
      <c r="Z1019" s="20"/>
      <c r="AA1019" s="20" t="s">
        <v>17981</v>
      </c>
      <c r="AB1019" s="20" t="s">
        <v>69</v>
      </c>
      <c r="AC1019" s="20" t="s">
        <v>68</v>
      </c>
      <c r="AD1019" s="20" t="s">
        <v>68</v>
      </c>
      <c r="AE1019" s="20" t="s">
        <v>18001</v>
      </c>
      <c r="AF1019" s="20" t="s">
        <v>69</v>
      </c>
      <c r="AG1019" s="20" t="s">
        <v>17997</v>
      </c>
      <c r="AH1019" s="20"/>
      <c r="AI1019" s="20"/>
      <c r="AJ1019" s="20" t="s">
        <v>14876</v>
      </c>
      <c r="AK1019" s="20"/>
      <c r="AL1019" s="20"/>
      <c r="AM1019" s="20" t="s">
        <v>14910</v>
      </c>
      <c r="AN1019" s="20" t="s">
        <v>105</v>
      </c>
      <c r="AO1019" s="20"/>
    </row>
    <row r="1020" spans="1:41" x14ac:dyDescent="0.2">
      <c r="A1020" s="20" t="s">
        <v>4826</v>
      </c>
      <c r="B1020" s="20" t="s">
        <v>18003</v>
      </c>
      <c r="C1020" s="20" t="s">
        <v>18004</v>
      </c>
      <c r="D1020" s="20" t="s">
        <v>419</v>
      </c>
      <c r="E1020" s="20" t="s">
        <v>4828</v>
      </c>
      <c r="F1020" s="20" t="s">
        <v>1905</v>
      </c>
      <c r="G1020" s="20" t="s">
        <v>134</v>
      </c>
      <c r="H1020" s="20" t="s">
        <v>15216</v>
      </c>
      <c r="I1020" s="20" t="s">
        <v>18005</v>
      </c>
      <c r="J1020" s="20" t="s">
        <v>101</v>
      </c>
      <c r="K1020" s="20" t="s">
        <v>14839</v>
      </c>
      <c r="L1020" s="20" t="s">
        <v>15278</v>
      </c>
      <c r="M1020" s="20"/>
      <c r="N1020" s="20" t="s">
        <v>14698</v>
      </c>
      <c r="O1020" s="20" t="s">
        <v>18006</v>
      </c>
      <c r="P1020" s="20" t="s">
        <v>14700</v>
      </c>
      <c r="Q1020" s="20"/>
      <c r="R1020" s="20"/>
      <c r="S1020" s="20" t="s">
        <v>18007</v>
      </c>
      <c r="T1020" s="20" t="s">
        <v>14709</v>
      </c>
      <c r="U1020" s="20" t="s">
        <v>18008</v>
      </c>
      <c r="V1020" s="20" t="s">
        <v>18008</v>
      </c>
      <c r="W1020" s="20" t="s">
        <v>15870</v>
      </c>
      <c r="X1020" s="20"/>
      <c r="Y1020" s="20" t="s">
        <v>69</v>
      </c>
      <c r="Z1020" s="20"/>
      <c r="AA1020" s="20" t="s">
        <v>14740</v>
      </c>
      <c r="AB1020" s="20" t="s">
        <v>69</v>
      </c>
      <c r="AC1020" s="20" t="s">
        <v>68</v>
      </c>
      <c r="AD1020" s="20" t="s">
        <v>68</v>
      </c>
      <c r="AE1020" s="20" t="s">
        <v>18009</v>
      </c>
      <c r="AF1020" s="20" t="s">
        <v>69</v>
      </c>
      <c r="AG1020" s="20" t="s">
        <v>18010</v>
      </c>
      <c r="AH1020" s="20"/>
      <c r="AI1020" s="20" t="s">
        <v>18011</v>
      </c>
      <c r="AJ1020" s="20" t="s">
        <v>14276</v>
      </c>
      <c r="AK1020" s="20" t="s">
        <v>14276</v>
      </c>
      <c r="AL1020" s="20"/>
      <c r="AM1020" s="20"/>
      <c r="AN1020" s="20" t="s">
        <v>105</v>
      </c>
      <c r="AO1020" s="20"/>
    </row>
    <row r="1021" spans="1:41" x14ac:dyDescent="0.2">
      <c r="A1021" s="20" t="s">
        <v>4826</v>
      </c>
      <c r="B1021" s="20" t="s">
        <v>18003</v>
      </c>
      <c r="C1021" s="20" t="s">
        <v>18004</v>
      </c>
      <c r="D1021" s="20" t="s">
        <v>419</v>
      </c>
      <c r="E1021" s="20" t="s">
        <v>4828</v>
      </c>
      <c r="F1021" s="20" t="s">
        <v>1905</v>
      </c>
      <c r="G1021" s="20" t="s">
        <v>134</v>
      </c>
      <c r="H1021" s="20" t="s">
        <v>15216</v>
      </c>
      <c r="I1021" s="20" t="s">
        <v>18005</v>
      </c>
      <c r="J1021" s="20" t="s">
        <v>101</v>
      </c>
      <c r="K1021" s="20" t="s">
        <v>14839</v>
      </c>
      <c r="L1021" s="20" t="s">
        <v>15278</v>
      </c>
      <c r="M1021" s="20"/>
      <c r="N1021" s="20" t="s">
        <v>14698</v>
      </c>
      <c r="O1021" s="20" t="s">
        <v>18006</v>
      </c>
      <c r="P1021" s="20" t="s">
        <v>14700</v>
      </c>
      <c r="Q1021" s="20"/>
      <c r="R1021" s="20"/>
      <c r="S1021" s="20" t="s">
        <v>18007</v>
      </c>
      <c r="T1021" s="20" t="s">
        <v>14704</v>
      </c>
      <c r="U1021" s="20" t="s">
        <v>18012</v>
      </c>
      <c r="V1021" s="20" t="s">
        <v>16593</v>
      </c>
      <c r="W1021" s="20" t="s">
        <v>16594</v>
      </c>
      <c r="X1021" s="20"/>
      <c r="Y1021" s="20" t="s">
        <v>69</v>
      </c>
      <c r="Z1021" s="20"/>
      <c r="AA1021" s="20" t="s">
        <v>14740</v>
      </c>
      <c r="AB1021" s="20" t="s">
        <v>69</v>
      </c>
      <c r="AC1021" s="20" t="s">
        <v>68</v>
      </c>
      <c r="AD1021" s="20" t="s">
        <v>68</v>
      </c>
      <c r="AE1021" s="20" t="s">
        <v>18009</v>
      </c>
      <c r="AF1021" s="20" t="s">
        <v>69</v>
      </c>
      <c r="AG1021" s="20" t="s">
        <v>18010</v>
      </c>
      <c r="AH1021" s="20"/>
      <c r="AI1021" s="20" t="s">
        <v>18011</v>
      </c>
      <c r="AJ1021" s="20" t="s">
        <v>14276</v>
      </c>
      <c r="AK1021" s="20" t="s">
        <v>14276</v>
      </c>
      <c r="AL1021" s="20"/>
      <c r="AM1021" s="20"/>
      <c r="AN1021" s="20" t="s">
        <v>105</v>
      </c>
      <c r="AO1021" s="20"/>
    </row>
    <row r="1022" spans="1:41" x14ac:dyDescent="0.2">
      <c r="A1022" s="20" t="s">
        <v>4826</v>
      </c>
      <c r="B1022" s="20" t="s">
        <v>18003</v>
      </c>
      <c r="C1022" s="20" t="s">
        <v>18004</v>
      </c>
      <c r="D1022" s="20" t="s">
        <v>419</v>
      </c>
      <c r="E1022" s="20" t="s">
        <v>4828</v>
      </c>
      <c r="F1022" s="20" t="s">
        <v>1905</v>
      </c>
      <c r="G1022" s="20" t="s">
        <v>134</v>
      </c>
      <c r="H1022" s="20" t="s">
        <v>15216</v>
      </c>
      <c r="I1022" s="20" t="s">
        <v>18005</v>
      </c>
      <c r="J1022" s="20" t="s">
        <v>101</v>
      </c>
      <c r="K1022" s="20" t="s">
        <v>14839</v>
      </c>
      <c r="L1022" s="20" t="s">
        <v>15278</v>
      </c>
      <c r="M1022" s="20"/>
      <c r="N1022" s="20" t="s">
        <v>14698</v>
      </c>
      <c r="O1022" s="20" t="s">
        <v>18006</v>
      </c>
      <c r="P1022" s="20" t="s">
        <v>14700</v>
      </c>
      <c r="Q1022" s="20"/>
      <c r="R1022" s="20"/>
      <c r="S1022" s="20" t="s">
        <v>18007</v>
      </c>
      <c r="T1022" s="20" t="s">
        <v>14709</v>
      </c>
      <c r="U1022" s="20" t="s">
        <v>15209</v>
      </c>
      <c r="V1022" s="20" t="s">
        <v>15472</v>
      </c>
      <c r="W1022" s="20" t="s">
        <v>15640</v>
      </c>
      <c r="X1022" s="20"/>
      <c r="Y1022" s="20" t="s">
        <v>69</v>
      </c>
      <c r="Z1022" s="20"/>
      <c r="AA1022" s="20" t="s">
        <v>14740</v>
      </c>
      <c r="AB1022" s="20" t="s">
        <v>69</v>
      </c>
      <c r="AC1022" s="20" t="s">
        <v>68</v>
      </c>
      <c r="AD1022" s="20" t="s">
        <v>68</v>
      </c>
      <c r="AE1022" s="20" t="s">
        <v>18009</v>
      </c>
      <c r="AF1022" s="20" t="s">
        <v>69</v>
      </c>
      <c r="AG1022" s="20" t="s">
        <v>18013</v>
      </c>
      <c r="AH1022" s="20"/>
      <c r="AI1022" s="20" t="s">
        <v>18011</v>
      </c>
      <c r="AJ1022" s="20" t="s">
        <v>14276</v>
      </c>
      <c r="AK1022" s="20" t="s">
        <v>14276</v>
      </c>
      <c r="AL1022" s="20"/>
      <c r="AM1022" s="20"/>
      <c r="AN1022" s="20" t="s">
        <v>105</v>
      </c>
      <c r="AO1022" s="20"/>
    </row>
    <row r="1023" spans="1:41" x14ac:dyDescent="0.2">
      <c r="A1023" s="20" t="s">
        <v>4826</v>
      </c>
      <c r="B1023" s="20" t="s">
        <v>18003</v>
      </c>
      <c r="C1023" s="20" t="s">
        <v>18004</v>
      </c>
      <c r="D1023" s="20" t="s">
        <v>419</v>
      </c>
      <c r="E1023" s="20" t="s">
        <v>4828</v>
      </c>
      <c r="F1023" s="20" t="s">
        <v>1905</v>
      </c>
      <c r="G1023" s="20" t="s">
        <v>134</v>
      </c>
      <c r="H1023" s="20" t="s">
        <v>15216</v>
      </c>
      <c r="I1023" s="20" t="s">
        <v>18005</v>
      </c>
      <c r="J1023" s="20" t="s">
        <v>101</v>
      </c>
      <c r="K1023" s="20" t="s">
        <v>14839</v>
      </c>
      <c r="L1023" s="20" t="s">
        <v>15278</v>
      </c>
      <c r="M1023" s="20"/>
      <c r="N1023" s="20" t="s">
        <v>14698</v>
      </c>
      <c r="O1023" s="20" t="s">
        <v>18006</v>
      </c>
      <c r="P1023" s="20" t="s">
        <v>14700</v>
      </c>
      <c r="Q1023" s="20"/>
      <c r="R1023" s="20"/>
      <c r="S1023" s="20" t="s">
        <v>18007</v>
      </c>
      <c r="T1023" s="20" t="s">
        <v>14704</v>
      </c>
      <c r="U1023" s="20" t="s">
        <v>14919</v>
      </c>
      <c r="V1023" s="20" t="s">
        <v>15479</v>
      </c>
      <c r="W1023" s="20" t="s">
        <v>15651</v>
      </c>
      <c r="X1023" s="20"/>
      <c r="Y1023" s="20" t="s">
        <v>69</v>
      </c>
      <c r="Z1023" s="20"/>
      <c r="AA1023" s="20" t="s">
        <v>14740</v>
      </c>
      <c r="AB1023" s="20" t="s">
        <v>69</v>
      </c>
      <c r="AC1023" s="20" t="s">
        <v>68</v>
      </c>
      <c r="AD1023" s="20" t="s">
        <v>68</v>
      </c>
      <c r="AE1023" s="20" t="s">
        <v>18009</v>
      </c>
      <c r="AF1023" s="20" t="s">
        <v>69</v>
      </c>
      <c r="AG1023" s="20" t="s">
        <v>18013</v>
      </c>
      <c r="AH1023" s="20"/>
      <c r="AI1023" s="20" t="s">
        <v>18011</v>
      </c>
      <c r="AJ1023" s="20" t="s">
        <v>14276</v>
      </c>
      <c r="AK1023" s="20" t="s">
        <v>14276</v>
      </c>
      <c r="AL1023" s="20"/>
      <c r="AM1023" s="20"/>
      <c r="AN1023" s="20" t="s">
        <v>105</v>
      </c>
      <c r="AO1023" s="20"/>
    </row>
    <row r="1024" spans="1:41" x14ac:dyDescent="0.2">
      <c r="A1024" s="20" t="s">
        <v>4826</v>
      </c>
      <c r="B1024" s="20" t="s">
        <v>18003</v>
      </c>
      <c r="C1024" s="20" t="s">
        <v>18004</v>
      </c>
      <c r="D1024" s="20" t="s">
        <v>419</v>
      </c>
      <c r="E1024" s="20" t="s">
        <v>4828</v>
      </c>
      <c r="F1024" s="20" t="s">
        <v>1905</v>
      </c>
      <c r="G1024" s="20" t="s">
        <v>134</v>
      </c>
      <c r="H1024" s="20" t="s">
        <v>15216</v>
      </c>
      <c r="I1024" s="20" t="s">
        <v>18005</v>
      </c>
      <c r="J1024" s="20" t="s">
        <v>101</v>
      </c>
      <c r="K1024" s="20" t="s">
        <v>14839</v>
      </c>
      <c r="L1024" s="20" t="s">
        <v>15278</v>
      </c>
      <c r="M1024" s="20"/>
      <c r="N1024" s="20" t="s">
        <v>14698</v>
      </c>
      <c r="O1024" s="20" t="s">
        <v>18006</v>
      </c>
      <c r="P1024" s="20" t="s">
        <v>14700</v>
      </c>
      <c r="Q1024" s="20"/>
      <c r="R1024" s="20"/>
      <c r="S1024" s="20" t="s">
        <v>18007</v>
      </c>
      <c r="T1024" s="20" t="s">
        <v>14709</v>
      </c>
      <c r="U1024" s="20" t="s">
        <v>15209</v>
      </c>
      <c r="V1024" s="20" t="s">
        <v>15476</v>
      </c>
      <c r="W1024" s="20" t="s">
        <v>15640</v>
      </c>
      <c r="X1024" s="20"/>
      <c r="Y1024" s="20" t="s">
        <v>69</v>
      </c>
      <c r="Z1024" s="20"/>
      <c r="AA1024" s="20" t="s">
        <v>14740</v>
      </c>
      <c r="AB1024" s="20" t="s">
        <v>69</v>
      </c>
      <c r="AC1024" s="20" t="s">
        <v>68</v>
      </c>
      <c r="AD1024" s="20" t="s">
        <v>68</v>
      </c>
      <c r="AE1024" s="20" t="s">
        <v>18009</v>
      </c>
      <c r="AF1024" s="20" t="s">
        <v>69</v>
      </c>
      <c r="AG1024" s="20" t="s">
        <v>18014</v>
      </c>
      <c r="AH1024" s="20"/>
      <c r="AI1024" s="20" t="s">
        <v>18011</v>
      </c>
      <c r="AJ1024" s="20" t="s">
        <v>14276</v>
      </c>
      <c r="AK1024" s="20" t="s">
        <v>14276</v>
      </c>
      <c r="AL1024" s="20"/>
      <c r="AM1024" s="20"/>
      <c r="AN1024" s="20" t="s">
        <v>105</v>
      </c>
      <c r="AO1024" s="20"/>
    </row>
    <row r="1025" spans="1:41" x14ac:dyDescent="0.2">
      <c r="A1025" s="20" t="s">
        <v>4826</v>
      </c>
      <c r="B1025" s="20" t="s">
        <v>18003</v>
      </c>
      <c r="C1025" s="20" t="s">
        <v>18004</v>
      </c>
      <c r="D1025" s="20" t="s">
        <v>419</v>
      </c>
      <c r="E1025" s="20" t="s">
        <v>4828</v>
      </c>
      <c r="F1025" s="20" t="s">
        <v>1905</v>
      </c>
      <c r="G1025" s="20" t="s">
        <v>134</v>
      </c>
      <c r="H1025" s="20" t="s">
        <v>15216</v>
      </c>
      <c r="I1025" s="20" t="s">
        <v>18005</v>
      </c>
      <c r="J1025" s="20" t="s">
        <v>101</v>
      </c>
      <c r="K1025" s="20" t="s">
        <v>14839</v>
      </c>
      <c r="L1025" s="20" t="s">
        <v>15278</v>
      </c>
      <c r="M1025" s="20"/>
      <c r="N1025" s="20" t="s">
        <v>14698</v>
      </c>
      <c r="O1025" s="20" t="s">
        <v>18006</v>
      </c>
      <c r="P1025" s="20" t="s">
        <v>14700</v>
      </c>
      <c r="Q1025" s="20"/>
      <c r="R1025" s="20"/>
      <c r="S1025" s="20" t="s">
        <v>18007</v>
      </c>
      <c r="T1025" s="20" t="s">
        <v>14704</v>
      </c>
      <c r="U1025" s="20" t="s">
        <v>15196</v>
      </c>
      <c r="V1025" s="20" t="s">
        <v>15196</v>
      </c>
      <c r="W1025" s="20" t="s">
        <v>15651</v>
      </c>
      <c r="X1025" s="20"/>
      <c r="Y1025" s="20" t="s">
        <v>69</v>
      </c>
      <c r="Z1025" s="20"/>
      <c r="AA1025" s="20" t="s">
        <v>14740</v>
      </c>
      <c r="AB1025" s="20" t="s">
        <v>69</v>
      </c>
      <c r="AC1025" s="20" t="s">
        <v>68</v>
      </c>
      <c r="AD1025" s="20" t="s">
        <v>68</v>
      </c>
      <c r="AE1025" s="20" t="s">
        <v>18009</v>
      </c>
      <c r="AF1025" s="20" t="s">
        <v>69</v>
      </c>
      <c r="AG1025" s="20" t="s">
        <v>18014</v>
      </c>
      <c r="AH1025" s="20"/>
      <c r="AI1025" s="20" t="s">
        <v>18011</v>
      </c>
      <c r="AJ1025" s="20" t="s">
        <v>14276</v>
      </c>
      <c r="AK1025" s="20" t="s">
        <v>14276</v>
      </c>
      <c r="AL1025" s="20"/>
      <c r="AM1025" s="20"/>
      <c r="AN1025" s="20" t="s">
        <v>105</v>
      </c>
      <c r="AO1025" s="20"/>
    </row>
    <row r="1026" spans="1:41" x14ac:dyDescent="0.2">
      <c r="A1026" s="20" t="s">
        <v>4826</v>
      </c>
      <c r="B1026" s="20" t="s">
        <v>18003</v>
      </c>
      <c r="C1026" s="20" t="s">
        <v>18004</v>
      </c>
      <c r="D1026" s="20" t="s">
        <v>419</v>
      </c>
      <c r="E1026" s="20" t="s">
        <v>4828</v>
      </c>
      <c r="F1026" s="20" t="s">
        <v>1905</v>
      </c>
      <c r="G1026" s="20" t="s">
        <v>134</v>
      </c>
      <c r="H1026" s="20" t="s">
        <v>15216</v>
      </c>
      <c r="I1026" s="20" t="s">
        <v>18005</v>
      </c>
      <c r="J1026" s="20" t="s">
        <v>101</v>
      </c>
      <c r="K1026" s="20" t="s">
        <v>14839</v>
      </c>
      <c r="L1026" s="20" t="s">
        <v>15278</v>
      </c>
      <c r="M1026" s="20"/>
      <c r="N1026" s="20" t="s">
        <v>14698</v>
      </c>
      <c r="O1026" s="20" t="s">
        <v>18006</v>
      </c>
      <c r="P1026" s="20" t="s">
        <v>14700</v>
      </c>
      <c r="Q1026" s="20"/>
      <c r="R1026" s="20"/>
      <c r="S1026" s="20" t="s">
        <v>18007</v>
      </c>
      <c r="T1026" s="20" t="s">
        <v>14709</v>
      </c>
      <c r="U1026" s="20" t="s">
        <v>15414</v>
      </c>
      <c r="V1026" s="20" t="s">
        <v>17106</v>
      </c>
      <c r="W1026" s="20" t="s">
        <v>17181</v>
      </c>
      <c r="X1026" s="20"/>
      <c r="Y1026" s="20" t="s">
        <v>69</v>
      </c>
      <c r="Z1026" s="20"/>
      <c r="AA1026" s="20" t="s">
        <v>14740</v>
      </c>
      <c r="AB1026" s="20" t="s">
        <v>69</v>
      </c>
      <c r="AC1026" s="20" t="s">
        <v>68</v>
      </c>
      <c r="AD1026" s="20" t="s">
        <v>68</v>
      </c>
      <c r="AE1026" s="20" t="s">
        <v>18009</v>
      </c>
      <c r="AF1026" s="20" t="s">
        <v>69</v>
      </c>
      <c r="AG1026" s="20" t="s">
        <v>18015</v>
      </c>
      <c r="AH1026" s="20"/>
      <c r="AI1026" s="20" t="s">
        <v>18011</v>
      </c>
      <c r="AJ1026" s="20" t="s">
        <v>14276</v>
      </c>
      <c r="AK1026" s="20" t="s">
        <v>14276</v>
      </c>
      <c r="AL1026" s="20"/>
      <c r="AM1026" s="20"/>
      <c r="AN1026" s="20" t="s">
        <v>105</v>
      </c>
      <c r="AO1026" s="20"/>
    </row>
    <row r="1027" spans="1:41" x14ac:dyDescent="0.2">
      <c r="A1027" s="20" t="s">
        <v>4826</v>
      </c>
      <c r="B1027" s="20" t="s">
        <v>18003</v>
      </c>
      <c r="C1027" s="20" t="s">
        <v>18004</v>
      </c>
      <c r="D1027" s="20" t="s">
        <v>419</v>
      </c>
      <c r="E1027" s="20" t="s">
        <v>4828</v>
      </c>
      <c r="F1027" s="20" t="s">
        <v>1905</v>
      </c>
      <c r="G1027" s="20" t="s">
        <v>134</v>
      </c>
      <c r="H1027" s="20" t="s">
        <v>15216</v>
      </c>
      <c r="I1027" s="20" t="s">
        <v>18005</v>
      </c>
      <c r="J1027" s="20" t="s">
        <v>101</v>
      </c>
      <c r="K1027" s="20" t="s">
        <v>14839</v>
      </c>
      <c r="L1027" s="20" t="s">
        <v>15278</v>
      </c>
      <c r="M1027" s="20"/>
      <c r="N1027" s="20" t="s">
        <v>14698</v>
      </c>
      <c r="O1027" s="20" t="s">
        <v>18006</v>
      </c>
      <c r="P1027" s="20" t="s">
        <v>14700</v>
      </c>
      <c r="Q1027" s="20"/>
      <c r="R1027" s="20"/>
      <c r="S1027" s="20" t="s">
        <v>18007</v>
      </c>
      <c r="T1027" s="20" t="s">
        <v>14704</v>
      </c>
      <c r="U1027" s="20" t="s">
        <v>14945</v>
      </c>
      <c r="V1027" s="20" t="s">
        <v>14945</v>
      </c>
      <c r="W1027" s="20" t="s">
        <v>15651</v>
      </c>
      <c r="X1027" s="20"/>
      <c r="Y1027" s="20" t="s">
        <v>69</v>
      </c>
      <c r="Z1027" s="20"/>
      <c r="AA1027" s="20" t="s">
        <v>14740</v>
      </c>
      <c r="AB1027" s="20" t="s">
        <v>69</v>
      </c>
      <c r="AC1027" s="20" t="s">
        <v>68</v>
      </c>
      <c r="AD1027" s="20" t="s">
        <v>68</v>
      </c>
      <c r="AE1027" s="20" t="s">
        <v>18009</v>
      </c>
      <c r="AF1027" s="20" t="s">
        <v>69</v>
      </c>
      <c r="AG1027" s="20" t="s">
        <v>18015</v>
      </c>
      <c r="AH1027" s="20"/>
      <c r="AI1027" s="20" t="s">
        <v>18011</v>
      </c>
      <c r="AJ1027" s="20" t="s">
        <v>14276</v>
      </c>
      <c r="AK1027" s="20" t="s">
        <v>14276</v>
      </c>
      <c r="AL1027" s="20"/>
      <c r="AM1027" s="20"/>
      <c r="AN1027" s="20" t="s">
        <v>105</v>
      </c>
      <c r="AO1027" s="20"/>
    </row>
    <row r="1028" spans="1:41" x14ac:dyDescent="0.2">
      <c r="A1028" s="20" t="s">
        <v>4826</v>
      </c>
      <c r="B1028" s="20" t="s">
        <v>18003</v>
      </c>
      <c r="C1028" s="20" t="s">
        <v>18004</v>
      </c>
      <c r="D1028" s="20" t="s">
        <v>419</v>
      </c>
      <c r="E1028" s="20" t="s">
        <v>4828</v>
      </c>
      <c r="F1028" s="20" t="s">
        <v>1905</v>
      </c>
      <c r="G1028" s="20" t="s">
        <v>134</v>
      </c>
      <c r="H1028" s="20" t="s">
        <v>15216</v>
      </c>
      <c r="I1028" s="20" t="s">
        <v>18005</v>
      </c>
      <c r="J1028" s="20" t="s">
        <v>101</v>
      </c>
      <c r="K1028" s="20" t="s">
        <v>14839</v>
      </c>
      <c r="L1028" s="20" t="s">
        <v>15278</v>
      </c>
      <c r="M1028" s="20"/>
      <c r="N1028" s="20" t="s">
        <v>14698</v>
      </c>
      <c r="O1028" s="20" t="s">
        <v>18006</v>
      </c>
      <c r="P1028" s="20" t="s">
        <v>14700</v>
      </c>
      <c r="Q1028" s="20"/>
      <c r="R1028" s="20"/>
      <c r="S1028" s="20" t="s">
        <v>18007</v>
      </c>
      <c r="T1028" s="20" t="s">
        <v>14709</v>
      </c>
      <c r="U1028" s="20" t="s">
        <v>15473</v>
      </c>
      <c r="V1028" s="20" t="s">
        <v>14856</v>
      </c>
      <c r="W1028" s="20" t="s">
        <v>16017</v>
      </c>
      <c r="X1028" s="20"/>
      <c r="Y1028" s="20" t="s">
        <v>69</v>
      </c>
      <c r="Z1028" s="20"/>
      <c r="AA1028" s="20" t="s">
        <v>14740</v>
      </c>
      <c r="AB1028" s="20" t="s">
        <v>69</v>
      </c>
      <c r="AC1028" s="20" t="s">
        <v>68</v>
      </c>
      <c r="AD1028" s="20" t="s">
        <v>68</v>
      </c>
      <c r="AE1028" s="20" t="s">
        <v>18009</v>
      </c>
      <c r="AF1028" s="20" t="s">
        <v>68</v>
      </c>
      <c r="AG1028" s="20" t="s">
        <v>18016</v>
      </c>
      <c r="AH1028" s="20"/>
      <c r="AI1028" s="20" t="s">
        <v>18011</v>
      </c>
      <c r="AJ1028" s="20" t="s">
        <v>14276</v>
      </c>
      <c r="AK1028" s="20" t="s">
        <v>14276</v>
      </c>
      <c r="AL1028" s="20"/>
      <c r="AM1028" s="20"/>
      <c r="AN1028" s="20" t="s">
        <v>105</v>
      </c>
      <c r="AO1028" s="20"/>
    </row>
    <row r="1029" spans="1:41" x14ac:dyDescent="0.2">
      <c r="A1029" s="20" t="s">
        <v>4826</v>
      </c>
      <c r="B1029" s="20" t="s">
        <v>18003</v>
      </c>
      <c r="C1029" s="20" t="s">
        <v>18004</v>
      </c>
      <c r="D1029" s="20" t="s">
        <v>419</v>
      </c>
      <c r="E1029" s="20" t="s">
        <v>4828</v>
      </c>
      <c r="F1029" s="20" t="s">
        <v>1905</v>
      </c>
      <c r="G1029" s="20" t="s">
        <v>134</v>
      </c>
      <c r="H1029" s="20" t="s">
        <v>15216</v>
      </c>
      <c r="I1029" s="20" t="s">
        <v>18005</v>
      </c>
      <c r="J1029" s="20" t="s">
        <v>101</v>
      </c>
      <c r="K1029" s="20" t="s">
        <v>14839</v>
      </c>
      <c r="L1029" s="20" t="s">
        <v>15278</v>
      </c>
      <c r="M1029" s="20"/>
      <c r="N1029" s="20" t="s">
        <v>14698</v>
      </c>
      <c r="O1029" s="20" t="s">
        <v>18006</v>
      </c>
      <c r="P1029" s="20" t="s">
        <v>14700</v>
      </c>
      <c r="Q1029" s="20"/>
      <c r="R1029" s="20"/>
      <c r="S1029" s="20" t="s">
        <v>18007</v>
      </c>
      <c r="T1029" s="20" t="s">
        <v>14704</v>
      </c>
      <c r="U1029" s="20" t="s">
        <v>15476</v>
      </c>
      <c r="V1029" s="20" t="s">
        <v>15476</v>
      </c>
      <c r="W1029" s="20" t="s">
        <v>15643</v>
      </c>
      <c r="X1029" s="20"/>
      <c r="Y1029" s="20" t="s">
        <v>69</v>
      </c>
      <c r="Z1029" s="20"/>
      <c r="AA1029" s="20" t="s">
        <v>14740</v>
      </c>
      <c r="AB1029" s="20" t="s">
        <v>69</v>
      </c>
      <c r="AC1029" s="20" t="s">
        <v>68</v>
      </c>
      <c r="AD1029" s="20" t="s">
        <v>68</v>
      </c>
      <c r="AE1029" s="20" t="s">
        <v>18009</v>
      </c>
      <c r="AF1029" s="20" t="s">
        <v>68</v>
      </c>
      <c r="AG1029" s="20" t="s">
        <v>18016</v>
      </c>
      <c r="AH1029" s="20"/>
      <c r="AI1029" s="20" t="s">
        <v>18011</v>
      </c>
      <c r="AJ1029" s="20" t="s">
        <v>14276</v>
      </c>
      <c r="AK1029" s="20" t="s">
        <v>14276</v>
      </c>
      <c r="AL1029" s="20"/>
      <c r="AM1029" s="20"/>
      <c r="AN1029" s="20" t="s">
        <v>105</v>
      </c>
      <c r="AO1029" s="20"/>
    </row>
    <row r="1030" spans="1:41" x14ac:dyDescent="0.2">
      <c r="A1030" s="20" t="s">
        <v>4826</v>
      </c>
      <c r="B1030" s="20" t="s">
        <v>18003</v>
      </c>
      <c r="C1030" s="20" t="s">
        <v>18004</v>
      </c>
      <c r="D1030" s="20" t="s">
        <v>419</v>
      </c>
      <c r="E1030" s="20" t="s">
        <v>4828</v>
      </c>
      <c r="F1030" s="20" t="s">
        <v>1905</v>
      </c>
      <c r="G1030" s="20" t="s">
        <v>134</v>
      </c>
      <c r="H1030" s="20" t="s">
        <v>15216</v>
      </c>
      <c r="I1030" s="20" t="s">
        <v>18005</v>
      </c>
      <c r="J1030" s="20" t="s">
        <v>101</v>
      </c>
      <c r="K1030" s="20" t="s">
        <v>14839</v>
      </c>
      <c r="L1030" s="20" t="s">
        <v>15278</v>
      </c>
      <c r="M1030" s="20"/>
      <c r="N1030" s="20" t="s">
        <v>14698</v>
      </c>
      <c r="O1030" s="20" t="s">
        <v>18006</v>
      </c>
      <c r="P1030" s="20" t="s">
        <v>14700</v>
      </c>
      <c r="Q1030" s="20"/>
      <c r="R1030" s="20"/>
      <c r="S1030" s="20" t="s">
        <v>18007</v>
      </c>
      <c r="T1030" s="20" t="s">
        <v>14709</v>
      </c>
      <c r="U1030" s="20" t="s">
        <v>14951</v>
      </c>
      <c r="V1030" s="20" t="s">
        <v>14815</v>
      </c>
      <c r="W1030" s="20" t="s">
        <v>17005</v>
      </c>
      <c r="X1030" s="20"/>
      <c r="Y1030" s="20" t="s">
        <v>69</v>
      </c>
      <c r="Z1030" s="20"/>
      <c r="AA1030" s="20" t="s">
        <v>14740</v>
      </c>
      <c r="AB1030" s="20" t="s">
        <v>69</v>
      </c>
      <c r="AC1030" s="20" t="s">
        <v>68</v>
      </c>
      <c r="AD1030" s="20" t="s">
        <v>68</v>
      </c>
      <c r="AE1030" s="20" t="s">
        <v>18009</v>
      </c>
      <c r="AF1030" s="20" t="s">
        <v>69</v>
      </c>
      <c r="AG1030" s="20" t="s">
        <v>18017</v>
      </c>
      <c r="AH1030" s="20"/>
      <c r="AI1030" s="20" t="s">
        <v>18011</v>
      </c>
      <c r="AJ1030" s="20" t="s">
        <v>14276</v>
      </c>
      <c r="AK1030" s="20" t="s">
        <v>14276</v>
      </c>
      <c r="AL1030" s="20"/>
      <c r="AM1030" s="20"/>
      <c r="AN1030" s="20" t="s">
        <v>105</v>
      </c>
      <c r="AO1030" s="20"/>
    </row>
    <row r="1031" spans="1:41" x14ac:dyDescent="0.2">
      <c r="A1031" s="20" t="s">
        <v>4826</v>
      </c>
      <c r="B1031" s="20" t="s">
        <v>18003</v>
      </c>
      <c r="C1031" s="20" t="s">
        <v>18004</v>
      </c>
      <c r="D1031" s="20" t="s">
        <v>419</v>
      </c>
      <c r="E1031" s="20" t="s">
        <v>4828</v>
      </c>
      <c r="F1031" s="20" t="s">
        <v>1905</v>
      </c>
      <c r="G1031" s="20" t="s">
        <v>134</v>
      </c>
      <c r="H1031" s="20" t="s">
        <v>15216</v>
      </c>
      <c r="I1031" s="20" t="s">
        <v>18005</v>
      </c>
      <c r="J1031" s="20" t="s">
        <v>101</v>
      </c>
      <c r="K1031" s="20" t="s">
        <v>14839</v>
      </c>
      <c r="L1031" s="20" t="s">
        <v>15278</v>
      </c>
      <c r="M1031" s="20"/>
      <c r="N1031" s="20" t="s">
        <v>14698</v>
      </c>
      <c r="O1031" s="20" t="s">
        <v>18006</v>
      </c>
      <c r="P1031" s="20" t="s">
        <v>14700</v>
      </c>
      <c r="Q1031" s="20"/>
      <c r="R1031" s="20"/>
      <c r="S1031" s="20" t="s">
        <v>18007</v>
      </c>
      <c r="T1031" s="20" t="s">
        <v>14704</v>
      </c>
      <c r="U1031" s="20" t="s">
        <v>15209</v>
      </c>
      <c r="V1031" s="20" t="s">
        <v>15209</v>
      </c>
      <c r="W1031" s="20" t="s">
        <v>15643</v>
      </c>
      <c r="X1031" s="20"/>
      <c r="Y1031" s="20" t="s">
        <v>69</v>
      </c>
      <c r="Z1031" s="20"/>
      <c r="AA1031" s="20" t="s">
        <v>14740</v>
      </c>
      <c r="AB1031" s="20" t="s">
        <v>69</v>
      </c>
      <c r="AC1031" s="20" t="s">
        <v>68</v>
      </c>
      <c r="AD1031" s="20" t="s">
        <v>68</v>
      </c>
      <c r="AE1031" s="20" t="s">
        <v>18009</v>
      </c>
      <c r="AF1031" s="20" t="s">
        <v>69</v>
      </c>
      <c r="AG1031" s="20" t="s">
        <v>18017</v>
      </c>
      <c r="AH1031" s="20"/>
      <c r="AI1031" s="20" t="s">
        <v>18011</v>
      </c>
      <c r="AJ1031" s="20" t="s">
        <v>14276</v>
      </c>
      <c r="AK1031" s="20" t="s">
        <v>14276</v>
      </c>
      <c r="AL1031" s="20"/>
      <c r="AM1031" s="20"/>
      <c r="AN1031" s="20" t="s">
        <v>105</v>
      </c>
      <c r="AO1031" s="20"/>
    </row>
    <row r="1032" spans="1:41" x14ac:dyDescent="0.2">
      <c r="A1032" s="20" t="s">
        <v>4826</v>
      </c>
      <c r="B1032" s="20" t="s">
        <v>18003</v>
      </c>
      <c r="C1032" s="20" t="s">
        <v>18004</v>
      </c>
      <c r="D1032" s="20" t="s">
        <v>419</v>
      </c>
      <c r="E1032" s="20" t="s">
        <v>4828</v>
      </c>
      <c r="F1032" s="20" t="s">
        <v>1905</v>
      </c>
      <c r="G1032" s="20" t="s">
        <v>134</v>
      </c>
      <c r="H1032" s="20" t="s">
        <v>15216</v>
      </c>
      <c r="I1032" s="20" t="s">
        <v>18005</v>
      </c>
      <c r="J1032" s="20" t="s">
        <v>101</v>
      </c>
      <c r="K1032" s="20" t="s">
        <v>14839</v>
      </c>
      <c r="L1032" s="20" t="s">
        <v>15278</v>
      </c>
      <c r="M1032" s="20"/>
      <c r="N1032" s="20" t="s">
        <v>14698</v>
      </c>
      <c r="O1032" s="20" t="s">
        <v>18006</v>
      </c>
      <c r="P1032" s="20" t="s">
        <v>14700</v>
      </c>
      <c r="Q1032" s="20"/>
      <c r="R1032" s="20"/>
      <c r="S1032" s="20" t="s">
        <v>18007</v>
      </c>
      <c r="T1032" s="20" t="s">
        <v>14709</v>
      </c>
      <c r="U1032" s="20" t="s">
        <v>15477</v>
      </c>
      <c r="V1032" s="20" t="s">
        <v>15477</v>
      </c>
      <c r="W1032" s="20" t="s">
        <v>15870</v>
      </c>
      <c r="X1032" s="20"/>
      <c r="Y1032" s="20" t="s">
        <v>69</v>
      </c>
      <c r="Z1032" s="20"/>
      <c r="AA1032" s="20" t="s">
        <v>14740</v>
      </c>
      <c r="AB1032" s="20" t="s">
        <v>69</v>
      </c>
      <c r="AC1032" s="20" t="s">
        <v>68</v>
      </c>
      <c r="AD1032" s="20" t="s">
        <v>68</v>
      </c>
      <c r="AE1032" s="20" t="s">
        <v>18009</v>
      </c>
      <c r="AF1032" s="20" t="s">
        <v>69</v>
      </c>
      <c r="AG1032" s="20" t="s">
        <v>18018</v>
      </c>
      <c r="AH1032" s="20"/>
      <c r="AI1032" s="20" t="s">
        <v>18011</v>
      </c>
      <c r="AJ1032" s="20" t="s">
        <v>14276</v>
      </c>
      <c r="AK1032" s="20" t="s">
        <v>14276</v>
      </c>
      <c r="AL1032" s="20"/>
      <c r="AM1032" s="20"/>
      <c r="AN1032" s="20" t="s">
        <v>105</v>
      </c>
      <c r="AO1032" s="20"/>
    </row>
    <row r="1033" spans="1:41" x14ac:dyDescent="0.2">
      <c r="A1033" s="20" t="s">
        <v>4826</v>
      </c>
      <c r="B1033" s="20" t="s">
        <v>18003</v>
      </c>
      <c r="C1033" s="20" t="s">
        <v>18004</v>
      </c>
      <c r="D1033" s="20" t="s">
        <v>419</v>
      </c>
      <c r="E1033" s="20" t="s">
        <v>4828</v>
      </c>
      <c r="F1033" s="20" t="s">
        <v>1905</v>
      </c>
      <c r="G1033" s="20" t="s">
        <v>134</v>
      </c>
      <c r="H1033" s="20" t="s">
        <v>15216</v>
      </c>
      <c r="I1033" s="20" t="s">
        <v>18005</v>
      </c>
      <c r="J1033" s="20" t="s">
        <v>101</v>
      </c>
      <c r="K1033" s="20" t="s">
        <v>14839</v>
      </c>
      <c r="L1033" s="20" t="s">
        <v>15278</v>
      </c>
      <c r="M1033" s="20"/>
      <c r="N1033" s="20" t="s">
        <v>14698</v>
      </c>
      <c r="O1033" s="20" t="s">
        <v>18006</v>
      </c>
      <c r="P1033" s="20" t="s">
        <v>14700</v>
      </c>
      <c r="Q1033" s="20"/>
      <c r="R1033" s="20"/>
      <c r="S1033" s="20" t="s">
        <v>18007</v>
      </c>
      <c r="T1033" s="20" t="s">
        <v>14704</v>
      </c>
      <c r="U1033" s="20" t="s">
        <v>15476</v>
      </c>
      <c r="V1033" s="20" t="s">
        <v>15476</v>
      </c>
      <c r="W1033" s="20" t="s">
        <v>15665</v>
      </c>
      <c r="X1033" s="20"/>
      <c r="Y1033" s="20" t="s">
        <v>69</v>
      </c>
      <c r="Z1033" s="20"/>
      <c r="AA1033" s="20" t="s">
        <v>14740</v>
      </c>
      <c r="AB1033" s="20" t="s">
        <v>69</v>
      </c>
      <c r="AC1033" s="20" t="s">
        <v>68</v>
      </c>
      <c r="AD1033" s="20" t="s">
        <v>68</v>
      </c>
      <c r="AE1033" s="20" t="s">
        <v>18009</v>
      </c>
      <c r="AF1033" s="20" t="s">
        <v>69</v>
      </c>
      <c r="AG1033" s="20" t="s">
        <v>18018</v>
      </c>
      <c r="AH1033" s="20"/>
      <c r="AI1033" s="20" t="s">
        <v>18011</v>
      </c>
      <c r="AJ1033" s="20" t="s">
        <v>14276</v>
      </c>
      <c r="AK1033" s="20" t="s">
        <v>14276</v>
      </c>
      <c r="AL1033" s="20"/>
      <c r="AM1033" s="20"/>
      <c r="AN1033" s="20" t="s">
        <v>105</v>
      </c>
      <c r="AO1033" s="20"/>
    </row>
    <row r="1034" spans="1:41" x14ac:dyDescent="0.2">
      <c r="A1034" s="20" t="s">
        <v>4826</v>
      </c>
      <c r="B1034" s="20" t="s">
        <v>18003</v>
      </c>
      <c r="C1034" s="20" t="s">
        <v>18004</v>
      </c>
      <c r="D1034" s="20" t="s">
        <v>419</v>
      </c>
      <c r="E1034" s="20" t="s">
        <v>4828</v>
      </c>
      <c r="F1034" s="20" t="s">
        <v>1905</v>
      </c>
      <c r="G1034" s="20" t="s">
        <v>134</v>
      </c>
      <c r="H1034" s="20" t="s">
        <v>15216</v>
      </c>
      <c r="I1034" s="20" t="s">
        <v>18005</v>
      </c>
      <c r="J1034" s="20" t="s">
        <v>101</v>
      </c>
      <c r="K1034" s="20" t="s">
        <v>14839</v>
      </c>
      <c r="L1034" s="20" t="s">
        <v>15278</v>
      </c>
      <c r="M1034" s="20"/>
      <c r="N1034" s="20" t="s">
        <v>14698</v>
      </c>
      <c r="O1034" s="20" t="s">
        <v>18006</v>
      </c>
      <c r="P1034" s="20" t="s">
        <v>14700</v>
      </c>
      <c r="Q1034" s="20"/>
      <c r="R1034" s="20"/>
      <c r="S1034" s="20" t="s">
        <v>18007</v>
      </c>
      <c r="T1034" s="20" t="s">
        <v>14709</v>
      </c>
      <c r="U1034" s="20" t="s">
        <v>15078</v>
      </c>
      <c r="V1034" s="20" t="s">
        <v>14777</v>
      </c>
      <c r="W1034" s="20" t="s">
        <v>15860</v>
      </c>
      <c r="X1034" s="20"/>
      <c r="Y1034" s="20" t="s">
        <v>69</v>
      </c>
      <c r="Z1034" s="20"/>
      <c r="AA1034" s="20" t="s">
        <v>14740</v>
      </c>
      <c r="AB1034" s="20" t="s">
        <v>69</v>
      </c>
      <c r="AC1034" s="20" t="s">
        <v>68</v>
      </c>
      <c r="AD1034" s="20" t="s">
        <v>68</v>
      </c>
      <c r="AE1034" s="20" t="s">
        <v>18009</v>
      </c>
      <c r="AF1034" s="20" t="s">
        <v>69</v>
      </c>
      <c r="AG1034" s="20" t="s">
        <v>18019</v>
      </c>
      <c r="AH1034" s="20"/>
      <c r="AI1034" s="20" t="s">
        <v>18011</v>
      </c>
      <c r="AJ1034" s="20" t="s">
        <v>14276</v>
      </c>
      <c r="AK1034" s="20" t="s">
        <v>14276</v>
      </c>
      <c r="AL1034" s="20"/>
      <c r="AM1034" s="20"/>
      <c r="AN1034" s="20" t="s">
        <v>105</v>
      </c>
      <c r="AO1034" s="20"/>
    </row>
    <row r="1035" spans="1:41" x14ac:dyDescent="0.2">
      <c r="A1035" s="20" t="s">
        <v>4826</v>
      </c>
      <c r="B1035" s="20" t="s">
        <v>18003</v>
      </c>
      <c r="C1035" s="20" t="s">
        <v>18004</v>
      </c>
      <c r="D1035" s="20" t="s">
        <v>419</v>
      </c>
      <c r="E1035" s="20" t="s">
        <v>4828</v>
      </c>
      <c r="F1035" s="20" t="s">
        <v>1905</v>
      </c>
      <c r="G1035" s="20" t="s">
        <v>134</v>
      </c>
      <c r="H1035" s="20" t="s">
        <v>15216</v>
      </c>
      <c r="I1035" s="20" t="s">
        <v>18005</v>
      </c>
      <c r="J1035" s="20" t="s">
        <v>101</v>
      </c>
      <c r="K1035" s="20" t="s">
        <v>14839</v>
      </c>
      <c r="L1035" s="20" t="s">
        <v>15278</v>
      </c>
      <c r="M1035" s="20"/>
      <c r="N1035" s="20" t="s">
        <v>14698</v>
      </c>
      <c r="O1035" s="20" t="s">
        <v>18006</v>
      </c>
      <c r="P1035" s="20" t="s">
        <v>14700</v>
      </c>
      <c r="Q1035" s="20"/>
      <c r="R1035" s="20"/>
      <c r="S1035" s="20" t="s">
        <v>18007</v>
      </c>
      <c r="T1035" s="20" t="s">
        <v>14704</v>
      </c>
      <c r="U1035" s="20" t="s">
        <v>15476</v>
      </c>
      <c r="V1035" s="20" t="s">
        <v>15472</v>
      </c>
      <c r="W1035" s="20" t="s">
        <v>15643</v>
      </c>
      <c r="X1035" s="20"/>
      <c r="Y1035" s="20" t="s">
        <v>69</v>
      </c>
      <c r="Z1035" s="20"/>
      <c r="AA1035" s="20" t="s">
        <v>14740</v>
      </c>
      <c r="AB1035" s="20" t="s">
        <v>69</v>
      </c>
      <c r="AC1035" s="20" t="s">
        <v>68</v>
      </c>
      <c r="AD1035" s="20" t="s">
        <v>68</v>
      </c>
      <c r="AE1035" s="20" t="s">
        <v>18009</v>
      </c>
      <c r="AF1035" s="20" t="s">
        <v>69</v>
      </c>
      <c r="AG1035" s="20" t="s">
        <v>18019</v>
      </c>
      <c r="AH1035" s="20"/>
      <c r="AI1035" s="20" t="s">
        <v>18011</v>
      </c>
      <c r="AJ1035" s="20" t="s">
        <v>14276</v>
      </c>
      <c r="AK1035" s="20" t="s">
        <v>14276</v>
      </c>
      <c r="AL1035" s="20"/>
      <c r="AM1035" s="20"/>
      <c r="AN1035" s="20" t="s">
        <v>105</v>
      </c>
      <c r="AO1035" s="20"/>
    </row>
    <row r="1036" spans="1:41" x14ac:dyDescent="0.2">
      <c r="A1036" s="20" t="s">
        <v>4826</v>
      </c>
      <c r="B1036" s="20" t="s">
        <v>18020</v>
      </c>
      <c r="C1036" s="20" t="s">
        <v>18004</v>
      </c>
      <c r="D1036" s="20" t="s">
        <v>419</v>
      </c>
      <c r="E1036" s="20" t="s">
        <v>4828</v>
      </c>
      <c r="F1036" s="20" t="s">
        <v>1905</v>
      </c>
      <c r="G1036" s="20" t="s">
        <v>134</v>
      </c>
      <c r="H1036" s="20" t="s">
        <v>110</v>
      </c>
      <c r="I1036" s="20" t="s">
        <v>18021</v>
      </c>
      <c r="J1036" s="20" t="s">
        <v>101</v>
      </c>
      <c r="K1036" s="20" t="s">
        <v>14696</v>
      </c>
      <c r="L1036" s="20" t="s">
        <v>18022</v>
      </c>
      <c r="M1036" s="20"/>
      <c r="N1036" s="20" t="s">
        <v>14698</v>
      </c>
      <c r="O1036" s="20" t="s">
        <v>18006</v>
      </c>
      <c r="P1036" s="20" t="s">
        <v>14700</v>
      </c>
      <c r="Q1036" s="20"/>
      <c r="R1036" s="20"/>
      <c r="S1036" s="20" t="s">
        <v>18007</v>
      </c>
      <c r="T1036" s="20" t="s">
        <v>14709</v>
      </c>
      <c r="U1036" s="20" t="s">
        <v>16330</v>
      </c>
      <c r="V1036" s="20" t="s">
        <v>14980</v>
      </c>
      <c r="W1036" s="20" t="s">
        <v>15414</v>
      </c>
      <c r="X1036" s="20"/>
      <c r="Y1036" s="20" t="s">
        <v>69</v>
      </c>
      <c r="Z1036" s="20"/>
      <c r="AA1036" s="20" t="s">
        <v>14775</v>
      </c>
      <c r="AB1036" s="20" t="s">
        <v>69</v>
      </c>
      <c r="AC1036" s="20" t="s">
        <v>68</v>
      </c>
      <c r="AD1036" s="20" t="s">
        <v>68</v>
      </c>
      <c r="AE1036" s="20" t="s">
        <v>18023</v>
      </c>
      <c r="AF1036" s="20" t="s">
        <v>69</v>
      </c>
      <c r="AG1036" s="20" t="s">
        <v>18010</v>
      </c>
      <c r="AH1036" s="20"/>
      <c r="AI1036" s="20" t="s">
        <v>18011</v>
      </c>
      <c r="AJ1036" s="20" t="s">
        <v>14276</v>
      </c>
      <c r="AK1036" s="20" t="s">
        <v>14276</v>
      </c>
      <c r="AL1036" s="20"/>
      <c r="AM1036" s="20"/>
      <c r="AN1036" s="20" t="s">
        <v>105</v>
      </c>
      <c r="AO1036" s="20"/>
    </row>
    <row r="1037" spans="1:41" x14ac:dyDescent="0.2">
      <c r="A1037" s="20" t="s">
        <v>4826</v>
      </c>
      <c r="B1037" s="20" t="s">
        <v>18020</v>
      </c>
      <c r="C1037" s="20" t="s">
        <v>18004</v>
      </c>
      <c r="D1037" s="20" t="s">
        <v>419</v>
      </c>
      <c r="E1037" s="20" t="s">
        <v>4828</v>
      </c>
      <c r="F1037" s="20" t="s">
        <v>1905</v>
      </c>
      <c r="G1037" s="20" t="s">
        <v>134</v>
      </c>
      <c r="H1037" s="20" t="s">
        <v>110</v>
      </c>
      <c r="I1037" s="20" t="s">
        <v>18021</v>
      </c>
      <c r="J1037" s="20" t="s">
        <v>101</v>
      </c>
      <c r="K1037" s="20" t="s">
        <v>14696</v>
      </c>
      <c r="L1037" s="20" t="s">
        <v>18022</v>
      </c>
      <c r="M1037" s="20"/>
      <c r="N1037" s="20" t="s">
        <v>14698</v>
      </c>
      <c r="O1037" s="20" t="s">
        <v>18006</v>
      </c>
      <c r="P1037" s="20" t="s">
        <v>14700</v>
      </c>
      <c r="Q1037" s="20"/>
      <c r="R1037" s="20"/>
      <c r="S1037" s="20" t="s">
        <v>18007</v>
      </c>
      <c r="T1037" s="20" t="s">
        <v>14704</v>
      </c>
      <c r="U1037" s="20" t="s">
        <v>16479</v>
      </c>
      <c r="V1037" s="20" t="s">
        <v>15669</v>
      </c>
      <c r="W1037" s="20" t="s">
        <v>16628</v>
      </c>
      <c r="X1037" s="20"/>
      <c r="Y1037" s="20" t="s">
        <v>69</v>
      </c>
      <c r="Z1037" s="20"/>
      <c r="AA1037" s="20" t="s">
        <v>14775</v>
      </c>
      <c r="AB1037" s="20" t="s">
        <v>69</v>
      </c>
      <c r="AC1037" s="20" t="s">
        <v>68</v>
      </c>
      <c r="AD1037" s="20" t="s">
        <v>68</v>
      </c>
      <c r="AE1037" s="20" t="s">
        <v>18023</v>
      </c>
      <c r="AF1037" s="20" t="s">
        <v>69</v>
      </c>
      <c r="AG1037" s="20" t="s">
        <v>18010</v>
      </c>
      <c r="AH1037" s="20"/>
      <c r="AI1037" s="20" t="s">
        <v>18011</v>
      </c>
      <c r="AJ1037" s="20" t="s">
        <v>14276</v>
      </c>
      <c r="AK1037" s="20" t="s">
        <v>14276</v>
      </c>
      <c r="AL1037" s="20"/>
      <c r="AM1037" s="20"/>
      <c r="AN1037" s="20" t="s">
        <v>105</v>
      </c>
      <c r="AO1037" s="20"/>
    </row>
    <row r="1038" spans="1:41" x14ac:dyDescent="0.2">
      <c r="A1038" s="20" t="s">
        <v>4826</v>
      </c>
      <c r="B1038" s="20" t="s">
        <v>18020</v>
      </c>
      <c r="C1038" s="20" t="s">
        <v>18004</v>
      </c>
      <c r="D1038" s="20" t="s">
        <v>419</v>
      </c>
      <c r="E1038" s="20" t="s">
        <v>4828</v>
      </c>
      <c r="F1038" s="20" t="s">
        <v>1905</v>
      </c>
      <c r="G1038" s="20" t="s">
        <v>134</v>
      </c>
      <c r="H1038" s="20" t="s">
        <v>110</v>
      </c>
      <c r="I1038" s="20" t="s">
        <v>18021</v>
      </c>
      <c r="J1038" s="20" t="s">
        <v>101</v>
      </c>
      <c r="K1038" s="20" t="s">
        <v>14696</v>
      </c>
      <c r="L1038" s="20" t="s">
        <v>18022</v>
      </c>
      <c r="M1038" s="20"/>
      <c r="N1038" s="20" t="s">
        <v>14698</v>
      </c>
      <c r="O1038" s="20" t="s">
        <v>18006</v>
      </c>
      <c r="P1038" s="20" t="s">
        <v>14700</v>
      </c>
      <c r="Q1038" s="20"/>
      <c r="R1038" s="20"/>
      <c r="S1038" s="20" t="s">
        <v>18007</v>
      </c>
      <c r="T1038" s="20" t="s">
        <v>14709</v>
      </c>
      <c r="U1038" s="20" t="s">
        <v>18024</v>
      </c>
      <c r="V1038" s="20" t="s">
        <v>16330</v>
      </c>
      <c r="W1038" s="20" t="s">
        <v>15882</v>
      </c>
      <c r="X1038" s="20"/>
      <c r="Y1038" s="20" t="s">
        <v>69</v>
      </c>
      <c r="Z1038" s="20"/>
      <c r="AA1038" s="20" t="s">
        <v>14775</v>
      </c>
      <c r="AB1038" s="20" t="s">
        <v>69</v>
      </c>
      <c r="AC1038" s="20" t="s">
        <v>68</v>
      </c>
      <c r="AD1038" s="20" t="s">
        <v>68</v>
      </c>
      <c r="AE1038" s="20" t="s">
        <v>18023</v>
      </c>
      <c r="AF1038" s="20" t="s">
        <v>69</v>
      </c>
      <c r="AG1038" s="20" t="s">
        <v>18013</v>
      </c>
      <c r="AH1038" s="20"/>
      <c r="AI1038" s="20" t="s">
        <v>18011</v>
      </c>
      <c r="AJ1038" s="20" t="s">
        <v>14276</v>
      </c>
      <c r="AK1038" s="20" t="s">
        <v>14276</v>
      </c>
      <c r="AL1038" s="20"/>
      <c r="AM1038" s="20"/>
      <c r="AN1038" s="20" t="s">
        <v>105</v>
      </c>
      <c r="AO1038" s="20"/>
    </row>
    <row r="1039" spans="1:41" x14ac:dyDescent="0.2">
      <c r="A1039" s="20" t="s">
        <v>4826</v>
      </c>
      <c r="B1039" s="20" t="s">
        <v>18020</v>
      </c>
      <c r="C1039" s="20" t="s">
        <v>18004</v>
      </c>
      <c r="D1039" s="20" t="s">
        <v>419</v>
      </c>
      <c r="E1039" s="20" t="s">
        <v>4828</v>
      </c>
      <c r="F1039" s="20" t="s">
        <v>1905</v>
      </c>
      <c r="G1039" s="20" t="s">
        <v>134</v>
      </c>
      <c r="H1039" s="20" t="s">
        <v>110</v>
      </c>
      <c r="I1039" s="20" t="s">
        <v>18021</v>
      </c>
      <c r="J1039" s="20" t="s">
        <v>101</v>
      </c>
      <c r="K1039" s="20" t="s">
        <v>14696</v>
      </c>
      <c r="L1039" s="20" t="s">
        <v>18022</v>
      </c>
      <c r="M1039" s="20"/>
      <c r="N1039" s="20" t="s">
        <v>14698</v>
      </c>
      <c r="O1039" s="20" t="s">
        <v>18006</v>
      </c>
      <c r="P1039" s="20" t="s">
        <v>14700</v>
      </c>
      <c r="Q1039" s="20"/>
      <c r="R1039" s="20"/>
      <c r="S1039" s="20" t="s">
        <v>18007</v>
      </c>
      <c r="T1039" s="20" t="s">
        <v>14704</v>
      </c>
      <c r="U1039" s="20" t="s">
        <v>16007</v>
      </c>
      <c r="V1039" s="20" t="s">
        <v>15643</v>
      </c>
      <c r="W1039" s="20" t="s">
        <v>16539</v>
      </c>
      <c r="X1039" s="20"/>
      <c r="Y1039" s="20" t="s">
        <v>69</v>
      </c>
      <c r="Z1039" s="20"/>
      <c r="AA1039" s="20" t="s">
        <v>14775</v>
      </c>
      <c r="AB1039" s="20" t="s">
        <v>69</v>
      </c>
      <c r="AC1039" s="20" t="s">
        <v>68</v>
      </c>
      <c r="AD1039" s="20" t="s">
        <v>68</v>
      </c>
      <c r="AE1039" s="20" t="s">
        <v>18023</v>
      </c>
      <c r="AF1039" s="20" t="s">
        <v>69</v>
      </c>
      <c r="AG1039" s="20" t="s">
        <v>18013</v>
      </c>
      <c r="AH1039" s="20"/>
      <c r="AI1039" s="20" t="s">
        <v>18011</v>
      </c>
      <c r="AJ1039" s="20" t="s">
        <v>14276</v>
      </c>
      <c r="AK1039" s="20" t="s">
        <v>14276</v>
      </c>
      <c r="AL1039" s="20"/>
      <c r="AM1039" s="20"/>
      <c r="AN1039" s="20" t="s">
        <v>105</v>
      </c>
      <c r="AO1039" s="20"/>
    </row>
    <row r="1040" spans="1:41" x14ac:dyDescent="0.2">
      <c r="A1040" s="20" t="s">
        <v>4826</v>
      </c>
      <c r="B1040" s="20" t="s">
        <v>18020</v>
      </c>
      <c r="C1040" s="20" t="s">
        <v>18004</v>
      </c>
      <c r="D1040" s="20" t="s">
        <v>419</v>
      </c>
      <c r="E1040" s="20" t="s">
        <v>4828</v>
      </c>
      <c r="F1040" s="20" t="s">
        <v>1905</v>
      </c>
      <c r="G1040" s="20" t="s">
        <v>134</v>
      </c>
      <c r="H1040" s="20" t="s">
        <v>110</v>
      </c>
      <c r="I1040" s="20" t="s">
        <v>18021</v>
      </c>
      <c r="J1040" s="20" t="s">
        <v>101</v>
      </c>
      <c r="K1040" s="20" t="s">
        <v>14696</v>
      </c>
      <c r="L1040" s="20" t="s">
        <v>18022</v>
      </c>
      <c r="M1040" s="20"/>
      <c r="N1040" s="20" t="s">
        <v>14698</v>
      </c>
      <c r="O1040" s="20" t="s">
        <v>18006</v>
      </c>
      <c r="P1040" s="20" t="s">
        <v>14700</v>
      </c>
      <c r="Q1040" s="20"/>
      <c r="R1040" s="20"/>
      <c r="S1040" s="20" t="s">
        <v>18007</v>
      </c>
      <c r="T1040" s="20" t="s">
        <v>14709</v>
      </c>
      <c r="U1040" s="20" t="s">
        <v>18025</v>
      </c>
      <c r="V1040" s="20" t="s">
        <v>18026</v>
      </c>
      <c r="W1040" s="20" t="s">
        <v>14892</v>
      </c>
      <c r="X1040" s="20"/>
      <c r="Y1040" s="20" t="s">
        <v>69</v>
      </c>
      <c r="Z1040" s="20"/>
      <c r="AA1040" s="20" t="s">
        <v>14775</v>
      </c>
      <c r="AB1040" s="20" t="s">
        <v>69</v>
      </c>
      <c r="AC1040" s="20" t="s">
        <v>68</v>
      </c>
      <c r="AD1040" s="20" t="s">
        <v>68</v>
      </c>
      <c r="AE1040" s="20" t="s">
        <v>18023</v>
      </c>
      <c r="AF1040" s="20" t="s">
        <v>69</v>
      </c>
      <c r="AG1040" s="20" t="s">
        <v>18014</v>
      </c>
      <c r="AH1040" s="20"/>
      <c r="AI1040" s="20" t="s">
        <v>18011</v>
      </c>
      <c r="AJ1040" s="20" t="s">
        <v>14276</v>
      </c>
      <c r="AK1040" s="20" t="s">
        <v>14276</v>
      </c>
      <c r="AL1040" s="20"/>
      <c r="AM1040" s="20"/>
      <c r="AN1040" s="20" t="s">
        <v>105</v>
      </c>
      <c r="AO1040" s="20"/>
    </row>
    <row r="1041" spans="1:41" x14ac:dyDescent="0.2">
      <c r="A1041" s="20" t="s">
        <v>4826</v>
      </c>
      <c r="B1041" s="20" t="s">
        <v>18020</v>
      </c>
      <c r="C1041" s="20" t="s">
        <v>18004</v>
      </c>
      <c r="D1041" s="20" t="s">
        <v>419</v>
      </c>
      <c r="E1041" s="20" t="s">
        <v>4828</v>
      </c>
      <c r="F1041" s="20" t="s">
        <v>1905</v>
      </c>
      <c r="G1041" s="20" t="s">
        <v>134</v>
      </c>
      <c r="H1041" s="20" t="s">
        <v>110</v>
      </c>
      <c r="I1041" s="20" t="s">
        <v>18021</v>
      </c>
      <c r="J1041" s="20" t="s">
        <v>101</v>
      </c>
      <c r="K1041" s="20" t="s">
        <v>14696</v>
      </c>
      <c r="L1041" s="20" t="s">
        <v>18022</v>
      </c>
      <c r="M1041" s="20"/>
      <c r="N1041" s="20" t="s">
        <v>14698</v>
      </c>
      <c r="O1041" s="20" t="s">
        <v>18006</v>
      </c>
      <c r="P1041" s="20" t="s">
        <v>14700</v>
      </c>
      <c r="Q1041" s="20"/>
      <c r="R1041" s="20"/>
      <c r="S1041" s="20" t="s">
        <v>18007</v>
      </c>
      <c r="T1041" s="20" t="s">
        <v>14704</v>
      </c>
      <c r="U1041" s="20" t="s">
        <v>15662</v>
      </c>
      <c r="V1041" s="20" t="s">
        <v>15643</v>
      </c>
      <c r="W1041" s="20" t="s">
        <v>15870</v>
      </c>
      <c r="X1041" s="20"/>
      <c r="Y1041" s="20" t="s">
        <v>69</v>
      </c>
      <c r="Z1041" s="20"/>
      <c r="AA1041" s="20" t="s">
        <v>14775</v>
      </c>
      <c r="AB1041" s="20" t="s">
        <v>69</v>
      </c>
      <c r="AC1041" s="20" t="s">
        <v>68</v>
      </c>
      <c r="AD1041" s="20" t="s">
        <v>68</v>
      </c>
      <c r="AE1041" s="20" t="s">
        <v>18023</v>
      </c>
      <c r="AF1041" s="20" t="s">
        <v>69</v>
      </c>
      <c r="AG1041" s="20" t="s">
        <v>18014</v>
      </c>
      <c r="AH1041" s="20"/>
      <c r="AI1041" s="20" t="s">
        <v>18011</v>
      </c>
      <c r="AJ1041" s="20" t="s">
        <v>14276</v>
      </c>
      <c r="AK1041" s="20" t="s">
        <v>14276</v>
      </c>
      <c r="AL1041" s="20"/>
      <c r="AM1041" s="20"/>
      <c r="AN1041" s="20" t="s">
        <v>105</v>
      </c>
      <c r="AO1041" s="20"/>
    </row>
    <row r="1042" spans="1:41" x14ac:dyDescent="0.2">
      <c r="A1042" s="20" t="s">
        <v>4826</v>
      </c>
      <c r="B1042" s="20" t="s">
        <v>18020</v>
      </c>
      <c r="C1042" s="20" t="s">
        <v>18004</v>
      </c>
      <c r="D1042" s="20" t="s">
        <v>419</v>
      </c>
      <c r="E1042" s="20" t="s">
        <v>4828</v>
      </c>
      <c r="F1042" s="20" t="s">
        <v>1905</v>
      </c>
      <c r="G1042" s="20" t="s">
        <v>134</v>
      </c>
      <c r="H1042" s="20" t="s">
        <v>110</v>
      </c>
      <c r="I1042" s="20" t="s">
        <v>18021</v>
      </c>
      <c r="J1042" s="20" t="s">
        <v>101</v>
      </c>
      <c r="K1042" s="20" t="s">
        <v>14696</v>
      </c>
      <c r="L1042" s="20" t="s">
        <v>18022</v>
      </c>
      <c r="M1042" s="20"/>
      <c r="N1042" s="20" t="s">
        <v>14698</v>
      </c>
      <c r="O1042" s="20" t="s">
        <v>18006</v>
      </c>
      <c r="P1042" s="20" t="s">
        <v>14700</v>
      </c>
      <c r="Q1042" s="20"/>
      <c r="R1042" s="20"/>
      <c r="S1042" s="20" t="s">
        <v>18007</v>
      </c>
      <c r="T1042" s="20" t="s">
        <v>14709</v>
      </c>
      <c r="U1042" s="20" t="s">
        <v>15116</v>
      </c>
      <c r="V1042" s="20" t="s">
        <v>18027</v>
      </c>
      <c r="W1042" s="20" t="s">
        <v>16308</v>
      </c>
      <c r="X1042" s="20"/>
      <c r="Y1042" s="20" t="s">
        <v>69</v>
      </c>
      <c r="Z1042" s="20"/>
      <c r="AA1042" s="20" t="s">
        <v>14775</v>
      </c>
      <c r="AB1042" s="20" t="s">
        <v>69</v>
      </c>
      <c r="AC1042" s="20" t="s">
        <v>68</v>
      </c>
      <c r="AD1042" s="20" t="s">
        <v>68</v>
      </c>
      <c r="AE1042" s="20" t="s">
        <v>18023</v>
      </c>
      <c r="AF1042" s="20" t="s">
        <v>69</v>
      </c>
      <c r="AG1042" s="20" t="s">
        <v>18015</v>
      </c>
      <c r="AH1042" s="20"/>
      <c r="AI1042" s="20" t="s">
        <v>18011</v>
      </c>
      <c r="AJ1042" s="20" t="s">
        <v>14276</v>
      </c>
      <c r="AK1042" s="20" t="s">
        <v>14276</v>
      </c>
      <c r="AL1042" s="20"/>
      <c r="AM1042" s="20"/>
      <c r="AN1042" s="20" t="s">
        <v>105</v>
      </c>
      <c r="AO1042" s="20"/>
    </row>
    <row r="1043" spans="1:41" x14ac:dyDescent="0.2">
      <c r="A1043" s="20" t="s">
        <v>4826</v>
      </c>
      <c r="B1043" s="20" t="s">
        <v>18020</v>
      </c>
      <c r="C1043" s="20" t="s">
        <v>18004</v>
      </c>
      <c r="D1043" s="20" t="s">
        <v>419</v>
      </c>
      <c r="E1043" s="20" t="s">
        <v>4828</v>
      </c>
      <c r="F1043" s="20" t="s">
        <v>1905</v>
      </c>
      <c r="G1043" s="20" t="s">
        <v>134</v>
      </c>
      <c r="H1043" s="20" t="s">
        <v>110</v>
      </c>
      <c r="I1043" s="20" t="s">
        <v>18021</v>
      </c>
      <c r="J1043" s="20" t="s">
        <v>101</v>
      </c>
      <c r="K1043" s="20" t="s">
        <v>14696</v>
      </c>
      <c r="L1043" s="20" t="s">
        <v>18022</v>
      </c>
      <c r="M1043" s="20"/>
      <c r="N1043" s="20" t="s">
        <v>14698</v>
      </c>
      <c r="O1043" s="20" t="s">
        <v>18006</v>
      </c>
      <c r="P1043" s="20" t="s">
        <v>14700</v>
      </c>
      <c r="Q1043" s="20"/>
      <c r="R1043" s="20"/>
      <c r="S1043" s="20" t="s">
        <v>18007</v>
      </c>
      <c r="T1043" s="20" t="s">
        <v>14704</v>
      </c>
      <c r="U1043" s="20" t="s">
        <v>15934</v>
      </c>
      <c r="V1043" s="20" t="s">
        <v>15993</v>
      </c>
      <c r="W1043" s="20" t="s">
        <v>17005</v>
      </c>
      <c r="X1043" s="20"/>
      <c r="Y1043" s="20" t="s">
        <v>69</v>
      </c>
      <c r="Z1043" s="20"/>
      <c r="AA1043" s="20" t="s">
        <v>14775</v>
      </c>
      <c r="AB1043" s="20" t="s">
        <v>69</v>
      </c>
      <c r="AC1043" s="20" t="s">
        <v>68</v>
      </c>
      <c r="AD1043" s="20" t="s">
        <v>68</v>
      </c>
      <c r="AE1043" s="20" t="s">
        <v>18023</v>
      </c>
      <c r="AF1043" s="20" t="s">
        <v>69</v>
      </c>
      <c r="AG1043" s="20" t="s">
        <v>18015</v>
      </c>
      <c r="AH1043" s="20"/>
      <c r="AI1043" s="20" t="s">
        <v>18011</v>
      </c>
      <c r="AJ1043" s="20" t="s">
        <v>14276</v>
      </c>
      <c r="AK1043" s="20" t="s">
        <v>14276</v>
      </c>
      <c r="AL1043" s="20"/>
      <c r="AM1043" s="20"/>
      <c r="AN1043" s="20" t="s">
        <v>105</v>
      </c>
      <c r="AO1043" s="20"/>
    </row>
    <row r="1044" spans="1:41" x14ac:dyDescent="0.2">
      <c r="A1044" s="20" t="s">
        <v>4826</v>
      </c>
      <c r="B1044" s="20" t="s">
        <v>18020</v>
      </c>
      <c r="C1044" s="20" t="s">
        <v>18004</v>
      </c>
      <c r="D1044" s="20" t="s">
        <v>419</v>
      </c>
      <c r="E1044" s="20" t="s">
        <v>4828</v>
      </c>
      <c r="F1044" s="20" t="s">
        <v>1905</v>
      </c>
      <c r="G1044" s="20" t="s">
        <v>134</v>
      </c>
      <c r="H1044" s="20" t="s">
        <v>110</v>
      </c>
      <c r="I1044" s="20" t="s">
        <v>18021</v>
      </c>
      <c r="J1044" s="20" t="s">
        <v>101</v>
      </c>
      <c r="K1044" s="20" t="s">
        <v>14696</v>
      </c>
      <c r="L1044" s="20" t="s">
        <v>18022</v>
      </c>
      <c r="M1044" s="20"/>
      <c r="N1044" s="20" t="s">
        <v>14698</v>
      </c>
      <c r="O1044" s="20" t="s">
        <v>18006</v>
      </c>
      <c r="P1044" s="20" t="s">
        <v>14700</v>
      </c>
      <c r="Q1044" s="20"/>
      <c r="R1044" s="20"/>
      <c r="S1044" s="20" t="s">
        <v>18007</v>
      </c>
      <c r="T1044" s="20" t="s">
        <v>14709</v>
      </c>
      <c r="U1044" s="20" t="s">
        <v>16334</v>
      </c>
      <c r="V1044" s="20" t="s">
        <v>18028</v>
      </c>
      <c r="W1044" s="20" t="s">
        <v>16593</v>
      </c>
      <c r="X1044" s="20"/>
      <c r="Y1044" s="20" t="s">
        <v>69</v>
      </c>
      <c r="Z1044" s="20"/>
      <c r="AA1044" s="20" t="s">
        <v>14775</v>
      </c>
      <c r="AB1044" s="20" t="s">
        <v>69</v>
      </c>
      <c r="AC1044" s="20" t="s">
        <v>68</v>
      </c>
      <c r="AD1044" s="20" t="s">
        <v>68</v>
      </c>
      <c r="AE1044" s="20" t="s">
        <v>18023</v>
      </c>
      <c r="AF1044" s="20" t="s">
        <v>68</v>
      </c>
      <c r="AG1044" s="20" t="s">
        <v>18016</v>
      </c>
      <c r="AH1044" s="20"/>
      <c r="AI1044" s="20" t="s">
        <v>18011</v>
      </c>
      <c r="AJ1044" s="20" t="s">
        <v>14276</v>
      </c>
      <c r="AK1044" s="20" t="s">
        <v>14276</v>
      </c>
      <c r="AL1044" s="20"/>
      <c r="AM1044" s="20"/>
      <c r="AN1044" s="20" t="s">
        <v>105</v>
      </c>
      <c r="AO1044" s="20"/>
    </row>
    <row r="1045" spans="1:41" x14ac:dyDescent="0.2">
      <c r="A1045" s="20" t="s">
        <v>4826</v>
      </c>
      <c r="B1045" s="20" t="s">
        <v>18020</v>
      </c>
      <c r="C1045" s="20" t="s">
        <v>18004</v>
      </c>
      <c r="D1045" s="20" t="s">
        <v>419</v>
      </c>
      <c r="E1045" s="20" t="s">
        <v>4828</v>
      </c>
      <c r="F1045" s="20" t="s">
        <v>1905</v>
      </c>
      <c r="G1045" s="20" t="s">
        <v>134</v>
      </c>
      <c r="H1045" s="20" t="s">
        <v>110</v>
      </c>
      <c r="I1045" s="20" t="s">
        <v>18021</v>
      </c>
      <c r="J1045" s="20" t="s">
        <v>101</v>
      </c>
      <c r="K1045" s="20" t="s">
        <v>14696</v>
      </c>
      <c r="L1045" s="20" t="s">
        <v>18022</v>
      </c>
      <c r="M1045" s="20"/>
      <c r="N1045" s="20" t="s">
        <v>14698</v>
      </c>
      <c r="O1045" s="20" t="s">
        <v>18006</v>
      </c>
      <c r="P1045" s="20" t="s">
        <v>14700</v>
      </c>
      <c r="Q1045" s="20"/>
      <c r="R1045" s="20"/>
      <c r="S1045" s="20" t="s">
        <v>18007</v>
      </c>
      <c r="T1045" s="20" t="s">
        <v>14704</v>
      </c>
      <c r="U1045" s="20" t="s">
        <v>15857</v>
      </c>
      <c r="V1045" s="20" t="s">
        <v>17181</v>
      </c>
      <c r="W1045" s="20" t="s">
        <v>15661</v>
      </c>
      <c r="X1045" s="20"/>
      <c r="Y1045" s="20" t="s">
        <v>69</v>
      </c>
      <c r="Z1045" s="20"/>
      <c r="AA1045" s="20" t="s">
        <v>14775</v>
      </c>
      <c r="AB1045" s="20" t="s">
        <v>69</v>
      </c>
      <c r="AC1045" s="20" t="s">
        <v>68</v>
      </c>
      <c r="AD1045" s="20" t="s">
        <v>68</v>
      </c>
      <c r="AE1045" s="20" t="s">
        <v>18023</v>
      </c>
      <c r="AF1045" s="20" t="s">
        <v>68</v>
      </c>
      <c r="AG1045" s="20" t="s">
        <v>18016</v>
      </c>
      <c r="AH1045" s="20"/>
      <c r="AI1045" s="20" t="s">
        <v>18011</v>
      </c>
      <c r="AJ1045" s="20" t="s">
        <v>14276</v>
      </c>
      <c r="AK1045" s="20" t="s">
        <v>14276</v>
      </c>
      <c r="AL1045" s="20"/>
      <c r="AM1045" s="20"/>
      <c r="AN1045" s="20" t="s">
        <v>105</v>
      </c>
      <c r="AO1045" s="20"/>
    </row>
    <row r="1046" spans="1:41" x14ac:dyDescent="0.2">
      <c r="A1046" s="20" t="s">
        <v>4826</v>
      </c>
      <c r="B1046" s="20" t="s">
        <v>18020</v>
      </c>
      <c r="C1046" s="20" t="s">
        <v>18004</v>
      </c>
      <c r="D1046" s="20" t="s">
        <v>419</v>
      </c>
      <c r="E1046" s="20" t="s">
        <v>4828</v>
      </c>
      <c r="F1046" s="20" t="s">
        <v>1905</v>
      </c>
      <c r="G1046" s="20" t="s">
        <v>134</v>
      </c>
      <c r="H1046" s="20" t="s">
        <v>110</v>
      </c>
      <c r="I1046" s="20" t="s">
        <v>18021</v>
      </c>
      <c r="J1046" s="20" t="s">
        <v>101</v>
      </c>
      <c r="K1046" s="20" t="s">
        <v>14696</v>
      </c>
      <c r="L1046" s="20" t="s">
        <v>18022</v>
      </c>
      <c r="M1046" s="20"/>
      <c r="N1046" s="20" t="s">
        <v>14698</v>
      </c>
      <c r="O1046" s="20" t="s">
        <v>18006</v>
      </c>
      <c r="P1046" s="20" t="s">
        <v>14700</v>
      </c>
      <c r="Q1046" s="20"/>
      <c r="R1046" s="20"/>
      <c r="S1046" s="20" t="s">
        <v>18007</v>
      </c>
      <c r="T1046" s="20" t="s">
        <v>14709</v>
      </c>
      <c r="U1046" s="20" t="s">
        <v>18029</v>
      </c>
      <c r="V1046" s="20" t="s">
        <v>15432</v>
      </c>
      <c r="W1046" s="20" t="s">
        <v>17932</v>
      </c>
      <c r="X1046" s="20"/>
      <c r="Y1046" s="20" t="s">
        <v>69</v>
      </c>
      <c r="Z1046" s="20"/>
      <c r="AA1046" s="20" t="s">
        <v>14775</v>
      </c>
      <c r="AB1046" s="20" t="s">
        <v>69</v>
      </c>
      <c r="AC1046" s="20" t="s">
        <v>68</v>
      </c>
      <c r="AD1046" s="20" t="s">
        <v>68</v>
      </c>
      <c r="AE1046" s="20" t="s">
        <v>18023</v>
      </c>
      <c r="AF1046" s="20" t="s">
        <v>69</v>
      </c>
      <c r="AG1046" s="20" t="s">
        <v>18017</v>
      </c>
      <c r="AH1046" s="20"/>
      <c r="AI1046" s="20" t="s">
        <v>18011</v>
      </c>
      <c r="AJ1046" s="20" t="s">
        <v>14276</v>
      </c>
      <c r="AK1046" s="20" t="s">
        <v>14276</v>
      </c>
      <c r="AL1046" s="20"/>
      <c r="AM1046" s="20"/>
      <c r="AN1046" s="20" t="s">
        <v>105</v>
      </c>
      <c r="AO1046" s="20"/>
    </row>
    <row r="1047" spans="1:41" x14ac:dyDescent="0.2">
      <c r="A1047" s="20" t="s">
        <v>4826</v>
      </c>
      <c r="B1047" s="20" t="s">
        <v>18020</v>
      </c>
      <c r="C1047" s="20" t="s">
        <v>18004</v>
      </c>
      <c r="D1047" s="20" t="s">
        <v>419</v>
      </c>
      <c r="E1047" s="20" t="s">
        <v>4828</v>
      </c>
      <c r="F1047" s="20" t="s">
        <v>1905</v>
      </c>
      <c r="G1047" s="20" t="s">
        <v>134</v>
      </c>
      <c r="H1047" s="20" t="s">
        <v>110</v>
      </c>
      <c r="I1047" s="20" t="s">
        <v>18021</v>
      </c>
      <c r="J1047" s="20" t="s">
        <v>101</v>
      </c>
      <c r="K1047" s="20" t="s">
        <v>14696</v>
      </c>
      <c r="L1047" s="20" t="s">
        <v>18022</v>
      </c>
      <c r="M1047" s="20"/>
      <c r="N1047" s="20" t="s">
        <v>14698</v>
      </c>
      <c r="O1047" s="20" t="s">
        <v>18006</v>
      </c>
      <c r="P1047" s="20" t="s">
        <v>14700</v>
      </c>
      <c r="Q1047" s="20"/>
      <c r="R1047" s="20"/>
      <c r="S1047" s="20" t="s">
        <v>18007</v>
      </c>
      <c r="T1047" s="20" t="s">
        <v>14704</v>
      </c>
      <c r="U1047" s="20" t="s">
        <v>18012</v>
      </c>
      <c r="V1047" s="20" t="s">
        <v>16584</v>
      </c>
      <c r="W1047" s="20" t="s">
        <v>15860</v>
      </c>
      <c r="X1047" s="20"/>
      <c r="Y1047" s="20" t="s">
        <v>69</v>
      </c>
      <c r="Z1047" s="20"/>
      <c r="AA1047" s="20" t="s">
        <v>14775</v>
      </c>
      <c r="AB1047" s="20" t="s">
        <v>69</v>
      </c>
      <c r="AC1047" s="20" t="s">
        <v>68</v>
      </c>
      <c r="AD1047" s="20" t="s">
        <v>68</v>
      </c>
      <c r="AE1047" s="20" t="s">
        <v>18023</v>
      </c>
      <c r="AF1047" s="20" t="s">
        <v>69</v>
      </c>
      <c r="AG1047" s="20" t="s">
        <v>18017</v>
      </c>
      <c r="AH1047" s="20"/>
      <c r="AI1047" s="20" t="s">
        <v>18011</v>
      </c>
      <c r="AJ1047" s="20" t="s">
        <v>14276</v>
      </c>
      <c r="AK1047" s="20" t="s">
        <v>14276</v>
      </c>
      <c r="AL1047" s="20"/>
      <c r="AM1047" s="20"/>
      <c r="AN1047" s="20" t="s">
        <v>105</v>
      </c>
      <c r="AO1047" s="20"/>
    </row>
    <row r="1048" spans="1:41" x14ac:dyDescent="0.2">
      <c r="A1048" s="20" t="s">
        <v>4826</v>
      </c>
      <c r="B1048" s="20" t="s">
        <v>18020</v>
      </c>
      <c r="C1048" s="20" t="s">
        <v>18004</v>
      </c>
      <c r="D1048" s="20" t="s">
        <v>419</v>
      </c>
      <c r="E1048" s="20" t="s">
        <v>4828</v>
      </c>
      <c r="F1048" s="20" t="s">
        <v>1905</v>
      </c>
      <c r="G1048" s="20" t="s">
        <v>134</v>
      </c>
      <c r="H1048" s="20" t="s">
        <v>110</v>
      </c>
      <c r="I1048" s="20" t="s">
        <v>18021</v>
      </c>
      <c r="J1048" s="20" t="s">
        <v>101</v>
      </c>
      <c r="K1048" s="20" t="s">
        <v>14696</v>
      </c>
      <c r="L1048" s="20" t="s">
        <v>18022</v>
      </c>
      <c r="M1048" s="20"/>
      <c r="N1048" s="20" t="s">
        <v>14698</v>
      </c>
      <c r="O1048" s="20" t="s">
        <v>18006</v>
      </c>
      <c r="P1048" s="20" t="s">
        <v>14700</v>
      </c>
      <c r="Q1048" s="20"/>
      <c r="R1048" s="20"/>
      <c r="S1048" s="20" t="s">
        <v>18007</v>
      </c>
      <c r="T1048" s="20" t="s">
        <v>14709</v>
      </c>
      <c r="U1048" s="20" t="s">
        <v>15130</v>
      </c>
      <c r="V1048" s="20" t="s">
        <v>18030</v>
      </c>
      <c r="W1048" s="20" t="s">
        <v>14767</v>
      </c>
      <c r="X1048" s="20"/>
      <c r="Y1048" s="20" t="s">
        <v>69</v>
      </c>
      <c r="Z1048" s="20"/>
      <c r="AA1048" s="20" t="s">
        <v>14775</v>
      </c>
      <c r="AB1048" s="20" t="s">
        <v>69</v>
      </c>
      <c r="AC1048" s="20" t="s">
        <v>68</v>
      </c>
      <c r="AD1048" s="20" t="s">
        <v>68</v>
      </c>
      <c r="AE1048" s="20" t="s">
        <v>18023</v>
      </c>
      <c r="AF1048" s="20" t="s">
        <v>69</v>
      </c>
      <c r="AG1048" s="20" t="s">
        <v>18018</v>
      </c>
      <c r="AH1048" s="20"/>
      <c r="AI1048" s="20" t="s">
        <v>18011</v>
      </c>
      <c r="AJ1048" s="20" t="s">
        <v>14276</v>
      </c>
      <c r="AK1048" s="20" t="s">
        <v>14276</v>
      </c>
      <c r="AL1048" s="20"/>
      <c r="AM1048" s="20"/>
      <c r="AN1048" s="20" t="s">
        <v>105</v>
      </c>
      <c r="AO1048" s="20"/>
    </row>
    <row r="1049" spans="1:41" x14ac:dyDescent="0.2">
      <c r="A1049" s="20" t="s">
        <v>4826</v>
      </c>
      <c r="B1049" s="20" t="s">
        <v>18020</v>
      </c>
      <c r="C1049" s="20" t="s">
        <v>18004</v>
      </c>
      <c r="D1049" s="20" t="s">
        <v>419</v>
      </c>
      <c r="E1049" s="20" t="s">
        <v>4828</v>
      </c>
      <c r="F1049" s="20" t="s">
        <v>1905</v>
      </c>
      <c r="G1049" s="20" t="s">
        <v>134</v>
      </c>
      <c r="H1049" s="20" t="s">
        <v>110</v>
      </c>
      <c r="I1049" s="20" t="s">
        <v>18021</v>
      </c>
      <c r="J1049" s="20" t="s">
        <v>101</v>
      </c>
      <c r="K1049" s="20" t="s">
        <v>14696</v>
      </c>
      <c r="L1049" s="20" t="s">
        <v>18022</v>
      </c>
      <c r="M1049" s="20"/>
      <c r="N1049" s="20" t="s">
        <v>14698</v>
      </c>
      <c r="O1049" s="20" t="s">
        <v>18006</v>
      </c>
      <c r="P1049" s="20" t="s">
        <v>14700</v>
      </c>
      <c r="Q1049" s="20"/>
      <c r="R1049" s="20"/>
      <c r="S1049" s="20" t="s">
        <v>18007</v>
      </c>
      <c r="T1049" s="20" t="s">
        <v>14704</v>
      </c>
      <c r="U1049" s="20" t="s">
        <v>15068</v>
      </c>
      <c r="V1049" s="20" t="s">
        <v>15640</v>
      </c>
      <c r="W1049" s="20" t="s">
        <v>16716</v>
      </c>
      <c r="X1049" s="20"/>
      <c r="Y1049" s="20" t="s">
        <v>69</v>
      </c>
      <c r="Z1049" s="20"/>
      <c r="AA1049" s="20" t="s">
        <v>14775</v>
      </c>
      <c r="AB1049" s="20" t="s">
        <v>69</v>
      </c>
      <c r="AC1049" s="20" t="s">
        <v>68</v>
      </c>
      <c r="AD1049" s="20" t="s">
        <v>68</v>
      </c>
      <c r="AE1049" s="20" t="s">
        <v>18023</v>
      </c>
      <c r="AF1049" s="20" t="s">
        <v>69</v>
      </c>
      <c r="AG1049" s="20" t="s">
        <v>18018</v>
      </c>
      <c r="AH1049" s="20"/>
      <c r="AI1049" s="20" t="s">
        <v>18011</v>
      </c>
      <c r="AJ1049" s="20" t="s">
        <v>14276</v>
      </c>
      <c r="AK1049" s="20" t="s">
        <v>14276</v>
      </c>
      <c r="AL1049" s="20"/>
      <c r="AM1049" s="20"/>
      <c r="AN1049" s="20" t="s">
        <v>105</v>
      </c>
      <c r="AO1049" s="20"/>
    </row>
    <row r="1050" spans="1:41" x14ac:dyDescent="0.2">
      <c r="A1050" s="20" t="s">
        <v>4826</v>
      </c>
      <c r="B1050" s="20" t="s">
        <v>18020</v>
      </c>
      <c r="C1050" s="20" t="s">
        <v>18004</v>
      </c>
      <c r="D1050" s="20" t="s">
        <v>419</v>
      </c>
      <c r="E1050" s="20" t="s">
        <v>4828</v>
      </c>
      <c r="F1050" s="20" t="s">
        <v>1905</v>
      </c>
      <c r="G1050" s="20" t="s">
        <v>134</v>
      </c>
      <c r="H1050" s="20" t="s">
        <v>110</v>
      </c>
      <c r="I1050" s="20" t="s">
        <v>18021</v>
      </c>
      <c r="J1050" s="20" t="s">
        <v>101</v>
      </c>
      <c r="K1050" s="20" t="s">
        <v>14696</v>
      </c>
      <c r="L1050" s="20" t="s">
        <v>18022</v>
      </c>
      <c r="M1050" s="20"/>
      <c r="N1050" s="20" t="s">
        <v>14698</v>
      </c>
      <c r="O1050" s="20" t="s">
        <v>18006</v>
      </c>
      <c r="P1050" s="20" t="s">
        <v>14700</v>
      </c>
      <c r="Q1050" s="20"/>
      <c r="R1050" s="20"/>
      <c r="S1050" s="20" t="s">
        <v>18007</v>
      </c>
      <c r="T1050" s="20" t="s">
        <v>14709</v>
      </c>
      <c r="U1050" s="20" t="s">
        <v>18031</v>
      </c>
      <c r="V1050" s="20" t="s">
        <v>18032</v>
      </c>
      <c r="W1050" s="20" t="s">
        <v>14796</v>
      </c>
      <c r="X1050" s="20"/>
      <c r="Y1050" s="20" t="s">
        <v>69</v>
      </c>
      <c r="Z1050" s="20"/>
      <c r="AA1050" s="20" t="s">
        <v>14775</v>
      </c>
      <c r="AB1050" s="20" t="s">
        <v>69</v>
      </c>
      <c r="AC1050" s="20" t="s">
        <v>68</v>
      </c>
      <c r="AD1050" s="20" t="s">
        <v>68</v>
      </c>
      <c r="AE1050" s="20" t="s">
        <v>18023</v>
      </c>
      <c r="AF1050" s="20" t="s">
        <v>69</v>
      </c>
      <c r="AG1050" s="20" t="s">
        <v>18019</v>
      </c>
      <c r="AH1050" s="20"/>
      <c r="AI1050" s="20" t="s">
        <v>18011</v>
      </c>
      <c r="AJ1050" s="20" t="s">
        <v>14276</v>
      </c>
      <c r="AK1050" s="20" t="s">
        <v>14276</v>
      </c>
      <c r="AL1050" s="20"/>
      <c r="AM1050" s="20"/>
      <c r="AN1050" s="20" t="s">
        <v>105</v>
      </c>
      <c r="AO1050" s="20"/>
    </row>
    <row r="1051" spans="1:41" x14ac:dyDescent="0.2">
      <c r="A1051" s="20" t="s">
        <v>4826</v>
      </c>
      <c r="B1051" s="20" t="s">
        <v>18020</v>
      </c>
      <c r="C1051" s="20" t="s">
        <v>18004</v>
      </c>
      <c r="D1051" s="20" t="s">
        <v>419</v>
      </c>
      <c r="E1051" s="20" t="s">
        <v>4828</v>
      </c>
      <c r="F1051" s="20" t="s">
        <v>1905</v>
      </c>
      <c r="G1051" s="20" t="s">
        <v>134</v>
      </c>
      <c r="H1051" s="20" t="s">
        <v>110</v>
      </c>
      <c r="I1051" s="20" t="s">
        <v>18021</v>
      </c>
      <c r="J1051" s="20" t="s">
        <v>101</v>
      </c>
      <c r="K1051" s="20" t="s">
        <v>14696</v>
      </c>
      <c r="L1051" s="20" t="s">
        <v>18022</v>
      </c>
      <c r="M1051" s="20"/>
      <c r="N1051" s="20" t="s">
        <v>14698</v>
      </c>
      <c r="O1051" s="20" t="s">
        <v>18006</v>
      </c>
      <c r="P1051" s="20" t="s">
        <v>14700</v>
      </c>
      <c r="Q1051" s="20"/>
      <c r="R1051" s="20"/>
      <c r="S1051" s="20" t="s">
        <v>18007</v>
      </c>
      <c r="T1051" s="20" t="s">
        <v>14704</v>
      </c>
      <c r="U1051" s="20" t="s">
        <v>18012</v>
      </c>
      <c r="V1051" s="20" t="s">
        <v>14843</v>
      </c>
      <c r="W1051" s="20" t="s">
        <v>16539</v>
      </c>
      <c r="X1051" s="20"/>
      <c r="Y1051" s="20" t="s">
        <v>69</v>
      </c>
      <c r="Z1051" s="20"/>
      <c r="AA1051" s="20" t="s">
        <v>14775</v>
      </c>
      <c r="AB1051" s="20" t="s">
        <v>69</v>
      </c>
      <c r="AC1051" s="20" t="s">
        <v>68</v>
      </c>
      <c r="AD1051" s="20" t="s">
        <v>68</v>
      </c>
      <c r="AE1051" s="20" t="s">
        <v>18023</v>
      </c>
      <c r="AF1051" s="20" t="s">
        <v>69</v>
      </c>
      <c r="AG1051" s="20" t="s">
        <v>18019</v>
      </c>
      <c r="AH1051" s="20"/>
      <c r="AI1051" s="20" t="s">
        <v>18011</v>
      </c>
      <c r="AJ1051" s="20" t="s">
        <v>14276</v>
      </c>
      <c r="AK1051" s="20" t="s">
        <v>14276</v>
      </c>
      <c r="AL1051" s="20"/>
      <c r="AM1051" s="20"/>
      <c r="AN1051" s="20" t="s">
        <v>105</v>
      </c>
      <c r="AO1051" s="20"/>
    </row>
    <row r="1052" spans="1:41" x14ac:dyDescent="0.2">
      <c r="A1052" s="20" t="s">
        <v>4844</v>
      </c>
      <c r="B1052" s="20" t="s">
        <v>18033</v>
      </c>
      <c r="C1052" s="20" t="s">
        <v>18034</v>
      </c>
      <c r="D1052" s="20" t="s">
        <v>419</v>
      </c>
      <c r="E1052" s="20" t="s">
        <v>4846</v>
      </c>
      <c r="F1052" s="20" t="s">
        <v>421</v>
      </c>
      <c r="G1052" s="20" t="s">
        <v>131</v>
      </c>
      <c r="H1052" s="20" t="s">
        <v>14694</v>
      </c>
      <c r="I1052" s="20" t="s">
        <v>18035</v>
      </c>
      <c r="J1052" s="20" t="s">
        <v>101</v>
      </c>
      <c r="K1052" s="20" t="s">
        <v>14696</v>
      </c>
      <c r="L1052" s="20" t="s">
        <v>18036</v>
      </c>
      <c r="M1052" s="20"/>
      <c r="N1052" s="20" t="s">
        <v>14698</v>
      </c>
      <c r="O1052" s="20" t="s">
        <v>14772</v>
      </c>
      <c r="P1052" s="20" t="s">
        <v>14787</v>
      </c>
      <c r="Q1052" s="20"/>
      <c r="R1052" s="20"/>
      <c r="S1052" s="20" t="s">
        <v>18037</v>
      </c>
      <c r="T1052" s="20" t="s">
        <v>14704</v>
      </c>
      <c r="U1052" s="20" t="s">
        <v>14832</v>
      </c>
      <c r="V1052" s="20" t="s">
        <v>15596</v>
      </c>
      <c r="W1052" s="20"/>
      <c r="X1052" s="20"/>
      <c r="Y1052" s="20" t="s">
        <v>69</v>
      </c>
      <c r="Z1052" s="20"/>
      <c r="AA1052" s="20" t="s">
        <v>18038</v>
      </c>
      <c r="AB1052" s="20" t="s">
        <v>69</v>
      </c>
      <c r="AC1052" s="20" t="s">
        <v>69</v>
      </c>
      <c r="AD1052" s="20" t="s">
        <v>69</v>
      </c>
      <c r="AE1052" s="20" t="s">
        <v>18039</v>
      </c>
      <c r="AF1052" s="20" t="s">
        <v>69</v>
      </c>
      <c r="AG1052" s="20" t="s">
        <v>18040</v>
      </c>
      <c r="AH1052" s="20"/>
      <c r="AI1052" s="20"/>
      <c r="AJ1052" s="20" t="s">
        <v>14238</v>
      </c>
      <c r="AK1052" s="20" t="s">
        <v>14238</v>
      </c>
      <c r="AL1052" s="20" t="s">
        <v>14238</v>
      </c>
      <c r="AM1052" s="20" t="s">
        <v>14910</v>
      </c>
      <c r="AN1052" s="20" t="s">
        <v>105</v>
      </c>
      <c r="AO1052" s="20"/>
    </row>
    <row r="1053" spans="1:41" x14ac:dyDescent="0.2">
      <c r="A1053" s="20" t="s">
        <v>4844</v>
      </c>
      <c r="B1053" s="20" t="s">
        <v>18033</v>
      </c>
      <c r="C1053" s="20" t="s">
        <v>18034</v>
      </c>
      <c r="D1053" s="20" t="s">
        <v>419</v>
      </c>
      <c r="E1053" s="20" t="s">
        <v>4846</v>
      </c>
      <c r="F1053" s="20" t="s">
        <v>421</v>
      </c>
      <c r="G1053" s="20" t="s">
        <v>131</v>
      </c>
      <c r="H1053" s="20" t="s">
        <v>14694</v>
      </c>
      <c r="I1053" s="20" t="s">
        <v>18035</v>
      </c>
      <c r="J1053" s="20" t="s">
        <v>101</v>
      </c>
      <c r="K1053" s="20" t="s">
        <v>14696</v>
      </c>
      <c r="L1053" s="20" t="s">
        <v>18036</v>
      </c>
      <c r="M1053" s="20"/>
      <c r="N1053" s="20" t="s">
        <v>14698</v>
      </c>
      <c r="O1053" s="20" t="s">
        <v>14772</v>
      </c>
      <c r="P1053" s="20" t="s">
        <v>14787</v>
      </c>
      <c r="Q1053" s="20"/>
      <c r="R1053" s="20"/>
      <c r="S1053" s="20" t="s">
        <v>18037</v>
      </c>
      <c r="T1053" s="20" t="s">
        <v>14709</v>
      </c>
      <c r="U1053" s="20" t="s">
        <v>18041</v>
      </c>
      <c r="V1053" s="20" t="s">
        <v>15052</v>
      </c>
      <c r="W1053" s="20"/>
      <c r="X1053" s="20"/>
      <c r="Y1053" s="20" t="s">
        <v>69</v>
      </c>
      <c r="Z1053" s="20"/>
      <c r="AA1053" s="20" t="s">
        <v>18042</v>
      </c>
      <c r="AB1053" s="20" t="s">
        <v>68</v>
      </c>
      <c r="AC1053" s="20" t="s">
        <v>69</v>
      </c>
      <c r="AD1053" s="20" t="s">
        <v>69</v>
      </c>
      <c r="AE1053" s="20" t="s">
        <v>18043</v>
      </c>
      <c r="AF1053" s="20" t="s">
        <v>69</v>
      </c>
      <c r="AG1053" s="20" t="s">
        <v>18040</v>
      </c>
      <c r="AH1053" s="20"/>
      <c r="AI1053" s="20"/>
      <c r="AJ1053" s="20" t="s">
        <v>14238</v>
      </c>
      <c r="AK1053" s="20" t="s">
        <v>14238</v>
      </c>
      <c r="AL1053" s="20" t="s">
        <v>17787</v>
      </c>
      <c r="AM1053" s="20" t="s">
        <v>14910</v>
      </c>
      <c r="AN1053" s="20" t="s">
        <v>105</v>
      </c>
      <c r="AO1053" s="20"/>
    </row>
    <row r="1054" spans="1:41" x14ac:dyDescent="0.2">
      <c r="A1054" s="20" t="s">
        <v>4844</v>
      </c>
      <c r="B1054" s="20" t="s">
        <v>18033</v>
      </c>
      <c r="C1054" s="20" t="s">
        <v>18034</v>
      </c>
      <c r="D1054" s="20" t="s">
        <v>419</v>
      </c>
      <c r="E1054" s="20" t="s">
        <v>4846</v>
      </c>
      <c r="F1054" s="20" t="s">
        <v>421</v>
      </c>
      <c r="G1054" s="20" t="s">
        <v>131</v>
      </c>
      <c r="H1054" s="20" t="s">
        <v>14694</v>
      </c>
      <c r="I1054" s="20" t="s">
        <v>18035</v>
      </c>
      <c r="J1054" s="20" t="s">
        <v>101</v>
      </c>
      <c r="K1054" s="20" t="s">
        <v>14696</v>
      </c>
      <c r="L1054" s="20" t="s">
        <v>18036</v>
      </c>
      <c r="M1054" s="20"/>
      <c r="N1054" s="20" t="s">
        <v>14698</v>
      </c>
      <c r="O1054" s="20" t="s">
        <v>14772</v>
      </c>
      <c r="P1054" s="20" t="s">
        <v>14787</v>
      </c>
      <c r="Q1054" s="20"/>
      <c r="R1054" s="20"/>
      <c r="S1054" s="20" t="s">
        <v>18037</v>
      </c>
      <c r="T1054" s="20" t="s">
        <v>14704</v>
      </c>
      <c r="U1054" s="20" t="s">
        <v>14809</v>
      </c>
      <c r="V1054" s="20" t="s">
        <v>15882</v>
      </c>
      <c r="W1054" s="20"/>
      <c r="X1054" s="20"/>
      <c r="Y1054" s="20" t="s">
        <v>69</v>
      </c>
      <c r="Z1054" s="20"/>
      <c r="AA1054" s="20" t="s">
        <v>18038</v>
      </c>
      <c r="AB1054" s="20" t="s">
        <v>69</v>
      </c>
      <c r="AC1054" s="20" t="s">
        <v>69</v>
      </c>
      <c r="AD1054" s="20" t="s">
        <v>69</v>
      </c>
      <c r="AE1054" s="20" t="s">
        <v>18039</v>
      </c>
      <c r="AF1054" s="20" t="s">
        <v>69</v>
      </c>
      <c r="AG1054" s="20" t="s">
        <v>18044</v>
      </c>
      <c r="AH1054" s="20"/>
      <c r="AI1054" s="20"/>
      <c r="AJ1054" s="20" t="s">
        <v>14238</v>
      </c>
      <c r="AK1054" s="20" t="s">
        <v>14238</v>
      </c>
      <c r="AL1054" s="20" t="s">
        <v>14238</v>
      </c>
      <c r="AM1054" s="20" t="s">
        <v>14910</v>
      </c>
      <c r="AN1054" s="20" t="s">
        <v>105</v>
      </c>
      <c r="AO1054" s="20"/>
    </row>
    <row r="1055" spans="1:41" x14ac:dyDescent="0.2">
      <c r="A1055" s="20" t="s">
        <v>4844</v>
      </c>
      <c r="B1055" s="20" t="s">
        <v>18033</v>
      </c>
      <c r="C1055" s="20" t="s">
        <v>18034</v>
      </c>
      <c r="D1055" s="20" t="s">
        <v>419</v>
      </c>
      <c r="E1055" s="20" t="s">
        <v>4846</v>
      </c>
      <c r="F1055" s="20" t="s">
        <v>421</v>
      </c>
      <c r="G1055" s="20" t="s">
        <v>131</v>
      </c>
      <c r="H1055" s="20" t="s">
        <v>14694</v>
      </c>
      <c r="I1055" s="20" t="s">
        <v>18035</v>
      </c>
      <c r="J1055" s="20" t="s">
        <v>101</v>
      </c>
      <c r="K1055" s="20" t="s">
        <v>14696</v>
      </c>
      <c r="L1055" s="20" t="s">
        <v>18036</v>
      </c>
      <c r="M1055" s="20"/>
      <c r="N1055" s="20" t="s">
        <v>14698</v>
      </c>
      <c r="O1055" s="20" t="s">
        <v>14772</v>
      </c>
      <c r="P1055" s="20" t="s">
        <v>14787</v>
      </c>
      <c r="Q1055" s="20"/>
      <c r="R1055" s="20"/>
      <c r="S1055" s="20" t="s">
        <v>18037</v>
      </c>
      <c r="T1055" s="20" t="s">
        <v>14709</v>
      </c>
      <c r="U1055" s="20" t="s">
        <v>18041</v>
      </c>
      <c r="V1055" s="20" t="s">
        <v>17167</v>
      </c>
      <c r="W1055" s="20"/>
      <c r="X1055" s="20"/>
      <c r="Y1055" s="20" t="s">
        <v>69</v>
      </c>
      <c r="Z1055" s="20"/>
      <c r="AA1055" s="20" t="s">
        <v>18042</v>
      </c>
      <c r="AB1055" s="20" t="s">
        <v>68</v>
      </c>
      <c r="AC1055" s="20" t="s">
        <v>69</v>
      </c>
      <c r="AD1055" s="20" t="s">
        <v>69</v>
      </c>
      <c r="AE1055" s="20" t="s">
        <v>18043</v>
      </c>
      <c r="AF1055" s="20" t="s">
        <v>69</v>
      </c>
      <c r="AG1055" s="20" t="s">
        <v>18044</v>
      </c>
      <c r="AH1055" s="20"/>
      <c r="AI1055" s="20"/>
      <c r="AJ1055" s="20" t="s">
        <v>14238</v>
      </c>
      <c r="AK1055" s="20" t="s">
        <v>14238</v>
      </c>
      <c r="AL1055" s="20" t="s">
        <v>17787</v>
      </c>
      <c r="AM1055" s="20" t="s">
        <v>14910</v>
      </c>
      <c r="AN1055" s="20" t="s">
        <v>105</v>
      </c>
      <c r="AO1055" s="20"/>
    </row>
    <row r="1056" spans="1:41" x14ac:dyDescent="0.2">
      <c r="A1056" s="20" t="s">
        <v>4844</v>
      </c>
      <c r="B1056" s="20" t="s">
        <v>18033</v>
      </c>
      <c r="C1056" s="20" t="s">
        <v>18034</v>
      </c>
      <c r="D1056" s="20" t="s">
        <v>419</v>
      </c>
      <c r="E1056" s="20" t="s">
        <v>4846</v>
      </c>
      <c r="F1056" s="20" t="s">
        <v>421</v>
      </c>
      <c r="G1056" s="20" t="s">
        <v>131</v>
      </c>
      <c r="H1056" s="20" t="s">
        <v>14694</v>
      </c>
      <c r="I1056" s="20" t="s">
        <v>18035</v>
      </c>
      <c r="J1056" s="20" t="s">
        <v>101</v>
      </c>
      <c r="K1056" s="20" t="s">
        <v>14696</v>
      </c>
      <c r="L1056" s="20" t="s">
        <v>18036</v>
      </c>
      <c r="M1056" s="20"/>
      <c r="N1056" s="20" t="s">
        <v>14698</v>
      </c>
      <c r="O1056" s="20" t="s">
        <v>14772</v>
      </c>
      <c r="P1056" s="20" t="s">
        <v>14787</v>
      </c>
      <c r="Q1056" s="20"/>
      <c r="R1056" s="20"/>
      <c r="S1056" s="20" t="s">
        <v>18037</v>
      </c>
      <c r="T1056" s="20" t="s">
        <v>14704</v>
      </c>
      <c r="U1056" s="20" t="s">
        <v>14764</v>
      </c>
      <c r="V1056" s="20" t="s">
        <v>15882</v>
      </c>
      <c r="W1056" s="20"/>
      <c r="X1056" s="20"/>
      <c r="Y1056" s="20" t="s">
        <v>69</v>
      </c>
      <c r="Z1056" s="20"/>
      <c r="AA1056" s="20" t="s">
        <v>18038</v>
      </c>
      <c r="AB1056" s="20" t="s">
        <v>69</v>
      </c>
      <c r="AC1056" s="20" t="s">
        <v>69</v>
      </c>
      <c r="AD1056" s="20" t="s">
        <v>69</v>
      </c>
      <c r="AE1056" s="20" t="s">
        <v>18039</v>
      </c>
      <c r="AF1056" s="20" t="s">
        <v>68</v>
      </c>
      <c r="AG1056" s="20" t="s">
        <v>18045</v>
      </c>
      <c r="AH1056" s="20"/>
      <c r="AI1056" s="20"/>
      <c r="AJ1056" s="20" t="s">
        <v>14238</v>
      </c>
      <c r="AK1056" s="20" t="s">
        <v>14238</v>
      </c>
      <c r="AL1056" s="20" t="s">
        <v>14238</v>
      </c>
      <c r="AM1056" s="20" t="s">
        <v>14910</v>
      </c>
      <c r="AN1056" s="20" t="s">
        <v>105</v>
      </c>
      <c r="AO1056" s="20"/>
    </row>
    <row r="1057" spans="1:41" x14ac:dyDescent="0.2">
      <c r="A1057" s="20" t="s">
        <v>4844</v>
      </c>
      <c r="B1057" s="20" t="s">
        <v>18033</v>
      </c>
      <c r="C1057" s="20" t="s">
        <v>18034</v>
      </c>
      <c r="D1057" s="20" t="s">
        <v>419</v>
      </c>
      <c r="E1057" s="20" t="s">
        <v>4846</v>
      </c>
      <c r="F1057" s="20" t="s">
        <v>421</v>
      </c>
      <c r="G1057" s="20" t="s">
        <v>131</v>
      </c>
      <c r="H1057" s="20" t="s">
        <v>14694</v>
      </c>
      <c r="I1057" s="20" t="s">
        <v>18035</v>
      </c>
      <c r="J1057" s="20" t="s">
        <v>101</v>
      </c>
      <c r="K1057" s="20" t="s">
        <v>14696</v>
      </c>
      <c r="L1057" s="20" t="s">
        <v>18036</v>
      </c>
      <c r="M1057" s="20"/>
      <c r="N1057" s="20" t="s">
        <v>14698</v>
      </c>
      <c r="O1057" s="20" t="s">
        <v>14772</v>
      </c>
      <c r="P1057" s="20" t="s">
        <v>14787</v>
      </c>
      <c r="Q1057" s="20"/>
      <c r="R1057" s="20"/>
      <c r="S1057" s="20" t="s">
        <v>18037</v>
      </c>
      <c r="T1057" s="20" t="s">
        <v>14709</v>
      </c>
      <c r="U1057" s="20" t="s">
        <v>15884</v>
      </c>
      <c r="V1057" s="20" t="s">
        <v>15370</v>
      </c>
      <c r="W1057" s="20"/>
      <c r="X1057" s="20"/>
      <c r="Y1057" s="20" t="s">
        <v>69</v>
      </c>
      <c r="Z1057" s="20"/>
      <c r="AA1057" s="20" t="s">
        <v>18042</v>
      </c>
      <c r="AB1057" s="20" t="s">
        <v>68</v>
      </c>
      <c r="AC1057" s="20" t="s">
        <v>69</v>
      </c>
      <c r="AD1057" s="20" t="s">
        <v>69</v>
      </c>
      <c r="AE1057" s="20" t="s">
        <v>18043</v>
      </c>
      <c r="AF1057" s="20" t="s">
        <v>68</v>
      </c>
      <c r="AG1057" s="20" t="s">
        <v>18045</v>
      </c>
      <c r="AH1057" s="20"/>
      <c r="AI1057" s="20"/>
      <c r="AJ1057" s="20" t="s">
        <v>14238</v>
      </c>
      <c r="AK1057" s="20" t="s">
        <v>14238</v>
      </c>
      <c r="AL1057" s="20" t="s">
        <v>17787</v>
      </c>
      <c r="AM1057" s="20" t="s">
        <v>14910</v>
      </c>
      <c r="AN1057" s="20" t="s">
        <v>105</v>
      </c>
      <c r="AO1057" s="20"/>
    </row>
    <row r="1058" spans="1:41" x14ac:dyDescent="0.2">
      <c r="A1058" s="20" t="s">
        <v>4844</v>
      </c>
      <c r="B1058" s="20" t="s">
        <v>18033</v>
      </c>
      <c r="C1058" s="20" t="s">
        <v>18034</v>
      </c>
      <c r="D1058" s="20" t="s">
        <v>419</v>
      </c>
      <c r="E1058" s="20" t="s">
        <v>4846</v>
      </c>
      <c r="F1058" s="20" t="s">
        <v>421</v>
      </c>
      <c r="G1058" s="20" t="s">
        <v>131</v>
      </c>
      <c r="H1058" s="20" t="s">
        <v>14694</v>
      </c>
      <c r="I1058" s="20" t="s">
        <v>18035</v>
      </c>
      <c r="J1058" s="20" t="s">
        <v>101</v>
      </c>
      <c r="K1058" s="20" t="s">
        <v>14696</v>
      </c>
      <c r="L1058" s="20" t="s">
        <v>18036</v>
      </c>
      <c r="M1058" s="20"/>
      <c r="N1058" s="20" t="s">
        <v>14698</v>
      </c>
      <c r="O1058" s="20" t="s">
        <v>14772</v>
      </c>
      <c r="P1058" s="20" t="s">
        <v>14787</v>
      </c>
      <c r="Q1058" s="20"/>
      <c r="R1058" s="20"/>
      <c r="S1058" s="20" t="s">
        <v>18037</v>
      </c>
      <c r="T1058" s="20" t="s">
        <v>14704</v>
      </c>
      <c r="U1058" s="20" t="s">
        <v>16308</v>
      </c>
      <c r="V1058" s="20" t="s">
        <v>14705</v>
      </c>
      <c r="W1058" s="20"/>
      <c r="X1058" s="20"/>
      <c r="Y1058" s="20" t="s">
        <v>69</v>
      </c>
      <c r="Z1058" s="20"/>
      <c r="AA1058" s="20" t="s">
        <v>18038</v>
      </c>
      <c r="AB1058" s="20" t="s">
        <v>69</v>
      </c>
      <c r="AC1058" s="20" t="s">
        <v>69</v>
      </c>
      <c r="AD1058" s="20" t="s">
        <v>69</v>
      </c>
      <c r="AE1058" s="20" t="s">
        <v>18039</v>
      </c>
      <c r="AF1058" s="20" t="s">
        <v>69</v>
      </c>
      <c r="AG1058" s="20" t="s">
        <v>18046</v>
      </c>
      <c r="AH1058" s="20"/>
      <c r="AI1058" s="20"/>
      <c r="AJ1058" s="20" t="s">
        <v>14238</v>
      </c>
      <c r="AK1058" s="20" t="s">
        <v>14238</v>
      </c>
      <c r="AL1058" s="20" t="s">
        <v>14238</v>
      </c>
      <c r="AM1058" s="20" t="s">
        <v>14910</v>
      </c>
      <c r="AN1058" s="20" t="s">
        <v>105</v>
      </c>
      <c r="AO1058" s="20"/>
    </row>
    <row r="1059" spans="1:41" x14ac:dyDescent="0.2">
      <c r="A1059" s="20" t="s">
        <v>4844</v>
      </c>
      <c r="B1059" s="20" t="s">
        <v>18033</v>
      </c>
      <c r="C1059" s="20" t="s">
        <v>18034</v>
      </c>
      <c r="D1059" s="20" t="s">
        <v>419</v>
      </c>
      <c r="E1059" s="20" t="s">
        <v>4846</v>
      </c>
      <c r="F1059" s="20" t="s">
        <v>421</v>
      </c>
      <c r="G1059" s="20" t="s">
        <v>131</v>
      </c>
      <c r="H1059" s="20" t="s">
        <v>14694</v>
      </c>
      <c r="I1059" s="20" t="s">
        <v>18035</v>
      </c>
      <c r="J1059" s="20" t="s">
        <v>101</v>
      </c>
      <c r="K1059" s="20" t="s">
        <v>14696</v>
      </c>
      <c r="L1059" s="20" t="s">
        <v>18036</v>
      </c>
      <c r="M1059" s="20"/>
      <c r="N1059" s="20" t="s">
        <v>14698</v>
      </c>
      <c r="O1059" s="20" t="s">
        <v>14772</v>
      </c>
      <c r="P1059" s="20" t="s">
        <v>14787</v>
      </c>
      <c r="Q1059" s="20"/>
      <c r="R1059" s="20"/>
      <c r="S1059" s="20" t="s">
        <v>18037</v>
      </c>
      <c r="T1059" s="20" t="s">
        <v>14709</v>
      </c>
      <c r="U1059" s="20" t="s">
        <v>18047</v>
      </c>
      <c r="V1059" s="20" t="s">
        <v>15117</v>
      </c>
      <c r="W1059" s="20"/>
      <c r="X1059" s="20"/>
      <c r="Y1059" s="20" t="s">
        <v>69</v>
      </c>
      <c r="Z1059" s="20"/>
      <c r="AA1059" s="20" t="s">
        <v>18042</v>
      </c>
      <c r="AB1059" s="20" t="s">
        <v>68</v>
      </c>
      <c r="AC1059" s="20" t="s">
        <v>69</v>
      </c>
      <c r="AD1059" s="20" t="s">
        <v>69</v>
      </c>
      <c r="AE1059" s="20" t="s">
        <v>18043</v>
      </c>
      <c r="AF1059" s="20" t="s">
        <v>69</v>
      </c>
      <c r="AG1059" s="20" t="s">
        <v>18046</v>
      </c>
      <c r="AH1059" s="20"/>
      <c r="AI1059" s="20"/>
      <c r="AJ1059" s="20" t="s">
        <v>14238</v>
      </c>
      <c r="AK1059" s="20" t="s">
        <v>14238</v>
      </c>
      <c r="AL1059" s="20" t="s">
        <v>17787</v>
      </c>
      <c r="AM1059" s="20" t="s">
        <v>14910</v>
      </c>
      <c r="AN1059" s="20" t="s">
        <v>105</v>
      </c>
      <c r="AO1059" s="20"/>
    </row>
    <row r="1060" spans="1:41" x14ac:dyDescent="0.2">
      <c r="A1060" s="20" t="s">
        <v>4844</v>
      </c>
      <c r="B1060" s="20" t="s">
        <v>18033</v>
      </c>
      <c r="C1060" s="20" t="s">
        <v>18034</v>
      </c>
      <c r="D1060" s="20" t="s">
        <v>419</v>
      </c>
      <c r="E1060" s="20" t="s">
        <v>4846</v>
      </c>
      <c r="F1060" s="20" t="s">
        <v>421</v>
      </c>
      <c r="G1060" s="20" t="s">
        <v>131</v>
      </c>
      <c r="H1060" s="20" t="s">
        <v>14694</v>
      </c>
      <c r="I1060" s="20" t="s">
        <v>18035</v>
      </c>
      <c r="J1060" s="20" t="s">
        <v>101</v>
      </c>
      <c r="K1060" s="20" t="s">
        <v>14696</v>
      </c>
      <c r="L1060" s="20" t="s">
        <v>18036</v>
      </c>
      <c r="M1060" s="20"/>
      <c r="N1060" s="20" t="s">
        <v>14698</v>
      </c>
      <c r="O1060" s="20" t="s">
        <v>14772</v>
      </c>
      <c r="P1060" s="20" t="s">
        <v>14787</v>
      </c>
      <c r="Q1060" s="20"/>
      <c r="R1060" s="20"/>
      <c r="S1060" s="20" t="s">
        <v>18037</v>
      </c>
      <c r="T1060" s="20" t="s">
        <v>14704</v>
      </c>
      <c r="U1060" s="20" t="s">
        <v>14799</v>
      </c>
      <c r="V1060" s="20" t="s">
        <v>14705</v>
      </c>
      <c r="W1060" s="20"/>
      <c r="X1060" s="20"/>
      <c r="Y1060" s="20" t="s">
        <v>69</v>
      </c>
      <c r="Z1060" s="20"/>
      <c r="AA1060" s="20" t="s">
        <v>18038</v>
      </c>
      <c r="AB1060" s="20" t="s">
        <v>69</v>
      </c>
      <c r="AC1060" s="20" t="s">
        <v>69</v>
      </c>
      <c r="AD1060" s="20" t="s">
        <v>69</v>
      </c>
      <c r="AE1060" s="20" t="s">
        <v>18039</v>
      </c>
      <c r="AF1060" s="20" t="s">
        <v>69</v>
      </c>
      <c r="AG1060" s="20" t="s">
        <v>18048</v>
      </c>
      <c r="AH1060" s="20"/>
      <c r="AI1060" s="20"/>
      <c r="AJ1060" s="20" t="s">
        <v>14238</v>
      </c>
      <c r="AK1060" s="20" t="s">
        <v>14238</v>
      </c>
      <c r="AL1060" s="20" t="s">
        <v>14238</v>
      </c>
      <c r="AM1060" s="20" t="s">
        <v>14910</v>
      </c>
      <c r="AN1060" s="20" t="s">
        <v>105</v>
      </c>
      <c r="AO1060" s="20"/>
    </row>
    <row r="1061" spans="1:41" x14ac:dyDescent="0.2">
      <c r="A1061" s="20" t="s">
        <v>4844</v>
      </c>
      <c r="B1061" s="20" t="s">
        <v>18033</v>
      </c>
      <c r="C1061" s="20" t="s">
        <v>18034</v>
      </c>
      <c r="D1061" s="20" t="s">
        <v>419</v>
      </c>
      <c r="E1061" s="20" t="s">
        <v>4846</v>
      </c>
      <c r="F1061" s="20" t="s">
        <v>421</v>
      </c>
      <c r="G1061" s="20" t="s">
        <v>131</v>
      </c>
      <c r="H1061" s="20" t="s">
        <v>14694</v>
      </c>
      <c r="I1061" s="20" t="s">
        <v>18035</v>
      </c>
      <c r="J1061" s="20" t="s">
        <v>101</v>
      </c>
      <c r="K1061" s="20" t="s">
        <v>14696</v>
      </c>
      <c r="L1061" s="20" t="s">
        <v>18036</v>
      </c>
      <c r="M1061" s="20"/>
      <c r="N1061" s="20" t="s">
        <v>14698</v>
      </c>
      <c r="O1061" s="20" t="s">
        <v>14772</v>
      </c>
      <c r="P1061" s="20" t="s">
        <v>14787</v>
      </c>
      <c r="Q1061" s="20"/>
      <c r="R1061" s="20"/>
      <c r="S1061" s="20" t="s">
        <v>18037</v>
      </c>
      <c r="T1061" s="20" t="s">
        <v>14709</v>
      </c>
      <c r="U1061" s="20" t="s">
        <v>15400</v>
      </c>
      <c r="V1061" s="20" t="s">
        <v>15010</v>
      </c>
      <c r="W1061" s="20"/>
      <c r="X1061" s="20"/>
      <c r="Y1061" s="20" t="s">
        <v>69</v>
      </c>
      <c r="Z1061" s="20"/>
      <c r="AA1061" s="20" t="s">
        <v>18042</v>
      </c>
      <c r="AB1061" s="20" t="s">
        <v>68</v>
      </c>
      <c r="AC1061" s="20" t="s">
        <v>69</v>
      </c>
      <c r="AD1061" s="20" t="s">
        <v>69</v>
      </c>
      <c r="AE1061" s="20" t="s">
        <v>18043</v>
      </c>
      <c r="AF1061" s="20" t="s">
        <v>69</v>
      </c>
      <c r="AG1061" s="20" t="s">
        <v>18048</v>
      </c>
      <c r="AH1061" s="20"/>
      <c r="AI1061" s="20"/>
      <c r="AJ1061" s="20" t="s">
        <v>14238</v>
      </c>
      <c r="AK1061" s="20" t="s">
        <v>14238</v>
      </c>
      <c r="AL1061" s="20" t="s">
        <v>17787</v>
      </c>
      <c r="AM1061" s="20" t="s">
        <v>14910</v>
      </c>
      <c r="AN1061" s="20" t="s">
        <v>105</v>
      </c>
      <c r="AO1061" s="20"/>
    </row>
    <row r="1062" spans="1:41" x14ac:dyDescent="0.2">
      <c r="A1062" s="20" t="s">
        <v>4844</v>
      </c>
      <c r="B1062" s="20" t="s">
        <v>18033</v>
      </c>
      <c r="C1062" s="20" t="s">
        <v>18034</v>
      </c>
      <c r="D1062" s="20" t="s">
        <v>419</v>
      </c>
      <c r="E1062" s="20" t="s">
        <v>4846</v>
      </c>
      <c r="F1062" s="20" t="s">
        <v>421</v>
      </c>
      <c r="G1062" s="20" t="s">
        <v>131</v>
      </c>
      <c r="H1062" s="20" t="s">
        <v>14694</v>
      </c>
      <c r="I1062" s="20" t="s">
        <v>18035</v>
      </c>
      <c r="J1062" s="20" t="s">
        <v>101</v>
      </c>
      <c r="K1062" s="20" t="s">
        <v>14696</v>
      </c>
      <c r="L1062" s="20" t="s">
        <v>18036</v>
      </c>
      <c r="M1062" s="20"/>
      <c r="N1062" s="20" t="s">
        <v>14698</v>
      </c>
      <c r="O1062" s="20" t="s">
        <v>14772</v>
      </c>
      <c r="P1062" s="20" t="s">
        <v>14787</v>
      </c>
      <c r="Q1062" s="20"/>
      <c r="R1062" s="20"/>
      <c r="S1062" s="20" t="s">
        <v>18037</v>
      </c>
      <c r="T1062" s="20" t="s">
        <v>14704</v>
      </c>
      <c r="U1062" s="20" t="s">
        <v>14795</v>
      </c>
      <c r="V1062" s="20" t="s">
        <v>14767</v>
      </c>
      <c r="W1062" s="20"/>
      <c r="X1062" s="20"/>
      <c r="Y1062" s="20" t="s">
        <v>69</v>
      </c>
      <c r="Z1062" s="20"/>
      <c r="AA1062" s="20" t="s">
        <v>18038</v>
      </c>
      <c r="AB1062" s="20" t="s">
        <v>69</v>
      </c>
      <c r="AC1062" s="20" t="s">
        <v>69</v>
      </c>
      <c r="AD1062" s="20" t="s">
        <v>69</v>
      </c>
      <c r="AE1062" s="20" t="s">
        <v>18039</v>
      </c>
      <c r="AF1062" s="20" t="s">
        <v>69</v>
      </c>
      <c r="AG1062" s="20" t="s">
        <v>18049</v>
      </c>
      <c r="AH1062" s="20"/>
      <c r="AI1062" s="20"/>
      <c r="AJ1062" s="20" t="s">
        <v>14238</v>
      </c>
      <c r="AK1062" s="20" t="s">
        <v>14238</v>
      </c>
      <c r="AL1062" s="20" t="s">
        <v>14238</v>
      </c>
      <c r="AM1062" s="20" t="s">
        <v>14910</v>
      </c>
      <c r="AN1062" s="20" t="s">
        <v>105</v>
      </c>
      <c r="AO1062" s="20"/>
    </row>
    <row r="1063" spans="1:41" x14ac:dyDescent="0.2">
      <c r="A1063" s="20" t="s">
        <v>4844</v>
      </c>
      <c r="B1063" s="20" t="s">
        <v>18033</v>
      </c>
      <c r="C1063" s="20" t="s">
        <v>18034</v>
      </c>
      <c r="D1063" s="20" t="s">
        <v>419</v>
      </c>
      <c r="E1063" s="20" t="s">
        <v>4846</v>
      </c>
      <c r="F1063" s="20" t="s">
        <v>421</v>
      </c>
      <c r="G1063" s="20" t="s">
        <v>131</v>
      </c>
      <c r="H1063" s="20" t="s">
        <v>14694</v>
      </c>
      <c r="I1063" s="20" t="s">
        <v>18035</v>
      </c>
      <c r="J1063" s="20" t="s">
        <v>101</v>
      </c>
      <c r="K1063" s="20" t="s">
        <v>14696</v>
      </c>
      <c r="L1063" s="20" t="s">
        <v>18036</v>
      </c>
      <c r="M1063" s="20"/>
      <c r="N1063" s="20" t="s">
        <v>14698</v>
      </c>
      <c r="O1063" s="20" t="s">
        <v>14772</v>
      </c>
      <c r="P1063" s="20" t="s">
        <v>14787</v>
      </c>
      <c r="Q1063" s="20"/>
      <c r="R1063" s="20"/>
      <c r="S1063" s="20" t="s">
        <v>18037</v>
      </c>
      <c r="T1063" s="20" t="s">
        <v>14709</v>
      </c>
      <c r="U1063" s="20" t="s">
        <v>18030</v>
      </c>
      <c r="V1063" s="20" t="s">
        <v>15307</v>
      </c>
      <c r="W1063" s="20"/>
      <c r="X1063" s="20"/>
      <c r="Y1063" s="20" t="s">
        <v>69</v>
      </c>
      <c r="Z1063" s="20"/>
      <c r="AA1063" s="20" t="s">
        <v>18042</v>
      </c>
      <c r="AB1063" s="20" t="s">
        <v>68</v>
      </c>
      <c r="AC1063" s="20" t="s">
        <v>69</v>
      </c>
      <c r="AD1063" s="20" t="s">
        <v>69</v>
      </c>
      <c r="AE1063" s="20" t="s">
        <v>18043</v>
      </c>
      <c r="AF1063" s="20" t="s">
        <v>69</v>
      </c>
      <c r="AG1063" s="20" t="s">
        <v>18049</v>
      </c>
      <c r="AH1063" s="20"/>
      <c r="AI1063" s="20"/>
      <c r="AJ1063" s="20" t="s">
        <v>14238</v>
      </c>
      <c r="AK1063" s="20" t="s">
        <v>14238</v>
      </c>
      <c r="AL1063" s="20" t="s">
        <v>17787</v>
      </c>
      <c r="AM1063" s="20" t="s">
        <v>14910</v>
      </c>
      <c r="AN1063" s="20" t="s">
        <v>105</v>
      </c>
      <c r="AO1063" s="20"/>
    </row>
    <row r="1064" spans="1:41" x14ac:dyDescent="0.2">
      <c r="A1064" s="20" t="s">
        <v>5249</v>
      </c>
      <c r="B1064" s="20" t="s">
        <v>18050</v>
      </c>
      <c r="C1064" s="20" t="s">
        <v>18051</v>
      </c>
      <c r="D1064" s="20" t="s">
        <v>571</v>
      </c>
      <c r="E1064" s="20" t="s">
        <v>5251</v>
      </c>
      <c r="F1064" s="20" t="s">
        <v>421</v>
      </c>
      <c r="G1064" s="20" t="s">
        <v>179</v>
      </c>
      <c r="H1064" s="20" t="s">
        <v>14897</v>
      </c>
      <c r="I1064" s="20" t="s">
        <v>18052</v>
      </c>
      <c r="J1064" s="20" t="s">
        <v>101</v>
      </c>
      <c r="K1064" s="20" t="s">
        <v>14696</v>
      </c>
      <c r="L1064" s="20" t="s">
        <v>18053</v>
      </c>
      <c r="M1064" s="20"/>
      <c r="N1064" s="20" t="s">
        <v>14698</v>
      </c>
      <c r="O1064" s="20" t="s">
        <v>14772</v>
      </c>
      <c r="P1064" s="20" t="s">
        <v>14700</v>
      </c>
      <c r="Q1064" s="20"/>
      <c r="R1064" s="20"/>
      <c r="S1064" s="20" t="s">
        <v>18054</v>
      </c>
      <c r="T1064" s="20" t="s">
        <v>14709</v>
      </c>
      <c r="U1064" s="20" t="s">
        <v>16582</v>
      </c>
      <c r="V1064" s="20" t="s">
        <v>18055</v>
      </c>
      <c r="W1064" s="20"/>
      <c r="X1064" s="20"/>
      <c r="Y1064" s="20" t="s">
        <v>69</v>
      </c>
      <c r="Z1064" s="20"/>
      <c r="AA1064" s="20" t="s">
        <v>18056</v>
      </c>
      <c r="AB1064" s="20" t="s">
        <v>69</v>
      </c>
      <c r="AC1064" s="20" t="s">
        <v>69</v>
      </c>
      <c r="AD1064" s="20" t="s">
        <v>69</v>
      </c>
      <c r="AE1064" s="20" t="s">
        <v>18057</v>
      </c>
      <c r="AF1064" s="20" t="s">
        <v>68</v>
      </c>
      <c r="AG1064" s="20" t="s">
        <v>18058</v>
      </c>
      <c r="AH1064" s="20"/>
      <c r="AI1064" s="20" t="s">
        <v>14875</v>
      </c>
      <c r="AJ1064" s="20" t="s">
        <v>14276</v>
      </c>
      <c r="AK1064" s="20" t="s">
        <v>14283</v>
      </c>
      <c r="AL1064" s="20"/>
      <c r="AM1064" s="20" t="s">
        <v>14910</v>
      </c>
      <c r="AN1064" s="20" t="s">
        <v>105</v>
      </c>
      <c r="AO1064" s="20"/>
    </row>
    <row r="1065" spans="1:41" x14ac:dyDescent="0.2">
      <c r="A1065" s="20" t="s">
        <v>5249</v>
      </c>
      <c r="B1065" s="20" t="s">
        <v>18050</v>
      </c>
      <c r="C1065" s="20" t="s">
        <v>18051</v>
      </c>
      <c r="D1065" s="20" t="s">
        <v>571</v>
      </c>
      <c r="E1065" s="20" t="s">
        <v>5251</v>
      </c>
      <c r="F1065" s="20" t="s">
        <v>421</v>
      </c>
      <c r="G1065" s="20" t="s">
        <v>179</v>
      </c>
      <c r="H1065" s="20" t="s">
        <v>14897</v>
      </c>
      <c r="I1065" s="20" t="s">
        <v>18052</v>
      </c>
      <c r="J1065" s="20" t="s">
        <v>101</v>
      </c>
      <c r="K1065" s="20" t="s">
        <v>14696</v>
      </c>
      <c r="L1065" s="20" t="s">
        <v>18053</v>
      </c>
      <c r="M1065" s="20"/>
      <c r="N1065" s="20" t="s">
        <v>14742</v>
      </c>
      <c r="O1065" s="20" t="s">
        <v>14772</v>
      </c>
      <c r="P1065" s="20" t="s">
        <v>14700</v>
      </c>
      <c r="Q1065" s="20"/>
      <c r="R1065" s="20"/>
      <c r="S1065" s="20" t="s">
        <v>18054</v>
      </c>
      <c r="T1065" s="20" t="s">
        <v>14709</v>
      </c>
      <c r="U1065" s="20" t="s">
        <v>14860</v>
      </c>
      <c r="V1065" s="20" t="s">
        <v>15934</v>
      </c>
      <c r="W1065" s="20"/>
      <c r="X1065" s="20"/>
      <c r="Y1065" s="20" t="s">
        <v>69</v>
      </c>
      <c r="Z1065" s="20"/>
      <c r="AA1065" s="20" t="s">
        <v>18056</v>
      </c>
      <c r="AB1065" s="20" t="s">
        <v>69</v>
      </c>
      <c r="AC1065" s="20" t="s">
        <v>69</v>
      </c>
      <c r="AD1065" s="20" t="s">
        <v>69</v>
      </c>
      <c r="AE1065" s="20" t="s">
        <v>18059</v>
      </c>
      <c r="AF1065" s="20" t="s">
        <v>68</v>
      </c>
      <c r="AG1065" s="20" t="s">
        <v>18060</v>
      </c>
      <c r="AH1065" s="20"/>
      <c r="AI1065" s="20" t="s">
        <v>14875</v>
      </c>
      <c r="AJ1065" s="20" t="s">
        <v>14276</v>
      </c>
      <c r="AK1065" s="20" t="s">
        <v>14283</v>
      </c>
      <c r="AL1065" s="20"/>
      <c r="AM1065" s="20" t="s">
        <v>14910</v>
      </c>
      <c r="AN1065" s="20" t="s">
        <v>105</v>
      </c>
      <c r="AO1065" s="20"/>
    </row>
    <row r="1066" spans="1:41" x14ac:dyDescent="0.2">
      <c r="A1066" s="20" t="s">
        <v>5249</v>
      </c>
      <c r="B1066" s="20" t="s">
        <v>18050</v>
      </c>
      <c r="C1066" s="20" t="s">
        <v>18051</v>
      </c>
      <c r="D1066" s="20" t="s">
        <v>571</v>
      </c>
      <c r="E1066" s="20" t="s">
        <v>5251</v>
      </c>
      <c r="F1066" s="20" t="s">
        <v>421</v>
      </c>
      <c r="G1066" s="20" t="s">
        <v>179</v>
      </c>
      <c r="H1066" s="20" t="s">
        <v>14897</v>
      </c>
      <c r="I1066" s="20" t="s">
        <v>18052</v>
      </c>
      <c r="J1066" s="20" t="s">
        <v>101</v>
      </c>
      <c r="K1066" s="20" t="s">
        <v>14696</v>
      </c>
      <c r="L1066" s="20" t="s">
        <v>18053</v>
      </c>
      <c r="M1066" s="20"/>
      <c r="N1066" s="20" t="s">
        <v>14889</v>
      </c>
      <c r="O1066" s="20" t="s">
        <v>14772</v>
      </c>
      <c r="P1066" s="20" t="s">
        <v>14700</v>
      </c>
      <c r="Q1066" s="20"/>
      <c r="R1066" s="20"/>
      <c r="S1066" s="20" t="s">
        <v>18054</v>
      </c>
      <c r="T1066" s="20" t="s">
        <v>14709</v>
      </c>
      <c r="U1066" s="20" t="s">
        <v>14860</v>
      </c>
      <c r="V1066" s="20" t="s">
        <v>18061</v>
      </c>
      <c r="W1066" s="20"/>
      <c r="X1066" s="20"/>
      <c r="Y1066" s="20" t="s">
        <v>69</v>
      </c>
      <c r="Z1066" s="20"/>
      <c r="AA1066" s="20" t="s">
        <v>18056</v>
      </c>
      <c r="AB1066" s="20" t="s">
        <v>69</v>
      </c>
      <c r="AC1066" s="20" t="s">
        <v>69</v>
      </c>
      <c r="AD1066" s="20" t="s">
        <v>69</v>
      </c>
      <c r="AE1066" s="20" t="s">
        <v>18062</v>
      </c>
      <c r="AF1066" s="20" t="s">
        <v>68</v>
      </c>
      <c r="AG1066" s="20" t="s">
        <v>18063</v>
      </c>
      <c r="AH1066" s="20"/>
      <c r="AI1066" s="20" t="s">
        <v>14875</v>
      </c>
      <c r="AJ1066" s="20" t="s">
        <v>14276</v>
      </c>
      <c r="AK1066" s="20" t="s">
        <v>14283</v>
      </c>
      <c r="AL1066" s="20"/>
      <c r="AM1066" s="20" t="s">
        <v>14910</v>
      </c>
      <c r="AN1066" s="20" t="s">
        <v>105</v>
      </c>
      <c r="AO1066" s="20"/>
    </row>
    <row r="1067" spans="1:41" x14ac:dyDescent="0.2">
      <c r="A1067" s="20" t="s">
        <v>5249</v>
      </c>
      <c r="B1067" s="20" t="s">
        <v>18050</v>
      </c>
      <c r="C1067" s="20" t="s">
        <v>18051</v>
      </c>
      <c r="D1067" s="20" t="s">
        <v>571</v>
      </c>
      <c r="E1067" s="20" t="s">
        <v>5251</v>
      </c>
      <c r="F1067" s="20" t="s">
        <v>421</v>
      </c>
      <c r="G1067" s="20" t="s">
        <v>179</v>
      </c>
      <c r="H1067" s="20" t="s">
        <v>14897</v>
      </c>
      <c r="I1067" s="20" t="s">
        <v>18052</v>
      </c>
      <c r="J1067" s="20" t="s">
        <v>101</v>
      </c>
      <c r="K1067" s="20" t="s">
        <v>14696</v>
      </c>
      <c r="L1067" s="20" t="s">
        <v>18053</v>
      </c>
      <c r="M1067" s="20"/>
      <c r="N1067" s="20" t="s">
        <v>110</v>
      </c>
      <c r="O1067" s="20" t="s">
        <v>14772</v>
      </c>
      <c r="P1067" s="20" t="s">
        <v>14700</v>
      </c>
      <c r="Q1067" s="20"/>
      <c r="R1067" s="20"/>
      <c r="S1067" s="20" t="s">
        <v>18054</v>
      </c>
      <c r="T1067" s="20" t="s">
        <v>14709</v>
      </c>
      <c r="U1067" s="20" t="s">
        <v>14860</v>
      </c>
      <c r="V1067" s="20" t="s">
        <v>18064</v>
      </c>
      <c r="W1067" s="20"/>
      <c r="X1067" s="20"/>
      <c r="Y1067" s="20" t="s">
        <v>69</v>
      </c>
      <c r="Z1067" s="20"/>
      <c r="AA1067" s="20" t="s">
        <v>18056</v>
      </c>
      <c r="AB1067" s="20" t="s">
        <v>69</v>
      </c>
      <c r="AC1067" s="20" t="s">
        <v>69</v>
      </c>
      <c r="AD1067" s="20" t="s">
        <v>69</v>
      </c>
      <c r="AE1067" s="20" t="s">
        <v>18065</v>
      </c>
      <c r="AF1067" s="20" t="s">
        <v>68</v>
      </c>
      <c r="AG1067" s="20" t="s">
        <v>18066</v>
      </c>
      <c r="AH1067" s="20"/>
      <c r="AI1067" s="20" t="s">
        <v>14875</v>
      </c>
      <c r="AJ1067" s="20" t="s">
        <v>14276</v>
      </c>
      <c r="AK1067" s="20" t="s">
        <v>14283</v>
      </c>
      <c r="AL1067" s="20"/>
      <c r="AM1067" s="20" t="s">
        <v>14910</v>
      </c>
      <c r="AN1067" s="20" t="s">
        <v>105</v>
      </c>
      <c r="AO1067" s="20"/>
    </row>
    <row r="1068" spans="1:41" x14ac:dyDescent="0.2">
      <c r="A1068" s="20" t="s">
        <v>5249</v>
      </c>
      <c r="B1068" s="20" t="s">
        <v>18050</v>
      </c>
      <c r="C1068" s="20" t="s">
        <v>18051</v>
      </c>
      <c r="D1068" s="20" t="s">
        <v>571</v>
      </c>
      <c r="E1068" s="20" t="s">
        <v>5251</v>
      </c>
      <c r="F1068" s="20" t="s">
        <v>421</v>
      </c>
      <c r="G1068" s="20" t="s">
        <v>179</v>
      </c>
      <c r="H1068" s="20" t="s">
        <v>14897</v>
      </c>
      <c r="I1068" s="20" t="s">
        <v>18052</v>
      </c>
      <c r="J1068" s="20" t="s">
        <v>101</v>
      </c>
      <c r="K1068" s="20" t="s">
        <v>14696</v>
      </c>
      <c r="L1068" s="20" t="s">
        <v>18053</v>
      </c>
      <c r="M1068" s="20"/>
      <c r="N1068" s="20" t="s">
        <v>14786</v>
      </c>
      <c r="O1068" s="20" t="s">
        <v>14772</v>
      </c>
      <c r="P1068" s="20" t="s">
        <v>14700</v>
      </c>
      <c r="Q1068" s="20"/>
      <c r="R1068" s="20"/>
      <c r="S1068" s="20" t="s">
        <v>18054</v>
      </c>
      <c r="T1068" s="20" t="s">
        <v>14709</v>
      </c>
      <c r="U1068" s="20" t="s">
        <v>16532</v>
      </c>
      <c r="V1068" s="20" t="s">
        <v>18064</v>
      </c>
      <c r="W1068" s="20"/>
      <c r="X1068" s="20"/>
      <c r="Y1068" s="20" t="s">
        <v>69</v>
      </c>
      <c r="Z1068" s="20"/>
      <c r="AA1068" s="20" t="s">
        <v>18056</v>
      </c>
      <c r="AB1068" s="20" t="s">
        <v>69</v>
      </c>
      <c r="AC1068" s="20" t="s">
        <v>69</v>
      </c>
      <c r="AD1068" s="20" t="s">
        <v>69</v>
      </c>
      <c r="AE1068" s="20" t="s">
        <v>18067</v>
      </c>
      <c r="AF1068" s="20" t="s">
        <v>68</v>
      </c>
      <c r="AG1068" s="20" t="s">
        <v>18068</v>
      </c>
      <c r="AH1068" s="20"/>
      <c r="AI1068" s="20" t="s">
        <v>14875</v>
      </c>
      <c r="AJ1068" s="20" t="s">
        <v>14276</v>
      </c>
      <c r="AK1068" s="20" t="s">
        <v>14283</v>
      </c>
      <c r="AL1068" s="20"/>
      <c r="AM1068" s="20" t="s">
        <v>14910</v>
      </c>
      <c r="AN1068" s="20" t="s">
        <v>105</v>
      </c>
      <c r="AO1068" s="20"/>
    </row>
    <row r="1069" spans="1:41" x14ac:dyDescent="0.2">
      <c r="A1069" s="20" t="s">
        <v>7228</v>
      </c>
      <c r="B1069" s="20" t="s">
        <v>18069</v>
      </c>
      <c r="C1069" s="20" t="s">
        <v>18070</v>
      </c>
      <c r="D1069" s="20" t="s">
        <v>571</v>
      </c>
      <c r="E1069" s="20" t="s">
        <v>7230</v>
      </c>
      <c r="F1069" s="20" t="s">
        <v>421</v>
      </c>
      <c r="G1069" s="20" t="s">
        <v>119</v>
      </c>
      <c r="H1069" s="20" t="s">
        <v>110</v>
      </c>
      <c r="I1069" s="20" t="s">
        <v>18071</v>
      </c>
      <c r="J1069" s="20" t="s">
        <v>101</v>
      </c>
      <c r="K1069" s="20" t="s">
        <v>14866</v>
      </c>
      <c r="L1069" s="20" t="s">
        <v>18072</v>
      </c>
      <c r="M1069" s="20"/>
      <c r="N1069" s="20" t="s">
        <v>14786</v>
      </c>
      <c r="O1069" s="20" t="s">
        <v>14772</v>
      </c>
      <c r="P1069" s="20" t="s">
        <v>14787</v>
      </c>
      <c r="Q1069" s="20"/>
      <c r="R1069" s="20"/>
      <c r="S1069" s="20" t="s">
        <v>18073</v>
      </c>
      <c r="T1069" s="20" t="s">
        <v>14846</v>
      </c>
      <c r="U1069" s="20" t="s">
        <v>18074</v>
      </c>
      <c r="V1069" s="20" t="s">
        <v>18075</v>
      </c>
      <c r="W1069" s="20"/>
      <c r="X1069" s="20"/>
      <c r="Y1069" s="20" t="s">
        <v>69</v>
      </c>
      <c r="Z1069" s="20"/>
      <c r="AA1069" s="20" t="s">
        <v>16293</v>
      </c>
      <c r="AB1069" s="20" t="s">
        <v>69</v>
      </c>
      <c r="AC1069" s="20" t="s">
        <v>68</v>
      </c>
      <c r="AD1069" s="20" t="s">
        <v>14884</v>
      </c>
      <c r="AE1069" s="20" t="s">
        <v>18076</v>
      </c>
      <c r="AF1069" s="20" t="s">
        <v>68</v>
      </c>
      <c r="AG1069" s="20" t="s">
        <v>18077</v>
      </c>
      <c r="AH1069" s="20"/>
      <c r="AI1069" s="20" t="s">
        <v>14887</v>
      </c>
      <c r="AJ1069" s="20" t="s">
        <v>14238</v>
      </c>
      <c r="AK1069" s="20" t="s">
        <v>14238</v>
      </c>
      <c r="AL1069" s="20"/>
      <c r="AM1069" s="20" t="s">
        <v>14910</v>
      </c>
      <c r="AN1069" s="20" t="s">
        <v>108</v>
      </c>
      <c r="AO1069" s="20"/>
    </row>
    <row r="1070" spans="1:41" x14ac:dyDescent="0.2">
      <c r="A1070" s="20" t="s">
        <v>7228</v>
      </c>
      <c r="B1070" s="20" t="s">
        <v>18069</v>
      </c>
      <c r="C1070" s="20" t="s">
        <v>18070</v>
      </c>
      <c r="D1070" s="20" t="s">
        <v>571</v>
      </c>
      <c r="E1070" s="20" t="s">
        <v>7230</v>
      </c>
      <c r="F1070" s="20" t="s">
        <v>421</v>
      </c>
      <c r="G1070" s="20" t="s">
        <v>119</v>
      </c>
      <c r="H1070" s="20" t="s">
        <v>110</v>
      </c>
      <c r="I1070" s="20" t="s">
        <v>18071</v>
      </c>
      <c r="J1070" s="20" t="s">
        <v>101</v>
      </c>
      <c r="K1070" s="20" t="s">
        <v>14866</v>
      </c>
      <c r="L1070" s="20" t="s">
        <v>18072</v>
      </c>
      <c r="M1070" s="20"/>
      <c r="N1070" s="20" t="s">
        <v>14786</v>
      </c>
      <c r="O1070" s="20" t="s">
        <v>14772</v>
      </c>
      <c r="P1070" s="20" t="s">
        <v>14787</v>
      </c>
      <c r="Q1070" s="20"/>
      <c r="R1070" s="20"/>
      <c r="S1070" s="20" t="s">
        <v>18073</v>
      </c>
      <c r="T1070" s="20" t="s">
        <v>14709</v>
      </c>
      <c r="U1070" s="20" t="s">
        <v>18078</v>
      </c>
      <c r="V1070" s="20" t="s">
        <v>18079</v>
      </c>
      <c r="W1070" s="20"/>
      <c r="X1070" s="20"/>
      <c r="Y1070" s="20" t="s">
        <v>69</v>
      </c>
      <c r="Z1070" s="20"/>
      <c r="AA1070" s="20" t="s">
        <v>16293</v>
      </c>
      <c r="AB1070" s="20" t="s">
        <v>69</v>
      </c>
      <c r="AC1070" s="20" t="s">
        <v>68</v>
      </c>
      <c r="AD1070" s="20" t="s">
        <v>14884</v>
      </c>
      <c r="AE1070" s="20" t="s">
        <v>18076</v>
      </c>
      <c r="AF1070" s="20" t="s">
        <v>68</v>
      </c>
      <c r="AG1070" s="20" t="s">
        <v>18077</v>
      </c>
      <c r="AH1070" s="20"/>
      <c r="AI1070" s="20" t="s">
        <v>14887</v>
      </c>
      <c r="AJ1070" s="20" t="s">
        <v>14238</v>
      </c>
      <c r="AK1070" s="20" t="s">
        <v>14238</v>
      </c>
      <c r="AL1070" s="20"/>
      <c r="AM1070" s="20" t="s">
        <v>14910</v>
      </c>
      <c r="AN1070" s="20" t="s">
        <v>108</v>
      </c>
      <c r="AO1070" s="20"/>
    </row>
    <row r="1071" spans="1:41" x14ac:dyDescent="0.2">
      <c r="A1071" s="20" t="s">
        <v>7392</v>
      </c>
      <c r="B1071" s="20" t="s">
        <v>18080</v>
      </c>
      <c r="C1071" s="20" t="s">
        <v>18081</v>
      </c>
      <c r="D1071" s="20" t="s">
        <v>571</v>
      </c>
      <c r="E1071" s="20" t="s">
        <v>7394</v>
      </c>
      <c r="F1071" s="20" t="s">
        <v>17229</v>
      </c>
      <c r="G1071" s="20" t="s">
        <v>291</v>
      </c>
      <c r="H1071" s="20" t="s">
        <v>15216</v>
      </c>
      <c r="I1071" s="20" t="s">
        <v>18082</v>
      </c>
      <c r="J1071" s="20" t="s">
        <v>101</v>
      </c>
      <c r="K1071" s="20" t="s">
        <v>14696</v>
      </c>
      <c r="L1071" s="20"/>
      <c r="M1071" s="20" t="s">
        <v>18083</v>
      </c>
      <c r="N1071" s="20" t="s">
        <v>14742</v>
      </c>
      <c r="O1071" s="20" t="s">
        <v>14772</v>
      </c>
      <c r="P1071" s="20" t="s">
        <v>14787</v>
      </c>
      <c r="Q1071" s="20"/>
      <c r="R1071" s="20"/>
      <c r="S1071" s="20" t="s">
        <v>18084</v>
      </c>
      <c r="T1071" s="20" t="s">
        <v>14704</v>
      </c>
      <c r="U1071" s="20" t="s">
        <v>18085</v>
      </c>
      <c r="V1071" s="20" t="s">
        <v>18086</v>
      </c>
      <c r="W1071" s="20"/>
      <c r="X1071" s="20"/>
      <c r="Y1071" s="20" t="s">
        <v>69</v>
      </c>
      <c r="Z1071" s="20"/>
      <c r="AA1071" s="20" t="s">
        <v>18087</v>
      </c>
      <c r="AB1071" s="20" t="s">
        <v>69</v>
      </c>
      <c r="AC1071" s="20" t="s">
        <v>69</v>
      </c>
      <c r="AD1071" s="20" t="s">
        <v>69</v>
      </c>
      <c r="AE1071" s="20" t="s">
        <v>18088</v>
      </c>
      <c r="AF1071" s="20" t="s">
        <v>69</v>
      </c>
      <c r="AG1071" s="20" t="s">
        <v>18089</v>
      </c>
      <c r="AH1071" s="20"/>
      <c r="AI1071" s="20"/>
      <c r="AJ1071" s="20" t="s">
        <v>14238</v>
      </c>
      <c r="AK1071" s="20" t="s">
        <v>18090</v>
      </c>
      <c r="AL1071" s="20"/>
      <c r="AM1071" s="20" t="s">
        <v>14910</v>
      </c>
      <c r="AN1071" s="20" t="s">
        <v>105</v>
      </c>
      <c r="AO1071" s="20"/>
    </row>
    <row r="1072" spans="1:41" x14ac:dyDescent="0.2">
      <c r="A1072" s="20" t="s">
        <v>7392</v>
      </c>
      <c r="B1072" s="20" t="s">
        <v>18080</v>
      </c>
      <c r="C1072" s="20" t="s">
        <v>18081</v>
      </c>
      <c r="D1072" s="20" t="s">
        <v>571</v>
      </c>
      <c r="E1072" s="20" t="s">
        <v>7394</v>
      </c>
      <c r="F1072" s="20" t="s">
        <v>17229</v>
      </c>
      <c r="G1072" s="20" t="s">
        <v>291</v>
      </c>
      <c r="H1072" s="20" t="s">
        <v>15216</v>
      </c>
      <c r="I1072" s="20" t="s">
        <v>18082</v>
      </c>
      <c r="J1072" s="20" t="s">
        <v>101</v>
      </c>
      <c r="K1072" s="20" t="s">
        <v>14696</v>
      </c>
      <c r="L1072" s="20"/>
      <c r="M1072" s="20" t="s">
        <v>18083</v>
      </c>
      <c r="N1072" s="20" t="s">
        <v>14742</v>
      </c>
      <c r="O1072" s="20" t="s">
        <v>14772</v>
      </c>
      <c r="P1072" s="20" t="s">
        <v>14787</v>
      </c>
      <c r="Q1072" s="20"/>
      <c r="R1072" s="20"/>
      <c r="S1072" s="20" t="s">
        <v>18084</v>
      </c>
      <c r="T1072" s="20" t="s">
        <v>14709</v>
      </c>
      <c r="U1072" s="20" t="s">
        <v>18091</v>
      </c>
      <c r="V1072" s="20" t="s">
        <v>18092</v>
      </c>
      <c r="W1072" s="20"/>
      <c r="X1072" s="20"/>
      <c r="Y1072" s="20" t="s">
        <v>69</v>
      </c>
      <c r="Z1072" s="20"/>
      <c r="AA1072" s="20" t="s">
        <v>18087</v>
      </c>
      <c r="AB1072" s="20" t="s">
        <v>69</v>
      </c>
      <c r="AC1072" s="20" t="s">
        <v>69</v>
      </c>
      <c r="AD1072" s="20" t="s">
        <v>69</v>
      </c>
      <c r="AE1072" s="20" t="s">
        <v>18088</v>
      </c>
      <c r="AF1072" s="20" t="s">
        <v>69</v>
      </c>
      <c r="AG1072" s="20" t="s">
        <v>18089</v>
      </c>
      <c r="AH1072" s="20"/>
      <c r="AI1072" s="20"/>
      <c r="AJ1072" s="20" t="s">
        <v>14238</v>
      </c>
      <c r="AK1072" s="20" t="s">
        <v>18090</v>
      </c>
      <c r="AL1072" s="20"/>
      <c r="AM1072" s="20" t="s">
        <v>14910</v>
      </c>
      <c r="AN1072" s="20" t="s">
        <v>105</v>
      </c>
      <c r="AO1072" s="20"/>
    </row>
    <row r="1073" spans="1:41" x14ac:dyDescent="0.2">
      <c r="A1073" s="20" t="s">
        <v>7392</v>
      </c>
      <c r="B1073" s="20" t="s">
        <v>18080</v>
      </c>
      <c r="C1073" s="20" t="s">
        <v>18081</v>
      </c>
      <c r="D1073" s="20" t="s">
        <v>571</v>
      </c>
      <c r="E1073" s="20" t="s">
        <v>7394</v>
      </c>
      <c r="F1073" s="20" t="s">
        <v>17229</v>
      </c>
      <c r="G1073" s="20" t="s">
        <v>291</v>
      </c>
      <c r="H1073" s="20" t="s">
        <v>15216</v>
      </c>
      <c r="I1073" s="20" t="s">
        <v>18082</v>
      </c>
      <c r="J1073" s="20" t="s">
        <v>101</v>
      </c>
      <c r="K1073" s="20" t="s">
        <v>14696</v>
      </c>
      <c r="L1073" s="20"/>
      <c r="M1073" s="20" t="s">
        <v>18083</v>
      </c>
      <c r="N1073" s="20" t="s">
        <v>14742</v>
      </c>
      <c r="O1073" s="20" t="s">
        <v>14772</v>
      </c>
      <c r="P1073" s="20" t="s">
        <v>14787</v>
      </c>
      <c r="Q1073" s="20"/>
      <c r="R1073" s="20"/>
      <c r="S1073" s="20" t="s">
        <v>18084</v>
      </c>
      <c r="T1073" s="20" t="s">
        <v>14846</v>
      </c>
      <c r="U1073" s="20" t="s">
        <v>15599</v>
      </c>
      <c r="V1073" s="20" t="s">
        <v>18093</v>
      </c>
      <c r="W1073" s="20"/>
      <c r="X1073" s="20"/>
      <c r="Y1073" s="20" t="s">
        <v>69</v>
      </c>
      <c r="Z1073" s="20"/>
      <c r="AA1073" s="20" t="s">
        <v>18087</v>
      </c>
      <c r="AB1073" s="20" t="s">
        <v>69</v>
      </c>
      <c r="AC1073" s="20" t="s">
        <v>69</v>
      </c>
      <c r="AD1073" s="20" t="s">
        <v>69</v>
      </c>
      <c r="AE1073" s="20" t="s">
        <v>18088</v>
      </c>
      <c r="AF1073" s="20" t="s">
        <v>69</v>
      </c>
      <c r="AG1073" s="20" t="s">
        <v>18089</v>
      </c>
      <c r="AH1073" s="20"/>
      <c r="AI1073" s="20"/>
      <c r="AJ1073" s="20" t="s">
        <v>14238</v>
      </c>
      <c r="AK1073" s="20" t="s">
        <v>18090</v>
      </c>
      <c r="AL1073" s="20"/>
      <c r="AM1073" s="20" t="s">
        <v>14910</v>
      </c>
      <c r="AN1073" s="20" t="s">
        <v>105</v>
      </c>
      <c r="AO1073" s="20"/>
    </row>
    <row r="1074" spans="1:41" x14ac:dyDescent="0.2">
      <c r="A1074" s="20" t="s">
        <v>7392</v>
      </c>
      <c r="B1074" s="20" t="s">
        <v>18080</v>
      </c>
      <c r="C1074" s="20" t="s">
        <v>18081</v>
      </c>
      <c r="D1074" s="20" t="s">
        <v>571</v>
      </c>
      <c r="E1074" s="20" t="s">
        <v>7394</v>
      </c>
      <c r="F1074" s="20" t="s">
        <v>17229</v>
      </c>
      <c r="G1074" s="20" t="s">
        <v>291</v>
      </c>
      <c r="H1074" s="20" t="s">
        <v>15216</v>
      </c>
      <c r="I1074" s="20" t="s">
        <v>18082</v>
      </c>
      <c r="J1074" s="20" t="s">
        <v>101</v>
      </c>
      <c r="K1074" s="20" t="s">
        <v>14696</v>
      </c>
      <c r="L1074" s="20"/>
      <c r="M1074" s="20" t="s">
        <v>18083</v>
      </c>
      <c r="N1074" s="20" t="s">
        <v>14742</v>
      </c>
      <c r="O1074" s="20" t="s">
        <v>14772</v>
      </c>
      <c r="P1074" s="20" t="s">
        <v>14787</v>
      </c>
      <c r="Q1074" s="20"/>
      <c r="R1074" s="20"/>
      <c r="S1074" s="20" t="s">
        <v>18094</v>
      </c>
      <c r="T1074" s="20" t="s">
        <v>14704</v>
      </c>
      <c r="U1074" s="20" t="s">
        <v>18085</v>
      </c>
      <c r="V1074" s="20" t="s">
        <v>15807</v>
      </c>
      <c r="W1074" s="20"/>
      <c r="X1074" s="20"/>
      <c r="Y1074" s="20" t="s">
        <v>69</v>
      </c>
      <c r="Z1074" s="20"/>
      <c r="AA1074" s="20" t="s">
        <v>18087</v>
      </c>
      <c r="AB1074" s="20" t="s">
        <v>69</v>
      </c>
      <c r="AC1074" s="20" t="s">
        <v>69</v>
      </c>
      <c r="AD1074" s="20" t="s">
        <v>69</v>
      </c>
      <c r="AE1074" s="20" t="s">
        <v>18095</v>
      </c>
      <c r="AF1074" s="20" t="s">
        <v>68</v>
      </c>
      <c r="AG1074" s="20" t="s">
        <v>18096</v>
      </c>
      <c r="AH1074" s="20"/>
      <c r="AI1074" s="20"/>
      <c r="AJ1074" s="20" t="s">
        <v>14238</v>
      </c>
      <c r="AK1074" s="20" t="s">
        <v>14629</v>
      </c>
      <c r="AL1074" s="20"/>
      <c r="AM1074" s="20" t="s">
        <v>15199</v>
      </c>
      <c r="AN1074" s="20" t="s">
        <v>105</v>
      </c>
      <c r="AO1074" s="20"/>
    </row>
    <row r="1075" spans="1:41" x14ac:dyDescent="0.2">
      <c r="A1075" s="20" t="s">
        <v>7392</v>
      </c>
      <c r="B1075" s="20" t="s">
        <v>18080</v>
      </c>
      <c r="C1075" s="20" t="s">
        <v>18081</v>
      </c>
      <c r="D1075" s="20" t="s">
        <v>571</v>
      </c>
      <c r="E1075" s="20" t="s">
        <v>7394</v>
      </c>
      <c r="F1075" s="20" t="s">
        <v>17229</v>
      </c>
      <c r="G1075" s="20" t="s">
        <v>291</v>
      </c>
      <c r="H1075" s="20" t="s">
        <v>15216</v>
      </c>
      <c r="I1075" s="20" t="s">
        <v>18082</v>
      </c>
      <c r="J1075" s="20" t="s">
        <v>101</v>
      </c>
      <c r="K1075" s="20" t="s">
        <v>14696</v>
      </c>
      <c r="L1075" s="20"/>
      <c r="M1075" s="20" t="s">
        <v>18083</v>
      </c>
      <c r="N1075" s="20" t="s">
        <v>14742</v>
      </c>
      <c r="O1075" s="20" t="s">
        <v>14772</v>
      </c>
      <c r="P1075" s="20" t="s">
        <v>14787</v>
      </c>
      <c r="Q1075" s="20"/>
      <c r="R1075" s="20"/>
      <c r="S1075" s="20" t="s">
        <v>18094</v>
      </c>
      <c r="T1075" s="20" t="s">
        <v>14709</v>
      </c>
      <c r="U1075" s="20" t="s">
        <v>18091</v>
      </c>
      <c r="V1075" s="20" t="s">
        <v>18097</v>
      </c>
      <c r="W1075" s="20"/>
      <c r="X1075" s="20"/>
      <c r="Y1075" s="20" t="s">
        <v>69</v>
      </c>
      <c r="Z1075" s="20"/>
      <c r="AA1075" s="20" t="s">
        <v>18087</v>
      </c>
      <c r="AB1075" s="20" t="s">
        <v>69</v>
      </c>
      <c r="AC1075" s="20" t="s">
        <v>69</v>
      </c>
      <c r="AD1075" s="20" t="s">
        <v>69</v>
      </c>
      <c r="AE1075" s="20" t="s">
        <v>18095</v>
      </c>
      <c r="AF1075" s="20" t="s">
        <v>68</v>
      </c>
      <c r="AG1075" s="20" t="s">
        <v>18096</v>
      </c>
      <c r="AH1075" s="20"/>
      <c r="AI1075" s="20"/>
      <c r="AJ1075" s="20" t="s">
        <v>14238</v>
      </c>
      <c r="AK1075" s="20" t="s">
        <v>14629</v>
      </c>
      <c r="AL1075" s="20"/>
      <c r="AM1075" s="20" t="s">
        <v>15199</v>
      </c>
      <c r="AN1075" s="20" t="s">
        <v>105</v>
      </c>
      <c r="AO1075" s="20"/>
    </row>
    <row r="1076" spans="1:41" x14ac:dyDescent="0.2">
      <c r="A1076" s="20" t="s">
        <v>7392</v>
      </c>
      <c r="B1076" s="20" t="s">
        <v>18080</v>
      </c>
      <c r="C1076" s="20" t="s">
        <v>18081</v>
      </c>
      <c r="D1076" s="20" t="s">
        <v>571</v>
      </c>
      <c r="E1076" s="20" t="s">
        <v>7394</v>
      </c>
      <c r="F1076" s="20" t="s">
        <v>17229</v>
      </c>
      <c r="G1076" s="20" t="s">
        <v>291</v>
      </c>
      <c r="H1076" s="20" t="s">
        <v>15216</v>
      </c>
      <c r="I1076" s="20" t="s">
        <v>18082</v>
      </c>
      <c r="J1076" s="20" t="s">
        <v>101</v>
      </c>
      <c r="K1076" s="20" t="s">
        <v>14696</v>
      </c>
      <c r="L1076" s="20"/>
      <c r="M1076" s="20" t="s">
        <v>18083</v>
      </c>
      <c r="N1076" s="20" t="s">
        <v>14742</v>
      </c>
      <c r="O1076" s="20" t="s">
        <v>14772</v>
      </c>
      <c r="P1076" s="20" t="s">
        <v>14787</v>
      </c>
      <c r="Q1076" s="20"/>
      <c r="R1076" s="20"/>
      <c r="S1076" s="20" t="s">
        <v>18094</v>
      </c>
      <c r="T1076" s="20" t="s">
        <v>14846</v>
      </c>
      <c r="U1076" s="20" t="s">
        <v>15599</v>
      </c>
      <c r="V1076" s="20" t="s">
        <v>18098</v>
      </c>
      <c r="W1076" s="20"/>
      <c r="X1076" s="20"/>
      <c r="Y1076" s="20" t="s">
        <v>69</v>
      </c>
      <c r="Z1076" s="20"/>
      <c r="AA1076" s="20" t="s">
        <v>18087</v>
      </c>
      <c r="AB1076" s="20" t="s">
        <v>69</v>
      </c>
      <c r="AC1076" s="20" t="s">
        <v>69</v>
      </c>
      <c r="AD1076" s="20" t="s">
        <v>69</v>
      </c>
      <c r="AE1076" s="20" t="s">
        <v>18095</v>
      </c>
      <c r="AF1076" s="20" t="s">
        <v>68</v>
      </c>
      <c r="AG1076" s="20" t="s">
        <v>18096</v>
      </c>
      <c r="AH1076" s="20"/>
      <c r="AI1076" s="20"/>
      <c r="AJ1076" s="20" t="s">
        <v>14238</v>
      </c>
      <c r="AK1076" s="20" t="s">
        <v>14629</v>
      </c>
      <c r="AL1076" s="20"/>
      <c r="AM1076" s="20" t="s">
        <v>15199</v>
      </c>
      <c r="AN1076" s="20" t="s">
        <v>105</v>
      </c>
      <c r="AO1076" s="20"/>
    </row>
    <row r="1077" spans="1:41" x14ac:dyDescent="0.2">
      <c r="A1077" s="20" t="s">
        <v>8070</v>
      </c>
      <c r="B1077" s="20" t="s">
        <v>18099</v>
      </c>
      <c r="C1077" s="20" t="s">
        <v>18100</v>
      </c>
      <c r="D1077" s="20" t="s">
        <v>571</v>
      </c>
      <c r="E1077" s="20" t="s">
        <v>8072</v>
      </c>
      <c r="F1077" s="20" t="s">
        <v>421</v>
      </c>
      <c r="G1077" s="20" t="s">
        <v>199</v>
      </c>
      <c r="H1077" s="20" t="s">
        <v>110</v>
      </c>
      <c r="I1077" s="20" t="s">
        <v>18101</v>
      </c>
      <c r="J1077" s="20" t="s">
        <v>102</v>
      </c>
      <c r="K1077" s="20" t="s">
        <v>14696</v>
      </c>
      <c r="L1077" s="20"/>
      <c r="M1077" s="20"/>
      <c r="N1077" s="20" t="s">
        <v>14742</v>
      </c>
      <c r="O1077" s="20" t="s">
        <v>14772</v>
      </c>
      <c r="P1077" s="20" t="s">
        <v>14787</v>
      </c>
      <c r="Q1077" s="20"/>
      <c r="R1077" s="20"/>
      <c r="S1077" s="20" t="s">
        <v>18102</v>
      </c>
      <c r="T1077" s="20" t="s">
        <v>14762</v>
      </c>
      <c r="U1077" s="20" t="s">
        <v>14799</v>
      </c>
      <c r="V1077" s="20" t="s">
        <v>14778</v>
      </c>
      <c r="W1077" s="20"/>
      <c r="X1077" s="20"/>
      <c r="Y1077" s="20" t="s">
        <v>69</v>
      </c>
      <c r="Z1077" s="20"/>
      <c r="AA1077" s="20" t="s">
        <v>18103</v>
      </c>
      <c r="AB1077" s="20" t="s">
        <v>69</v>
      </c>
      <c r="AC1077" s="20" t="s">
        <v>68</v>
      </c>
      <c r="AD1077" s="20" t="s">
        <v>69</v>
      </c>
      <c r="AE1077" s="20" t="s">
        <v>18104</v>
      </c>
      <c r="AF1077" s="20" t="s">
        <v>68</v>
      </c>
      <c r="AG1077" s="20" t="s">
        <v>18105</v>
      </c>
      <c r="AH1077" s="20"/>
      <c r="AI1077" s="20" t="s">
        <v>14887</v>
      </c>
      <c r="AJ1077" s="20" t="s">
        <v>14238</v>
      </c>
      <c r="AK1077" s="20" t="s">
        <v>14238</v>
      </c>
      <c r="AL1077" s="20"/>
      <c r="AM1077" s="20" t="s">
        <v>14910</v>
      </c>
      <c r="AN1077" s="20" t="s">
        <v>105</v>
      </c>
      <c r="AO1077" s="20"/>
    </row>
    <row r="1078" spans="1:41" x14ac:dyDescent="0.2">
      <c r="A1078" s="20" t="s">
        <v>8070</v>
      </c>
      <c r="B1078" s="20" t="s">
        <v>18099</v>
      </c>
      <c r="C1078" s="20" t="s">
        <v>18100</v>
      </c>
      <c r="D1078" s="20" t="s">
        <v>571</v>
      </c>
      <c r="E1078" s="20" t="s">
        <v>8072</v>
      </c>
      <c r="F1078" s="20" t="s">
        <v>421</v>
      </c>
      <c r="G1078" s="20" t="s">
        <v>199</v>
      </c>
      <c r="H1078" s="20" t="s">
        <v>110</v>
      </c>
      <c r="I1078" s="20" t="s">
        <v>18101</v>
      </c>
      <c r="J1078" s="20" t="s">
        <v>102</v>
      </c>
      <c r="K1078" s="20" t="s">
        <v>14696</v>
      </c>
      <c r="L1078" s="20"/>
      <c r="M1078" s="20"/>
      <c r="N1078" s="20" t="s">
        <v>14742</v>
      </c>
      <c r="O1078" s="20" t="s">
        <v>14772</v>
      </c>
      <c r="P1078" s="20" t="s">
        <v>14787</v>
      </c>
      <c r="Q1078" s="20"/>
      <c r="R1078" s="20"/>
      <c r="S1078" s="20" t="s">
        <v>18102</v>
      </c>
      <c r="T1078" s="20" t="s">
        <v>14825</v>
      </c>
      <c r="U1078" s="20" t="s">
        <v>16308</v>
      </c>
      <c r="V1078" s="20" t="s">
        <v>18012</v>
      </c>
      <c r="W1078" s="20"/>
      <c r="X1078" s="20"/>
      <c r="Y1078" s="20" t="s">
        <v>69</v>
      </c>
      <c r="Z1078" s="20"/>
      <c r="AA1078" s="20" t="s">
        <v>18103</v>
      </c>
      <c r="AB1078" s="20" t="s">
        <v>69</v>
      </c>
      <c r="AC1078" s="20" t="s">
        <v>68</v>
      </c>
      <c r="AD1078" s="20" t="s">
        <v>69</v>
      </c>
      <c r="AE1078" s="20" t="s">
        <v>18104</v>
      </c>
      <c r="AF1078" s="20" t="s">
        <v>68</v>
      </c>
      <c r="AG1078" s="20" t="s">
        <v>18105</v>
      </c>
      <c r="AH1078" s="20"/>
      <c r="AI1078" s="20" t="s">
        <v>14887</v>
      </c>
      <c r="AJ1078" s="20" t="s">
        <v>14238</v>
      </c>
      <c r="AK1078" s="20" t="s">
        <v>14238</v>
      </c>
      <c r="AL1078" s="20"/>
      <c r="AM1078" s="20" t="s">
        <v>14910</v>
      </c>
      <c r="AN1078" s="20" t="s">
        <v>105</v>
      </c>
      <c r="AO1078" s="20"/>
    </row>
    <row r="1079" spans="1:41" x14ac:dyDescent="0.2">
      <c r="A1079" s="20" t="s">
        <v>8070</v>
      </c>
      <c r="B1079" s="20" t="s">
        <v>18099</v>
      </c>
      <c r="C1079" s="20" t="s">
        <v>18100</v>
      </c>
      <c r="D1079" s="20" t="s">
        <v>571</v>
      </c>
      <c r="E1079" s="20" t="s">
        <v>8072</v>
      </c>
      <c r="F1079" s="20" t="s">
        <v>421</v>
      </c>
      <c r="G1079" s="20" t="s">
        <v>199</v>
      </c>
      <c r="H1079" s="20" t="s">
        <v>110</v>
      </c>
      <c r="I1079" s="20" t="s">
        <v>18101</v>
      </c>
      <c r="J1079" s="20" t="s">
        <v>102</v>
      </c>
      <c r="K1079" s="20" t="s">
        <v>14696</v>
      </c>
      <c r="L1079" s="20"/>
      <c r="M1079" s="20"/>
      <c r="N1079" s="20" t="s">
        <v>14742</v>
      </c>
      <c r="O1079" s="20" t="s">
        <v>14772</v>
      </c>
      <c r="P1079" s="20" t="s">
        <v>14787</v>
      </c>
      <c r="Q1079" s="20"/>
      <c r="R1079" s="20"/>
      <c r="S1079" s="20" t="s">
        <v>18102</v>
      </c>
      <c r="T1079" s="20" t="s">
        <v>14790</v>
      </c>
      <c r="U1079" s="20" t="s">
        <v>14795</v>
      </c>
      <c r="V1079" s="20" t="s">
        <v>18012</v>
      </c>
      <c r="W1079" s="20"/>
      <c r="X1079" s="20"/>
      <c r="Y1079" s="20" t="s">
        <v>69</v>
      </c>
      <c r="Z1079" s="20"/>
      <c r="AA1079" s="20" t="s">
        <v>18103</v>
      </c>
      <c r="AB1079" s="20" t="s">
        <v>69</v>
      </c>
      <c r="AC1079" s="20" t="s">
        <v>68</v>
      </c>
      <c r="AD1079" s="20" t="s">
        <v>69</v>
      </c>
      <c r="AE1079" s="20" t="s">
        <v>18104</v>
      </c>
      <c r="AF1079" s="20" t="s">
        <v>68</v>
      </c>
      <c r="AG1079" s="20" t="s">
        <v>18105</v>
      </c>
      <c r="AH1079" s="20"/>
      <c r="AI1079" s="20" t="s">
        <v>14887</v>
      </c>
      <c r="AJ1079" s="20" t="s">
        <v>14238</v>
      </c>
      <c r="AK1079" s="20" t="s">
        <v>14238</v>
      </c>
      <c r="AL1079" s="20"/>
      <c r="AM1079" s="20" t="s">
        <v>14910</v>
      </c>
      <c r="AN1079" s="20" t="s">
        <v>105</v>
      </c>
      <c r="AO1079" s="20"/>
    </row>
    <row r="1080" spans="1:41" x14ac:dyDescent="0.2">
      <c r="A1080" s="20" t="s">
        <v>8070</v>
      </c>
      <c r="B1080" s="20" t="s">
        <v>18099</v>
      </c>
      <c r="C1080" s="20" t="s">
        <v>18100</v>
      </c>
      <c r="D1080" s="20" t="s">
        <v>571</v>
      </c>
      <c r="E1080" s="20" t="s">
        <v>8072</v>
      </c>
      <c r="F1080" s="20" t="s">
        <v>421</v>
      </c>
      <c r="G1080" s="20" t="s">
        <v>199</v>
      </c>
      <c r="H1080" s="20" t="s">
        <v>110</v>
      </c>
      <c r="I1080" s="20" t="s">
        <v>18101</v>
      </c>
      <c r="J1080" s="20" t="s">
        <v>102</v>
      </c>
      <c r="K1080" s="20" t="s">
        <v>14696</v>
      </c>
      <c r="L1080" s="20"/>
      <c r="M1080" s="20"/>
      <c r="N1080" s="20" t="s">
        <v>14742</v>
      </c>
      <c r="O1080" s="20" t="s">
        <v>14772</v>
      </c>
      <c r="P1080" s="20" t="s">
        <v>14787</v>
      </c>
      <c r="Q1080" s="20"/>
      <c r="R1080" s="20"/>
      <c r="S1080" s="20" t="s">
        <v>18102</v>
      </c>
      <c r="T1080" s="20" t="s">
        <v>14766</v>
      </c>
      <c r="U1080" s="20" t="s">
        <v>15556</v>
      </c>
      <c r="V1080" s="20" t="s">
        <v>17005</v>
      </c>
      <c r="W1080" s="20"/>
      <c r="X1080" s="20"/>
      <c r="Y1080" s="20" t="s">
        <v>69</v>
      </c>
      <c r="Z1080" s="20"/>
      <c r="AA1080" s="20" t="s">
        <v>18103</v>
      </c>
      <c r="AB1080" s="20" t="s">
        <v>69</v>
      </c>
      <c r="AC1080" s="20" t="s">
        <v>68</v>
      </c>
      <c r="AD1080" s="20" t="s">
        <v>69</v>
      </c>
      <c r="AE1080" s="20" t="s">
        <v>18104</v>
      </c>
      <c r="AF1080" s="20" t="s">
        <v>68</v>
      </c>
      <c r="AG1080" s="20" t="s">
        <v>18105</v>
      </c>
      <c r="AH1080" s="20"/>
      <c r="AI1080" s="20" t="s">
        <v>14887</v>
      </c>
      <c r="AJ1080" s="20" t="s">
        <v>14238</v>
      </c>
      <c r="AK1080" s="20" t="s">
        <v>14238</v>
      </c>
      <c r="AL1080" s="20"/>
      <c r="AM1080" s="20" t="s">
        <v>14910</v>
      </c>
      <c r="AN1080" s="20" t="s">
        <v>105</v>
      </c>
      <c r="AO1080" s="20"/>
    </row>
    <row r="1081" spans="1:41" x14ac:dyDescent="0.2">
      <c r="A1081" s="20" t="s">
        <v>8070</v>
      </c>
      <c r="B1081" s="20" t="s">
        <v>18099</v>
      </c>
      <c r="C1081" s="20" t="s">
        <v>18100</v>
      </c>
      <c r="D1081" s="20" t="s">
        <v>571</v>
      </c>
      <c r="E1081" s="20" t="s">
        <v>8072</v>
      </c>
      <c r="F1081" s="20" t="s">
        <v>421</v>
      </c>
      <c r="G1081" s="20" t="s">
        <v>199</v>
      </c>
      <c r="H1081" s="20" t="s">
        <v>110</v>
      </c>
      <c r="I1081" s="20" t="s">
        <v>18101</v>
      </c>
      <c r="J1081" s="20" t="s">
        <v>102</v>
      </c>
      <c r="K1081" s="20" t="s">
        <v>14696</v>
      </c>
      <c r="L1081" s="20"/>
      <c r="M1081" s="20"/>
      <c r="N1081" s="20" t="s">
        <v>14698</v>
      </c>
      <c r="O1081" s="20" t="s">
        <v>14772</v>
      </c>
      <c r="P1081" s="20" t="s">
        <v>14787</v>
      </c>
      <c r="Q1081" s="20"/>
      <c r="R1081" s="20"/>
      <c r="S1081" s="20" t="s">
        <v>18102</v>
      </c>
      <c r="T1081" s="20" t="s">
        <v>14762</v>
      </c>
      <c r="U1081" s="20" t="s">
        <v>14799</v>
      </c>
      <c r="V1081" s="20" t="s">
        <v>15585</v>
      </c>
      <c r="W1081" s="20"/>
      <c r="X1081" s="20"/>
      <c r="Y1081" s="20" t="s">
        <v>69</v>
      </c>
      <c r="Z1081" s="20"/>
      <c r="AA1081" s="20" t="s">
        <v>18103</v>
      </c>
      <c r="AB1081" s="20" t="s">
        <v>69</v>
      </c>
      <c r="AC1081" s="20" t="s">
        <v>68</v>
      </c>
      <c r="AD1081" s="20" t="s">
        <v>69</v>
      </c>
      <c r="AE1081" s="20" t="s">
        <v>18104</v>
      </c>
      <c r="AF1081" s="20" t="s">
        <v>68</v>
      </c>
      <c r="AG1081" s="20" t="s">
        <v>18105</v>
      </c>
      <c r="AH1081" s="20"/>
      <c r="AI1081" s="20" t="s">
        <v>14887</v>
      </c>
      <c r="AJ1081" s="20" t="s">
        <v>14238</v>
      </c>
      <c r="AK1081" s="20" t="s">
        <v>14238</v>
      </c>
      <c r="AL1081" s="20"/>
      <c r="AM1081" s="20" t="s">
        <v>14910</v>
      </c>
      <c r="AN1081" s="20" t="s">
        <v>105</v>
      </c>
      <c r="AO1081" s="20"/>
    </row>
    <row r="1082" spans="1:41" x14ac:dyDescent="0.2">
      <c r="A1082" s="20" t="s">
        <v>8070</v>
      </c>
      <c r="B1082" s="20" t="s">
        <v>18099</v>
      </c>
      <c r="C1082" s="20" t="s">
        <v>18100</v>
      </c>
      <c r="D1082" s="20" t="s">
        <v>571</v>
      </c>
      <c r="E1082" s="20" t="s">
        <v>8072</v>
      </c>
      <c r="F1082" s="20" t="s">
        <v>421</v>
      </c>
      <c r="G1082" s="20" t="s">
        <v>199</v>
      </c>
      <c r="H1082" s="20" t="s">
        <v>110</v>
      </c>
      <c r="I1082" s="20" t="s">
        <v>18101</v>
      </c>
      <c r="J1082" s="20" t="s">
        <v>102</v>
      </c>
      <c r="K1082" s="20" t="s">
        <v>14696</v>
      </c>
      <c r="L1082" s="20"/>
      <c r="M1082" s="20"/>
      <c r="N1082" s="20" t="s">
        <v>14698</v>
      </c>
      <c r="O1082" s="20" t="s">
        <v>14772</v>
      </c>
      <c r="P1082" s="20" t="s">
        <v>14787</v>
      </c>
      <c r="Q1082" s="20"/>
      <c r="R1082" s="20"/>
      <c r="S1082" s="20" t="s">
        <v>18102</v>
      </c>
      <c r="T1082" s="20" t="s">
        <v>14825</v>
      </c>
      <c r="U1082" s="20" t="s">
        <v>16308</v>
      </c>
      <c r="V1082" s="20" t="s">
        <v>16001</v>
      </c>
      <c r="W1082" s="20"/>
      <c r="X1082" s="20"/>
      <c r="Y1082" s="20" t="s">
        <v>69</v>
      </c>
      <c r="Z1082" s="20"/>
      <c r="AA1082" s="20" t="s">
        <v>18103</v>
      </c>
      <c r="AB1082" s="20" t="s">
        <v>69</v>
      </c>
      <c r="AC1082" s="20" t="s">
        <v>68</v>
      </c>
      <c r="AD1082" s="20" t="s">
        <v>69</v>
      </c>
      <c r="AE1082" s="20" t="s">
        <v>18104</v>
      </c>
      <c r="AF1082" s="20" t="s">
        <v>68</v>
      </c>
      <c r="AG1082" s="20" t="s">
        <v>18105</v>
      </c>
      <c r="AH1082" s="20"/>
      <c r="AI1082" s="20" t="s">
        <v>14887</v>
      </c>
      <c r="AJ1082" s="20" t="s">
        <v>14238</v>
      </c>
      <c r="AK1082" s="20" t="s">
        <v>14238</v>
      </c>
      <c r="AL1082" s="20"/>
      <c r="AM1082" s="20" t="s">
        <v>14910</v>
      </c>
      <c r="AN1082" s="20" t="s">
        <v>105</v>
      </c>
      <c r="AO1082" s="20"/>
    </row>
    <row r="1083" spans="1:41" x14ac:dyDescent="0.2">
      <c r="A1083" s="20" t="s">
        <v>8070</v>
      </c>
      <c r="B1083" s="20" t="s">
        <v>18099</v>
      </c>
      <c r="C1083" s="20" t="s">
        <v>18100</v>
      </c>
      <c r="D1083" s="20" t="s">
        <v>571</v>
      </c>
      <c r="E1083" s="20" t="s">
        <v>8072</v>
      </c>
      <c r="F1083" s="20" t="s">
        <v>421</v>
      </c>
      <c r="G1083" s="20" t="s">
        <v>199</v>
      </c>
      <c r="H1083" s="20" t="s">
        <v>110</v>
      </c>
      <c r="I1083" s="20" t="s">
        <v>18101</v>
      </c>
      <c r="J1083" s="20" t="s">
        <v>102</v>
      </c>
      <c r="K1083" s="20" t="s">
        <v>14696</v>
      </c>
      <c r="L1083" s="20"/>
      <c r="M1083" s="20"/>
      <c r="N1083" s="20" t="s">
        <v>14698</v>
      </c>
      <c r="O1083" s="20" t="s">
        <v>14772</v>
      </c>
      <c r="P1083" s="20" t="s">
        <v>14787</v>
      </c>
      <c r="Q1083" s="20"/>
      <c r="R1083" s="20"/>
      <c r="S1083" s="20" t="s">
        <v>18102</v>
      </c>
      <c r="T1083" s="20" t="s">
        <v>14790</v>
      </c>
      <c r="U1083" s="20" t="s">
        <v>14795</v>
      </c>
      <c r="V1083" s="20" t="s">
        <v>16538</v>
      </c>
      <c r="W1083" s="20"/>
      <c r="X1083" s="20"/>
      <c r="Y1083" s="20" t="s">
        <v>69</v>
      </c>
      <c r="Z1083" s="20"/>
      <c r="AA1083" s="20" t="s">
        <v>18103</v>
      </c>
      <c r="AB1083" s="20" t="s">
        <v>69</v>
      </c>
      <c r="AC1083" s="20" t="s">
        <v>68</v>
      </c>
      <c r="AD1083" s="20" t="s">
        <v>69</v>
      </c>
      <c r="AE1083" s="20" t="s">
        <v>18104</v>
      </c>
      <c r="AF1083" s="20" t="s">
        <v>68</v>
      </c>
      <c r="AG1083" s="20" t="s">
        <v>18105</v>
      </c>
      <c r="AH1083" s="20"/>
      <c r="AI1083" s="20" t="s">
        <v>14887</v>
      </c>
      <c r="AJ1083" s="20" t="s">
        <v>14238</v>
      </c>
      <c r="AK1083" s="20" t="s">
        <v>14238</v>
      </c>
      <c r="AL1083" s="20"/>
      <c r="AM1083" s="20" t="s">
        <v>14910</v>
      </c>
      <c r="AN1083" s="20" t="s">
        <v>105</v>
      </c>
      <c r="AO1083" s="20"/>
    </row>
    <row r="1084" spans="1:41" x14ac:dyDescent="0.2">
      <c r="A1084" s="20" t="s">
        <v>8070</v>
      </c>
      <c r="B1084" s="20" t="s">
        <v>18099</v>
      </c>
      <c r="C1084" s="20" t="s">
        <v>18100</v>
      </c>
      <c r="D1084" s="20" t="s">
        <v>571</v>
      </c>
      <c r="E1084" s="20" t="s">
        <v>8072</v>
      </c>
      <c r="F1084" s="20" t="s">
        <v>421</v>
      </c>
      <c r="G1084" s="20" t="s">
        <v>199</v>
      </c>
      <c r="H1084" s="20" t="s">
        <v>110</v>
      </c>
      <c r="I1084" s="20" t="s">
        <v>18101</v>
      </c>
      <c r="J1084" s="20" t="s">
        <v>102</v>
      </c>
      <c r="K1084" s="20" t="s">
        <v>14696</v>
      </c>
      <c r="L1084" s="20"/>
      <c r="M1084" s="20"/>
      <c r="N1084" s="20" t="s">
        <v>14698</v>
      </c>
      <c r="O1084" s="20" t="s">
        <v>14772</v>
      </c>
      <c r="P1084" s="20" t="s">
        <v>14787</v>
      </c>
      <c r="Q1084" s="20"/>
      <c r="R1084" s="20"/>
      <c r="S1084" s="20" t="s">
        <v>18102</v>
      </c>
      <c r="T1084" s="20" t="s">
        <v>14766</v>
      </c>
      <c r="U1084" s="20" t="s">
        <v>15556</v>
      </c>
      <c r="V1084" s="20" t="s">
        <v>16716</v>
      </c>
      <c r="W1084" s="20"/>
      <c r="X1084" s="20"/>
      <c r="Y1084" s="20" t="s">
        <v>69</v>
      </c>
      <c r="Z1084" s="20"/>
      <c r="AA1084" s="20" t="s">
        <v>18103</v>
      </c>
      <c r="AB1084" s="20" t="s">
        <v>69</v>
      </c>
      <c r="AC1084" s="20" t="s">
        <v>68</v>
      </c>
      <c r="AD1084" s="20" t="s">
        <v>69</v>
      </c>
      <c r="AE1084" s="20" t="s">
        <v>18104</v>
      </c>
      <c r="AF1084" s="20" t="s">
        <v>68</v>
      </c>
      <c r="AG1084" s="20" t="s">
        <v>18105</v>
      </c>
      <c r="AH1084" s="20"/>
      <c r="AI1084" s="20" t="s">
        <v>14887</v>
      </c>
      <c r="AJ1084" s="20" t="s">
        <v>14238</v>
      </c>
      <c r="AK1084" s="20" t="s">
        <v>14238</v>
      </c>
      <c r="AL1084" s="20"/>
      <c r="AM1084" s="20" t="s">
        <v>14910</v>
      </c>
      <c r="AN1084" s="20" t="s">
        <v>105</v>
      </c>
      <c r="AO1084" s="20"/>
    </row>
    <row r="1085" spans="1:41" x14ac:dyDescent="0.2">
      <c r="A1085" s="20" t="s">
        <v>8070</v>
      </c>
      <c r="B1085" s="20" t="s">
        <v>18106</v>
      </c>
      <c r="C1085" s="20" t="s">
        <v>18100</v>
      </c>
      <c r="D1085" s="20" t="s">
        <v>571</v>
      </c>
      <c r="E1085" s="20" t="s">
        <v>8072</v>
      </c>
      <c r="F1085" s="20" t="s">
        <v>421</v>
      </c>
      <c r="G1085" s="20" t="s">
        <v>199</v>
      </c>
      <c r="H1085" s="20" t="s">
        <v>110</v>
      </c>
      <c r="I1085" s="20" t="s">
        <v>18107</v>
      </c>
      <c r="J1085" s="20" t="s">
        <v>102</v>
      </c>
      <c r="K1085" s="20" t="s">
        <v>14696</v>
      </c>
      <c r="L1085" s="20"/>
      <c r="M1085" s="20"/>
      <c r="N1085" s="20" t="s">
        <v>14742</v>
      </c>
      <c r="O1085" s="20" t="s">
        <v>14772</v>
      </c>
      <c r="P1085" s="20" t="s">
        <v>14787</v>
      </c>
      <c r="Q1085" s="20"/>
      <c r="R1085" s="20"/>
      <c r="S1085" s="20" t="s">
        <v>18102</v>
      </c>
      <c r="T1085" s="20" t="s">
        <v>14762</v>
      </c>
      <c r="U1085" s="20" t="s">
        <v>14831</v>
      </c>
      <c r="V1085" s="20" t="s">
        <v>15207</v>
      </c>
      <c r="W1085" s="20"/>
      <c r="X1085" s="20"/>
      <c r="Y1085" s="20" t="s">
        <v>69</v>
      </c>
      <c r="Z1085" s="20"/>
      <c r="AA1085" s="20" t="s">
        <v>18103</v>
      </c>
      <c r="AB1085" s="20" t="s">
        <v>69</v>
      </c>
      <c r="AC1085" s="20" t="s">
        <v>68</v>
      </c>
      <c r="AD1085" s="20" t="s">
        <v>69</v>
      </c>
      <c r="AE1085" s="20" t="s">
        <v>18104</v>
      </c>
      <c r="AF1085" s="20" t="s">
        <v>68</v>
      </c>
      <c r="AG1085" s="20" t="s">
        <v>18105</v>
      </c>
      <c r="AH1085" s="20"/>
      <c r="AI1085" s="20" t="s">
        <v>14887</v>
      </c>
      <c r="AJ1085" s="20" t="s">
        <v>14238</v>
      </c>
      <c r="AK1085" s="20" t="s">
        <v>14238</v>
      </c>
      <c r="AL1085" s="20"/>
      <c r="AM1085" s="20" t="s">
        <v>14910</v>
      </c>
      <c r="AN1085" s="20" t="s">
        <v>105</v>
      </c>
      <c r="AO1085" s="20"/>
    </row>
    <row r="1086" spans="1:41" x14ac:dyDescent="0.2">
      <c r="A1086" s="20" t="s">
        <v>8070</v>
      </c>
      <c r="B1086" s="20" t="s">
        <v>18106</v>
      </c>
      <c r="C1086" s="20" t="s">
        <v>18100</v>
      </c>
      <c r="D1086" s="20" t="s">
        <v>571</v>
      </c>
      <c r="E1086" s="20" t="s">
        <v>8072</v>
      </c>
      <c r="F1086" s="20" t="s">
        <v>421</v>
      </c>
      <c r="G1086" s="20" t="s">
        <v>199</v>
      </c>
      <c r="H1086" s="20" t="s">
        <v>110</v>
      </c>
      <c r="I1086" s="20" t="s">
        <v>18107</v>
      </c>
      <c r="J1086" s="20" t="s">
        <v>102</v>
      </c>
      <c r="K1086" s="20" t="s">
        <v>14696</v>
      </c>
      <c r="L1086" s="20"/>
      <c r="M1086" s="20"/>
      <c r="N1086" s="20" t="s">
        <v>14742</v>
      </c>
      <c r="O1086" s="20" t="s">
        <v>14772</v>
      </c>
      <c r="P1086" s="20" t="s">
        <v>14787</v>
      </c>
      <c r="Q1086" s="20"/>
      <c r="R1086" s="20"/>
      <c r="S1086" s="20" t="s">
        <v>18102</v>
      </c>
      <c r="T1086" s="20" t="s">
        <v>14825</v>
      </c>
      <c r="U1086" s="20" t="s">
        <v>14799</v>
      </c>
      <c r="V1086" s="20" t="s">
        <v>14796</v>
      </c>
      <c r="W1086" s="20"/>
      <c r="X1086" s="20"/>
      <c r="Y1086" s="20" t="s">
        <v>69</v>
      </c>
      <c r="Z1086" s="20"/>
      <c r="AA1086" s="20" t="s">
        <v>18103</v>
      </c>
      <c r="AB1086" s="20" t="s">
        <v>69</v>
      </c>
      <c r="AC1086" s="20" t="s">
        <v>68</v>
      </c>
      <c r="AD1086" s="20" t="s">
        <v>69</v>
      </c>
      <c r="AE1086" s="20" t="s">
        <v>18104</v>
      </c>
      <c r="AF1086" s="20" t="s">
        <v>68</v>
      </c>
      <c r="AG1086" s="20" t="s">
        <v>18105</v>
      </c>
      <c r="AH1086" s="20"/>
      <c r="AI1086" s="20" t="s">
        <v>14887</v>
      </c>
      <c r="AJ1086" s="20" t="s">
        <v>14238</v>
      </c>
      <c r="AK1086" s="20" t="s">
        <v>14238</v>
      </c>
      <c r="AL1086" s="20"/>
      <c r="AM1086" s="20" t="s">
        <v>14910</v>
      </c>
      <c r="AN1086" s="20" t="s">
        <v>105</v>
      </c>
      <c r="AO1086" s="20"/>
    </row>
    <row r="1087" spans="1:41" x14ac:dyDescent="0.2">
      <c r="A1087" s="20" t="s">
        <v>8070</v>
      </c>
      <c r="B1087" s="20" t="s">
        <v>18106</v>
      </c>
      <c r="C1087" s="20" t="s">
        <v>18100</v>
      </c>
      <c r="D1087" s="20" t="s">
        <v>571</v>
      </c>
      <c r="E1087" s="20" t="s">
        <v>8072</v>
      </c>
      <c r="F1087" s="20" t="s">
        <v>421</v>
      </c>
      <c r="G1087" s="20" t="s">
        <v>199</v>
      </c>
      <c r="H1087" s="20" t="s">
        <v>110</v>
      </c>
      <c r="I1087" s="20" t="s">
        <v>18107</v>
      </c>
      <c r="J1087" s="20" t="s">
        <v>102</v>
      </c>
      <c r="K1087" s="20" t="s">
        <v>14696</v>
      </c>
      <c r="L1087" s="20"/>
      <c r="M1087" s="20"/>
      <c r="N1087" s="20" t="s">
        <v>14742</v>
      </c>
      <c r="O1087" s="20" t="s">
        <v>14772</v>
      </c>
      <c r="P1087" s="20" t="s">
        <v>14787</v>
      </c>
      <c r="Q1087" s="20"/>
      <c r="R1087" s="20"/>
      <c r="S1087" s="20" t="s">
        <v>18102</v>
      </c>
      <c r="T1087" s="20" t="s">
        <v>14790</v>
      </c>
      <c r="U1087" s="20" t="s">
        <v>14832</v>
      </c>
      <c r="V1087" s="20" t="s">
        <v>15556</v>
      </c>
      <c r="W1087" s="20"/>
      <c r="X1087" s="20"/>
      <c r="Y1087" s="20" t="s">
        <v>69</v>
      </c>
      <c r="Z1087" s="20"/>
      <c r="AA1087" s="20" t="s">
        <v>18103</v>
      </c>
      <c r="AB1087" s="20" t="s">
        <v>69</v>
      </c>
      <c r="AC1087" s="20" t="s">
        <v>68</v>
      </c>
      <c r="AD1087" s="20" t="s">
        <v>69</v>
      </c>
      <c r="AE1087" s="20" t="s">
        <v>18104</v>
      </c>
      <c r="AF1087" s="20" t="s">
        <v>68</v>
      </c>
      <c r="AG1087" s="20" t="s">
        <v>18105</v>
      </c>
      <c r="AH1087" s="20"/>
      <c r="AI1087" s="20" t="s">
        <v>14887</v>
      </c>
      <c r="AJ1087" s="20" t="s">
        <v>14238</v>
      </c>
      <c r="AK1087" s="20" t="s">
        <v>14238</v>
      </c>
      <c r="AL1087" s="20"/>
      <c r="AM1087" s="20" t="s">
        <v>14910</v>
      </c>
      <c r="AN1087" s="20" t="s">
        <v>105</v>
      </c>
      <c r="AO1087" s="20"/>
    </row>
    <row r="1088" spans="1:41" x14ac:dyDescent="0.2">
      <c r="A1088" s="20" t="s">
        <v>8070</v>
      </c>
      <c r="B1088" s="20" t="s">
        <v>18106</v>
      </c>
      <c r="C1088" s="20" t="s">
        <v>18100</v>
      </c>
      <c r="D1088" s="20" t="s">
        <v>571</v>
      </c>
      <c r="E1088" s="20" t="s">
        <v>8072</v>
      </c>
      <c r="F1088" s="20" t="s">
        <v>421</v>
      </c>
      <c r="G1088" s="20" t="s">
        <v>199</v>
      </c>
      <c r="H1088" s="20" t="s">
        <v>110</v>
      </c>
      <c r="I1088" s="20" t="s">
        <v>18107</v>
      </c>
      <c r="J1088" s="20" t="s">
        <v>102</v>
      </c>
      <c r="K1088" s="20" t="s">
        <v>14696</v>
      </c>
      <c r="L1088" s="20"/>
      <c r="M1088" s="20"/>
      <c r="N1088" s="20" t="s">
        <v>14742</v>
      </c>
      <c r="O1088" s="20" t="s">
        <v>14772</v>
      </c>
      <c r="P1088" s="20" t="s">
        <v>14787</v>
      </c>
      <c r="Q1088" s="20"/>
      <c r="R1088" s="20"/>
      <c r="S1088" s="20" t="s">
        <v>18102</v>
      </c>
      <c r="T1088" s="20" t="s">
        <v>14766</v>
      </c>
      <c r="U1088" s="20" t="s">
        <v>15207</v>
      </c>
      <c r="V1088" s="20" t="s">
        <v>16007</v>
      </c>
      <c r="W1088" s="20"/>
      <c r="X1088" s="20"/>
      <c r="Y1088" s="20" t="s">
        <v>69</v>
      </c>
      <c r="Z1088" s="20"/>
      <c r="AA1088" s="20" t="s">
        <v>18103</v>
      </c>
      <c r="AB1088" s="20" t="s">
        <v>69</v>
      </c>
      <c r="AC1088" s="20" t="s">
        <v>68</v>
      </c>
      <c r="AD1088" s="20" t="s">
        <v>69</v>
      </c>
      <c r="AE1088" s="20" t="s">
        <v>18104</v>
      </c>
      <c r="AF1088" s="20" t="s">
        <v>68</v>
      </c>
      <c r="AG1088" s="20" t="s">
        <v>18105</v>
      </c>
      <c r="AH1088" s="20"/>
      <c r="AI1088" s="20" t="s">
        <v>14887</v>
      </c>
      <c r="AJ1088" s="20" t="s">
        <v>14238</v>
      </c>
      <c r="AK1088" s="20" t="s">
        <v>14238</v>
      </c>
      <c r="AL1088" s="20"/>
      <c r="AM1088" s="20" t="s">
        <v>14910</v>
      </c>
      <c r="AN1088" s="20" t="s">
        <v>105</v>
      </c>
      <c r="AO1088" s="20"/>
    </row>
    <row r="1089" spans="1:41" x14ac:dyDescent="0.2">
      <c r="A1089" s="20" t="s">
        <v>8070</v>
      </c>
      <c r="B1089" s="20" t="s">
        <v>18106</v>
      </c>
      <c r="C1089" s="20" t="s">
        <v>18100</v>
      </c>
      <c r="D1089" s="20" t="s">
        <v>571</v>
      </c>
      <c r="E1089" s="20" t="s">
        <v>8072</v>
      </c>
      <c r="F1089" s="20" t="s">
        <v>421</v>
      </c>
      <c r="G1089" s="20" t="s">
        <v>199</v>
      </c>
      <c r="H1089" s="20" t="s">
        <v>110</v>
      </c>
      <c r="I1089" s="20" t="s">
        <v>18107</v>
      </c>
      <c r="J1089" s="20" t="s">
        <v>102</v>
      </c>
      <c r="K1089" s="20" t="s">
        <v>14696</v>
      </c>
      <c r="L1089" s="20"/>
      <c r="M1089" s="20"/>
      <c r="N1089" s="20" t="s">
        <v>14698</v>
      </c>
      <c r="O1089" s="20" t="s">
        <v>14772</v>
      </c>
      <c r="P1089" s="20" t="s">
        <v>14787</v>
      </c>
      <c r="Q1089" s="20"/>
      <c r="R1089" s="20"/>
      <c r="S1089" s="20" t="s">
        <v>18102</v>
      </c>
      <c r="T1089" s="20" t="s">
        <v>14762</v>
      </c>
      <c r="U1089" s="20" t="s">
        <v>14831</v>
      </c>
      <c r="V1089" s="20" t="s">
        <v>16486</v>
      </c>
      <c r="W1089" s="20"/>
      <c r="X1089" s="20"/>
      <c r="Y1089" s="20" t="s">
        <v>69</v>
      </c>
      <c r="Z1089" s="20"/>
      <c r="AA1089" s="20" t="s">
        <v>18103</v>
      </c>
      <c r="AB1089" s="20" t="s">
        <v>69</v>
      </c>
      <c r="AC1089" s="20" t="s">
        <v>68</v>
      </c>
      <c r="AD1089" s="20" t="s">
        <v>69</v>
      </c>
      <c r="AE1089" s="20" t="s">
        <v>18104</v>
      </c>
      <c r="AF1089" s="20" t="s">
        <v>68</v>
      </c>
      <c r="AG1089" s="20" t="s">
        <v>18105</v>
      </c>
      <c r="AH1089" s="20"/>
      <c r="AI1089" s="20" t="s">
        <v>14887</v>
      </c>
      <c r="AJ1089" s="20" t="s">
        <v>14238</v>
      </c>
      <c r="AK1089" s="20" t="s">
        <v>14238</v>
      </c>
      <c r="AL1089" s="20"/>
      <c r="AM1089" s="20" t="s">
        <v>14910</v>
      </c>
      <c r="AN1089" s="20" t="s">
        <v>105</v>
      </c>
      <c r="AO1089" s="20"/>
    </row>
    <row r="1090" spans="1:41" x14ac:dyDescent="0.2">
      <c r="A1090" s="20" t="s">
        <v>8070</v>
      </c>
      <c r="B1090" s="20" t="s">
        <v>18106</v>
      </c>
      <c r="C1090" s="20" t="s">
        <v>18100</v>
      </c>
      <c r="D1090" s="20" t="s">
        <v>571</v>
      </c>
      <c r="E1090" s="20" t="s">
        <v>8072</v>
      </c>
      <c r="F1090" s="20" t="s">
        <v>421</v>
      </c>
      <c r="G1090" s="20" t="s">
        <v>199</v>
      </c>
      <c r="H1090" s="20" t="s">
        <v>110</v>
      </c>
      <c r="I1090" s="20" t="s">
        <v>18107</v>
      </c>
      <c r="J1090" s="20" t="s">
        <v>102</v>
      </c>
      <c r="K1090" s="20" t="s">
        <v>14696</v>
      </c>
      <c r="L1090" s="20"/>
      <c r="M1090" s="20"/>
      <c r="N1090" s="20" t="s">
        <v>14698</v>
      </c>
      <c r="O1090" s="20" t="s">
        <v>14772</v>
      </c>
      <c r="P1090" s="20" t="s">
        <v>14787</v>
      </c>
      <c r="Q1090" s="20"/>
      <c r="R1090" s="20"/>
      <c r="S1090" s="20" t="s">
        <v>18102</v>
      </c>
      <c r="T1090" s="20" t="s">
        <v>14825</v>
      </c>
      <c r="U1090" s="20" t="s">
        <v>14799</v>
      </c>
      <c r="V1090" s="20" t="s">
        <v>14827</v>
      </c>
      <c r="W1090" s="20"/>
      <c r="X1090" s="20"/>
      <c r="Y1090" s="20" t="s">
        <v>69</v>
      </c>
      <c r="Z1090" s="20"/>
      <c r="AA1090" s="20" t="s">
        <v>18103</v>
      </c>
      <c r="AB1090" s="20" t="s">
        <v>69</v>
      </c>
      <c r="AC1090" s="20" t="s">
        <v>68</v>
      </c>
      <c r="AD1090" s="20" t="s">
        <v>69</v>
      </c>
      <c r="AE1090" s="20" t="s">
        <v>18104</v>
      </c>
      <c r="AF1090" s="20" t="s">
        <v>68</v>
      </c>
      <c r="AG1090" s="20" t="s">
        <v>18105</v>
      </c>
      <c r="AH1090" s="20"/>
      <c r="AI1090" s="20" t="s">
        <v>14887</v>
      </c>
      <c r="AJ1090" s="20" t="s">
        <v>14238</v>
      </c>
      <c r="AK1090" s="20" t="s">
        <v>14238</v>
      </c>
      <c r="AL1090" s="20"/>
      <c r="AM1090" s="20" t="s">
        <v>14910</v>
      </c>
      <c r="AN1090" s="20" t="s">
        <v>105</v>
      </c>
      <c r="AO1090" s="20"/>
    </row>
    <row r="1091" spans="1:41" x14ac:dyDescent="0.2">
      <c r="A1091" s="20" t="s">
        <v>8070</v>
      </c>
      <c r="B1091" s="20" t="s">
        <v>18106</v>
      </c>
      <c r="C1091" s="20" t="s">
        <v>18100</v>
      </c>
      <c r="D1091" s="20" t="s">
        <v>571</v>
      </c>
      <c r="E1091" s="20" t="s">
        <v>8072</v>
      </c>
      <c r="F1091" s="20" t="s">
        <v>421</v>
      </c>
      <c r="G1091" s="20" t="s">
        <v>199</v>
      </c>
      <c r="H1091" s="20" t="s">
        <v>110</v>
      </c>
      <c r="I1091" s="20" t="s">
        <v>18107</v>
      </c>
      <c r="J1091" s="20" t="s">
        <v>102</v>
      </c>
      <c r="K1091" s="20" t="s">
        <v>14696</v>
      </c>
      <c r="L1091" s="20"/>
      <c r="M1091" s="20"/>
      <c r="N1091" s="20" t="s">
        <v>14698</v>
      </c>
      <c r="O1091" s="20" t="s">
        <v>14772</v>
      </c>
      <c r="P1091" s="20" t="s">
        <v>14787</v>
      </c>
      <c r="Q1091" s="20"/>
      <c r="R1091" s="20"/>
      <c r="S1091" s="20" t="s">
        <v>18102</v>
      </c>
      <c r="T1091" s="20" t="s">
        <v>14790</v>
      </c>
      <c r="U1091" s="20" t="s">
        <v>14832</v>
      </c>
      <c r="V1091" s="20" t="s">
        <v>14946</v>
      </c>
      <c r="W1091" s="20"/>
      <c r="X1091" s="20"/>
      <c r="Y1091" s="20" t="s">
        <v>69</v>
      </c>
      <c r="Z1091" s="20"/>
      <c r="AA1091" s="20" t="s">
        <v>18103</v>
      </c>
      <c r="AB1091" s="20" t="s">
        <v>69</v>
      </c>
      <c r="AC1091" s="20" t="s">
        <v>68</v>
      </c>
      <c r="AD1091" s="20" t="s">
        <v>69</v>
      </c>
      <c r="AE1091" s="20" t="s">
        <v>18104</v>
      </c>
      <c r="AF1091" s="20" t="s">
        <v>68</v>
      </c>
      <c r="AG1091" s="20" t="s">
        <v>18105</v>
      </c>
      <c r="AH1091" s="20"/>
      <c r="AI1091" s="20" t="s">
        <v>14887</v>
      </c>
      <c r="AJ1091" s="20" t="s">
        <v>14238</v>
      </c>
      <c r="AK1091" s="20" t="s">
        <v>14238</v>
      </c>
      <c r="AL1091" s="20"/>
      <c r="AM1091" s="20" t="s">
        <v>14910</v>
      </c>
      <c r="AN1091" s="20" t="s">
        <v>105</v>
      </c>
      <c r="AO1091" s="20"/>
    </row>
    <row r="1092" spans="1:41" x14ac:dyDescent="0.2">
      <c r="A1092" s="20" t="s">
        <v>8070</v>
      </c>
      <c r="B1092" s="20" t="s">
        <v>18106</v>
      </c>
      <c r="C1092" s="20" t="s">
        <v>18100</v>
      </c>
      <c r="D1092" s="20" t="s">
        <v>571</v>
      </c>
      <c r="E1092" s="20" t="s">
        <v>8072</v>
      </c>
      <c r="F1092" s="20" t="s">
        <v>421</v>
      </c>
      <c r="G1092" s="20" t="s">
        <v>199</v>
      </c>
      <c r="H1092" s="20" t="s">
        <v>110</v>
      </c>
      <c r="I1092" s="20" t="s">
        <v>18107</v>
      </c>
      <c r="J1092" s="20" t="s">
        <v>102</v>
      </c>
      <c r="K1092" s="20" t="s">
        <v>14696</v>
      </c>
      <c r="L1092" s="20"/>
      <c r="M1092" s="20"/>
      <c r="N1092" s="20" t="s">
        <v>14698</v>
      </c>
      <c r="O1092" s="20" t="s">
        <v>14772</v>
      </c>
      <c r="P1092" s="20" t="s">
        <v>14787</v>
      </c>
      <c r="Q1092" s="20"/>
      <c r="R1092" s="20"/>
      <c r="S1092" s="20" t="s">
        <v>18102</v>
      </c>
      <c r="T1092" s="20" t="s">
        <v>14766</v>
      </c>
      <c r="U1092" s="20" t="s">
        <v>14892</v>
      </c>
      <c r="V1092" s="20" t="s">
        <v>16593</v>
      </c>
      <c r="W1092" s="20"/>
      <c r="X1092" s="20"/>
      <c r="Y1092" s="20" t="s">
        <v>69</v>
      </c>
      <c r="Z1092" s="20"/>
      <c r="AA1092" s="20" t="s">
        <v>18103</v>
      </c>
      <c r="AB1092" s="20" t="s">
        <v>69</v>
      </c>
      <c r="AC1092" s="20" t="s">
        <v>68</v>
      </c>
      <c r="AD1092" s="20" t="s">
        <v>69</v>
      </c>
      <c r="AE1092" s="20" t="s">
        <v>18104</v>
      </c>
      <c r="AF1092" s="20" t="s">
        <v>68</v>
      </c>
      <c r="AG1092" s="20" t="s">
        <v>18105</v>
      </c>
      <c r="AH1092" s="20"/>
      <c r="AI1092" s="20" t="s">
        <v>14887</v>
      </c>
      <c r="AJ1092" s="20" t="s">
        <v>14238</v>
      </c>
      <c r="AK1092" s="20" t="s">
        <v>14238</v>
      </c>
      <c r="AL1092" s="20"/>
      <c r="AM1092" s="20" t="s">
        <v>14910</v>
      </c>
      <c r="AN1092" s="20" t="s">
        <v>105</v>
      </c>
      <c r="AO1092" s="20"/>
    </row>
    <row r="1093" spans="1:41" x14ac:dyDescent="0.2">
      <c r="A1093" s="20" t="s">
        <v>8070</v>
      </c>
      <c r="B1093" s="20" t="s">
        <v>18108</v>
      </c>
      <c r="C1093" s="20" t="s">
        <v>18100</v>
      </c>
      <c r="D1093" s="20" t="s">
        <v>571</v>
      </c>
      <c r="E1093" s="20" t="s">
        <v>8072</v>
      </c>
      <c r="F1093" s="20" t="s">
        <v>421</v>
      </c>
      <c r="G1093" s="20" t="s">
        <v>199</v>
      </c>
      <c r="H1093" s="20" t="s">
        <v>110</v>
      </c>
      <c r="I1093" s="20" t="s">
        <v>18109</v>
      </c>
      <c r="J1093" s="20" t="s">
        <v>102</v>
      </c>
      <c r="K1093" s="20" t="s">
        <v>14696</v>
      </c>
      <c r="L1093" s="20"/>
      <c r="M1093" s="20"/>
      <c r="N1093" s="20" t="s">
        <v>14742</v>
      </c>
      <c r="O1093" s="20" t="s">
        <v>14772</v>
      </c>
      <c r="P1093" s="20" t="s">
        <v>14787</v>
      </c>
      <c r="Q1093" s="20"/>
      <c r="R1093" s="20"/>
      <c r="S1093" s="20" t="s">
        <v>18102</v>
      </c>
      <c r="T1093" s="20" t="s">
        <v>14762</v>
      </c>
      <c r="U1093" s="20" t="s">
        <v>14815</v>
      </c>
      <c r="V1093" s="20" t="s">
        <v>14796</v>
      </c>
      <c r="W1093" s="20"/>
      <c r="X1093" s="20"/>
      <c r="Y1093" s="20" t="s">
        <v>69</v>
      </c>
      <c r="Z1093" s="20"/>
      <c r="AA1093" s="20" t="s">
        <v>18103</v>
      </c>
      <c r="AB1093" s="20" t="s">
        <v>69</v>
      </c>
      <c r="AC1093" s="20" t="s">
        <v>68</v>
      </c>
      <c r="AD1093" s="20" t="s">
        <v>69</v>
      </c>
      <c r="AE1093" s="20" t="s">
        <v>18104</v>
      </c>
      <c r="AF1093" s="20" t="s">
        <v>68</v>
      </c>
      <c r="AG1093" s="20" t="s">
        <v>18105</v>
      </c>
      <c r="AH1093" s="20"/>
      <c r="AI1093" s="20" t="s">
        <v>14887</v>
      </c>
      <c r="AJ1093" s="20" t="s">
        <v>14238</v>
      </c>
      <c r="AK1093" s="20" t="s">
        <v>14238</v>
      </c>
      <c r="AL1093" s="20"/>
      <c r="AM1093" s="20" t="s">
        <v>14910</v>
      </c>
      <c r="AN1093" s="20" t="s">
        <v>105</v>
      </c>
      <c r="AO1093" s="20"/>
    </row>
    <row r="1094" spans="1:41" x14ac:dyDescent="0.2">
      <c r="A1094" s="20" t="s">
        <v>8070</v>
      </c>
      <c r="B1094" s="20" t="s">
        <v>18108</v>
      </c>
      <c r="C1094" s="20" t="s">
        <v>18100</v>
      </c>
      <c r="D1094" s="20" t="s">
        <v>571</v>
      </c>
      <c r="E1094" s="20" t="s">
        <v>8072</v>
      </c>
      <c r="F1094" s="20" t="s">
        <v>421</v>
      </c>
      <c r="G1094" s="20" t="s">
        <v>199</v>
      </c>
      <c r="H1094" s="20" t="s">
        <v>110</v>
      </c>
      <c r="I1094" s="20" t="s">
        <v>18109</v>
      </c>
      <c r="J1094" s="20" t="s">
        <v>102</v>
      </c>
      <c r="K1094" s="20" t="s">
        <v>14696</v>
      </c>
      <c r="L1094" s="20"/>
      <c r="M1094" s="20"/>
      <c r="N1094" s="20" t="s">
        <v>14742</v>
      </c>
      <c r="O1094" s="20" t="s">
        <v>14772</v>
      </c>
      <c r="P1094" s="20" t="s">
        <v>14787</v>
      </c>
      <c r="Q1094" s="20"/>
      <c r="R1094" s="20"/>
      <c r="S1094" s="20" t="s">
        <v>18102</v>
      </c>
      <c r="T1094" s="20" t="s">
        <v>14825</v>
      </c>
      <c r="U1094" s="20" t="s">
        <v>14815</v>
      </c>
      <c r="V1094" s="20" t="s">
        <v>14952</v>
      </c>
      <c r="W1094" s="20"/>
      <c r="X1094" s="20"/>
      <c r="Y1094" s="20" t="s">
        <v>69</v>
      </c>
      <c r="Z1094" s="20"/>
      <c r="AA1094" s="20" t="s">
        <v>18103</v>
      </c>
      <c r="AB1094" s="20" t="s">
        <v>69</v>
      </c>
      <c r="AC1094" s="20" t="s">
        <v>68</v>
      </c>
      <c r="AD1094" s="20" t="s">
        <v>69</v>
      </c>
      <c r="AE1094" s="20" t="s">
        <v>18104</v>
      </c>
      <c r="AF1094" s="20" t="s">
        <v>68</v>
      </c>
      <c r="AG1094" s="20" t="s">
        <v>18105</v>
      </c>
      <c r="AH1094" s="20"/>
      <c r="AI1094" s="20" t="s">
        <v>14887</v>
      </c>
      <c r="AJ1094" s="20" t="s">
        <v>14238</v>
      </c>
      <c r="AK1094" s="20" t="s">
        <v>14238</v>
      </c>
      <c r="AL1094" s="20"/>
      <c r="AM1094" s="20" t="s">
        <v>14910</v>
      </c>
      <c r="AN1094" s="20" t="s">
        <v>105</v>
      </c>
      <c r="AO1094" s="20"/>
    </row>
    <row r="1095" spans="1:41" x14ac:dyDescent="0.2">
      <c r="A1095" s="20" t="s">
        <v>8070</v>
      </c>
      <c r="B1095" s="20" t="s">
        <v>18108</v>
      </c>
      <c r="C1095" s="20" t="s">
        <v>18100</v>
      </c>
      <c r="D1095" s="20" t="s">
        <v>571</v>
      </c>
      <c r="E1095" s="20" t="s">
        <v>8072</v>
      </c>
      <c r="F1095" s="20" t="s">
        <v>421</v>
      </c>
      <c r="G1095" s="20" t="s">
        <v>199</v>
      </c>
      <c r="H1095" s="20" t="s">
        <v>110</v>
      </c>
      <c r="I1095" s="20" t="s">
        <v>18109</v>
      </c>
      <c r="J1095" s="20" t="s">
        <v>102</v>
      </c>
      <c r="K1095" s="20" t="s">
        <v>14696</v>
      </c>
      <c r="L1095" s="20"/>
      <c r="M1095" s="20"/>
      <c r="N1095" s="20" t="s">
        <v>14742</v>
      </c>
      <c r="O1095" s="20" t="s">
        <v>14772</v>
      </c>
      <c r="P1095" s="20" t="s">
        <v>14787</v>
      </c>
      <c r="Q1095" s="20"/>
      <c r="R1095" s="20"/>
      <c r="S1095" s="20" t="s">
        <v>18102</v>
      </c>
      <c r="T1095" s="20" t="s">
        <v>14790</v>
      </c>
      <c r="U1095" s="20" t="s">
        <v>16308</v>
      </c>
      <c r="V1095" s="20" t="s">
        <v>14767</v>
      </c>
      <c r="W1095" s="20"/>
      <c r="X1095" s="20"/>
      <c r="Y1095" s="20" t="s">
        <v>69</v>
      </c>
      <c r="Z1095" s="20"/>
      <c r="AA1095" s="20" t="s">
        <v>18103</v>
      </c>
      <c r="AB1095" s="20" t="s">
        <v>69</v>
      </c>
      <c r="AC1095" s="20" t="s">
        <v>68</v>
      </c>
      <c r="AD1095" s="20" t="s">
        <v>69</v>
      </c>
      <c r="AE1095" s="20" t="s">
        <v>18104</v>
      </c>
      <c r="AF1095" s="20" t="s">
        <v>68</v>
      </c>
      <c r="AG1095" s="20" t="s">
        <v>18105</v>
      </c>
      <c r="AH1095" s="20"/>
      <c r="AI1095" s="20" t="s">
        <v>14887</v>
      </c>
      <c r="AJ1095" s="20" t="s">
        <v>14238</v>
      </c>
      <c r="AK1095" s="20" t="s">
        <v>14238</v>
      </c>
      <c r="AL1095" s="20"/>
      <c r="AM1095" s="20" t="s">
        <v>14910</v>
      </c>
      <c r="AN1095" s="20" t="s">
        <v>105</v>
      </c>
      <c r="AO1095" s="20"/>
    </row>
    <row r="1096" spans="1:41" x14ac:dyDescent="0.2">
      <c r="A1096" s="20" t="s">
        <v>8070</v>
      </c>
      <c r="B1096" s="20" t="s">
        <v>18108</v>
      </c>
      <c r="C1096" s="20" t="s">
        <v>18100</v>
      </c>
      <c r="D1096" s="20" t="s">
        <v>571</v>
      </c>
      <c r="E1096" s="20" t="s">
        <v>8072</v>
      </c>
      <c r="F1096" s="20" t="s">
        <v>421</v>
      </c>
      <c r="G1096" s="20" t="s">
        <v>199</v>
      </c>
      <c r="H1096" s="20" t="s">
        <v>110</v>
      </c>
      <c r="I1096" s="20" t="s">
        <v>18109</v>
      </c>
      <c r="J1096" s="20" t="s">
        <v>102</v>
      </c>
      <c r="K1096" s="20" t="s">
        <v>14696</v>
      </c>
      <c r="L1096" s="20"/>
      <c r="M1096" s="20"/>
      <c r="N1096" s="20" t="s">
        <v>14742</v>
      </c>
      <c r="O1096" s="20" t="s">
        <v>14772</v>
      </c>
      <c r="P1096" s="20" t="s">
        <v>14787</v>
      </c>
      <c r="Q1096" s="20"/>
      <c r="R1096" s="20"/>
      <c r="S1096" s="20" t="s">
        <v>18102</v>
      </c>
      <c r="T1096" s="20" t="s">
        <v>14766</v>
      </c>
      <c r="U1096" s="20" t="s">
        <v>14800</v>
      </c>
      <c r="V1096" s="20" t="s">
        <v>15648</v>
      </c>
      <c r="W1096" s="20"/>
      <c r="X1096" s="20"/>
      <c r="Y1096" s="20" t="s">
        <v>69</v>
      </c>
      <c r="Z1096" s="20"/>
      <c r="AA1096" s="20" t="s">
        <v>18103</v>
      </c>
      <c r="AB1096" s="20" t="s">
        <v>69</v>
      </c>
      <c r="AC1096" s="20" t="s">
        <v>68</v>
      </c>
      <c r="AD1096" s="20" t="s">
        <v>69</v>
      </c>
      <c r="AE1096" s="20" t="s">
        <v>18104</v>
      </c>
      <c r="AF1096" s="20" t="s">
        <v>68</v>
      </c>
      <c r="AG1096" s="20" t="s">
        <v>18105</v>
      </c>
      <c r="AH1096" s="20"/>
      <c r="AI1096" s="20" t="s">
        <v>14887</v>
      </c>
      <c r="AJ1096" s="20" t="s">
        <v>14238</v>
      </c>
      <c r="AK1096" s="20" t="s">
        <v>14238</v>
      </c>
      <c r="AL1096" s="20"/>
      <c r="AM1096" s="20" t="s">
        <v>14910</v>
      </c>
      <c r="AN1096" s="20" t="s">
        <v>105</v>
      </c>
      <c r="AO1096" s="20"/>
    </row>
    <row r="1097" spans="1:41" x14ac:dyDescent="0.2">
      <c r="A1097" s="20" t="s">
        <v>8070</v>
      </c>
      <c r="B1097" s="20" t="s">
        <v>18108</v>
      </c>
      <c r="C1097" s="20" t="s">
        <v>18100</v>
      </c>
      <c r="D1097" s="20" t="s">
        <v>571</v>
      </c>
      <c r="E1097" s="20" t="s">
        <v>8072</v>
      </c>
      <c r="F1097" s="20" t="s">
        <v>421</v>
      </c>
      <c r="G1097" s="20" t="s">
        <v>199</v>
      </c>
      <c r="H1097" s="20" t="s">
        <v>110</v>
      </c>
      <c r="I1097" s="20" t="s">
        <v>18109</v>
      </c>
      <c r="J1097" s="20" t="s">
        <v>102</v>
      </c>
      <c r="K1097" s="20" t="s">
        <v>14696</v>
      </c>
      <c r="L1097" s="20"/>
      <c r="M1097" s="20"/>
      <c r="N1097" s="20" t="s">
        <v>14698</v>
      </c>
      <c r="O1097" s="20" t="s">
        <v>14772</v>
      </c>
      <c r="P1097" s="20" t="s">
        <v>14787</v>
      </c>
      <c r="Q1097" s="20"/>
      <c r="R1097" s="20"/>
      <c r="S1097" s="20" t="s">
        <v>18102</v>
      </c>
      <c r="T1097" s="20" t="s">
        <v>14762</v>
      </c>
      <c r="U1097" s="20" t="s">
        <v>15477</v>
      </c>
      <c r="V1097" s="20" t="s">
        <v>14800</v>
      </c>
      <c r="W1097" s="20"/>
      <c r="X1097" s="20"/>
      <c r="Y1097" s="20" t="s">
        <v>69</v>
      </c>
      <c r="Z1097" s="20"/>
      <c r="AA1097" s="20" t="s">
        <v>18103</v>
      </c>
      <c r="AB1097" s="20" t="s">
        <v>69</v>
      </c>
      <c r="AC1097" s="20" t="s">
        <v>68</v>
      </c>
      <c r="AD1097" s="20" t="s">
        <v>69</v>
      </c>
      <c r="AE1097" s="20" t="s">
        <v>18104</v>
      </c>
      <c r="AF1097" s="20" t="s">
        <v>68</v>
      </c>
      <c r="AG1097" s="20" t="s">
        <v>18105</v>
      </c>
      <c r="AH1097" s="20"/>
      <c r="AI1097" s="20" t="s">
        <v>14887</v>
      </c>
      <c r="AJ1097" s="20" t="s">
        <v>14238</v>
      </c>
      <c r="AK1097" s="20" t="s">
        <v>14238</v>
      </c>
      <c r="AL1097" s="20"/>
      <c r="AM1097" s="20" t="s">
        <v>14910</v>
      </c>
      <c r="AN1097" s="20" t="s">
        <v>105</v>
      </c>
      <c r="AO1097" s="20"/>
    </row>
    <row r="1098" spans="1:41" x14ac:dyDescent="0.2">
      <c r="A1098" s="20" t="s">
        <v>8070</v>
      </c>
      <c r="B1098" s="20" t="s">
        <v>18108</v>
      </c>
      <c r="C1098" s="20" t="s">
        <v>18100</v>
      </c>
      <c r="D1098" s="20" t="s">
        <v>571</v>
      </c>
      <c r="E1098" s="20" t="s">
        <v>8072</v>
      </c>
      <c r="F1098" s="20" t="s">
        <v>421</v>
      </c>
      <c r="G1098" s="20" t="s">
        <v>199</v>
      </c>
      <c r="H1098" s="20" t="s">
        <v>110</v>
      </c>
      <c r="I1098" s="20" t="s">
        <v>18109</v>
      </c>
      <c r="J1098" s="20" t="s">
        <v>102</v>
      </c>
      <c r="K1098" s="20" t="s">
        <v>14696</v>
      </c>
      <c r="L1098" s="20"/>
      <c r="M1098" s="20"/>
      <c r="N1098" s="20" t="s">
        <v>14698</v>
      </c>
      <c r="O1098" s="20" t="s">
        <v>14772</v>
      </c>
      <c r="P1098" s="20" t="s">
        <v>14787</v>
      </c>
      <c r="Q1098" s="20"/>
      <c r="R1098" s="20"/>
      <c r="S1098" s="20" t="s">
        <v>18102</v>
      </c>
      <c r="T1098" s="20" t="s">
        <v>14825</v>
      </c>
      <c r="U1098" s="20" t="s">
        <v>14831</v>
      </c>
      <c r="V1098" s="20" t="s">
        <v>14892</v>
      </c>
      <c r="W1098" s="20"/>
      <c r="X1098" s="20"/>
      <c r="Y1098" s="20" t="s">
        <v>69</v>
      </c>
      <c r="Z1098" s="20"/>
      <c r="AA1098" s="20" t="s">
        <v>18103</v>
      </c>
      <c r="AB1098" s="20" t="s">
        <v>69</v>
      </c>
      <c r="AC1098" s="20" t="s">
        <v>68</v>
      </c>
      <c r="AD1098" s="20" t="s">
        <v>69</v>
      </c>
      <c r="AE1098" s="20" t="s">
        <v>18104</v>
      </c>
      <c r="AF1098" s="20" t="s">
        <v>68</v>
      </c>
      <c r="AG1098" s="20" t="s">
        <v>18105</v>
      </c>
      <c r="AH1098" s="20"/>
      <c r="AI1098" s="20" t="s">
        <v>14887</v>
      </c>
      <c r="AJ1098" s="20" t="s">
        <v>14238</v>
      </c>
      <c r="AK1098" s="20" t="s">
        <v>14238</v>
      </c>
      <c r="AL1098" s="20"/>
      <c r="AM1098" s="20" t="s">
        <v>14910</v>
      </c>
      <c r="AN1098" s="20" t="s">
        <v>105</v>
      </c>
      <c r="AO1098" s="20"/>
    </row>
    <row r="1099" spans="1:41" x14ac:dyDescent="0.2">
      <c r="A1099" s="20" t="s">
        <v>8070</v>
      </c>
      <c r="B1099" s="20" t="s">
        <v>18108</v>
      </c>
      <c r="C1099" s="20" t="s">
        <v>18100</v>
      </c>
      <c r="D1099" s="20" t="s">
        <v>571</v>
      </c>
      <c r="E1099" s="20" t="s">
        <v>8072</v>
      </c>
      <c r="F1099" s="20" t="s">
        <v>421</v>
      </c>
      <c r="G1099" s="20" t="s">
        <v>199</v>
      </c>
      <c r="H1099" s="20" t="s">
        <v>110</v>
      </c>
      <c r="I1099" s="20" t="s">
        <v>18109</v>
      </c>
      <c r="J1099" s="20" t="s">
        <v>102</v>
      </c>
      <c r="K1099" s="20" t="s">
        <v>14696</v>
      </c>
      <c r="L1099" s="20"/>
      <c r="M1099" s="20"/>
      <c r="N1099" s="20" t="s">
        <v>14698</v>
      </c>
      <c r="O1099" s="20" t="s">
        <v>14772</v>
      </c>
      <c r="P1099" s="20" t="s">
        <v>14787</v>
      </c>
      <c r="Q1099" s="20"/>
      <c r="R1099" s="20"/>
      <c r="S1099" s="20" t="s">
        <v>18102</v>
      </c>
      <c r="T1099" s="20" t="s">
        <v>14790</v>
      </c>
      <c r="U1099" s="20" t="s">
        <v>14951</v>
      </c>
      <c r="V1099" s="20" t="s">
        <v>15548</v>
      </c>
      <c r="W1099" s="20"/>
      <c r="X1099" s="20"/>
      <c r="Y1099" s="20" t="s">
        <v>69</v>
      </c>
      <c r="Z1099" s="20"/>
      <c r="AA1099" s="20" t="s">
        <v>18103</v>
      </c>
      <c r="AB1099" s="20" t="s">
        <v>69</v>
      </c>
      <c r="AC1099" s="20" t="s">
        <v>68</v>
      </c>
      <c r="AD1099" s="20" t="s">
        <v>69</v>
      </c>
      <c r="AE1099" s="20" t="s">
        <v>18104</v>
      </c>
      <c r="AF1099" s="20" t="s">
        <v>68</v>
      </c>
      <c r="AG1099" s="20" t="s">
        <v>18105</v>
      </c>
      <c r="AH1099" s="20"/>
      <c r="AI1099" s="20" t="s">
        <v>14887</v>
      </c>
      <c r="AJ1099" s="20" t="s">
        <v>14238</v>
      </c>
      <c r="AK1099" s="20" t="s">
        <v>14238</v>
      </c>
      <c r="AL1099" s="20"/>
      <c r="AM1099" s="20" t="s">
        <v>14910</v>
      </c>
      <c r="AN1099" s="20" t="s">
        <v>105</v>
      </c>
      <c r="AO1099" s="20"/>
    </row>
    <row r="1100" spans="1:41" x14ac:dyDescent="0.2">
      <c r="A1100" s="20" t="s">
        <v>8070</v>
      </c>
      <c r="B1100" s="20" t="s">
        <v>18108</v>
      </c>
      <c r="C1100" s="20" t="s">
        <v>18100</v>
      </c>
      <c r="D1100" s="20" t="s">
        <v>571</v>
      </c>
      <c r="E1100" s="20" t="s">
        <v>8072</v>
      </c>
      <c r="F1100" s="20" t="s">
        <v>421</v>
      </c>
      <c r="G1100" s="20" t="s">
        <v>199</v>
      </c>
      <c r="H1100" s="20" t="s">
        <v>110</v>
      </c>
      <c r="I1100" s="20" t="s">
        <v>18109</v>
      </c>
      <c r="J1100" s="20" t="s">
        <v>102</v>
      </c>
      <c r="K1100" s="20" t="s">
        <v>14696</v>
      </c>
      <c r="L1100" s="20"/>
      <c r="M1100" s="20"/>
      <c r="N1100" s="20" t="s">
        <v>14698</v>
      </c>
      <c r="O1100" s="20" t="s">
        <v>14772</v>
      </c>
      <c r="P1100" s="20" t="s">
        <v>14787</v>
      </c>
      <c r="Q1100" s="20"/>
      <c r="R1100" s="20"/>
      <c r="S1100" s="20" t="s">
        <v>18102</v>
      </c>
      <c r="T1100" s="20" t="s">
        <v>14766</v>
      </c>
      <c r="U1100" s="20" t="s">
        <v>14946</v>
      </c>
      <c r="V1100" s="20" t="s">
        <v>15662</v>
      </c>
      <c r="W1100" s="20"/>
      <c r="X1100" s="20"/>
      <c r="Y1100" s="20" t="s">
        <v>69</v>
      </c>
      <c r="Z1100" s="20"/>
      <c r="AA1100" s="20" t="s">
        <v>18103</v>
      </c>
      <c r="AB1100" s="20" t="s">
        <v>69</v>
      </c>
      <c r="AC1100" s="20" t="s">
        <v>68</v>
      </c>
      <c r="AD1100" s="20" t="s">
        <v>69</v>
      </c>
      <c r="AE1100" s="20" t="s">
        <v>18104</v>
      </c>
      <c r="AF1100" s="20" t="s">
        <v>68</v>
      </c>
      <c r="AG1100" s="20" t="s">
        <v>18105</v>
      </c>
      <c r="AH1100" s="20"/>
      <c r="AI1100" s="20" t="s">
        <v>14887</v>
      </c>
      <c r="AJ1100" s="20" t="s">
        <v>14238</v>
      </c>
      <c r="AK1100" s="20" t="s">
        <v>14238</v>
      </c>
      <c r="AL1100" s="20"/>
      <c r="AM1100" s="20" t="s">
        <v>14910</v>
      </c>
      <c r="AN1100" s="20" t="s">
        <v>105</v>
      </c>
      <c r="AO1100" s="20"/>
    </row>
    <row r="1101" spans="1:41" x14ac:dyDescent="0.2">
      <c r="A1101" s="20" t="s">
        <v>8070</v>
      </c>
      <c r="B1101" s="20" t="s">
        <v>18099</v>
      </c>
      <c r="C1101" s="20" t="s">
        <v>18100</v>
      </c>
      <c r="D1101" s="20" t="s">
        <v>571</v>
      </c>
      <c r="E1101" s="20" t="s">
        <v>8072</v>
      </c>
      <c r="F1101" s="20" t="s">
        <v>421</v>
      </c>
      <c r="G1101" s="20" t="s">
        <v>199</v>
      </c>
      <c r="H1101" s="20" t="s">
        <v>110</v>
      </c>
      <c r="I1101" s="20" t="s">
        <v>18101</v>
      </c>
      <c r="J1101" s="20" t="s">
        <v>102</v>
      </c>
      <c r="K1101" s="20" t="s">
        <v>14696</v>
      </c>
      <c r="L1101" s="20"/>
      <c r="M1101" s="20"/>
      <c r="N1101" s="20" t="s">
        <v>14742</v>
      </c>
      <c r="O1101" s="20" t="s">
        <v>14772</v>
      </c>
      <c r="P1101" s="20" t="s">
        <v>14787</v>
      </c>
      <c r="Q1101" s="20"/>
      <c r="R1101" s="20"/>
      <c r="S1101" s="20" t="s">
        <v>18102</v>
      </c>
      <c r="T1101" s="20" t="s">
        <v>14762</v>
      </c>
      <c r="U1101" s="20" t="s">
        <v>14800</v>
      </c>
      <c r="V1101" s="20" t="s">
        <v>15585</v>
      </c>
      <c r="W1101" s="20"/>
      <c r="X1101" s="20"/>
      <c r="Y1101" s="20" t="s">
        <v>69</v>
      </c>
      <c r="Z1101" s="20"/>
      <c r="AA1101" s="20" t="s">
        <v>18103</v>
      </c>
      <c r="AB1101" s="20" t="s">
        <v>69</v>
      </c>
      <c r="AC1101" s="20" t="s">
        <v>68</v>
      </c>
      <c r="AD1101" s="20" t="s">
        <v>69</v>
      </c>
      <c r="AE1101" s="20" t="s">
        <v>18104</v>
      </c>
      <c r="AF1101" s="20" t="s">
        <v>69</v>
      </c>
      <c r="AG1101" s="20" t="s">
        <v>18110</v>
      </c>
      <c r="AH1101" s="20"/>
      <c r="AI1101" s="20" t="s">
        <v>14887</v>
      </c>
      <c r="AJ1101" s="20" t="s">
        <v>14238</v>
      </c>
      <c r="AK1101" s="20" t="s">
        <v>14238</v>
      </c>
      <c r="AL1101" s="20"/>
      <c r="AM1101" s="20" t="s">
        <v>14910</v>
      </c>
      <c r="AN1101" s="20" t="s">
        <v>105</v>
      </c>
      <c r="AO1101" s="20"/>
    </row>
    <row r="1102" spans="1:41" x14ac:dyDescent="0.2">
      <c r="A1102" s="20" t="s">
        <v>8070</v>
      </c>
      <c r="B1102" s="20" t="s">
        <v>18099</v>
      </c>
      <c r="C1102" s="20" t="s">
        <v>18100</v>
      </c>
      <c r="D1102" s="20" t="s">
        <v>571</v>
      </c>
      <c r="E1102" s="20" t="s">
        <v>8072</v>
      </c>
      <c r="F1102" s="20" t="s">
        <v>421</v>
      </c>
      <c r="G1102" s="20" t="s">
        <v>199</v>
      </c>
      <c r="H1102" s="20" t="s">
        <v>110</v>
      </c>
      <c r="I1102" s="20" t="s">
        <v>18101</v>
      </c>
      <c r="J1102" s="20" t="s">
        <v>102</v>
      </c>
      <c r="K1102" s="20" t="s">
        <v>14696</v>
      </c>
      <c r="L1102" s="20"/>
      <c r="M1102" s="20"/>
      <c r="N1102" s="20" t="s">
        <v>14742</v>
      </c>
      <c r="O1102" s="20" t="s">
        <v>14772</v>
      </c>
      <c r="P1102" s="20" t="s">
        <v>14787</v>
      </c>
      <c r="Q1102" s="20"/>
      <c r="R1102" s="20"/>
      <c r="S1102" s="20" t="s">
        <v>18102</v>
      </c>
      <c r="T1102" s="20" t="s">
        <v>14825</v>
      </c>
      <c r="U1102" s="20" t="s">
        <v>14891</v>
      </c>
      <c r="V1102" s="20" t="s">
        <v>14791</v>
      </c>
      <c r="W1102" s="20"/>
      <c r="X1102" s="20"/>
      <c r="Y1102" s="20" t="s">
        <v>69</v>
      </c>
      <c r="Z1102" s="20"/>
      <c r="AA1102" s="20" t="s">
        <v>18103</v>
      </c>
      <c r="AB1102" s="20" t="s">
        <v>69</v>
      </c>
      <c r="AC1102" s="20" t="s">
        <v>68</v>
      </c>
      <c r="AD1102" s="20" t="s">
        <v>69</v>
      </c>
      <c r="AE1102" s="20" t="s">
        <v>18104</v>
      </c>
      <c r="AF1102" s="20" t="s">
        <v>69</v>
      </c>
      <c r="AG1102" s="20" t="s">
        <v>18110</v>
      </c>
      <c r="AH1102" s="20"/>
      <c r="AI1102" s="20" t="s">
        <v>14887</v>
      </c>
      <c r="AJ1102" s="20" t="s">
        <v>14238</v>
      </c>
      <c r="AK1102" s="20" t="s">
        <v>14238</v>
      </c>
      <c r="AL1102" s="20"/>
      <c r="AM1102" s="20" t="s">
        <v>14910</v>
      </c>
      <c r="AN1102" s="20" t="s">
        <v>105</v>
      </c>
      <c r="AO1102" s="20"/>
    </row>
    <row r="1103" spans="1:41" x14ac:dyDescent="0.2">
      <c r="A1103" s="20" t="s">
        <v>8070</v>
      </c>
      <c r="B1103" s="20" t="s">
        <v>18099</v>
      </c>
      <c r="C1103" s="20" t="s">
        <v>18100</v>
      </c>
      <c r="D1103" s="20" t="s">
        <v>571</v>
      </c>
      <c r="E1103" s="20" t="s">
        <v>8072</v>
      </c>
      <c r="F1103" s="20" t="s">
        <v>421</v>
      </c>
      <c r="G1103" s="20" t="s">
        <v>199</v>
      </c>
      <c r="H1103" s="20" t="s">
        <v>110</v>
      </c>
      <c r="I1103" s="20" t="s">
        <v>18101</v>
      </c>
      <c r="J1103" s="20" t="s">
        <v>102</v>
      </c>
      <c r="K1103" s="20" t="s">
        <v>14696</v>
      </c>
      <c r="L1103" s="20"/>
      <c r="M1103" s="20"/>
      <c r="N1103" s="20" t="s">
        <v>14742</v>
      </c>
      <c r="O1103" s="20" t="s">
        <v>14772</v>
      </c>
      <c r="P1103" s="20" t="s">
        <v>14787</v>
      </c>
      <c r="Q1103" s="20"/>
      <c r="R1103" s="20"/>
      <c r="S1103" s="20" t="s">
        <v>18102</v>
      </c>
      <c r="T1103" s="20" t="s">
        <v>14790</v>
      </c>
      <c r="U1103" s="20" t="s">
        <v>15556</v>
      </c>
      <c r="V1103" s="20" t="s">
        <v>16001</v>
      </c>
      <c r="W1103" s="20"/>
      <c r="X1103" s="20"/>
      <c r="Y1103" s="20" t="s">
        <v>69</v>
      </c>
      <c r="Z1103" s="20"/>
      <c r="AA1103" s="20" t="s">
        <v>18103</v>
      </c>
      <c r="AB1103" s="20" t="s">
        <v>69</v>
      </c>
      <c r="AC1103" s="20" t="s">
        <v>68</v>
      </c>
      <c r="AD1103" s="20" t="s">
        <v>69</v>
      </c>
      <c r="AE1103" s="20" t="s">
        <v>18104</v>
      </c>
      <c r="AF1103" s="20" t="s">
        <v>69</v>
      </c>
      <c r="AG1103" s="20" t="s">
        <v>18110</v>
      </c>
      <c r="AH1103" s="20"/>
      <c r="AI1103" s="20" t="s">
        <v>14887</v>
      </c>
      <c r="AJ1103" s="20" t="s">
        <v>14238</v>
      </c>
      <c r="AK1103" s="20" t="s">
        <v>14238</v>
      </c>
      <c r="AL1103" s="20"/>
      <c r="AM1103" s="20" t="s">
        <v>14910</v>
      </c>
      <c r="AN1103" s="20" t="s">
        <v>105</v>
      </c>
      <c r="AO1103" s="20"/>
    </row>
    <row r="1104" spans="1:41" x14ac:dyDescent="0.2">
      <c r="A1104" s="20" t="s">
        <v>8070</v>
      </c>
      <c r="B1104" s="20" t="s">
        <v>18099</v>
      </c>
      <c r="C1104" s="20" t="s">
        <v>18100</v>
      </c>
      <c r="D1104" s="20" t="s">
        <v>571</v>
      </c>
      <c r="E1104" s="20" t="s">
        <v>8072</v>
      </c>
      <c r="F1104" s="20" t="s">
        <v>421</v>
      </c>
      <c r="G1104" s="20" t="s">
        <v>199</v>
      </c>
      <c r="H1104" s="20" t="s">
        <v>110</v>
      </c>
      <c r="I1104" s="20" t="s">
        <v>18101</v>
      </c>
      <c r="J1104" s="20" t="s">
        <v>102</v>
      </c>
      <c r="K1104" s="20" t="s">
        <v>14696</v>
      </c>
      <c r="L1104" s="20"/>
      <c r="M1104" s="20"/>
      <c r="N1104" s="20" t="s">
        <v>14742</v>
      </c>
      <c r="O1104" s="20" t="s">
        <v>14772</v>
      </c>
      <c r="P1104" s="20" t="s">
        <v>14787</v>
      </c>
      <c r="Q1104" s="20"/>
      <c r="R1104" s="20"/>
      <c r="S1104" s="20" t="s">
        <v>18102</v>
      </c>
      <c r="T1104" s="20" t="s">
        <v>14766</v>
      </c>
      <c r="U1104" s="20" t="s">
        <v>16001</v>
      </c>
      <c r="V1104" s="20" t="s">
        <v>17181</v>
      </c>
      <c r="W1104" s="20"/>
      <c r="X1104" s="20"/>
      <c r="Y1104" s="20" t="s">
        <v>69</v>
      </c>
      <c r="Z1104" s="20"/>
      <c r="AA1104" s="20" t="s">
        <v>18103</v>
      </c>
      <c r="AB1104" s="20" t="s">
        <v>69</v>
      </c>
      <c r="AC1104" s="20" t="s">
        <v>68</v>
      </c>
      <c r="AD1104" s="20" t="s">
        <v>69</v>
      </c>
      <c r="AE1104" s="20" t="s">
        <v>18104</v>
      </c>
      <c r="AF1104" s="20" t="s">
        <v>69</v>
      </c>
      <c r="AG1104" s="20" t="s">
        <v>18110</v>
      </c>
      <c r="AH1104" s="20"/>
      <c r="AI1104" s="20" t="s">
        <v>14887</v>
      </c>
      <c r="AJ1104" s="20" t="s">
        <v>14238</v>
      </c>
      <c r="AK1104" s="20" t="s">
        <v>14238</v>
      </c>
      <c r="AL1104" s="20"/>
      <c r="AM1104" s="20" t="s">
        <v>14910</v>
      </c>
      <c r="AN1104" s="20" t="s">
        <v>105</v>
      </c>
      <c r="AO1104" s="20"/>
    </row>
    <row r="1105" spans="1:41" x14ac:dyDescent="0.2">
      <c r="A1105" s="20" t="s">
        <v>8070</v>
      </c>
      <c r="B1105" s="20" t="s">
        <v>18099</v>
      </c>
      <c r="C1105" s="20" t="s">
        <v>18100</v>
      </c>
      <c r="D1105" s="20" t="s">
        <v>571</v>
      </c>
      <c r="E1105" s="20" t="s">
        <v>8072</v>
      </c>
      <c r="F1105" s="20" t="s">
        <v>421</v>
      </c>
      <c r="G1105" s="20" t="s">
        <v>199</v>
      </c>
      <c r="H1105" s="20" t="s">
        <v>110</v>
      </c>
      <c r="I1105" s="20" t="s">
        <v>18101</v>
      </c>
      <c r="J1105" s="20" t="s">
        <v>102</v>
      </c>
      <c r="K1105" s="20" t="s">
        <v>14696</v>
      </c>
      <c r="L1105" s="20"/>
      <c r="M1105" s="20"/>
      <c r="N1105" s="20" t="s">
        <v>14698</v>
      </c>
      <c r="O1105" s="20" t="s">
        <v>14772</v>
      </c>
      <c r="P1105" s="20" t="s">
        <v>14787</v>
      </c>
      <c r="Q1105" s="20"/>
      <c r="R1105" s="20"/>
      <c r="S1105" s="20" t="s">
        <v>18102</v>
      </c>
      <c r="T1105" s="20" t="s">
        <v>14762</v>
      </c>
      <c r="U1105" s="20" t="s">
        <v>14812</v>
      </c>
      <c r="V1105" s="20" t="s">
        <v>14705</v>
      </c>
      <c r="W1105" s="20"/>
      <c r="X1105" s="20"/>
      <c r="Y1105" s="20" t="s">
        <v>69</v>
      </c>
      <c r="Z1105" s="20"/>
      <c r="AA1105" s="20" t="s">
        <v>18103</v>
      </c>
      <c r="AB1105" s="20" t="s">
        <v>69</v>
      </c>
      <c r="AC1105" s="20" t="s">
        <v>68</v>
      </c>
      <c r="AD1105" s="20" t="s">
        <v>69</v>
      </c>
      <c r="AE1105" s="20" t="s">
        <v>18104</v>
      </c>
      <c r="AF1105" s="20" t="s">
        <v>69</v>
      </c>
      <c r="AG1105" s="20" t="s">
        <v>18110</v>
      </c>
      <c r="AH1105" s="20"/>
      <c r="AI1105" s="20" t="s">
        <v>14887</v>
      </c>
      <c r="AJ1105" s="20" t="s">
        <v>14238</v>
      </c>
      <c r="AK1105" s="20" t="s">
        <v>14238</v>
      </c>
      <c r="AL1105" s="20"/>
      <c r="AM1105" s="20" t="s">
        <v>14910</v>
      </c>
      <c r="AN1105" s="20" t="s">
        <v>105</v>
      </c>
      <c r="AO1105" s="20"/>
    </row>
    <row r="1106" spans="1:41" x14ac:dyDescent="0.2">
      <c r="A1106" s="20" t="s">
        <v>8070</v>
      </c>
      <c r="B1106" s="20" t="s">
        <v>18099</v>
      </c>
      <c r="C1106" s="20" t="s">
        <v>18100</v>
      </c>
      <c r="D1106" s="20" t="s">
        <v>571</v>
      </c>
      <c r="E1106" s="20" t="s">
        <v>8072</v>
      </c>
      <c r="F1106" s="20" t="s">
        <v>421</v>
      </c>
      <c r="G1106" s="20" t="s">
        <v>199</v>
      </c>
      <c r="H1106" s="20" t="s">
        <v>110</v>
      </c>
      <c r="I1106" s="20" t="s">
        <v>18101</v>
      </c>
      <c r="J1106" s="20" t="s">
        <v>102</v>
      </c>
      <c r="K1106" s="20" t="s">
        <v>14696</v>
      </c>
      <c r="L1106" s="20"/>
      <c r="M1106" s="20"/>
      <c r="N1106" s="20" t="s">
        <v>14698</v>
      </c>
      <c r="O1106" s="20" t="s">
        <v>14772</v>
      </c>
      <c r="P1106" s="20" t="s">
        <v>14787</v>
      </c>
      <c r="Q1106" s="20"/>
      <c r="R1106" s="20"/>
      <c r="S1106" s="20" t="s">
        <v>18102</v>
      </c>
      <c r="T1106" s="20" t="s">
        <v>14825</v>
      </c>
      <c r="U1106" s="20" t="s">
        <v>14891</v>
      </c>
      <c r="V1106" s="20" t="s">
        <v>15934</v>
      </c>
      <c r="W1106" s="20"/>
      <c r="X1106" s="20"/>
      <c r="Y1106" s="20" t="s">
        <v>69</v>
      </c>
      <c r="Z1106" s="20"/>
      <c r="AA1106" s="20" t="s">
        <v>18103</v>
      </c>
      <c r="AB1106" s="20" t="s">
        <v>69</v>
      </c>
      <c r="AC1106" s="20" t="s">
        <v>68</v>
      </c>
      <c r="AD1106" s="20" t="s">
        <v>69</v>
      </c>
      <c r="AE1106" s="20" t="s">
        <v>18104</v>
      </c>
      <c r="AF1106" s="20" t="s">
        <v>69</v>
      </c>
      <c r="AG1106" s="20" t="s">
        <v>18110</v>
      </c>
      <c r="AH1106" s="20"/>
      <c r="AI1106" s="20" t="s">
        <v>14887</v>
      </c>
      <c r="AJ1106" s="20" t="s">
        <v>14238</v>
      </c>
      <c r="AK1106" s="20" t="s">
        <v>14238</v>
      </c>
      <c r="AL1106" s="20"/>
      <c r="AM1106" s="20" t="s">
        <v>14910</v>
      </c>
      <c r="AN1106" s="20" t="s">
        <v>105</v>
      </c>
      <c r="AO1106" s="20"/>
    </row>
    <row r="1107" spans="1:41" x14ac:dyDescent="0.2">
      <c r="A1107" s="20" t="s">
        <v>8070</v>
      </c>
      <c r="B1107" s="20" t="s">
        <v>18099</v>
      </c>
      <c r="C1107" s="20" t="s">
        <v>18100</v>
      </c>
      <c r="D1107" s="20" t="s">
        <v>571</v>
      </c>
      <c r="E1107" s="20" t="s">
        <v>8072</v>
      </c>
      <c r="F1107" s="20" t="s">
        <v>421</v>
      </c>
      <c r="G1107" s="20" t="s">
        <v>199</v>
      </c>
      <c r="H1107" s="20" t="s">
        <v>110</v>
      </c>
      <c r="I1107" s="20" t="s">
        <v>18101</v>
      </c>
      <c r="J1107" s="20" t="s">
        <v>102</v>
      </c>
      <c r="K1107" s="20" t="s">
        <v>14696</v>
      </c>
      <c r="L1107" s="20"/>
      <c r="M1107" s="20"/>
      <c r="N1107" s="20" t="s">
        <v>14698</v>
      </c>
      <c r="O1107" s="20" t="s">
        <v>14772</v>
      </c>
      <c r="P1107" s="20" t="s">
        <v>14787</v>
      </c>
      <c r="Q1107" s="20"/>
      <c r="R1107" s="20"/>
      <c r="S1107" s="20" t="s">
        <v>18102</v>
      </c>
      <c r="T1107" s="20" t="s">
        <v>14790</v>
      </c>
      <c r="U1107" s="20" t="s">
        <v>15207</v>
      </c>
      <c r="V1107" s="20" t="s">
        <v>16538</v>
      </c>
      <c r="W1107" s="20"/>
      <c r="X1107" s="20"/>
      <c r="Y1107" s="20" t="s">
        <v>69</v>
      </c>
      <c r="Z1107" s="20"/>
      <c r="AA1107" s="20" t="s">
        <v>18103</v>
      </c>
      <c r="AB1107" s="20" t="s">
        <v>69</v>
      </c>
      <c r="AC1107" s="20" t="s">
        <v>68</v>
      </c>
      <c r="AD1107" s="20" t="s">
        <v>69</v>
      </c>
      <c r="AE1107" s="20" t="s">
        <v>18104</v>
      </c>
      <c r="AF1107" s="20" t="s">
        <v>69</v>
      </c>
      <c r="AG1107" s="20" t="s">
        <v>18110</v>
      </c>
      <c r="AH1107" s="20"/>
      <c r="AI1107" s="20" t="s">
        <v>14887</v>
      </c>
      <c r="AJ1107" s="20" t="s">
        <v>14238</v>
      </c>
      <c r="AK1107" s="20" t="s">
        <v>14238</v>
      </c>
      <c r="AL1107" s="20"/>
      <c r="AM1107" s="20" t="s">
        <v>14910</v>
      </c>
      <c r="AN1107" s="20" t="s">
        <v>105</v>
      </c>
      <c r="AO1107" s="20"/>
    </row>
    <row r="1108" spans="1:41" x14ac:dyDescent="0.2">
      <c r="A1108" s="20" t="s">
        <v>8070</v>
      </c>
      <c r="B1108" s="20" t="s">
        <v>18099</v>
      </c>
      <c r="C1108" s="20" t="s">
        <v>18100</v>
      </c>
      <c r="D1108" s="20" t="s">
        <v>571</v>
      </c>
      <c r="E1108" s="20" t="s">
        <v>8072</v>
      </c>
      <c r="F1108" s="20" t="s">
        <v>421</v>
      </c>
      <c r="G1108" s="20" t="s">
        <v>199</v>
      </c>
      <c r="H1108" s="20" t="s">
        <v>110</v>
      </c>
      <c r="I1108" s="20" t="s">
        <v>18101</v>
      </c>
      <c r="J1108" s="20" t="s">
        <v>102</v>
      </c>
      <c r="K1108" s="20" t="s">
        <v>14696</v>
      </c>
      <c r="L1108" s="20"/>
      <c r="M1108" s="20"/>
      <c r="N1108" s="20" t="s">
        <v>14698</v>
      </c>
      <c r="O1108" s="20" t="s">
        <v>14772</v>
      </c>
      <c r="P1108" s="20" t="s">
        <v>14787</v>
      </c>
      <c r="Q1108" s="20"/>
      <c r="R1108" s="20"/>
      <c r="S1108" s="20" t="s">
        <v>18102</v>
      </c>
      <c r="T1108" s="20" t="s">
        <v>14766</v>
      </c>
      <c r="U1108" s="20" t="s">
        <v>16001</v>
      </c>
      <c r="V1108" s="20" t="s">
        <v>16716</v>
      </c>
      <c r="W1108" s="20"/>
      <c r="X1108" s="20"/>
      <c r="Y1108" s="20" t="s">
        <v>69</v>
      </c>
      <c r="Z1108" s="20"/>
      <c r="AA1108" s="20" t="s">
        <v>18103</v>
      </c>
      <c r="AB1108" s="20" t="s">
        <v>69</v>
      </c>
      <c r="AC1108" s="20" t="s">
        <v>68</v>
      </c>
      <c r="AD1108" s="20" t="s">
        <v>69</v>
      </c>
      <c r="AE1108" s="20" t="s">
        <v>18104</v>
      </c>
      <c r="AF1108" s="20" t="s">
        <v>69</v>
      </c>
      <c r="AG1108" s="20" t="s">
        <v>18110</v>
      </c>
      <c r="AH1108" s="20"/>
      <c r="AI1108" s="20" t="s">
        <v>14887</v>
      </c>
      <c r="AJ1108" s="20" t="s">
        <v>14238</v>
      </c>
      <c r="AK1108" s="20" t="s">
        <v>14238</v>
      </c>
      <c r="AL1108" s="20"/>
      <c r="AM1108" s="20" t="s">
        <v>14910</v>
      </c>
      <c r="AN1108" s="20" t="s">
        <v>105</v>
      </c>
      <c r="AO1108" s="20"/>
    </row>
    <row r="1109" spans="1:41" x14ac:dyDescent="0.2">
      <c r="A1109" s="20" t="s">
        <v>8070</v>
      </c>
      <c r="B1109" s="20" t="s">
        <v>18106</v>
      </c>
      <c r="C1109" s="20" t="s">
        <v>18100</v>
      </c>
      <c r="D1109" s="20" t="s">
        <v>571</v>
      </c>
      <c r="E1109" s="20" t="s">
        <v>8072</v>
      </c>
      <c r="F1109" s="20" t="s">
        <v>421</v>
      </c>
      <c r="G1109" s="20" t="s">
        <v>199</v>
      </c>
      <c r="H1109" s="20" t="s">
        <v>110</v>
      </c>
      <c r="I1109" s="20" t="s">
        <v>18107</v>
      </c>
      <c r="J1109" s="20" t="s">
        <v>102</v>
      </c>
      <c r="K1109" s="20" t="s">
        <v>14696</v>
      </c>
      <c r="L1109" s="20"/>
      <c r="M1109" s="20"/>
      <c r="N1109" s="20" t="s">
        <v>14742</v>
      </c>
      <c r="O1109" s="20" t="s">
        <v>14772</v>
      </c>
      <c r="P1109" s="20" t="s">
        <v>14787</v>
      </c>
      <c r="Q1109" s="20"/>
      <c r="R1109" s="20"/>
      <c r="S1109" s="20" t="s">
        <v>18102</v>
      </c>
      <c r="T1109" s="20" t="s">
        <v>14762</v>
      </c>
      <c r="U1109" s="20" t="s">
        <v>14892</v>
      </c>
      <c r="V1109" s="20" t="s">
        <v>14705</v>
      </c>
      <c r="W1109" s="20"/>
      <c r="X1109" s="20"/>
      <c r="Y1109" s="20" t="s">
        <v>69</v>
      </c>
      <c r="Z1109" s="20"/>
      <c r="AA1109" s="20" t="s">
        <v>18103</v>
      </c>
      <c r="AB1109" s="20" t="s">
        <v>69</v>
      </c>
      <c r="AC1109" s="20" t="s">
        <v>68</v>
      </c>
      <c r="AD1109" s="20" t="s">
        <v>69</v>
      </c>
      <c r="AE1109" s="20" t="s">
        <v>18104</v>
      </c>
      <c r="AF1109" s="20" t="s">
        <v>69</v>
      </c>
      <c r="AG1109" s="20" t="s">
        <v>18110</v>
      </c>
      <c r="AH1109" s="20"/>
      <c r="AI1109" s="20" t="s">
        <v>14887</v>
      </c>
      <c r="AJ1109" s="20" t="s">
        <v>14238</v>
      </c>
      <c r="AK1109" s="20" t="s">
        <v>14238</v>
      </c>
      <c r="AL1109" s="20"/>
      <c r="AM1109" s="20" t="s">
        <v>14910</v>
      </c>
      <c r="AN1109" s="20" t="s">
        <v>105</v>
      </c>
      <c r="AO1109" s="20"/>
    </row>
    <row r="1110" spans="1:41" x14ac:dyDescent="0.2">
      <c r="A1110" s="20" t="s">
        <v>8070</v>
      </c>
      <c r="B1110" s="20" t="s">
        <v>18106</v>
      </c>
      <c r="C1110" s="20" t="s">
        <v>18100</v>
      </c>
      <c r="D1110" s="20" t="s">
        <v>571</v>
      </c>
      <c r="E1110" s="20" t="s">
        <v>8072</v>
      </c>
      <c r="F1110" s="20" t="s">
        <v>421</v>
      </c>
      <c r="G1110" s="20" t="s">
        <v>199</v>
      </c>
      <c r="H1110" s="20" t="s">
        <v>110</v>
      </c>
      <c r="I1110" s="20" t="s">
        <v>18107</v>
      </c>
      <c r="J1110" s="20" t="s">
        <v>102</v>
      </c>
      <c r="K1110" s="20" t="s">
        <v>14696</v>
      </c>
      <c r="L1110" s="20"/>
      <c r="M1110" s="20"/>
      <c r="N1110" s="20" t="s">
        <v>14742</v>
      </c>
      <c r="O1110" s="20" t="s">
        <v>14772</v>
      </c>
      <c r="P1110" s="20" t="s">
        <v>14787</v>
      </c>
      <c r="Q1110" s="20"/>
      <c r="R1110" s="20"/>
      <c r="S1110" s="20" t="s">
        <v>18102</v>
      </c>
      <c r="T1110" s="20" t="s">
        <v>14825</v>
      </c>
      <c r="U1110" s="20" t="s">
        <v>15556</v>
      </c>
      <c r="V1110" s="20" t="s">
        <v>14791</v>
      </c>
      <c r="W1110" s="20"/>
      <c r="X1110" s="20"/>
      <c r="Y1110" s="20" t="s">
        <v>69</v>
      </c>
      <c r="Z1110" s="20"/>
      <c r="AA1110" s="20" t="s">
        <v>18103</v>
      </c>
      <c r="AB1110" s="20" t="s">
        <v>69</v>
      </c>
      <c r="AC1110" s="20" t="s">
        <v>68</v>
      </c>
      <c r="AD1110" s="20" t="s">
        <v>69</v>
      </c>
      <c r="AE1110" s="20" t="s">
        <v>18104</v>
      </c>
      <c r="AF1110" s="20" t="s">
        <v>69</v>
      </c>
      <c r="AG1110" s="20" t="s">
        <v>18110</v>
      </c>
      <c r="AH1110" s="20"/>
      <c r="AI1110" s="20" t="s">
        <v>14887</v>
      </c>
      <c r="AJ1110" s="20" t="s">
        <v>14238</v>
      </c>
      <c r="AK1110" s="20" t="s">
        <v>14238</v>
      </c>
      <c r="AL1110" s="20"/>
      <c r="AM1110" s="20" t="s">
        <v>14910</v>
      </c>
      <c r="AN1110" s="20" t="s">
        <v>105</v>
      </c>
      <c r="AO1110" s="20"/>
    </row>
    <row r="1111" spans="1:41" x14ac:dyDescent="0.2">
      <c r="A1111" s="20" t="s">
        <v>8070</v>
      </c>
      <c r="B1111" s="20" t="s">
        <v>18106</v>
      </c>
      <c r="C1111" s="20" t="s">
        <v>18100</v>
      </c>
      <c r="D1111" s="20" t="s">
        <v>571</v>
      </c>
      <c r="E1111" s="20" t="s">
        <v>8072</v>
      </c>
      <c r="F1111" s="20" t="s">
        <v>421</v>
      </c>
      <c r="G1111" s="20" t="s">
        <v>199</v>
      </c>
      <c r="H1111" s="20" t="s">
        <v>110</v>
      </c>
      <c r="I1111" s="20" t="s">
        <v>18107</v>
      </c>
      <c r="J1111" s="20" t="s">
        <v>102</v>
      </c>
      <c r="K1111" s="20" t="s">
        <v>14696</v>
      </c>
      <c r="L1111" s="20"/>
      <c r="M1111" s="20"/>
      <c r="N1111" s="20" t="s">
        <v>14742</v>
      </c>
      <c r="O1111" s="20" t="s">
        <v>14772</v>
      </c>
      <c r="P1111" s="20" t="s">
        <v>14787</v>
      </c>
      <c r="Q1111" s="20"/>
      <c r="R1111" s="20"/>
      <c r="S1111" s="20" t="s">
        <v>18102</v>
      </c>
      <c r="T1111" s="20" t="s">
        <v>14790</v>
      </c>
      <c r="U1111" s="20" t="s">
        <v>15585</v>
      </c>
      <c r="V1111" s="20" t="s">
        <v>16001</v>
      </c>
      <c r="W1111" s="20"/>
      <c r="X1111" s="20"/>
      <c r="Y1111" s="20" t="s">
        <v>69</v>
      </c>
      <c r="Z1111" s="20"/>
      <c r="AA1111" s="20" t="s">
        <v>18103</v>
      </c>
      <c r="AB1111" s="20" t="s">
        <v>69</v>
      </c>
      <c r="AC1111" s="20" t="s">
        <v>68</v>
      </c>
      <c r="AD1111" s="20" t="s">
        <v>69</v>
      </c>
      <c r="AE1111" s="20" t="s">
        <v>18104</v>
      </c>
      <c r="AF1111" s="20" t="s">
        <v>69</v>
      </c>
      <c r="AG1111" s="20" t="s">
        <v>18110</v>
      </c>
      <c r="AH1111" s="20"/>
      <c r="AI1111" s="20" t="s">
        <v>14887</v>
      </c>
      <c r="AJ1111" s="20" t="s">
        <v>14238</v>
      </c>
      <c r="AK1111" s="20" t="s">
        <v>14238</v>
      </c>
      <c r="AL1111" s="20"/>
      <c r="AM1111" s="20" t="s">
        <v>14910</v>
      </c>
      <c r="AN1111" s="20" t="s">
        <v>105</v>
      </c>
      <c r="AO1111" s="20"/>
    </row>
    <row r="1112" spans="1:41" x14ac:dyDescent="0.2">
      <c r="A1112" s="20" t="s">
        <v>8070</v>
      </c>
      <c r="B1112" s="20" t="s">
        <v>18106</v>
      </c>
      <c r="C1112" s="20" t="s">
        <v>18100</v>
      </c>
      <c r="D1112" s="20" t="s">
        <v>571</v>
      </c>
      <c r="E1112" s="20" t="s">
        <v>8072</v>
      </c>
      <c r="F1112" s="20" t="s">
        <v>421</v>
      </c>
      <c r="G1112" s="20" t="s">
        <v>199</v>
      </c>
      <c r="H1112" s="20" t="s">
        <v>110</v>
      </c>
      <c r="I1112" s="20" t="s">
        <v>18107</v>
      </c>
      <c r="J1112" s="20" t="s">
        <v>102</v>
      </c>
      <c r="K1112" s="20" t="s">
        <v>14696</v>
      </c>
      <c r="L1112" s="20"/>
      <c r="M1112" s="20"/>
      <c r="N1112" s="20" t="s">
        <v>14742</v>
      </c>
      <c r="O1112" s="20" t="s">
        <v>14772</v>
      </c>
      <c r="P1112" s="20" t="s">
        <v>14787</v>
      </c>
      <c r="Q1112" s="20"/>
      <c r="R1112" s="20"/>
      <c r="S1112" s="20" t="s">
        <v>18102</v>
      </c>
      <c r="T1112" s="20" t="s">
        <v>14766</v>
      </c>
      <c r="U1112" s="20" t="s">
        <v>18111</v>
      </c>
      <c r="V1112" s="20" t="s">
        <v>16733</v>
      </c>
      <c r="W1112" s="20"/>
      <c r="X1112" s="20"/>
      <c r="Y1112" s="20" t="s">
        <v>69</v>
      </c>
      <c r="Z1112" s="20"/>
      <c r="AA1112" s="20" t="s">
        <v>18103</v>
      </c>
      <c r="AB1112" s="20" t="s">
        <v>69</v>
      </c>
      <c r="AC1112" s="20" t="s">
        <v>68</v>
      </c>
      <c r="AD1112" s="20" t="s">
        <v>69</v>
      </c>
      <c r="AE1112" s="20" t="s">
        <v>18104</v>
      </c>
      <c r="AF1112" s="20" t="s">
        <v>69</v>
      </c>
      <c r="AG1112" s="20" t="s">
        <v>18110</v>
      </c>
      <c r="AH1112" s="20"/>
      <c r="AI1112" s="20" t="s">
        <v>14887</v>
      </c>
      <c r="AJ1112" s="20" t="s">
        <v>14238</v>
      </c>
      <c r="AK1112" s="20" t="s">
        <v>14238</v>
      </c>
      <c r="AL1112" s="20"/>
      <c r="AM1112" s="20" t="s">
        <v>14910</v>
      </c>
      <c r="AN1112" s="20" t="s">
        <v>105</v>
      </c>
      <c r="AO1112" s="20"/>
    </row>
    <row r="1113" spans="1:41" x14ac:dyDescent="0.2">
      <c r="A1113" s="20" t="s">
        <v>8070</v>
      </c>
      <c r="B1113" s="20" t="s">
        <v>18106</v>
      </c>
      <c r="C1113" s="20" t="s">
        <v>18100</v>
      </c>
      <c r="D1113" s="20" t="s">
        <v>571</v>
      </c>
      <c r="E1113" s="20" t="s">
        <v>8072</v>
      </c>
      <c r="F1113" s="20" t="s">
        <v>421</v>
      </c>
      <c r="G1113" s="20" t="s">
        <v>199</v>
      </c>
      <c r="H1113" s="20" t="s">
        <v>110</v>
      </c>
      <c r="I1113" s="20" t="s">
        <v>18107</v>
      </c>
      <c r="J1113" s="20" t="s">
        <v>102</v>
      </c>
      <c r="K1113" s="20" t="s">
        <v>14696</v>
      </c>
      <c r="L1113" s="20"/>
      <c r="M1113" s="20"/>
      <c r="N1113" s="20" t="s">
        <v>14698</v>
      </c>
      <c r="O1113" s="20" t="s">
        <v>14772</v>
      </c>
      <c r="P1113" s="20" t="s">
        <v>14787</v>
      </c>
      <c r="Q1113" s="20"/>
      <c r="R1113" s="20"/>
      <c r="S1113" s="20" t="s">
        <v>18102</v>
      </c>
      <c r="T1113" s="20" t="s">
        <v>14762</v>
      </c>
      <c r="U1113" s="20" t="s">
        <v>14892</v>
      </c>
      <c r="V1113" s="20" t="s">
        <v>16486</v>
      </c>
      <c r="W1113" s="20"/>
      <c r="X1113" s="20"/>
      <c r="Y1113" s="20" t="s">
        <v>69</v>
      </c>
      <c r="Z1113" s="20"/>
      <c r="AA1113" s="20" t="s">
        <v>18103</v>
      </c>
      <c r="AB1113" s="20" t="s">
        <v>69</v>
      </c>
      <c r="AC1113" s="20" t="s">
        <v>68</v>
      </c>
      <c r="AD1113" s="20" t="s">
        <v>69</v>
      </c>
      <c r="AE1113" s="20" t="s">
        <v>18104</v>
      </c>
      <c r="AF1113" s="20" t="s">
        <v>69</v>
      </c>
      <c r="AG1113" s="20" t="s">
        <v>18110</v>
      </c>
      <c r="AH1113" s="20"/>
      <c r="AI1113" s="20" t="s">
        <v>14887</v>
      </c>
      <c r="AJ1113" s="20" t="s">
        <v>14238</v>
      </c>
      <c r="AK1113" s="20" t="s">
        <v>14238</v>
      </c>
      <c r="AL1113" s="20"/>
      <c r="AM1113" s="20" t="s">
        <v>14910</v>
      </c>
      <c r="AN1113" s="20" t="s">
        <v>105</v>
      </c>
      <c r="AO1113" s="20"/>
    </row>
    <row r="1114" spans="1:41" x14ac:dyDescent="0.2">
      <c r="A1114" s="20" t="s">
        <v>8070</v>
      </c>
      <c r="B1114" s="20" t="s">
        <v>18106</v>
      </c>
      <c r="C1114" s="20" t="s">
        <v>18100</v>
      </c>
      <c r="D1114" s="20" t="s">
        <v>571</v>
      </c>
      <c r="E1114" s="20" t="s">
        <v>8072</v>
      </c>
      <c r="F1114" s="20" t="s">
        <v>421</v>
      </c>
      <c r="G1114" s="20" t="s">
        <v>199</v>
      </c>
      <c r="H1114" s="20" t="s">
        <v>110</v>
      </c>
      <c r="I1114" s="20" t="s">
        <v>18107</v>
      </c>
      <c r="J1114" s="20" t="s">
        <v>102</v>
      </c>
      <c r="K1114" s="20" t="s">
        <v>14696</v>
      </c>
      <c r="L1114" s="20"/>
      <c r="M1114" s="20"/>
      <c r="N1114" s="20" t="s">
        <v>14698</v>
      </c>
      <c r="O1114" s="20" t="s">
        <v>14772</v>
      </c>
      <c r="P1114" s="20" t="s">
        <v>14787</v>
      </c>
      <c r="Q1114" s="20"/>
      <c r="R1114" s="20"/>
      <c r="S1114" s="20" t="s">
        <v>18102</v>
      </c>
      <c r="T1114" s="20" t="s">
        <v>14825</v>
      </c>
      <c r="U1114" s="20" t="s">
        <v>15556</v>
      </c>
      <c r="V1114" s="20" t="s">
        <v>15207</v>
      </c>
      <c r="W1114" s="20"/>
      <c r="X1114" s="20"/>
      <c r="Y1114" s="20" t="s">
        <v>69</v>
      </c>
      <c r="Z1114" s="20"/>
      <c r="AA1114" s="20" t="s">
        <v>18103</v>
      </c>
      <c r="AB1114" s="20" t="s">
        <v>69</v>
      </c>
      <c r="AC1114" s="20" t="s">
        <v>68</v>
      </c>
      <c r="AD1114" s="20" t="s">
        <v>69</v>
      </c>
      <c r="AE1114" s="20" t="s">
        <v>18104</v>
      </c>
      <c r="AF1114" s="20" t="s">
        <v>69</v>
      </c>
      <c r="AG1114" s="20" t="s">
        <v>18110</v>
      </c>
      <c r="AH1114" s="20"/>
      <c r="AI1114" s="20" t="s">
        <v>14887</v>
      </c>
      <c r="AJ1114" s="20" t="s">
        <v>14238</v>
      </c>
      <c r="AK1114" s="20" t="s">
        <v>14238</v>
      </c>
      <c r="AL1114" s="20"/>
      <c r="AM1114" s="20" t="s">
        <v>14910</v>
      </c>
      <c r="AN1114" s="20" t="s">
        <v>105</v>
      </c>
      <c r="AO1114" s="20"/>
    </row>
    <row r="1115" spans="1:41" x14ac:dyDescent="0.2">
      <c r="A1115" s="20" t="s">
        <v>8070</v>
      </c>
      <c r="B1115" s="20" t="s">
        <v>18106</v>
      </c>
      <c r="C1115" s="20" t="s">
        <v>18100</v>
      </c>
      <c r="D1115" s="20" t="s">
        <v>571</v>
      </c>
      <c r="E1115" s="20" t="s">
        <v>8072</v>
      </c>
      <c r="F1115" s="20" t="s">
        <v>421</v>
      </c>
      <c r="G1115" s="20" t="s">
        <v>199</v>
      </c>
      <c r="H1115" s="20" t="s">
        <v>110</v>
      </c>
      <c r="I1115" s="20" t="s">
        <v>18107</v>
      </c>
      <c r="J1115" s="20" t="s">
        <v>102</v>
      </c>
      <c r="K1115" s="20" t="s">
        <v>14696</v>
      </c>
      <c r="L1115" s="20"/>
      <c r="M1115" s="20"/>
      <c r="N1115" s="20" t="s">
        <v>14698</v>
      </c>
      <c r="O1115" s="20" t="s">
        <v>14772</v>
      </c>
      <c r="P1115" s="20" t="s">
        <v>14787</v>
      </c>
      <c r="Q1115" s="20"/>
      <c r="R1115" s="20"/>
      <c r="S1115" s="20" t="s">
        <v>18102</v>
      </c>
      <c r="T1115" s="20" t="s">
        <v>14790</v>
      </c>
      <c r="U1115" s="20" t="s">
        <v>15585</v>
      </c>
      <c r="V1115" s="20" t="s">
        <v>14892</v>
      </c>
      <c r="W1115" s="20"/>
      <c r="X1115" s="20"/>
      <c r="Y1115" s="20" t="s">
        <v>69</v>
      </c>
      <c r="Z1115" s="20"/>
      <c r="AA1115" s="20" t="s">
        <v>18103</v>
      </c>
      <c r="AB1115" s="20" t="s">
        <v>69</v>
      </c>
      <c r="AC1115" s="20" t="s">
        <v>68</v>
      </c>
      <c r="AD1115" s="20" t="s">
        <v>69</v>
      </c>
      <c r="AE1115" s="20" t="s">
        <v>18104</v>
      </c>
      <c r="AF1115" s="20" t="s">
        <v>69</v>
      </c>
      <c r="AG1115" s="20" t="s">
        <v>18110</v>
      </c>
      <c r="AH1115" s="20"/>
      <c r="AI1115" s="20" t="s">
        <v>14887</v>
      </c>
      <c r="AJ1115" s="20" t="s">
        <v>14238</v>
      </c>
      <c r="AK1115" s="20" t="s">
        <v>14238</v>
      </c>
      <c r="AL1115" s="20"/>
      <c r="AM1115" s="20" t="s">
        <v>14910</v>
      </c>
      <c r="AN1115" s="20" t="s">
        <v>105</v>
      </c>
      <c r="AO1115" s="20"/>
    </row>
    <row r="1116" spans="1:41" x14ac:dyDescent="0.2">
      <c r="A1116" s="20" t="s">
        <v>8070</v>
      </c>
      <c r="B1116" s="20" t="s">
        <v>18106</v>
      </c>
      <c r="C1116" s="20" t="s">
        <v>18100</v>
      </c>
      <c r="D1116" s="20" t="s">
        <v>571</v>
      </c>
      <c r="E1116" s="20" t="s">
        <v>8072</v>
      </c>
      <c r="F1116" s="20" t="s">
        <v>421</v>
      </c>
      <c r="G1116" s="20" t="s">
        <v>199</v>
      </c>
      <c r="H1116" s="20" t="s">
        <v>110</v>
      </c>
      <c r="I1116" s="20" t="s">
        <v>18107</v>
      </c>
      <c r="J1116" s="20" t="s">
        <v>102</v>
      </c>
      <c r="K1116" s="20" t="s">
        <v>14696</v>
      </c>
      <c r="L1116" s="20"/>
      <c r="M1116" s="20"/>
      <c r="N1116" s="20" t="s">
        <v>14698</v>
      </c>
      <c r="O1116" s="20" t="s">
        <v>14772</v>
      </c>
      <c r="P1116" s="20" t="s">
        <v>14787</v>
      </c>
      <c r="Q1116" s="20"/>
      <c r="R1116" s="20"/>
      <c r="S1116" s="20" t="s">
        <v>18102</v>
      </c>
      <c r="T1116" s="20" t="s">
        <v>14766</v>
      </c>
      <c r="U1116" s="20" t="s">
        <v>16532</v>
      </c>
      <c r="V1116" s="20" t="s">
        <v>18012</v>
      </c>
      <c r="W1116" s="20"/>
      <c r="X1116" s="20"/>
      <c r="Y1116" s="20" t="s">
        <v>69</v>
      </c>
      <c r="Z1116" s="20"/>
      <c r="AA1116" s="20" t="s">
        <v>18103</v>
      </c>
      <c r="AB1116" s="20" t="s">
        <v>69</v>
      </c>
      <c r="AC1116" s="20" t="s">
        <v>68</v>
      </c>
      <c r="AD1116" s="20" t="s">
        <v>69</v>
      </c>
      <c r="AE1116" s="20" t="s">
        <v>18104</v>
      </c>
      <c r="AF1116" s="20" t="s">
        <v>69</v>
      </c>
      <c r="AG1116" s="20" t="s">
        <v>18110</v>
      </c>
      <c r="AH1116" s="20"/>
      <c r="AI1116" s="20" t="s">
        <v>14887</v>
      </c>
      <c r="AJ1116" s="20" t="s">
        <v>14238</v>
      </c>
      <c r="AK1116" s="20" t="s">
        <v>14238</v>
      </c>
      <c r="AL1116" s="20"/>
      <c r="AM1116" s="20" t="s">
        <v>14910</v>
      </c>
      <c r="AN1116" s="20" t="s">
        <v>105</v>
      </c>
      <c r="AO1116" s="20"/>
    </row>
    <row r="1117" spans="1:41" x14ac:dyDescent="0.2">
      <c r="A1117" s="20" t="s">
        <v>8070</v>
      </c>
      <c r="B1117" s="20" t="s">
        <v>18108</v>
      </c>
      <c r="C1117" s="20" t="s">
        <v>18100</v>
      </c>
      <c r="D1117" s="20" t="s">
        <v>571</v>
      </c>
      <c r="E1117" s="20" t="s">
        <v>8072</v>
      </c>
      <c r="F1117" s="20" t="s">
        <v>421</v>
      </c>
      <c r="G1117" s="20" t="s">
        <v>199</v>
      </c>
      <c r="H1117" s="20" t="s">
        <v>110</v>
      </c>
      <c r="I1117" s="20" t="s">
        <v>18109</v>
      </c>
      <c r="J1117" s="20" t="s">
        <v>102</v>
      </c>
      <c r="K1117" s="20" t="s">
        <v>14696</v>
      </c>
      <c r="L1117" s="20"/>
      <c r="M1117" s="20"/>
      <c r="N1117" s="20" t="s">
        <v>14742</v>
      </c>
      <c r="O1117" s="20" t="s">
        <v>14772</v>
      </c>
      <c r="P1117" s="20" t="s">
        <v>14787</v>
      </c>
      <c r="Q1117" s="20"/>
      <c r="R1117" s="20"/>
      <c r="S1117" s="20" t="s">
        <v>18102</v>
      </c>
      <c r="T1117" s="20" t="s">
        <v>14762</v>
      </c>
      <c r="U1117" s="20" t="s">
        <v>14848</v>
      </c>
      <c r="V1117" s="20" t="s">
        <v>14778</v>
      </c>
      <c r="W1117" s="20"/>
      <c r="X1117" s="20"/>
      <c r="Y1117" s="20" t="s">
        <v>69</v>
      </c>
      <c r="Z1117" s="20"/>
      <c r="AA1117" s="20" t="s">
        <v>18103</v>
      </c>
      <c r="AB1117" s="20" t="s">
        <v>69</v>
      </c>
      <c r="AC1117" s="20" t="s">
        <v>68</v>
      </c>
      <c r="AD1117" s="20" t="s">
        <v>69</v>
      </c>
      <c r="AE1117" s="20" t="s">
        <v>18104</v>
      </c>
      <c r="AF1117" s="20" t="s">
        <v>69</v>
      </c>
      <c r="AG1117" s="20" t="s">
        <v>18110</v>
      </c>
      <c r="AH1117" s="20"/>
      <c r="AI1117" s="20" t="s">
        <v>14887</v>
      </c>
      <c r="AJ1117" s="20" t="s">
        <v>14238</v>
      </c>
      <c r="AK1117" s="20" t="s">
        <v>14238</v>
      </c>
      <c r="AL1117" s="20"/>
      <c r="AM1117" s="20" t="s">
        <v>14910</v>
      </c>
      <c r="AN1117" s="20" t="s">
        <v>105</v>
      </c>
      <c r="AO1117" s="20"/>
    </row>
    <row r="1118" spans="1:41" x14ac:dyDescent="0.2">
      <c r="A1118" s="20" t="s">
        <v>8070</v>
      </c>
      <c r="B1118" s="20" t="s">
        <v>18108</v>
      </c>
      <c r="C1118" s="20" t="s">
        <v>18100</v>
      </c>
      <c r="D1118" s="20" t="s">
        <v>571</v>
      </c>
      <c r="E1118" s="20" t="s">
        <v>8072</v>
      </c>
      <c r="F1118" s="20" t="s">
        <v>421</v>
      </c>
      <c r="G1118" s="20" t="s">
        <v>199</v>
      </c>
      <c r="H1118" s="20" t="s">
        <v>110</v>
      </c>
      <c r="I1118" s="20" t="s">
        <v>18109</v>
      </c>
      <c r="J1118" s="20" t="s">
        <v>102</v>
      </c>
      <c r="K1118" s="20" t="s">
        <v>14696</v>
      </c>
      <c r="L1118" s="20"/>
      <c r="M1118" s="20"/>
      <c r="N1118" s="20" t="s">
        <v>14742</v>
      </c>
      <c r="O1118" s="20" t="s">
        <v>14772</v>
      </c>
      <c r="P1118" s="20" t="s">
        <v>14787</v>
      </c>
      <c r="Q1118" s="20"/>
      <c r="R1118" s="20"/>
      <c r="S1118" s="20" t="s">
        <v>18102</v>
      </c>
      <c r="T1118" s="20" t="s">
        <v>14825</v>
      </c>
      <c r="U1118" s="20" t="s">
        <v>14812</v>
      </c>
      <c r="V1118" s="20" t="s">
        <v>17932</v>
      </c>
      <c r="W1118" s="20"/>
      <c r="X1118" s="20"/>
      <c r="Y1118" s="20" t="s">
        <v>69</v>
      </c>
      <c r="Z1118" s="20"/>
      <c r="AA1118" s="20" t="s">
        <v>18103</v>
      </c>
      <c r="AB1118" s="20" t="s">
        <v>69</v>
      </c>
      <c r="AC1118" s="20" t="s">
        <v>68</v>
      </c>
      <c r="AD1118" s="20" t="s">
        <v>69</v>
      </c>
      <c r="AE1118" s="20" t="s">
        <v>18104</v>
      </c>
      <c r="AF1118" s="20" t="s">
        <v>69</v>
      </c>
      <c r="AG1118" s="20" t="s">
        <v>18110</v>
      </c>
      <c r="AH1118" s="20"/>
      <c r="AI1118" s="20" t="s">
        <v>14887</v>
      </c>
      <c r="AJ1118" s="20" t="s">
        <v>14238</v>
      </c>
      <c r="AK1118" s="20" t="s">
        <v>14238</v>
      </c>
      <c r="AL1118" s="20"/>
      <c r="AM1118" s="20" t="s">
        <v>14910</v>
      </c>
      <c r="AN1118" s="20" t="s">
        <v>105</v>
      </c>
      <c r="AO1118" s="20"/>
    </row>
    <row r="1119" spans="1:41" x14ac:dyDescent="0.2">
      <c r="A1119" s="20" t="s">
        <v>8070</v>
      </c>
      <c r="B1119" s="20" t="s">
        <v>18108</v>
      </c>
      <c r="C1119" s="20" t="s">
        <v>18100</v>
      </c>
      <c r="D1119" s="20" t="s">
        <v>571</v>
      </c>
      <c r="E1119" s="20" t="s">
        <v>8072</v>
      </c>
      <c r="F1119" s="20" t="s">
        <v>421</v>
      </c>
      <c r="G1119" s="20" t="s">
        <v>199</v>
      </c>
      <c r="H1119" s="20" t="s">
        <v>110</v>
      </c>
      <c r="I1119" s="20" t="s">
        <v>18109</v>
      </c>
      <c r="J1119" s="20" t="s">
        <v>102</v>
      </c>
      <c r="K1119" s="20" t="s">
        <v>14696</v>
      </c>
      <c r="L1119" s="20"/>
      <c r="M1119" s="20"/>
      <c r="N1119" s="20" t="s">
        <v>14742</v>
      </c>
      <c r="O1119" s="20" t="s">
        <v>14772</v>
      </c>
      <c r="P1119" s="20" t="s">
        <v>14787</v>
      </c>
      <c r="Q1119" s="20"/>
      <c r="R1119" s="20"/>
      <c r="S1119" s="20" t="s">
        <v>18102</v>
      </c>
      <c r="T1119" s="20" t="s">
        <v>14790</v>
      </c>
      <c r="U1119" s="20" t="s">
        <v>14892</v>
      </c>
      <c r="V1119" s="20" t="s">
        <v>14705</v>
      </c>
      <c r="W1119" s="20"/>
      <c r="X1119" s="20"/>
      <c r="Y1119" s="20" t="s">
        <v>69</v>
      </c>
      <c r="Z1119" s="20"/>
      <c r="AA1119" s="20" t="s">
        <v>18103</v>
      </c>
      <c r="AB1119" s="20" t="s">
        <v>69</v>
      </c>
      <c r="AC1119" s="20" t="s">
        <v>68</v>
      </c>
      <c r="AD1119" s="20" t="s">
        <v>69</v>
      </c>
      <c r="AE1119" s="20" t="s">
        <v>18104</v>
      </c>
      <c r="AF1119" s="20" t="s">
        <v>69</v>
      </c>
      <c r="AG1119" s="20" t="s">
        <v>18110</v>
      </c>
      <c r="AH1119" s="20"/>
      <c r="AI1119" s="20" t="s">
        <v>14887</v>
      </c>
      <c r="AJ1119" s="20" t="s">
        <v>14238</v>
      </c>
      <c r="AK1119" s="20" t="s">
        <v>14238</v>
      </c>
      <c r="AL1119" s="20"/>
      <c r="AM1119" s="20" t="s">
        <v>14910</v>
      </c>
      <c r="AN1119" s="20" t="s">
        <v>105</v>
      </c>
      <c r="AO1119" s="20"/>
    </row>
    <row r="1120" spans="1:41" x14ac:dyDescent="0.2">
      <c r="A1120" s="20" t="s">
        <v>8070</v>
      </c>
      <c r="B1120" s="20" t="s">
        <v>18108</v>
      </c>
      <c r="C1120" s="20" t="s">
        <v>18100</v>
      </c>
      <c r="D1120" s="20" t="s">
        <v>571</v>
      </c>
      <c r="E1120" s="20" t="s">
        <v>8072</v>
      </c>
      <c r="F1120" s="20" t="s">
        <v>421</v>
      </c>
      <c r="G1120" s="20" t="s">
        <v>199</v>
      </c>
      <c r="H1120" s="20" t="s">
        <v>110</v>
      </c>
      <c r="I1120" s="20" t="s">
        <v>18109</v>
      </c>
      <c r="J1120" s="20" t="s">
        <v>102</v>
      </c>
      <c r="K1120" s="20" t="s">
        <v>14696</v>
      </c>
      <c r="L1120" s="20"/>
      <c r="M1120" s="20"/>
      <c r="N1120" s="20" t="s">
        <v>14742</v>
      </c>
      <c r="O1120" s="20" t="s">
        <v>14772</v>
      </c>
      <c r="P1120" s="20" t="s">
        <v>14787</v>
      </c>
      <c r="Q1120" s="20"/>
      <c r="R1120" s="20"/>
      <c r="S1120" s="20" t="s">
        <v>18102</v>
      </c>
      <c r="T1120" s="20" t="s">
        <v>14766</v>
      </c>
      <c r="U1120" s="20" t="s">
        <v>15596</v>
      </c>
      <c r="V1120" s="20" t="s">
        <v>15817</v>
      </c>
      <c r="W1120" s="20"/>
      <c r="X1120" s="20"/>
      <c r="Y1120" s="20" t="s">
        <v>69</v>
      </c>
      <c r="Z1120" s="20"/>
      <c r="AA1120" s="20" t="s">
        <v>18103</v>
      </c>
      <c r="AB1120" s="20" t="s">
        <v>69</v>
      </c>
      <c r="AC1120" s="20" t="s">
        <v>68</v>
      </c>
      <c r="AD1120" s="20" t="s">
        <v>69</v>
      </c>
      <c r="AE1120" s="20" t="s">
        <v>18104</v>
      </c>
      <c r="AF1120" s="20" t="s">
        <v>69</v>
      </c>
      <c r="AG1120" s="20" t="s">
        <v>18110</v>
      </c>
      <c r="AH1120" s="20"/>
      <c r="AI1120" s="20" t="s">
        <v>14887</v>
      </c>
      <c r="AJ1120" s="20" t="s">
        <v>14238</v>
      </c>
      <c r="AK1120" s="20" t="s">
        <v>14238</v>
      </c>
      <c r="AL1120" s="20"/>
      <c r="AM1120" s="20" t="s">
        <v>14910</v>
      </c>
      <c r="AN1120" s="20" t="s">
        <v>105</v>
      </c>
      <c r="AO1120" s="20"/>
    </row>
    <row r="1121" spans="1:41" x14ac:dyDescent="0.2">
      <c r="A1121" s="20" t="s">
        <v>8070</v>
      </c>
      <c r="B1121" s="20" t="s">
        <v>18108</v>
      </c>
      <c r="C1121" s="20" t="s">
        <v>18100</v>
      </c>
      <c r="D1121" s="20" t="s">
        <v>571</v>
      </c>
      <c r="E1121" s="20" t="s">
        <v>8072</v>
      </c>
      <c r="F1121" s="20" t="s">
        <v>421</v>
      </c>
      <c r="G1121" s="20" t="s">
        <v>199</v>
      </c>
      <c r="H1121" s="20" t="s">
        <v>110</v>
      </c>
      <c r="I1121" s="20" t="s">
        <v>18109</v>
      </c>
      <c r="J1121" s="20" t="s">
        <v>102</v>
      </c>
      <c r="K1121" s="20" t="s">
        <v>14696</v>
      </c>
      <c r="L1121" s="20"/>
      <c r="M1121" s="20"/>
      <c r="N1121" s="20" t="s">
        <v>14698</v>
      </c>
      <c r="O1121" s="20" t="s">
        <v>14772</v>
      </c>
      <c r="P1121" s="20" t="s">
        <v>14787</v>
      </c>
      <c r="Q1121" s="20"/>
      <c r="R1121" s="20"/>
      <c r="S1121" s="20" t="s">
        <v>18102</v>
      </c>
      <c r="T1121" s="20" t="s">
        <v>14762</v>
      </c>
      <c r="U1121" s="20" t="s">
        <v>14809</v>
      </c>
      <c r="V1121" s="20" t="s">
        <v>14778</v>
      </c>
      <c r="W1121" s="20"/>
      <c r="X1121" s="20"/>
      <c r="Y1121" s="20" t="s">
        <v>69</v>
      </c>
      <c r="Z1121" s="20"/>
      <c r="AA1121" s="20" t="s">
        <v>18103</v>
      </c>
      <c r="AB1121" s="20" t="s">
        <v>69</v>
      </c>
      <c r="AC1121" s="20" t="s">
        <v>68</v>
      </c>
      <c r="AD1121" s="20" t="s">
        <v>69</v>
      </c>
      <c r="AE1121" s="20" t="s">
        <v>18104</v>
      </c>
      <c r="AF1121" s="20" t="s">
        <v>69</v>
      </c>
      <c r="AG1121" s="20" t="s">
        <v>18110</v>
      </c>
      <c r="AH1121" s="20"/>
      <c r="AI1121" s="20" t="s">
        <v>14887</v>
      </c>
      <c r="AJ1121" s="20" t="s">
        <v>14238</v>
      </c>
      <c r="AK1121" s="20" t="s">
        <v>14238</v>
      </c>
      <c r="AL1121" s="20"/>
      <c r="AM1121" s="20" t="s">
        <v>14910</v>
      </c>
      <c r="AN1121" s="20" t="s">
        <v>105</v>
      </c>
      <c r="AO1121" s="20"/>
    </row>
    <row r="1122" spans="1:41" x14ac:dyDescent="0.2">
      <c r="A1122" s="20" t="s">
        <v>8070</v>
      </c>
      <c r="B1122" s="20" t="s">
        <v>18108</v>
      </c>
      <c r="C1122" s="20" t="s">
        <v>18100</v>
      </c>
      <c r="D1122" s="20" t="s">
        <v>571</v>
      </c>
      <c r="E1122" s="20" t="s">
        <v>8072</v>
      </c>
      <c r="F1122" s="20" t="s">
        <v>421</v>
      </c>
      <c r="G1122" s="20" t="s">
        <v>199</v>
      </c>
      <c r="H1122" s="20" t="s">
        <v>110</v>
      </c>
      <c r="I1122" s="20" t="s">
        <v>18109</v>
      </c>
      <c r="J1122" s="20" t="s">
        <v>102</v>
      </c>
      <c r="K1122" s="20" t="s">
        <v>14696</v>
      </c>
      <c r="L1122" s="20"/>
      <c r="M1122" s="20"/>
      <c r="N1122" s="20" t="s">
        <v>14698</v>
      </c>
      <c r="O1122" s="20" t="s">
        <v>14772</v>
      </c>
      <c r="P1122" s="20" t="s">
        <v>14787</v>
      </c>
      <c r="Q1122" s="20"/>
      <c r="R1122" s="20"/>
      <c r="S1122" s="20" t="s">
        <v>18102</v>
      </c>
      <c r="T1122" s="20" t="s">
        <v>14825</v>
      </c>
      <c r="U1122" s="20" t="s">
        <v>14946</v>
      </c>
      <c r="V1122" s="20" t="s">
        <v>14705</v>
      </c>
      <c r="W1122" s="20"/>
      <c r="X1122" s="20"/>
      <c r="Y1122" s="20" t="s">
        <v>69</v>
      </c>
      <c r="Z1122" s="20"/>
      <c r="AA1122" s="20" t="s">
        <v>18103</v>
      </c>
      <c r="AB1122" s="20" t="s">
        <v>69</v>
      </c>
      <c r="AC1122" s="20" t="s">
        <v>68</v>
      </c>
      <c r="AD1122" s="20" t="s">
        <v>69</v>
      </c>
      <c r="AE1122" s="20" t="s">
        <v>18104</v>
      </c>
      <c r="AF1122" s="20" t="s">
        <v>69</v>
      </c>
      <c r="AG1122" s="20" t="s">
        <v>18110</v>
      </c>
      <c r="AH1122" s="20"/>
      <c r="AI1122" s="20" t="s">
        <v>14887</v>
      </c>
      <c r="AJ1122" s="20" t="s">
        <v>14238</v>
      </c>
      <c r="AK1122" s="20" t="s">
        <v>14238</v>
      </c>
      <c r="AL1122" s="20"/>
      <c r="AM1122" s="20" t="s">
        <v>14910</v>
      </c>
      <c r="AN1122" s="20" t="s">
        <v>105</v>
      </c>
      <c r="AO1122" s="20"/>
    </row>
    <row r="1123" spans="1:41" x14ac:dyDescent="0.2">
      <c r="A1123" s="20" t="s">
        <v>8070</v>
      </c>
      <c r="B1123" s="20" t="s">
        <v>18108</v>
      </c>
      <c r="C1123" s="20" t="s">
        <v>18100</v>
      </c>
      <c r="D1123" s="20" t="s">
        <v>571</v>
      </c>
      <c r="E1123" s="20" t="s">
        <v>8072</v>
      </c>
      <c r="F1123" s="20" t="s">
        <v>421</v>
      </c>
      <c r="G1123" s="20" t="s">
        <v>199</v>
      </c>
      <c r="H1123" s="20" t="s">
        <v>110</v>
      </c>
      <c r="I1123" s="20" t="s">
        <v>18109</v>
      </c>
      <c r="J1123" s="20" t="s">
        <v>102</v>
      </c>
      <c r="K1123" s="20" t="s">
        <v>14696</v>
      </c>
      <c r="L1123" s="20"/>
      <c r="M1123" s="20"/>
      <c r="N1123" s="20" t="s">
        <v>14698</v>
      </c>
      <c r="O1123" s="20" t="s">
        <v>14772</v>
      </c>
      <c r="P1123" s="20" t="s">
        <v>14787</v>
      </c>
      <c r="Q1123" s="20"/>
      <c r="R1123" s="20"/>
      <c r="S1123" s="20" t="s">
        <v>18102</v>
      </c>
      <c r="T1123" s="20" t="s">
        <v>14790</v>
      </c>
      <c r="U1123" s="20" t="s">
        <v>14800</v>
      </c>
      <c r="V1123" s="20" t="s">
        <v>15882</v>
      </c>
      <c r="W1123" s="20"/>
      <c r="X1123" s="20"/>
      <c r="Y1123" s="20" t="s">
        <v>69</v>
      </c>
      <c r="Z1123" s="20"/>
      <c r="AA1123" s="20" t="s">
        <v>18103</v>
      </c>
      <c r="AB1123" s="20" t="s">
        <v>69</v>
      </c>
      <c r="AC1123" s="20" t="s">
        <v>68</v>
      </c>
      <c r="AD1123" s="20" t="s">
        <v>69</v>
      </c>
      <c r="AE1123" s="20" t="s">
        <v>18104</v>
      </c>
      <c r="AF1123" s="20" t="s">
        <v>69</v>
      </c>
      <c r="AG1123" s="20" t="s">
        <v>18110</v>
      </c>
      <c r="AH1123" s="20"/>
      <c r="AI1123" s="20" t="s">
        <v>14887</v>
      </c>
      <c r="AJ1123" s="20" t="s">
        <v>14238</v>
      </c>
      <c r="AK1123" s="20" t="s">
        <v>14238</v>
      </c>
      <c r="AL1123" s="20"/>
      <c r="AM1123" s="20" t="s">
        <v>14910</v>
      </c>
      <c r="AN1123" s="20" t="s">
        <v>105</v>
      </c>
      <c r="AO1123" s="20"/>
    </row>
    <row r="1124" spans="1:41" x14ac:dyDescent="0.2">
      <c r="A1124" s="20" t="s">
        <v>8070</v>
      </c>
      <c r="B1124" s="20" t="s">
        <v>18108</v>
      </c>
      <c r="C1124" s="20" t="s">
        <v>18100</v>
      </c>
      <c r="D1124" s="20" t="s">
        <v>571</v>
      </c>
      <c r="E1124" s="20" t="s">
        <v>8072</v>
      </c>
      <c r="F1124" s="20" t="s">
        <v>421</v>
      </c>
      <c r="G1124" s="20" t="s">
        <v>199</v>
      </c>
      <c r="H1124" s="20" t="s">
        <v>110</v>
      </c>
      <c r="I1124" s="20" t="s">
        <v>18109</v>
      </c>
      <c r="J1124" s="20" t="s">
        <v>102</v>
      </c>
      <c r="K1124" s="20" t="s">
        <v>14696</v>
      </c>
      <c r="L1124" s="20"/>
      <c r="M1124" s="20"/>
      <c r="N1124" s="20" t="s">
        <v>14698</v>
      </c>
      <c r="O1124" s="20" t="s">
        <v>14772</v>
      </c>
      <c r="P1124" s="20" t="s">
        <v>14787</v>
      </c>
      <c r="Q1124" s="20"/>
      <c r="R1124" s="20"/>
      <c r="S1124" s="20" t="s">
        <v>18102</v>
      </c>
      <c r="T1124" s="20" t="s">
        <v>14766</v>
      </c>
      <c r="U1124" s="20" t="s">
        <v>17932</v>
      </c>
      <c r="V1124" s="20" t="s">
        <v>15671</v>
      </c>
      <c r="W1124" s="20"/>
      <c r="X1124" s="20"/>
      <c r="Y1124" s="20" t="s">
        <v>69</v>
      </c>
      <c r="Z1124" s="20"/>
      <c r="AA1124" s="20" t="s">
        <v>18103</v>
      </c>
      <c r="AB1124" s="20" t="s">
        <v>69</v>
      </c>
      <c r="AC1124" s="20" t="s">
        <v>68</v>
      </c>
      <c r="AD1124" s="20" t="s">
        <v>69</v>
      </c>
      <c r="AE1124" s="20" t="s">
        <v>18104</v>
      </c>
      <c r="AF1124" s="20" t="s">
        <v>69</v>
      </c>
      <c r="AG1124" s="20" t="s">
        <v>18110</v>
      </c>
      <c r="AH1124" s="20"/>
      <c r="AI1124" s="20" t="s">
        <v>14887</v>
      </c>
      <c r="AJ1124" s="20" t="s">
        <v>14238</v>
      </c>
      <c r="AK1124" s="20" t="s">
        <v>14238</v>
      </c>
      <c r="AL1124" s="20"/>
      <c r="AM1124" s="20" t="s">
        <v>14910</v>
      </c>
      <c r="AN1124" s="20" t="s">
        <v>105</v>
      </c>
      <c r="AO1124" s="20"/>
    </row>
    <row r="1125" spans="1:41" x14ac:dyDescent="0.2">
      <c r="A1125" s="20" t="s">
        <v>8990</v>
      </c>
      <c r="B1125" s="20" t="s">
        <v>18112</v>
      </c>
      <c r="C1125" s="20" t="s">
        <v>18113</v>
      </c>
      <c r="D1125" s="20" t="s">
        <v>430</v>
      </c>
      <c r="E1125" s="20" t="s">
        <v>8992</v>
      </c>
      <c r="F1125" s="20" t="s">
        <v>421</v>
      </c>
      <c r="G1125" s="20" t="s">
        <v>18114</v>
      </c>
      <c r="H1125" s="20" t="s">
        <v>14694</v>
      </c>
      <c r="I1125" s="20" t="s">
        <v>18115</v>
      </c>
      <c r="J1125" s="20" t="s">
        <v>101</v>
      </c>
      <c r="K1125" s="20" t="s">
        <v>14696</v>
      </c>
      <c r="L1125" s="20" t="s">
        <v>18116</v>
      </c>
      <c r="M1125" s="20"/>
      <c r="N1125" s="20" t="s">
        <v>14889</v>
      </c>
      <c r="O1125" s="20" t="s">
        <v>14772</v>
      </c>
      <c r="P1125" s="20" t="s">
        <v>14787</v>
      </c>
      <c r="Q1125" s="20"/>
      <c r="R1125" s="20"/>
      <c r="S1125" s="20" t="s">
        <v>18117</v>
      </c>
      <c r="T1125" s="20" t="s">
        <v>14704</v>
      </c>
      <c r="U1125" s="20" t="s">
        <v>16486</v>
      </c>
      <c r="V1125" s="20" t="s">
        <v>15857</v>
      </c>
      <c r="W1125" s="20"/>
      <c r="X1125" s="20"/>
      <c r="Y1125" s="20" t="s">
        <v>68</v>
      </c>
      <c r="Z1125" s="20" t="s">
        <v>15068</v>
      </c>
      <c r="AA1125" s="20" t="s">
        <v>18118</v>
      </c>
      <c r="AB1125" s="20" t="s">
        <v>69</v>
      </c>
      <c r="AC1125" s="20" t="s">
        <v>14884</v>
      </c>
      <c r="AD1125" s="20" t="s">
        <v>69</v>
      </c>
      <c r="AE1125" s="20" t="s">
        <v>18119</v>
      </c>
      <c r="AF1125" s="20" t="s">
        <v>68</v>
      </c>
      <c r="AG1125" s="20" t="s">
        <v>18120</v>
      </c>
      <c r="AH1125" s="20"/>
      <c r="AI1125" s="20"/>
      <c r="AJ1125" s="20" t="s">
        <v>14238</v>
      </c>
      <c r="AK1125" s="20" t="s">
        <v>14257</v>
      </c>
      <c r="AL1125" s="20"/>
      <c r="AM1125" s="20" t="s">
        <v>14910</v>
      </c>
      <c r="AN1125" s="20" t="s">
        <v>110</v>
      </c>
      <c r="AO1125" s="20"/>
    </row>
    <row r="1126" spans="1:41" x14ac:dyDescent="0.2">
      <c r="A1126" s="20" t="s">
        <v>8990</v>
      </c>
      <c r="B1126" s="20" t="s">
        <v>18112</v>
      </c>
      <c r="C1126" s="20" t="s">
        <v>18113</v>
      </c>
      <c r="D1126" s="20" t="s">
        <v>430</v>
      </c>
      <c r="E1126" s="20" t="s">
        <v>8992</v>
      </c>
      <c r="F1126" s="20" t="s">
        <v>421</v>
      </c>
      <c r="G1126" s="20" t="s">
        <v>18114</v>
      </c>
      <c r="H1126" s="20" t="s">
        <v>14694</v>
      </c>
      <c r="I1126" s="20" t="s">
        <v>18115</v>
      </c>
      <c r="J1126" s="20" t="s">
        <v>101</v>
      </c>
      <c r="K1126" s="20" t="s">
        <v>14696</v>
      </c>
      <c r="L1126" s="20" t="s">
        <v>18116</v>
      </c>
      <c r="M1126" s="20"/>
      <c r="N1126" s="20" t="s">
        <v>14889</v>
      </c>
      <c r="O1126" s="20" t="s">
        <v>14772</v>
      </c>
      <c r="P1126" s="20" t="s">
        <v>14787</v>
      </c>
      <c r="Q1126" s="20"/>
      <c r="R1126" s="20"/>
      <c r="S1126" s="20" t="s">
        <v>18117</v>
      </c>
      <c r="T1126" s="20" t="s">
        <v>14846</v>
      </c>
      <c r="U1126" s="20" t="s">
        <v>18121</v>
      </c>
      <c r="V1126" s="20" t="s">
        <v>18122</v>
      </c>
      <c r="W1126" s="20"/>
      <c r="X1126" s="20"/>
      <c r="Y1126" s="20" t="s">
        <v>68</v>
      </c>
      <c r="Z1126" s="20" t="s">
        <v>18123</v>
      </c>
      <c r="AA1126" s="20" t="s">
        <v>18118</v>
      </c>
      <c r="AB1126" s="20" t="s">
        <v>69</v>
      </c>
      <c r="AC1126" s="20" t="s">
        <v>14884</v>
      </c>
      <c r="AD1126" s="20" t="s">
        <v>69</v>
      </c>
      <c r="AE1126" s="20" t="s">
        <v>18124</v>
      </c>
      <c r="AF1126" s="20" t="s">
        <v>68</v>
      </c>
      <c r="AG1126" s="20" t="s">
        <v>18120</v>
      </c>
      <c r="AH1126" s="20"/>
      <c r="AI1126" s="20"/>
      <c r="AJ1126" s="20" t="s">
        <v>14238</v>
      </c>
      <c r="AK1126" s="20" t="s">
        <v>14257</v>
      </c>
      <c r="AL1126" s="20"/>
      <c r="AM1126" s="20" t="s">
        <v>14910</v>
      </c>
      <c r="AN1126" s="20" t="s">
        <v>110</v>
      </c>
      <c r="AO1126" s="20"/>
    </row>
    <row r="1127" spans="1:41" x14ac:dyDescent="0.2">
      <c r="A1127" s="20" t="s">
        <v>9408</v>
      </c>
      <c r="B1127" s="20" t="s">
        <v>18125</v>
      </c>
      <c r="C1127" s="20" t="s">
        <v>18126</v>
      </c>
      <c r="D1127" s="20" t="s">
        <v>430</v>
      </c>
      <c r="E1127" s="20" t="s">
        <v>9410</v>
      </c>
      <c r="F1127" s="20" t="s">
        <v>421</v>
      </c>
      <c r="G1127" s="20" t="s">
        <v>18127</v>
      </c>
      <c r="H1127" s="20" t="s">
        <v>110</v>
      </c>
      <c r="I1127" s="20" t="s">
        <v>18128</v>
      </c>
      <c r="J1127" s="20" t="s">
        <v>101</v>
      </c>
      <c r="K1127" s="20" t="s">
        <v>14866</v>
      </c>
      <c r="L1127" s="20"/>
      <c r="M1127" s="20"/>
      <c r="N1127" s="20" t="s">
        <v>14889</v>
      </c>
      <c r="O1127" s="20" t="s">
        <v>14761</v>
      </c>
      <c r="P1127" s="20" t="s">
        <v>14787</v>
      </c>
      <c r="Q1127" s="20"/>
      <c r="R1127" s="20"/>
      <c r="S1127" s="20" t="s">
        <v>18129</v>
      </c>
      <c r="T1127" s="20" t="s">
        <v>14846</v>
      </c>
      <c r="U1127" s="20" t="s">
        <v>15251</v>
      </c>
      <c r="V1127" s="20" t="s">
        <v>17989</v>
      </c>
      <c r="W1127" s="20"/>
      <c r="X1127" s="20"/>
      <c r="Y1127" s="20" t="s">
        <v>69</v>
      </c>
      <c r="Z1127" s="20"/>
      <c r="AA1127" s="20" t="s">
        <v>18130</v>
      </c>
      <c r="AB1127" s="20" t="s">
        <v>69</v>
      </c>
      <c r="AC1127" s="20" t="s">
        <v>68</v>
      </c>
      <c r="AD1127" s="20" t="s">
        <v>69</v>
      </c>
      <c r="AE1127" s="20" t="s">
        <v>18131</v>
      </c>
      <c r="AF1127" s="20" t="s">
        <v>68</v>
      </c>
      <c r="AG1127" s="20" t="s">
        <v>18132</v>
      </c>
      <c r="AH1127" s="20"/>
      <c r="AI1127" s="20" t="s">
        <v>14887</v>
      </c>
      <c r="AJ1127" s="20" t="s">
        <v>14238</v>
      </c>
      <c r="AK1127" s="20" t="s">
        <v>14223</v>
      </c>
      <c r="AL1127" s="20"/>
      <c r="AM1127" s="20"/>
      <c r="AN1127" s="20" t="s">
        <v>105</v>
      </c>
      <c r="AO1127" s="20"/>
    </row>
    <row r="1128" spans="1:41" x14ac:dyDescent="0.2">
      <c r="A1128" s="20" t="s">
        <v>10410</v>
      </c>
      <c r="B1128" s="20" t="s">
        <v>18133</v>
      </c>
      <c r="C1128" s="20" t="s">
        <v>15576</v>
      </c>
      <c r="D1128" s="20" t="s">
        <v>445</v>
      </c>
      <c r="E1128" s="20" t="s">
        <v>10412</v>
      </c>
      <c r="F1128" s="20" t="s">
        <v>421</v>
      </c>
      <c r="G1128" s="20" t="s">
        <v>18134</v>
      </c>
      <c r="H1128" s="20" t="s">
        <v>15216</v>
      </c>
      <c r="I1128" s="20" t="s">
        <v>18135</v>
      </c>
      <c r="J1128" s="20" t="s">
        <v>101</v>
      </c>
      <c r="K1128" s="20" t="s">
        <v>14696</v>
      </c>
      <c r="L1128" s="20"/>
      <c r="M1128" s="20"/>
      <c r="N1128" s="20" t="s">
        <v>14698</v>
      </c>
      <c r="O1128" s="20" t="s">
        <v>14772</v>
      </c>
      <c r="P1128" s="20" t="s">
        <v>14700</v>
      </c>
      <c r="Q1128" s="20"/>
      <c r="R1128" s="20"/>
      <c r="S1128" s="20" t="s">
        <v>18136</v>
      </c>
      <c r="T1128" s="20" t="s">
        <v>14709</v>
      </c>
      <c r="U1128" s="20" t="s">
        <v>15397</v>
      </c>
      <c r="V1128" s="20" t="s">
        <v>15361</v>
      </c>
      <c r="W1128" s="20"/>
      <c r="X1128" s="20"/>
      <c r="Y1128" s="20" t="s">
        <v>69</v>
      </c>
      <c r="Z1128" s="20"/>
      <c r="AA1128" s="20" t="s">
        <v>18137</v>
      </c>
      <c r="AB1128" s="20" t="s">
        <v>69</v>
      </c>
      <c r="AC1128" s="20" t="s">
        <v>68</v>
      </c>
      <c r="AD1128" s="20" t="s">
        <v>69</v>
      </c>
      <c r="AE1128" s="20" t="s">
        <v>18138</v>
      </c>
      <c r="AF1128" s="20" t="s">
        <v>69</v>
      </c>
      <c r="AG1128" s="20" t="s">
        <v>18139</v>
      </c>
      <c r="AH1128" s="20"/>
      <c r="AI1128" s="20" t="s">
        <v>14887</v>
      </c>
      <c r="AJ1128" s="20" t="s">
        <v>14276</v>
      </c>
      <c r="AK1128" s="20" t="s">
        <v>14276</v>
      </c>
      <c r="AL1128" s="20"/>
      <c r="AM1128" s="20" t="s">
        <v>14910</v>
      </c>
      <c r="AN1128" s="20" t="s">
        <v>105</v>
      </c>
      <c r="AO1128" s="20"/>
    </row>
    <row r="1129" spans="1:41" x14ac:dyDescent="0.2">
      <c r="A1129" s="20" t="s">
        <v>10410</v>
      </c>
      <c r="B1129" s="20" t="s">
        <v>18133</v>
      </c>
      <c r="C1129" s="20" t="s">
        <v>15576</v>
      </c>
      <c r="D1129" s="20" t="s">
        <v>445</v>
      </c>
      <c r="E1129" s="20" t="s">
        <v>10412</v>
      </c>
      <c r="F1129" s="20" t="s">
        <v>421</v>
      </c>
      <c r="G1129" s="20" t="s">
        <v>18134</v>
      </c>
      <c r="H1129" s="20" t="s">
        <v>15216</v>
      </c>
      <c r="I1129" s="20" t="s">
        <v>18135</v>
      </c>
      <c r="J1129" s="20" t="s">
        <v>101</v>
      </c>
      <c r="K1129" s="20" t="s">
        <v>14696</v>
      </c>
      <c r="L1129" s="20"/>
      <c r="M1129" s="20"/>
      <c r="N1129" s="20" t="s">
        <v>14698</v>
      </c>
      <c r="O1129" s="20" t="s">
        <v>14772</v>
      </c>
      <c r="P1129" s="20" t="s">
        <v>14700</v>
      </c>
      <c r="Q1129" s="20"/>
      <c r="R1129" s="20"/>
      <c r="S1129" s="20" t="s">
        <v>18136</v>
      </c>
      <c r="T1129" s="20" t="s">
        <v>14846</v>
      </c>
      <c r="U1129" s="20" t="s">
        <v>18140</v>
      </c>
      <c r="V1129" s="20" t="s">
        <v>18141</v>
      </c>
      <c r="W1129" s="20"/>
      <c r="X1129" s="20"/>
      <c r="Y1129" s="20" t="s">
        <v>69</v>
      </c>
      <c r="Z1129" s="20"/>
      <c r="AA1129" s="20" t="s">
        <v>18137</v>
      </c>
      <c r="AB1129" s="20" t="s">
        <v>69</v>
      </c>
      <c r="AC1129" s="20" t="s">
        <v>68</v>
      </c>
      <c r="AD1129" s="20" t="s">
        <v>69</v>
      </c>
      <c r="AE1129" s="20" t="s">
        <v>18138</v>
      </c>
      <c r="AF1129" s="20" t="s">
        <v>69</v>
      </c>
      <c r="AG1129" s="20" t="s">
        <v>18139</v>
      </c>
      <c r="AH1129" s="20"/>
      <c r="AI1129" s="20" t="s">
        <v>14887</v>
      </c>
      <c r="AJ1129" s="20" t="s">
        <v>14276</v>
      </c>
      <c r="AK1129" s="20" t="s">
        <v>14276</v>
      </c>
      <c r="AL1129" s="20"/>
      <c r="AM1129" s="20" t="s">
        <v>14910</v>
      </c>
      <c r="AN1129" s="20" t="s">
        <v>105</v>
      </c>
      <c r="AO1129" s="20"/>
    </row>
    <row r="1130" spans="1:41" x14ac:dyDescent="0.2">
      <c r="A1130" s="20" t="s">
        <v>10410</v>
      </c>
      <c r="B1130" s="20" t="s">
        <v>18133</v>
      </c>
      <c r="C1130" s="20" t="s">
        <v>15576</v>
      </c>
      <c r="D1130" s="20" t="s">
        <v>445</v>
      </c>
      <c r="E1130" s="20" t="s">
        <v>10412</v>
      </c>
      <c r="F1130" s="20" t="s">
        <v>421</v>
      </c>
      <c r="G1130" s="20" t="s">
        <v>18134</v>
      </c>
      <c r="H1130" s="20" t="s">
        <v>15216</v>
      </c>
      <c r="I1130" s="20" t="s">
        <v>18135</v>
      </c>
      <c r="J1130" s="20" t="s">
        <v>101</v>
      </c>
      <c r="K1130" s="20" t="s">
        <v>14696</v>
      </c>
      <c r="L1130" s="20"/>
      <c r="M1130" s="20"/>
      <c r="N1130" s="20" t="s">
        <v>14698</v>
      </c>
      <c r="O1130" s="20" t="s">
        <v>14772</v>
      </c>
      <c r="P1130" s="20" t="s">
        <v>14700</v>
      </c>
      <c r="Q1130" s="20"/>
      <c r="R1130" s="20"/>
      <c r="S1130" s="20" t="s">
        <v>18136</v>
      </c>
      <c r="T1130" s="20" t="s">
        <v>14704</v>
      </c>
      <c r="U1130" s="20" t="s">
        <v>16769</v>
      </c>
      <c r="V1130" s="20" t="s">
        <v>14773</v>
      </c>
      <c r="W1130" s="20"/>
      <c r="X1130" s="20"/>
      <c r="Y1130" s="20" t="s">
        <v>69</v>
      </c>
      <c r="Z1130" s="20"/>
      <c r="AA1130" s="20" t="s">
        <v>18137</v>
      </c>
      <c r="AB1130" s="20" t="s">
        <v>69</v>
      </c>
      <c r="AC1130" s="20" t="s">
        <v>68</v>
      </c>
      <c r="AD1130" s="20" t="s">
        <v>69</v>
      </c>
      <c r="AE1130" s="20" t="s">
        <v>18138</v>
      </c>
      <c r="AF1130" s="20" t="s">
        <v>69</v>
      </c>
      <c r="AG1130" s="20" t="s">
        <v>18139</v>
      </c>
      <c r="AH1130" s="20"/>
      <c r="AI1130" s="20" t="s">
        <v>14887</v>
      </c>
      <c r="AJ1130" s="20" t="s">
        <v>14276</v>
      </c>
      <c r="AK1130" s="20" t="s">
        <v>14276</v>
      </c>
      <c r="AL1130" s="20"/>
      <c r="AM1130" s="20" t="s">
        <v>14910</v>
      </c>
      <c r="AN1130" s="20" t="s">
        <v>105</v>
      </c>
      <c r="AO1130" s="20"/>
    </row>
    <row r="1131" spans="1:41" x14ac:dyDescent="0.2">
      <c r="A1131" s="20" t="s">
        <v>10410</v>
      </c>
      <c r="B1131" s="20" t="s">
        <v>18133</v>
      </c>
      <c r="C1131" s="20" t="s">
        <v>15576</v>
      </c>
      <c r="D1131" s="20" t="s">
        <v>445</v>
      </c>
      <c r="E1131" s="20" t="s">
        <v>10412</v>
      </c>
      <c r="F1131" s="20" t="s">
        <v>421</v>
      </c>
      <c r="G1131" s="20" t="s">
        <v>18134</v>
      </c>
      <c r="H1131" s="20" t="s">
        <v>15216</v>
      </c>
      <c r="I1131" s="20" t="s">
        <v>18135</v>
      </c>
      <c r="J1131" s="20" t="s">
        <v>101</v>
      </c>
      <c r="K1131" s="20" t="s">
        <v>14696</v>
      </c>
      <c r="L1131" s="20"/>
      <c r="M1131" s="20"/>
      <c r="N1131" s="20" t="s">
        <v>14698</v>
      </c>
      <c r="O1131" s="20" t="s">
        <v>14772</v>
      </c>
      <c r="P1131" s="20" t="s">
        <v>14700</v>
      </c>
      <c r="Q1131" s="20"/>
      <c r="R1131" s="20"/>
      <c r="S1131" s="20" t="s">
        <v>18136</v>
      </c>
      <c r="T1131" s="20" t="s">
        <v>14709</v>
      </c>
      <c r="U1131" s="20" t="s">
        <v>18142</v>
      </c>
      <c r="V1131" s="20" t="s">
        <v>16334</v>
      </c>
      <c r="W1131" s="20"/>
      <c r="X1131" s="20"/>
      <c r="Y1131" s="20" t="s">
        <v>69</v>
      </c>
      <c r="Z1131" s="20"/>
      <c r="AA1131" s="20" t="s">
        <v>18137</v>
      </c>
      <c r="AB1131" s="20" t="s">
        <v>69</v>
      </c>
      <c r="AC1131" s="20" t="s">
        <v>68</v>
      </c>
      <c r="AD1131" s="20" t="s">
        <v>69</v>
      </c>
      <c r="AE1131" s="20" t="s">
        <v>18138</v>
      </c>
      <c r="AF1131" s="20" t="s">
        <v>69</v>
      </c>
      <c r="AG1131" s="20" t="s">
        <v>18143</v>
      </c>
      <c r="AH1131" s="20"/>
      <c r="AI1131" s="20" t="s">
        <v>14887</v>
      </c>
      <c r="AJ1131" s="20" t="s">
        <v>14276</v>
      </c>
      <c r="AK1131" s="20" t="s">
        <v>14276</v>
      </c>
      <c r="AL1131" s="20"/>
      <c r="AM1131" s="20" t="s">
        <v>14910</v>
      </c>
      <c r="AN1131" s="20" t="s">
        <v>105</v>
      </c>
      <c r="AO1131" s="20"/>
    </row>
    <row r="1132" spans="1:41" x14ac:dyDescent="0.2">
      <c r="A1132" s="20" t="s">
        <v>10410</v>
      </c>
      <c r="B1132" s="20" t="s">
        <v>18133</v>
      </c>
      <c r="C1132" s="20" t="s">
        <v>15576</v>
      </c>
      <c r="D1132" s="20" t="s">
        <v>445</v>
      </c>
      <c r="E1132" s="20" t="s">
        <v>10412</v>
      </c>
      <c r="F1132" s="20" t="s">
        <v>421</v>
      </c>
      <c r="G1132" s="20" t="s">
        <v>18134</v>
      </c>
      <c r="H1132" s="20" t="s">
        <v>15216</v>
      </c>
      <c r="I1132" s="20" t="s">
        <v>18135</v>
      </c>
      <c r="J1132" s="20" t="s">
        <v>101</v>
      </c>
      <c r="K1132" s="20" t="s">
        <v>14696</v>
      </c>
      <c r="L1132" s="20"/>
      <c r="M1132" s="20"/>
      <c r="N1132" s="20" t="s">
        <v>14698</v>
      </c>
      <c r="O1132" s="20" t="s">
        <v>14772</v>
      </c>
      <c r="P1132" s="20" t="s">
        <v>14700</v>
      </c>
      <c r="Q1132" s="20"/>
      <c r="R1132" s="20"/>
      <c r="S1132" s="20" t="s">
        <v>18136</v>
      </c>
      <c r="T1132" s="20" t="s">
        <v>14846</v>
      </c>
      <c r="U1132" s="20" t="s">
        <v>18144</v>
      </c>
      <c r="V1132" s="20" t="s">
        <v>18145</v>
      </c>
      <c r="W1132" s="20"/>
      <c r="X1132" s="20"/>
      <c r="Y1132" s="20" t="s">
        <v>69</v>
      </c>
      <c r="Z1132" s="20"/>
      <c r="AA1132" s="20" t="s">
        <v>18137</v>
      </c>
      <c r="AB1132" s="20" t="s">
        <v>69</v>
      </c>
      <c r="AC1132" s="20" t="s">
        <v>68</v>
      </c>
      <c r="AD1132" s="20" t="s">
        <v>69</v>
      </c>
      <c r="AE1132" s="20" t="s">
        <v>18138</v>
      </c>
      <c r="AF1132" s="20" t="s">
        <v>69</v>
      </c>
      <c r="AG1132" s="20" t="s">
        <v>18143</v>
      </c>
      <c r="AH1132" s="20"/>
      <c r="AI1132" s="20" t="s">
        <v>14887</v>
      </c>
      <c r="AJ1132" s="20" t="s">
        <v>14276</v>
      </c>
      <c r="AK1132" s="20" t="s">
        <v>14276</v>
      </c>
      <c r="AL1132" s="20"/>
      <c r="AM1132" s="20" t="s">
        <v>14910</v>
      </c>
      <c r="AN1132" s="20" t="s">
        <v>105</v>
      </c>
      <c r="AO1132" s="20"/>
    </row>
    <row r="1133" spans="1:41" x14ac:dyDescent="0.2">
      <c r="A1133" s="20" t="s">
        <v>10410</v>
      </c>
      <c r="B1133" s="20" t="s">
        <v>18133</v>
      </c>
      <c r="C1133" s="20" t="s">
        <v>15576</v>
      </c>
      <c r="D1133" s="20" t="s">
        <v>445</v>
      </c>
      <c r="E1133" s="20" t="s">
        <v>10412</v>
      </c>
      <c r="F1133" s="20" t="s">
        <v>421</v>
      </c>
      <c r="G1133" s="20" t="s">
        <v>18134</v>
      </c>
      <c r="H1133" s="20" t="s">
        <v>15216</v>
      </c>
      <c r="I1133" s="20" t="s">
        <v>18135</v>
      </c>
      <c r="J1133" s="20" t="s">
        <v>101</v>
      </c>
      <c r="K1133" s="20" t="s">
        <v>14696</v>
      </c>
      <c r="L1133" s="20"/>
      <c r="M1133" s="20"/>
      <c r="N1133" s="20" t="s">
        <v>14698</v>
      </c>
      <c r="O1133" s="20" t="s">
        <v>14772</v>
      </c>
      <c r="P1133" s="20" t="s">
        <v>14700</v>
      </c>
      <c r="Q1133" s="20"/>
      <c r="R1133" s="20"/>
      <c r="S1133" s="20" t="s">
        <v>18136</v>
      </c>
      <c r="T1133" s="20" t="s">
        <v>14704</v>
      </c>
      <c r="U1133" s="20" t="s">
        <v>14914</v>
      </c>
      <c r="V1133" s="20" t="s">
        <v>14773</v>
      </c>
      <c r="W1133" s="20"/>
      <c r="X1133" s="20"/>
      <c r="Y1133" s="20" t="s">
        <v>69</v>
      </c>
      <c r="Z1133" s="20"/>
      <c r="AA1133" s="20" t="s">
        <v>18137</v>
      </c>
      <c r="AB1133" s="20" t="s">
        <v>69</v>
      </c>
      <c r="AC1133" s="20" t="s">
        <v>68</v>
      </c>
      <c r="AD1133" s="20" t="s">
        <v>69</v>
      </c>
      <c r="AE1133" s="20" t="s">
        <v>18138</v>
      </c>
      <c r="AF1133" s="20" t="s">
        <v>69</v>
      </c>
      <c r="AG1133" s="20" t="s">
        <v>18143</v>
      </c>
      <c r="AH1133" s="20"/>
      <c r="AI1133" s="20" t="s">
        <v>14887</v>
      </c>
      <c r="AJ1133" s="20" t="s">
        <v>14276</v>
      </c>
      <c r="AK1133" s="20" t="s">
        <v>14276</v>
      </c>
      <c r="AL1133" s="20"/>
      <c r="AM1133" s="20" t="s">
        <v>14910</v>
      </c>
      <c r="AN1133" s="20" t="s">
        <v>105</v>
      </c>
      <c r="AO1133" s="20"/>
    </row>
    <row r="1134" spans="1:41" x14ac:dyDescent="0.2">
      <c r="A1134" s="20" t="s">
        <v>10410</v>
      </c>
      <c r="B1134" s="20" t="s">
        <v>18133</v>
      </c>
      <c r="C1134" s="20" t="s">
        <v>15576</v>
      </c>
      <c r="D1134" s="20" t="s">
        <v>445</v>
      </c>
      <c r="E1134" s="20" t="s">
        <v>10412</v>
      </c>
      <c r="F1134" s="20" t="s">
        <v>421</v>
      </c>
      <c r="G1134" s="20" t="s">
        <v>18134</v>
      </c>
      <c r="H1134" s="20" t="s">
        <v>15216</v>
      </c>
      <c r="I1134" s="20" t="s">
        <v>18135</v>
      </c>
      <c r="J1134" s="20" t="s">
        <v>101</v>
      </c>
      <c r="K1134" s="20" t="s">
        <v>14696</v>
      </c>
      <c r="L1134" s="20"/>
      <c r="M1134" s="20"/>
      <c r="N1134" s="20" t="s">
        <v>14698</v>
      </c>
      <c r="O1134" s="20" t="s">
        <v>14772</v>
      </c>
      <c r="P1134" s="20" t="s">
        <v>14700</v>
      </c>
      <c r="Q1134" s="20"/>
      <c r="R1134" s="20"/>
      <c r="S1134" s="20" t="s">
        <v>18136</v>
      </c>
      <c r="T1134" s="20" t="s">
        <v>14709</v>
      </c>
      <c r="U1134" s="20" t="s">
        <v>15290</v>
      </c>
      <c r="V1134" s="20" t="s">
        <v>15130</v>
      </c>
      <c r="W1134" s="20"/>
      <c r="X1134" s="20"/>
      <c r="Y1134" s="20" t="s">
        <v>69</v>
      </c>
      <c r="Z1134" s="20"/>
      <c r="AA1134" s="20" t="s">
        <v>18137</v>
      </c>
      <c r="AB1134" s="20" t="s">
        <v>69</v>
      </c>
      <c r="AC1134" s="20" t="s">
        <v>68</v>
      </c>
      <c r="AD1134" s="20" t="s">
        <v>69</v>
      </c>
      <c r="AE1134" s="20" t="s">
        <v>18138</v>
      </c>
      <c r="AF1134" s="20" t="s">
        <v>69</v>
      </c>
      <c r="AG1134" s="20" t="s">
        <v>18146</v>
      </c>
      <c r="AH1134" s="20"/>
      <c r="AI1134" s="20" t="s">
        <v>14887</v>
      </c>
      <c r="AJ1134" s="20" t="s">
        <v>14276</v>
      </c>
      <c r="AK1134" s="20" t="s">
        <v>14276</v>
      </c>
      <c r="AL1134" s="20"/>
      <c r="AM1134" s="20" t="s">
        <v>14910</v>
      </c>
      <c r="AN1134" s="20" t="s">
        <v>105</v>
      </c>
      <c r="AO1134" s="20"/>
    </row>
    <row r="1135" spans="1:41" x14ac:dyDescent="0.2">
      <c r="A1135" s="20" t="s">
        <v>10410</v>
      </c>
      <c r="B1135" s="20" t="s">
        <v>18133</v>
      </c>
      <c r="C1135" s="20" t="s">
        <v>15576</v>
      </c>
      <c r="D1135" s="20" t="s">
        <v>445</v>
      </c>
      <c r="E1135" s="20" t="s">
        <v>10412</v>
      </c>
      <c r="F1135" s="20" t="s">
        <v>421</v>
      </c>
      <c r="G1135" s="20" t="s">
        <v>18134</v>
      </c>
      <c r="H1135" s="20" t="s">
        <v>15216</v>
      </c>
      <c r="I1135" s="20" t="s">
        <v>18135</v>
      </c>
      <c r="J1135" s="20" t="s">
        <v>101</v>
      </c>
      <c r="K1135" s="20" t="s">
        <v>14696</v>
      </c>
      <c r="L1135" s="20"/>
      <c r="M1135" s="20"/>
      <c r="N1135" s="20" t="s">
        <v>14698</v>
      </c>
      <c r="O1135" s="20" t="s">
        <v>14772</v>
      </c>
      <c r="P1135" s="20" t="s">
        <v>14700</v>
      </c>
      <c r="Q1135" s="20"/>
      <c r="R1135" s="20"/>
      <c r="S1135" s="20" t="s">
        <v>18136</v>
      </c>
      <c r="T1135" s="20" t="s">
        <v>14846</v>
      </c>
      <c r="U1135" s="20" t="s">
        <v>15054</v>
      </c>
      <c r="V1135" s="20" t="s">
        <v>18147</v>
      </c>
      <c r="W1135" s="20"/>
      <c r="X1135" s="20"/>
      <c r="Y1135" s="20" t="s">
        <v>69</v>
      </c>
      <c r="Z1135" s="20"/>
      <c r="AA1135" s="20" t="s">
        <v>18137</v>
      </c>
      <c r="AB1135" s="20" t="s">
        <v>69</v>
      </c>
      <c r="AC1135" s="20" t="s">
        <v>68</v>
      </c>
      <c r="AD1135" s="20" t="s">
        <v>69</v>
      </c>
      <c r="AE1135" s="20" t="s">
        <v>18138</v>
      </c>
      <c r="AF1135" s="20" t="s">
        <v>69</v>
      </c>
      <c r="AG1135" s="20" t="s">
        <v>18146</v>
      </c>
      <c r="AH1135" s="20"/>
      <c r="AI1135" s="20" t="s">
        <v>14887</v>
      </c>
      <c r="AJ1135" s="20" t="s">
        <v>14276</v>
      </c>
      <c r="AK1135" s="20" t="s">
        <v>14276</v>
      </c>
      <c r="AL1135" s="20"/>
      <c r="AM1135" s="20" t="s">
        <v>14910</v>
      </c>
      <c r="AN1135" s="20" t="s">
        <v>105</v>
      </c>
      <c r="AO1135" s="20"/>
    </row>
    <row r="1136" spans="1:41" x14ac:dyDescent="0.2">
      <c r="A1136" s="20" t="s">
        <v>10410</v>
      </c>
      <c r="B1136" s="20" t="s">
        <v>18133</v>
      </c>
      <c r="C1136" s="20" t="s">
        <v>15576</v>
      </c>
      <c r="D1136" s="20" t="s">
        <v>445</v>
      </c>
      <c r="E1136" s="20" t="s">
        <v>10412</v>
      </c>
      <c r="F1136" s="20" t="s">
        <v>421</v>
      </c>
      <c r="G1136" s="20" t="s">
        <v>18134</v>
      </c>
      <c r="H1136" s="20" t="s">
        <v>15216</v>
      </c>
      <c r="I1136" s="20" t="s">
        <v>18135</v>
      </c>
      <c r="J1136" s="20" t="s">
        <v>101</v>
      </c>
      <c r="K1136" s="20" t="s">
        <v>14696</v>
      </c>
      <c r="L1136" s="20"/>
      <c r="M1136" s="20"/>
      <c r="N1136" s="20" t="s">
        <v>14698</v>
      </c>
      <c r="O1136" s="20" t="s">
        <v>14772</v>
      </c>
      <c r="P1136" s="20" t="s">
        <v>14700</v>
      </c>
      <c r="Q1136" s="20"/>
      <c r="R1136" s="20"/>
      <c r="S1136" s="20" t="s">
        <v>18136</v>
      </c>
      <c r="T1136" s="20" t="s">
        <v>14704</v>
      </c>
      <c r="U1136" s="20" t="s">
        <v>14914</v>
      </c>
      <c r="V1136" s="20" t="s">
        <v>14773</v>
      </c>
      <c r="W1136" s="20"/>
      <c r="X1136" s="20"/>
      <c r="Y1136" s="20" t="s">
        <v>69</v>
      </c>
      <c r="Z1136" s="20"/>
      <c r="AA1136" s="20" t="s">
        <v>18137</v>
      </c>
      <c r="AB1136" s="20" t="s">
        <v>69</v>
      </c>
      <c r="AC1136" s="20" t="s">
        <v>68</v>
      </c>
      <c r="AD1136" s="20" t="s">
        <v>69</v>
      </c>
      <c r="AE1136" s="20" t="s">
        <v>18138</v>
      </c>
      <c r="AF1136" s="20" t="s">
        <v>69</v>
      </c>
      <c r="AG1136" s="20" t="s">
        <v>18146</v>
      </c>
      <c r="AH1136" s="20"/>
      <c r="AI1136" s="20" t="s">
        <v>14887</v>
      </c>
      <c r="AJ1136" s="20" t="s">
        <v>14276</v>
      </c>
      <c r="AK1136" s="20" t="s">
        <v>14276</v>
      </c>
      <c r="AL1136" s="20"/>
      <c r="AM1136" s="20" t="s">
        <v>14910</v>
      </c>
      <c r="AN1136" s="20" t="s">
        <v>105</v>
      </c>
      <c r="AO1136" s="20"/>
    </row>
    <row r="1137" spans="1:41" x14ac:dyDescent="0.2">
      <c r="A1137" s="20" t="s">
        <v>10410</v>
      </c>
      <c r="B1137" s="20" t="s">
        <v>18133</v>
      </c>
      <c r="C1137" s="20" t="s">
        <v>15576</v>
      </c>
      <c r="D1137" s="20" t="s">
        <v>445</v>
      </c>
      <c r="E1137" s="20" t="s">
        <v>10412</v>
      </c>
      <c r="F1137" s="20" t="s">
        <v>421</v>
      </c>
      <c r="G1137" s="20" t="s">
        <v>18134</v>
      </c>
      <c r="H1137" s="20" t="s">
        <v>15216</v>
      </c>
      <c r="I1137" s="20" t="s">
        <v>18135</v>
      </c>
      <c r="J1137" s="20" t="s">
        <v>101</v>
      </c>
      <c r="K1137" s="20" t="s">
        <v>14696</v>
      </c>
      <c r="L1137" s="20"/>
      <c r="M1137" s="20"/>
      <c r="N1137" s="20" t="s">
        <v>14698</v>
      </c>
      <c r="O1137" s="20" t="s">
        <v>14772</v>
      </c>
      <c r="P1137" s="20" t="s">
        <v>14700</v>
      </c>
      <c r="Q1137" s="20"/>
      <c r="R1137" s="20"/>
      <c r="S1137" s="20" t="s">
        <v>18136</v>
      </c>
      <c r="T1137" s="20" t="s">
        <v>14709</v>
      </c>
      <c r="U1137" s="20" t="s">
        <v>18148</v>
      </c>
      <c r="V1137" s="20" t="s">
        <v>18149</v>
      </c>
      <c r="W1137" s="20"/>
      <c r="X1137" s="20"/>
      <c r="Y1137" s="20" t="s">
        <v>69</v>
      </c>
      <c r="Z1137" s="20"/>
      <c r="AA1137" s="20" t="s">
        <v>18137</v>
      </c>
      <c r="AB1137" s="20" t="s">
        <v>69</v>
      </c>
      <c r="AC1137" s="20" t="s">
        <v>68</v>
      </c>
      <c r="AD1137" s="20" t="s">
        <v>69</v>
      </c>
      <c r="AE1137" s="20" t="s">
        <v>18138</v>
      </c>
      <c r="AF1137" s="20" t="s">
        <v>68</v>
      </c>
      <c r="AG1137" s="20" t="s">
        <v>18150</v>
      </c>
      <c r="AH1137" s="20"/>
      <c r="AI1137" s="20" t="s">
        <v>14887</v>
      </c>
      <c r="AJ1137" s="20" t="s">
        <v>14276</v>
      </c>
      <c r="AK1137" s="20" t="s">
        <v>14276</v>
      </c>
      <c r="AL1137" s="20"/>
      <c r="AM1137" s="20" t="s">
        <v>14910</v>
      </c>
      <c r="AN1137" s="20" t="s">
        <v>105</v>
      </c>
      <c r="AO1137" s="20"/>
    </row>
    <row r="1138" spans="1:41" x14ac:dyDescent="0.2">
      <c r="A1138" s="20" t="s">
        <v>10410</v>
      </c>
      <c r="B1138" s="20" t="s">
        <v>18133</v>
      </c>
      <c r="C1138" s="20" t="s">
        <v>15576</v>
      </c>
      <c r="D1138" s="20" t="s">
        <v>445</v>
      </c>
      <c r="E1138" s="20" t="s">
        <v>10412</v>
      </c>
      <c r="F1138" s="20" t="s">
        <v>421</v>
      </c>
      <c r="G1138" s="20" t="s">
        <v>18134</v>
      </c>
      <c r="H1138" s="20" t="s">
        <v>15216</v>
      </c>
      <c r="I1138" s="20" t="s">
        <v>18135</v>
      </c>
      <c r="J1138" s="20" t="s">
        <v>101</v>
      </c>
      <c r="K1138" s="20" t="s">
        <v>14696</v>
      </c>
      <c r="L1138" s="20"/>
      <c r="M1138" s="20"/>
      <c r="N1138" s="20" t="s">
        <v>14698</v>
      </c>
      <c r="O1138" s="20" t="s">
        <v>14772</v>
      </c>
      <c r="P1138" s="20" t="s">
        <v>14700</v>
      </c>
      <c r="Q1138" s="20"/>
      <c r="R1138" s="20"/>
      <c r="S1138" s="20" t="s">
        <v>18136</v>
      </c>
      <c r="T1138" s="20" t="s">
        <v>14846</v>
      </c>
      <c r="U1138" s="20" t="s">
        <v>15871</v>
      </c>
      <c r="V1138" s="20" t="s">
        <v>15284</v>
      </c>
      <c r="W1138" s="20"/>
      <c r="X1138" s="20"/>
      <c r="Y1138" s="20" t="s">
        <v>69</v>
      </c>
      <c r="Z1138" s="20"/>
      <c r="AA1138" s="20" t="s">
        <v>18137</v>
      </c>
      <c r="AB1138" s="20" t="s">
        <v>69</v>
      </c>
      <c r="AC1138" s="20" t="s">
        <v>68</v>
      </c>
      <c r="AD1138" s="20" t="s">
        <v>69</v>
      </c>
      <c r="AE1138" s="20" t="s">
        <v>18138</v>
      </c>
      <c r="AF1138" s="20" t="s">
        <v>68</v>
      </c>
      <c r="AG1138" s="20" t="s">
        <v>18150</v>
      </c>
      <c r="AH1138" s="20"/>
      <c r="AI1138" s="20" t="s">
        <v>14887</v>
      </c>
      <c r="AJ1138" s="20" t="s">
        <v>14276</v>
      </c>
      <c r="AK1138" s="20" t="s">
        <v>14276</v>
      </c>
      <c r="AL1138" s="20"/>
      <c r="AM1138" s="20" t="s">
        <v>14910</v>
      </c>
      <c r="AN1138" s="20" t="s">
        <v>105</v>
      </c>
      <c r="AO1138" s="20"/>
    </row>
    <row r="1139" spans="1:41" x14ac:dyDescent="0.2">
      <c r="A1139" s="20" t="s">
        <v>10410</v>
      </c>
      <c r="B1139" s="20" t="s">
        <v>18133</v>
      </c>
      <c r="C1139" s="20" t="s">
        <v>15576</v>
      </c>
      <c r="D1139" s="20" t="s">
        <v>445</v>
      </c>
      <c r="E1139" s="20" t="s">
        <v>10412</v>
      </c>
      <c r="F1139" s="20" t="s">
        <v>421</v>
      </c>
      <c r="G1139" s="20" t="s">
        <v>18134</v>
      </c>
      <c r="H1139" s="20" t="s">
        <v>15216</v>
      </c>
      <c r="I1139" s="20" t="s">
        <v>18135</v>
      </c>
      <c r="J1139" s="20" t="s">
        <v>101</v>
      </c>
      <c r="K1139" s="20" t="s">
        <v>14696</v>
      </c>
      <c r="L1139" s="20"/>
      <c r="M1139" s="20"/>
      <c r="N1139" s="20" t="s">
        <v>14698</v>
      </c>
      <c r="O1139" s="20" t="s">
        <v>14772</v>
      </c>
      <c r="P1139" s="20" t="s">
        <v>14700</v>
      </c>
      <c r="Q1139" s="20"/>
      <c r="R1139" s="20"/>
      <c r="S1139" s="20" t="s">
        <v>18136</v>
      </c>
      <c r="T1139" s="20" t="s">
        <v>14704</v>
      </c>
      <c r="U1139" s="20" t="s">
        <v>14914</v>
      </c>
      <c r="V1139" s="20" t="s">
        <v>16769</v>
      </c>
      <c r="W1139" s="20"/>
      <c r="X1139" s="20"/>
      <c r="Y1139" s="20" t="s">
        <v>69</v>
      </c>
      <c r="Z1139" s="20"/>
      <c r="AA1139" s="20" t="s">
        <v>18137</v>
      </c>
      <c r="AB1139" s="20" t="s">
        <v>69</v>
      </c>
      <c r="AC1139" s="20" t="s">
        <v>68</v>
      </c>
      <c r="AD1139" s="20" t="s">
        <v>69</v>
      </c>
      <c r="AE1139" s="20" t="s">
        <v>18138</v>
      </c>
      <c r="AF1139" s="20" t="s">
        <v>68</v>
      </c>
      <c r="AG1139" s="20" t="s">
        <v>18150</v>
      </c>
      <c r="AH1139" s="20"/>
      <c r="AI1139" s="20" t="s">
        <v>14887</v>
      </c>
      <c r="AJ1139" s="20" t="s">
        <v>14276</v>
      </c>
      <c r="AK1139" s="20" t="s">
        <v>14276</v>
      </c>
      <c r="AL1139" s="20"/>
      <c r="AM1139" s="20" t="s">
        <v>14910</v>
      </c>
      <c r="AN1139" s="20" t="s">
        <v>105</v>
      </c>
      <c r="AO1139" s="20"/>
    </row>
    <row r="1140" spans="1:41" x14ac:dyDescent="0.2">
      <c r="A1140" s="20" t="s">
        <v>10977</v>
      </c>
      <c r="B1140" s="20" t="s">
        <v>18151</v>
      </c>
      <c r="C1140" s="20" t="s">
        <v>17802</v>
      </c>
      <c r="D1140" s="20" t="s">
        <v>419</v>
      </c>
      <c r="E1140" s="20" t="s">
        <v>10979</v>
      </c>
      <c r="F1140" s="20" t="s">
        <v>1383</v>
      </c>
      <c r="G1140" s="20" t="s">
        <v>18152</v>
      </c>
      <c r="H1140" s="20" t="s">
        <v>14694</v>
      </c>
      <c r="I1140" s="20" t="s">
        <v>18153</v>
      </c>
      <c r="J1140" s="20" t="s">
        <v>101</v>
      </c>
      <c r="K1140" s="20" t="s">
        <v>14866</v>
      </c>
      <c r="L1140" s="20" t="s">
        <v>18154</v>
      </c>
      <c r="M1140" s="20" t="s">
        <v>18155</v>
      </c>
      <c r="N1140" s="20" t="s">
        <v>14742</v>
      </c>
      <c r="O1140" s="20" t="s">
        <v>16348</v>
      </c>
      <c r="P1140" s="20" t="s">
        <v>14700</v>
      </c>
      <c r="Q1140" s="20"/>
      <c r="R1140" s="20"/>
      <c r="S1140" s="20" t="s">
        <v>14283</v>
      </c>
      <c r="T1140" s="20" t="s">
        <v>14704</v>
      </c>
      <c r="U1140" s="20" t="s">
        <v>15207</v>
      </c>
      <c r="V1140" s="20" t="s">
        <v>16593</v>
      </c>
      <c r="W1140" s="20"/>
      <c r="X1140" s="20"/>
      <c r="Y1140" s="20" t="s">
        <v>69</v>
      </c>
      <c r="Z1140" s="20"/>
      <c r="AA1140" s="20" t="s">
        <v>18156</v>
      </c>
      <c r="AB1140" s="20" t="s">
        <v>69</v>
      </c>
      <c r="AC1140" s="20" t="s">
        <v>69</v>
      </c>
      <c r="AD1140" s="20" t="s">
        <v>69</v>
      </c>
      <c r="AE1140" s="20" t="s">
        <v>18157</v>
      </c>
      <c r="AF1140" s="20" t="s">
        <v>69</v>
      </c>
      <c r="AG1140" s="20" t="s">
        <v>18158</v>
      </c>
      <c r="AH1140" s="20"/>
      <c r="AI1140" s="20"/>
      <c r="AJ1140" s="20" t="s">
        <v>14283</v>
      </c>
      <c r="AK1140" s="20" t="s">
        <v>14283</v>
      </c>
      <c r="AL1140" s="20"/>
      <c r="AM1140" s="20"/>
      <c r="AN1140" s="20" t="s">
        <v>105</v>
      </c>
      <c r="AO1140" s="20"/>
    </row>
    <row r="1141" spans="1:41" x14ac:dyDescent="0.2">
      <c r="A1141" s="20" t="s">
        <v>10977</v>
      </c>
      <c r="B1141" s="20" t="s">
        <v>18151</v>
      </c>
      <c r="C1141" s="20" t="s">
        <v>17802</v>
      </c>
      <c r="D1141" s="20" t="s">
        <v>419</v>
      </c>
      <c r="E1141" s="20" t="s">
        <v>10979</v>
      </c>
      <c r="F1141" s="20" t="s">
        <v>1383</v>
      </c>
      <c r="G1141" s="20" t="s">
        <v>18152</v>
      </c>
      <c r="H1141" s="20" t="s">
        <v>14694</v>
      </c>
      <c r="I1141" s="20" t="s">
        <v>18153</v>
      </c>
      <c r="J1141" s="20" t="s">
        <v>101</v>
      </c>
      <c r="K1141" s="20" t="s">
        <v>14866</v>
      </c>
      <c r="L1141" s="20" t="s">
        <v>18154</v>
      </c>
      <c r="M1141" s="20" t="s">
        <v>18155</v>
      </c>
      <c r="N1141" s="20" t="s">
        <v>14742</v>
      </c>
      <c r="O1141" s="20" t="s">
        <v>16348</v>
      </c>
      <c r="P1141" s="20" t="s">
        <v>14700</v>
      </c>
      <c r="Q1141" s="20"/>
      <c r="R1141" s="20"/>
      <c r="S1141" s="20" t="s">
        <v>14283</v>
      </c>
      <c r="T1141" s="20" t="s">
        <v>14709</v>
      </c>
      <c r="U1141" s="20" t="s">
        <v>18159</v>
      </c>
      <c r="V1141" s="20" t="s">
        <v>16227</v>
      </c>
      <c r="W1141" s="20"/>
      <c r="X1141" s="20"/>
      <c r="Y1141" s="20" t="s">
        <v>69</v>
      </c>
      <c r="Z1141" s="20"/>
      <c r="AA1141" s="20" t="s">
        <v>18156</v>
      </c>
      <c r="AB1141" s="20" t="s">
        <v>69</v>
      </c>
      <c r="AC1141" s="20" t="s">
        <v>69</v>
      </c>
      <c r="AD1141" s="20" t="s">
        <v>69</v>
      </c>
      <c r="AE1141" s="20" t="s">
        <v>18160</v>
      </c>
      <c r="AF1141" s="20" t="s">
        <v>69</v>
      </c>
      <c r="AG1141" s="20" t="s">
        <v>18158</v>
      </c>
      <c r="AH1141" s="20"/>
      <c r="AI1141" s="20"/>
      <c r="AJ1141" s="20" t="s">
        <v>14283</v>
      </c>
      <c r="AK1141" s="20" t="s">
        <v>14283</v>
      </c>
      <c r="AL1141" s="20"/>
      <c r="AM1141" s="20"/>
      <c r="AN1141" s="20" t="s">
        <v>105</v>
      </c>
      <c r="AO1141" s="20"/>
    </row>
    <row r="1142" spans="1:41" x14ac:dyDescent="0.2">
      <c r="A1142" s="20" t="s">
        <v>10977</v>
      </c>
      <c r="B1142" s="20" t="s">
        <v>18151</v>
      </c>
      <c r="C1142" s="20" t="s">
        <v>17802</v>
      </c>
      <c r="D1142" s="20" t="s">
        <v>419</v>
      </c>
      <c r="E1142" s="20" t="s">
        <v>10979</v>
      </c>
      <c r="F1142" s="20" t="s">
        <v>1383</v>
      </c>
      <c r="G1142" s="20" t="s">
        <v>18152</v>
      </c>
      <c r="H1142" s="20" t="s">
        <v>14694</v>
      </c>
      <c r="I1142" s="20" t="s">
        <v>18153</v>
      </c>
      <c r="J1142" s="20" t="s">
        <v>101</v>
      </c>
      <c r="K1142" s="20" t="s">
        <v>14866</v>
      </c>
      <c r="L1142" s="20" t="s">
        <v>18154</v>
      </c>
      <c r="M1142" s="20" t="s">
        <v>18155</v>
      </c>
      <c r="N1142" s="20" t="s">
        <v>14742</v>
      </c>
      <c r="O1142" s="20" t="s">
        <v>16348</v>
      </c>
      <c r="P1142" s="20" t="s">
        <v>14700</v>
      </c>
      <c r="Q1142" s="20"/>
      <c r="R1142" s="20"/>
      <c r="S1142" s="20" t="s">
        <v>14283</v>
      </c>
      <c r="T1142" s="20" t="s">
        <v>14704</v>
      </c>
      <c r="U1142" s="20" t="s">
        <v>15548</v>
      </c>
      <c r="V1142" s="20" t="s">
        <v>18012</v>
      </c>
      <c r="W1142" s="20"/>
      <c r="X1142" s="20"/>
      <c r="Y1142" s="20" t="s">
        <v>69</v>
      </c>
      <c r="Z1142" s="20"/>
      <c r="AA1142" s="20" t="s">
        <v>18156</v>
      </c>
      <c r="AB1142" s="20" t="s">
        <v>69</v>
      </c>
      <c r="AC1142" s="20" t="s">
        <v>69</v>
      </c>
      <c r="AD1142" s="20" t="s">
        <v>69</v>
      </c>
      <c r="AE1142" s="20" t="s">
        <v>18161</v>
      </c>
      <c r="AF1142" s="20" t="s">
        <v>69</v>
      </c>
      <c r="AG1142" s="20" t="s">
        <v>18162</v>
      </c>
      <c r="AH1142" s="20"/>
      <c r="AI1142" s="20"/>
      <c r="AJ1142" s="20" t="s">
        <v>14283</v>
      </c>
      <c r="AK1142" s="20" t="s">
        <v>14283</v>
      </c>
      <c r="AL1142" s="20"/>
      <c r="AM1142" s="20"/>
      <c r="AN1142" s="20" t="s">
        <v>105</v>
      </c>
      <c r="AO1142" s="20"/>
    </row>
    <row r="1143" spans="1:41" x14ac:dyDescent="0.2">
      <c r="A1143" s="20" t="s">
        <v>10977</v>
      </c>
      <c r="B1143" s="20" t="s">
        <v>18151</v>
      </c>
      <c r="C1143" s="20" t="s">
        <v>17802</v>
      </c>
      <c r="D1143" s="20" t="s">
        <v>419</v>
      </c>
      <c r="E1143" s="20" t="s">
        <v>10979</v>
      </c>
      <c r="F1143" s="20" t="s">
        <v>1383</v>
      </c>
      <c r="G1143" s="20" t="s">
        <v>18152</v>
      </c>
      <c r="H1143" s="20" t="s">
        <v>14694</v>
      </c>
      <c r="I1143" s="20" t="s">
        <v>18153</v>
      </c>
      <c r="J1143" s="20" t="s">
        <v>101</v>
      </c>
      <c r="K1143" s="20" t="s">
        <v>14866</v>
      </c>
      <c r="L1143" s="20" t="s">
        <v>18154</v>
      </c>
      <c r="M1143" s="20" t="s">
        <v>18155</v>
      </c>
      <c r="N1143" s="20" t="s">
        <v>14742</v>
      </c>
      <c r="O1143" s="20" t="s">
        <v>16348</v>
      </c>
      <c r="P1143" s="20" t="s">
        <v>14700</v>
      </c>
      <c r="Q1143" s="20"/>
      <c r="R1143" s="20"/>
      <c r="S1143" s="20" t="s">
        <v>14283</v>
      </c>
      <c r="T1143" s="20" t="s">
        <v>14709</v>
      </c>
      <c r="U1143" s="20" t="s">
        <v>18163</v>
      </c>
      <c r="V1143" s="20" t="s">
        <v>18164</v>
      </c>
      <c r="W1143" s="20"/>
      <c r="X1143" s="20"/>
      <c r="Y1143" s="20" t="s">
        <v>69</v>
      </c>
      <c r="Z1143" s="20"/>
      <c r="AA1143" s="20" t="s">
        <v>18156</v>
      </c>
      <c r="AB1143" s="20" t="s">
        <v>69</v>
      </c>
      <c r="AC1143" s="20" t="s">
        <v>69</v>
      </c>
      <c r="AD1143" s="20" t="s">
        <v>69</v>
      </c>
      <c r="AE1143" s="20" t="s">
        <v>18165</v>
      </c>
      <c r="AF1143" s="20" t="s">
        <v>69</v>
      </c>
      <c r="AG1143" s="20" t="s">
        <v>18162</v>
      </c>
      <c r="AH1143" s="20"/>
      <c r="AI1143" s="20"/>
      <c r="AJ1143" s="20" t="s">
        <v>14283</v>
      </c>
      <c r="AK1143" s="20" t="s">
        <v>14283</v>
      </c>
      <c r="AL1143" s="20"/>
      <c r="AM1143" s="20"/>
      <c r="AN1143" s="20" t="s">
        <v>105</v>
      </c>
      <c r="AO1143" s="20"/>
    </row>
    <row r="1144" spans="1:41" x14ac:dyDescent="0.2">
      <c r="A1144" s="20" t="s">
        <v>10977</v>
      </c>
      <c r="B1144" s="20" t="s">
        <v>18151</v>
      </c>
      <c r="C1144" s="20" t="s">
        <v>17802</v>
      </c>
      <c r="D1144" s="20" t="s">
        <v>419</v>
      </c>
      <c r="E1144" s="20" t="s">
        <v>10979</v>
      </c>
      <c r="F1144" s="20" t="s">
        <v>1383</v>
      </c>
      <c r="G1144" s="20" t="s">
        <v>18152</v>
      </c>
      <c r="H1144" s="20" t="s">
        <v>14694</v>
      </c>
      <c r="I1144" s="20" t="s">
        <v>18153</v>
      </c>
      <c r="J1144" s="20" t="s">
        <v>101</v>
      </c>
      <c r="K1144" s="20" t="s">
        <v>14866</v>
      </c>
      <c r="L1144" s="20" t="s">
        <v>18154</v>
      </c>
      <c r="M1144" s="20" t="s">
        <v>18155</v>
      </c>
      <c r="N1144" s="20" t="s">
        <v>14698</v>
      </c>
      <c r="O1144" s="20" t="s">
        <v>16348</v>
      </c>
      <c r="P1144" s="20" t="s">
        <v>14700</v>
      </c>
      <c r="Q1144" s="20"/>
      <c r="R1144" s="20"/>
      <c r="S1144" s="20" t="s">
        <v>14283</v>
      </c>
      <c r="T1144" s="20" t="s">
        <v>14704</v>
      </c>
      <c r="U1144" s="20" t="s">
        <v>15556</v>
      </c>
      <c r="V1144" s="20" t="s">
        <v>18012</v>
      </c>
      <c r="W1144" s="20"/>
      <c r="X1144" s="20"/>
      <c r="Y1144" s="20" t="s">
        <v>69</v>
      </c>
      <c r="Z1144" s="20"/>
      <c r="AA1144" s="20" t="s">
        <v>18156</v>
      </c>
      <c r="AB1144" s="20" t="s">
        <v>69</v>
      </c>
      <c r="AC1144" s="20" t="s">
        <v>69</v>
      </c>
      <c r="AD1144" s="20" t="s">
        <v>69</v>
      </c>
      <c r="AE1144" s="20" t="s">
        <v>18166</v>
      </c>
      <c r="AF1144" s="20" t="s">
        <v>69</v>
      </c>
      <c r="AG1144" s="20" t="s">
        <v>18167</v>
      </c>
      <c r="AH1144" s="20"/>
      <c r="AI1144" s="20"/>
      <c r="AJ1144" s="20" t="s">
        <v>14283</v>
      </c>
      <c r="AK1144" s="20" t="s">
        <v>14283</v>
      </c>
      <c r="AL1144" s="20"/>
      <c r="AM1144" s="20"/>
      <c r="AN1144" s="20" t="s">
        <v>105</v>
      </c>
      <c r="AO1144" s="20"/>
    </row>
    <row r="1145" spans="1:41" x14ac:dyDescent="0.2">
      <c r="A1145" s="20" t="s">
        <v>10977</v>
      </c>
      <c r="B1145" s="20" t="s">
        <v>18151</v>
      </c>
      <c r="C1145" s="20" t="s">
        <v>17802</v>
      </c>
      <c r="D1145" s="20" t="s">
        <v>419</v>
      </c>
      <c r="E1145" s="20" t="s">
        <v>10979</v>
      </c>
      <c r="F1145" s="20" t="s">
        <v>1383</v>
      </c>
      <c r="G1145" s="20" t="s">
        <v>18152</v>
      </c>
      <c r="H1145" s="20" t="s">
        <v>14694</v>
      </c>
      <c r="I1145" s="20" t="s">
        <v>18153</v>
      </c>
      <c r="J1145" s="20" t="s">
        <v>101</v>
      </c>
      <c r="K1145" s="20" t="s">
        <v>14866</v>
      </c>
      <c r="L1145" s="20" t="s">
        <v>18154</v>
      </c>
      <c r="M1145" s="20" t="s">
        <v>18155</v>
      </c>
      <c r="N1145" s="20" t="s">
        <v>14698</v>
      </c>
      <c r="O1145" s="20" t="s">
        <v>16348</v>
      </c>
      <c r="P1145" s="20" t="s">
        <v>14700</v>
      </c>
      <c r="Q1145" s="20"/>
      <c r="R1145" s="20"/>
      <c r="S1145" s="20" t="s">
        <v>14283</v>
      </c>
      <c r="T1145" s="20" t="s">
        <v>14709</v>
      </c>
      <c r="U1145" s="20" t="s">
        <v>18168</v>
      </c>
      <c r="V1145" s="20" t="s">
        <v>18169</v>
      </c>
      <c r="W1145" s="20"/>
      <c r="X1145" s="20"/>
      <c r="Y1145" s="20" t="s">
        <v>69</v>
      </c>
      <c r="Z1145" s="20"/>
      <c r="AA1145" s="20" t="s">
        <v>18156</v>
      </c>
      <c r="AB1145" s="20" t="s">
        <v>69</v>
      </c>
      <c r="AC1145" s="20" t="s">
        <v>69</v>
      </c>
      <c r="AD1145" s="20" t="s">
        <v>69</v>
      </c>
      <c r="AE1145" s="20" t="s">
        <v>18170</v>
      </c>
      <c r="AF1145" s="20" t="s">
        <v>69</v>
      </c>
      <c r="AG1145" s="20" t="s">
        <v>18167</v>
      </c>
      <c r="AH1145" s="20"/>
      <c r="AI1145" s="20"/>
      <c r="AJ1145" s="20" t="s">
        <v>14283</v>
      </c>
      <c r="AK1145" s="20" t="s">
        <v>14283</v>
      </c>
      <c r="AL1145" s="20"/>
      <c r="AM1145" s="20"/>
      <c r="AN1145" s="20" t="s">
        <v>105</v>
      </c>
      <c r="AO1145" s="20"/>
    </row>
    <row r="1146" spans="1:41" x14ac:dyDescent="0.2">
      <c r="A1146" s="20" t="s">
        <v>10977</v>
      </c>
      <c r="B1146" s="20" t="s">
        <v>18151</v>
      </c>
      <c r="C1146" s="20" t="s">
        <v>17802</v>
      </c>
      <c r="D1146" s="20" t="s">
        <v>419</v>
      </c>
      <c r="E1146" s="20" t="s">
        <v>10979</v>
      </c>
      <c r="F1146" s="20" t="s">
        <v>1383</v>
      </c>
      <c r="G1146" s="20" t="s">
        <v>18152</v>
      </c>
      <c r="H1146" s="20" t="s">
        <v>14694</v>
      </c>
      <c r="I1146" s="20" t="s">
        <v>18153</v>
      </c>
      <c r="J1146" s="20" t="s">
        <v>101</v>
      </c>
      <c r="K1146" s="20" t="s">
        <v>14866</v>
      </c>
      <c r="L1146" s="20" t="s">
        <v>18154</v>
      </c>
      <c r="M1146" s="20" t="s">
        <v>18155</v>
      </c>
      <c r="N1146" s="20" t="s">
        <v>14889</v>
      </c>
      <c r="O1146" s="20" t="s">
        <v>16348</v>
      </c>
      <c r="P1146" s="20" t="s">
        <v>14700</v>
      </c>
      <c r="Q1146" s="20"/>
      <c r="R1146" s="20"/>
      <c r="S1146" s="20" t="s">
        <v>14283</v>
      </c>
      <c r="T1146" s="20" t="s">
        <v>14704</v>
      </c>
      <c r="U1146" s="20" t="s">
        <v>15556</v>
      </c>
      <c r="V1146" s="20" t="s">
        <v>18012</v>
      </c>
      <c r="W1146" s="20"/>
      <c r="X1146" s="20"/>
      <c r="Y1146" s="20" t="s">
        <v>69</v>
      </c>
      <c r="Z1146" s="20"/>
      <c r="AA1146" s="20" t="s">
        <v>18156</v>
      </c>
      <c r="AB1146" s="20" t="s">
        <v>69</v>
      </c>
      <c r="AC1146" s="20" t="s">
        <v>69</v>
      </c>
      <c r="AD1146" s="20" t="s">
        <v>69</v>
      </c>
      <c r="AE1146" s="20" t="s">
        <v>18166</v>
      </c>
      <c r="AF1146" s="20" t="s">
        <v>69</v>
      </c>
      <c r="AG1146" s="20" t="s">
        <v>18167</v>
      </c>
      <c r="AH1146" s="20"/>
      <c r="AI1146" s="20"/>
      <c r="AJ1146" s="20" t="s">
        <v>14283</v>
      </c>
      <c r="AK1146" s="20" t="s">
        <v>14283</v>
      </c>
      <c r="AL1146" s="20"/>
      <c r="AM1146" s="20"/>
      <c r="AN1146" s="20" t="s">
        <v>105</v>
      </c>
      <c r="AO1146" s="20"/>
    </row>
    <row r="1147" spans="1:41" x14ac:dyDescent="0.2">
      <c r="A1147" s="20" t="s">
        <v>10977</v>
      </c>
      <c r="B1147" s="20" t="s">
        <v>18151</v>
      </c>
      <c r="C1147" s="20" t="s">
        <v>17802</v>
      </c>
      <c r="D1147" s="20" t="s">
        <v>419</v>
      </c>
      <c r="E1147" s="20" t="s">
        <v>10979</v>
      </c>
      <c r="F1147" s="20" t="s">
        <v>1383</v>
      </c>
      <c r="G1147" s="20" t="s">
        <v>18152</v>
      </c>
      <c r="H1147" s="20" t="s">
        <v>14694</v>
      </c>
      <c r="I1147" s="20" t="s">
        <v>18153</v>
      </c>
      <c r="J1147" s="20" t="s">
        <v>101</v>
      </c>
      <c r="K1147" s="20" t="s">
        <v>14866</v>
      </c>
      <c r="L1147" s="20" t="s">
        <v>18154</v>
      </c>
      <c r="M1147" s="20" t="s">
        <v>18155</v>
      </c>
      <c r="N1147" s="20" t="s">
        <v>14889</v>
      </c>
      <c r="O1147" s="20" t="s">
        <v>16348</v>
      </c>
      <c r="P1147" s="20" t="s">
        <v>14700</v>
      </c>
      <c r="Q1147" s="20"/>
      <c r="R1147" s="20"/>
      <c r="S1147" s="20" t="s">
        <v>14283</v>
      </c>
      <c r="T1147" s="20" t="s">
        <v>14709</v>
      </c>
      <c r="U1147" s="20" t="s">
        <v>18171</v>
      </c>
      <c r="V1147" s="20" t="s">
        <v>18164</v>
      </c>
      <c r="W1147" s="20"/>
      <c r="X1147" s="20"/>
      <c r="Y1147" s="20" t="s">
        <v>69</v>
      </c>
      <c r="Z1147" s="20"/>
      <c r="AA1147" s="20" t="s">
        <v>18156</v>
      </c>
      <c r="AB1147" s="20" t="s">
        <v>69</v>
      </c>
      <c r="AC1147" s="20" t="s">
        <v>69</v>
      </c>
      <c r="AD1147" s="20" t="s">
        <v>69</v>
      </c>
      <c r="AE1147" s="20" t="s">
        <v>18170</v>
      </c>
      <c r="AF1147" s="20" t="s">
        <v>69</v>
      </c>
      <c r="AG1147" s="20" t="s">
        <v>18167</v>
      </c>
      <c r="AH1147" s="20"/>
      <c r="AI1147" s="20"/>
      <c r="AJ1147" s="20" t="s">
        <v>14283</v>
      </c>
      <c r="AK1147" s="20" t="s">
        <v>14283</v>
      </c>
      <c r="AL1147" s="20"/>
      <c r="AM1147" s="20"/>
      <c r="AN1147" s="20" t="s">
        <v>105</v>
      </c>
      <c r="AO1147" s="20"/>
    </row>
    <row r="1148" spans="1:41" x14ac:dyDescent="0.2">
      <c r="A1148" s="20" t="s">
        <v>10977</v>
      </c>
      <c r="B1148" s="20" t="s">
        <v>18151</v>
      </c>
      <c r="C1148" s="20" t="s">
        <v>17802</v>
      </c>
      <c r="D1148" s="20" t="s">
        <v>419</v>
      </c>
      <c r="E1148" s="20" t="s">
        <v>10979</v>
      </c>
      <c r="F1148" s="20" t="s">
        <v>1383</v>
      </c>
      <c r="G1148" s="20" t="s">
        <v>18152</v>
      </c>
      <c r="H1148" s="20" t="s">
        <v>14694</v>
      </c>
      <c r="I1148" s="20" t="s">
        <v>18153</v>
      </c>
      <c r="J1148" s="20" t="s">
        <v>101</v>
      </c>
      <c r="K1148" s="20" t="s">
        <v>14866</v>
      </c>
      <c r="L1148" s="20" t="s">
        <v>18154</v>
      </c>
      <c r="M1148" s="20" t="s">
        <v>18155</v>
      </c>
      <c r="N1148" s="20" t="s">
        <v>110</v>
      </c>
      <c r="O1148" s="20" t="s">
        <v>16348</v>
      </c>
      <c r="P1148" s="20" t="s">
        <v>14700</v>
      </c>
      <c r="Q1148" s="20"/>
      <c r="R1148" s="20"/>
      <c r="S1148" s="20" t="s">
        <v>14283</v>
      </c>
      <c r="T1148" s="20" t="s">
        <v>14704</v>
      </c>
      <c r="U1148" s="20" t="s">
        <v>14892</v>
      </c>
      <c r="V1148" s="20" t="s">
        <v>14796</v>
      </c>
      <c r="W1148" s="20"/>
      <c r="X1148" s="20"/>
      <c r="Y1148" s="20" t="s">
        <v>69</v>
      </c>
      <c r="Z1148" s="20"/>
      <c r="AA1148" s="20" t="s">
        <v>18156</v>
      </c>
      <c r="AB1148" s="20" t="s">
        <v>69</v>
      </c>
      <c r="AC1148" s="20" t="s">
        <v>69</v>
      </c>
      <c r="AD1148" s="20" t="s">
        <v>69</v>
      </c>
      <c r="AE1148" s="20" t="s">
        <v>18172</v>
      </c>
      <c r="AF1148" s="20" t="s">
        <v>69</v>
      </c>
      <c r="AG1148" s="20" t="s">
        <v>18173</v>
      </c>
      <c r="AH1148" s="20"/>
      <c r="AI1148" s="20"/>
      <c r="AJ1148" s="20" t="s">
        <v>14283</v>
      </c>
      <c r="AK1148" s="20" t="s">
        <v>14283</v>
      </c>
      <c r="AL1148" s="20"/>
      <c r="AM1148" s="20"/>
      <c r="AN1148" s="20" t="s">
        <v>105</v>
      </c>
      <c r="AO1148" s="20"/>
    </row>
    <row r="1149" spans="1:41" x14ac:dyDescent="0.2">
      <c r="A1149" s="20" t="s">
        <v>10977</v>
      </c>
      <c r="B1149" s="20" t="s">
        <v>18151</v>
      </c>
      <c r="C1149" s="20" t="s">
        <v>17802</v>
      </c>
      <c r="D1149" s="20" t="s">
        <v>419</v>
      </c>
      <c r="E1149" s="20" t="s">
        <v>10979</v>
      </c>
      <c r="F1149" s="20" t="s">
        <v>1383</v>
      </c>
      <c r="G1149" s="20" t="s">
        <v>18152</v>
      </c>
      <c r="H1149" s="20" t="s">
        <v>14694</v>
      </c>
      <c r="I1149" s="20" t="s">
        <v>18153</v>
      </c>
      <c r="J1149" s="20" t="s">
        <v>101</v>
      </c>
      <c r="K1149" s="20" t="s">
        <v>14866</v>
      </c>
      <c r="L1149" s="20" t="s">
        <v>18154</v>
      </c>
      <c r="M1149" s="20" t="s">
        <v>18155</v>
      </c>
      <c r="N1149" s="20" t="s">
        <v>110</v>
      </c>
      <c r="O1149" s="20" t="s">
        <v>16348</v>
      </c>
      <c r="P1149" s="20" t="s">
        <v>14700</v>
      </c>
      <c r="Q1149" s="20"/>
      <c r="R1149" s="20"/>
      <c r="S1149" s="20" t="s">
        <v>14283</v>
      </c>
      <c r="T1149" s="20" t="s">
        <v>14709</v>
      </c>
      <c r="U1149" s="20" t="s">
        <v>18174</v>
      </c>
      <c r="V1149" s="20" t="s">
        <v>18175</v>
      </c>
      <c r="W1149" s="20"/>
      <c r="X1149" s="20"/>
      <c r="Y1149" s="20" t="s">
        <v>69</v>
      </c>
      <c r="Z1149" s="20"/>
      <c r="AA1149" s="20" t="s">
        <v>18156</v>
      </c>
      <c r="AB1149" s="20" t="s">
        <v>69</v>
      </c>
      <c r="AC1149" s="20" t="s">
        <v>69</v>
      </c>
      <c r="AD1149" s="20" t="s">
        <v>69</v>
      </c>
      <c r="AE1149" s="20" t="s">
        <v>18176</v>
      </c>
      <c r="AF1149" s="20" t="s">
        <v>69</v>
      </c>
      <c r="AG1149" s="20" t="s">
        <v>18173</v>
      </c>
      <c r="AH1149" s="20"/>
      <c r="AI1149" s="20"/>
      <c r="AJ1149" s="20" t="s">
        <v>14283</v>
      </c>
      <c r="AK1149" s="20" t="s">
        <v>14283</v>
      </c>
      <c r="AL1149" s="20"/>
      <c r="AM1149" s="20"/>
      <c r="AN1149" s="20" t="s">
        <v>105</v>
      </c>
      <c r="AO1149" s="20"/>
    </row>
    <row r="1150" spans="1:41" x14ac:dyDescent="0.2">
      <c r="A1150" s="20" t="s">
        <v>10977</v>
      </c>
      <c r="B1150" s="20" t="s">
        <v>18151</v>
      </c>
      <c r="C1150" s="20" t="s">
        <v>17802</v>
      </c>
      <c r="D1150" s="20" t="s">
        <v>419</v>
      </c>
      <c r="E1150" s="20" t="s">
        <v>10979</v>
      </c>
      <c r="F1150" s="20" t="s">
        <v>1383</v>
      </c>
      <c r="G1150" s="20" t="s">
        <v>18152</v>
      </c>
      <c r="H1150" s="20" t="s">
        <v>14694</v>
      </c>
      <c r="I1150" s="20" t="s">
        <v>18153</v>
      </c>
      <c r="J1150" s="20" t="s">
        <v>101</v>
      </c>
      <c r="K1150" s="20" t="s">
        <v>14866</v>
      </c>
      <c r="L1150" s="20" t="s">
        <v>18154</v>
      </c>
      <c r="M1150" s="20" t="s">
        <v>18155</v>
      </c>
      <c r="N1150" s="20" t="s">
        <v>14742</v>
      </c>
      <c r="O1150" s="20" t="s">
        <v>16348</v>
      </c>
      <c r="P1150" s="20" t="s">
        <v>14700</v>
      </c>
      <c r="Q1150" s="20"/>
      <c r="R1150" s="20"/>
      <c r="S1150" s="20" t="s">
        <v>14283</v>
      </c>
      <c r="T1150" s="20" t="s">
        <v>14704</v>
      </c>
      <c r="U1150" s="20" t="s">
        <v>14812</v>
      </c>
      <c r="V1150" s="20" t="s">
        <v>17932</v>
      </c>
      <c r="W1150" s="20"/>
      <c r="X1150" s="20"/>
      <c r="Y1150" s="20" t="s">
        <v>69</v>
      </c>
      <c r="Z1150" s="20"/>
      <c r="AA1150" s="20" t="s">
        <v>18177</v>
      </c>
      <c r="AB1150" s="20" t="s">
        <v>69</v>
      </c>
      <c r="AC1150" s="20" t="s">
        <v>69</v>
      </c>
      <c r="AD1150" s="20" t="s">
        <v>69</v>
      </c>
      <c r="AE1150" s="20" t="s">
        <v>18178</v>
      </c>
      <c r="AF1150" s="20" t="s">
        <v>68</v>
      </c>
      <c r="AG1150" s="20" t="s">
        <v>18179</v>
      </c>
      <c r="AH1150" s="20"/>
      <c r="AI1150" s="20"/>
      <c r="AJ1150" s="20" t="s">
        <v>14283</v>
      </c>
      <c r="AK1150" s="20" t="s">
        <v>14283</v>
      </c>
      <c r="AL1150" s="20"/>
      <c r="AM1150" s="20"/>
      <c r="AN1150" s="20" t="s">
        <v>105</v>
      </c>
      <c r="AO1150" s="20"/>
    </row>
    <row r="1151" spans="1:41" x14ac:dyDescent="0.2">
      <c r="A1151" s="20" t="s">
        <v>10977</v>
      </c>
      <c r="B1151" s="20" t="s">
        <v>18151</v>
      </c>
      <c r="C1151" s="20" t="s">
        <v>17802</v>
      </c>
      <c r="D1151" s="20" t="s">
        <v>419</v>
      </c>
      <c r="E1151" s="20" t="s">
        <v>10979</v>
      </c>
      <c r="F1151" s="20" t="s">
        <v>1383</v>
      </c>
      <c r="G1151" s="20" t="s">
        <v>18152</v>
      </c>
      <c r="H1151" s="20" t="s">
        <v>14694</v>
      </c>
      <c r="I1151" s="20" t="s">
        <v>18153</v>
      </c>
      <c r="J1151" s="20" t="s">
        <v>101</v>
      </c>
      <c r="K1151" s="20" t="s">
        <v>14866</v>
      </c>
      <c r="L1151" s="20" t="s">
        <v>18154</v>
      </c>
      <c r="M1151" s="20" t="s">
        <v>18155</v>
      </c>
      <c r="N1151" s="20" t="s">
        <v>14742</v>
      </c>
      <c r="O1151" s="20" t="s">
        <v>16348</v>
      </c>
      <c r="P1151" s="20" t="s">
        <v>14700</v>
      </c>
      <c r="Q1151" s="20"/>
      <c r="R1151" s="20"/>
      <c r="S1151" s="20" t="s">
        <v>14283</v>
      </c>
      <c r="T1151" s="20" t="s">
        <v>14709</v>
      </c>
      <c r="U1151" s="20" t="s">
        <v>18180</v>
      </c>
      <c r="V1151" s="20" t="s">
        <v>18181</v>
      </c>
      <c r="W1151" s="20"/>
      <c r="X1151" s="20"/>
      <c r="Y1151" s="20" t="s">
        <v>69</v>
      </c>
      <c r="Z1151" s="20"/>
      <c r="AA1151" s="20" t="s">
        <v>18177</v>
      </c>
      <c r="AB1151" s="20" t="s">
        <v>69</v>
      </c>
      <c r="AC1151" s="20" t="s">
        <v>69</v>
      </c>
      <c r="AD1151" s="20" t="s">
        <v>69</v>
      </c>
      <c r="AE1151" s="20" t="s">
        <v>18182</v>
      </c>
      <c r="AF1151" s="20" t="s">
        <v>68</v>
      </c>
      <c r="AG1151" s="20" t="s">
        <v>18179</v>
      </c>
      <c r="AH1151" s="20"/>
      <c r="AI1151" s="20"/>
      <c r="AJ1151" s="20" t="s">
        <v>14283</v>
      </c>
      <c r="AK1151" s="20" t="s">
        <v>14283</v>
      </c>
      <c r="AL1151" s="20"/>
      <c r="AM1151" s="20"/>
      <c r="AN1151" s="20" t="s">
        <v>105</v>
      </c>
      <c r="AO1151" s="20"/>
    </row>
    <row r="1152" spans="1:41" x14ac:dyDescent="0.2">
      <c r="A1152" s="20" t="s">
        <v>10977</v>
      </c>
      <c r="B1152" s="20" t="s">
        <v>18151</v>
      </c>
      <c r="C1152" s="20" t="s">
        <v>17802</v>
      </c>
      <c r="D1152" s="20" t="s">
        <v>419</v>
      </c>
      <c r="E1152" s="20" t="s">
        <v>10979</v>
      </c>
      <c r="F1152" s="20" t="s">
        <v>1383</v>
      </c>
      <c r="G1152" s="20" t="s">
        <v>18152</v>
      </c>
      <c r="H1152" s="20" t="s">
        <v>14694</v>
      </c>
      <c r="I1152" s="20" t="s">
        <v>18153</v>
      </c>
      <c r="J1152" s="20" t="s">
        <v>101</v>
      </c>
      <c r="K1152" s="20" t="s">
        <v>14866</v>
      </c>
      <c r="L1152" s="20" t="s">
        <v>18154</v>
      </c>
      <c r="M1152" s="20" t="s">
        <v>18155</v>
      </c>
      <c r="N1152" s="20" t="s">
        <v>14742</v>
      </c>
      <c r="O1152" s="20" t="s">
        <v>16348</v>
      </c>
      <c r="P1152" s="20" t="s">
        <v>14700</v>
      </c>
      <c r="Q1152" s="20"/>
      <c r="R1152" s="20"/>
      <c r="S1152" s="20" t="s">
        <v>14283</v>
      </c>
      <c r="T1152" s="20" t="s">
        <v>14704</v>
      </c>
      <c r="U1152" s="20" t="s">
        <v>14891</v>
      </c>
      <c r="V1152" s="20" t="s">
        <v>14705</v>
      </c>
      <c r="W1152" s="20"/>
      <c r="X1152" s="20"/>
      <c r="Y1152" s="20" t="s">
        <v>69</v>
      </c>
      <c r="Z1152" s="20"/>
      <c r="AA1152" s="20" t="s">
        <v>18177</v>
      </c>
      <c r="AB1152" s="20" t="s">
        <v>69</v>
      </c>
      <c r="AC1152" s="20" t="s">
        <v>69</v>
      </c>
      <c r="AD1152" s="20" t="s">
        <v>69</v>
      </c>
      <c r="AE1152" s="20" t="s">
        <v>18183</v>
      </c>
      <c r="AF1152" s="20" t="s">
        <v>68</v>
      </c>
      <c r="AG1152" s="20" t="s">
        <v>18184</v>
      </c>
      <c r="AH1152" s="20"/>
      <c r="AI1152" s="20"/>
      <c r="AJ1152" s="20" t="s">
        <v>14283</v>
      </c>
      <c r="AK1152" s="20" t="s">
        <v>14283</v>
      </c>
      <c r="AL1152" s="20"/>
      <c r="AM1152" s="20"/>
      <c r="AN1152" s="20" t="s">
        <v>105</v>
      </c>
      <c r="AO1152" s="20"/>
    </row>
    <row r="1153" spans="1:41" x14ac:dyDescent="0.2">
      <c r="A1153" s="20" t="s">
        <v>10977</v>
      </c>
      <c r="B1153" s="20" t="s">
        <v>18151</v>
      </c>
      <c r="C1153" s="20" t="s">
        <v>17802</v>
      </c>
      <c r="D1153" s="20" t="s">
        <v>419</v>
      </c>
      <c r="E1153" s="20" t="s">
        <v>10979</v>
      </c>
      <c r="F1153" s="20" t="s">
        <v>1383</v>
      </c>
      <c r="G1153" s="20" t="s">
        <v>18152</v>
      </c>
      <c r="H1153" s="20" t="s">
        <v>14694</v>
      </c>
      <c r="I1153" s="20" t="s">
        <v>18153</v>
      </c>
      <c r="J1153" s="20" t="s">
        <v>101</v>
      </c>
      <c r="K1153" s="20" t="s">
        <v>14866</v>
      </c>
      <c r="L1153" s="20" t="s">
        <v>18154</v>
      </c>
      <c r="M1153" s="20" t="s">
        <v>18155</v>
      </c>
      <c r="N1153" s="20" t="s">
        <v>14742</v>
      </c>
      <c r="O1153" s="20" t="s">
        <v>16348</v>
      </c>
      <c r="P1153" s="20" t="s">
        <v>14700</v>
      </c>
      <c r="Q1153" s="20"/>
      <c r="R1153" s="20"/>
      <c r="S1153" s="20" t="s">
        <v>14283</v>
      </c>
      <c r="T1153" s="20" t="s">
        <v>14709</v>
      </c>
      <c r="U1153" s="20" t="s">
        <v>18185</v>
      </c>
      <c r="V1153" s="20" t="s">
        <v>18186</v>
      </c>
      <c r="W1153" s="20"/>
      <c r="X1153" s="20"/>
      <c r="Y1153" s="20" t="s">
        <v>69</v>
      </c>
      <c r="Z1153" s="20"/>
      <c r="AA1153" s="20" t="s">
        <v>18177</v>
      </c>
      <c r="AB1153" s="20" t="s">
        <v>69</v>
      </c>
      <c r="AC1153" s="20" t="s">
        <v>69</v>
      </c>
      <c r="AD1153" s="20" t="s">
        <v>69</v>
      </c>
      <c r="AE1153" s="20" t="s">
        <v>18187</v>
      </c>
      <c r="AF1153" s="20" t="s">
        <v>68</v>
      </c>
      <c r="AG1153" s="20" t="s">
        <v>18184</v>
      </c>
      <c r="AH1153" s="20"/>
      <c r="AI1153" s="20"/>
      <c r="AJ1153" s="20" t="s">
        <v>14283</v>
      </c>
      <c r="AK1153" s="20" t="s">
        <v>14283</v>
      </c>
      <c r="AL1153" s="20"/>
      <c r="AM1153" s="20"/>
      <c r="AN1153" s="20" t="s">
        <v>105</v>
      </c>
      <c r="AO1153" s="20"/>
    </row>
    <row r="1154" spans="1:41" x14ac:dyDescent="0.2">
      <c r="A1154" s="20" t="s">
        <v>10977</v>
      </c>
      <c r="B1154" s="20" t="s">
        <v>18151</v>
      </c>
      <c r="C1154" s="20" t="s">
        <v>17802</v>
      </c>
      <c r="D1154" s="20" t="s">
        <v>419</v>
      </c>
      <c r="E1154" s="20" t="s">
        <v>10979</v>
      </c>
      <c r="F1154" s="20" t="s">
        <v>1383</v>
      </c>
      <c r="G1154" s="20" t="s">
        <v>18152</v>
      </c>
      <c r="H1154" s="20" t="s">
        <v>14694</v>
      </c>
      <c r="I1154" s="20" t="s">
        <v>18153</v>
      </c>
      <c r="J1154" s="20" t="s">
        <v>101</v>
      </c>
      <c r="K1154" s="20" t="s">
        <v>14866</v>
      </c>
      <c r="L1154" s="20" t="s">
        <v>18154</v>
      </c>
      <c r="M1154" s="20" t="s">
        <v>18155</v>
      </c>
      <c r="N1154" s="20" t="s">
        <v>14698</v>
      </c>
      <c r="O1154" s="20" t="s">
        <v>16348</v>
      </c>
      <c r="P1154" s="20" t="s">
        <v>14700</v>
      </c>
      <c r="Q1154" s="20"/>
      <c r="R1154" s="20"/>
      <c r="S1154" s="20" t="s">
        <v>14283</v>
      </c>
      <c r="T1154" s="20" t="s">
        <v>14704</v>
      </c>
      <c r="U1154" s="20" t="s">
        <v>14812</v>
      </c>
      <c r="V1154" s="20" t="s">
        <v>17932</v>
      </c>
      <c r="W1154" s="20"/>
      <c r="X1154" s="20"/>
      <c r="Y1154" s="20" t="s">
        <v>69</v>
      </c>
      <c r="Z1154" s="20"/>
      <c r="AA1154" s="20" t="s">
        <v>18177</v>
      </c>
      <c r="AB1154" s="20" t="s">
        <v>69</v>
      </c>
      <c r="AC1154" s="20" t="s">
        <v>69</v>
      </c>
      <c r="AD1154" s="20" t="s">
        <v>69</v>
      </c>
      <c r="AE1154" s="20" t="s">
        <v>18188</v>
      </c>
      <c r="AF1154" s="20" t="s">
        <v>68</v>
      </c>
      <c r="AG1154" s="20" t="s">
        <v>18189</v>
      </c>
      <c r="AH1154" s="20"/>
      <c r="AI1154" s="20"/>
      <c r="AJ1154" s="20" t="s">
        <v>14283</v>
      </c>
      <c r="AK1154" s="20" t="s">
        <v>14283</v>
      </c>
      <c r="AL1154" s="20"/>
      <c r="AM1154" s="20"/>
      <c r="AN1154" s="20" t="s">
        <v>105</v>
      </c>
      <c r="AO1154" s="20"/>
    </row>
    <row r="1155" spans="1:41" x14ac:dyDescent="0.2">
      <c r="A1155" s="20" t="s">
        <v>10977</v>
      </c>
      <c r="B1155" s="20" t="s">
        <v>18151</v>
      </c>
      <c r="C1155" s="20" t="s">
        <v>17802</v>
      </c>
      <c r="D1155" s="20" t="s">
        <v>419</v>
      </c>
      <c r="E1155" s="20" t="s">
        <v>10979</v>
      </c>
      <c r="F1155" s="20" t="s">
        <v>1383</v>
      </c>
      <c r="G1155" s="20" t="s">
        <v>18152</v>
      </c>
      <c r="H1155" s="20" t="s">
        <v>14694</v>
      </c>
      <c r="I1155" s="20" t="s">
        <v>18153</v>
      </c>
      <c r="J1155" s="20" t="s">
        <v>101</v>
      </c>
      <c r="K1155" s="20" t="s">
        <v>14866</v>
      </c>
      <c r="L1155" s="20" t="s">
        <v>18154</v>
      </c>
      <c r="M1155" s="20" t="s">
        <v>18155</v>
      </c>
      <c r="N1155" s="20" t="s">
        <v>14698</v>
      </c>
      <c r="O1155" s="20" t="s">
        <v>16348</v>
      </c>
      <c r="P1155" s="20" t="s">
        <v>14700</v>
      </c>
      <c r="Q1155" s="20"/>
      <c r="R1155" s="20"/>
      <c r="S1155" s="20" t="s">
        <v>14283</v>
      </c>
      <c r="T1155" s="20" t="s">
        <v>14709</v>
      </c>
      <c r="U1155" s="20" t="s">
        <v>18190</v>
      </c>
      <c r="V1155" s="20" t="s">
        <v>18191</v>
      </c>
      <c r="W1155" s="20"/>
      <c r="X1155" s="20"/>
      <c r="Y1155" s="20" t="s">
        <v>69</v>
      </c>
      <c r="Z1155" s="20"/>
      <c r="AA1155" s="20" t="s">
        <v>18177</v>
      </c>
      <c r="AB1155" s="20" t="s">
        <v>69</v>
      </c>
      <c r="AC1155" s="20" t="s">
        <v>69</v>
      </c>
      <c r="AD1155" s="20" t="s">
        <v>69</v>
      </c>
      <c r="AE1155" s="20" t="s">
        <v>18192</v>
      </c>
      <c r="AF1155" s="20" t="s">
        <v>68</v>
      </c>
      <c r="AG1155" s="20" t="s">
        <v>18189</v>
      </c>
      <c r="AH1155" s="20"/>
      <c r="AI1155" s="20"/>
      <c r="AJ1155" s="20" t="s">
        <v>14283</v>
      </c>
      <c r="AK1155" s="20" t="s">
        <v>14283</v>
      </c>
      <c r="AL1155" s="20"/>
      <c r="AM1155" s="20"/>
      <c r="AN1155" s="20" t="s">
        <v>105</v>
      </c>
      <c r="AO1155" s="20"/>
    </row>
    <row r="1156" spans="1:41" x14ac:dyDescent="0.2">
      <c r="A1156" s="20" t="s">
        <v>10977</v>
      </c>
      <c r="B1156" s="20" t="s">
        <v>18151</v>
      </c>
      <c r="C1156" s="20" t="s">
        <v>17802</v>
      </c>
      <c r="D1156" s="20" t="s">
        <v>419</v>
      </c>
      <c r="E1156" s="20" t="s">
        <v>10979</v>
      </c>
      <c r="F1156" s="20" t="s">
        <v>1383</v>
      </c>
      <c r="G1156" s="20" t="s">
        <v>18152</v>
      </c>
      <c r="H1156" s="20" t="s">
        <v>14694</v>
      </c>
      <c r="I1156" s="20" t="s">
        <v>18153</v>
      </c>
      <c r="J1156" s="20" t="s">
        <v>101</v>
      </c>
      <c r="K1156" s="20" t="s">
        <v>14866</v>
      </c>
      <c r="L1156" s="20" t="s">
        <v>18154</v>
      </c>
      <c r="M1156" s="20" t="s">
        <v>18155</v>
      </c>
      <c r="N1156" s="20" t="s">
        <v>14889</v>
      </c>
      <c r="O1156" s="20" t="s">
        <v>16348</v>
      </c>
      <c r="P1156" s="20" t="s">
        <v>14700</v>
      </c>
      <c r="Q1156" s="20"/>
      <c r="R1156" s="20"/>
      <c r="S1156" s="20" t="s">
        <v>14283</v>
      </c>
      <c r="T1156" s="20" t="s">
        <v>14704</v>
      </c>
      <c r="U1156" s="20" t="s">
        <v>14800</v>
      </c>
      <c r="V1156" s="20" t="s">
        <v>15882</v>
      </c>
      <c r="W1156" s="20"/>
      <c r="X1156" s="20"/>
      <c r="Y1156" s="20" t="s">
        <v>69</v>
      </c>
      <c r="Z1156" s="20"/>
      <c r="AA1156" s="20" t="s">
        <v>18177</v>
      </c>
      <c r="AB1156" s="20" t="s">
        <v>69</v>
      </c>
      <c r="AC1156" s="20" t="s">
        <v>69</v>
      </c>
      <c r="AD1156" s="20" t="s">
        <v>69</v>
      </c>
      <c r="AE1156" s="20" t="s">
        <v>18188</v>
      </c>
      <c r="AF1156" s="20" t="s">
        <v>68</v>
      </c>
      <c r="AG1156" s="20" t="s">
        <v>18189</v>
      </c>
      <c r="AH1156" s="20"/>
      <c r="AI1156" s="20"/>
      <c r="AJ1156" s="20" t="s">
        <v>14283</v>
      </c>
      <c r="AK1156" s="20" t="s">
        <v>14283</v>
      </c>
      <c r="AL1156" s="20"/>
      <c r="AM1156" s="20"/>
      <c r="AN1156" s="20" t="s">
        <v>105</v>
      </c>
      <c r="AO1156" s="20"/>
    </row>
    <row r="1157" spans="1:41" x14ac:dyDescent="0.2">
      <c r="A1157" s="20" t="s">
        <v>10977</v>
      </c>
      <c r="B1157" s="20" t="s">
        <v>18151</v>
      </c>
      <c r="C1157" s="20" t="s">
        <v>17802</v>
      </c>
      <c r="D1157" s="20" t="s">
        <v>419</v>
      </c>
      <c r="E1157" s="20" t="s">
        <v>10979</v>
      </c>
      <c r="F1157" s="20" t="s">
        <v>1383</v>
      </c>
      <c r="G1157" s="20" t="s">
        <v>18152</v>
      </c>
      <c r="H1157" s="20" t="s">
        <v>14694</v>
      </c>
      <c r="I1157" s="20" t="s">
        <v>18153</v>
      </c>
      <c r="J1157" s="20" t="s">
        <v>101</v>
      </c>
      <c r="K1157" s="20" t="s">
        <v>14866</v>
      </c>
      <c r="L1157" s="20" t="s">
        <v>18154</v>
      </c>
      <c r="M1157" s="20" t="s">
        <v>18155</v>
      </c>
      <c r="N1157" s="20" t="s">
        <v>14889</v>
      </c>
      <c r="O1157" s="20" t="s">
        <v>16348</v>
      </c>
      <c r="P1157" s="20" t="s">
        <v>14700</v>
      </c>
      <c r="Q1157" s="20"/>
      <c r="R1157" s="20"/>
      <c r="S1157" s="20" t="s">
        <v>14283</v>
      </c>
      <c r="T1157" s="20" t="s">
        <v>14709</v>
      </c>
      <c r="U1157" s="20" t="s">
        <v>18193</v>
      </c>
      <c r="V1157" s="20" t="s">
        <v>18194</v>
      </c>
      <c r="W1157" s="20"/>
      <c r="X1157" s="20"/>
      <c r="Y1157" s="20" t="s">
        <v>69</v>
      </c>
      <c r="Z1157" s="20"/>
      <c r="AA1157" s="20" t="s">
        <v>18177</v>
      </c>
      <c r="AB1157" s="20" t="s">
        <v>69</v>
      </c>
      <c r="AC1157" s="20" t="s">
        <v>69</v>
      </c>
      <c r="AD1157" s="20" t="s">
        <v>69</v>
      </c>
      <c r="AE1157" s="20" t="s">
        <v>18192</v>
      </c>
      <c r="AF1157" s="20" t="s">
        <v>68</v>
      </c>
      <c r="AG1157" s="20" t="s">
        <v>18189</v>
      </c>
      <c r="AH1157" s="20"/>
      <c r="AI1157" s="20"/>
      <c r="AJ1157" s="20" t="s">
        <v>14283</v>
      </c>
      <c r="AK1157" s="20" t="s">
        <v>14283</v>
      </c>
      <c r="AL1157" s="20"/>
      <c r="AM1157" s="20"/>
      <c r="AN1157" s="20" t="s">
        <v>105</v>
      </c>
      <c r="AO1157" s="20"/>
    </row>
    <row r="1158" spans="1:41" x14ac:dyDescent="0.2">
      <c r="A1158" s="20" t="s">
        <v>10977</v>
      </c>
      <c r="B1158" s="20" t="s">
        <v>18151</v>
      </c>
      <c r="C1158" s="20" t="s">
        <v>17802</v>
      </c>
      <c r="D1158" s="20" t="s">
        <v>419</v>
      </c>
      <c r="E1158" s="20" t="s">
        <v>10979</v>
      </c>
      <c r="F1158" s="20" t="s">
        <v>1383</v>
      </c>
      <c r="G1158" s="20" t="s">
        <v>18152</v>
      </c>
      <c r="H1158" s="20" t="s">
        <v>14694</v>
      </c>
      <c r="I1158" s="20" t="s">
        <v>18153</v>
      </c>
      <c r="J1158" s="20" t="s">
        <v>101</v>
      </c>
      <c r="K1158" s="20" t="s">
        <v>14866</v>
      </c>
      <c r="L1158" s="20" t="s">
        <v>18154</v>
      </c>
      <c r="M1158" s="20" t="s">
        <v>18155</v>
      </c>
      <c r="N1158" s="20" t="s">
        <v>110</v>
      </c>
      <c r="O1158" s="20" t="s">
        <v>16348</v>
      </c>
      <c r="P1158" s="20" t="s">
        <v>14700</v>
      </c>
      <c r="Q1158" s="20"/>
      <c r="R1158" s="20"/>
      <c r="S1158" s="20" t="s">
        <v>14283</v>
      </c>
      <c r="T1158" s="20" t="s">
        <v>14704</v>
      </c>
      <c r="U1158" s="20" t="s">
        <v>14946</v>
      </c>
      <c r="V1158" s="20" t="s">
        <v>14892</v>
      </c>
      <c r="W1158" s="20"/>
      <c r="X1158" s="20"/>
      <c r="Y1158" s="20" t="s">
        <v>69</v>
      </c>
      <c r="Z1158" s="20"/>
      <c r="AA1158" s="20" t="s">
        <v>18177</v>
      </c>
      <c r="AB1158" s="20" t="s">
        <v>69</v>
      </c>
      <c r="AC1158" s="20" t="s">
        <v>69</v>
      </c>
      <c r="AD1158" s="20" t="s">
        <v>69</v>
      </c>
      <c r="AE1158" s="20" t="s">
        <v>18195</v>
      </c>
      <c r="AF1158" s="20" t="s">
        <v>68</v>
      </c>
      <c r="AG1158" s="20" t="s">
        <v>18196</v>
      </c>
      <c r="AH1158" s="20"/>
      <c r="AI1158" s="20"/>
      <c r="AJ1158" s="20" t="s">
        <v>14283</v>
      </c>
      <c r="AK1158" s="20" t="s">
        <v>14283</v>
      </c>
      <c r="AL1158" s="20"/>
      <c r="AM1158" s="20"/>
      <c r="AN1158" s="20" t="s">
        <v>105</v>
      </c>
      <c r="AO1158" s="20"/>
    </row>
    <row r="1159" spans="1:41" x14ac:dyDescent="0.2">
      <c r="A1159" s="20" t="s">
        <v>10977</v>
      </c>
      <c r="B1159" s="20" t="s">
        <v>18151</v>
      </c>
      <c r="C1159" s="20" t="s">
        <v>17802</v>
      </c>
      <c r="D1159" s="20" t="s">
        <v>419</v>
      </c>
      <c r="E1159" s="20" t="s">
        <v>10979</v>
      </c>
      <c r="F1159" s="20" t="s">
        <v>1383</v>
      </c>
      <c r="G1159" s="20" t="s">
        <v>18152</v>
      </c>
      <c r="H1159" s="20" t="s">
        <v>14694</v>
      </c>
      <c r="I1159" s="20" t="s">
        <v>18153</v>
      </c>
      <c r="J1159" s="20" t="s">
        <v>101</v>
      </c>
      <c r="K1159" s="20" t="s">
        <v>14866</v>
      </c>
      <c r="L1159" s="20" t="s">
        <v>18154</v>
      </c>
      <c r="M1159" s="20" t="s">
        <v>18155</v>
      </c>
      <c r="N1159" s="20" t="s">
        <v>110</v>
      </c>
      <c r="O1159" s="20" t="s">
        <v>16348</v>
      </c>
      <c r="P1159" s="20" t="s">
        <v>14700</v>
      </c>
      <c r="Q1159" s="20"/>
      <c r="R1159" s="20"/>
      <c r="S1159" s="20" t="s">
        <v>14283</v>
      </c>
      <c r="T1159" s="20" t="s">
        <v>14709</v>
      </c>
      <c r="U1159" s="20" t="s">
        <v>18197</v>
      </c>
      <c r="V1159" s="20" t="s">
        <v>18198</v>
      </c>
      <c r="W1159" s="20"/>
      <c r="X1159" s="20"/>
      <c r="Y1159" s="20" t="s">
        <v>69</v>
      </c>
      <c r="Z1159" s="20"/>
      <c r="AA1159" s="20" t="s">
        <v>18177</v>
      </c>
      <c r="AB1159" s="20" t="s">
        <v>69</v>
      </c>
      <c r="AC1159" s="20" t="s">
        <v>69</v>
      </c>
      <c r="AD1159" s="20" t="s">
        <v>69</v>
      </c>
      <c r="AE1159" s="20" t="s">
        <v>18199</v>
      </c>
      <c r="AF1159" s="20" t="s">
        <v>68</v>
      </c>
      <c r="AG1159" s="20" t="s">
        <v>18196</v>
      </c>
      <c r="AH1159" s="20"/>
      <c r="AI1159" s="20"/>
      <c r="AJ1159" s="20" t="s">
        <v>14283</v>
      </c>
      <c r="AK1159" s="20" t="s">
        <v>14283</v>
      </c>
      <c r="AL1159" s="20"/>
      <c r="AM1159" s="20"/>
      <c r="AN1159" s="20" t="s">
        <v>105</v>
      </c>
      <c r="AO1159" s="20"/>
    </row>
    <row r="1160" spans="1:41" x14ac:dyDescent="0.2">
      <c r="A1160" s="20" t="s">
        <v>10977</v>
      </c>
      <c r="B1160" s="20" t="s">
        <v>18200</v>
      </c>
      <c r="C1160" s="20" t="s">
        <v>17802</v>
      </c>
      <c r="D1160" s="20" t="s">
        <v>419</v>
      </c>
      <c r="E1160" s="20" t="s">
        <v>10979</v>
      </c>
      <c r="F1160" s="20" t="s">
        <v>1383</v>
      </c>
      <c r="G1160" s="20" t="s">
        <v>18201</v>
      </c>
      <c r="H1160" s="20" t="s">
        <v>14694</v>
      </c>
      <c r="I1160" s="20" t="s">
        <v>18153</v>
      </c>
      <c r="J1160" s="20" t="s">
        <v>101</v>
      </c>
      <c r="K1160" s="20" t="s">
        <v>14839</v>
      </c>
      <c r="L1160" s="20" t="s">
        <v>18202</v>
      </c>
      <c r="M1160" s="20" t="s">
        <v>18203</v>
      </c>
      <c r="N1160" s="20" t="s">
        <v>14742</v>
      </c>
      <c r="O1160" s="20" t="s">
        <v>16348</v>
      </c>
      <c r="P1160" s="20" t="s">
        <v>14700</v>
      </c>
      <c r="Q1160" s="20"/>
      <c r="R1160" s="20"/>
      <c r="S1160" s="20" t="s">
        <v>14283</v>
      </c>
      <c r="T1160" s="20" t="s">
        <v>14704</v>
      </c>
      <c r="U1160" s="20" t="s">
        <v>14778</v>
      </c>
      <c r="V1160" s="20" t="s">
        <v>16593</v>
      </c>
      <c r="W1160" s="20"/>
      <c r="X1160" s="20"/>
      <c r="Y1160" s="20" t="s">
        <v>69</v>
      </c>
      <c r="Z1160" s="20"/>
      <c r="AA1160" s="20" t="s">
        <v>18204</v>
      </c>
      <c r="AB1160" s="20" t="s">
        <v>69</v>
      </c>
      <c r="AC1160" s="20" t="s">
        <v>69</v>
      </c>
      <c r="AD1160" s="20" t="s">
        <v>69</v>
      </c>
      <c r="AE1160" s="20" t="s">
        <v>18205</v>
      </c>
      <c r="AF1160" s="20" t="s">
        <v>69</v>
      </c>
      <c r="AG1160" s="20" t="s">
        <v>18158</v>
      </c>
      <c r="AH1160" s="20"/>
      <c r="AI1160" s="20"/>
      <c r="AJ1160" s="20" t="s">
        <v>14283</v>
      </c>
      <c r="AK1160" s="20" t="s">
        <v>14283</v>
      </c>
      <c r="AL1160" s="20"/>
      <c r="AM1160" s="20"/>
      <c r="AN1160" s="20" t="s">
        <v>105</v>
      </c>
      <c r="AO1160" s="20"/>
    </row>
    <row r="1161" spans="1:41" x14ac:dyDescent="0.2">
      <c r="A1161" s="20" t="s">
        <v>10977</v>
      </c>
      <c r="B1161" s="20" t="s">
        <v>18200</v>
      </c>
      <c r="C1161" s="20" t="s">
        <v>17802</v>
      </c>
      <c r="D1161" s="20" t="s">
        <v>419</v>
      </c>
      <c r="E1161" s="20" t="s">
        <v>10979</v>
      </c>
      <c r="F1161" s="20" t="s">
        <v>1383</v>
      </c>
      <c r="G1161" s="20" t="s">
        <v>18201</v>
      </c>
      <c r="H1161" s="20" t="s">
        <v>14694</v>
      </c>
      <c r="I1161" s="20" t="s">
        <v>18153</v>
      </c>
      <c r="J1161" s="20" t="s">
        <v>101</v>
      </c>
      <c r="K1161" s="20" t="s">
        <v>14839</v>
      </c>
      <c r="L1161" s="20" t="s">
        <v>18202</v>
      </c>
      <c r="M1161" s="20" t="s">
        <v>18203</v>
      </c>
      <c r="N1161" s="20" t="s">
        <v>14742</v>
      </c>
      <c r="O1161" s="20" t="s">
        <v>16348</v>
      </c>
      <c r="P1161" s="20" t="s">
        <v>14700</v>
      </c>
      <c r="Q1161" s="20"/>
      <c r="R1161" s="20"/>
      <c r="S1161" s="20" t="s">
        <v>14283</v>
      </c>
      <c r="T1161" s="20" t="s">
        <v>14709</v>
      </c>
      <c r="U1161" s="20" t="s">
        <v>18206</v>
      </c>
      <c r="V1161" s="20" t="s">
        <v>18207</v>
      </c>
      <c r="W1161" s="20"/>
      <c r="X1161" s="20"/>
      <c r="Y1161" s="20" t="s">
        <v>69</v>
      </c>
      <c r="Z1161" s="20"/>
      <c r="AA1161" s="20" t="s">
        <v>18204</v>
      </c>
      <c r="AB1161" s="20" t="s">
        <v>69</v>
      </c>
      <c r="AC1161" s="20" t="s">
        <v>69</v>
      </c>
      <c r="AD1161" s="20" t="s">
        <v>69</v>
      </c>
      <c r="AE1161" s="20" t="s">
        <v>18208</v>
      </c>
      <c r="AF1161" s="20" t="s">
        <v>69</v>
      </c>
      <c r="AG1161" s="20" t="s">
        <v>18158</v>
      </c>
      <c r="AH1161" s="20"/>
      <c r="AI1161" s="20"/>
      <c r="AJ1161" s="20" t="s">
        <v>14283</v>
      </c>
      <c r="AK1161" s="20" t="s">
        <v>14283</v>
      </c>
      <c r="AL1161" s="20"/>
      <c r="AM1161" s="20"/>
      <c r="AN1161" s="20" t="s">
        <v>105</v>
      </c>
      <c r="AO1161" s="20"/>
    </row>
    <row r="1162" spans="1:41" x14ac:dyDescent="0.2">
      <c r="A1162" s="20" t="s">
        <v>10977</v>
      </c>
      <c r="B1162" s="20" t="s">
        <v>18200</v>
      </c>
      <c r="C1162" s="20" t="s">
        <v>17802</v>
      </c>
      <c r="D1162" s="20" t="s">
        <v>419</v>
      </c>
      <c r="E1162" s="20" t="s">
        <v>10979</v>
      </c>
      <c r="F1162" s="20" t="s">
        <v>1383</v>
      </c>
      <c r="G1162" s="20" t="s">
        <v>18201</v>
      </c>
      <c r="H1162" s="20" t="s">
        <v>14694</v>
      </c>
      <c r="I1162" s="20" t="s">
        <v>18153</v>
      </c>
      <c r="J1162" s="20" t="s">
        <v>101</v>
      </c>
      <c r="K1162" s="20" t="s">
        <v>14839</v>
      </c>
      <c r="L1162" s="20" t="s">
        <v>18202</v>
      </c>
      <c r="M1162" s="20" t="s">
        <v>18203</v>
      </c>
      <c r="N1162" s="20" t="s">
        <v>14742</v>
      </c>
      <c r="O1162" s="20" t="s">
        <v>16348</v>
      </c>
      <c r="P1162" s="20" t="s">
        <v>14700</v>
      </c>
      <c r="Q1162" s="20"/>
      <c r="R1162" s="20"/>
      <c r="S1162" s="20" t="s">
        <v>14283</v>
      </c>
      <c r="T1162" s="20" t="s">
        <v>14704</v>
      </c>
      <c r="U1162" s="20" t="s">
        <v>14796</v>
      </c>
      <c r="V1162" s="20" t="s">
        <v>15857</v>
      </c>
      <c r="W1162" s="20"/>
      <c r="X1162" s="20"/>
      <c r="Y1162" s="20" t="s">
        <v>69</v>
      </c>
      <c r="Z1162" s="20"/>
      <c r="AA1162" s="20" t="s">
        <v>18204</v>
      </c>
      <c r="AB1162" s="20" t="s">
        <v>69</v>
      </c>
      <c r="AC1162" s="20" t="s">
        <v>69</v>
      </c>
      <c r="AD1162" s="20" t="s">
        <v>69</v>
      </c>
      <c r="AE1162" s="20" t="s">
        <v>18209</v>
      </c>
      <c r="AF1162" s="20" t="s">
        <v>69</v>
      </c>
      <c r="AG1162" s="20" t="s">
        <v>18162</v>
      </c>
      <c r="AH1162" s="20"/>
      <c r="AI1162" s="20"/>
      <c r="AJ1162" s="20" t="s">
        <v>14283</v>
      </c>
      <c r="AK1162" s="20" t="s">
        <v>14283</v>
      </c>
      <c r="AL1162" s="20"/>
      <c r="AM1162" s="20"/>
      <c r="AN1162" s="20" t="s">
        <v>105</v>
      </c>
      <c r="AO1162" s="20"/>
    </row>
    <row r="1163" spans="1:41" x14ac:dyDescent="0.2">
      <c r="A1163" s="20" t="s">
        <v>10977</v>
      </c>
      <c r="B1163" s="20" t="s">
        <v>18200</v>
      </c>
      <c r="C1163" s="20" t="s">
        <v>17802</v>
      </c>
      <c r="D1163" s="20" t="s">
        <v>419</v>
      </c>
      <c r="E1163" s="20" t="s">
        <v>10979</v>
      </c>
      <c r="F1163" s="20" t="s">
        <v>1383</v>
      </c>
      <c r="G1163" s="20" t="s">
        <v>18201</v>
      </c>
      <c r="H1163" s="20" t="s">
        <v>14694</v>
      </c>
      <c r="I1163" s="20" t="s">
        <v>18153</v>
      </c>
      <c r="J1163" s="20" t="s">
        <v>101</v>
      </c>
      <c r="K1163" s="20" t="s">
        <v>14839</v>
      </c>
      <c r="L1163" s="20" t="s">
        <v>18202</v>
      </c>
      <c r="M1163" s="20" t="s">
        <v>18203</v>
      </c>
      <c r="N1163" s="20" t="s">
        <v>14742</v>
      </c>
      <c r="O1163" s="20" t="s">
        <v>16348</v>
      </c>
      <c r="P1163" s="20" t="s">
        <v>14700</v>
      </c>
      <c r="Q1163" s="20"/>
      <c r="R1163" s="20"/>
      <c r="S1163" s="20" t="s">
        <v>14283</v>
      </c>
      <c r="T1163" s="20" t="s">
        <v>14709</v>
      </c>
      <c r="U1163" s="20" t="s">
        <v>18210</v>
      </c>
      <c r="V1163" s="20" t="s">
        <v>18211</v>
      </c>
      <c r="W1163" s="20"/>
      <c r="X1163" s="20"/>
      <c r="Y1163" s="20" t="s">
        <v>69</v>
      </c>
      <c r="Z1163" s="20"/>
      <c r="AA1163" s="20" t="s">
        <v>18204</v>
      </c>
      <c r="AB1163" s="20" t="s">
        <v>69</v>
      </c>
      <c r="AC1163" s="20" t="s">
        <v>69</v>
      </c>
      <c r="AD1163" s="20" t="s">
        <v>69</v>
      </c>
      <c r="AE1163" s="20" t="s">
        <v>18212</v>
      </c>
      <c r="AF1163" s="20" t="s">
        <v>69</v>
      </c>
      <c r="AG1163" s="20" t="s">
        <v>18162</v>
      </c>
      <c r="AH1163" s="20"/>
      <c r="AI1163" s="20"/>
      <c r="AJ1163" s="20" t="s">
        <v>14283</v>
      </c>
      <c r="AK1163" s="20" t="s">
        <v>14283</v>
      </c>
      <c r="AL1163" s="20"/>
      <c r="AM1163" s="20"/>
      <c r="AN1163" s="20" t="s">
        <v>105</v>
      </c>
      <c r="AO1163" s="20"/>
    </row>
    <row r="1164" spans="1:41" x14ac:dyDescent="0.2">
      <c r="A1164" s="20" t="s">
        <v>10977</v>
      </c>
      <c r="B1164" s="20" t="s">
        <v>18200</v>
      </c>
      <c r="C1164" s="20" t="s">
        <v>17802</v>
      </c>
      <c r="D1164" s="20" t="s">
        <v>419</v>
      </c>
      <c r="E1164" s="20" t="s">
        <v>10979</v>
      </c>
      <c r="F1164" s="20" t="s">
        <v>1383</v>
      </c>
      <c r="G1164" s="20" t="s">
        <v>18201</v>
      </c>
      <c r="H1164" s="20" t="s">
        <v>14694</v>
      </c>
      <c r="I1164" s="20" t="s">
        <v>18153</v>
      </c>
      <c r="J1164" s="20" t="s">
        <v>101</v>
      </c>
      <c r="K1164" s="20" t="s">
        <v>14839</v>
      </c>
      <c r="L1164" s="20" t="s">
        <v>18202</v>
      </c>
      <c r="M1164" s="20" t="s">
        <v>18203</v>
      </c>
      <c r="N1164" s="20" t="s">
        <v>14698</v>
      </c>
      <c r="O1164" s="20" t="s">
        <v>16348</v>
      </c>
      <c r="P1164" s="20" t="s">
        <v>14700</v>
      </c>
      <c r="Q1164" s="20"/>
      <c r="R1164" s="20"/>
      <c r="S1164" s="20" t="s">
        <v>14283</v>
      </c>
      <c r="T1164" s="20" t="s">
        <v>14704</v>
      </c>
      <c r="U1164" s="20" t="s">
        <v>14796</v>
      </c>
      <c r="V1164" s="20" t="s">
        <v>16593</v>
      </c>
      <c r="W1164" s="20"/>
      <c r="X1164" s="20"/>
      <c r="Y1164" s="20" t="s">
        <v>69</v>
      </c>
      <c r="Z1164" s="20"/>
      <c r="AA1164" s="20" t="s">
        <v>18204</v>
      </c>
      <c r="AB1164" s="20" t="s">
        <v>69</v>
      </c>
      <c r="AC1164" s="20" t="s">
        <v>69</v>
      </c>
      <c r="AD1164" s="20" t="s">
        <v>69</v>
      </c>
      <c r="AE1164" s="20" t="s">
        <v>18213</v>
      </c>
      <c r="AF1164" s="20" t="s">
        <v>69</v>
      </c>
      <c r="AG1164" s="20" t="s">
        <v>18167</v>
      </c>
      <c r="AH1164" s="20"/>
      <c r="AI1164" s="20"/>
      <c r="AJ1164" s="20" t="s">
        <v>14283</v>
      </c>
      <c r="AK1164" s="20" t="s">
        <v>14283</v>
      </c>
      <c r="AL1164" s="20"/>
      <c r="AM1164" s="20"/>
      <c r="AN1164" s="20" t="s">
        <v>105</v>
      </c>
      <c r="AO1164" s="20"/>
    </row>
    <row r="1165" spans="1:41" x14ac:dyDescent="0.2">
      <c r="A1165" s="20" t="s">
        <v>10977</v>
      </c>
      <c r="B1165" s="20" t="s">
        <v>18200</v>
      </c>
      <c r="C1165" s="20" t="s">
        <v>17802</v>
      </c>
      <c r="D1165" s="20" t="s">
        <v>419</v>
      </c>
      <c r="E1165" s="20" t="s">
        <v>10979</v>
      </c>
      <c r="F1165" s="20" t="s">
        <v>1383</v>
      </c>
      <c r="G1165" s="20" t="s">
        <v>18201</v>
      </c>
      <c r="H1165" s="20" t="s">
        <v>14694</v>
      </c>
      <c r="I1165" s="20" t="s">
        <v>18153</v>
      </c>
      <c r="J1165" s="20" t="s">
        <v>101</v>
      </c>
      <c r="K1165" s="20" t="s">
        <v>14839</v>
      </c>
      <c r="L1165" s="20" t="s">
        <v>18202</v>
      </c>
      <c r="M1165" s="20" t="s">
        <v>18203</v>
      </c>
      <c r="N1165" s="20" t="s">
        <v>14698</v>
      </c>
      <c r="O1165" s="20" t="s">
        <v>16348</v>
      </c>
      <c r="P1165" s="20" t="s">
        <v>14700</v>
      </c>
      <c r="Q1165" s="20"/>
      <c r="R1165" s="20"/>
      <c r="S1165" s="20" t="s">
        <v>14283</v>
      </c>
      <c r="T1165" s="20" t="s">
        <v>14709</v>
      </c>
      <c r="U1165" s="20" t="s">
        <v>18214</v>
      </c>
      <c r="V1165" s="20" t="s">
        <v>18215</v>
      </c>
      <c r="W1165" s="20"/>
      <c r="X1165" s="20"/>
      <c r="Y1165" s="20" t="s">
        <v>69</v>
      </c>
      <c r="Z1165" s="20"/>
      <c r="AA1165" s="20" t="s">
        <v>18204</v>
      </c>
      <c r="AB1165" s="20" t="s">
        <v>69</v>
      </c>
      <c r="AC1165" s="20" t="s">
        <v>69</v>
      </c>
      <c r="AD1165" s="20" t="s">
        <v>69</v>
      </c>
      <c r="AE1165" s="20" t="s">
        <v>18216</v>
      </c>
      <c r="AF1165" s="20" t="s">
        <v>69</v>
      </c>
      <c r="AG1165" s="20" t="s">
        <v>18167</v>
      </c>
      <c r="AH1165" s="20"/>
      <c r="AI1165" s="20"/>
      <c r="AJ1165" s="20" t="s">
        <v>14283</v>
      </c>
      <c r="AK1165" s="20" t="s">
        <v>14283</v>
      </c>
      <c r="AL1165" s="20"/>
      <c r="AM1165" s="20"/>
      <c r="AN1165" s="20" t="s">
        <v>105</v>
      </c>
      <c r="AO1165" s="20"/>
    </row>
    <row r="1166" spans="1:41" x14ac:dyDescent="0.2">
      <c r="A1166" s="20" t="s">
        <v>10977</v>
      </c>
      <c r="B1166" s="20" t="s">
        <v>18200</v>
      </c>
      <c r="C1166" s="20" t="s">
        <v>17802</v>
      </c>
      <c r="D1166" s="20" t="s">
        <v>419</v>
      </c>
      <c r="E1166" s="20" t="s">
        <v>10979</v>
      </c>
      <c r="F1166" s="20" t="s">
        <v>1383</v>
      </c>
      <c r="G1166" s="20" t="s">
        <v>18201</v>
      </c>
      <c r="H1166" s="20" t="s">
        <v>14694</v>
      </c>
      <c r="I1166" s="20" t="s">
        <v>18153</v>
      </c>
      <c r="J1166" s="20" t="s">
        <v>101</v>
      </c>
      <c r="K1166" s="20" t="s">
        <v>14839</v>
      </c>
      <c r="L1166" s="20" t="s">
        <v>18202</v>
      </c>
      <c r="M1166" s="20" t="s">
        <v>18203</v>
      </c>
      <c r="N1166" s="20" t="s">
        <v>14889</v>
      </c>
      <c r="O1166" s="20" t="s">
        <v>16348</v>
      </c>
      <c r="P1166" s="20" t="s">
        <v>14700</v>
      </c>
      <c r="Q1166" s="20"/>
      <c r="R1166" s="20"/>
      <c r="S1166" s="20" t="s">
        <v>14283</v>
      </c>
      <c r="T1166" s="20" t="s">
        <v>14704</v>
      </c>
      <c r="U1166" s="20" t="s">
        <v>14778</v>
      </c>
      <c r="V1166" s="20" t="s">
        <v>14791</v>
      </c>
      <c r="W1166" s="20"/>
      <c r="X1166" s="20"/>
      <c r="Y1166" s="20" t="s">
        <v>69</v>
      </c>
      <c r="Z1166" s="20"/>
      <c r="AA1166" s="20" t="s">
        <v>18204</v>
      </c>
      <c r="AB1166" s="20" t="s">
        <v>69</v>
      </c>
      <c r="AC1166" s="20" t="s">
        <v>69</v>
      </c>
      <c r="AD1166" s="20" t="s">
        <v>69</v>
      </c>
      <c r="AE1166" s="20" t="s">
        <v>18213</v>
      </c>
      <c r="AF1166" s="20" t="s">
        <v>69</v>
      </c>
      <c r="AG1166" s="20" t="s">
        <v>18167</v>
      </c>
      <c r="AH1166" s="20"/>
      <c r="AI1166" s="20"/>
      <c r="AJ1166" s="20" t="s">
        <v>14283</v>
      </c>
      <c r="AK1166" s="20" t="s">
        <v>14283</v>
      </c>
      <c r="AL1166" s="20"/>
      <c r="AM1166" s="20"/>
      <c r="AN1166" s="20" t="s">
        <v>105</v>
      </c>
      <c r="AO1166" s="20"/>
    </row>
    <row r="1167" spans="1:41" x14ac:dyDescent="0.2">
      <c r="A1167" s="20" t="s">
        <v>10977</v>
      </c>
      <c r="B1167" s="20" t="s">
        <v>18200</v>
      </c>
      <c r="C1167" s="20" t="s">
        <v>17802</v>
      </c>
      <c r="D1167" s="20" t="s">
        <v>419</v>
      </c>
      <c r="E1167" s="20" t="s">
        <v>10979</v>
      </c>
      <c r="F1167" s="20" t="s">
        <v>1383</v>
      </c>
      <c r="G1167" s="20" t="s">
        <v>18201</v>
      </c>
      <c r="H1167" s="20" t="s">
        <v>14694</v>
      </c>
      <c r="I1167" s="20" t="s">
        <v>18153</v>
      </c>
      <c r="J1167" s="20" t="s">
        <v>101</v>
      </c>
      <c r="K1167" s="20" t="s">
        <v>14839</v>
      </c>
      <c r="L1167" s="20" t="s">
        <v>18202</v>
      </c>
      <c r="M1167" s="20" t="s">
        <v>18203</v>
      </c>
      <c r="N1167" s="20" t="s">
        <v>14889</v>
      </c>
      <c r="O1167" s="20" t="s">
        <v>16348</v>
      </c>
      <c r="P1167" s="20" t="s">
        <v>14700</v>
      </c>
      <c r="Q1167" s="20"/>
      <c r="R1167" s="20"/>
      <c r="S1167" s="20" t="s">
        <v>14283</v>
      </c>
      <c r="T1167" s="20" t="s">
        <v>14709</v>
      </c>
      <c r="U1167" s="20" t="s">
        <v>18210</v>
      </c>
      <c r="V1167" s="20" t="s">
        <v>18217</v>
      </c>
      <c r="W1167" s="20"/>
      <c r="X1167" s="20"/>
      <c r="Y1167" s="20" t="s">
        <v>69</v>
      </c>
      <c r="Z1167" s="20"/>
      <c r="AA1167" s="20" t="s">
        <v>18204</v>
      </c>
      <c r="AB1167" s="20" t="s">
        <v>69</v>
      </c>
      <c r="AC1167" s="20" t="s">
        <v>69</v>
      </c>
      <c r="AD1167" s="20" t="s">
        <v>69</v>
      </c>
      <c r="AE1167" s="20" t="s">
        <v>18216</v>
      </c>
      <c r="AF1167" s="20" t="s">
        <v>69</v>
      </c>
      <c r="AG1167" s="20" t="s">
        <v>18167</v>
      </c>
      <c r="AH1167" s="20"/>
      <c r="AI1167" s="20"/>
      <c r="AJ1167" s="20" t="s">
        <v>14283</v>
      </c>
      <c r="AK1167" s="20" t="s">
        <v>14283</v>
      </c>
      <c r="AL1167" s="20"/>
      <c r="AM1167" s="20"/>
      <c r="AN1167" s="20" t="s">
        <v>105</v>
      </c>
      <c r="AO1167" s="20"/>
    </row>
    <row r="1168" spans="1:41" x14ac:dyDescent="0.2">
      <c r="A1168" s="20" t="s">
        <v>10977</v>
      </c>
      <c r="B1168" s="20" t="s">
        <v>18200</v>
      </c>
      <c r="C1168" s="20" t="s">
        <v>17802</v>
      </c>
      <c r="D1168" s="20" t="s">
        <v>419</v>
      </c>
      <c r="E1168" s="20" t="s">
        <v>10979</v>
      </c>
      <c r="F1168" s="20" t="s">
        <v>1383</v>
      </c>
      <c r="G1168" s="20" t="s">
        <v>18201</v>
      </c>
      <c r="H1168" s="20" t="s">
        <v>14694</v>
      </c>
      <c r="I1168" s="20" t="s">
        <v>18153</v>
      </c>
      <c r="J1168" s="20" t="s">
        <v>101</v>
      </c>
      <c r="K1168" s="20" t="s">
        <v>14839</v>
      </c>
      <c r="L1168" s="20" t="s">
        <v>18202</v>
      </c>
      <c r="M1168" s="20" t="s">
        <v>18203</v>
      </c>
      <c r="N1168" s="20" t="s">
        <v>110</v>
      </c>
      <c r="O1168" s="20" t="s">
        <v>16348</v>
      </c>
      <c r="P1168" s="20" t="s">
        <v>14700</v>
      </c>
      <c r="Q1168" s="20"/>
      <c r="R1168" s="20"/>
      <c r="S1168" s="20" t="s">
        <v>14283</v>
      </c>
      <c r="T1168" s="20" t="s">
        <v>14704</v>
      </c>
      <c r="U1168" s="20" t="s">
        <v>15556</v>
      </c>
      <c r="V1168" s="20" t="s">
        <v>14767</v>
      </c>
      <c r="W1168" s="20"/>
      <c r="X1168" s="20"/>
      <c r="Y1168" s="20" t="s">
        <v>69</v>
      </c>
      <c r="Z1168" s="20"/>
      <c r="AA1168" s="20" t="s">
        <v>18204</v>
      </c>
      <c r="AB1168" s="20" t="s">
        <v>69</v>
      </c>
      <c r="AC1168" s="20" t="s">
        <v>69</v>
      </c>
      <c r="AD1168" s="20" t="s">
        <v>69</v>
      </c>
      <c r="AE1168" s="20" t="s">
        <v>18218</v>
      </c>
      <c r="AF1168" s="20" t="s">
        <v>69</v>
      </c>
      <c r="AG1168" s="20" t="s">
        <v>18173</v>
      </c>
      <c r="AH1168" s="20"/>
      <c r="AI1168" s="20"/>
      <c r="AJ1168" s="20" t="s">
        <v>14283</v>
      </c>
      <c r="AK1168" s="20" t="s">
        <v>14283</v>
      </c>
      <c r="AL1168" s="20"/>
      <c r="AM1168" s="20"/>
      <c r="AN1168" s="20" t="s">
        <v>105</v>
      </c>
      <c r="AO1168" s="20"/>
    </row>
    <row r="1169" spans="1:41" x14ac:dyDescent="0.2">
      <c r="A1169" s="20" t="s">
        <v>10977</v>
      </c>
      <c r="B1169" s="20" t="s">
        <v>18200</v>
      </c>
      <c r="C1169" s="20" t="s">
        <v>17802</v>
      </c>
      <c r="D1169" s="20" t="s">
        <v>419</v>
      </c>
      <c r="E1169" s="20" t="s">
        <v>10979</v>
      </c>
      <c r="F1169" s="20" t="s">
        <v>1383</v>
      </c>
      <c r="G1169" s="20" t="s">
        <v>18201</v>
      </c>
      <c r="H1169" s="20" t="s">
        <v>14694</v>
      </c>
      <c r="I1169" s="20" t="s">
        <v>18153</v>
      </c>
      <c r="J1169" s="20" t="s">
        <v>101</v>
      </c>
      <c r="K1169" s="20" t="s">
        <v>14839</v>
      </c>
      <c r="L1169" s="20" t="s">
        <v>18202</v>
      </c>
      <c r="M1169" s="20" t="s">
        <v>18203</v>
      </c>
      <c r="N1169" s="20" t="s">
        <v>110</v>
      </c>
      <c r="O1169" s="20" t="s">
        <v>16348</v>
      </c>
      <c r="P1169" s="20" t="s">
        <v>14700</v>
      </c>
      <c r="Q1169" s="20"/>
      <c r="R1169" s="20"/>
      <c r="S1169" s="20" t="s">
        <v>14283</v>
      </c>
      <c r="T1169" s="20" t="s">
        <v>14709</v>
      </c>
      <c r="U1169" s="20" t="s">
        <v>18219</v>
      </c>
      <c r="V1169" s="20" t="s">
        <v>18220</v>
      </c>
      <c r="W1169" s="20"/>
      <c r="X1169" s="20"/>
      <c r="Y1169" s="20" t="s">
        <v>69</v>
      </c>
      <c r="Z1169" s="20"/>
      <c r="AA1169" s="20" t="s">
        <v>18204</v>
      </c>
      <c r="AB1169" s="20" t="s">
        <v>69</v>
      </c>
      <c r="AC1169" s="20" t="s">
        <v>69</v>
      </c>
      <c r="AD1169" s="20" t="s">
        <v>69</v>
      </c>
      <c r="AE1169" s="20" t="s">
        <v>18221</v>
      </c>
      <c r="AF1169" s="20" t="s">
        <v>69</v>
      </c>
      <c r="AG1169" s="20" t="s">
        <v>18173</v>
      </c>
      <c r="AH1169" s="20"/>
      <c r="AI1169" s="20"/>
      <c r="AJ1169" s="20" t="s">
        <v>14283</v>
      </c>
      <c r="AK1169" s="20" t="s">
        <v>14283</v>
      </c>
      <c r="AL1169" s="20"/>
      <c r="AM1169" s="20"/>
      <c r="AN1169" s="20" t="s">
        <v>105</v>
      </c>
      <c r="AO1169" s="20"/>
    </row>
    <row r="1170" spans="1:41" x14ac:dyDescent="0.2">
      <c r="A1170" s="20" t="s">
        <v>10977</v>
      </c>
      <c r="B1170" s="20" t="s">
        <v>18200</v>
      </c>
      <c r="C1170" s="20" t="s">
        <v>17802</v>
      </c>
      <c r="D1170" s="20" t="s">
        <v>419</v>
      </c>
      <c r="E1170" s="20" t="s">
        <v>10979</v>
      </c>
      <c r="F1170" s="20" t="s">
        <v>1383</v>
      </c>
      <c r="G1170" s="20" t="s">
        <v>18201</v>
      </c>
      <c r="H1170" s="20" t="s">
        <v>14694</v>
      </c>
      <c r="I1170" s="20" t="s">
        <v>18153</v>
      </c>
      <c r="J1170" s="20" t="s">
        <v>101</v>
      </c>
      <c r="K1170" s="20" t="s">
        <v>14839</v>
      </c>
      <c r="L1170" s="20" t="s">
        <v>18202</v>
      </c>
      <c r="M1170" s="20" t="s">
        <v>18203</v>
      </c>
      <c r="N1170" s="20" t="s">
        <v>14742</v>
      </c>
      <c r="O1170" s="20" t="s">
        <v>16348</v>
      </c>
      <c r="P1170" s="20" t="s">
        <v>14700</v>
      </c>
      <c r="Q1170" s="20"/>
      <c r="R1170" s="20"/>
      <c r="S1170" s="20" t="s">
        <v>14283</v>
      </c>
      <c r="T1170" s="20" t="s">
        <v>14704</v>
      </c>
      <c r="U1170" s="20" t="s">
        <v>14891</v>
      </c>
      <c r="V1170" s="20" t="s">
        <v>14796</v>
      </c>
      <c r="W1170" s="20"/>
      <c r="X1170" s="20"/>
      <c r="Y1170" s="20" t="s">
        <v>69</v>
      </c>
      <c r="Z1170" s="20"/>
      <c r="AA1170" s="20" t="s">
        <v>18222</v>
      </c>
      <c r="AB1170" s="20" t="s">
        <v>69</v>
      </c>
      <c r="AC1170" s="20" t="s">
        <v>69</v>
      </c>
      <c r="AD1170" s="20" t="s">
        <v>69</v>
      </c>
      <c r="AE1170" s="20" t="s">
        <v>18223</v>
      </c>
      <c r="AF1170" s="20" t="s">
        <v>68</v>
      </c>
      <c r="AG1170" s="20" t="s">
        <v>18179</v>
      </c>
      <c r="AH1170" s="20"/>
      <c r="AI1170" s="20"/>
      <c r="AJ1170" s="20" t="s">
        <v>14283</v>
      </c>
      <c r="AK1170" s="20" t="s">
        <v>14283</v>
      </c>
      <c r="AL1170" s="20"/>
      <c r="AM1170" s="20"/>
      <c r="AN1170" s="20" t="s">
        <v>105</v>
      </c>
      <c r="AO1170" s="20"/>
    </row>
    <row r="1171" spans="1:41" x14ac:dyDescent="0.2">
      <c r="A1171" s="20" t="s">
        <v>10977</v>
      </c>
      <c r="B1171" s="20" t="s">
        <v>18200</v>
      </c>
      <c r="C1171" s="20" t="s">
        <v>17802</v>
      </c>
      <c r="D1171" s="20" t="s">
        <v>419</v>
      </c>
      <c r="E1171" s="20" t="s">
        <v>10979</v>
      </c>
      <c r="F1171" s="20" t="s">
        <v>1383</v>
      </c>
      <c r="G1171" s="20" t="s">
        <v>18201</v>
      </c>
      <c r="H1171" s="20" t="s">
        <v>14694</v>
      </c>
      <c r="I1171" s="20" t="s">
        <v>18153</v>
      </c>
      <c r="J1171" s="20" t="s">
        <v>101</v>
      </c>
      <c r="K1171" s="20" t="s">
        <v>14839</v>
      </c>
      <c r="L1171" s="20" t="s">
        <v>18202</v>
      </c>
      <c r="M1171" s="20" t="s">
        <v>18203</v>
      </c>
      <c r="N1171" s="20" t="s">
        <v>14742</v>
      </c>
      <c r="O1171" s="20" t="s">
        <v>16348</v>
      </c>
      <c r="P1171" s="20" t="s">
        <v>14700</v>
      </c>
      <c r="Q1171" s="20"/>
      <c r="R1171" s="20"/>
      <c r="S1171" s="20" t="s">
        <v>14283</v>
      </c>
      <c r="T1171" s="20" t="s">
        <v>14709</v>
      </c>
      <c r="U1171" s="20" t="s">
        <v>18224</v>
      </c>
      <c r="V1171" s="20" t="s">
        <v>18225</v>
      </c>
      <c r="W1171" s="20"/>
      <c r="X1171" s="20"/>
      <c r="Y1171" s="20" t="s">
        <v>69</v>
      </c>
      <c r="Z1171" s="20"/>
      <c r="AA1171" s="20" t="s">
        <v>18222</v>
      </c>
      <c r="AB1171" s="20" t="s">
        <v>69</v>
      </c>
      <c r="AC1171" s="20" t="s">
        <v>69</v>
      </c>
      <c r="AD1171" s="20" t="s">
        <v>69</v>
      </c>
      <c r="AE1171" s="20" t="s">
        <v>18226</v>
      </c>
      <c r="AF1171" s="20" t="s">
        <v>68</v>
      </c>
      <c r="AG1171" s="20" t="s">
        <v>18179</v>
      </c>
      <c r="AH1171" s="20"/>
      <c r="AI1171" s="20"/>
      <c r="AJ1171" s="20" t="s">
        <v>14283</v>
      </c>
      <c r="AK1171" s="20" t="s">
        <v>14283</v>
      </c>
      <c r="AL1171" s="20"/>
      <c r="AM1171" s="20"/>
      <c r="AN1171" s="20" t="s">
        <v>105</v>
      </c>
      <c r="AO1171" s="20"/>
    </row>
    <row r="1172" spans="1:41" x14ac:dyDescent="0.2">
      <c r="A1172" s="20" t="s">
        <v>10977</v>
      </c>
      <c r="B1172" s="20" t="s">
        <v>18200</v>
      </c>
      <c r="C1172" s="20" t="s">
        <v>17802</v>
      </c>
      <c r="D1172" s="20" t="s">
        <v>419</v>
      </c>
      <c r="E1172" s="20" t="s">
        <v>10979</v>
      </c>
      <c r="F1172" s="20" t="s">
        <v>1383</v>
      </c>
      <c r="G1172" s="20" t="s">
        <v>18201</v>
      </c>
      <c r="H1172" s="20" t="s">
        <v>14694</v>
      </c>
      <c r="I1172" s="20" t="s">
        <v>18153</v>
      </c>
      <c r="J1172" s="20" t="s">
        <v>101</v>
      </c>
      <c r="K1172" s="20" t="s">
        <v>14839</v>
      </c>
      <c r="L1172" s="20" t="s">
        <v>18202</v>
      </c>
      <c r="M1172" s="20" t="s">
        <v>18203</v>
      </c>
      <c r="N1172" s="20" t="s">
        <v>14742</v>
      </c>
      <c r="O1172" s="20" t="s">
        <v>16348</v>
      </c>
      <c r="P1172" s="20" t="s">
        <v>14700</v>
      </c>
      <c r="Q1172" s="20"/>
      <c r="R1172" s="20"/>
      <c r="S1172" s="20" t="s">
        <v>14283</v>
      </c>
      <c r="T1172" s="20" t="s">
        <v>14704</v>
      </c>
      <c r="U1172" s="20" t="s">
        <v>14891</v>
      </c>
      <c r="V1172" s="20" t="s">
        <v>17932</v>
      </c>
      <c r="W1172" s="20"/>
      <c r="X1172" s="20"/>
      <c r="Y1172" s="20" t="s">
        <v>69</v>
      </c>
      <c r="Z1172" s="20"/>
      <c r="AA1172" s="20" t="s">
        <v>18222</v>
      </c>
      <c r="AB1172" s="20" t="s">
        <v>69</v>
      </c>
      <c r="AC1172" s="20" t="s">
        <v>69</v>
      </c>
      <c r="AD1172" s="20" t="s">
        <v>69</v>
      </c>
      <c r="AE1172" s="20" t="s">
        <v>18227</v>
      </c>
      <c r="AF1172" s="20" t="s">
        <v>68</v>
      </c>
      <c r="AG1172" s="20" t="s">
        <v>18184</v>
      </c>
      <c r="AH1172" s="20"/>
      <c r="AI1172" s="20"/>
      <c r="AJ1172" s="20" t="s">
        <v>14283</v>
      </c>
      <c r="AK1172" s="20" t="s">
        <v>14283</v>
      </c>
      <c r="AL1172" s="20"/>
      <c r="AM1172" s="20"/>
      <c r="AN1172" s="20" t="s">
        <v>105</v>
      </c>
      <c r="AO1172" s="20"/>
    </row>
    <row r="1173" spans="1:41" x14ac:dyDescent="0.2">
      <c r="A1173" s="20" t="s">
        <v>10977</v>
      </c>
      <c r="B1173" s="20" t="s">
        <v>18200</v>
      </c>
      <c r="C1173" s="20" t="s">
        <v>17802</v>
      </c>
      <c r="D1173" s="20" t="s">
        <v>419</v>
      </c>
      <c r="E1173" s="20" t="s">
        <v>10979</v>
      </c>
      <c r="F1173" s="20" t="s">
        <v>1383</v>
      </c>
      <c r="G1173" s="20" t="s">
        <v>18201</v>
      </c>
      <c r="H1173" s="20" t="s">
        <v>14694</v>
      </c>
      <c r="I1173" s="20" t="s">
        <v>18153</v>
      </c>
      <c r="J1173" s="20" t="s">
        <v>101</v>
      </c>
      <c r="K1173" s="20" t="s">
        <v>14839</v>
      </c>
      <c r="L1173" s="20" t="s">
        <v>18202</v>
      </c>
      <c r="M1173" s="20" t="s">
        <v>18203</v>
      </c>
      <c r="N1173" s="20" t="s">
        <v>14742</v>
      </c>
      <c r="O1173" s="20" t="s">
        <v>16348</v>
      </c>
      <c r="P1173" s="20" t="s">
        <v>14700</v>
      </c>
      <c r="Q1173" s="20"/>
      <c r="R1173" s="20"/>
      <c r="S1173" s="20" t="s">
        <v>14283</v>
      </c>
      <c r="T1173" s="20" t="s">
        <v>14709</v>
      </c>
      <c r="U1173" s="20" t="s">
        <v>18228</v>
      </c>
      <c r="V1173" s="20" t="s">
        <v>18229</v>
      </c>
      <c r="W1173" s="20"/>
      <c r="X1173" s="20"/>
      <c r="Y1173" s="20" t="s">
        <v>69</v>
      </c>
      <c r="Z1173" s="20"/>
      <c r="AA1173" s="20" t="s">
        <v>18222</v>
      </c>
      <c r="AB1173" s="20" t="s">
        <v>69</v>
      </c>
      <c r="AC1173" s="20" t="s">
        <v>69</v>
      </c>
      <c r="AD1173" s="20" t="s">
        <v>69</v>
      </c>
      <c r="AE1173" s="20" t="s">
        <v>18230</v>
      </c>
      <c r="AF1173" s="20" t="s">
        <v>68</v>
      </c>
      <c r="AG1173" s="20" t="s">
        <v>18184</v>
      </c>
      <c r="AH1173" s="20"/>
      <c r="AI1173" s="20"/>
      <c r="AJ1173" s="20" t="s">
        <v>14283</v>
      </c>
      <c r="AK1173" s="20" t="s">
        <v>14283</v>
      </c>
      <c r="AL1173" s="20"/>
      <c r="AM1173" s="20"/>
      <c r="AN1173" s="20" t="s">
        <v>105</v>
      </c>
      <c r="AO1173" s="20"/>
    </row>
    <row r="1174" spans="1:41" x14ac:dyDescent="0.2">
      <c r="A1174" s="20" t="s">
        <v>10977</v>
      </c>
      <c r="B1174" s="20" t="s">
        <v>18200</v>
      </c>
      <c r="C1174" s="20" t="s">
        <v>17802</v>
      </c>
      <c r="D1174" s="20" t="s">
        <v>419</v>
      </c>
      <c r="E1174" s="20" t="s">
        <v>10979</v>
      </c>
      <c r="F1174" s="20" t="s">
        <v>1383</v>
      </c>
      <c r="G1174" s="20" t="s">
        <v>18201</v>
      </c>
      <c r="H1174" s="20" t="s">
        <v>14694</v>
      </c>
      <c r="I1174" s="20" t="s">
        <v>18153</v>
      </c>
      <c r="J1174" s="20" t="s">
        <v>101</v>
      </c>
      <c r="K1174" s="20" t="s">
        <v>14839</v>
      </c>
      <c r="L1174" s="20" t="s">
        <v>18202</v>
      </c>
      <c r="M1174" s="20" t="s">
        <v>18203</v>
      </c>
      <c r="N1174" s="20" t="s">
        <v>14698</v>
      </c>
      <c r="O1174" s="20" t="s">
        <v>16348</v>
      </c>
      <c r="P1174" s="20" t="s">
        <v>14700</v>
      </c>
      <c r="Q1174" s="20"/>
      <c r="R1174" s="20"/>
      <c r="S1174" s="20" t="s">
        <v>14283</v>
      </c>
      <c r="T1174" s="20" t="s">
        <v>14704</v>
      </c>
      <c r="U1174" s="20" t="s">
        <v>14800</v>
      </c>
      <c r="V1174" s="20" t="s">
        <v>14778</v>
      </c>
      <c r="W1174" s="20"/>
      <c r="X1174" s="20"/>
      <c r="Y1174" s="20" t="s">
        <v>69</v>
      </c>
      <c r="Z1174" s="20"/>
      <c r="AA1174" s="20" t="s">
        <v>18222</v>
      </c>
      <c r="AB1174" s="20" t="s">
        <v>69</v>
      </c>
      <c r="AC1174" s="20" t="s">
        <v>69</v>
      </c>
      <c r="AD1174" s="20" t="s">
        <v>69</v>
      </c>
      <c r="AE1174" s="20" t="s">
        <v>18231</v>
      </c>
      <c r="AF1174" s="20" t="s">
        <v>68</v>
      </c>
      <c r="AG1174" s="20" t="s">
        <v>18189</v>
      </c>
      <c r="AH1174" s="20"/>
      <c r="AI1174" s="20"/>
      <c r="AJ1174" s="20" t="s">
        <v>14283</v>
      </c>
      <c r="AK1174" s="20" t="s">
        <v>14283</v>
      </c>
      <c r="AL1174" s="20"/>
      <c r="AM1174" s="20"/>
      <c r="AN1174" s="20" t="s">
        <v>105</v>
      </c>
      <c r="AO1174" s="20"/>
    </row>
    <row r="1175" spans="1:41" x14ac:dyDescent="0.2">
      <c r="A1175" s="20" t="s">
        <v>10977</v>
      </c>
      <c r="B1175" s="20" t="s">
        <v>18200</v>
      </c>
      <c r="C1175" s="20" t="s">
        <v>17802</v>
      </c>
      <c r="D1175" s="20" t="s">
        <v>419</v>
      </c>
      <c r="E1175" s="20" t="s">
        <v>10979</v>
      </c>
      <c r="F1175" s="20" t="s">
        <v>1383</v>
      </c>
      <c r="G1175" s="20" t="s">
        <v>18201</v>
      </c>
      <c r="H1175" s="20" t="s">
        <v>14694</v>
      </c>
      <c r="I1175" s="20" t="s">
        <v>18153</v>
      </c>
      <c r="J1175" s="20" t="s">
        <v>101</v>
      </c>
      <c r="K1175" s="20" t="s">
        <v>14839</v>
      </c>
      <c r="L1175" s="20" t="s">
        <v>18202</v>
      </c>
      <c r="M1175" s="20" t="s">
        <v>18203</v>
      </c>
      <c r="N1175" s="20" t="s">
        <v>14698</v>
      </c>
      <c r="O1175" s="20" t="s">
        <v>16348</v>
      </c>
      <c r="P1175" s="20" t="s">
        <v>14700</v>
      </c>
      <c r="Q1175" s="20"/>
      <c r="R1175" s="20"/>
      <c r="S1175" s="20" t="s">
        <v>14283</v>
      </c>
      <c r="T1175" s="20" t="s">
        <v>14709</v>
      </c>
      <c r="U1175" s="20" t="s">
        <v>18232</v>
      </c>
      <c r="V1175" s="20" t="s">
        <v>18233</v>
      </c>
      <c r="W1175" s="20"/>
      <c r="X1175" s="20"/>
      <c r="Y1175" s="20" t="s">
        <v>69</v>
      </c>
      <c r="Z1175" s="20"/>
      <c r="AA1175" s="20" t="s">
        <v>18222</v>
      </c>
      <c r="AB1175" s="20" t="s">
        <v>69</v>
      </c>
      <c r="AC1175" s="20" t="s">
        <v>69</v>
      </c>
      <c r="AD1175" s="20" t="s">
        <v>69</v>
      </c>
      <c r="AE1175" s="20" t="s">
        <v>18234</v>
      </c>
      <c r="AF1175" s="20" t="s">
        <v>68</v>
      </c>
      <c r="AG1175" s="20" t="s">
        <v>18189</v>
      </c>
      <c r="AH1175" s="20"/>
      <c r="AI1175" s="20"/>
      <c r="AJ1175" s="20" t="s">
        <v>14283</v>
      </c>
      <c r="AK1175" s="20" t="s">
        <v>14283</v>
      </c>
      <c r="AL1175" s="20"/>
      <c r="AM1175" s="20"/>
      <c r="AN1175" s="20" t="s">
        <v>105</v>
      </c>
      <c r="AO1175" s="20"/>
    </row>
    <row r="1176" spans="1:41" x14ac:dyDescent="0.2">
      <c r="A1176" s="20" t="s">
        <v>10977</v>
      </c>
      <c r="B1176" s="20" t="s">
        <v>18200</v>
      </c>
      <c r="C1176" s="20" t="s">
        <v>17802</v>
      </c>
      <c r="D1176" s="20" t="s">
        <v>419</v>
      </c>
      <c r="E1176" s="20" t="s">
        <v>10979</v>
      </c>
      <c r="F1176" s="20" t="s">
        <v>1383</v>
      </c>
      <c r="G1176" s="20" t="s">
        <v>18201</v>
      </c>
      <c r="H1176" s="20" t="s">
        <v>14694</v>
      </c>
      <c r="I1176" s="20" t="s">
        <v>18153</v>
      </c>
      <c r="J1176" s="20" t="s">
        <v>101</v>
      </c>
      <c r="K1176" s="20" t="s">
        <v>14839</v>
      </c>
      <c r="L1176" s="20" t="s">
        <v>18202</v>
      </c>
      <c r="M1176" s="20" t="s">
        <v>18203</v>
      </c>
      <c r="N1176" s="20" t="s">
        <v>14889</v>
      </c>
      <c r="O1176" s="20" t="s">
        <v>16348</v>
      </c>
      <c r="P1176" s="20" t="s">
        <v>14700</v>
      </c>
      <c r="Q1176" s="20"/>
      <c r="R1176" s="20"/>
      <c r="S1176" s="20" t="s">
        <v>14283</v>
      </c>
      <c r="T1176" s="20" t="s">
        <v>14704</v>
      </c>
      <c r="U1176" s="20" t="s">
        <v>15556</v>
      </c>
      <c r="V1176" s="20" t="s">
        <v>14767</v>
      </c>
      <c r="W1176" s="20"/>
      <c r="X1176" s="20"/>
      <c r="Y1176" s="20" t="s">
        <v>69</v>
      </c>
      <c r="Z1176" s="20"/>
      <c r="AA1176" s="20" t="s">
        <v>18222</v>
      </c>
      <c r="AB1176" s="20" t="s">
        <v>69</v>
      </c>
      <c r="AC1176" s="20" t="s">
        <v>69</v>
      </c>
      <c r="AD1176" s="20" t="s">
        <v>69</v>
      </c>
      <c r="AE1176" s="20" t="s">
        <v>18231</v>
      </c>
      <c r="AF1176" s="20" t="s">
        <v>68</v>
      </c>
      <c r="AG1176" s="20" t="s">
        <v>18189</v>
      </c>
      <c r="AH1176" s="20"/>
      <c r="AI1176" s="20"/>
      <c r="AJ1176" s="20" t="s">
        <v>14283</v>
      </c>
      <c r="AK1176" s="20" t="s">
        <v>14283</v>
      </c>
      <c r="AL1176" s="20"/>
      <c r="AM1176" s="20"/>
      <c r="AN1176" s="20" t="s">
        <v>105</v>
      </c>
      <c r="AO1176" s="20"/>
    </row>
    <row r="1177" spans="1:41" x14ac:dyDescent="0.2">
      <c r="A1177" s="20" t="s">
        <v>10977</v>
      </c>
      <c r="B1177" s="20" t="s">
        <v>18200</v>
      </c>
      <c r="C1177" s="20" t="s">
        <v>17802</v>
      </c>
      <c r="D1177" s="20" t="s">
        <v>419</v>
      </c>
      <c r="E1177" s="20" t="s">
        <v>10979</v>
      </c>
      <c r="F1177" s="20" t="s">
        <v>1383</v>
      </c>
      <c r="G1177" s="20" t="s">
        <v>18201</v>
      </c>
      <c r="H1177" s="20" t="s">
        <v>14694</v>
      </c>
      <c r="I1177" s="20" t="s">
        <v>18153</v>
      </c>
      <c r="J1177" s="20" t="s">
        <v>101</v>
      </c>
      <c r="K1177" s="20" t="s">
        <v>14839</v>
      </c>
      <c r="L1177" s="20" t="s">
        <v>18202</v>
      </c>
      <c r="M1177" s="20" t="s">
        <v>18203</v>
      </c>
      <c r="N1177" s="20" t="s">
        <v>14889</v>
      </c>
      <c r="O1177" s="20" t="s">
        <v>16348</v>
      </c>
      <c r="P1177" s="20" t="s">
        <v>14700</v>
      </c>
      <c r="Q1177" s="20"/>
      <c r="R1177" s="20"/>
      <c r="S1177" s="20" t="s">
        <v>14283</v>
      </c>
      <c r="T1177" s="20" t="s">
        <v>14709</v>
      </c>
      <c r="U1177" s="20" t="s">
        <v>18235</v>
      </c>
      <c r="V1177" s="20" t="s">
        <v>18236</v>
      </c>
      <c r="W1177" s="20"/>
      <c r="X1177" s="20"/>
      <c r="Y1177" s="20" t="s">
        <v>69</v>
      </c>
      <c r="Z1177" s="20"/>
      <c r="AA1177" s="20" t="s">
        <v>18222</v>
      </c>
      <c r="AB1177" s="20" t="s">
        <v>69</v>
      </c>
      <c r="AC1177" s="20" t="s">
        <v>69</v>
      </c>
      <c r="AD1177" s="20" t="s">
        <v>69</v>
      </c>
      <c r="AE1177" s="20" t="s">
        <v>18237</v>
      </c>
      <c r="AF1177" s="20" t="s">
        <v>68</v>
      </c>
      <c r="AG1177" s="20" t="s">
        <v>18189</v>
      </c>
      <c r="AH1177" s="20"/>
      <c r="AI1177" s="20"/>
      <c r="AJ1177" s="20" t="s">
        <v>14283</v>
      </c>
      <c r="AK1177" s="20" t="s">
        <v>14283</v>
      </c>
      <c r="AL1177" s="20"/>
      <c r="AM1177" s="20"/>
      <c r="AN1177" s="20" t="s">
        <v>105</v>
      </c>
      <c r="AO1177" s="20"/>
    </row>
    <row r="1178" spans="1:41" x14ac:dyDescent="0.2">
      <c r="A1178" s="20" t="s">
        <v>10977</v>
      </c>
      <c r="B1178" s="20" t="s">
        <v>18200</v>
      </c>
      <c r="C1178" s="20" t="s">
        <v>17802</v>
      </c>
      <c r="D1178" s="20" t="s">
        <v>419</v>
      </c>
      <c r="E1178" s="20" t="s">
        <v>10979</v>
      </c>
      <c r="F1178" s="20" t="s">
        <v>1383</v>
      </c>
      <c r="G1178" s="20" t="s">
        <v>18201</v>
      </c>
      <c r="H1178" s="20" t="s">
        <v>14694</v>
      </c>
      <c r="I1178" s="20" t="s">
        <v>18153</v>
      </c>
      <c r="J1178" s="20" t="s">
        <v>101</v>
      </c>
      <c r="K1178" s="20" t="s">
        <v>14839</v>
      </c>
      <c r="L1178" s="20" t="s">
        <v>18202</v>
      </c>
      <c r="M1178" s="20" t="s">
        <v>18203</v>
      </c>
      <c r="N1178" s="20" t="s">
        <v>110</v>
      </c>
      <c r="O1178" s="20" t="s">
        <v>16348</v>
      </c>
      <c r="P1178" s="20" t="s">
        <v>14700</v>
      </c>
      <c r="Q1178" s="20"/>
      <c r="R1178" s="20"/>
      <c r="S1178" s="20" t="s">
        <v>14283</v>
      </c>
      <c r="T1178" s="20" t="s">
        <v>14704</v>
      </c>
      <c r="U1178" s="20" t="s">
        <v>14812</v>
      </c>
      <c r="V1178" s="20" t="s">
        <v>15207</v>
      </c>
      <c r="W1178" s="20"/>
      <c r="X1178" s="20"/>
      <c r="Y1178" s="20" t="s">
        <v>69</v>
      </c>
      <c r="Z1178" s="20"/>
      <c r="AA1178" s="20" t="s">
        <v>18222</v>
      </c>
      <c r="AB1178" s="20" t="s">
        <v>69</v>
      </c>
      <c r="AC1178" s="20" t="s">
        <v>69</v>
      </c>
      <c r="AD1178" s="20" t="s">
        <v>69</v>
      </c>
      <c r="AE1178" s="20" t="s">
        <v>18238</v>
      </c>
      <c r="AF1178" s="20" t="s">
        <v>68</v>
      </c>
      <c r="AG1178" s="20" t="s">
        <v>18196</v>
      </c>
      <c r="AH1178" s="20"/>
      <c r="AI1178" s="20"/>
      <c r="AJ1178" s="20" t="s">
        <v>14283</v>
      </c>
      <c r="AK1178" s="20" t="s">
        <v>14283</v>
      </c>
      <c r="AL1178" s="20"/>
      <c r="AM1178" s="20"/>
      <c r="AN1178" s="20" t="s">
        <v>105</v>
      </c>
      <c r="AO1178" s="20"/>
    </row>
    <row r="1179" spans="1:41" x14ac:dyDescent="0.2">
      <c r="A1179" s="20" t="s">
        <v>10977</v>
      </c>
      <c r="B1179" s="20" t="s">
        <v>18200</v>
      </c>
      <c r="C1179" s="20" t="s">
        <v>17802</v>
      </c>
      <c r="D1179" s="20" t="s">
        <v>419</v>
      </c>
      <c r="E1179" s="20" t="s">
        <v>10979</v>
      </c>
      <c r="F1179" s="20" t="s">
        <v>1383</v>
      </c>
      <c r="G1179" s="20" t="s">
        <v>18201</v>
      </c>
      <c r="H1179" s="20" t="s">
        <v>14694</v>
      </c>
      <c r="I1179" s="20" t="s">
        <v>18153</v>
      </c>
      <c r="J1179" s="20" t="s">
        <v>101</v>
      </c>
      <c r="K1179" s="20" t="s">
        <v>14839</v>
      </c>
      <c r="L1179" s="20" t="s">
        <v>18202</v>
      </c>
      <c r="M1179" s="20" t="s">
        <v>18203</v>
      </c>
      <c r="N1179" s="20" t="s">
        <v>110</v>
      </c>
      <c r="O1179" s="20" t="s">
        <v>16348</v>
      </c>
      <c r="P1179" s="20" t="s">
        <v>14700</v>
      </c>
      <c r="Q1179" s="20"/>
      <c r="R1179" s="20"/>
      <c r="S1179" s="20" t="s">
        <v>14283</v>
      </c>
      <c r="T1179" s="20" t="s">
        <v>14709</v>
      </c>
      <c r="U1179" s="20" t="s">
        <v>18239</v>
      </c>
      <c r="V1179" s="20" t="s">
        <v>18240</v>
      </c>
      <c r="W1179" s="20"/>
      <c r="X1179" s="20"/>
      <c r="Y1179" s="20" t="s">
        <v>69</v>
      </c>
      <c r="Z1179" s="20"/>
      <c r="AA1179" s="20" t="s">
        <v>18222</v>
      </c>
      <c r="AB1179" s="20" t="s">
        <v>69</v>
      </c>
      <c r="AC1179" s="20" t="s">
        <v>69</v>
      </c>
      <c r="AD1179" s="20" t="s">
        <v>69</v>
      </c>
      <c r="AE1179" s="20" t="s">
        <v>18241</v>
      </c>
      <c r="AF1179" s="20" t="s">
        <v>68</v>
      </c>
      <c r="AG1179" s="20" t="s">
        <v>18196</v>
      </c>
      <c r="AH1179" s="20"/>
      <c r="AI1179" s="20"/>
      <c r="AJ1179" s="20" t="s">
        <v>14283</v>
      </c>
      <c r="AK1179" s="20" t="s">
        <v>14283</v>
      </c>
      <c r="AL1179" s="20"/>
      <c r="AM1179" s="20"/>
      <c r="AN1179" s="20" t="s">
        <v>105</v>
      </c>
      <c r="AO1179" s="20"/>
    </row>
    <row r="1180" spans="1:41" x14ac:dyDescent="0.2">
      <c r="A1180" s="20" t="s">
        <v>11112</v>
      </c>
      <c r="B1180" s="20" t="s">
        <v>18242</v>
      </c>
      <c r="C1180" s="20" t="s">
        <v>18243</v>
      </c>
      <c r="D1180" s="20" t="s">
        <v>419</v>
      </c>
      <c r="E1180" s="20" t="s">
        <v>11114</v>
      </c>
      <c r="F1180" s="20" t="s">
        <v>421</v>
      </c>
      <c r="G1180" s="20" t="s">
        <v>142</v>
      </c>
      <c r="H1180" s="20" t="s">
        <v>14694</v>
      </c>
      <c r="I1180" s="20" t="s">
        <v>18244</v>
      </c>
      <c r="J1180" s="20" t="s">
        <v>102</v>
      </c>
      <c r="K1180" s="20" t="s">
        <v>14696</v>
      </c>
      <c r="L1180" s="20" t="s">
        <v>18245</v>
      </c>
      <c r="M1180" s="20" t="s">
        <v>18246</v>
      </c>
      <c r="N1180" s="20" t="s">
        <v>14786</v>
      </c>
      <c r="O1180" s="20" t="s">
        <v>15195</v>
      </c>
      <c r="P1180" s="20" t="s">
        <v>14787</v>
      </c>
      <c r="Q1180" s="20" t="s">
        <v>18247</v>
      </c>
      <c r="R1180" s="20"/>
      <c r="S1180" s="20"/>
      <c r="T1180" s="20" t="s">
        <v>14762</v>
      </c>
      <c r="U1180" s="20" t="s">
        <v>18248</v>
      </c>
      <c r="V1180" s="20" t="s">
        <v>18249</v>
      </c>
      <c r="W1180" s="20"/>
      <c r="X1180" s="20" t="s">
        <v>18250</v>
      </c>
      <c r="Y1180" s="20" t="s">
        <v>68</v>
      </c>
      <c r="Z1180" s="20" t="s">
        <v>18251</v>
      </c>
      <c r="AA1180" s="20" t="s">
        <v>18252</v>
      </c>
      <c r="AB1180" s="20" t="s">
        <v>69</v>
      </c>
      <c r="AC1180" s="20" t="s">
        <v>14884</v>
      </c>
      <c r="AD1180" s="20" t="s">
        <v>14884</v>
      </c>
      <c r="AE1180" s="20" t="s">
        <v>18253</v>
      </c>
      <c r="AF1180" s="20" t="s">
        <v>68</v>
      </c>
      <c r="AG1180" s="20" t="s">
        <v>18254</v>
      </c>
      <c r="AH1180" s="20"/>
      <c r="AI1180" s="20" t="s">
        <v>14875</v>
      </c>
      <c r="AJ1180" s="20" t="s">
        <v>14238</v>
      </c>
      <c r="AK1180" s="20" t="s">
        <v>18255</v>
      </c>
      <c r="AL1180" s="20"/>
      <c r="AM1180" s="20" t="s">
        <v>16313</v>
      </c>
      <c r="AN1180" s="20" t="s">
        <v>109</v>
      </c>
      <c r="AO1180" s="20"/>
    </row>
    <row r="1181" spans="1:41" x14ac:dyDescent="0.2">
      <c r="A1181" s="20" t="s">
        <v>11112</v>
      </c>
      <c r="B1181" s="20" t="s">
        <v>18242</v>
      </c>
      <c r="C1181" s="20" t="s">
        <v>18243</v>
      </c>
      <c r="D1181" s="20" t="s">
        <v>419</v>
      </c>
      <c r="E1181" s="20" t="s">
        <v>11114</v>
      </c>
      <c r="F1181" s="20" t="s">
        <v>421</v>
      </c>
      <c r="G1181" s="20" t="s">
        <v>142</v>
      </c>
      <c r="H1181" s="20" t="s">
        <v>14694</v>
      </c>
      <c r="I1181" s="20" t="s">
        <v>18244</v>
      </c>
      <c r="J1181" s="20" t="s">
        <v>102</v>
      </c>
      <c r="K1181" s="20" t="s">
        <v>14696</v>
      </c>
      <c r="L1181" s="20" t="s">
        <v>18245</v>
      </c>
      <c r="M1181" s="20" t="s">
        <v>18246</v>
      </c>
      <c r="N1181" s="20" t="s">
        <v>14786</v>
      </c>
      <c r="O1181" s="20" t="s">
        <v>15195</v>
      </c>
      <c r="P1181" s="20" t="s">
        <v>14787</v>
      </c>
      <c r="Q1181" s="20" t="s">
        <v>18247</v>
      </c>
      <c r="R1181" s="20"/>
      <c r="S1181" s="20"/>
      <c r="T1181" s="20" t="s">
        <v>14762</v>
      </c>
      <c r="U1181" s="20" t="s">
        <v>18248</v>
      </c>
      <c r="V1181" s="20" t="s">
        <v>18256</v>
      </c>
      <c r="W1181" s="20"/>
      <c r="X1181" s="20" t="s">
        <v>18257</v>
      </c>
      <c r="Y1181" s="20" t="s">
        <v>68</v>
      </c>
      <c r="Z1181" s="20"/>
      <c r="AA1181" s="20" t="s">
        <v>18252</v>
      </c>
      <c r="AB1181" s="20" t="s">
        <v>69</v>
      </c>
      <c r="AC1181" s="20" t="s">
        <v>14884</v>
      </c>
      <c r="AD1181" s="20" t="s">
        <v>14884</v>
      </c>
      <c r="AE1181" s="20" t="s">
        <v>18258</v>
      </c>
      <c r="AF1181" s="20" t="s">
        <v>69</v>
      </c>
      <c r="AG1181" s="20" t="s">
        <v>18259</v>
      </c>
      <c r="AH1181" s="20"/>
      <c r="AI1181" s="20" t="s">
        <v>14875</v>
      </c>
      <c r="AJ1181" s="20" t="s">
        <v>14238</v>
      </c>
      <c r="AK1181" s="20" t="s">
        <v>18255</v>
      </c>
      <c r="AL1181" s="20"/>
      <c r="AM1181" s="20" t="s">
        <v>16313</v>
      </c>
      <c r="AN1181" s="20" t="s">
        <v>109</v>
      </c>
      <c r="AO1181" s="20"/>
    </row>
    <row r="1182" spans="1:41" x14ac:dyDescent="0.2">
      <c r="A1182" s="20" t="s">
        <v>11112</v>
      </c>
      <c r="B1182" s="20" t="s">
        <v>18242</v>
      </c>
      <c r="C1182" s="20" t="s">
        <v>18243</v>
      </c>
      <c r="D1182" s="20" t="s">
        <v>419</v>
      </c>
      <c r="E1182" s="20" t="s">
        <v>11114</v>
      </c>
      <c r="F1182" s="20" t="s">
        <v>421</v>
      </c>
      <c r="G1182" s="20" t="s">
        <v>142</v>
      </c>
      <c r="H1182" s="20" t="s">
        <v>14694</v>
      </c>
      <c r="I1182" s="20" t="s">
        <v>18244</v>
      </c>
      <c r="J1182" s="20" t="s">
        <v>102</v>
      </c>
      <c r="K1182" s="20" t="s">
        <v>14696</v>
      </c>
      <c r="L1182" s="20" t="s">
        <v>18245</v>
      </c>
      <c r="M1182" s="20" t="s">
        <v>18246</v>
      </c>
      <c r="N1182" s="20" t="s">
        <v>14786</v>
      </c>
      <c r="O1182" s="20" t="s">
        <v>15195</v>
      </c>
      <c r="P1182" s="20" t="s">
        <v>14787</v>
      </c>
      <c r="Q1182" s="20" t="s">
        <v>18247</v>
      </c>
      <c r="R1182" s="20"/>
      <c r="S1182" s="20"/>
      <c r="T1182" s="20" t="s">
        <v>14762</v>
      </c>
      <c r="U1182" s="20" t="s">
        <v>18260</v>
      </c>
      <c r="V1182" s="20" t="s">
        <v>18261</v>
      </c>
      <c r="W1182" s="20"/>
      <c r="X1182" s="20" t="s">
        <v>18262</v>
      </c>
      <c r="Y1182" s="20" t="s">
        <v>68</v>
      </c>
      <c r="Z1182" s="20" t="s">
        <v>18263</v>
      </c>
      <c r="AA1182" s="20" t="s">
        <v>18252</v>
      </c>
      <c r="AB1182" s="20" t="s">
        <v>69</v>
      </c>
      <c r="AC1182" s="20" t="s">
        <v>14884</v>
      </c>
      <c r="AD1182" s="20" t="s">
        <v>14884</v>
      </c>
      <c r="AE1182" s="20" t="s">
        <v>18264</v>
      </c>
      <c r="AF1182" s="20" t="s">
        <v>69</v>
      </c>
      <c r="AG1182" s="20" t="s">
        <v>18265</v>
      </c>
      <c r="AH1182" s="20"/>
      <c r="AI1182" s="20" t="s">
        <v>14875</v>
      </c>
      <c r="AJ1182" s="20" t="s">
        <v>14238</v>
      </c>
      <c r="AK1182" s="20" t="s">
        <v>18255</v>
      </c>
      <c r="AL1182" s="20"/>
      <c r="AM1182" s="20" t="s">
        <v>16313</v>
      </c>
      <c r="AN1182" s="20" t="s">
        <v>109</v>
      </c>
      <c r="AO1182" s="20"/>
    </row>
    <row r="1183" spans="1:41" x14ac:dyDescent="0.2">
      <c r="A1183" s="20" t="s">
        <v>11112</v>
      </c>
      <c r="B1183" s="20" t="s">
        <v>18242</v>
      </c>
      <c r="C1183" s="20" t="s">
        <v>18243</v>
      </c>
      <c r="D1183" s="20" t="s">
        <v>419</v>
      </c>
      <c r="E1183" s="20" t="s">
        <v>11114</v>
      </c>
      <c r="F1183" s="20" t="s">
        <v>421</v>
      </c>
      <c r="G1183" s="20" t="s">
        <v>142</v>
      </c>
      <c r="H1183" s="20" t="s">
        <v>14694</v>
      </c>
      <c r="I1183" s="20" t="s">
        <v>18244</v>
      </c>
      <c r="J1183" s="20" t="s">
        <v>102</v>
      </c>
      <c r="K1183" s="20" t="s">
        <v>14696</v>
      </c>
      <c r="L1183" s="20" t="s">
        <v>18245</v>
      </c>
      <c r="M1183" s="20" t="s">
        <v>18246</v>
      </c>
      <c r="N1183" s="20" t="s">
        <v>14786</v>
      </c>
      <c r="O1183" s="20" t="s">
        <v>15195</v>
      </c>
      <c r="P1183" s="20" t="s">
        <v>14787</v>
      </c>
      <c r="Q1183" s="20" t="s">
        <v>18247</v>
      </c>
      <c r="R1183" s="20"/>
      <c r="S1183" s="20"/>
      <c r="T1183" s="20" t="s">
        <v>14762</v>
      </c>
      <c r="U1183" s="20" t="s">
        <v>14854</v>
      </c>
      <c r="V1183" s="20" t="s">
        <v>18266</v>
      </c>
      <c r="W1183" s="20"/>
      <c r="X1183" s="20" t="s">
        <v>18267</v>
      </c>
      <c r="Y1183" s="20" t="s">
        <v>68</v>
      </c>
      <c r="Z1183" s="20" t="s">
        <v>18268</v>
      </c>
      <c r="AA1183" s="20" t="s">
        <v>18252</v>
      </c>
      <c r="AB1183" s="20" t="s">
        <v>69</v>
      </c>
      <c r="AC1183" s="20" t="s">
        <v>14884</v>
      </c>
      <c r="AD1183" s="20" t="s">
        <v>14884</v>
      </c>
      <c r="AE1183" s="20" t="s">
        <v>18264</v>
      </c>
      <c r="AF1183" s="20" t="s">
        <v>69</v>
      </c>
      <c r="AG1183" s="20" t="s">
        <v>18269</v>
      </c>
      <c r="AH1183" s="20"/>
      <c r="AI1183" s="20" t="s">
        <v>14875</v>
      </c>
      <c r="AJ1183" s="20" t="s">
        <v>14238</v>
      </c>
      <c r="AK1183" s="20" t="s">
        <v>18255</v>
      </c>
      <c r="AL1183" s="20"/>
      <c r="AM1183" s="20" t="s">
        <v>16313</v>
      </c>
      <c r="AN1183" s="20" t="s">
        <v>109</v>
      </c>
      <c r="AO1183" s="20"/>
    </row>
    <row r="1184" spans="1:41" x14ac:dyDescent="0.2">
      <c r="A1184" s="20" t="s">
        <v>11112</v>
      </c>
      <c r="B1184" s="20" t="s">
        <v>18242</v>
      </c>
      <c r="C1184" s="20" t="s">
        <v>18243</v>
      </c>
      <c r="D1184" s="20" t="s">
        <v>419</v>
      </c>
      <c r="E1184" s="20" t="s">
        <v>11114</v>
      </c>
      <c r="F1184" s="20" t="s">
        <v>421</v>
      </c>
      <c r="G1184" s="20" t="s">
        <v>142</v>
      </c>
      <c r="H1184" s="20" t="s">
        <v>14694</v>
      </c>
      <c r="I1184" s="20" t="s">
        <v>18244</v>
      </c>
      <c r="J1184" s="20" t="s">
        <v>102</v>
      </c>
      <c r="K1184" s="20" t="s">
        <v>14696</v>
      </c>
      <c r="L1184" s="20" t="s">
        <v>18245</v>
      </c>
      <c r="M1184" s="20" t="s">
        <v>18246</v>
      </c>
      <c r="N1184" s="20" t="s">
        <v>14786</v>
      </c>
      <c r="O1184" s="20" t="s">
        <v>15195</v>
      </c>
      <c r="P1184" s="20" t="s">
        <v>14787</v>
      </c>
      <c r="Q1184" s="20" t="s">
        <v>18247</v>
      </c>
      <c r="R1184" s="20"/>
      <c r="S1184" s="20"/>
      <c r="T1184" s="20" t="s">
        <v>14762</v>
      </c>
      <c r="U1184" s="20" t="s">
        <v>18260</v>
      </c>
      <c r="V1184" s="20" t="s">
        <v>18270</v>
      </c>
      <c r="W1184" s="20"/>
      <c r="X1184" s="20" t="s">
        <v>18271</v>
      </c>
      <c r="Y1184" s="20" t="s">
        <v>68</v>
      </c>
      <c r="Z1184" s="20" t="s">
        <v>18272</v>
      </c>
      <c r="AA1184" s="20" t="s">
        <v>18252</v>
      </c>
      <c r="AB1184" s="20" t="s">
        <v>69</v>
      </c>
      <c r="AC1184" s="20" t="s">
        <v>14884</v>
      </c>
      <c r="AD1184" s="20" t="s">
        <v>14884</v>
      </c>
      <c r="AE1184" s="20" t="s">
        <v>18264</v>
      </c>
      <c r="AF1184" s="20" t="s">
        <v>69</v>
      </c>
      <c r="AG1184" s="20" t="s">
        <v>18273</v>
      </c>
      <c r="AH1184" s="20"/>
      <c r="AI1184" s="20" t="s">
        <v>14875</v>
      </c>
      <c r="AJ1184" s="20" t="s">
        <v>14238</v>
      </c>
      <c r="AK1184" s="20" t="s">
        <v>18255</v>
      </c>
      <c r="AL1184" s="20"/>
      <c r="AM1184" s="20" t="s">
        <v>16313</v>
      </c>
      <c r="AN1184" s="20" t="s">
        <v>109</v>
      </c>
      <c r="AO1184" s="20"/>
    </row>
    <row r="1185" spans="1:41" x14ac:dyDescent="0.2">
      <c r="A1185" s="20" t="s">
        <v>11112</v>
      </c>
      <c r="B1185" s="20" t="s">
        <v>18242</v>
      </c>
      <c r="C1185" s="20" t="s">
        <v>18243</v>
      </c>
      <c r="D1185" s="20" t="s">
        <v>419</v>
      </c>
      <c r="E1185" s="20" t="s">
        <v>11114</v>
      </c>
      <c r="F1185" s="20" t="s">
        <v>421</v>
      </c>
      <c r="G1185" s="20" t="s">
        <v>142</v>
      </c>
      <c r="H1185" s="20" t="s">
        <v>14694</v>
      </c>
      <c r="I1185" s="20" t="s">
        <v>18244</v>
      </c>
      <c r="J1185" s="20" t="s">
        <v>102</v>
      </c>
      <c r="K1185" s="20" t="s">
        <v>14696</v>
      </c>
      <c r="L1185" s="20" t="s">
        <v>18245</v>
      </c>
      <c r="M1185" s="20" t="s">
        <v>18246</v>
      </c>
      <c r="N1185" s="20" t="s">
        <v>14786</v>
      </c>
      <c r="O1185" s="20" t="s">
        <v>15195</v>
      </c>
      <c r="P1185" s="20" t="s">
        <v>14787</v>
      </c>
      <c r="Q1185" s="20" t="s">
        <v>18274</v>
      </c>
      <c r="R1185" s="20"/>
      <c r="S1185" s="20"/>
      <c r="T1185" s="20" t="s">
        <v>14762</v>
      </c>
      <c r="U1185" s="20" t="s">
        <v>18248</v>
      </c>
      <c r="V1185" s="20" t="s">
        <v>18275</v>
      </c>
      <c r="W1185" s="20"/>
      <c r="X1185" s="20"/>
      <c r="Y1185" s="20" t="s">
        <v>68</v>
      </c>
      <c r="Z1185" s="20" t="s">
        <v>18251</v>
      </c>
      <c r="AA1185" s="20" t="s">
        <v>18276</v>
      </c>
      <c r="AB1185" s="20" t="s">
        <v>69</v>
      </c>
      <c r="AC1185" s="20" t="s">
        <v>14884</v>
      </c>
      <c r="AD1185" s="20" t="s">
        <v>14884</v>
      </c>
      <c r="AE1185" s="20" t="s">
        <v>18277</v>
      </c>
      <c r="AF1185" s="20" t="s">
        <v>69</v>
      </c>
      <c r="AG1185" s="20" t="s">
        <v>18278</v>
      </c>
      <c r="AH1185" s="20"/>
      <c r="AI1185" s="20" t="s">
        <v>14875</v>
      </c>
      <c r="AJ1185" s="20" t="s">
        <v>14238</v>
      </c>
      <c r="AK1185" s="20" t="s">
        <v>18255</v>
      </c>
      <c r="AL1185" s="20"/>
      <c r="AM1185" s="20" t="s">
        <v>16313</v>
      </c>
      <c r="AN1185" s="20" t="s">
        <v>109</v>
      </c>
      <c r="AO1185" s="20"/>
    </row>
    <row r="1186" spans="1:41" x14ac:dyDescent="0.2">
      <c r="A1186" s="20" t="s">
        <v>11129</v>
      </c>
      <c r="B1186" s="20" t="s">
        <v>18279</v>
      </c>
      <c r="C1186" s="20" t="s">
        <v>18280</v>
      </c>
      <c r="D1186" s="20" t="s">
        <v>445</v>
      </c>
      <c r="E1186" s="20" t="s">
        <v>11131</v>
      </c>
      <c r="F1186" s="20" t="s">
        <v>421</v>
      </c>
      <c r="G1186" s="20" t="s">
        <v>18281</v>
      </c>
      <c r="H1186" s="20" t="s">
        <v>14694</v>
      </c>
      <c r="I1186" s="20" t="s">
        <v>18282</v>
      </c>
      <c r="J1186" s="20" t="s">
        <v>101</v>
      </c>
      <c r="K1186" s="20" t="s">
        <v>14732</v>
      </c>
      <c r="L1186" s="20" t="s">
        <v>18283</v>
      </c>
      <c r="M1186" s="20"/>
      <c r="N1186" s="20" t="s">
        <v>14698</v>
      </c>
      <c r="O1186" s="20" t="s">
        <v>14772</v>
      </c>
      <c r="P1186" s="20" t="s">
        <v>14700</v>
      </c>
      <c r="Q1186" s="20"/>
      <c r="R1186" s="20"/>
      <c r="S1186" s="20" t="s">
        <v>18284</v>
      </c>
      <c r="T1186" s="20" t="s">
        <v>14704</v>
      </c>
      <c r="U1186" s="20" t="s">
        <v>14764</v>
      </c>
      <c r="V1186" s="20" t="s">
        <v>14848</v>
      </c>
      <c r="W1186" s="20"/>
      <c r="X1186" s="20"/>
      <c r="Y1186" s="20" t="s">
        <v>69</v>
      </c>
      <c r="Z1186" s="20"/>
      <c r="AA1186" s="20" t="s">
        <v>18285</v>
      </c>
      <c r="AB1186" s="20" t="s">
        <v>69</v>
      </c>
      <c r="AC1186" s="20" t="s">
        <v>14884</v>
      </c>
      <c r="AD1186" s="20" t="s">
        <v>69</v>
      </c>
      <c r="AE1186" s="20" t="s">
        <v>18286</v>
      </c>
      <c r="AF1186" s="20" t="s">
        <v>68</v>
      </c>
      <c r="AG1186" s="20" t="s">
        <v>18287</v>
      </c>
      <c r="AH1186" s="20"/>
      <c r="AI1186" s="20" t="s">
        <v>14887</v>
      </c>
      <c r="AJ1186" s="20" t="s">
        <v>14276</v>
      </c>
      <c r="AK1186" s="20" t="s">
        <v>18288</v>
      </c>
      <c r="AL1186" s="20"/>
      <c r="AM1186" s="20" t="s">
        <v>14910</v>
      </c>
      <c r="AN1186" s="20" t="s">
        <v>105</v>
      </c>
      <c r="AO1186" s="20"/>
    </row>
    <row r="1187" spans="1:41" x14ac:dyDescent="0.2">
      <c r="A1187" s="20" t="s">
        <v>11129</v>
      </c>
      <c r="B1187" s="20" t="s">
        <v>18279</v>
      </c>
      <c r="C1187" s="20" t="s">
        <v>18280</v>
      </c>
      <c r="D1187" s="20" t="s">
        <v>445</v>
      </c>
      <c r="E1187" s="20" t="s">
        <v>11131</v>
      </c>
      <c r="F1187" s="20" t="s">
        <v>421</v>
      </c>
      <c r="G1187" s="20" t="s">
        <v>18281</v>
      </c>
      <c r="H1187" s="20" t="s">
        <v>14694</v>
      </c>
      <c r="I1187" s="20" t="s">
        <v>18282</v>
      </c>
      <c r="J1187" s="20" t="s">
        <v>101</v>
      </c>
      <c r="K1187" s="20" t="s">
        <v>14732</v>
      </c>
      <c r="L1187" s="20" t="s">
        <v>18283</v>
      </c>
      <c r="M1187" s="20"/>
      <c r="N1187" s="20" t="s">
        <v>14698</v>
      </c>
      <c r="O1187" s="20" t="s">
        <v>14772</v>
      </c>
      <c r="P1187" s="20" t="s">
        <v>14700</v>
      </c>
      <c r="Q1187" s="20"/>
      <c r="R1187" s="20"/>
      <c r="S1187" s="20" t="s">
        <v>18284</v>
      </c>
      <c r="T1187" s="20" t="s">
        <v>14709</v>
      </c>
      <c r="U1187" s="20" t="s">
        <v>18289</v>
      </c>
      <c r="V1187" s="20" t="s">
        <v>18290</v>
      </c>
      <c r="W1187" s="20"/>
      <c r="X1187" s="20"/>
      <c r="Y1187" s="20" t="s">
        <v>69</v>
      </c>
      <c r="Z1187" s="20"/>
      <c r="AA1187" s="20" t="s">
        <v>18285</v>
      </c>
      <c r="AB1187" s="20" t="s">
        <v>69</v>
      </c>
      <c r="AC1187" s="20" t="s">
        <v>14884</v>
      </c>
      <c r="AD1187" s="20" t="s">
        <v>69</v>
      </c>
      <c r="AE1187" s="20" t="s">
        <v>18291</v>
      </c>
      <c r="AF1187" s="20" t="s">
        <v>68</v>
      </c>
      <c r="AG1187" s="20" t="s">
        <v>18287</v>
      </c>
      <c r="AH1187" s="20"/>
      <c r="AI1187" s="20" t="s">
        <v>14887</v>
      </c>
      <c r="AJ1187" s="20" t="s">
        <v>14276</v>
      </c>
      <c r="AK1187" s="20" t="s">
        <v>18288</v>
      </c>
      <c r="AL1187" s="20"/>
      <c r="AM1187" s="20" t="s">
        <v>14910</v>
      </c>
      <c r="AN1187" s="20" t="s">
        <v>105</v>
      </c>
      <c r="AO1187" s="20"/>
    </row>
    <row r="1188" spans="1:41" x14ac:dyDescent="0.2">
      <c r="A1188" s="20" t="s">
        <v>11129</v>
      </c>
      <c r="B1188" s="20" t="s">
        <v>18279</v>
      </c>
      <c r="C1188" s="20" t="s">
        <v>18280</v>
      </c>
      <c r="D1188" s="20" t="s">
        <v>445</v>
      </c>
      <c r="E1188" s="20" t="s">
        <v>11131</v>
      </c>
      <c r="F1188" s="20" t="s">
        <v>421</v>
      </c>
      <c r="G1188" s="20" t="s">
        <v>18281</v>
      </c>
      <c r="H1188" s="20" t="s">
        <v>14694</v>
      </c>
      <c r="I1188" s="20" t="s">
        <v>18282</v>
      </c>
      <c r="J1188" s="20" t="s">
        <v>101</v>
      </c>
      <c r="K1188" s="20" t="s">
        <v>14732</v>
      </c>
      <c r="L1188" s="20" t="s">
        <v>18283</v>
      </c>
      <c r="M1188" s="20"/>
      <c r="N1188" s="20" t="s">
        <v>14746</v>
      </c>
      <c r="O1188" s="20" t="s">
        <v>14772</v>
      </c>
      <c r="P1188" s="20" t="s">
        <v>14700</v>
      </c>
      <c r="Q1188" s="20"/>
      <c r="R1188" s="20"/>
      <c r="S1188" s="20" t="s">
        <v>18284</v>
      </c>
      <c r="T1188" s="20" t="s">
        <v>14704</v>
      </c>
      <c r="U1188" s="20" t="s">
        <v>14809</v>
      </c>
      <c r="V1188" s="20" t="s">
        <v>14832</v>
      </c>
      <c r="W1188" s="20"/>
      <c r="X1188" s="20"/>
      <c r="Y1188" s="20" t="s">
        <v>69</v>
      </c>
      <c r="Z1188" s="20"/>
      <c r="AA1188" s="20" t="s">
        <v>18285</v>
      </c>
      <c r="AB1188" s="20" t="s">
        <v>69</v>
      </c>
      <c r="AC1188" s="20" t="s">
        <v>14884</v>
      </c>
      <c r="AD1188" s="20" t="s">
        <v>69</v>
      </c>
      <c r="AE1188" s="20" t="s">
        <v>18286</v>
      </c>
      <c r="AF1188" s="20" t="s">
        <v>68</v>
      </c>
      <c r="AG1188" s="20" t="s">
        <v>18287</v>
      </c>
      <c r="AH1188" s="20"/>
      <c r="AI1188" s="20" t="s">
        <v>14887</v>
      </c>
      <c r="AJ1188" s="20" t="s">
        <v>14276</v>
      </c>
      <c r="AK1188" s="20" t="s">
        <v>18288</v>
      </c>
      <c r="AL1188" s="20"/>
      <c r="AM1188" s="20" t="s">
        <v>14910</v>
      </c>
      <c r="AN1188" s="20" t="s">
        <v>105</v>
      </c>
      <c r="AO1188" s="20"/>
    </row>
    <row r="1189" spans="1:41" x14ac:dyDescent="0.2">
      <c r="A1189" s="20" t="s">
        <v>11129</v>
      </c>
      <c r="B1189" s="20" t="s">
        <v>18279</v>
      </c>
      <c r="C1189" s="20" t="s">
        <v>18280</v>
      </c>
      <c r="D1189" s="20" t="s">
        <v>445</v>
      </c>
      <c r="E1189" s="20" t="s">
        <v>11131</v>
      </c>
      <c r="F1189" s="20" t="s">
        <v>421</v>
      </c>
      <c r="G1189" s="20" t="s">
        <v>18281</v>
      </c>
      <c r="H1189" s="20" t="s">
        <v>14694</v>
      </c>
      <c r="I1189" s="20" t="s">
        <v>18282</v>
      </c>
      <c r="J1189" s="20" t="s">
        <v>101</v>
      </c>
      <c r="K1189" s="20" t="s">
        <v>14732</v>
      </c>
      <c r="L1189" s="20" t="s">
        <v>18283</v>
      </c>
      <c r="M1189" s="20"/>
      <c r="N1189" s="20" t="s">
        <v>14746</v>
      </c>
      <c r="O1189" s="20" t="s">
        <v>14772</v>
      </c>
      <c r="P1189" s="20" t="s">
        <v>14700</v>
      </c>
      <c r="Q1189" s="20"/>
      <c r="R1189" s="20"/>
      <c r="S1189" s="20" t="s">
        <v>18284</v>
      </c>
      <c r="T1189" s="20" t="s">
        <v>14709</v>
      </c>
      <c r="U1189" s="20" t="s">
        <v>18292</v>
      </c>
      <c r="V1189" s="20" t="s">
        <v>18293</v>
      </c>
      <c r="W1189" s="20"/>
      <c r="X1189" s="20"/>
      <c r="Y1189" s="20" t="s">
        <v>69</v>
      </c>
      <c r="Z1189" s="20"/>
      <c r="AA1189" s="20" t="s">
        <v>18285</v>
      </c>
      <c r="AB1189" s="20" t="s">
        <v>69</v>
      </c>
      <c r="AC1189" s="20" t="s">
        <v>14884</v>
      </c>
      <c r="AD1189" s="20" t="s">
        <v>69</v>
      </c>
      <c r="AE1189" s="20" t="s">
        <v>18291</v>
      </c>
      <c r="AF1189" s="20" t="s">
        <v>68</v>
      </c>
      <c r="AG1189" s="20" t="s">
        <v>18287</v>
      </c>
      <c r="AH1189" s="20"/>
      <c r="AI1189" s="20" t="s">
        <v>14887</v>
      </c>
      <c r="AJ1189" s="20" t="s">
        <v>14276</v>
      </c>
      <c r="AK1189" s="20" t="s">
        <v>18288</v>
      </c>
      <c r="AL1189" s="20"/>
      <c r="AM1189" s="20" t="s">
        <v>14910</v>
      </c>
      <c r="AN1189" s="20" t="s">
        <v>105</v>
      </c>
      <c r="AO1189" s="20"/>
    </row>
    <row r="1190" spans="1:41" x14ac:dyDescent="0.2">
      <c r="A1190" s="20" t="s">
        <v>11129</v>
      </c>
      <c r="B1190" s="20" t="s">
        <v>18279</v>
      </c>
      <c r="C1190" s="20" t="s">
        <v>18280</v>
      </c>
      <c r="D1190" s="20" t="s">
        <v>445</v>
      </c>
      <c r="E1190" s="20" t="s">
        <v>11131</v>
      </c>
      <c r="F1190" s="20" t="s">
        <v>421</v>
      </c>
      <c r="G1190" s="20" t="s">
        <v>18281</v>
      </c>
      <c r="H1190" s="20" t="s">
        <v>14694</v>
      </c>
      <c r="I1190" s="20" t="s">
        <v>18282</v>
      </c>
      <c r="J1190" s="20" t="s">
        <v>101</v>
      </c>
      <c r="K1190" s="20" t="s">
        <v>14732</v>
      </c>
      <c r="L1190" s="20" t="s">
        <v>18283</v>
      </c>
      <c r="M1190" s="20"/>
      <c r="N1190" s="20" t="s">
        <v>14889</v>
      </c>
      <c r="O1190" s="20" t="s">
        <v>14772</v>
      </c>
      <c r="P1190" s="20" t="s">
        <v>14700</v>
      </c>
      <c r="Q1190" s="20"/>
      <c r="R1190" s="20"/>
      <c r="S1190" s="20" t="s">
        <v>18284</v>
      </c>
      <c r="T1190" s="20" t="s">
        <v>14704</v>
      </c>
      <c r="U1190" s="20" t="s">
        <v>14848</v>
      </c>
      <c r="V1190" s="20" t="s">
        <v>14812</v>
      </c>
      <c r="W1190" s="20"/>
      <c r="X1190" s="20"/>
      <c r="Y1190" s="20" t="s">
        <v>69</v>
      </c>
      <c r="Z1190" s="20"/>
      <c r="AA1190" s="20" t="s">
        <v>18285</v>
      </c>
      <c r="AB1190" s="20" t="s">
        <v>69</v>
      </c>
      <c r="AC1190" s="20" t="s">
        <v>14884</v>
      </c>
      <c r="AD1190" s="20" t="s">
        <v>69</v>
      </c>
      <c r="AE1190" s="20" t="s">
        <v>18286</v>
      </c>
      <c r="AF1190" s="20" t="s">
        <v>68</v>
      </c>
      <c r="AG1190" s="20" t="s">
        <v>18287</v>
      </c>
      <c r="AH1190" s="20"/>
      <c r="AI1190" s="20" t="s">
        <v>14887</v>
      </c>
      <c r="AJ1190" s="20" t="s">
        <v>14276</v>
      </c>
      <c r="AK1190" s="20" t="s">
        <v>18288</v>
      </c>
      <c r="AL1190" s="20"/>
      <c r="AM1190" s="20" t="s">
        <v>14910</v>
      </c>
      <c r="AN1190" s="20" t="s">
        <v>105</v>
      </c>
      <c r="AO1190" s="20"/>
    </row>
    <row r="1191" spans="1:41" x14ac:dyDescent="0.2">
      <c r="A1191" s="20" t="s">
        <v>11129</v>
      </c>
      <c r="B1191" s="20" t="s">
        <v>18279</v>
      </c>
      <c r="C1191" s="20" t="s">
        <v>18280</v>
      </c>
      <c r="D1191" s="20" t="s">
        <v>445</v>
      </c>
      <c r="E1191" s="20" t="s">
        <v>11131</v>
      </c>
      <c r="F1191" s="20" t="s">
        <v>421</v>
      </c>
      <c r="G1191" s="20" t="s">
        <v>18281</v>
      </c>
      <c r="H1191" s="20" t="s">
        <v>14694</v>
      </c>
      <c r="I1191" s="20" t="s">
        <v>18282</v>
      </c>
      <c r="J1191" s="20" t="s">
        <v>101</v>
      </c>
      <c r="K1191" s="20" t="s">
        <v>14732</v>
      </c>
      <c r="L1191" s="20" t="s">
        <v>18283</v>
      </c>
      <c r="M1191" s="20"/>
      <c r="N1191" s="20" t="s">
        <v>14889</v>
      </c>
      <c r="O1191" s="20" t="s">
        <v>14772</v>
      </c>
      <c r="P1191" s="20" t="s">
        <v>14700</v>
      </c>
      <c r="Q1191" s="20"/>
      <c r="R1191" s="20"/>
      <c r="S1191" s="20" t="s">
        <v>18284</v>
      </c>
      <c r="T1191" s="20" t="s">
        <v>14709</v>
      </c>
      <c r="U1191" s="20" t="s">
        <v>18294</v>
      </c>
      <c r="V1191" s="20" t="s">
        <v>18295</v>
      </c>
      <c r="W1191" s="20"/>
      <c r="X1191" s="20"/>
      <c r="Y1191" s="20" t="s">
        <v>69</v>
      </c>
      <c r="Z1191" s="20"/>
      <c r="AA1191" s="20" t="s">
        <v>18285</v>
      </c>
      <c r="AB1191" s="20" t="s">
        <v>69</v>
      </c>
      <c r="AC1191" s="20" t="s">
        <v>14884</v>
      </c>
      <c r="AD1191" s="20" t="s">
        <v>69</v>
      </c>
      <c r="AE1191" s="20" t="s">
        <v>18291</v>
      </c>
      <c r="AF1191" s="20" t="s">
        <v>68</v>
      </c>
      <c r="AG1191" s="20" t="s">
        <v>18287</v>
      </c>
      <c r="AH1191" s="20"/>
      <c r="AI1191" s="20" t="s">
        <v>14887</v>
      </c>
      <c r="AJ1191" s="20" t="s">
        <v>14276</v>
      </c>
      <c r="AK1191" s="20" t="s">
        <v>18288</v>
      </c>
      <c r="AL1191" s="20"/>
      <c r="AM1191" s="20" t="s">
        <v>14910</v>
      </c>
      <c r="AN1191" s="20" t="s">
        <v>105</v>
      </c>
      <c r="AO1191" s="20"/>
    </row>
    <row r="1192" spans="1:41" x14ac:dyDescent="0.2">
      <c r="A1192" s="20" t="s">
        <v>11129</v>
      </c>
      <c r="B1192" s="20" t="s">
        <v>18279</v>
      </c>
      <c r="C1192" s="20" t="s">
        <v>18280</v>
      </c>
      <c r="D1192" s="20" t="s">
        <v>445</v>
      </c>
      <c r="E1192" s="20" t="s">
        <v>11131</v>
      </c>
      <c r="F1192" s="20" t="s">
        <v>421</v>
      </c>
      <c r="G1192" s="20" t="s">
        <v>18281</v>
      </c>
      <c r="H1192" s="20" t="s">
        <v>14694</v>
      </c>
      <c r="I1192" s="20" t="s">
        <v>18296</v>
      </c>
      <c r="J1192" s="20" t="s">
        <v>101</v>
      </c>
      <c r="K1192" s="20" t="s">
        <v>14732</v>
      </c>
      <c r="L1192" s="20" t="s">
        <v>18297</v>
      </c>
      <c r="M1192" s="20"/>
      <c r="N1192" s="20" t="s">
        <v>14698</v>
      </c>
      <c r="O1192" s="20" t="s">
        <v>14772</v>
      </c>
      <c r="P1192" s="20" t="s">
        <v>14700</v>
      </c>
      <c r="Q1192" s="20"/>
      <c r="R1192" s="20"/>
      <c r="S1192" s="20" t="s">
        <v>18298</v>
      </c>
      <c r="T1192" s="20" t="s">
        <v>14704</v>
      </c>
      <c r="U1192" s="20" t="s">
        <v>14952</v>
      </c>
      <c r="V1192" s="20" t="s">
        <v>14767</v>
      </c>
      <c r="W1192" s="20"/>
      <c r="X1192" s="20"/>
      <c r="Y1192" s="20" t="s">
        <v>69</v>
      </c>
      <c r="Z1192" s="20"/>
      <c r="AA1192" s="20" t="s">
        <v>18299</v>
      </c>
      <c r="AB1192" s="20" t="s">
        <v>69</v>
      </c>
      <c r="AC1192" s="20" t="s">
        <v>14884</v>
      </c>
      <c r="AD1192" s="20" t="s">
        <v>69</v>
      </c>
      <c r="AE1192" s="20" t="s">
        <v>18300</v>
      </c>
      <c r="AF1192" s="20" t="s">
        <v>68</v>
      </c>
      <c r="AG1192" s="20" t="s">
        <v>18301</v>
      </c>
      <c r="AH1192" s="20"/>
      <c r="AI1192" s="20" t="s">
        <v>14887</v>
      </c>
      <c r="AJ1192" s="20" t="s">
        <v>14283</v>
      </c>
      <c r="AK1192" s="20" t="s">
        <v>14240</v>
      </c>
      <c r="AL1192" s="20"/>
      <c r="AM1192" s="20" t="s">
        <v>14910</v>
      </c>
      <c r="AN1192" s="20" t="s">
        <v>105</v>
      </c>
      <c r="AO1192" s="20"/>
    </row>
    <row r="1193" spans="1:41" x14ac:dyDescent="0.2">
      <c r="A1193" s="20" t="s">
        <v>11129</v>
      </c>
      <c r="B1193" s="20" t="s">
        <v>18279</v>
      </c>
      <c r="C1193" s="20" t="s">
        <v>18280</v>
      </c>
      <c r="D1193" s="20" t="s">
        <v>445</v>
      </c>
      <c r="E1193" s="20" t="s">
        <v>11131</v>
      </c>
      <c r="F1193" s="20" t="s">
        <v>421</v>
      </c>
      <c r="G1193" s="20" t="s">
        <v>18281</v>
      </c>
      <c r="H1193" s="20" t="s">
        <v>14694</v>
      </c>
      <c r="I1193" s="20" t="s">
        <v>18296</v>
      </c>
      <c r="J1193" s="20" t="s">
        <v>101</v>
      </c>
      <c r="K1193" s="20" t="s">
        <v>14732</v>
      </c>
      <c r="L1193" s="20" t="s">
        <v>18297</v>
      </c>
      <c r="M1193" s="20"/>
      <c r="N1193" s="20" t="s">
        <v>14698</v>
      </c>
      <c r="O1193" s="20" t="s">
        <v>14772</v>
      </c>
      <c r="P1193" s="20" t="s">
        <v>14700</v>
      </c>
      <c r="Q1193" s="20"/>
      <c r="R1193" s="20"/>
      <c r="S1193" s="20" t="s">
        <v>18298</v>
      </c>
      <c r="T1193" s="20" t="s">
        <v>14709</v>
      </c>
      <c r="U1193" s="20" t="s">
        <v>16007</v>
      </c>
      <c r="V1193" s="20" t="s">
        <v>18111</v>
      </c>
      <c r="W1193" s="20"/>
      <c r="X1193" s="20"/>
      <c r="Y1193" s="20" t="s">
        <v>69</v>
      </c>
      <c r="Z1193" s="20"/>
      <c r="AA1193" s="20" t="s">
        <v>18299</v>
      </c>
      <c r="AB1193" s="20" t="s">
        <v>69</v>
      </c>
      <c r="AC1193" s="20" t="s">
        <v>14884</v>
      </c>
      <c r="AD1193" s="20" t="s">
        <v>69</v>
      </c>
      <c r="AE1193" s="20" t="s">
        <v>18302</v>
      </c>
      <c r="AF1193" s="20" t="s">
        <v>68</v>
      </c>
      <c r="AG1193" s="20" t="s">
        <v>18301</v>
      </c>
      <c r="AH1193" s="20"/>
      <c r="AI1193" s="20" t="s">
        <v>14887</v>
      </c>
      <c r="AJ1193" s="20" t="s">
        <v>14283</v>
      </c>
      <c r="AK1193" s="20" t="s">
        <v>14240</v>
      </c>
      <c r="AL1193" s="20"/>
      <c r="AM1193" s="20" t="s">
        <v>14910</v>
      </c>
      <c r="AN1193" s="20" t="s">
        <v>105</v>
      </c>
      <c r="AO1193" s="20"/>
    </row>
    <row r="1194" spans="1:41" x14ac:dyDescent="0.2">
      <c r="A1194" s="20" t="s">
        <v>11129</v>
      </c>
      <c r="B1194" s="20" t="s">
        <v>18279</v>
      </c>
      <c r="C1194" s="20" t="s">
        <v>18280</v>
      </c>
      <c r="D1194" s="20" t="s">
        <v>445</v>
      </c>
      <c r="E1194" s="20" t="s">
        <v>11131</v>
      </c>
      <c r="F1194" s="20" t="s">
        <v>421</v>
      </c>
      <c r="G1194" s="20" t="s">
        <v>18281</v>
      </c>
      <c r="H1194" s="20" t="s">
        <v>14694</v>
      </c>
      <c r="I1194" s="20" t="s">
        <v>18296</v>
      </c>
      <c r="J1194" s="20" t="s">
        <v>101</v>
      </c>
      <c r="K1194" s="20" t="s">
        <v>14732</v>
      </c>
      <c r="L1194" s="20" t="s">
        <v>18297</v>
      </c>
      <c r="M1194" s="20"/>
      <c r="N1194" s="20" t="s">
        <v>14746</v>
      </c>
      <c r="O1194" s="20" t="s">
        <v>14772</v>
      </c>
      <c r="P1194" s="20" t="s">
        <v>14700</v>
      </c>
      <c r="Q1194" s="20"/>
      <c r="R1194" s="20"/>
      <c r="S1194" s="20" t="s">
        <v>18298</v>
      </c>
      <c r="T1194" s="20" t="s">
        <v>14704</v>
      </c>
      <c r="U1194" s="20" t="s">
        <v>14800</v>
      </c>
      <c r="V1194" s="20" t="s">
        <v>16486</v>
      </c>
      <c r="W1194" s="20"/>
      <c r="X1194" s="20"/>
      <c r="Y1194" s="20" t="s">
        <v>69</v>
      </c>
      <c r="Z1194" s="20"/>
      <c r="AA1194" s="20" t="s">
        <v>18299</v>
      </c>
      <c r="AB1194" s="20" t="s">
        <v>69</v>
      </c>
      <c r="AC1194" s="20" t="s">
        <v>14884</v>
      </c>
      <c r="AD1194" s="20" t="s">
        <v>69</v>
      </c>
      <c r="AE1194" s="20" t="s">
        <v>18300</v>
      </c>
      <c r="AF1194" s="20" t="s">
        <v>68</v>
      </c>
      <c r="AG1194" s="20" t="s">
        <v>18301</v>
      </c>
      <c r="AH1194" s="20"/>
      <c r="AI1194" s="20" t="s">
        <v>14887</v>
      </c>
      <c r="AJ1194" s="20" t="s">
        <v>14283</v>
      </c>
      <c r="AK1194" s="20" t="s">
        <v>14240</v>
      </c>
      <c r="AL1194" s="20"/>
      <c r="AM1194" s="20" t="s">
        <v>14910</v>
      </c>
      <c r="AN1194" s="20" t="s">
        <v>105</v>
      </c>
      <c r="AO1194" s="20"/>
    </row>
    <row r="1195" spans="1:41" x14ac:dyDescent="0.2">
      <c r="A1195" s="20" t="s">
        <v>11129</v>
      </c>
      <c r="B1195" s="20" t="s">
        <v>18279</v>
      </c>
      <c r="C1195" s="20" t="s">
        <v>18280</v>
      </c>
      <c r="D1195" s="20" t="s">
        <v>445</v>
      </c>
      <c r="E1195" s="20" t="s">
        <v>11131</v>
      </c>
      <c r="F1195" s="20" t="s">
        <v>421</v>
      </c>
      <c r="G1195" s="20" t="s">
        <v>18281</v>
      </c>
      <c r="H1195" s="20" t="s">
        <v>14694</v>
      </c>
      <c r="I1195" s="20" t="s">
        <v>18296</v>
      </c>
      <c r="J1195" s="20" t="s">
        <v>101</v>
      </c>
      <c r="K1195" s="20" t="s">
        <v>14732</v>
      </c>
      <c r="L1195" s="20" t="s">
        <v>18297</v>
      </c>
      <c r="M1195" s="20"/>
      <c r="N1195" s="20" t="s">
        <v>14746</v>
      </c>
      <c r="O1195" s="20" t="s">
        <v>14772</v>
      </c>
      <c r="P1195" s="20" t="s">
        <v>14700</v>
      </c>
      <c r="Q1195" s="20"/>
      <c r="R1195" s="20"/>
      <c r="S1195" s="20" t="s">
        <v>18298</v>
      </c>
      <c r="T1195" s="20" t="s">
        <v>14709</v>
      </c>
      <c r="U1195" s="20" t="s">
        <v>15648</v>
      </c>
      <c r="V1195" s="20" t="s">
        <v>16584</v>
      </c>
      <c r="W1195" s="20"/>
      <c r="X1195" s="20"/>
      <c r="Y1195" s="20" t="s">
        <v>69</v>
      </c>
      <c r="Z1195" s="20"/>
      <c r="AA1195" s="20" t="s">
        <v>18299</v>
      </c>
      <c r="AB1195" s="20" t="s">
        <v>69</v>
      </c>
      <c r="AC1195" s="20" t="s">
        <v>14884</v>
      </c>
      <c r="AD1195" s="20" t="s">
        <v>69</v>
      </c>
      <c r="AE1195" s="20" t="s">
        <v>18302</v>
      </c>
      <c r="AF1195" s="20" t="s">
        <v>68</v>
      </c>
      <c r="AG1195" s="20" t="s">
        <v>18301</v>
      </c>
      <c r="AH1195" s="20"/>
      <c r="AI1195" s="20" t="s">
        <v>14887</v>
      </c>
      <c r="AJ1195" s="20" t="s">
        <v>14283</v>
      </c>
      <c r="AK1195" s="20" t="s">
        <v>14240</v>
      </c>
      <c r="AL1195" s="20"/>
      <c r="AM1195" s="20" t="s">
        <v>14910</v>
      </c>
      <c r="AN1195" s="20" t="s">
        <v>105</v>
      </c>
      <c r="AO1195" s="20"/>
    </row>
    <row r="1196" spans="1:41" x14ac:dyDescent="0.2">
      <c r="A1196" s="20" t="s">
        <v>11129</v>
      </c>
      <c r="B1196" s="20" t="s">
        <v>18279</v>
      </c>
      <c r="C1196" s="20" t="s">
        <v>18280</v>
      </c>
      <c r="D1196" s="20" t="s">
        <v>445</v>
      </c>
      <c r="E1196" s="20" t="s">
        <v>11131</v>
      </c>
      <c r="F1196" s="20" t="s">
        <v>421</v>
      </c>
      <c r="G1196" s="20" t="s">
        <v>18281</v>
      </c>
      <c r="H1196" s="20" t="s">
        <v>14694</v>
      </c>
      <c r="I1196" s="20" t="s">
        <v>18296</v>
      </c>
      <c r="J1196" s="20" t="s">
        <v>101</v>
      </c>
      <c r="K1196" s="20" t="s">
        <v>14732</v>
      </c>
      <c r="L1196" s="20" t="s">
        <v>18297</v>
      </c>
      <c r="M1196" s="20"/>
      <c r="N1196" s="20" t="s">
        <v>14889</v>
      </c>
      <c r="O1196" s="20" t="s">
        <v>14772</v>
      </c>
      <c r="P1196" s="20" t="s">
        <v>14700</v>
      </c>
      <c r="Q1196" s="20"/>
      <c r="R1196" s="20"/>
      <c r="S1196" s="20" t="s">
        <v>18298</v>
      </c>
      <c r="T1196" s="20" t="s">
        <v>14704</v>
      </c>
      <c r="U1196" s="20" t="s">
        <v>15596</v>
      </c>
      <c r="V1196" s="20" t="s">
        <v>15882</v>
      </c>
      <c r="W1196" s="20"/>
      <c r="X1196" s="20"/>
      <c r="Y1196" s="20" t="s">
        <v>69</v>
      </c>
      <c r="Z1196" s="20"/>
      <c r="AA1196" s="20" t="s">
        <v>18299</v>
      </c>
      <c r="AB1196" s="20" t="s">
        <v>69</v>
      </c>
      <c r="AC1196" s="20" t="s">
        <v>14884</v>
      </c>
      <c r="AD1196" s="20" t="s">
        <v>69</v>
      </c>
      <c r="AE1196" s="20" t="s">
        <v>18300</v>
      </c>
      <c r="AF1196" s="20" t="s">
        <v>68</v>
      </c>
      <c r="AG1196" s="20" t="s">
        <v>18301</v>
      </c>
      <c r="AH1196" s="20"/>
      <c r="AI1196" s="20" t="s">
        <v>14887</v>
      </c>
      <c r="AJ1196" s="20" t="s">
        <v>14283</v>
      </c>
      <c r="AK1196" s="20" t="s">
        <v>14240</v>
      </c>
      <c r="AL1196" s="20"/>
      <c r="AM1196" s="20" t="s">
        <v>14910</v>
      </c>
      <c r="AN1196" s="20" t="s">
        <v>105</v>
      </c>
      <c r="AO1196" s="20"/>
    </row>
    <row r="1197" spans="1:41" x14ac:dyDescent="0.2">
      <c r="A1197" s="20" t="s">
        <v>11129</v>
      </c>
      <c r="B1197" s="20" t="s">
        <v>18279</v>
      </c>
      <c r="C1197" s="20" t="s">
        <v>18280</v>
      </c>
      <c r="D1197" s="20" t="s">
        <v>445</v>
      </c>
      <c r="E1197" s="20" t="s">
        <v>11131</v>
      </c>
      <c r="F1197" s="20" t="s">
        <v>421</v>
      </c>
      <c r="G1197" s="20" t="s">
        <v>18281</v>
      </c>
      <c r="H1197" s="20" t="s">
        <v>14694</v>
      </c>
      <c r="I1197" s="20" t="s">
        <v>18296</v>
      </c>
      <c r="J1197" s="20" t="s">
        <v>101</v>
      </c>
      <c r="K1197" s="20" t="s">
        <v>14732</v>
      </c>
      <c r="L1197" s="20" t="s">
        <v>18297</v>
      </c>
      <c r="M1197" s="20"/>
      <c r="N1197" s="20" t="s">
        <v>14889</v>
      </c>
      <c r="O1197" s="20" t="s">
        <v>14772</v>
      </c>
      <c r="P1197" s="20" t="s">
        <v>14700</v>
      </c>
      <c r="Q1197" s="20"/>
      <c r="R1197" s="20"/>
      <c r="S1197" s="20" t="s">
        <v>18298</v>
      </c>
      <c r="T1197" s="20" t="s">
        <v>14709</v>
      </c>
      <c r="U1197" s="20" t="s">
        <v>16582</v>
      </c>
      <c r="V1197" s="20" t="s">
        <v>16582</v>
      </c>
      <c r="W1197" s="20"/>
      <c r="X1197" s="20"/>
      <c r="Y1197" s="20" t="s">
        <v>69</v>
      </c>
      <c r="Z1197" s="20"/>
      <c r="AA1197" s="20" t="s">
        <v>18299</v>
      </c>
      <c r="AB1197" s="20" t="s">
        <v>69</v>
      </c>
      <c r="AC1197" s="20" t="s">
        <v>14884</v>
      </c>
      <c r="AD1197" s="20" t="s">
        <v>69</v>
      </c>
      <c r="AE1197" s="20" t="s">
        <v>18302</v>
      </c>
      <c r="AF1197" s="20" t="s">
        <v>68</v>
      </c>
      <c r="AG1197" s="20" t="s">
        <v>18301</v>
      </c>
      <c r="AH1197" s="20"/>
      <c r="AI1197" s="20" t="s">
        <v>14887</v>
      </c>
      <c r="AJ1197" s="20" t="s">
        <v>14283</v>
      </c>
      <c r="AK1197" s="20" t="s">
        <v>14240</v>
      </c>
      <c r="AL1197" s="20"/>
      <c r="AM1197" s="20" t="s">
        <v>14910</v>
      </c>
      <c r="AN1197" s="20" t="s">
        <v>105</v>
      </c>
      <c r="AO1197" s="20"/>
    </row>
    <row r="1198" spans="1:41" x14ac:dyDescent="0.2">
      <c r="A1198" s="20" t="s">
        <v>11755</v>
      </c>
      <c r="B1198" s="20" t="s">
        <v>18303</v>
      </c>
      <c r="C1198" s="20" t="s">
        <v>18304</v>
      </c>
      <c r="D1198" s="20" t="s">
        <v>419</v>
      </c>
      <c r="E1198" s="20" t="s">
        <v>11757</v>
      </c>
      <c r="F1198" s="20" t="s">
        <v>421</v>
      </c>
      <c r="G1198" s="20" t="s">
        <v>18305</v>
      </c>
      <c r="H1198" s="20" t="s">
        <v>14694</v>
      </c>
      <c r="I1198" s="20" t="s">
        <v>18306</v>
      </c>
      <c r="J1198" s="20" t="s">
        <v>102</v>
      </c>
      <c r="K1198" s="20" t="s">
        <v>14732</v>
      </c>
      <c r="L1198" s="20" t="s">
        <v>18307</v>
      </c>
      <c r="M1198" s="20"/>
      <c r="N1198" s="20" t="s">
        <v>110</v>
      </c>
      <c r="O1198" s="20" t="s">
        <v>14772</v>
      </c>
      <c r="P1198" s="20" t="s">
        <v>14787</v>
      </c>
      <c r="Q1198" s="20"/>
      <c r="R1198" s="20"/>
      <c r="S1198" s="20" t="s">
        <v>18308</v>
      </c>
      <c r="T1198" s="20" t="s">
        <v>14762</v>
      </c>
      <c r="U1198" s="20" t="s">
        <v>16486</v>
      </c>
      <c r="V1198" s="20" t="s">
        <v>14764</v>
      </c>
      <c r="W1198" s="20"/>
      <c r="X1198" s="20"/>
      <c r="Y1198" s="20" t="s">
        <v>69</v>
      </c>
      <c r="Z1198" s="20"/>
      <c r="AA1198" s="20" t="s">
        <v>18309</v>
      </c>
      <c r="AB1198" s="20" t="s">
        <v>68</v>
      </c>
      <c r="AC1198" s="20" t="s">
        <v>68</v>
      </c>
      <c r="AD1198" s="20" t="s">
        <v>68</v>
      </c>
      <c r="AE1198" s="20" t="s">
        <v>18310</v>
      </c>
      <c r="AF1198" s="20" t="s">
        <v>69</v>
      </c>
      <c r="AG1198" s="20" t="s">
        <v>18311</v>
      </c>
      <c r="AH1198" s="20"/>
      <c r="AI1198" s="20"/>
      <c r="AJ1198" s="20" t="s">
        <v>14238</v>
      </c>
      <c r="AK1198" s="20" t="s">
        <v>14238</v>
      </c>
      <c r="AL1198" s="20" t="s">
        <v>14283</v>
      </c>
      <c r="AM1198" s="20" t="s">
        <v>14910</v>
      </c>
      <c r="AN1198" s="20" t="s">
        <v>105</v>
      </c>
      <c r="AO1198" s="20"/>
    </row>
    <row r="1199" spans="1:41" x14ac:dyDescent="0.2">
      <c r="A1199" s="20" t="s">
        <v>11755</v>
      </c>
      <c r="B1199" s="20" t="s">
        <v>18303</v>
      </c>
      <c r="C1199" s="20" t="s">
        <v>18304</v>
      </c>
      <c r="D1199" s="20" t="s">
        <v>419</v>
      </c>
      <c r="E1199" s="20" t="s">
        <v>11757</v>
      </c>
      <c r="F1199" s="20" t="s">
        <v>421</v>
      </c>
      <c r="G1199" s="20" t="s">
        <v>18305</v>
      </c>
      <c r="H1199" s="20" t="s">
        <v>14694</v>
      </c>
      <c r="I1199" s="20" t="s">
        <v>18306</v>
      </c>
      <c r="J1199" s="20" t="s">
        <v>102</v>
      </c>
      <c r="K1199" s="20" t="s">
        <v>14732</v>
      </c>
      <c r="L1199" s="20" t="s">
        <v>18307</v>
      </c>
      <c r="M1199" s="20"/>
      <c r="N1199" s="20" t="s">
        <v>14698</v>
      </c>
      <c r="O1199" s="20" t="s">
        <v>14772</v>
      </c>
      <c r="P1199" s="20" t="s">
        <v>14787</v>
      </c>
      <c r="Q1199" s="20"/>
      <c r="R1199" s="20"/>
      <c r="S1199" s="20" t="s">
        <v>18308</v>
      </c>
      <c r="T1199" s="20" t="s">
        <v>14762</v>
      </c>
      <c r="U1199" s="20" t="s">
        <v>16486</v>
      </c>
      <c r="V1199" s="20" t="s">
        <v>14796</v>
      </c>
      <c r="W1199" s="20"/>
      <c r="X1199" s="20"/>
      <c r="Y1199" s="20" t="s">
        <v>69</v>
      </c>
      <c r="Z1199" s="20"/>
      <c r="AA1199" s="20" t="s">
        <v>18309</v>
      </c>
      <c r="AB1199" s="20" t="s">
        <v>68</v>
      </c>
      <c r="AC1199" s="20" t="s">
        <v>68</v>
      </c>
      <c r="AD1199" s="20" t="s">
        <v>68</v>
      </c>
      <c r="AE1199" s="20" t="s">
        <v>18312</v>
      </c>
      <c r="AF1199" s="20" t="s">
        <v>69</v>
      </c>
      <c r="AG1199" s="20" t="s">
        <v>18311</v>
      </c>
      <c r="AH1199" s="20"/>
      <c r="AI1199" s="20"/>
      <c r="AJ1199" s="20" t="s">
        <v>14238</v>
      </c>
      <c r="AK1199" s="20" t="s">
        <v>14238</v>
      </c>
      <c r="AL1199" s="20" t="s">
        <v>14283</v>
      </c>
      <c r="AM1199" s="20" t="s">
        <v>14910</v>
      </c>
      <c r="AN1199" s="20" t="s">
        <v>105</v>
      </c>
      <c r="AO1199" s="20"/>
    </row>
    <row r="1200" spans="1:41" x14ac:dyDescent="0.2">
      <c r="A1200" s="20" t="s">
        <v>11755</v>
      </c>
      <c r="B1200" s="20" t="s">
        <v>18303</v>
      </c>
      <c r="C1200" s="20" t="s">
        <v>18304</v>
      </c>
      <c r="D1200" s="20" t="s">
        <v>419</v>
      </c>
      <c r="E1200" s="20" t="s">
        <v>11757</v>
      </c>
      <c r="F1200" s="20" t="s">
        <v>421</v>
      </c>
      <c r="G1200" s="20" t="s">
        <v>18305</v>
      </c>
      <c r="H1200" s="20" t="s">
        <v>14694</v>
      </c>
      <c r="I1200" s="20" t="s">
        <v>18306</v>
      </c>
      <c r="J1200" s="20" t="s">
        <v>102</v>
      </c>
      <c r="K1200" s="20" t="s">
        <v>14732</v>
      </c>
      <c r="L1200" s="20" t="s">
        <v>18313</v>
      </c>
      <c r="M1200" s="20"/>
      <c r="N1200" s="20" t="s">
        <v>110</v>
      </c>
      <c r="O1200" s="20" t="s">
        <v>14772</v>
      </c>
      <c r="P1200" s="20" t="s">
        <v>14787</v>
      </c>
      <c r="Q1200" s="20"/>
      <c r="R1200" s="20"/>
      <c r="S1200" s="20" t="s">
        <v>18308</v>
      </c>
      <c r="T1200" s="20" t="s">
        <v>14762</v>
      </c>
      <c r="U1200" s="20" t="s">
        <v>14892</v>
      </c>
      <c r="V1200" s="20" t="s">
        <v>14827</v>
      </c>
      <c r="W1200" s="20"/>
      <c r="X1200" s="20"/>
      <c r="Y1200" s="20" t="s">
        <v>69</v>
      </c>
      <c r="Z1200" s="20"/>
      <c r="AA1200" s="20" t="s">
        <v>18309</v>
      </c>
      <c r="AB1200" s="20" t="s">
        <v>68</v>
      </c>
      <c r="AC1200" s="20" t="s">
        <v>68</v>
      </c>
      <c r="AD1200" s="20" t="s">
        <v>68</v>
      </c>
      <c r="AE1200" s="20" t="s">
        <v>18314</v>
      </c>
      <c r="AF1200" s="20" t="s">
        <v>68</v>
      </c>
      <c r="AG1200" s="20" t="s">
        <v>18315</v>
      </c>
      <c r="AH1200" s="20"/>
      <c r="AI1200" s="20"/>
      <c r="AJ1200" s="20" t="s">
        <v>14238</v>
      </c>
      <c r="AK1200" s="20" t="s">
        <v>14238</v>
      </c>
      <c r="AL1200" s="20" t="s">
        <v>14283</v>
      </c>
      <c r="AM1200" s="20" t="s">
        <v>14910</v>
      </c>
      <c r="AN1200" s="20" t="s">
        <v>105</v>
      </c>
      <c r="AO1200" s="20"/>
    </row>
    <row r="1201" spans="1:41" x14ac:dyDescent="0.2">
      <c r="A1201" s="20" t="s">
        <v>11755</v>
      </c>
      <c r="B1201" s="20" t="s">
        <v>18303</v>
      </c>
      <c r="C1201" s="20" t="s">
        <v>18304</v>
      </c>
      <c r="D1201" s="20" t="s">
        <v>419</v>
      </c>
      <c r="E1201" s="20" t="s">
        <v>11757</v>
      </c>
      <c r="F1201" s="20" t="s">
        <v>421</v>
      </c>
      <c r="G1201" s="20" t="s">
        <v>18305</v>
      </c>
      <c r="H1201" s="20" t="s">
        <v>14694</v>
      </c>
      <c r="I1201" s="20" t="s">
        <v>18306</v>
      </c>
      <c r="J1201" s="20" t="s">
        <v>102</v>
      </c>
      <c r="K1201" s="20" t="s">
        <v>14732</v>
      </c>
      <c r="L1201" s="20" t="s">
        <v>18313</v>
      </c>
      <c r="M1201" s="20"/>
      <c r="N1201" s="20" t="s">
        <v>14698</v>
      </c>
      <c r="O1201" s="20" t="s">
        <v>14772</v>
      </c>
      <c r="P1201" s="20" t="s">
        <v>14787</v>
      </c>
      <c r="Q1201" s="20"/>
      <c r="R1201" s="20"/>
      <c r="S1201" s="20" t="s">
        <v>18308</v>
      </c>
      <c r="T1201" s="20" t="s">
        <v>14762</v>
      </c>
      <c r="U1201" s="20" t="s">
        <v>16486</v>
      </c>
      <c r="V1201" s="20" t="s">
        <v>15556</v>
      </c>
      <c r="W1201" s="20"/>
      <c r="X1201" s="20"/>
      <c r="Y1201" s="20" t="s">
        <v>69</v>
      </c>
      <c r="Z1201" s="20"/>
      <c r="AA1201" s="20" t="s">
        <v>18309</v>
      </c>
      <c r="AB1201" s="20" t="s">
        <v>68</v>
      </c>
      <c r="AC1201" s="20" t="s">
        <v>68</v>
      </c>
      <c r="AD1201" s="20" t="s">
        <v>68</v>
      </c>
      <c r="AE1201" s="20" t="s">
        <v>18316</v>
      </c>
      <c r="AF1201" s="20" t="s">
        <v>68</v>
      </c>
      <c r="AG1201" s="20" t="s">
        <v>18315</v>
      </c>
      <c r="AH1201" s="20"/>
      <c r="AI1201" s="20"/>
      <c r="AJ1201" s="20" t="s">
        <v>14238</v>
      </c>
      <c r="AK1201" s="20" t="s">
        <v>14238</v>
      </c>
      <c r="AL1201" s="20" t="s">
        <v>14283</v>
      </c>
      <c r="AM1201" s="20" t="s">
        <v>14910</v>
      </c>
      <c r="AN1201" s="20" t="s">
        <v>105</v>
      </c>
      <c r="AO1201" s="20"/>
    </row>
    <row r="1202" spans="1:41" x14ac:dyDescent="0.2">
      <c r="A1202" s="20" t="s">
        <v>11755</v>
      </c>
      <c r="B1202" s="20" t="s">
        <v>18303</v>
      </c>
      <c r="C1202" s="20" t="s">
        <v>18304</v>
      </c>
      <c r="D1202" s="20" t="s">
        <v>419</v>
      </c>
      <c r="E1202" s="20" t="s">
        <v>11757</v>
      </c>
      <c r="F1202" s="20" t="s">
        <v>421</v>
      </c>
      <c r="G1202" s="20" t="s">
        <v>18305</v>
      </c>
      <c r="H1202" s="20" t="s">
        <v>14694</v>
      </c>
      <c r="I1202" s="20" t="s">
        <v>18306</v>
      </c>
      <c r="J1202" s="20" t="s">
        <v>102</v>
      </c>
      <c r="K1202" s="20" t="s">
        <v>14732</v>
      </c>
      <c r="L1202" s="20" t="s">
        <v>18317</v>
      </c>
      <c r="M1202" s="20"/>
      <c r="N1202" s="20" t="s">
        <v>110</v>
      </c>
      <c r="O1202" s="20" t="s">
        <v>14772</v>
      </c>
      <c r="P1202" s="20" t="s">
        <v>14787</v>
      </c>
      <c r="Q1202" s="20"/>
      <c r="R1202" s="20"/>
      <c r="S1202" s="20" t="s">
        <v>18308</v>
      </c>
      <c r="T1202" s="20" t="s">
        <v>14762</v>
      </c>
      <c r="U1202" s="20" t="s">
        <v>14812</v>
      </c>
      <c r="V1202" s="20" t="s">
        <v>14778</v>
      </c>
      <c r="W1202" s="20"/>
      <c r="X1202" s="20"/>
      <c r="Y1202" s="20" t="s">
        <v>69</v>
      </c>
      <c r="Z1202" s="20"/>
      <c r="AA1202" s="20" t="s">
        <v>18309</v>
      </c>
      <c r="AB1202" s="20" t="s">
        <v>68</v>
      </c>
      <c r="AC1202" s="20" t="s">
        <v>68</v>
      </c>
      <c r="AD1202" s="20" t="s">
        <v>68</v>
      </c>
      <c r="AE1202" s="20" t="s">
        <v>18318</v>
      </c>
      <c r="AF1202" s="20" t="s">
        <v>69</v>
      </c>
      <c r="AG1202" s="20" t="s">
        <v>18319</v>
      </c>
      <c r="AH1202" s="20"/>
      <c r="AI1202" s="20"/>
      <c r="AJ1202" s="20" t="s">
        <v>14238</v>
      </c>
      <c r="AK1202" s="20" t="s">
        <v>14238</v>
      </c>
      <c r="AL1202" s="20" t="s">
        <v>14283</v>
      </c>
      <c r="AM1202" s="20" t="s">
        <v>14910</v>
      </c>
      <c r="AN1202" s="20" t="s">
        <v>105</v>
      </c>
      <c r="AO1202" s="20"/>
    </row>
    <row r="1203" spans="1:41" x14ac:dyDescent="0.2">
      <c r="A1203" s="20" t="s">
        <v>11755</v>
      </c>
      <c r="B1203" s="20" t="s">
        <v>18303</v>
      </c>
      <c r="C1203" s="20" t="s">
        <v>18304</v>
      </c>
      <c r="D1203" s="20" t="s">
        <v>419</v>
      </c>
      <c r="E1203" s="20" t="s">
        <v>11757</v>
      </c>
      <c r="F1203" s="20" t="s">
        <v>421</v>
      </c>
      <c r="G1203" s="20" t="s">
        <v>18305</v>
      </c>
      <c r="H1203" s="20" t="s">
        <v>14694</v>
      </c>
      <c r="I1203" s="20" t="s">
        <v>18306</v>
      </c>
      <c r="J1203" s="20" t="s">
        <v>102</v>
      </c>
      <c r="K1203" s="20" t="s">
        <v>14732</v>
      </c>
      <c r="L1203" s="20" t="s">
        <v>18317</v>
      </c>
      <c r="M1203" s="20"/>
      <c r="N1203" s="20" t="s">
        <v>14698</v>
      </c>
      <c r="O1203" s="20" t="s">
        <v>14772</v>
      </c>
      <c r="P1203" s="20" t="s">
        <v>14787</v>
      </c>
      <c r="Q1203" s="20"/>
      <c r="R1203" s="20"/>
      <c r="S1203" s="20" t="s">
        <v>18308</v>
      </c>
      <c r="T1203" s="20" t="s">
        <v>14762</v>
      </c>
      <c r="U1203" s="20" t="s">
        <v>14764</v>
      </c>
      <c r="V1203" s="20" t="s">
        <v>14952</v>
      </c>
      <c r="W1203" s="20"/>
      <c r="X1203" s="20"/>
      <c r="Y1203" s="20" t="s">
        <v>69</v>
      </c>
      <c r="Z1203" s="20"/>
      <c r="AA1203" s="20" t="s">
        <v>18309</v>
      </c>
      <c r="AB1203" s="20" t="s">
        <v>68</v>
      </c>
      <c r="AC1203" s="20" t="s">
        <v>68</v>
      </c>
      <c r="AD1203" s="20" t="s">
        <v>68</v>
      </c>
      <c r="AE1203" s="20" t="s">
        <v>18320</v>
      </c>
      <c r="AF1203" s="20" t="s">
        <v>69</v>
      </c>
      <c r="AG1203" s="20" t="s">
        <v>18319</v>
      </c>
      <c r="AH1203" s="20"/>
      <c r="AI1203" s="20"/>
      <c r="AJ1203" s="20" t="s">
        <v>14238</v>
      </c>
      <c r="AK1203" s="20" t="s">
        <v>14238</v>
      </c>
      <c r="AL1203" s="20" t="s">
        <v>14283</v>
      </c>
      <c r="AM1203" s="20" t="s">
        <v>14910</v>
      </c>
      <c r="AN1203" s="20" t="s">
        <v>105</v>
      </c>
      <c r="AO1203" s="20"/>
    </row>
    <row r="1204" spans="1:41" x14ac:dyDescent="0.2">
      <c r="A1204" s="20" t="s">
        <v>11862</v>
      </c>
      <c r="B1204" s="20" t="s">
        <v>18321</v>
      </c>
      <c r="C1204" s="20" t="s">
        <v>18322</v>
      </c>
      <c r="D1204" s="20" t="s">
        <v>419</v>
      </c>
      <c r="E1204" s="20" t="s">
        <v>11864</v>
      </c>
      <c r="F1204" s="20" t="s">
        <v>421</v>
      </c>
      <c r="G1204" s="20" t="s">
        <v>18323</v>
      </c>
      <c r="H1204" s="20" t="s">
        <v>14694</v>
      </c>
      <c r="I1204" s="20" t="s">
        <v>18324</v>
      </c>
      <c r="J1204" s="20" t="s">
        <v>101</v>
      </c>
      <c r="K1204" s="20" t="s">
        <v>14696</v>
      </c>
      <c r="L1204" s="20"/>
      <c r="M1204" s="20"/>
      <c r="N1204" s="20" t="s">
        <v>14698</v>
      </c>
      <c r="O1204" s="20" t="s">
        <v>14772</v>
      </c>
      <c r="P1204" s="20" t="s">
        <v>14787</v>
      </c>
      <c r="Q1204" s="20"/>
      <c r="R1204" s="20"/>
      <c r="S1204" s="20" t="s">
        <v>18325</v>
      </c>
      <c r="T1204" s="20" t="s">
        <v>14704</v>
      </c>
      <c r="U1204" s="20" t="s">
        <v>14951</v>
      </c>
      <c r="V1204" s="20" t="s">
        <v>18012</v>
      </c>
      <c r="W1204" s="20"/>
      <c r="X1204" s="20"/>
      <c r="Y1204" s="20" t="s">
        <v>69</v>
      </c>
      <c r="Z1204" s="20"/>
      <c r="AA1204" s="20" t="s">
        <v>14844</v>
      </c>
      <c r="AB1204" s="20" t="s">
        <v>69</v>
      </c>
      <c r="AC1204" s="20" t="s">
        <v>68</v>
      </c>
      <c r="AD1204" s="20" t="s">
        <v>69</v>
      </c>
      <c r="AE1204" s="20" t="s">
        <v>18326</v>
      </c>
      <c r="AF1204" s="20" t="s">
        <v>68</v>
      </c>
      <c r="AG1204" s="20" t="s">
        <v>18327</v>
      </c>
      <c r="AH1204" s="20" t="s">
        <v>14700</v>
      </c>
      <c r="AI1204" s="20" t="s">
        <v>14887</v>
      </c>
      <c r="AJ1204" s="20" t="s">
        <v>14238</v>
      </c>
      <c r="AK1204" s="20" t="s">
        <v>14238</v>
      </c>
      <c r="AL1204" s="20"/>
      <c r="AM1204" s="20" t="s">
        <v>14910</v>
      </c>
      <c r="AN1204" s="20" t="s">
        <v>105</v>
      </c>
      <c r="AO1204" s="20"/>
    </row>
    <row r="1205" spans="1:41" x14ac:dyDescent="0.2">
      <c r="A1205" s="20" t="s">
        <v>11862</v>
      </c>
      <c r="B1205" s="20" t="s">
        <v>18321</v>
      </c>
      <c r="C1205" s="20" t="s">
        <v>18322</v>
      </c>
      <c r="D1205" s="20" t="s">
        <v>419</v>
      </c>
      <c r="E1205" s="20" t="s">
        <v>11864</v>
      </c>
      <c r="F1205" s="20" t="s">
        <v>421</v>
      </c>
      <c r="G1205" s="20" t="s">
        <v>18323</v>
      </c>
      <c r="H1205" s="20" t="s">
        <v>14694</v>
      </c>
      <c r="I1205" s="20" t="s">
        <v>18324</v>
      </c>
      <c r="J1205" s="20" t="s">
        <v>101</v>
      </c>
      <c r="K1205" s="20" t="s">
        <v>14696</v>
      </c>
      <c r="L1205" s="20"/>
      <c r="M1205" s="20"/>
      <c r="N1205" s="20" t="s">
        <v>14698</v>
      </c>
      <c r="O1205" s="20" t="s">
        <v>14772</v>
      </c>
      <c r="P1205" s="20" t="s">
        <v>14787</v>
      </c>
      <c r="Q1205" s="20"/>
      <c r="R1205" s="20"/>
      <c r="S1205" s="20" t="s">
        <v>18325</v>
      </c>
      <c r="T1205" s="20" t="s">
        <v>14846</v>
      </c>
      <c r="U1205" s="20" t="s">
        <v>15659</v>
      </c>
      <c r="V1205" s="20" t="s">
        <v>15826</v>
      </c>
      <c r="W1205" s="20"/>
      <c r="X1205" s="20"/>
      <c r="Y1205" s="20" t="s">
        <v>69</v>
      </c>
      <c r="Z1205" s="20"/>
      <c r="AA1205" s="20" t="s">
        <v>14844</v>
      </c>
      <c r="AB1205" s="20" t="s">
        <v>69</v>
      </c>
      <c r="AC1205" s="20" t="s">
        <v>68</v>
      </c>
      <c r="AD1205" s="20" t="s">
        <v>69</v>
      </c>
      <c r="AE1205" s="20" t="s">
        <v>18328</v>
      </c>
      <c r="AF1205" s="20" t="s">
        <v>68</v>
      </c>
      <c r="AG1205" s="20" t="s">
        <v>18327</v>
      </c>
      <c r="AH1205" s="20" t="s">
        <v>14700</v>
      </c>
      <c r="AI1205" s="20" t="s">
        <v>14887</v>
      </c>
      <c r="AJ1205" s="20" t="s">
        <v>14238</v>
      </c>
      <c r="AK1205" s="20" t="s">
        <v>14238</v>
      </c>
      <c r="AL1205" s="20"/>
      <c r="AM1205" s="20" t="s">
        <v>14910</v>
      </c>
      <c r="AN1205" s="20" t="s">
        <v>105</v>
      </c>
      <c r="AO1205" s="20"/>
    </row>
    <row r="1206" spans="1:41" x14ac:dyDescent="0.2">
      <c r="A1206" s="20" t="s">
        <v>11862</v>
      </c>
      <c r="B1206" s="20" t="s">
        <v>18321</v>
      </c>
      <c r="C1206" s="20" t="s">
        <v>18322</v>
      </c>
      <c r="D1206" s="20" t="s">
        <v>419</v>
      </c>
      <c r="E1206" s="20" t="s">
        <v>11864</v>
      </c>
      <c r="F1206" s="20" t="s">
        <v>421</v>
      </c>
      <c r="G1206" s="20" t="s">
        <v>18323</v>
      </c>
      <c r="H1206" s="20" t="s">
        <v>14694</v>
      </c>
      <c r="I1206" s="20" t="s">
        <v>18324</v>
      </c>
      <c r="J1206" s="20" t="s">
        <v>101</v>
      </c>
      <c r="K1206" s="20" t="s">
        <v>14696</v>
      </c>
      <c r="L1206" s="20"/>
      <c r="M1206" s="20"/>
      <c r="N1206" s="20" t="s">
        <v>14698</v>
      </c>
      <c r="O1206" s="20" t="s">
        <v>14772</v>
      </c>
      <c r="P1206" s="20" t="s">
        <v>14787</v>
      </c>
      <c r="Q1206" s="20"/>
      <c r="R1206" s="20"/>
      <c r="S1206" s="20" t="s">
        <v>18325</v>
      </c>
      <c r="T1206" s="20" t="s">
        <v>14709</v>
      </c>
      <c r="U1206" s="20" t="s">
        <v>15651</v>
      </c>
      <c r="V1206" s="20" t="s">
        <v>15825</v>
      </c>
      <c r="W1206" s="20"/>
      <c r="X1206" s="20"/>
      <c r="Y1206" s="20" t="s">
        <v>69</v>
      </c>
      <c r="Z1206" s="20"/>
      <c r="AA1206" s="20" t="s">
        <v>14844</v>
      </c>
      <c r="AB1206" s="20" t="s">
        <v>69</v>
      </c>
      <c r="AC1206" s="20" t="s">
        <v>68</v>
      </c>
      <c r="AD1206" s="20" t="s">
        <v>69</v>
      </c>
      <c r="AE1206" s="20" t="s">
        <v>18329</v>
      </c>
      <c r="AF1206" s="20" t="s">
        <v>68</v>
      </c>
      <c r="AG1206" s="20" t="s">
        <v>18327</v>
      </c>
      <c r="AH1206" s="20" t="s">
        <v>14700</v>
      </c>
      <c r="AI1206" s="20" t="s">
        <v>14887</v>
      </c>
      <c r="AJ1206" s="20" t="s">
        <v>14238</v>
      </c>
      <c r="AK1206" s="20" t="s">
        <v>14238</v>
      </c>
      <c r="AL1206" s="20"/>
      <c r="AM1206" s="20" t="s">
        <v>14910</v>
      </c>
      <c r="AN1206" s="20" t="s">
        <v>105</v>
      </c>
      <c r="AO1206" s="20"/>
    </row>
    <row r="1207" spans="1:41" x14ac:dyDescent="0.2">
      <c r="A1207" s="20" t="s">
        <v>11862</v>
      </c>
      <c r="B1207" s="20" t="s">
        <v>18321</v>
      </c>
      <c r="C1207" s="20" t="s">
        <v>18322</v>
      </c>
      <c r="D1207" s="20" t="s">
        <v>419</v>
      </c>
      <c r="E1207" s="20" t="s">
        <v>11864</v>
      </c>
      <c r="F1207" s="20" t="s">
        <v>421</v>
      </c>
      <c r="G1207" s="20" t="s">
        <v>18323</v>
      </c>
      <c r="H1207" s="20" t="s">
        <v>14694</v>
      </c>
      <c r="I1207" s="20" t="s">
        <v>18324</v>
      </c>
      <c r="J1207" s="20" t="s">
        <v>101</v>
      </c>
      <c r="K1207" s="20" t="s">
        <v>14696</v>
      </c>
      <c r="L1207" s="20"/>
      <c r="M1207" s="20"/>
      <c r="N1207" s="20" t="s">
        <v>14698</v>
      </c>
      <c r="O1207" s="20" t="s">
        <v>14772</v>
      </c>
      <c r="P1207" s="20" t="s">
        <v>14787</v>
      </c>
      <c r="Q1207" s="20"/>
      <c r="R1207" s="20"/>
      <c r="S1207" s="20" t="s">
        <v>18325</v>
      </c>
      <c r="T1207" s="20" t="s">
        <v>14704</v>
      </c>
      <c r="U1207" s="20" t="s">
        <v>15477</v>
      </c>
      <c r="V1207" s="20" t="s">
        <v>15596</v>
      </c>
      <c r="W1207" s="20"/>
      <c r="X1207" s="20"/>
      <c r="Y1207" s="20" t="s">
        <v>69</v>
      </c>
      <c r="Z1207" s="20"/>
      <c r="AA1207" s="20" t="s">
        <v>14844</v>
      </c>
      <c r="AB1207" s="20" t="s">
        <v>69</v>
      </c>
      <c r="AC1207" s="20" t="s">
        <v>68</v>
      </c>
      <c r="AD1207" s="20" t="s">
        <v>69</v>
      </c>
      <c r="AE1207" s="20" t="s">
        <v>18330</v>
      </c>
      <c r="AF1207" s="20" t="s">
        <v>69</v>
      </c>
      <c r="AG1207" s="20" t="s">
        <v>18331</v>
      </c>
      <c r="AH1207" s="20" t="s">
        <v>14700</v>
      </c>
      <c r="AI1207" s="20" t="s">
        <v>14887</v>
      </c>
      <c r="AJ1207" s="20" t="s">
        <v>14238</v>
      </c>
      <c r="AK1207" s="20" t="s">
        <v>14238</v>
      </c>
      <c r="AL1207" s="20"/>
      <c r="AM1207" s="20" t="s">
        <v>14910</v>
      </c>
      <c r="AN1207" s="20" t="s">
        <v>105</v>
      </c>
      <c r="AO1207" s="20"/>
    </row>
    <row r="1208" spans="1:41" x14ac:dyDescent="0.2">
      <c r="A1208" s="20" t="s">
        <v>11862</v>
      </c>
      <c r="B1208" s="20" t="s">
        <v>18321</v>
      </c>
      <c r="C1208" s="20" t="s">
        <v>18322</v>
      </c>
      <c r="D1208" s="20" t="s">
        <v>419</v>
      </c>
      <c r="E1208" s="20" t="s">
        <v>11864</v>
      </c>
      <c r="F1208" s="20" t="s">
        <v>421</v>
      </c>
      <c r="G1208" s="20" t="s">
        <v>18323</v>
      </c>
      <c r="H1208" s="20" t="s">
        <v>14694</v>
      </c>
      <c r="I1208" s="20" t="s">
        <v>18324</v>
      </c>
      <c r="J1208" s="20" t="s">
        <v>101</v>
      </c>
      <c r="K1208" s="20" t="s">
        <v>14696</v>
      </c>
      <c r="L1208" s="20"/>
      <c r="M1208" s="20"/>
      <c r="N1208" s="20" t="s">
        <v>14698</v>
      </c>
      <c r="O1208" s="20" t="s">
        <v>14772</v>
      </c>
      <c r="P1208" s="20" t="s">
        <v>14787</v>
      </c>
      <c r="Q1208" s="20"/>
      <c r="R1208" s="20"/>
      <c r="S1208" s="20" t="s">
        <v>18325</v>
      </c>
      <c r="T1208" s="20" t="s">
        <v>14846</v>
      </c>
      <c r="U1208" s="20" t="s">
        <v>15665</v>
      </c>
      <c r="V1208" s="20" t="s">
        <v>15826</v>
      </c>
      <c r="W1208" s="20"/>
      <c r="X1208" s="20"/>
      <c r="Y1208" s="20" t="s">
        <v>69</v>
      </c>
      <c r="Z1208" s="20"/>
      <c r="AA1208" s="20" t="s">
        <v>14844</v>
      </c>
      <c r="AB1208" s="20" t="s">
        <v>69</v>
      </c>
      <c r="AC1208" s="20" t="s">
        <v>68</v>
      </c>
      <c r="AD1208" s="20" t="s">
        <v>69</v>
      </c>
      <c r="AE1208" s="20" t="s">
        <v>18332</v>
      </c>
      <c r="AF1208" s="20" t="s">
        <v>69</v>
      </c>
      <c r="AG1208" s="20" t="s">
        <v>18331</v>
      </c>
      <c r="AH1208" s="20" t="s">
        <v>14700</v>
      </c>
      <c r="AI1208" s="20" t="s">
        <v>14887</v>
      </c>
      <c r="AJ1208" s="20" t="s">
        <v>14238</v>
      </c>
      <c r="AK1208" s="20" t="s">
        <v>14238</v>
      </c>
      <c r="AL1208" s="20"/>
      <c r="AM1208" s="20" t="s">
        <v>14910</v>
      </c>
      <c r="AN1208" s="20" t="s">
        <v>105</v>
      </c>
      <c r="AO1208" s="20"/>
    </row>
    <row r="1209" spans="1:41" x14ac:dyDescent="0.2">
      <c r="A1209" s="20" t="s">
        <v>11862</v>
      </c>
      <c r="B1209" s="20" t="s">
        <v>18321</v>
      </c>
      <c r="C1209" s="20" t="s">
        <v>18322</v>
      </c>
      <c r="D1209" s="20" t="s">
        <v>419</v>
      </c>
      <c r="E1209" s="20" t="s">
        <v>11864</v>
      </c>
      <c r="F1209" s="20" t="s">
        <v>421</v>
      </c>
      <c r="G1209" s="20" t="s">
        <v>18323</v>
      </c>
      <c r="H1209" s="20" t="s">
        <v>14694</v>
      </c>
      <c r="I1209" s="20" t="s">
        <v>18324</v>
      </c>
      <c r="J1209" s="20" t="s">
        <v>101</v>
      </c>
      <c r="K1209" s="20" t="s">
        <v>14696</v>
      </c>
      <c r="L1209" s="20"/>
      <c r="M1209" s="20"/>
      <c r="N1209" s="20" t="s">
        <v>14698</v>
      </c>
      <c r="O1209" s="20" t="s">
        <v>14772</v>
      </c>
      <c r="P1209" s="20" t="s">
        <v>14787</v>
      </c>
      <c r="Q1209" s="20"/>
      <c r="R1209" s="20"/>
      <c r="S1209" s="20" t="s">
        <v>18325</v>
      </c>
      <c r="T1209" s="20" t="s">
        <v>14709</v>
      </c>
      <c r="U1209" s="20" t="s">
        <v>15651</v>
      </c>
      <c r="V1209" s="20" t="s">
        <v>15825</v>
      </c>
      <c r="W1209" s="20"/>
      <c r="X1209" s="20"/>
      <c r="Y1209" s="20" t="s">
        <v>69</v>
      </c>
      <c r="Z1209" s="20"/>
      <c r="AA1209" s="20" t="s">
        <v>14844</v>
      </c>
      <c r="AB1209" s="20" t="s">
        <v>69</v>
      </c>
      <c r="AC1209" s="20" t="s">
        <v>68</v>
      </c>
      <c r="AD1209" s="20" t="s">
        <v>69</v>
      </c>
      <c r="AE1209" s="20" t="s">
        <v>18333</v>
      </c>
      <c r="AF1209" s="20" t="s">
        <v>69</v>
      </c>
      <c r="AG1209" s="20" t="s">
        <v>18331</v>
      </c>
      <c r="AH1209" s="20" t="s">
        <v>14700</v>
      </c>
      <c r="AI1209" s="20" t="s">
        <v>14887</v>
      </c>
      <c r="AJ1209" s="20" t="s">
        <v>14238</v>
      </c>
      <c r="AK1209" s="20" t="s">
        <v>14238</v>
      </c>
      <c r="AL1209" s="20"/>
      <c r="AM1209" s="20" t="s">
        <v>14910</v>
      </c>
      <c r="AN1209" s="20" t="s">
        <v>105</v>
      </c>
      <c r="AO1209" s="20"/>
    </row>
    <row r="1210" spans="1:41" x14ac:dyDescent="0.2">
      <c r="A1210" s="20" t="s">
        <v>11862</v>
      </c>
      <c r="B1210" s="20" t="s">
        <v>18321</v>
      </c>
      <c r="C1210" s="20" t="s">
        <v>18322</v>
      </c>
      <c r="D1210" s="20" t="s">
        <v>419</v>
      </c>
      <c r="E1210" s="20" t="s">
        <v>11864</v>
      </c>
      <c r="F1210" s="20" t="s">
        <v>421</v>
      </c>
      <c r="G1210" s="20" t="s">
        <v>18323</v>
      </c>
      <c r="H1210" s="20" t="s">
        <v>14694</v>
      </c>
      <c r="I1210" s="20" t="s">
        <v>18324</v>
      </c>
      <c r="J1210" s="20" t="s">
        <v>101</v>
      </c>
      <c r="K1210" s="20" t="s">
        <v>14696</v>
      </c>
      <c r="L1210" s="20"/>
      <c r="M1210" s="20"/>
      <c r="N1210" s="20" t="s">
        <v>14698</v>
      </c>
      <c r="O1210" s="20" t="s">
        <v>14772</v>
      </c>
      <c r="P1210" s="20" t="s">
        <v>14787</v>
      </c>
      <c r="Q1210" s="20"/>
      <c r="R1210" s="20"/>
      <c r="S1210" s="20" t="s">
        <v>18325</v>
      </c>
      <c r="T1210" s="20" t="s">
        <v>14704</v>
      </c>
      <c r="U1210" s="20" t="s">
        <v>16308</v>
      </c>
      <c r="V1210" s="20" t="s">
        <v>15882</v>
      </c>
      <c r="W1210" s="20"/>
      <c r="X1210" s="20"/>
      <c r="Y1210" s="20" t="s">
        <v>69</v>
      </c>
      <c r="Z1210" s="20"/>
      <c r="AA1210" s="20" t="s">
        <v>14844</v>
      </c>
      <c r="AB1210" s="20" t="s">
        <v>69</v>
      </c>
      <c r="AC1210" s="20" t="s">
        <v>68</v>
      </c>
      <c r="AD1210" s="20" t="s">
        <v>69</v>
      </c>
      <c r="AE1210" s="20" t="s">
        <v>18334</v>
      </c>
      <c r="AF1210" s="20" t="s">
        <v>69</v>
      </c>
      <c r="AG1210" s="20" t="s">
        <v>18335</v>
      </c>
      <c r="AH1210" s="20" t="s">
        <v>14700</v>
      </c>
      <c r="AI1210" s="20" t="s">
        <v>14887</v>
      </c>
      <c r="AJ1210" s="20" t="s">
        <v>14238</v>
      </c>
      <c r="AK1210" s="20" t="s">
        <v>14238</v>
      </c>
      <c r="AL1210" s="20"/>
      <c r="AM1210" s="20" t="s">
        <v>14910</v>
      </c>
      <c r="AN1210" s="20" t="s">
        <v>105</v>
      </c>
      <c r="AO1210" s="20"/>
    </row>
    <row r="1211" spans="1:41" x14ac:dyDescent="0.2">
      <c r="A1211" s="20" t="s">
        <v>11862</v>
      </c>
      <c r="B1211" s="20" t="s">
        <v>18321</v>
      </c>
      <c r="C1211" s="20" t="s">
        <v>18322</v>
      </c>
      <c r="D1211" s="20" t="s">
        <v>419</v>
      </c>
      <c r="E1211" s="20" t="s">
        <v>11864</v>
      </c>
      <c r="F1211" s="20" t="s">
        <v>421</v>
      </c>
      <c r="G1211" s="20" t="s">
        <v>18323</v>
      </c>
      <c r="H1211" s="20" t="s">
        <v>14694</v>
      </c>
      <c r="I1211" s="20" t="s">
        <v>18324</v>
      </c>
      <c r="J1211" s="20" t="s">
        <v>101</v>
      </c>
      <c r="K1211" s="20" t="s">
        <v>14696</v>
      </c>
      <c r="L1211" s="20"/>
      <c r="M1211" s="20"/>
      <c r="N1211" s="20" t="s">
        <v>14698</v>
      </c>
      <c r="O1211" s="20" t="s">
        <v>14772</v>
      </c>
      <c r="P1211" s="20" t="s">
        <v>14787</v>
      </c>
      <c r="Q1211" s="20"/>
      <c r="R1211" s="20"/>
      <c r="S1211" s="20" t="s">
        <v>18325</v>
      </c>
      <c r="T1211" s="20" t="s">
        <v>14846</v>
      </c>
      <c r="U1211" s="20" t="s">
        <v>15659</v>
      </c>
      <c r="V1211" s="20" t="s">
        <v>15826</v>
      </c>
      <c r="W1211" s="20"/>
      <c r="X1211" s="20"/>
      <c r="Y1211" s="20" t="s">
        <v>69</v>
      </c>
      <c r="Z1211" s="20"/>
      <c r="AA1211" s="20" t="s">
        <v>14844</v>
      </c>
      <c r="AB1211" s="20" t="s">
        <v>69</v>
      </c>
      <c r="AC1211" s="20" t="s">
        <v>68</v>
      </c>
      <c r="AD1211" s="20" t="s">
        <v>69</v>
      </c>
      <c r="AE1211" s="20" t="s">
        <v>18332</v>
      </c>
      <c r="AF1211" s="20" t="s">
        <v>69</v>
      </c>
      <c r="AG1211" s="20" t="s">
        <v>18335</v>
      </c>
      <c r="AH1211" s="20" t="s">
        <v>14700</v>
      </c>
      <c r="AI1211" s="20" t="s">
        <v>14887</v>
      </c>
      <c r="AJ1211" s="20" t="s">
        <v>14238</v>
      </c>
      <c r="AK1211" s="20" t="s">
        <v>14238</v>
      </c>
      <c r="AL1211" s="20"/>
      <c r="AM1211" s="20" t="s">
        <v>14910</v>
      </c>
      <c r="AN1211" s="20" t="s">
        <v>105</v>
      </c>
      <c r="AO1211" s="20"/>
    </row>
    <row r="1212" spans="1:41" x14ac:dyDescent="0.2">
      <c r="A1212" s="20" t="s">
        <v>11862</v>
      </c>
      <c r="B1212" s="20" t="s">
        <v>18321</v>
      </c>
      <c r="C1212" s="20" t="s">
        <v>18322</v>
      </c>
      <c r="D1212" s="20" t="s">
        <v>419</v>
      </c>
      <c r="E1212" s="20" t="s">
        <v>11864</v>
      </c>
      <c r="F1212" s="20" t="s">
        <v>421</v>
      </c>
      <c r="G1212" s="20" t="s">
        <v>18323</v>
      </c>
      <c r="H1212" s="20" t="s">
        <v>14694</v>
      </c>
      <c r="I1212" s="20" t="s">
        <v>18324</v>
      </c>
      <c r="J1212" s="20" t="s">
        <v>101</v>
      </c>
      <c r="K1212" s="20" t="s">
        <v>14696</v>
      </c>
      <c r="L1212" s="20"/>
      <c r="M1212" s="20"/>
      <c r="N1212" s="20" t="s">
        <v>14698</v>
      </c>
      <c r="O1212" s="20" t="s">
        <v>14772</v>
      </c>
      <c r="P1212" s="20" t="s">
        <v>14787</v>
      </c>
      <c r="Q1212" s="20"/>
      <c r="R1212" s="20"/>
      <c r="S1212" s="20" t="s">
        <v>18325</v>
      </c>
      <c r="T1212" s="20" t="s">
        <v>14709</v>
      </c>
      <c r="U1212" s="20" t="s">
        <v>15826</v>
      </c>
      <c r="V1212" s="20" t="s">
        <v>15825</v>
      </c>
      <c r="W1212" s="20"/>
      <c r="X1212" s="20"/>
      <c r="Y1212" s="20" t="s">
        <v>69</v>
      </c>
      <c r="Z1212" s="20"/>
      <c r="AA1212" s="20" t="s">
        <v>14844</v>
      </c>
      <c r="AB1212" s="20" t="s">
        <v>69</v>
      </c>
      <c r="AC1212" s="20" t="s">
        <v>68</v>
      </c>
      <c r="AD1212" s="20" t="s">
        <v>69</v>
      </c>
      <c r="AE1212" s="20" t="s">
        <v>18333</v>
      </c>
      <c r="AF1212" s="20" t="s">
        <v>69</v>
      </c>
      <c r="AG1212" s="20" t="s">
        <v>18335</v>
      </c>
      <c r="AH1212" s="20" t="s">
        <v>14700</v>
      </c>
      <c r="AI1212" s="20" t="s">
        <v>14887</v>
      </c>
      <c r="AJ1212" s="20" t="s">
        <v>14238</v>
      </c>
      <c r="AK1212" s="20" t="s">
        <v>14238</v>
      </c>
      <c r="AL1212" s="20"/>
      <c r="AM1212" s="20" t="s">
        <v>14910</v>
      </c>
      <c r="AN1212" s="20" t="s">
        <v>105</v>
      </c>
      <c r="AO1212" s="20"/>
    </row>
    <row r="1213" spans="1:41" x14ac:dyDescent="0.2">
      <c r="A1213" s="20" t="s">
        <v>11862</v>
      </c>
      <c r="B1213" s="20" t="s">
        <v>18321</v>
      </c>
      <c r="C1213" s="20" t="s">
        <v>18322</v>
      </c>
      <c r="D1213" s="20" t="s">
        <v>419</v>
      </c>
      <c r="E1213" s="20" t="s">
        <v>11864</v>
      </c>
      <c r="F1213" s="20" t="s">
        <v>421</v>
      </c>
      <c r="G1213" s="20" t="s">
        <v>18323</v>
      </c>
      <c r="H1213" s="20" t="s">
        <v>14694</v>
      </c>
      <c r="I1213" s="20" t="s">
        <v>18324</v>
      </c>
      <c r="J1213" s="20" t="s">
        <v>101</v>
      </c>
      <c r="K1213" s="20" t="s">
        <v>14696</v>
      </c>
      <c r="L1213" s="20"/>
      <c r="M1213" s="20"/>
      <c r="N1213" s="20" t="s">
        <v>14698</v>
      </c>
      <c r="O1213" s="20" t="s">
        <v>14772</v>
      </c>
      <c r="P1213" s="20" t="s">
        <v>14787</v>
      </c>
      <c r="Q1213" s="20"/>
      <c r="R1213" s="20"/>
      <c r="S1213" s="20" t="s">
        <v>18325</v>
      </c>
      <c r="T1213" s="20" t="s">
        <v>14704</v>
      </c>
      <c r="U1213" s="20" t="s">
        <v>14831</v>
      </c>
      <c r="V1213" s="20" t="s">
        <v>18111</v>
      </c>
      <c r="W1213" s="20"/>
      <c r="X1213" s="20"/>
      <c r="Y1213" s="20" t="s">
        <v>69</v>
      </c>
      <c r="Z1213" s="20"/>
      <c r="AA1213" s="20" t="s">
        <v>14844</v>
      </c>
      <c r="AB1213" s="20" t="s">
        <v>69</v>
      </c>
      <c r="AC1213" s="20" t="s">
        <v>68</v>
      </c>
      <c r="AD1213" s="20" t="s">
        <v>69</v>
      </c>
      <c r="AE1213" s="20" t="s">
        <v>18326</v>
      </c>
      <c r="AF1213" s="20" t="s">
        <v>69</v>
      </c>
      <c r="AG1213" s="20" t="s">
        <v>18336</v>
      </c>
      <c r="AH1213" s="20" t="s">
        <v>14700</v>
      </c>
      <c r="AI1213" s="20" t="s">
        <v>14887</v>
      </c>
      <c r="AJ1213" s="20" t="s">
        <v>14238</v>
      </c>
      <c r="AK1213" s="20" t="s">
        <v>14238</v>
      </c>
      <c r="AL1213" s="20"/>
      <c r="AM1213" s="20" t="s">
        <v>14910</v>
      </c>
      <c r="AN1213" s="20" t="s">
        <v>105</v>
      </c>
      <c r="AO1213" s="20"/>
    </row>
    <row r="1214" spans="1:41" x14ac:dyDescent="0.2">
      <c r="A1214" s="20" t="s">
        <v>11862</v>
      </c>
      <c r="B1214" s="20" t="s">
        <v>18321</v>
      </c>
      <c r="C1214" s="20" t="s">
        <v>18322</v>
      </c>
      <c r="D1214" s="20" t="s">
        <v>419</v>
      </c>
      <c r="E1214" s="20" t="s">
        <v>11864</v>
      </c>
      <c r="F1214" s="20" t="s">
        <v>421</v>
      </c>
      <c r="G1214" s="20" t="s">
        <v>18323</v>
      </c>
      <c r="H1214" s="20" t="s">
        <v>14694</v>
      </c>
      <c r="I1214" s="20" t="s">
        <v>18324</v>
      </c>
      <c r="J1214" s="20" t="s">
        <v>101</v>
      </c>
      <c r="K1214" s="20" t="s">
        <v>14696</v>
      </c>
      <c r="L1214" s="20"/>
      <c r="M1214" s="20"/>
      <c r="N1214" s="20" t="s">
        <v>14698</v>
      </c>
      <c r="O1214" s="20" t="s">
        <v>14772</v>
      </c>
      <c r="P1214" s="20" t="s">
        <v>14787</v>
      </c>
      <c r="Q1214" s="20"/>
      <c r="R1214" s="20"/>
      <c r="S1214" s="20" t="s">
        <v>18325</v>
      </c>
      <c r="T1214" s="20" t="s">
        <v>14846</v>
      </c>
      <c r="U1214" s="20" t="s">
        <v>15665</v>
      </c>
      <c r="V1214" s="20" t="s">
        <v>15935</v>
      </c>
      <c r="W1214" s="20"/>
      <c r="X1214" s="20"/>
      <c r="Y1214" s="20" t="s">
        <v>69</v>
      </c>
      <c r="Z1214" s="20"/>
      <c r="AA1214" s="20" t="s">
        <v>14844</v>
      </c>
      <c r="AB1214" s="20" t="s">
        <v>69</v>
      </c>
      <c r="AC1214" s="20" t="s">
        <v>68</v>
      </c>
      <c r="AD1214" s="20" t="s">
        <v>69</v>
      </c>
      <c r="AE1214" s="20" t="s">
        <v>18332</v>
      </c>
      <c r="AF1214" s="20" t="s">
        <v>69</v>
      </c>
      <c r="AG1214" s="20" t="s">
        <v>18336</v>
      </c>
      <c r="AH1214" s="20" t="s">
        <v>14700</v>
      </c>
      <c r="AI1214" s="20" t="s">
        <v>14887</v>
      </c>
      <c r="AJ1214" s="20" t="s">
        <v>14238</v>
      </c>
      <c r="AK1214" s="20" t="s">
        <v>14238</v>
      </c>
      <c r="AL1214" s="20"/>
      <c r="AM1214" s="20" t="s">
        <v>14910</v>
      </c>
      <c r="AN1214" s="20" t="s">
        <v>105</v>
      </c>
      <c r="AO1214" s="20"/>
    </row>
    <row r="1215" spans="1:41" x14ac:dyDescent="0.2">
      <c r="A1215" s="20" t="s">
        <v>11862</v>
      </c>
      <c r="B1215" s="20" t="s">
        <v>18321</v>
      </c>
      <c r="C1215" s="20" t="s">
        <v>18322</v>
      </c>
      <c r="D1215" s="20" t="s">
        <v>419</v>
      </c>
      <c r="E1215" s="20" t="s">
        <v>11864</v>
      </c>
      <c r="F1215" s="20" t="s">
        <v>421</v>
      </c>
      <c r="G1215" s="20" t="s">
        <v>18323</v>
      </c>
      <c r="H1215" s="20" t="s">
        <v>14694</v>
      </c>
      <c r="I1215" s="20" t="s">
        <v>18324</v>
      </c>
      <c r="J1215" s="20" t="s">
        <v>101</v>
      </c>
      <c r="K1215" s="20" t="s">
        <v>14696</v>
      </c>
      <c r="L1215" s="20"/>
      <c r="M1215" s="20"/>
      <c r="N1215" s="20" t="s">
        <v>14698</v>
      </c>
      <c r="O1215" s="20" t="s">
        <v>14772</v>
      </c>
      <c r="P1215" s="20" t="s">
        <v>14787</v>
      </c>
      <c r="Q1215" s="20"/>
      <c r="R1215" s="20"/>
      <c r="S1215" s="20" t="s">
        <v>18325</v>
      </c>
      <c r="T1215" s="20" t="s">
        <v>14709</v>
      </c>
      <c r="U1215" s="20" t="s">
        <v>15826</v>
      </c>
      <c r="V1215" s="20" t="s">
        <v>15845</v>
      </c>
      <c r="W1215" s="20"/>
      <c r="X1215" s="20"/>
      <c r="Y1215" s="20" t="s">
        <v>69</v>
      </c>
      <c r="Z1215" s="20"/>
      <c r="AA1215" s="20" t="s">
        <v>14844</v>
      </c>
      <c r="AB1215" s="20" t="s">
        <v>69</v>
      </c>
      <c r="AC1215" s="20" t="s">
        <v>68</v>
      </c>
      <c r="AD1215" s="20" t="s">
        <v>69</v>
      </c>
      <c r="AE1215" s="20" t="s">
        <v>18329</v>
      </c>
      <c r="AF1215" s="20" t="s">
        <v>69</v>
      </c>
      <c r="AG1215" s="20" t="s">
        <v>18336</v>
      </c>
      <c r="AH1215" s="20" t="s">
        <v>14700</v>
      </c>
      <c r="AI1215" s="20" t="s">
        <v>14887</v>
      </c>
      <c r="AJ1215" s="20" t="s">
        <v>14238</v>
      </c>
      <c r="AK1215" s="20" t="s">
        <v>14238</v>
      </c>
      <c r="AL1215" s="20"/>
      <c r="AM1215" s="20" t="s">
        <v>14910</v>
      </c>
      <c r="AN1215" s="20" t="s">
        <v>105</v>
      </c>
      <c r="AO1215" s="20"/>
    </row>
    <row r="1216" spans="1:41" x14ac:dyDescent="0.2">
      <c r="A1216" s="20" t="s">
        <v>12125</v>
      </c>
      <c r="B1216" s="20" t="s">
        <v>18337</v>
      </c>
      <c r="C1216" s="20" t="s">
        <v>18338</v>
      </c>
      <c r="D1216" s="20" t="s">
        <v>391</v>
      </c>
      <c r="E1216" s="20" t="s">
        <v>12127</v>
      </c>
      <c r="F1216" s="20" t="s">
        <v>421</v>
      </c>
      <c r="G1216" s="20" t="s">
        <v>18339</v>
      </c>
      <c r="H1216" s="20" t="s">
        <v>14757</v>
      </c>
      <c r="I1216" s="20" t="s">
        <v>18340</v>
      </c>
      <c r="J1216" s="20" t="s">
        <v>102</v>
      </c>
      <c r="K1216" s="20" t="s">
        <v>14696</v>
      </c>
      <c r="L1216" s="20"/>
      <c r="M1216" s="20"/>
      <c r="N1216" s="20" t="s">
        <v>14698</v>
      </c>
      <c r="O1216" s="20" t="s">
        <v>110</v>
      </c>
      <c r="P1216" s="20" t="s">
        <v>14700</v>
      </c>
      <c r="Q1216" s="20"/>
      <c r="R1216" s="20"/>
      <c r="S1216" s="20" t="s">
        <v>18341</v>
      </c>
      <c r="T1216" s="20" t="s">
        <v>14790</v>
      </c>
      <c r="U1216" s="20" t="s">
        <v>18248</v>
      </c>
      <c r="V1216" s="20" t="s">
        <v>18342</v>
      </c>
      <c r="W1216" s="20"/>
      <c r="X1216" s="20"/>
      <c r="Y1216" s="20" t="s">
        <v>69</v>
      </c>
      <c r="Z1216" s="20"/>
      <c r="AA1216" s="20" t="s">
        <v>18343</v>
      </c>
      <c r="AB1216" s="20" t="s">
        <v>69</v>
      </c>
      <c r="AC1216" s="20" t="s">
        <v>68</v>
      </c>
      <c r="AD1216" s="20" t="s">
        <v>68</v>
      </c>
      <c r="AE1216" s="20" t="s">
        <v>18344</v>
      </c>
      <c r="AF1216" s="20" t="s">
        <v>68</v>
      </c>
      <c r="AG1216" s="20" t="s">
        <v>18345</v>
      </c>
      <c r="AH1216" s="20"/>
      <c r="AI1216" s="20"/>
      <c r="AJ1216" s="20" t="s">
        <v>14276</v>
      </c>
      <c r="AK1216" s="20" t="s">
        <v>14238</v>
      </c>
      <c r="AL1216" s="20"/>
      <c r="AM1216" s="20" t="s">
        <v>16313</v>
      </c>
      <c r="AN1216" s="20" t="s">
        <v>105</v>
      </c>
      <c r="AO1216" s="20"/>
    </row>
    <row r="1217" spans="1:41" x14ac:dyDescent="0.2">
      <c r="A1217" s="20" t="s">
        <v>12125</v>
      </c>
      <c r="B1217" s="20" t="s">
        <v>18346</v>
      </c>
      <c r="C1217" s="20" t="s">
        <v>18338</v>
      </c>
      <c r="D1217" s="20" t="s">
        <v>391</v>
      </c>
      <c r="E1217" s="20" t="s">
        <v>12127</v>
      </c>
      <c r="F1217" s="20" t="s">
        <v>421</v>
      </c>
      <c r="G1217" s="20" t="s">
        <v>18347</v>
      </c>
      <c r="H1217" s="20" t="s">
        <v>14757</v>
      </c>
      <c r="I1217" s="20" t="s">
        <v>18348</v>
      </c>
      <c r="J1217" s="20" t="s">
        <v>102</v>
      </c>
      <c r="K1217" s="20" t="s">
        <v>14696</v>
      </c>
      <c r="L1217" s="20"/>
      <c r="M1217" s="20"/>
      <c r="N1217" s="20" t="s">
        <v>14698</v>
      </c>
      <c r="O1217" s="20" t="s">
        <v>110</v>
      </c>
      <c r="P1217" s="20" t="s">
        <v>14700</v>
      </c>
      <c r="Q1217" s="20"/>
      <c r="R1217" s="20"/>
      <c r="S1217" s="20" t="s">
        <v>18341</v>
      </c>
      <c r="T1217" s="20" t="s">
        <v>14790</v>
      </c>
      <c r="U1217" s="20" t="s">
        <v>18248</v>
      </c>
      <c r="V1217" s="20" t="s">
        <v>18349</v>
      </c>
      <c r="W1217" s="20"/>
      <c r="X1217" s="20"/>
      <c r="Y1217" s="20" t="s">
        <v>69</v>
      </c>
      <c r="Z1217" s="20"/>
      <c r="AA1217" s="20" t="s">
        <v>18343</v>
      </c>
      <c r="AB1217" s="20" t="s">
        <v>69</v>
      </c>
      <c r="AC1217" s="20" t="s">
        <v>68</v>
      </c>
      <c r="AD1217" s="20" t="s">
        <v>68</v>
      </c>
      <c r="AE1217" s="20" t="s">
        <v>18350</v>
      </c>
      <c r="AF1217" s="20" t="s">
        <v>68</v>
      </c>
      <c r="AG1217" s="20" t="s">
        <v>18351</v>
      </c>
      <c r="AH1217" s="20"/>
      <c r="AI1217" s="20"/>
      <c r="AJ1217" s="20" t="s">
        <v>14276</v>
      </c>
      <c r="AK1217" s="20" t="s">
        <v>14238</v>
      </c>
      <c r="AL1217" s="20"/>
      <c r="AM1217" s="20" t="s">
        <v>16313</v>
      </c>
      <c r="AN1217" s="20" t="s">
        <v>105</v>
      </c>
      <c r="AO1217" s="20"/>
    </row>
    <row r="1218" spans="1:41" x14ac:dyDescent="0.2">
      <c r="A1218" s="20" t="s">
        <v>12248</v>
      </c>
      <c r="B1218" s="20" t="s">
        <v>18352</v>
      </c>
      <c r="C1218" s="20" t="s">
        <v>18353</v>
      </c>
      <c r="D1218" s="20" t="s">
        <v>347</v>
      </c>
      <c r="E1218" s="20" t="s">
        <v>18354</v>
      </c>
      <c r="F1218" s="20" t="s">
        <v>421</v>
      </c>
      <c r="G1218" s="20" t="s">
        <v>18355</v>
      </c>
      <c r="H1218" s="20" t="s">
        <v>14694</v>
      </c>
      <c r="I1218" s="20" t="s">
        <v>18356</v>
      </c>
      <c r="J1218" s="20" t="s">
        <v>101</v>
      </c>
      <c r="K1218" s="20" t="s">
        <v>14732</v>
      </c>
      <c r="L1218" s="20" t="s">
        <v>17782</v>
      </c>
      <c r="M1218" s="20" t="s">
        <v>18357</v>
      </c>
      <c r="N1218" s="20" t="s">
        <v>14698</v>
      </c>
      <c r="O1218" s="20" t="s">
        <v>14761</v>
      </c>
      <c r="P1218" s="20" t="s">
        <v>14700</v>
      </c>
      <c r="Q1218" s="20"/>
      <c r="R1218" s="20"/>
      <c r="S1218" s="20" t="s">
        <v>15893</v>
      </c>
      <c r="T1218" s="20" t="s">
        <v>14704</v>
      </c>
      <c r="U1218" s="20" t="s">
        <v>18358</v>
      </c>
      <c r="V1218" s="20" t="s">
        <v>18359</v>
      </c>
      <c r="W1218" s="20"/>
      <c r="X1218" s="20"/>
      <c r="Y1218" s="20" t="s">
        <v>69</v>
      </c>
      <c r="Z1218" s="20"/>
      <c r="AA1218" s="20" t="s">
        <v>14740</v>
      </c>
      <c r="AB1218" s="20" t="s">
        <v>69</v>
      </c>
      <c r="AC1218" s="20" t="s">
        <v>14884</v>
      </c>
      <c r="AD1218" s="20" t="s">
        <v>69</v>
      </c>
      <c r="AE1218" s="20" t="s">
        <v>18360</v>
      </c>
      <c r="AF1218" s="20" t="s">
        <v>69</v>
      </c>
      <c r="AG1218" s="20" t="s">
        <v>18361</v>
      </c>
      <c r="AH1218" s="20"/>
      <c r="AI1218" s="20" t="s">
        <v>14875</v>
      </c>
      <c r="AJ1218" s="20" t="s">
        <v>14276</v>
      </c>
      <c r="AK1218" s="20" t="s">
        <v>14283</v>
      </c>
      <c r="AL1218" s="20"/>
      <c r="AM1218" s="20"/>
      <c r="AN1218" s="20" t="s">
        <v>105</v>
      </c>
      <c r="AO1218" s="20"/>
    </row>
    <row r="1219" spans="1:41" x14ac:dyDescent="0.2">
      <c r="A1219" s="20" t="s">
        <v>12248</v>
      </c>
      <c r="B1219" s="20" t="s">
        <v>18352</v>
      </c>
      <c r="C1219" s="20" t="s">
        <v>18353</v>
      </c>
      <c r="D1219" s="20" t="s">
        <v>347</v>
      </c>
      <c r="E1219" s="20" t="s">
        <v>18354</v>
      </c>
      <c r="F1219" s="20" t="s">
        <v>421</v>
      </c>
      <c r="G1219" s="20" t="s">
        <v>18355</v>
      </c>
      <c r="H1219" s="20" t="s">
        <v>14694</v>
      </c>
      <c r="I1219" s="20" t="s">
        <v>18356</v>
      </c>
      <c r="J1219" s="20" t="s">
        <v>101</v>
      </c>
      <c r="K1219" s="20" t="s">
        <v>14732</v>
      </c>
      <c r="L1219" s="20" t="s">
        <v>17782</v>
      </c>
      <c r="M1219" s="20" t="s">
        <v>18357</v>
      </c>
      <c r="N1219" s="20" t="s">
        <v>14698</v>
      </c>
      <c r="O1219" s="20" t="s">
        <v>14761</v>
      </c>
      <c r="P1219" s="20" t="s">
        <v>14700</v>
      </c>
      <c r="Q1219" s="20"/>
      <c r="R1219" s="20"/>
      <c r="S1219" s="20" t="s">
        <v>15893</v>
      </c>
      <c r="T1219" s="20" t="s">
        <v>14709</v>
      </c>
      <c r="U1219" s="20" t="s">
        <v>16145</v>
      </c>
      <c r="V1219" s="20" t="s">
        <v>18362</v>
      </c>
      <c r="W1219" s="20"/>
      <c r="X1219" s="20"/>
      <c r="Y1219" s="20" t="s">
        <v>69</v>
      </c>
      <c r="Z1219" s="20"/>
      <c r="AA1219" s="20" t="s">
        <v>14740</v>
      </c>
      <c r="AB1219" s="20" t="s">
        <v>69</v>
      </c>
      <c r="AC1219" s="20" t="s">
        <v>14884</v>
      </c>
      <c r="AD1219" s="20" t="s">
        <v>69</v>
      </c>
      <c r="AE1219" s="20" t="s">
        <v>18363</v>
      </c>
      <c r="AF1219" s="20" t="s">
        <v>69</v>
      </c>
      <c r="AG1219" s="20" t="s">
        <v>18361</v>
      </c>
      <c r="AH1219" s="20"/>
      <c r="AI1219" s="20" t="s">
        <v>14875</v>
      </c>
      <c r="AJ1219" s="20" t="s">
        <v>14276</v>
      </c>
      <c r="AK1219" s="20" t="s">
        <v>14283</v>
      </c>
      <c r="AL1219" s="20"/>
      <c r="AM1219" s="20"/>
      <c r="AN1219" s="20" t="s">
        <v>105</v>
      </c>
      <c r="AO1219" s="20"/>
    </row>
    <row r="1220" spans="1:41" x14ac:dyDescent="0.2">
      <c r="A1220" s="20" t="s">
        <v>12248</v>
      </c>
      <c r="B1220" s="20" t="s">
        <v>18352</v>
      </c>
      <c r="C1220" s="20" t="s">
        <v>18353</v>
      </c>
      <c r="D1220" s="20" t="s">
        <v>347</v>
      </c>
      <c r="E1220" s="20" t="s">
        <v>18354</v>
      </c>
      <c r="F1220" s="20" t="s">
        <v>421</v>
      </c>
      <c r="G1220" s="20" t="s">
        <v>18355</v>
      </c>
      <c r="H1220" s="20" t="s">
        <v>14694</v>
      </c>
      <c r="I1220" s="20" t="s">
        <v>18364</v>
      </c>
      <c r="J1220" s="20" t="s">
        <v>101</v>
      </c>
      <c r="K1220" s="20" t="s">
        <v>14732</v>
      </c>
      <c r="L1220" s="20" t="s">
        <v>17782</v>
      </c>
      <c r="M1220" s="20" t="s">
        <v>18357</v>
      </c>
      <c r="N1220" s="20" t="s">
        <v>14698</v>
      </c>
      <c r="O1220" s="20" t="s">
        <v>14761</v>
      </c>
      <c r="P1220" s="20" t="s">
        <v>14700</v>
      </c>
      <c r="Q1220" s="20"/>
      <c r="R1220" s="20"/>
      <c r="S1220" s="20" t="s">
        <v>15893</v>
      </c>
      <c r="T1220" s="20" t="s">
        <v>14704</v>
      </c>
      <c r="U1220" s="20" t="s">
        <v>18365</v>
      </c>
      <c r="V1220" s="20" t="s">
        <v>15744</v>
      </c>
      <c r="W1220" s="20"/>
      <c r="X1220" s="20"/>
      <c r="Y1220" s="20" t="s">
        <v>69</v>
      </c>
      <c r="Z1220" s="20"/>
      <c r="AA1220" s="20" t="s">
        <v>14740</v>
      </c>
      <c r="AB1220" s="20" t="s">
        <v>69</v>
      </c>
      <c r="AC1220" s="20" t="s">
        <v>14884</v>
      </c>
      <c r="AD1220" s="20" t="s">
        <v>69</v>
      </c>
      <c r="AE1220" s="20" t="s">
        <v>18360</v>
      </c>
      <c r="AF1220" s="20" t="s">
        <v>69</v>
      </c>
      <c r="AG1220" s="20" t="s">
        <v>18361</v>
      </c>
      <c r="AH1220" s="20"/>
      <c r="AI1220" s="20" t="s">
        <v>14875</v>
      </c>
      <c r="AJ1220" s="20" t="s">
        <v>14276</v>
      </c>
      <c r="AK1220" s="20" t="s">
        <v>14283</v>
      </c>
      <c r="AL1220" s="20"/>
      <c r="AM1220" s="20"/>
      <c r="AN1220" s="20" t="s">
        <v>105</v>
      </c>
      <c r="AO1220" s="20"/>
    </row>
    <row r="1221" spans="1:41" x14ac:dyDescent="0.2">
      <c r="A1221" s="20" t="s">
        <v>12248</v>
      </c>
      <c r="B1221" s="20" t="s">
        <v>18352</v>
      </c>
      <c r="C1221" s="20" t="s">
        <v>18353</v>
      </c>
      <c r="D1221" s="20" t="s">
        <v>347</v>
      </c>
      <c r="E1221" s="20" t="s">
        <v>18354</v>
      </c>
      <c r="F1221" s="20" t="s">
        <v>421</v>
      </c>
      <c r="G1221" s="20" t="s">
        <v>18355</v>
      </c>
      <c r="H1221" s="20" t="s">
        <v>14694</v>
      </c>
      <c r="I1221" s="20" t="s">
        <v>18364</v>
      </c>
      <c r="J1221" s="20" t="s">
        <v>101</v>
      </c>
      <c r="K1221" s="20" t="s">
        <v>14732</v>
      </c>
      <c r="L1221" s="20" t="s">
        <v>17782</v>
      </c>
      <c r="M1221" s="20" t="s">
        <v>18357</v>
      </c>
      <c r="N1221" s="20" t="s">
        <v>14698</v>
      </c>
      <c r="O1221" s="20" t="s">
        <v>14761</v>
      </c>
      <c r="P1221" s="20" t="s">
        <v>14700</v>
      </c>
      <c r="Q1221" s="20"/>
      <c r="R1221" s="20"/>
      <c r="S1221" s="20" t="s">
        <v>15893</v>
      </c>
      <c r="T1221" s="20" t="s">
        <v>14709</v>
      </c>
      <c r="U1221" s="20" t="s">
        <v>18366</v>
      </c>
      <c r="V1221" s="20" t="s">
        <v>18367</v>
      </c>
      <c r="W1221" s="20"/>
      <c r="X1221" s="20"/>
      <c r="Y1221" s="20" t="s">
        <v>69</v>
      </c>
      <c r="Z1221" s="20"/>
      <c r="AA1221" s="20" t="s">
        <v>14740</v>
      </c>
      <c r="AB1221" s="20" t="s">
        <v>69</v>
      </c>
      <c r="AC1221" s="20" t="s">
        <v>14884</v>
      </c>
      <c r="AD1221" s="20" t="s">
        <v>69</v>
      </c>
      <c r="AE1221" s="20" t="s">
        <v>18368</v>
      </c>
      <c r="AF1221" s="20" t="s">
        <v>69</v>
      </c>
      <c r="AG1221" s="20" t="s">
        <v>18361</v>
      </c>
      <c r="AH1221" s="20"/>
      <c r="AI1221" s="20" t="s">
        <v>14875</v>
      </c>
      <c r="AJ1221" s="20" t="s">
        <v>14276</v>
      </c>
      <c r="AK1221" s="20" t="s">
        <v>14283</v>
      </c>
      <c r="AL1221" s="20"/>
      <c r="AM1221" s="20"/>
      <c r="AN1221" s="20" t="s">
        <v>105</v>
      </c>
      <c r="AO1221" s="20"/>
    </row>
    <row r="1222" spans="1:41" x14ac:dyDescent="0.2">
      <c r="A1222" s="20" t="s">
        <v>12248</v>
      </c>
      <c r="B1222" s="20" t="s">
        <v>18352</v>
      </c>
      <c r="C1222" s="20" t="s">
        <v>18353</v>
      </c>
      <c r="D1222" s="20" t="s">
        <v>347</v>
      </c>
      <c r="E1222" s="20" t="s">
        <v>18354</v>
      </c>
      <c r="F1222" s="20" t="s">
        <v>421</v>
      </c>
      <c r="G1222" s="20" t="s">
        <v>18355</v>
      </c>
      <c r="H1222" s="20" t="s">
        <v>14694</v>
      </c>
      <c r="I1222" s="20" t="s">
        <v>18369</v>
      </c>
      <c r="J1222" s="20" t="s">
        <v>101</v>
      </c>
      <c r="K1222" s="20" t="s">
        <v>14732</v>
      </c>
      <c r="L1222" s="20" t="s">
        <v>17782</v>
      </c>
      <c r="M1222" s="20" t="s">
        <v>18357</v>
      </c>
      <c r="N1222" s="20" t="s">
        <v>14698</v>
      </c>
      <c r="O1222" s="20" t="s">
        <v>14761</v>
      </c>
      <c r="P1222" s="20" t="s">
        <v>14700</v>
      </c>
      <c r="Q1222" s="20"/>
      <c r="R1222" s="20"/>
      <c r="S1222" s="20" t="s">
        <v>15893</v>
      </c>
      <c r="T1222" s="20" t="s">
        <v>14704</v>
      </c>
      <c r="U1222" s="20" t="s">
        <v>18370</v>
      </c>
      <c r="V1222" s="20" t="s">
        <v>17355</v>
      </c>
      <c r="W1222" s="20"/>
      <c r="X1222" s="20"/>
      <c r="Y1222" s="20" t="s">
        <v>69</v>
      </c>
      <c r="Z1222" s="20"/>
      <c r="AA1222" s="20" t="s">
        <v>14740</v>
      </c>
      <c r="AB1222" s="20" t="s">
        <v>69</v>
      </c>
      <c r="AC1222" s="20" t="s">
        <v>14884</v>
      </c>
      <c r="AD1222" s="20" t="s">
        <v>69</v>
      </c>
      <c r="AE1222" s="20" t="s">
        <v>18360</v>
      </c>
      <c r="AF1222" s="20" t="s">
        <v>69</v>
      </c>
      <c r="AG1222" s="20" t="s">
        <v>18361</v>
      </c>
      <c r="AH1222" s="20"/>
      <c r="AI1222" s="20" t="s">
        <v>14875</v>
      </c>
      <c r="AJ1222" s="20" t="s">
        <v>14276</v>
      </c>
      <c r="AK1222" s="20" t="s">
        <v>14283</v>
      </c>
      <c r="AL1222" s="20"/>
      <c r="AM1222" s="20"/>
      <c r="AN1222" s="20" t="s">
        <v>105</v>
      </c>
      <c r="AO1222" s="20"/>
    </row>
    <row r="1223" spans="1:41" x14ac:dyDescent="0.2">
      <c r="A1223" s="20" t="s">
        <v>12248</v>
      </c>
      <c r="B1223" s="20" t="s">
        <v>18352</v>
      </c>
      <c r="C1223" s="20" t="s">
        <v>18353</v>
      </c>
      <c r="D1223" s="20" t="s">
        <v>347</v>
      </c>
      <c r="E1223" s="20" t="s">
        <v>18354</v>
      </c>
      <c r="F1223" s="20" t="s">
        <v>421</v>
      </c>
      <c r="G1223" s="20" t="s">
        <v>18355</v>
      </c>
      <c r="H1223" s="20" t="s">
        <v>14694</v>
      </c>
      <c r="I1223" s="20" t="s">
        <v>18369</v>
      </c>
      <c r="J1223" s="20" t="s">
        <v>101</v>
      </c>
      <c r="K1223" s="20" t="s">
        <v>14732</v>
      </c>
      <c r="L1223" s="20" t="s">
        <v>17782</v>
      </c>
      <c r="M1223" s="20" t="s">
        <v>18357</v>
      </c>
      <c r="N1223" s="20" t="s">
        <v>14698</v>
      </c>
      <c r="O1223" s="20" t="s">
        <v>14761</v>
      </c>
      <c r="P1223" s="20" t="s">
        <v>14700</v>
      </c>
      <c r="Q1223" s="20"/>
      <c r="R1223" s="20"/>
      <c r="S1223" s="20" t="s">
        <v>15893</v>
      </c>
      <c r="T1223" s="20" t="s">
        <v>14709</v>
      </c>
      <c r="U1223" s="20" t="s">
        <v>18366</v>
      </c>
      <c r="V1223" s="20" t="s">
        <v>18367</v>
      </c>
      <c r="W1223" s="20"/>
      <c r="X1223" s="20"/>
      <c r="Y1223" s="20" t="s">
        <v>69</v>
      </c>
      <c r="Z1223" s="20"/>
      <c r="AA1223" s="20" t="s">
        <v>14740</v>
      </c>
      <c r="AB1223" s="20" t="s">
        <v>69</v>
      </c>
      <c r="AC1223" s="20" t="s">
        <v>14884</v>
      </c>
      <c r="AD1223" s="20" t="s">
        <v>69</v>
      </c>
      <c r="AE1223" s="20" t="s">
        <v>18368</v>
      </c>
      <c r="AF1223" s="20" t="s">
        <v>69</v>
      </c>
      <c r="AG1223" s="20" t="s">
        <v>18361</v>
      </c>
      <c r="AH1223" s="20"/>
      <c r="AI1223" s="20" t="s">
        <v>14875</v>
      </c>
      <c r="AJ1223" s="20" t="s">
        <v>14276</v>
      </c>
      <c r="AK1223" s="20" t="s">
        <v>14283</v>
      </c>
      <c r="AL1223" s="20"/>
      <c r="AM1223" s="20"/>
      <c r="AN1223" s="20" t="s">
        <v>105</v>
      </c>
      <c r="AO1223" s="20"/>
    </row>
    <row r="1224" spans="1:41" x14ac:dyDescent="0.2">
      <c r="A1224" s="20" t="s">
        <v>12248</v>
      </c>
      <c r="B1224" s="20" t="s">
        <v>18352</v>
      </c>
      <c r="C1224" s="20" t="s">
        <v>18353</v>
      </c>
      <c r="D1224" s="20" t="s">
        <v>347</v>
      </c>
      <c r="E1224" s="20" t="s">
        <v>18354</v>
      </c>
      <c r="F1224" s="20" t="s">
        <v>421</v>
      </c>
      <c r="G1224" s="20" t="s">
        <v>18355</v>
      </c>
      <c r="H1224" s="20" t="s">
        <v>14694</v>
      </c>
      <c r="I1224" s="20" t="s">
        <v>18356</v>
      </c>
      <c r="J1224" s="20" t="s">
        <v>101</v>
      </c>
      <c r="K1224" s="20" t="s">
        <v>14732</v>
      </c>
      <c r="L1224" s="20" t="s">
        <v>17782</v>
      </c>
      <c r="M1224" s="20" t="s">
        <v>18357</v>
      </c>
      <c r="N1224" s="20" t="s">
        <v>14698</v>
      </c>
      <c r="O1224" s="20" t="s">
        <v>14761</v>
      </c>
      <c r="P1224" s="20" t="s">
        <v>14700</v>
      </c>
      <c r="Q1224" s="20"/>
      <c r="R1224" s="20"/>
      <c r="S1224" s="20" t="s">
        <v>15893</v>
      </c>
      <c r="T1224" s="20" t="s">
        <v>14704</v>
      </c>
      <c r="U1224" s="20" t="s">
        <v>18371</v>
      </c>
      <c r="V1224" s="20" t="s">
        <v>16142</v>
      </c>
      <c r="W1224" s="20"/>
      <c r="X1224" s="20"/>
      <c r="Y1224" s="20" t="s">
        <v>69</v>
      </c>
      <c r="Z1224" s="20"/>
      <c r="AA1224" s="20" t="s">
        <v>14740</v>
      </c>
      <c r="AB1224" s="20" t="s">
        <v>69</v>
      </c>
      <c r="AC1224" s="20" t="s">
        <v>14884</v>
      </c>
      <c r="AD1224" s="20" t="s">
        <v>69</v>
      </c>
      <c r="AE1224" s="20" t="s">
        <v>18360</v>
      </c>
      <c r="AF1224" s="20" t="s">
        <v>69</v>
      </c>
      <c r="AG1224" s="20" t="s">
        <v>18372</v>
      </c>
      <c r="AH1224" s="20"/>
      <c r="AI1224" s="20" t="s">
        <v>14875</v>
      </c>
      <c r="AJ1224" s="20" t="s">
        <v>14276</v>
      </c>
      <c r="AK1224" s="20" t="s">
        <v>14283</v>
      </c>
      <c r="AL1224" s="20"/>
      <c r="AM1224" s="20"/>
      <c r="AN1224" s="20" t="s">
        <v>105</v>
      </c>
      <c r="AO1224" s="20"/>
    </row>
    <row r="1225" spans="1:41" x14ac:dyDescent="0.2">
      <c r="A1225" s="20" t="s">
        <v>12248</v>
      </c>
      <c r="B1225" s="20" t="s">
        <v>18352</v>
      </c>
      <c r="C1225" s="20" t="s">
        <v>18353</v>
      </c>
      <c r="D1225" s="20" t="s">
        <v>347</v>
      </c>
      <c r="E1225" s="20" t="s">
        <v>18354</v>
      </c>
      <c r="F1225" s="20" t="s">
        <v>421</v>
      </c>
      <c r="G1225" s="20" t="s">
        <v>18355</v>
      </c>
      <c r="H1225" s="20" t="s">
        <v>14694</v>
      </c>
      <c r="I1225" s="20" t="s">
        <v>18356</v>
      </c>
      <c r="J1225" s="20" t="s">
        <v>101</v>
      </c>
      <c r="K1225" s="20" t="s">
        <v>14732</v>
      </c>
      <c r="L1225" s="20" t="s">
        <v>17782</v>
      </c>
      <c r="M1225" s="20" t="s">
        <v>18357</v>
      </c>
      <c r="N1225" s="20" t="s">
        <v>14698</v>
      </c>
      <c r="O1225" s="20" t="s">
        <v>14761</v>
      </c>
      <c r="P1225" s="20" t="s">
        <v>14700</v>
      </c>
      <c r="Q1225" s="20"/>
      <c r="R1225" s="20"/>
      <c r="S1225" s="20" t="s">
        <v>15893</v>
      </c>
      <c r="T1225" s="20" t="s">
        <v>14709</v>
      </c>
      <c r="U1225" s="20" t="s">
        <v>18373</v>
      </c>
      <c r="V1225" s="20" t="s">
        <v>18374</v>
      </c>
      <c r="W1225" s="20"/>
      <c r="X1225" s="20"/>
      <c r="Y1225" s="20" t="s">
        <v>69</v>
      </c>
      <c r="Z1225" s="20"/>
      <c r="AA1225" s="20" t="s">
        <v>14740</v>
      </c>
      <c r="AB1225" s="20" t="s">
        <v>69</v>
      </c>
      <c r="AC1225" s="20" t="s">
        <v>14884</v>
      </c>
      <c r="AD1225" s="20" t="s">
        <v>69</v>
      </c>
      <c r="AE1225" s="20" t="s">
        <v>18363</v>
      </c>
      <c r="AF1225" s="20" t="s">
        <v>69</v>
      </c>
      <c r="AG1225" s="20" t="s">
        <v>18372</v>
      </c>
      <c r="AH1225" s="20"/>
      <c r="AI1225" s="20" t="s">
        <v>14875</v>
      </c>
      <c r="AJ1225" s="20" t="s">
        <v>14276</v>
      </c>
      <c r="AK1225" s="20" t="s">
        <v>14283</v>
      </c>
      <c r="AL1225" s="20"/>
      <c r="AM1225" s="20"/>
      <c r="AN1225" s="20" t="s">
        <v>105</v>
      </c>
      <c r="AO1225" s="20"/>
    </row>
    <row r="1226" spans="1:41" x14ac:dyDescent="0.2">
      <c r="A1226" s="20" t="s">
        <v>12248</v>
      </c>
      <c r="B1226" s="20" t="s">
        <v>18352</v>
      </c>
      <c r="C1226" s="20" t="s">
        <v>18353</v>
      </c>
      <c r="D1226" s="20" t="s">
        <v>347</v>
      </c>
      <c r="E1226" s="20" t="s">
        <v>18354</v>
      </c>
      <c r="F1226" s="20" t="s">
        <v>421</v>
      </c>
      <c r="G1226" s="20" t="s">
        <v>18355</v>
      </c>
      <c r="H1226" s="20" t="s">
        <v>14694</v>
      </c>
      <c r="I1226" s="20" t="s">
        <v>18364</v>
      </c>
      <c r="J1226" s="20" t="s">
        <v>101</v>
      </c>
      <c r="K1226" s="20" t="s">
        <v>14732</v>
      </c>
      <c r="L1226" s="20" t="s">
        <v>17782</v>
      </c>
      <c r="M1226" s="20" t="s">
        <v>18357</v>
      </c>
      <c r="N1226" s="20" t="s">
        <v>14698</v>
      </c>
      <c r="O1226" s="20" t="s">
        <v>14761</v>
      </c>
      <c r="P1226" s="20" t="s">
        <v>14700</v>
      </c>
      <c r="Q1226" s="20"/>
      <c r="R1226" s="20"/>
      <c r="S1226" s="20" t="s">
        <v>15893</v>
      </c>
      <c r="T1226" s="20" t="s">
        <v>14704</v>
      </c>
      <c r="U1226" s="20" t="s">
        <v>16817</v>
      </c>
      <c r="V1226" s="20" t="s">
        <v>18375</v>
      </c>
      <c r="W1226" s="20"/>
      <c r="X1226" s="20"/>
      <c r="Y1226" s="20" t="s">
        <v>69</v>
      </c>
      <c r="Z1226" s="20"/>
      <c r="AA1226" s="20" t="s">
        <v>14740</v>
      </c>
      <c r="AB1226" s="20" t="s">
        <v>69</v>
      </c>
      <c r="AC1226" s="20" t="s">
        <v>14884</v>
      </c>
      <c r="AD1226" s="20" t="s">
        <v>69</v>
      </c>
      <c r="AE1226" s="20" t="s">
        <v>18360</v>
      </c>
      <c r="AF1226" s="20" t="s">
        <v>69</v>
      </c>
      <c r="AG1226" s="20" t="s">
        <v>18372</v>
      </c>
      <c r="AH1226" s="20"/>
      <c r="AI1226" s="20" t="s">
        <v>14875</v>
      </c>
      <c r="AJ1226" s="20" t="s">
        <v>14276</v>
      </c>
      <c r="AK1226" s="20" t="s">
        <v>14283</v>
      </c>
      <c r="AL1226" s="20"/>
      <c r="AM1226" s="20"/>
      <c r="AN1226" s="20" t="s">
        <v>105</v>
      </c>
      <c r="AO1226" s="20"/>
    </row>
    <row r="1227" spans="1:41" x14ac:dyDescent="0.2">
      <c r="A1227" s="20" t="s">
        <v>12248</v>
      </c>
      <c r="B1227" s="20" t="s">
        <v>18352</v>
      </c>
      <c r="C1227" s="20" t="s">
        <v>18353</v>
      </c>
      <c r="D1227" s="20" t="s">
        <v>347</v>
      </c>
      <c r="E1227" s="20" t="s">
        <v>18354</v>
      </c>
      <c r="F1227" s="20" t="s">
        <v>421</v>
      </c>
      <c r="G1227" s="20" t="s">
        <v>18355</v>
      </c>
      <c r="H1227" s="20" t="s">
        <v>14694</v>
      </c>
      <c r="I1227" s="20" t="s">
        <v>18364</v>
      </c>
      <c r="J1227" s="20" t="s">
        <v>101</v>
      </c>
      <c r="K1227" s="20" t="s">
        <v>14732</v>
      </c>
      <c r="L1227" s="20" t="s">
        <v>17782</v>
      </c>
      <c r="M1227" s="20" t="s">
        <v>18357</v>
      </c>
      <c r="N1227" s="20" t="s">
        <v>14698</v>
      </c>
      <c r="O1227" s="20" t="s">
        <v>14761</v>
      </c>
      <c r="P1227" s="20" t="s">
        <v>14700</v>
      </c>
      <c r="Q1227" s="20"/>
      <c r="R1227" s="20"/>
      <c r="S1227" s="20" t="s">
        <v>15893</v>
      </c>
      <c r="T1227" s="20" t="s">
        <v>14709</v>
      </c>
      <c r="U1227" s="20" t="s">
        <v>18376</v>
      </c>
      <c r="V1227" s="20" t="s">
        <v>18377</v>
      </c>
      <c r="W1227" s="20"/>
      <c r="X1227" s="20"/>
      <c r="Y1227" s="20" t="s">
        <v>69</v>
      </c>
      <c r="Z1227" s="20"/>
      <c r="AA1227" s="20" t="s">
        <v>14740</v>
      </c>
      <c r="AB1227" s="20" t="s">
        <v>69</v>
      </c>
      <c r="AC1227" s="20" t="s">
        <v>14884</v>
      </c>
      <c r="AD1227" s="20" t="s">
        <v>69</v>
      </c>
      <c r="AE1227" s="20" t="s">
        <v>18368</v>
      </c>
      <c r="AF1227" s="20" t="s">
        <v>69</v>
      </c>
      <c r="AG1227" s="20" t="s">
        <v>18372</v>
      </c>
      <c r="AH1227" s="20"/>
      <c r="AI1227" s="20" t="s">
        <v>14875</v>
      </c>
      <c r="AJ1227" s="20" t="s">
        <v>14276</v>
      </c>
      <c r="AK1227" s="20" t="s">
        <v>14283</v>
      </c>
      <c r="AL1227" s="20"/>
      <c r="AM1227" s="20"/>
      <c r="AN1227" s="20" t="s">
        <v>105</v>
      </c>
      <c r="AO1227" s="20"/>
    </row>
    <row r="1228" spans="1:41" x14ac:dyDescent="0.2">
      <c r="A1228" s="20" t="s">
        <v>12248</v>
      </c>
      <c r="B1228" s="20" t="s">
        <v>18352</v>
      </c>
      <c r="C1228" s="20" t="s">
        <v>18353</v>
      </c>
      <c r="D1228" s="20" t="s">
        <v>347</v>
      </c>
      <c r="E1228" s="20" t="s">
        <v>18354</v>
      </c>
      <c r="F1228" s="20" t="s">
        <v>421</v>
      </c>
      <c r="G1228" s="20" t="s">
        <v>18355</v>
      </c>
      <c r="H1228" s="20" t="s">
        <v>14694</v>
      </c>
      <c r="I1228" s="20" t="s">
        <v>18369</v>
      </c>
      <c r="J1228" s="20" t="s">
        <v>101</v>
      </c>
      <c r="K1228" s="20" t="s">
        <v>14732</v>
      </c>
      <c r="L1228" s="20" t="s">
        <v>17782</v>
      </c>
      <c r="M1228" s="20" t="s">
        <v>18357</v>
      </c>
      <c r="N1228" s="20" t="s">
        <v>14698</v>
      </c>
      <c r="O1228" s="20" t="s">
        <v>14761</v>
      </c>
      <c r="P1228" s="20" t="s">
        <v>14700</v>
      </c>
      <c r="Q1228" s="20"/>
      <c r="R1228" s="20"/>
      <c r="S1228" s="20" t="s">
        <v>15893</v>
      </c>
      <c r="T1228" s="20" t="s">
        <v>14704</v>
      </c>
      <c r="U1228" s="20" t="s">
        <v>18378</v>
      </c>
      <c r="V1228" s="20" t="s">
        <v>18379</v>
      </c>
      <c r="W1228" s="20"/>
      <c r="X1228" s="20"/>
      <c r="Y1228" s="20" t="s">
        <v>69</v>
      </c>
      <c r="Z1228" s="20"/>
      <c r="AA1228" s="20" t="s">
        <v>14740</v>
      </c>
      <c r="AB1228" s="20" t="s">
        <v>69</v>
      </c>
      <c r="AC1228" s="20" t="s">
        <v>14884</v>
      </c>
      <c r="AD1228" s="20" t="s">
        <v>69</v>
      </c>
      <c r="AE1228" s="20" t="s">
        <v>18360</v>
      </c>
      <c r="AF1228" s="20" t="s">
        <v>69</v>
      </c>
      <c r="AG1228" s="20" t="s">
        <v>18372</v>
      </c>
      <c r="AH1228" s="20"/>
      <c r="AI1228" s="20" t="s">
        <v>14875</v>
      </c>
      <c r="AJ1228" s="20" t="s">
        <v>14276</v>
      </c>
      <c r="AK1228" s="20" t="s">
        <v>14283</v>
      </c>
      <c r="AL1228" s="20"/>
      <c r="AM1228" s="20"/>
      <c r="AN1228" s="20" t="s">
        <v>105</v>
      </c>
      <c r="AO1228" s="20"/>
    </row>
    <row r="1229" spans="1:41" x14ac:dyDescent="0.2">
      <c r="A1229" s="20" t="s">
        <v>12248</v>
      </c>
      <c r="B1229" s="20" t="s">
        <v>18352</v>
      </c>
      <c r="C1229" s="20" t="s">
        <v>18353</v>
      </c>
      <c r="D1229" s="20" t="s">
        <v>347</v>
      </c>
      <c r="E1229" s="20" t="s">
        <v>18354</v>
      </c>
      <c r="F1229" s="20" t="s">
        <v>421</v>
      </c>
      <c r="G1229" s="20" t="s">
        <v>18355</v>
      </c>
      <c r="H1229" s="20" t="s">
        <v>14694</v>
      </c>
      <c r="I1229" s="20" t="s">
        <v>18369</v>
      </c>
      <c r="J1229" s="20" t="s">
        <v>101</v>
      </c>
      <c r="K1229" s="20" t="s">
        <v>14732</v>
      </c>
      <c r="L1229" s="20" t="s">
        <v>17782</v>
      </c>
      <c r="M1229" s="20" t="s">
        <v>18357</v>
      </c>
      <c r="N1229" s="20" t="s">
        <v>14698</v>
      </c>
      <c r="O1229" s="20" t="s">
        <v>14761</v>
      </c>
      <c r="P1229" s="20" t="s">
        <v>14700</v>
      </c>
      <c r="Q1229" s="20"/>
      <c r="R1229" s="20"/>
      <c r="S1229" s="20" t="s">
        <v>15893</v>
      </c>
      <c r="T1229" s="20" t="s">
        <v>14709</v>
      </c>
      <c r="U1229" s="20" t="s">
        <v>18376</v>
      </c>
      <c r="V1229" s="20" t="s">
        <v>18377</v>
      </c>
      <c r="W1229" s="20"/>
      <c r="X1229" s="20"/>
      <c r="Y1229" s="20" t="s">
        <v>69</v>
      </c>
      <c r="Z1229" s="20"/>
      <c r="AA1229" s="20" t="s">
        <v>14740</v>
      </c>
      <c r="AB1229" s="20" t="s">
        <v>69</v>
      </c>
      <c r="AC1229" s="20" t="s">
        <v>14884</v>
      </c>
      <c r="AD1229" s="20" t="s">
        <v>69</v>
      </c>
      <c r="AE1229" s="20" t="s">
        <v>18368</v>
      </c>
      <c r="AF1229" s="20" t="s">
        <v>69</v>
      </c>
      <c r="AG1229" s="20" t="s">
        <v>18372</v>
      </c>
      <c r="AH1229" s="20"/>
      <c r="AI1229" s="20" t="s">
        <v>14875</v>
      </c>
      <c r="AJ1229" s="20" t="s">
        <v>14276</v>
      </c>
      <c r="AK1229" s="20" t="s">
        <v>14283</v>
      </c>
      <c r="AL1229" s="20"/>
      <c r="AM1229" s="20"/>
      <c r="AN1229" s="20" t="s">
        <v>105</v>
      </c>
      <c r="AO1229" s="20"/>
    </row>
    <row r="1230" spans="1:41" x14ac:dyDescent="0.2">
      <c r="A1230" s="20" t="s">
        <v>12248</v>
      </c>
      <c r="B1230" s="20" t="s">
        <v>18352</v>
      </c>
      <c r="C1230" s="20" t="s">
        <v>18353</v>
      </c>
      <c r="D1230" s="20" t="s">
        <v>347</v>
      </c>
      <c r="E1230" s="20" t="s">
        <v>18354</v>
      </c>
      <c r="F1230" s="20" t="s">
        <v>421</v>
      </c>
      <c r="G1230" s="20" t="s">
        <v>18355</v>
      </c>
      <c r="H1230" s="20" t="s">
        <v>14694</v>
      </c>
      <c r="I1230" s="20" t="s">
        <v>18356</v>
      </c>
      <c r="J1230" s="20" t="s">
        <v>101</v>
      </c>
      <c r="K1230" s="20" t="s">
        <v>14732</v>
      </c>
      <c r="L1230" s="20" t="s">
        <v>17782</v>
      </c>
      <c r="M1230" s="20" t="s">
        <v>18357</v>
      </c>
      <c r="N1230" s="20" t="s">
        <v>14698</v>
      </c>
      <c r="O1230" s="20" t="s">
        <v>14761</v>
      </c>
      <c r="P1230" s="20" t="s">
        <v>14700</v>
      </c>
      <c r="Q1230" s="20"/>
      <c r="R1230" s="20"/>
      <c r="S1230" s="20" t="s">
        <v>15893</v>
      </c>
      <c r="T1230" s="20" t="s">
        <v>14704</v>
      </c>
      <c r="U1230" s="20" t="s">
        <v>18380</v>
      </c>
      <c r="V1230" s="20" t="s">
        <v>18381</v>
      </c>
      <c r="W1230" s="20"/>
      <c r="X1230" s="20"/>
      <c r="Y1230" s="20" t="s">
        <v>69</v>
      </c>
      <c r="Z1230" s="20"/>
      <c r="AA1230" s="20" t="s">
        <v>14740</v>
      </c>
      <c r="AB1230" s="20" t="s">
        <v>69</v>
      </c>
      <c r="AC1230" s="20" t="s">
        <v>14884</v>
      </c>
      <c r="AD1230" s="20" t="s">
        <v>69</v>
      </c>
      <c r="AE1230" s="20" t="s">
        <v>18360</v>
      </c>
      <c r="AF1230" s="20" t="s">
        <v>68</v>
      </c>
      <c r="AG1230" s="20" t="s">
        <v>18382</v>
      </c>
      <c r="AH1230" s="20"/>
      <c r="AI1230" s="20" t="s">
        <v>14875</v>
      </c>
      <c r="AJ1230" s="20" t="s">
        <v>14276</v>
      </c>
      <c r="AK1230" s="20" t="s">
        <v>14283</v>
      </c>
      <c r="AL1230" s="20"/>
      <c r="AM1230" s="20"/>
      <c r="AN1230" s="20" t="s">
        <v>105</v>
      </c>
      <c r="AO1230" s="20"/>
    </row>
    <row r="1231" spans="1:41" x14ac:dyDescent="0.2">
      <c r="A1231" s="20" t="s">
        <v>12248</v>
      </c>
      <c r="B1231" s="20" t="s">
        <v>18352</v>
      </c>
      <c r="C1231" s="20" t="s">
        <v>18353</v>
      </c>
      <c r="D1231" s="20" t="s">
        <v>347</v>
      </c>
      <c r="E1231" s="20" t="s">
        <v>18354</v>
      </c>
      <c r="F1231" s="20" t="s">
        <v>421</v>
      </c>
      <c r="G1231" s="20" t="s">
        <v>18355</v>
      </c>
      <c r="H1231" s="20" t="s">
        <v>14694</v>
      </c>
      <c r="I1231" s="20" t="s">
        <v>18356</v>
      </c>
      <c r="J1231" s="20" t="s">
        <v>101</v>
      </c>
      <c r="K1231" s="20" t="s">
        <v>14732</v>
      </c>
      <c r="L1231" s="20" t="s">
        <v>17782</v>
      </c>
      <c r="M1231" s="20" t="s">
        <v>18357</v>
      </c>
      <c r="N1231" s="20" t="s">
        <v>14698</v>
      </c>
      <c r="O1231" s="20" t="s">
        <v>14761</v>
      </c>
      <c r="P1231" s="20" t="s">
        <v>14700</v>
      </c>
      <c r="Q1231" s="20"/>
      <c r="R1231" s="20"/>
      <c r="S1231" s="20" t="s">
        <v>15893</v>
      </c>
      <c r="T1231" s="20" t="s">
        <v>14709</v>
      </c>
      <c r="U1231" s="20" t="s">
        <v>18383</v>
      </c>
      <c r="V1231" s="20" t="s">
        <v>18384</v>
      </c>
      <c r="W1231" s="20"/>
      <c r="X1231" s="20"/>
      <c r="Y1231" s="20" t="s">
        <v>69</v>
      </c>
      <c r="Z1231" s="20"/>
      <c r="AA1231" s="20" t="s">
        <v>14740</v>
      </c>
      <c r="AB1231" s="20" t="s">
        <v>69</v>
      </c>
      <c r="AC1231" s="20" t="s">
        <v>14884</v>
      </c>
      <c r="AD1231" s="20" t="s">
        <v>69</v>
      </c>
      <c r="AE1231" s="20" t="s">
        <v>18363</v>
      </c>
      <c r="AF1231" s="20" t="s">
        <v>68</v>
      </c>
      <c r="AG1231" s="20" t="s">
        <v>18382</v>
      </c>
      <c r="AH1231" s="20"/>
      <c r="AI1231" s="20" t="s">
        <v>14875</v>
      </c>
      <c r="AJ1231" s="20" t="s">
        <v>14276</v>
      </c>
      <c r="AK1231" s="20" t="s">
        <v>14283</v>
      </c>
      <c r="AL1231" s="20"/>
      <c r="AM1231" s="20"/>
      <c r="AN1231" s="20" t="s">
        <v>105</v>
      </c>
      <c r="AO1231" s="20"/>
    </row>
    <row r="1232" spans="1:41" x14ac:dyDescent="0.2">
      <c r="A1232" s="20" t="s">
        <v>12248</v>
      </c>
      <c r="B1232" s="20" t="s">
        <v>18352</v>
      </c>
      <c r="C1232" s="20" t="s">
        <v>18353</v>
      </c>
      <c r="D1232" s="20" t="s">
        <v>347</v>
      </c>
      <c r="E1232" s="20" t="s">
        <v>18354</v>
      </c>
      <c r="F1232" s="20" t="s">
        <v>421</v>
      </c>
      <c r="G1232" s="20" t="s">
        <v>18355</v>
      </c>
      <c r="H1232" s="20" t="s">
        <v>14694</v>
      </c>
      <c r="I1232" s="20" t="s">
        <v>18364</v>
      </c>
      <c r="J1232" s="20" t="s">
        <v>101</v>
      </c>
      <c r="K1232" s="20" t="s">
        <v>14732</v>
      </c>
      <c r="L1232" s="20" t="s">
        <v>17782</v>
      </c>
      <c r="M1232" s="20" t="s">
        <v>18357</v>
      </c>
      <c r="N1232" s="20" t="s">
        <v>14698</v>
      </c>
      <c r="O1232" s="20" t="s">
        <v>14761</v>
      </c>
      <c r="P1232" s="20" t="s">
        <v>14700</v>
      </c>
      <c r="Q1232" s="20"/>
      <c r="R1232" s="20"/>
      <c r="S1232" s="20" t="s">
        <v>15893</v>
      </c>
      <c r="T1232" s="20" t="s">
        <v>14704</v>
      </c>
      <c r="U1232" s="20" t="s">
        <v>15662</v>
      </c>
      <c r="V1232" s="20" t="s">
        <v>18385</v>
      </c>
      <c r="W1232" s="20"/>
      <c r="X1232" s="20"/>
      <c r="Y1232" s="20" t="s">
        <v>69</v>
      </c>
      <c r="Z1232" s="20"/>
      <c r="AA1232" s="20" t="s">
        <v>14740</v>
      </c>
      <c r="AB1232" s="20" t="s">
        <v>69</v>
      </c>
      <c r="AC1232" s="20" t="s">
        <v>14884</v>
      </c>
      <c r="AD1232" s="20" t="s">
        <v>69</v>
      </c>
      <c r="AE1232" s="20" t="s">
        <v>18360</v>
      </c>
      <c r="AF1232" s="20" t="s">
        <v>68</v>
      </c>
      <c r="AG1232" s="20" t="s">
        <v>18382</v>
      </c>
      <c r="AH1232" s="20"/>
      <c r="AI1232" s="20" t="s">
        <v>14875</v>
      </c>
      <c r="AJ1232" s="20" t="s">
        <v>14276</v>
      </c>
      <c r="AK1232" s="20" t="s">
        <v>14283</v>
      </c>
      <c r="AL1232" s="20"/>
      <c r="AM1232" s="20"/>
      <c r="AN1232" s="20" t="s">
        <v>105</v>
      </c>
      <c r="AO1232" s="20"/>
    </row>
    <row r="1233" spans="1:41" x14ac:dyDescent="0.2">
      <c r="A1233" s="20" t="s">
        <v>12248</v>
      </c>
      <c r="B1233" s="20" t="s">
        <v>18352</v>
      </c>
      <c r="C1233" s="20" t="s">
        <v>18353</v>
      </c>
      <c r="D1233" s="20" t="s">
        <v>347</v>
      </c>
      <c r="E1233" s="20" t="s">
        <v>18354</v>
      </c>
      <c r="F1233" s="20" t="s">
        <v>421</v>
      </c>
      <c r="G1233" s="20" t="s">
        <v>18355</v>
      </c>
      <c r="H1233" s="20" t="s">
        <v>14694</v>
      </c>
      <c r="I1233" s="20" t="s">
        <v>18364</v>
      </c>
      <c r="J1233" s="20" t="s">
        <v>101</v>
      </c>
      <c r="K1233" s="20" t="s">
        <v>14732</v>
      </c>
      <c r="L1233" s="20" t="s">
        <v>17782</v>
      </c>
      <c r="M1233" s="20" t="s">
        <v>18357</v>
      </c>
      <c r="N1233" s="20" t="s">
        <v>14698</v>
      </c>
      <c r="O1233" s="20" t="s">
        <v>14761</v>
      </c>
      <c r="P1233" s="20" t="s">
        <v>14700</v>
      </c>
      <c r="Q1233" s="20"/>
      <c r="R1233" s="20"/>
      <c r="S1233" s="20" t="s">
        <v>15893</v>
      </c>
      <c r="T1233" s="20" t="s">
        <v>14709</v>
      </c>
      <c r="U1233" s="20" t="s">
        <v>18386</v>
      </c>
      <c r="V1233" s="20" t="s">
        <v>18387</v>
      </c>
      <c r="W1233" s="20"/>
      <c r="X1233" s="20"/>
      <c r="Y1233" s="20" t="s">
        <v>69</v>
      </c>
      <c r="Z1233" s="20"/>
      <c r="AA1233" s="20" t="s">
        <v>14740</v>
      </c>
      <c r="AB1233" s="20" t="s">
        <v>69</v>
      </c>
      <c r="AC1233" s="20" t="s">
        <v>14884</v>
      </c>
      <c r="AD1233" s="20" t="s">
        <v>69</v>
      </c>
      <c r="AE1233" s="20" t="s">
        <v>18368</v>
      </c>
      <c r="AF1233" s="20" t="s">
        <v>68</v>
      </c>
      <c r="AG1233" s="20" t="s">
        <v>18382</v>
      </c>
      <c r="AH1233" s="20"/>
      <c r="AI1233" s="20" t="s">
        <v>14875</v>
      </c>
      <c r="AJ1233" s="20" t="s">
        <v>14276</v>
      </c>
      <c r="AK1233" s="20" t="s">
        <v>14283</v>
      </c>
      <c r="AL1233" s="20"/>
      <c r="AM1233" s="20"/>
      <c r="AN1233" s="20" t="s">
        <v>105</v>
      </c>
      <c r="AO1233" s="20"/>
    </row>
    <row r="1234" spans="1:41" x14ac:dyDescent="0.2">
      <c r="A1234" s="20" t="s">
        <v>12248</v>
      </c>
      <c r="B1234" s="20" t="s">
        <v>18352</v>
      </c>
      <c r="C1234" s="20" t="s">
        <v>18353</v>
      </c>
      <c r="D1234" s="20" t="s">
        <v>347</v>
      </c>
      <c r="E1234" s="20" t="s">
        <v>18354</v>
      </c>
      <c r="F1234" s="20" t="s">
        <v>421</v>
      </c>
      <c r="G1234" s="20" t="s">
        <v>18355</v>
      </c>
      <c r="H1234" s="20" t="s">
        <v>14694</v>
      </c>
      <c r="I1234" s="20" t="s">
        <v>18369</v>
      </c>
      <c r="J1234" s="20" t="s">
        <v>101</v>
      </c>
      <c r="K1234" s="20" t="s">
        <v>14732</v>
      </c>
      <c r="L1234" s="20" t="s">
        <v>17782</v>
      </c>
      <c r="M1234" s="20" t="s">
        <v>18357</v>
      </c>
      <c r="N1234" s="20" t="s">
        <v>14698</v>
      </c>
      <c r="O1234" s="20" t="s">
        <v>14761</v>
      </c>
      <c r="P1234" s="20" t="s">
        <v>14700</v>
      </c>
      <c r="Q1234" s="20"/>
      <c r="R1234" s="20"/>
      <c r="S1234" s="20" t="s">
        <v>15893</v>
      </c>
      <c r="T1234" s="20" t="s">
        <v>14704</v>
      </c>
      <c r="U1234" s="20" t="s">
        <v>18388</v>
      </c>
      <c r="V1234" s="20" t="s">
        <v>18389</v>
      </c>
      <c r="W1234" s="20"/>
      <c r="X1234" s="20"/>
      <c r="Y1234" s="20" t="s">
        <v>69</v>
      </c>
      <c r="Z1234" s="20"/>
      <c r="AA1234" s="20" t="s">
        <v>14740</v>
      </c>
      <c r="AB1234" s="20" t="s">
        <v>69</v>
      </c>
      <c r="AC1234" s="20" t="s">
        <v>14884</v>
      </c>
      <c r="AD1234" s="20" t="s">
        <v>69</v>
      </c>
      <c r="AE1234" s="20" t="s">
        <v>18360</v>
      </c>
      <c r="AF1234" s="20" t="s">
        <v>68</v>
      </c>
      <c r="AG1234" s="20" t="s">
        <v>18382</v>
      </c>
      <c r="AH1234" s="20"/>
      <c r="AI1234" s="20" t="s">
        <v>14875</v>
      </c>
      <c r="AJ1234" s="20" t="s">
        <v>14276</v>
      </c>
      <c r="AK1234" s="20" t="s">
        <v>14283</v>
      </c>
      <c r="AL1234" s="20"/>
      <c r="AM1234" s="20"/>
      <c r="AN1234" s="20" t="s">
        <v>105</v>
      </c>
      <c r="AO1234" s="20"/>
    </row>
    <row r="1235" spans="1:41" x14ac:dyDescent="0.2">
      <c r="A1235" s="20" t="s">
        <v>12248</v>
      </c>
      <c r="B1235" s="20" t="s">
        <v>18352</v>
      </c>
      <c r="C1235" s="20" t="s">
        <v>18353</v>
      </c>
      <c r="D1235" s="20" t="s">
        <v>347</v>
      </c>
      <c r="E1235" s="20" t="s">
        <v>18354</v>
      </c>
      <c r="F1235" s="20" t="s">
        <v>421</v>
      </c>
      <c r="G1235" s="20" t="s">
        <v>18355</v>
      </c>
      <c r="H1235" s="20" t="s">
        <v>14694</v>
      </c>
      <c r="I1235" s="20" t="s">
        <v>18369</v>
      </c>
      <c r="J1235" s="20" t="s">
        <v>101</v>
      </c>
      <c r="K1235" s="20" t="s">
        <v>14732</v>
      </c>
      <c r="L1235" s="20" t="s">
        <v>17782</v>
      </c>
      <c r="M1235" s="20" t="s">
        <v>18357</v>
      </c>
      <c r="N1235" s="20" t="s">
        <v>14698</v>
      </c>
      <c r="O1235" s="20" t="s">
        <v>14761</v>
      </c>
      <c r="P1235" s="20" t="s">
        <v>14700</v>
      </c>
      <c r="Q1235" s="20"/>
      <c r="R1235" s="20"/>
      <c r="S1235" s="20" t="s">
        <v>15893</v>
      </c>
      <c r="T1235" s="20" t="s">
        <v>14709</v>
      </c>
      <c r="U1235" s="20" t="s">
        <v>18386</v>
      </c>
      <c r="V1235" s="20" t="s">
        <v>18387</v>
      </c>
      <c r="W1235" s="20"/>
      <c r="X1235" s="20"/>
      <c r="Y1235" s="20" t="s">
        <v>69</v>
      </c>
      <c r="Z1235" s="20"/>
      <c r="AA1235" s="20" t="s">
        <v>14740</v>
      </c>
      <c r="AB1235" s="20" t="s">
        <v>69</v>
      </c>
      <c r="AC1235" s="20" t="s">
        <v>14884</v>
      </c>
      <c r="AD1235" s="20" t="s">
        <v>69</v>
      </c>
      <c r="AE1235" s="20" t="s">
        <v>18368</v>
      </c>
      <c r="AF1235" s="20" t="s">
        <v>68</v>
      </c>
      <c r="AG1235" s="20" t="s">
        <v>18382</v>
      </c>
      <c r="AH1235" s="20"/>
      <c r="AI1235" s="20" t="s">
        <v>14875</v>
      </c>
      <c r="AJ1235" s="20" t="s">
        <v>14276</v>
      </c>
      <c r="AK1235" s="20" t="s">
        <v>14283</v>
      </c>
      <c r="AL1235" s="20"/>
      <c r="AM1235" s="20"/>
      <c r="AN1235" s="20" t="s">
        <v>105</v>
      </c>
      <c r="AO1235" s="20"/>
    </row>
    <row r="1236" spans="1:41" x14ac:dyDescent="0.2">
      <c r="A1236" s="20" t="s">
        <v>12248</v>
      </c>
      <c r="B1236" s="20" t="s">
        <v>18352</v>
      </c>
      <c r="C1236" s="20" t="s">
        <v>18353</v>
      </c>
      <c r="D1236" s="20" t="s">
        <v>347</v>
      </c>
      <c r="E1236" s="20" t="s">
        <v>18354</v>
      </c>
      <c r="F1236" s="20" t="s">
        <v>421</v>
      </c>
      <c r="G1236" s="20" t="s">
        <v>18355</v>
      </c>
      <c r="H1236" s="20" t="s">
        <v>14694</v>
      </c>
      <c r="I1236" s="20" t="s">
        <v>18356</v>
      </c>
      <c r="J1236" s="20" t="s">
        <v>101</v>
      </c>
      <c r="K1236" s="20" t="s">
        <v>14732</v>
      </c>
      <c r="L1236" s="20" t="s">
        <v>17782</v>
      </c>
      <c r="M1236" s="20" t="s">
        <v>18357</v>
      </c>
      <c r="N1236" s="20" t="s">
        <v>14698</v>
      </c>
      <c r="O1236" s="20" t="s">
        <v>14761</v>
      </c>
      <c r="P1236" s="20" t="s">
        <v>14700</v>
      </c>
      <c r="Q1236" s="20"/>
      <c r="R1236" s="20"/>
      <c r="S1236" s="20" t="s">
        <v>15893</v>
      </c>
      <c r="T1236" s="20" t="s">
        <v>14704</v>
      </c>
      <c r="U1236" s="20" t="s">
        <v>18390</v>
      </c>
      <c r="V1236" s="20" t="s">
        <v>18358</v>
      </c>
      <c r="W1236" s="20"/>
      <c r="X1236" s="20"/>
      <c r="Y1236" s="20" t="s">
        <v>69</v>
      </c>
      <c r="Z1236" s="20"/>
      <c r="AA1236" s="20" t="s">
        <v>14740</v>
      </c>
      <c r="AB1236" s="20" t="s">
        <v>69</v>
      </c>
      <c r="AC1236" s="20" t="s">
        <v>14884</v>
      </c>
      <c r="AD1236" s="20" t="s">
        <v>69</v>
      </c>
      <c r="AE1236" s="20" t="s">
        <v>18391</v>
      </c>
      <c r="AF1236" s="20" t="s">
        <v>69</v>
      </c>
      <c r="AG1236" s="20" t="s">
        <v>18392</v>
      </c>
      <c r="AH1236" s="20"/>
      <c r="AI1236" s="20" t="s">
        <v>14875</v>
      </c>
      <c r="AJ1236" s="20" t="s">
        <v>14276</v>
      </c>
      <c r="AK1236" s="20" t="s">
        <v>14283</v>
      </c>
      <c r="AL1236" s="20"/>
      <c r="AM1236" s="20"/>
      <c r="AN1236" s="20" t="s">
        <v>105</v>
      </c>
      <c r="AO1236" s="20"/>
    </row>
    <row r="1237" spans="1:41" x14ac:dyDescent="0.2">
      <c r="A1237" s="20" t="s">
        <v>12248</v>
      </c>
      <c r="B1237" s="20" t="s">
        <v>18352</v>
      </c>
      <c r="C1237" s="20" t="s">
        <v>18353</v>
      </c>
      <c r="D1237" s="20" t="s">
        <v>347</v>
      </c>
      <c r="E1237" s="20" t="s">
        <v>18354</v>
      </c>
      <c r="F1237" s="20" t="s">
        <v>421</v>
      </c>
      <c r="G1237" s="20" t="s">
        <v>18355</v>
      </c>
      <c r="H1237" s="20" t="s">
        <v>14694</v>
      </c>
      <c r="I1237" s="20" t="s">
        <v>18356</v>
      </c>
      <c r="J1237" s="20" t="s">
        <v>101</v>
      </c>
      <c r="K1237" s="20" t="s">
        <v>14732</v>
      </c>
      <c r="L1237" s="20" t="s">
        <v>17782</v>
      </c>
      <c r="M1237" s="20" t="s">
        <v>18357</v>
      </c>
      <c r="N1237" s="20" t="s">
        <v>14698</v>
      </c>
      <c r="O1237" s="20" t="s">
        <v>14761</v>
      </c>
      <c r="P1237" s="20" t="s">
        <v>14700</v>
      </c>
      <c r="Q1237" s="20"/>
      <c r="R1237" s="20"/>
      <c r="S1237" s="20" t="s">
        <v>15893</v>
      </c>
      <c r="T1237" s="20" t="s">
        <v>14709</v>
      </c>
      <c r="U1237" s="20" t="s">
        <v>18393</v>
      </c>
      <c r="V1237" s="20" t="s">
        <v>18394</v>
      </c>
      <c r="W1237" s="20"/>
      <c r="X1237" s="20"/>
      <c r="Y1237" s="20" t="s">
        <v>69</v>
      </c>
      <c r="Z1237" s="20"/>
      <c r="AA1237" s="20" t="s">
        <v>14740</v>
      </c>
      <c r="AB1237" s="20" t="s">
        <v>69</v>
      </c>
      <c r="AC1237" s="20" t="s">
        <v>14884</v>
      </c>
      <c r="AD1237" s="20" t="s">
        <v>69</v>
      </c>
      <c r="AE1237" s="20" t="s">
        <v>18395</v>
      </c>
      <c r="AF1237" s="20" t="s">
        <v>69</v>
      </c>
      <c r="AG1237" s="20" t="s">
        <v>18392</v>
      </c>
      <c r="AH1237" s="20"/>
      <c r="AI1237" s="20" t="s">
        <v>14875</v>
      </c>
      <c r="AJ1237" s="20" t="s">
        <v>14276</v>
      </c>
      <c r="AK1237" s="20" t="s">
        <v>14283</v>
      </c>
      <c r="AL1237" s="20"/>
      <c r="AM1237" s="20"/>
      <c r="AN1237" s="20" t="s">
        <v>105</v>
      </c>
      <c r="AO1237" s="20"/>
    </row>
    <row r="1238" spans="1:41" x14ac:dyDescent="0.2">
      <c r="A1238" s="20" t="s">
        <v>12248</v>
      </c>
      <c r="B1238" s="20" t="s">
        <v>18352</v>
      </c>
      <c r="C1238" s="20" t="s">
        <v>18353</v>
      </c>
      <c r="D1238" s="20" t="s">
        <v>347</v>
      </c>
      <c r="E1238" s="20" t="s">
        <v>18354</v>
      </c>
      <c r="F1238" s="20" t="s">
        <v>421</v>
      </c>
      <c r="G1238" s="20" t="s">
        <v>18355</v>
      </c>
      <c r="H1238" s="20" t="s">
        <v>14694</v>
      </c>
      <c r="I1238" s="20" t="s">
        <v>18364</v>
      </c>
      <c r="J1238" s="20" t="s">
        <v>101</v>
      </c>
      <c r="K1238" s="20" t="s">
        <v>14732</v>
      </c>
      <c r="L1238" s="20" t="s">
        <v>17782</v>
      </c>
      <c r="M1238" s="20" t="s">
        <v>18357</v>
      </c>
      <c r="N1238" s="20" t="s">
        <v>14698</v>
      </c>
      <c r="O1238" s="20" t="s">
        <v>14761</v>
      </c>
      <c r="P1238" s="20" t="s">
        <v>14700</v>
      </c>
      <c r="Q1238" s="20"/>
      <c r="R1238" s="20"/>
      <c r="S1238" s="20" t="s">
        <v>15893</v>
      </c>
      <c r="T1238" s="20" t="s">
        <v>14704</v>
      </c>
      <c r="U1238" s="20" t="s">
        <v>18396</v>
      </c>
      <c r="V1238" s="20" t="s">
        <v>18397</v>
      </c>
      <c r="W1238" s="20"/>
      <c r="X1238" s="20"/>
      <c r="Y1238" s="20" t="s">
        <v>69</v>
      </c>
      <c r="Z1238" s="20"/>
      <c r="AA1238" s="20" t="s">
        <v>14740</v>
      </c>
      <c r="AB1238" s="20" t="s">
        <v>69</v>
      </c>
      <c r="AC1238" s="20" t="s">
        <v>14884</v>
      </c>
      <c r="AD1238" s="20" t="s">
        <v>69</v>
      </c>
      <c r="AE1238" s="20" t="s">
        <v>18391</v>
      </c>
      <c r="AF1238" s="20" t="s">
        <v>69</v>
      </c>
      <c r="AG1238" s="20" t="s">
        <v>18392</v>
      </c>
      <c r="AH1238" s="20"/>
      <c r="AI1238" s="20" t="s">
        <v>14875</v>
      </c>
      <c r="AJ1238" s="20" t="s">
        <v>14276</v>
      </c>
      <c r="AK1238" s="20" t="s">
        <v>14283</v>
      </c>
      <c r="AL1238" s="20"/>
      <c r="AM1238" s="20"/>
      <c r="AN1238" s="20" t="s">
        <v>105</v>
      </c>
      <c r="AO1238" s="20"/>
    </row>
    <row r="1239" spans="1:41" x14ac:dyDescent="0.2">
      <c r="A1239" s="20" t="s">
        <v>12248</v>
      </c>
      <c r="B1239" s="20" t="s">
        <v>18352</v>
      </c>
      <c r="C1239" s="20" t="s">
        <v>18353</v>
      </c>
      <c r="D1239" s="20" t="s">
        <v>347</v>
      </c>
      <c r="E1239" s="20" t="s">
        <v>18354</v>
      </c>
      <c r="F1239" s="20" t="s">
        <v>421</v>
      </c>
      <c r="G1239" s="20" t="s">
        <v>18355</v>
      </c>
      <c r="H1239" s="20" t="s">
        <v>14694</v>
      </c>
      <c r="I1239" s="20" t="s">
        <v>18364</v>
      </c>
      <c r="J1239" s="20" t="s">
        <v>101</v>
      </c>
      <c r="K1239" s="20" t="s">
        <v>14732</v>
      </c>
      <c r="L1239" s="20" t="s">
        <v>17782</v>
      </c>
      <c r="M1239" s="20" t="s">
        <v>18357</v>
      </c>
      <c r="N1239" s="20" t="s">
        <v>14698</v>
      </c>
      <c r="O1239" s="20" t="s">
        <v>14761</v>
      </c>
      <c r="P1239" s="20" t="s">
        <v>14700</v>
      </c>
      <c r="Q1239" s="20"/>
      <c r="R1239" s="20"/>
      <c r="S1239" s="20" t="s">
        <v>15893</v>
      </c>
      <c r="T1239" s="20" t="s">
        <v>14709</v>
      </c>
      <c r="U1239" s="20" t="s">
        <v>17154</v>
      </c>
      <c r="V1239" s="20" t="s">
        <v>18398</v>
      </c>
      <c r="W1239" s="20"/>
      <c r="X1239" s="20"/>
      <c r="Y1239" s="20" t="s">
        <v>69</v>
      </c>
      <c r="Z1239" s="20"/>
      <c r="AA1239" s="20" t="s">
        <v>14740</v>
      </c>
      <c r="AB1239" s="20" t="s">
        <v>69</v>
      </c>
      <c r="AC1239" s="20" t="s">
        <v>14884</v>
      </c>
      <c r="AD1239" s="20" t="s">
        <v>69</v>
      </c>
      <c r="AE1239" s="20" t="s">
        <v>18399</v>
      </c>
      <c r="AF1239" s="20" t="s">
        <v>69</v>
      </c>
      <c r="AG1239" s="20" t="s">
        <v>18392</v>
      </c>
      <c r="AH1239" s="20"/>
      <c r="AI1239" s="20" t="s">
        <v>14875</v>
      </c>
      <c r="AJ1239" s="20" t="s">
        <v>14276</v>
      </c>
      <c r="AK1239" s="20" t="s">
        <v>14283</v>
      </c>
      <c r="AL1239" s="20"/>
      <c r="AM1239" s="20"/>
      <c r="AN1239" s="20" t="s">
        <v>105</v>
      </c>
      <c r="AO1239" s="20"/>
    </row>
    <row r="1240" spans="1:41" x14ac:dyDescent="0.2">
      <c r="A1240" s="20" t="s">
        <v>12248</v>
      </c>
      <c r="B1240" s="20" t="s">
        <v>18352</v>
      </c>
      <c r="C1240" s="20" t="s">
        <v>18353</v>
      </c>
      <c r="D1240" s="20" t="s">
        <v>347</v>
      </c>
      <c r="E1240" s="20" t="s">
        <v>18354</v>
      </c>
      <c r="F1240" s="20" t="s">
        <v>421</v>
      </c>
      <c r="G1240" s="20" t="s">
        <v>18355</v>
      </c>
      <c r="H1240" s="20" t="s">
        <v>14694</v>
      </c>
      <c r="I1240" s="20" t="s">
        <v>18369</v>
      </c>
      <c r="J1240" s="20" t="s">
        <v>101</v>
      </c>
      <c r="K1240" s="20" t="s">
        <v>14732</v>
      </c>
      <c r="L1240" s="20" t="s">
        <v>17782</v>
      </c>
      <c r="M1240" s="20" t="s">
        <v>18357</v>
      </c>
      <c r="N1240" s="20" t="s">
        <v>14698</v>
      </c>
      <c r="O1240" s="20" t="s">
        <v>14761</v>
      </c>
      <c r="P1240" s="20" t="s">
        <v>14700</v>
      </c>
      <c r="Q1240" s="20"/>
      <c r="R1240" s="20"/>
      <c r="S1240" s="20" t="s">
        <v>15893</v>
      </c>
      <c r="T1240" s="20" t="s">
        <v>14704</v>
      </c>
      <c r="U1240" s="20" t="s">
        <v>18400</v>
      </c>
      <c r="V1240" s="20" t="s">
        <v>18401</v>
      </c>
      <c r="W1240" s="20"/>
      <c r="X1240" s="20"/>
      <c r="Y1240" s="20" t="s">
        <v>69</v>
      </c>
      <c r="Z1240" s="20"/>
      <c r="AA1240" s="20" t="s">
        <v>14740</v>
      </c>
      <c r="AB1240" s="20" t="s">
        <v>69</v>
      </c>
      <c r="AC1240" s="20" t="s">
        <v>14884</v>
      </c>
      <c r="AD1240" s="20" t="s">
        <v>69</v>
      </c>
      <c r="AE1240" s="20" t="s">
        <v>18391</v>
      </c>
      <c r="AF1240" s="20" t="s">
        <v>69</v>
      </c>
      <c r="AG1240" s="20" t="s">
        <v>18392</v>
      </c>
      <c r="AH1240" s="20"/>
      <c r="AI1240" s="20" t="s">
        <v>14875</v>
      </c>
      <c r="AJ1240" s="20" t="s">
        <v>14276</v>
      </c>
      <c r="AK1240" s="20" t="s">
        <v>14283</v>
      </c>
      <c r="AL1240" s="20"/>
      <c r="AM1240" s="20"/>
      <c r="AN1240" s="20" t="s">
        <v>105</v>
      </c>
      <c r="AO1240" s="20"/>
    </row>
    <row r="1241" spans="1:41" x14ac:dyDescent="0.2">
      <c r="A1241" s="20" t="s">
        <v>12248</v>
      </c>
      <c r="B1241" s="20" t="s">
        <v>18352</v>
      </c>
      <c r="C1241" s="20" t="s">
        <v>18353</v>
      </c>
      <c r="D1241" s="20" t="s">
        <v>347</v>
      </c>
      <c r="E1241" s="20" t="s">
        <v>18354</v>
      </c>
      <c r="F1241" s="20" t="s">
        <v>421</v>
      </c>
      <c r="G1241" s="20" t="s">
        <v>18355</v>
      </c>
      <c r="H1241" s="20" t="s">
        <v>14694</v>
      </c>
      <c r="I1241" s="20" t="s">
        <v>18369</v>
      </c>
      <c r="J1241" s="20" t="s">
        <v>101</v>
      </c>
      <c r="K1241" s="20" t="s">
        <v>14732</v>
      </c>
      <c r="L1241" s="20" t="s">
        <v>17782</v>
      </c>
      <c r="M1241" s="20" t="s">
        <v>18357</v>
      </c>
      <c r="N1241" s="20" t="s">
        <v>14698</v>
      </c>
      <c r="O1241" s="20" t="s">
        <v>14761</v>
      </c>
      <c r="P1241" s="20" t="s">
        <v>14700</v>
      </c>
      <c r="Q1241" s="20"/>
      <c r="R1241" s="20"/>
      <c r="S1241" s="20" t="s">
        <v>15893</v>
      </c>
      <c r="T1241" s="20" t="s">
        <v>14709</v>
      </c>
      <c r="U1241" s="20" t="s">
        <v>17154</v>
      </c>
      <c r="V1241" s="20" t="s">
        <v>18398</v>
      </c>
      <c r="W1241" s="20"/>
      <c r="X1241" s="20"/>
      <c r="Y1241" s="20" t="s">
        <v>69</v>
      </c>
      <c r="Z1241" s="20"/>
      <c r="AA1241" s="20" t="s">
        <v>14740</v>
      </c>
      <c r="AB1241" s="20" t="s">
        <v>69</v>
      </c>
      <c r="AC1241" s="20" t="s">
        <v>14884</v>
      </c>
      <c r="AD1241" s="20" t="s">
        <v>69</v>
      </c>
      <c r="AE1241" s="20" t="s">
        <v>18399</v>
      </c>
      <c r="AF1241" s="20" t="s">
        <v>69</v>
      </c>
      <c r="AG1241" s="20" t="s">
        <v>18392</v>
      </c>
      <c r="AH1241" s="20"/>
      <c r="AI1241" s="20" t="s">
        <v>14875</v>
      </c>
      <c r="AJ1241" s="20" t="s">
        <v>14276</v>
      </c>
      <c r="AK1241" s="20" t="s">
        <v>14283</v>
      </c>
      <c r="AL1241" s="20"/>
      <c r="AM1241" s="20"/>
      <c r="AN1241" s="20" t="s">
        <v>105</v>
      </c>
      <c r="AO1241" s="20"/>
    </row>
    <row r="1242" spans="1:41" x14ac:dyDescent="0.2">
      <c r="A1242" s="20" t="s">
        <v>13659</v>
      </c>
      <c r="B1242" s="20" t="s">
        <v>18402</v>
      </c>
      <c r="C1242" s="20" t="s">
        <v>18403</v>
      </c>
      <c r="D1242" s="20" t="s">
        <v>391</v>
      </c>
      <c r="E1242" s="20" t="s">
        <v>13661</v>
      </c>
      <c r="F1242" s="20" t="s">
        <v>5298</v>
      </c>
      <c r="G1242" s="20" t="s">
        <v>18404</v>
      </c>
      <c r="H1242" s="20" t="s">
        <v>15216</v>
      </c>
      <c r="I1242" s="20" t="s">
        <v>18405</v>
      </c>
      <c r="J1242" s="20" t="s">
        <v>101</v>
      </c>
      <c r="K1242" s="20" t="s">
        <v>14696</v>
      </c>
      <c r="L1242" s="20" t="s">
        <v>15470</v>
      </c>
      <c r="M1242" s="20"/>
      <c r="N1242" s="20" t="s">
        <v>110</v>
      </c>
      <c r="O1242" s="20" t="s">
        <v>110</v>
      </c>
      <c r="P1242" s="20" t="s">
        <v>14700</v>
      </c>
      <c r="Q1242" s="20"/>
      <c r="R1242" s="20"/>
      <c r="S1242" s="20" t="s">
        <v>18406</v>
      </c>
      <c r="T1242" s="20" t="s">
        <v>14846</v>
      </c>
      <c r="U1242" s="20" t="s">
        <v>15845</v>
      </c>
      <c r="V1242" s="20" t="s">
        <v>16594</v>
      </c>
      <c r="W1242" s="20"/>
      <c r="X1242" s="20"/>
      <c r="Y1242" s="20" t="s">
        <v>69</v>
      </c>
      <c r="Z1242" s="20"/>
      <c r="AA1242" s="20" t="s">
        <v>18407</v>
      </c>
      <c r="AB1242" s="20" t="s">
        <v>69</v>
      </c>
      <c r="AC1242" s="20" t="s">
        <v>69</v>
      </c>
      <c r="AD1242" s="20" t="s">
        <v>69</v>
      </c>
      <c r="AE1242" s="20" t="s">
        <v>18408</v>
      </c>
      <c r="AF1242" s="20" t="s">
        <v>68</v>
      </c>
      <c r="AG1242" s="20" t="s">
        <v>18409</v>
      </c>
      <c r="AH1242" s="20"/>
      <c r="AI1242" s="20"/>
      <c r="AJ1242" s="20" t="s">
        <v>14276</v>
      </c>
      <c r="AK1242" s="20" t="s">
        <v>14512</v>
      </c>
      <c r="AL1242" s="20"/>
      <c r="AM1242" s="20" t="s">
        <v>15199</v>
      </c>
      <c r="AN1242" s="20" t="s">
        <v>105</v>
      </c>
      <c r="AO1242" s="20"/>
    </row>
    <row r="1243" spans="1:41" x14ac:dyDescent="0.2">
      <c r="A1243" s="20" t="s">
        <v>13659</v>
      </c>
      <c r="B1243" s="20" t="s">
        <v>18402</v>
      </c>
      <c r="C1243" s="20" t="s">
        <v>18403</v>
      </c>
      <c r="D1243" s="20" t="s">
        <v>391</v>
      </c>
      <c r="E1243" s="20" t="s">
        <v>13661</v>
      </c>
      <c r="F1243" s="20" t="s">
        <v>5298</v>
      </c>
      <c r="G1243" s="20" t="s">
        <v>18404</v>
      </c>
      <c r="H1243" s="20" t="s">
        <v>15216</v>
      </c>
      <c r="I1243" s="20" t="s">
        <v>18405</v>
      </c>
      <c r="J1243" s="20" t="s">
        <v>101</v>
      </c>
      <c r="K1243" s="20" t="s">
        <v>14696</v>
      </c>
      <c r="L1243" s="20" t="s">
        <v>15470</v>
      </c>
      <c r="M1243" s="20"/>
      <c r="N1243" s="20" t="s">
        <v>110</v>
      </c>
      <c r="O1243" s="20" t="s">
        <v>110</v>
      </c>
      <c r="P1243" s="20" t="s">
        <v>14700</v>
      </c>
      <c r="Q1243" s="20"/>
      <c r="R1243" s="20"/>
      <c r="S1243" s="20" t="s">
        <v>18406</v>
      </c>
      <c r="T1243" s="20" t="s">
        <v>14709</v>
      </c>
      <c r="U1243" s="20" t="s">
        <v>14847</v>
      </c>
      <c r="V1243" s="20" t="s">
        <v>15870</v>
      </c>
      <c r="W1243" s="20"/>
      <c r="X1243" s="20"/>
      <c r="Y1243" s="20" t="s">
        <v>69</v>
      </c>
      <c r="Z1243" s="20"/>
      <c r="AA1243" s="20" t="s">
        <v>18407</v>
      </c>
      <c r="AB1243" s="20" t="s">
        <v>69</v>
      </c>
      <c r="AC1243" s="20" t="s">
        <v>69</v>
      </c>
      <c r="AD1243" s="20" t="s">
        <v>69</v>
      </c>
      <c r="AE1243" s="20" t="s">
        <v>18410</v>
      </c>
      <c r="AF1243" s="20" t="s">
        <v>68</v>
      </c>
      <c r="AG1243" s="20" t="s">
        <v>18409</v>
      </c>
      <c r="AH1243" s="20"/>
      <c r="AI1243" s="20"/>
      <c r="AJ1243" s="20" t="s">
        <v>14276</v>
      </c>
      <c r="AK1243" s="20" t="s">
        <v>14512</v>
      </c>
      <c r="AL1243" s="20"/>
      <c r="AM1243" s="20" t="s">
        <v>15199</v>
      </c>
      <c r="AN1243" s="20" t="s">
        <v>105</v>
      </c>
      <c r="AO1243" s="20"/>
    </row>
    <row r="1244" spans="1:41" x14ac:dyDescent="0.2">
      <c r="A1244" s="20" t="s">
        <v>13659</v>
      </c>
      <c r="B1244" s="20" t="s">
        <v>18402</v>
      </c>
      <c r="C1244" s="20" t="s">
        <v>18403</v>
      </c>
      <c r="D1244" s="20" t="s">
        <v>391</v>
      </c>
      <c r="E1244" s="20" t="s">
        <v>13661</v>
      </c>
      <c r="F1244" s="20" t="s">
        <v>5298</v>
      </c>
      <c r="G1244" s="20" t="s">
        <v>18404</v>
      </c>
      <c r="H1244" s="20" t="s">
        <v>15216</v>
      </c>
      <c r="I1244" s="20" t="s">
        <v>18411</v>
      </c>
      <c r="J1244" s="20" t="s">
        <v>101</v>
      </c>
      <c r="K1244" s="20" t="s">
        <v>14696</v>
      </c>
      <c r="L1244" s="20" t="s">
        <v>15470</v>
      </c>
      <c r="M1244" s="20"/>
      <c r="N1244" s="20" t="s">
        <v>110</v>
      </c>
      <c r="O1244" s="20" t="s">
        <v>110</v>
      </c>
      <c r="P1244" s="20" t="s">
        <v>14700</v>
      </c>
      <c r="Q1244" s="20"/>
      <c r="R1244" s="20"/>
      <c r="S1244" s="20" t="s">
        <v>18406</v>
      </c>
      <c r="T1244" s="20" t="s">
        <v>14846</v>
      </c>
      <c r="U1244" s="20" t="s">
        <v>18412</v>
      </c>
      <c r="V1244" s="20" t="s">
        <v>18413</v>
      </c>
      <c r="W1244" s="20"/>
      <c r="X1244" s="20"/>
      <c r="Y1244" s="20" t="s">
        <v>69</v>
      </c>
      <c r="Z1244" s="20"/>
      <c r="AA1244" s="20" t="s">
        <v>18407</v>
      </c>
      <c r="AB1244" s="20" t="s">
        <v>69</v>
      </c>
      <c r="AC1244" s="20" t="s">
        <v>69</v>
      </c>
      <c r="AD1244" s="20" t="s">
        <v>69</v>
      </c>
      <c r="AE1244" s="20" t="s">
        <v>18414</v>
      </c>
      <c r="AF1244" s="20" t="s">
        <v>68</v>
      </c>
      <c r="AG1244" s="20" t="s">
        <v>18409</v>
      </c>
      <c r="AH1244" s="20"/>
      <c r="AI1244" s="20"/>
      <c r="AJ1244" s="20" t="s">
        <v>14276</v>
      </c>
      <c r="AK1244" s="20" t="s">
        <v>14512</v>
      </c>
      <c r="AL1244" s="20"/>
      <c r="AM1244" s="20" t="s">
        <v>15199</v>
      </c>
      <c r="AN1244" s="20" t="s">
        <v>105</v>
      </c>
      <c r="AO1244" s="20"/>
    </row>
    <row r="1245" spans="1:41" x14ac:dyDescent="0.2">
      <c r="A1245" s="20" t="s">
        <v>13659</v>
      </c>
      <c r="B1245" s="20" t="s">
        <v>18402</v>
      </c>
      <c r="C1245" s="20" t="s">
        <v>18403</v>
      </c>
      <c r="D1245" s="20" t="s">
        <v>391</v>
      </c>
      <c r="E1245" s="20" t="s">
        <v>13661</v>
      </c>
      <c r="F1245" s="20" t="s">
        <v>5298</v>
      </c>
      <c r="G1245" s="20" t="s">
        <v>18404</v>
      </c>
      <c r="H1245" s="20" t="s">
        <v>15216</v>
      </c>
      <c r="I1245" s="20" t="s">
        <v>18411</v>
      </c>
      <c r="J1245" s="20" t="s">
        <v>101</v>
      </c>
      <c r="K1245" s="20" t="s">
        <v>14696</v>
      </c>
      <c r="L1245" s="20" t="s">
        <v>15470</v>
      </c>
      <c r="M1245" s="20"/>
      <c r="N1245" s="20" t="s">
        <v>110</v>
      </c>
      <c r="O1245" s="20" t="s">
        <v>110</v>
      </c>
      <c r="P1245" s="20" t="s">
        <v>14700</v>
      </c>
      <c r="Q1245" s="20"/>
      <c r="R1245" s="20"/>
      <c r="S1245" s="20" t="s">
        <v>18406</v>
      </c>
      <c r="T1245" s="20" t="s">
        <v>14709</v>
      </c>
      <c r="U1245" s="20" t="s">
        <v>18415</v>
      </c>
      <c r="V1245" s="20" t="s">
        <v>18416</v>
      </c>
      <c r="W1245" s="20"/>
      <c r="X1245" s="20"/>
      <c r="Y1245" s="20" t="s">
        <v>69</v>
      </c>
      <c r="Z1245" s="20"/>
      <c r="AA1245" s="20" t="s">
        <v>18407</v>
      </c>
      <c r="AB1245" s="20" t="s">
        <v>69</v>
      </c>
      <c r="AC1245" s="20" t="s">
        <v>69</v>
      </c>
      <c r="AD1245" s="20" t="s">
        <v>69</v>
      </c>
      <c r="AE1245" s="20" t="s">
        <v>18417</v>
      </c>
      <c r="AF1245" s="20" t="s">
        <v>68</v>
      </c>
      <c r="AG1245" s="20" t="s">
        <v>18409</v>
      </c>
      <c r="AH1245" s="20"/>
      <c r="AI1245" s="20"/>
      <c r="AJ1245" s="20" t="s">
        <v>14276</v>
      </c>
      <c r="AK1245" s="20" t="s">
        <v>14512</v>
      </c>
      <c r="AL1245" s="20"/>
      <c r="AM1245" s="20" t="s">
        <v>15199</v>
      </c>
      <c r="AN1245" s="20" t="s">
        <v>105</v>
      </c>
      <c r="AO1245" s="20"/>
    </row>
    <row r="1246" spans="1:41" x14ac:dyDescent="0.2">
      <c r="A1246" s="20" t="s">
        <v>13659</v>
      </c>
      <c r="B1246" s="20" t="s">
        <v>18402</v>
      </c>
      <c r="C1246" s="20" t="s">
        <v>18403</v>
      </c>
      <c r="D1246" s="20" t="s">
        <v>391</v>
      </c>
      <c r="E1246" s="20" t="s">
        <v>13661</v>
      </c>
      <c r="F1246" s="20" t="s">
        <v>5298</v>
      </c>
      <c r="G1246" s="20" t="s">
        <v>18404</v>
      </c>
      <c r="H1246" s="20" t="s">
        <v>15216</v>
      </c>
      <c r="I1246" s="20" t="s">
        <v>18405</v>
      </c>
      <c r="J1246" s="20" t="s">
        <v>101</v>
      </c>
      <c r="K1246" s="20" t="s">
        <v>14696</v>
      </c>
      <c r="L1246" s="20" t="s">
        <v>18418</v>
      </c>
      <c r="M1246" s="20"/>
      <c r="N1246" s="20" t="s">
        <v>110</v>
      </c>
      <c r="O1246" s="20" t="s">
        <v>110</v>
      </c>
      <c r="P1246" s="20" t="s">
        <v>14700</v>
      </c>
      <c r="Q1246" s="20"/>
      <c r="R1246" s="20"/>
      <c r="S1246" s="20" t="s">
        <v>18406</v>
      </c>
      <c r="T1246" s="20" t="s">
        <v>14846</v>
      </c>
      <c r="U1246" s="20" t="s">
        <v>17181</v>
      </c>
      <c r="V1246" s="20" t="s">
        <v>15817</v>
      </c>
      <c r="W1246" s="20"/>
      <c r="X1246" s="20"/>
      <c r="Y1246" s="20" t="s">
        <v>69</v>
      </c>
      <c r="Z1246" s="20"/>
      <c r="AA1246" s="20" t="s">
        <v>18407</v>
      </c>
      <c r="AB1246" s="20" t="s">
        <v>69</v>
      </c>
      <c r="AC1246" s="20" t="s">
        <v>69</v>
      </c>
      <c r="AD1246" s="20" t="s">
        <v>69</v>
      </c>
      <c r="AE1246" s="20" t="s">
        <v>18419</v>
      </c>
      <c r="AF1246" s="20" t="s">
        <v>69</v>
      </c>
      <c r="AG1246" s="20" t="s">
        <v>18420</v>
      </c>
      <c r="AH1246" s="20"/>
      <c r="AI1246" s="20"/>
      <c r="AJ1246" s="20" t="s">
        <v>14276</v>
      </c>
      <c r="AK1246" s="20" t="s">
        <v>14512</v>
      </c>
      <c r="AL1246" s="20"/>
      <c r="AM1246" s="20" t="s">
        <v>15199</v>
      </c>
      <c r="AN1246" s="20" t="s">
        <v>105</v>
      </c>
      <c r="AO1246" s="20"/>
    </row>
    <row r="1247" spans="1:41" x14ac:dyDescent="0.2">
      <c r="A1247" s="20" t="s">
        <v>13659</v>
      </c>
      <c r="B1247" s="20" t="s">
        <v>18402</v>
      </c>
      <c r="C1247" s="20" t="s">
        <v>18403</v>
      </c>
      <c r="D1247" s="20" t="s">
        <v>391</v>
      </c>
      <c r="E1247" s="20" t="s">
        <v>13661</v>
      </c>
      <c r="F1247" s="20" t="s">
        <v>5298</v>
      </c>
      <c r="G1247" s="20" t="s">
        <v>18404</v>
      </c>
      <c r="H1247" s="20" t="s">
        <v>15216</v>
      </c>
      <c r="I1247" s="20" t="s">
        <v>18405</v>
      </c>
      <c r="J1247" s="20" t="s">
        <v>101</v>
      </c>
      <c r="K1247" s="20" t="s">
        <v>14696</v>
      </c>
      <c r="L1247" s="20" t="s">
        <v>18418</v>
      </c>
      <c r="M1247" s="20"/>
      <c r="N1247" s="20" t="s">
        <v>110</v>
      </c>
      <c r="O1247" s="20" t="s">
        <v>110</v>
      </c>
      <c r="P1247" s="20" t="s">
        <v>14700</v>
      </c>
      <c r="Q1247" s="20"/>
      <c r="R1247" s="20"/>
      <c r="S1247" s="20" t="s">
        <v>18406</v>
      </c>
      <c r="T1247" s="20" t="s">
        <v>14709</v>
      </c>
      <c r="U1247" s="20" t="s">
        <v>16538</v>
      </c>
      <c r="V1247" s="20" t="s">
        <v>14796</v>
      </c>
      <c r="W1247" s="20"/>
      <c r="X1247" s="20"/>
      <c r="Y1247" s="20" t="s">
        <v>69</v>
      </c>
      <c r="Z1247" s="20"/>
      <c r="AA1247" s="20" t="s">
        <v>18407</v>
      </c>
      <c r="AB1247" s="20" t="s">
        <v>69</v>
      </c>
      <c r="AC1247" s="20" t="s">
        <v>69</v>
      </c>
      <c r="AD1247" s="20" t="s">
        <v>69</v>
      </c>
      <c r="AE1247" s="20" t="s">
        <v>18421</v>
      </c>
      <c r="AF1247" s="20" t="s">
        <v>69</v>
      </c>
      <c r="AG1247" s="20" t="s">
        <v>18420</v>
      </c>
      <c r="AH1247" s="20"/>
      <c r="AI1247" s="20"/>
      <c r="AJ1247" s="20" t="s">
        <v>14276</v>
      </c>
      <c r="AK1247" s="20" t="s">
        <v>14512</v>
      </c>
      <c r="AL1247" s="20"/>
      <c r="AM1247" s="20" t="s">
        <v>15199</v>
      </c>
      <c r="AN1247" s="20" t="s">
        <v>105</v>
      </c>
      <c r="AO1247" s="20"/>
    </row>
    <row r="1248" spans="1:41" x14ac:dyDescent="0.2">
      <c r="A1248" s="20" t="s">
        <v>13659</v>
      </c>
      <c r="B1248" s="20" t="s">
        <v>18402</v>
      </c>
      <c r="C1248" s="20" t="s">
        <v>18403</v>
      </c>
      <c r="D1248" s="20" t="s">
        <v>391</v>
      </c>
      <c r="E1248" s="20" t="s">
        <v>13661</v>
      </c>
      <c r="F1248" s="20" t="s">
        <v>5298</v>
      </c>
      <c r="G1248" s="20" t="s">
        <v>18404</v>
      </c>
      <c r="H1248" s="20" t="s">
        <v>15216</v>
      </c>
      <c r="I1248" s="20" t="s">
        <v>18411</v>
      </c>
      <c r="J1248" s="20" t="s">
        <v>101</v>
      </c>
      <c r="K1248" s="20" t="s">
        <v>14696</v>
      </c>
      <c r="L1248" s="20" t="s">
        <v>18418</v>
      </c>
      <c r="M1248" s="20"/>
      <c r="N1248" s="20" t="s">
        <v>110</v>
      </c>
      <c r="O1248" s="20" t="s">
        <v>110</v>
      </c>
      <c r="P1248" s="20" t="s">
        <v>14700</v>
      </c>
      <c r="Q1248" s="20"/>
      <c r="R1248" s="20"/>
      <c r="S1248" s="20" t="s">
        <v>18406</v>
      </c>
      <c r="T1248" s="20" t="s">
        <v>14846</v>
      </c>
      <c r="U1248" s="20" t="s">
        <v>18422</v>
      </c>
      <c r="V1248" s="20" t="s">
        <v>18423</v>
      </c>
      <c r="W1248" s="20"/>
      <c r="X1248" s="20"/>
      <c r="Y1248" s="20" t="s">
        <v>69</v>
      </c>
      <c r="Z1248" s="20"/>
      <c r="AA1248" s="20" t="s">
        <v>18407</v>
      </c>
      <c r="AB1248" s="20" t="s">
        <v>69</v>
      </c>
      <c r="AC1248" s="20" t="s">
        <v>69</v>
      </c>
      <c r="AD1248" s="20" t="s">
        <v>69</v>
      </c>
      <c r="AE1248" s="20" t="s">
        <v>18424</v>
      </c>
      <c r="AF1248" s="20" t="s">
        <v>69</v>
      </c>
      <c r="AG1248" s="20" t="s">
        <v>18420</v>
      </c>
      <c r="AH1248" s="20"/>
      <c r="AI1248" s="20"/>
      <c r="AJ1248" s="20" t="s">
        <v>14276</v>
      </c>
      <c r="AK1248" s="20" t="s">
        <v>14512</v>
      </c>
      <c r="AL1248" s="20"/>
      <c r="AM1248" s="20" t="s">
        <v>15199</v>
      </c>
      <c r="AN1248" s="20" t="s">
        <v>105</v>
      </c>
      <c r="AO1248" s="20"/>
    </row>
    <row r="1249" spans="1:41" x14ac:dyDescent="0.2">
      <c r="A1249" s="20" t="s">
        <v>13659</v>
      </c>
      <c r="B1249" s="20" t="s">
        <v>18402</v>
      </c>
      <c r="C1249" s="20" t="s">
        <v>18403</v>
      </c>
      <c r="D1249" s="20" t="s">
        <v>391</v>
      </c>
      <c r="E1249" s="20" t="s">
        <v>13661</v>
      </c>
      <c r="F1249" s="20" t="s">
        <v>5298</v>
      </c>
      <c r="G1249" s="20" t="s">
        <v>18404</v>
      </c>
      <c r="H1249" s="20" t="s">
        <v>15216</v>
      </c>
      <c r="I1249" s="20" t="s">
        <v>18411</v>
      </c>
      <c r="J1249" s="20" t="s">
        <v>101</v>
      </c>
      <c r="K1249" s="20" t="s">
        <v>14696</v>
      </c>
      <c r="L1249" s="20" t="s">
        <v>18418</v>
      </c>
      <c r="M1249" s="20"/>
      <c r="N1249" s="20" t="s">
        <v>110</v>
      </c>
      <c r="O1249" s="20" t="s">
        <v>110</v>
      </c>
      <c r="P1249" s="20" t="s">
        <v>14700</v>
      </c>
      <c r="Q1249" s="20"/>
      <c r="R1249" s="20"/>
      <c r="S1249" s="20" t="s">
        <v>18406</v>
      </c>
      <c r="T1249" s="20" t="s">
        <v>14709</v>
      </c>
      <c r="U1249" s="20" t="s">
        <v>18425</v>
      </c>
      <c r="V1249" s="20" t="s">
        <v>18426</v>
      </c>
      <c r="W1249" s="20"/>
      <c r="X1249" s="20"/>
      <c r="Y1249" s="20" t="s">
        <v>69</v>
      </c>
      <c r="Z1249" s="20"/>
      <c r="AA1249" s="20" t="s">
        <v>18407</v>
      </c>
      <c r="AB1249" s="20" t="s">
        <v>69</v>
      </c>
      <c r="AC1249" s="20" t="s">
        <v>69</v>
      </c>
      <c r="AD1249" s="20" t="s">
        <v>69</v>
      </c>
      <c r="AE1249" s="20" t="s">
        <v>18427</v>
      </c>
      <c r="AF1249" s="20" t="s">
        <v>69</v>
      </c>
      <c r="AG1249" s="20" t="s">
        <v>18420</v>
      </c>
      <c r="AH1249" s="20"/>
      <c r="AI1249" s="20"/>
      <c r="AJ1249" s="20" t="s">
        <v>14276</v>
      </c>
      <c r="AK1249" s="20" t="s">
        <v>14512</v>
      </c>
      <c r="AL1249" s="20"/>
      <c r="AM1249" s="20" t="s">
        <v>15199</v>
      </c>
      <c r="AN1249" s="20" t="s">
        <v>105</v>
      </c>
      <c r="AO1249" s="20"/>
    </row>
    <row r="1250" spans="1:41" x14ac:dyDescent="0.2">
      <c r="A1250" s="20" t="s">
        <v>13659</v>
      </c>
      <c r="B1250" s="20" t="s">
        <v>18402</v>
      </c>
      <c r="C1250" s="20" t="s">
        <v>18403</v>
      </c>
      <c r="D1250" s="20" t="s">
        <v>391</v>
      </c>
      <c r="E1250" s="20" t="s">
        <v>13661</v>
      </c>
      <c r="F1250" s="20" t="s">
        <v>5298</v>
      </c>
      <c r="G1250" s="20" t="s">
        <v>18404</v>
      </c>
      <c r="H1250" s="20" t="s">
        <v>15216</v>
      </c>
      <c r="I1250" s="20" t="s">
        <v>18405</v>
      </c>
      <c r="J1250" s="20" t="s">
        <v>101</v>
      </c>
      <c r="K1250" s="20" t="s">
        <v>14696</v>
      </c>
      <c r="L1250" s="20" t="s">
        <v>18418</v>
      </c>
      <c r="M1250" s="20"/>
      <c r="N1250" s="20" t="s">
        <v>110</v>
      </c>
      <c r="O1250" s="20" t="s">
        <v>110</v>
      </c>
      <c r="P1250" s="20" t="s">
        <v>14700</v>
      </c>
      <c r="Q1250" s="20"/>
      <c r="R1250" s="20"/>
      <c r="S1250" s="20" t="s">
        <v>18406</v>
      </c>
      <c r="T1250" s="20" t="s">
        <v>14846</v>
      </c>
      <c r="U1250" s="20" t="s">
        <v>15860</v>
      </c>
      <c r="V1250" s="20" t="s">
        <v>15671</v>
      </c>
      <c r="W1250" s="20"/>
      <c r="X1250" s="20"/>
      <c r="Y1250" s="20" t="s">
        <v>69</v>
      </c>
      <c r="Z1250" s="20"/>
      <c r="AA1250" s="20" t="s">
        <v>18407</v>
      </c>
      <c r="AB1250" s="20" t="s">
        <v>69</v>
      </c>
      <c r="AC1250" s="20" t="s">
        <v>69</v>
      </c>
      <c r="AD1250" s="20" t="s">
        <v>69</v>
      </c>
      <c r="AE1250" s="20" t="s">
        <v>18419</v>
      </c>
      <c r="AF1250" s="20" t="s">
        <v>69</v>
      </c>
      <c r="AG1250" s="20" t="s">
        <v>18428</v>
      </c>
      <c r="AH1250" s="20"/>
      <c r="AI1250" s="20"/>
      <c r="AJ1250" s="20" t="s">
        <v>14276</v>
      </c>
      <c r="AK1250" s="20" t="s">
        <v>14512</v>
      </c>
      <c r="AL1250" s="20"/>
      <c r="AM1250" s="20" t="s">
        <v>15199</v>
      </c>
      <c r="AN1250" s="20" t="s">
        <v>105</v>
      </c>
      <c r="AO1250" s="20"/>
    </row>
    <row r="1251" spans="1:41" x14ac:dyDescent="0.2">
      <c r="A1251" s="20" t="s">
        <v>13659</v>
      </c>
      <c r="B1251" s="20" t="s">
        <v>18402</v>
      </c>
      <c r="C1251" s="20" t="s">
        <v>18403</v>
      </c>
      <c r="D1251" s="20" t="s">
        <v>391</v>
      </c>
      <c r="E1251" s="20" t="s">
        <v>13661</v>
      </c>
      <c r="F1251" s="20" t="s">
        <v>5298</v>
      </c>
      <c r="G1251" s="20" t="s">
        <v>18404</v>
      </c>
      <c r="H1251" s="20" t="s">
        <v>15216</v>
      </c>
      <c r="I1251" s="20" t="s">
        <v>18405</v>
      </c>
      <c r="J1251" s="20" t="s">
        <v>101</v>
      </c>
      <c r="K1251" s="20" t="s">
        <v>14696</v>
      </c>
      <c r="L1251" s="20" t="s">
        <v>18418</v>
      </c>
      <c r="M1251" s="20"/>
      <c r="N1251" s="20" t="s">
        <v>110</v>
      </c>
      <c r="O1251" s="20" t="s">
        <v>110</v>
      </c>
      <c r="P1251" s="20" t="s">
        <v>14700</v>
      </c>
      <c r="Q1251" s="20"/>
      <c r="R1251" s="20"/>
      <c r="S1251" s="20" t="s">
        <v>18406</v>
      </c>
      <c r="T1251" s="20" t="s">
        <v>14709</v>
      </c>
      <c r="U1251" s="20" t="s">
        <v>15648</v>
      </c>
      <c r="V1251" s="20" t="s">
        <v>14778</v>
      </c>
      <c r="W1251" s="20"/>
      <c r="X1251" s="20"/>
      <c r="Y1251" s="20" t="s">
        <v>69</v>
      </c>
      <c r="Z1251" s="20"/>
      <c r="AA1251" s="20" t="s">
        <v>18407</v>
      </c>
      <c r="AB1251" s="20" t="s">
        <v>69</v>
      </c>
      <c r="AC1251" s="20" t="s">
        <v>69</v>
      </c>
      <c r="AD1251" s="20" t="s">
        <v>69</v>
      </c>
      <c r="AE1251" s="20" t="s">
        <v>18421</v>
      </c>
      <c r="AF1251" s="20" t="s">
        <v>69</v>
      </c>
      <c r="AG1251" s="20" t="s">
        <v>18428</v>
      </c>
      <c r="AH1251" s="20"/>
      <c r="AI1251" s="20"/>
      <c r="AJ1251" s="20" t="s">
        <v>14276</v>
      </c>
      <c r="AK1251" s="20" t="s">
        <v>14512</v>
      </c>
      <c r="AL1251" s="20"/>
      <c r="AM1251" s="20" t="s">
        <v>15199</v>
      </c>
      <c r="AN1251" s="20" t="s">
        <v>105</v>
      </c>
      <c r="AO1251" s="20"/>
    </row>
    <row r="1252" spans="1:41" x14ac:dyDescent="0.2">
      <c r="A1252" s="20" t="s">
        <v>13659</v>
      </c>
      <c r="B1252" s="20" t="s">
        <v>18402</v>
      </c>
      <c r="C1252" s="20" t="s">
        <v>18403</v>
      </c>
      <c r="D1252" s="20" t="s">
        <v>391</v>
      </c>
      <c r="E1252" s="20" t="s">
        <v>13661</v>
      </c>
      <c r="F1252" s="20" t="s">
        <v>5298</v>
      </c>
      <c r="G1252" s="20" t="s">
        <v>18404</v>
      </c>
      <c r="H1252" s="20" t="s">
        <v>15216</v>
      </c>
      <c r="I1252" s="20" t="s">
        <v>18411</v>
      </c>
      <c r="J1252" s="20" t="s">
        <v>101</v>
      </c>
      <c r="K1252" s="20" t="s">
        <v>14696</v>
      </c>
      <c r="L1252" s="20" t="s">
        <v>18418</v>
      </c>
      <c r="M1252" s="20"/>
      <c r="N1252" s="20" t="s">
        <v>110</v>
      </c>
      <c r="O1252" s="20" t="s">
        <v>110</v>
      </c>
      <c r="P1252" s="20" t="s">
        <v>14700</v>
      </c>
      <c r="Q1252" s="20"/>
      <c r="R1252" s="20"/>
      <c r="S1252" s="20" t="s">
        <v>18406</v>
      </c>
      <c r="T1252" s="20" t="s">
        <v>14846</v>
      </c>
      <c r="U1252" s="20" t="s">
        <v>18429</v>
      </c>
      <c r="V1252" s="20" t="s">
        <v>18430</v>
      </c>
      <c r="W1252" s="20"/>
      <c r="X1252" s="20"/>
      <c r="Y1252" s="20" t="s">
        <v>69</v>
      </c>
      <c r="Z1252" s="20"/>
      <c r="AA1252" s="20" t="s">
        <v>18407</v>
      </c>
      <c r="AB1252" s="20" t="s">
        <v>69</v>
      </c>
      <c r="AC1252" s="20" t="s">
        <v>69</v>
      </c>
      <c r="AD1252" s="20" t="s">
        <v>69</v>
      </c>
      <c r="AE1252" s="20" t="s">
        <v>18424</v>
      </c>
      <c r="AF1252" s="20" t="s">
        <v>69</v>
      </c>
      <c r="AG1252" s="20" t="s">
        <v>18428</v>
      </c>
      <c r="AH1252" s="20"/>
      <c r="AI1252" s="20"/>
      <c r="AJ1252" s="20" t="s">
        <v>14276</v>
      </c>
      <c r="AK1252" s="20" t="s">
        <v>14512</v>
      </c>
      <c r="AL1252" s="20"/>
      <c r="AM1252" s="20" t="s">
        <v>15199</v>
      </c>
      <c r="AN1252" s="20" t="s">
        <v>105</v>
      </c>
      <c r="AO1252" s="20"/>
    </row>
    <row r="1253" spans="1:41" x14ac:dyDescent="0.2">
      <c r="A1253" s="20" t="s">
        <v>13659</v>
      </c>
      <c r="B1253" s="20" t="s">
        <v>18402</v>
      </c>
      <c r="C1253" s="20" t="s">
        <v>18403</v>
      </c>
      <c r="D1253" s="20" t="s">
        <v>391</v>
      </c>
      <c r="E1253" s="20" t="s">
        <v>13661</v>
      </c>
      <c r="F1253" s="20" t="s">
        <v>5298</v>
      </c>
      <c r="G1253" s="20" t="s">
        <v>18404</v>
      </c>
      <c r="H1253" s="20" t="s">
        <v>15216</v>
      </c>
      <c r="I1253" s="20" t="s">
        <v>18411</v>
      </c>
      <c r="J1253" s="20" t="s">
        <v>101</v>
      </c>
      <c r="K1253" s="20" t="s">
        <v>14696</v>
      </c>
      <c r="L1253" s="20" t="s">
        <v>18418</v>
      </c>
      <c r="M1253" s="20"/>
      <c r="N1253" s="20" t="s">
        <v>110</v>
      </c>
      <c r="O1253" s="20" t="s">
        <v>110</v>
      </c>
      <c r="P1253" s="20" t="s">
        <v>14700</v>
      </c>
      <c r="Q1253" s="20"/>
      <c r="R1253" s="20"/>
      <c r="S1253" s="20" t="s">
        <v>18406</v>
      </c>
      <c r="T1253" s="20" t="s">
        <v>14709</v>
      </c>
      <c r="U1253" s="20" t="s">
        <v>18431</v>
      </c>
      <c r="V1253" s="20" t="s">
        <v>18432</v>
      </c>
      <c r="W1253" s="20"/>
      <c r="X1253" s="20"/>
      <c r="Y1253" s="20" t="s">
        <v>69</v>
      </c>
      <c r="Z1253" s="20"/>
      <c r="AA1253" s="20" t="s">
        <v>18407</v>
      </c>
      <c r="AB1253" s="20" t="s">
        <v>69</v>
      </c>
      <c r="AC1253" s="20" t="s">
        <v>69</v>
      </c>
      <c r="AD1253" s="20" t="s">
        <v>69</v>
      </c>
      <c r="AE1253" s="20" t="s">
        <v>18427</v>
      </c>
      <c r="AF1253" s="20" t="s">
        <v>69</v>
      </c>
      <c r="AG1253" s="20" t="s">
        <v>18428</v>
      </c>
      <c r="AH1253" s="20"/>
      <c r="AI1253" s="20"/>
      <c r="AJ1253" s="20" t="s">
        <v>14276</v>
      </c>
      <c r="AK1253" s="20" t="s">
        <v>14512</v>
      </c>
      <c r="AL1253" s="20"/>
      <c r="AM1253" s="20" t="s">
        <v>15199</v>
      </c>
      <c r="AN1253" s="20" t="s">
        <v>105</v>
      </c>
      <c r="AO1253" s="20"/>
    </row>
    <row r="1254" spans="1:41" x14ac:dyDescent="0.2">
      <c r="A1254" s="20" t="s">
        <v>13659</v>
      </c>
      <c r="B1254" s="20" t="s">
        <v>18402</v>
      </c>
      <c r="C1254" s="20" t="s">
        <v>18403</v>
      </c>
      <c r="D1254" s="20" t="s">
        <v>391</v>
      </c>
      <c r="E1254" s="20" t="s">
        <v>13661</v>
      </c>
      <c r="F1254" s="20" t="s">
        <v>5298</v>
      </c>
      <c r="G1254" s="20" t="s">
        <v>18404</v>
      </c>
      <c r="H1254" s="20" t="s">
        <v>15216</v>
      </c>
      <c r="I1254" s="20" t="s">
        <v>18405</v>
      </c>
      <c r="J1254" s="20" t="s">
        <v>101</v>
      </c>
      <c r="K1254" s="20" t="s">
        <v>14696</v>
      </c>
      <c r="L1254" s="20" t="s">
        <v>18433</v>
      </c>
      <c r="M1254" s="20"/>
      <c r="N1254" s="20" t="s">
        <v>110</v>
      </c>
      <c r="O1254" s="20" t="s">
        <v>110</v>
      </c>
      <c r="P1254" s="20" t="s">
        <v>14700</v>
      </c>
      <c r="Q1254" s="20"/>
      <c r="R1254" s="20"/>
      <c r="S1254" s="20" t="s">
        <v>18406</v>
      </c>
      <c r="T1254" s="20" t="s">
        <v>14846</v>
      </c>
      <c r="U1254" s="20" t="s">
        <v>14831</v>
      </c>
      <c r="V1254" s="20" t="s">
        <v>15095</v>
      </c>
      <c r="W1254" s="20"/>
      <c r="X1254" s="20"/>
      <c r="Y1254" s="20" t="s">
        <v>69</v>
      </c>
      <c r="Z1254" s="20"/>
      <c r="AA1254" s="20" t="s">
        <v>18407</v>
      </c>
      <c r="AB1254" s="20" t="s">
        <v>69</v>
      </c>
      <c r="AC1254" s="20" t="s">
        <v>69</v>
      </c>
      <c r="AD1254" s="20" t="s">
        <v>69</v>
      </c>
      <c r="AE1254" s="20" t="s">
        <v>18434</v>
      </c>
      <c r="AF1254" s="20" t="s">
        <v>69</v>
      </c>
      <c r="AG1254" s="20" t="s">
        <v>18435</v>
      </c>
      <c r="AH1254" s="20"/>
      <c r="AI1254" s="20"/>
      <c r="AJ1254" s="20" t="s">
        <v>14276</v>
      </c>
      <c r="AK1254" s="20" t="s">
        <v>14512</v>
      </c>
      <c r="AL1254" s="20"/>
      <c r="AM1254" s="20" t="s">
        <v>15199</v>
      </c>
      <c r="AN1254" s="20" t="s">
        <v>105</v>
      </c>
      <c r="AO1254" s="20"/>
    </row>
    <row r="1255" spans="1:41" x14ac:dyDescent="0.2">
      <c r="A1255" s="20" t="s">
        <v>13659</v>
      </c>
      <c r="B1255" s="20" t="s">
        <v>18402</v>
      </c>
      <c r="C1255" s="20" t="s">
        <v>18403</v>
      </c>
      <c r="D1255" s="20" t="s">
        <v>391</v>
      </c>
      <c r="E1255" s="20" t="s">
        <v>13661</v>
      </c>
      <c r="F1255" s="20" t="s">
        <v>5298</v>
      </c>
      <c r="G1255" s="20" t="s">
        <v>18404</v>
      </c>
      <c r="H1255" s="20" t="s">
        <v>15216</v>
      </c>
      <c r="I1255" s="20" t="s">
        <v>18405</v>
      </c>
      <c r="J1255" s="20" t="s">
        <v>101</v>
      </c>
      <c r="K1255" s="20" t="s">
        <v>14696</v>
      </c>
      <c r="L1255" s="20" t="s">
        <v>18433</v>
      </c>
      <c r="M1255" s="20"/>
      <c r="N1255" s="20" t="s">
        <v>110</v>
      </c>
      <c r="O1255" s="20" t="s">
        <v>110</v>
      </c>
      <c r="P1255" s="20" t="s">
        <v>14700</v>
      </c>
      <c r="Q1255" s="20"/>
      <c r="R1255" s="20"/>
      <c r="S1255" s="20" t="s">
        <v>18406</v>
      </c>
      <c r="T1255" s="20" t="s">
        <v>14709</v>
      </c>
      <c r="U1255" s="20" t="s">
        <v>15379</v>
      </c>
      <c r="V1255" s="20" t="s">
        <v>16334</v>
      </c>
      <c r="W1255" s="20"/>
      <c r="X1255" s="20"/>
      <c r="Y1255" s="20" t="s">
        <v>69</v>
      </c>
      <c r="Z1255" s="20"/>
      <c r="AA1255" s="20" t="s">
        <v>18407</v>
      </c>
      <c r="AB1255" s="20" t="s">
        <v>69</v>
      </c>
      <c r="AC1255" s="20" t="s">
        <v>69</v>
      </c>
      <c r="AD1255" s="20" t="s">
        <v>69</v>
      </c>
      <c r="AE1255" s="20" t="s">
        <v>18436</v>
      </c>
      <c r="AF1255" s="20" t="s">
        <v>69</v>
      </c>
      <c r="AG1255" s="20" t="s">
        <v>18435</v>
      </c>
      <c r="AH1255" s="20"/>
      <c r="AI1255" s="20"/>
      <c r="AJ1255" s="20" t="s">
        <v>14276</v>
      </c>
      <c r="AK1255" s="20" t="s">
        <v>14512</v>
      </c>
      <c r="AL1255" s="20"/>
      <c r="AM1255" s="20" t="s">
        <v>15199</v>
      </c>
      <c r="AN1255" s="20" t="s">
        <v>105</v>
      </c>
      <c r="AO1255" s="20"/>
    </row>
    <row r="1256" spans="1:41" x14ac:dyDescent="0.2">
      <c r="A1256" s="20" t="s">
        <v>13659</v>
      </c>
      <c r="B1256" s="20" t="s">
        <v>18402</v>
      </c>
      <c r="C1256" s="20" t="s">
        <v>18403</v>
      </c>
      <c r="D1256" s="20" t="s">
        <v>391</v>
      </c>
      <c r="E1256" s="20" t="s">
        <v>13661</v>
      </c>
      <c r="F1256" s="20" t="s">
        <v>5298</v>
      </c>
      <c r="G1256" s="20" t="s">
        <v>18404</v>
      </c>
      <c r="H1256" s="20" t="s">
        <v>15216</v>
      </c>
      <c r="I1256" s="20" t="s">
        <v>18411</v>
      </c>
      <c r="J1256" s="20" t="s">
        <v>101</v>
      </c>
      <c r="K1256" s="20" t="s">
        <v>14696</v>
      </c>
      <c r="L1256" s="20" t="s">
        <v>18437</v>
      </c>
      <c r="M1256" s="20"/>
      <c r="N1256" s="20" t="s">
        <v>110</v>
      </c>
      <c r="O1256" s="20" t="s">
        <v>110</v>
      </c>
      <c r="P1256" s="20" t="s">
        <v>14700</v>
      </c>
      <c r="Q1256" s="20"/>
      <c r="R1256" s="20"/>
      <c r="S1256" s="20" t="s">
        <v>18406</v>
      </c>
      <c r="T1256" s="20" t="s">
        <v>14846</v>
      </c>
      <c r="U1256" s="20" t="s">
        <v>18438</v>
      </c>
      <c r="V1256" s="20" t="s">
        <v>18439</v>
      </c>
      <c r="W1256" s="20"/>
      <c r="X1256" s="20"/>
      <c r="Y1256" s="20" t="s">
        <v>69</v>
      </c>
      <c r="Z1256" s="20"/>
      <c r="AA1256" s="20" t="s">
        <v>18407</v>
      </c>
      <c r="AB1256" s="20" t="s">
        <v>69</v>
      </c>
      <c r="AC1256" s="20" t="s">
        <v>69</v>
      </c>
      <c r="AD1256" s="20" t="s">
        <v>69</v>
      </c>
      <c r="AE1256" s="20" t="s">
        <v>18440</v>
      </c>
      <c r="AF1256" s="20" t="s">
        <v>69</v>
      </c>
      <c r="AG1256" s="20" t="s">
        <v>18435</v>
      </c>
      <c r="AH1256" s="20"/>
      <c r="AI1256" s="20"/>
      <c r="AJ1256" s="20" t="s">
        <v>14276</v>
      </c>
      <c r="AK1256" s="20" t="s">
        <v>14512</v>
      </c>
      <c r="AL1256" s="20"/>
      <c r="AM1256" s="20" t="s">
        <v>15199</v>
      </c>
      <c r="AN1256" s="20" t="s">
        <v>105</v>
      </c>
      <c r="AO1256" s="20"/>
    </row>
    <row r="1257" spans="1:41" x14ac:dyDescent="0.2">
      <c r="A1257" s="20" t="s">
        <v>13659</v>
      </c>
      <c r="B1257" s="20" t="s">
        <v>18402</v>
      </c>
      <c r="C1257" s="20" t="s">
        <v>18403</v>
      </c>
      <c r="D1257" s="20" t="s">
        <v>391</v>
      </c>
      <c r="E1257" s="20" t="s">
        <v>13661</v>
      </c>
      <c r="F1257" s="20" t="s">
        <v>5298</v>
      </c>
      <c r="G1257" s="20" t="s">
        <v>18404</v>
      </c>
      <c r="H1257" s="20" t="s">
        <v>15216</v>
      </c>
      <c r="I1257" s="20" t="s">
        <v>18411</v>
      </c>
      <c r="J1257" s="20" t="s">
        <v>101</v>
      </c>
      <c r="K1257" s="20" t="s">
        <v>14696</v>
      </c>
      <c r="L1257" s="20" t="s">
        <v>18437</v>
      </c>
      <c r="M1257" s="20"/>
      <c r="N1257" s="20" t="s">
        <v>110</v>
      </c>
      <c r="O1257" s="20" t="s">
        <v>110</v>
      </c>
      <c r="P1257" s="20" t="s">
        <v>14700</v>
      </c>
      <c r="Q1257" s="20"/>
      <c r="R1257" s="20"/>
      <c r="S1257" s="20" t="s">
        <v>18406</v>
      </c>
      <c r="T1257" s="20" t="s">
        <v>14709</v>
      </c>
      <c r="U1257" s="20" t="s">
        <v>18441</v>
      </c>
      <c r="V1257" s="20" t="s">
        <v>18442</v>
      </c>
      <c r="W1257" s="20"/>
      <c r="X1257" s="20"/>
      <c r="Y1257" s="20" t="s">
        <v>69</v>
      </c>
      <c r="Z1257" s="20"/>
      <c r="AA1257" s="20" t="s">
        <v>18407</v>
      </c>
      <c r="AB1257" s="20" t="s">
        <v>69</v>
      </c>
      <c r="AC1257" s="20" t="s">
        <v>69</v>
      </c>
      <c r="AD1257" s="20" t="s">
        <v>69</v>
      </c>
      <c r="AE1257" s="20" t="s">
        <v>18443</v>
      </c>
      <c r="AF1257" s="20" t="s">
        <v>69</v>
      </c>
      <c r="AG1257" s="20" t="s">
        <v>18435</v>
      </c>
      <c r="AH1257" s="20"/>
      <c r="AI1257" s="20"/>
      <c r="AJ1257" s="20" t="s">
        <v>14276</v>
      </c>
      <c r="AK1257" s="20" t="s">
        <v>14512</v>
      </c>
      <c r="AL1257" s="20"/>
      <c r="AM1257" s="20" t="s">
        <v>15199</v>
      </c>
      <c r="AN1257" s="20" t="s">
        <v>105</v>
      </c>
      <c r="AO1257" s="20"/>
    </row>
    <row r="1258" spans="1:41" x14ac:dyDescent="0.2">
      <c r="A1258" s="20" t="s">
        <v>13659</v>
      </c>
      <c r="B1258" s="20" t="s">
        <v>18402</v>
      </c>
      <c r="C1258" s="20" t="s">
        <v>18403</v>
      </c>
      <c r="D1258" s="20" t="s">
        <v>391</v>
      </c>
      <c r="E1258" s="20" t="s">
        <v>13661</v>
      </c>
      <c r="F1258" s="20" t="s">
        <v>5298</v>
      </c>
      <c r="G1258" s="20" t="s">
        <v>18404</v>
      </c>
      <c r="H1258" s="20" t="s">
        <v>15216</v>
      </c>
      <c r="I1258" s="20" t="s">
        <v>18405</v>
      </c>
      <c r="J1258" s="20" t="s">
        <v>101</v>
      </c>
      <c r="K1258" s="20" t="s">
        <v>14696</v>
      </c>
      <c r="L1258" s="20" t="s">
        <v>18433</v>
      </c>
      <c r="M1258" s="20"/>
      <c r="N1258" s="20" t="s">
        <v>110</v>
      </c>
      <c r="O1258" s="20" t="s">
        <v>110</v>
      </c>
      <c r="P1258" s="20" t="s">
        <v>14700</v>
      </c>
      <c r="Q1258" s="20"/>
      <c r="R1258" s="20"/>
      <c r="S1258" s="20" t="s">
        <v>18406</v>
      </c>
      <c r="T1258" s="20" t="s">
        <v>14846</v>
      </c>
      <c r="U1258" s="20" t="s">
        <v>15934</v>
      </c>
      <c r="V1258" s="20" t="s">
        <v>15473</v>
      </c>
      <c r="W1258" s="20"/>
      <c r="X1258" s="20"/>
      <c r="Y1258" s="20" t="s">
        <v>69</v>
      </c>
      <c r="Z1258" s="20"/>
      <c r="AA1258" s="20" t="s">
        <v>18407</v>
      </c>
      <c r="AB1258" s="20" t="s">
        <v>69</v>
      </c>
      <c r="AC1258" s="20" t="s">
        <v>69</v>
      </c>
      <c r="AD1258" s="20" t="s">
        <v>69</v>
      </c>
      <c r="AE1258" s="20" t="s">
        <v>18444</v>
      </c>
      <c r="AF1258" s="20" t="s">
        <v>69</v>
      </c>
      <c r="AG1258" s="20" t="s">
        <v>18445</v>
      </c>
      <c r="AH1258" s="20"/>
      <c r="AI1258" s="20"/>
      <c r="AJ1258" s="20" t="s">
        <v>14276</v>
      </c>
      <c r="AK1258" s="20" t="s">
        <v>14512</v>
      </c>
      <c r="AL1258" s="20"/>
      <c r="AM1258" s="20" t="s">
        <v>15199</v>
      </c>
      <c r="AN1258" s="20" t="s">
        <v>105</v>
      </c>
      <c r="AO1258" s="20"/>
    </row>
    <row r="1259" spans="1:41" x14ac:dyDescent="0.2">
      <c r="A1259" s="20" t="s">
        <v>13659</v>
      </c>
      <c r="B1259" s="20" t="s">
        <v>18402</v>
      </c>
      <c r="C1259" s="20" t="s">
        <v>18403</v>
      </c>
      <c r="D1259" s="20" t="s">
        <v>391</v>
      </c>
      <c r="E1259" s="20" t="s">
        <v>13661</v>
      </c>
      <c r="F1259" s="20" t="s">
        <v>5298</v>
      </c>
      <c r="G1259" s="20" t="s">
        <v>18404</v>
      </c>
      <c r="H1259" s="20" t="s">
        <v>15216</v>
      </c>
      <c r="I1259" s="20" t="s">
        <v>18405</v>
      </c>
      <c r="J1259" s="20" t="s">
        <v>101</v>
      </c>
      <c r="K1259" s="20" t="s">
        <v>14696</v>
      </c>
      <c r="L1259" s="20" t="s">
        <v>18433</v>
      </c>
      <c r="M1259" s="20"/>
      <c r="N1259" s="20" t="s">
        <v>110</v>
      </c>
      <c r="O1259" s="20" t="s">
        <v>110</v>
      </c>
      <c r="P1259" s="20" t="s">
        <v>14700</v>
      </c>
      <c r="Q1259" s="20"/>
      <c r="R1259" s="20"/>
      <c r="S1259" s="20" t="s">
        <v>18406</v>
      </c>
      <c r="T1259" s="20" t="s">
        <v>14709</v>
      </c>
      <c r="U1259" s="20" t="s">
        <v>14810</v>
      </c>
      <c r="V1259" s="20" t="s">
        <v>18446</v>
      </c>
      <c r="W1259" s="20"/>
      <c r="X1259" s="20"/>
      <c r="Y1259" s="20" t="s">
        <v>69</v>
      </c>
      <c r="Z1259" s="20"/>
      <c r="AA1259" s="20" t="s">
        <v>18407</v>
      </c>
      <c r="AB1259" s="20" t="s">
        <v>69</v>
      </c>
      <c r="AC1259" s="20" t="s">
        <v>69</v>
      </c>
      <c r="AD1259" s="20" t="s">
        <v>69</v>
      </c>
      <c r="AE1259" s="20" t="s">
        <v>18447</v>
      </c>
      <c r="AF1259" s="20" t="s">
        <v>69</v>
      </c>
      <c r="AG1259" s="20" t="s">
        <v>18445</v>
      </c>
      <c r="AH1259" s="20"/>
      <c r="AI1259" s="20"/>
      <c r="AJ1259" s="20" t="s">
        <v>14276</v>
      </c>
      <c r="AK1259" s="20" t="s">
        <v>14512</v>
      </c>
      <c r="AL1259" s="20"/>
      <c r="AM1259" s="20" t="s">
        <v>15199</v>
      </c>
      <c r="AN1259" s="20" t="s">
        <v>105</v>
      </c>
      <c r="AO1259" s="20"/>
    </row>
    <row r="1260" spans="1:41" x14ac:dyDescent="0.2">
      <c r="A1260" s="20" t="s">
        <v>13659</v>
      </c>
      <c r="B1260" s="20" t="s">
        <v>18402</v>
      </c>
      <c r="C1260" s="20" t="s">
        <v>18403</v>
      </c>
      <c r="D1260" s="20" t="s">
        <v>391</v>
      </c>
      <c r="E1260" s="20" t="s">
        <v>13661</v>
      </c>
      <c r="F1260" s="20" t="s">
        <v>5298</v>
      </c>
      <c r="G1260" s="20" t="s">
        <v>18404</v>
      </c>
      <c r="H1260" s="20" t="s">
        <v>15216</v>
      </c>
      <c r="I1260" s="20" t="s">
        <v>18411</v>
      </c>
      <c r="J1260" s="20" t="s">
        <v>101</v>
      </c>
      <c r="K1260" s="20" t="s">
        <v>14696</v>
      </c>
      <c r="L1260" s="20" t="s">
        <v>18437</v>
      </c>
      <c r="M1260" s="20"/>
      <c r="N1260" s="20" t="s">
        <v>110</v>
      </c>
      <c r="O1260" s="20" t="s">
        <v>110</v>
      </c>
      <c r="P1260" s="20" t="s">
        <v>14700</v>
      </c>
      <c r="Q1260" s="20"/>
      <c r="R1260" s="20"/>
      <c r="S1260" s="20" t="s">
        <v>18406</v>
      </c>
      <c r="T1260" s="20" t="s">
        <v>14846</v>
      </c>
      <c r="U1260" s="20" t="s">
        <v>18448</v>
      </c>
      <c r="V1260" s="20" t="s">
        <v>18449</v>
      </c>
      <c r="W1260" s="20"/>
      <c r="X1260" s="20"/>
      <c r="Y1260" s="20" t="s">
        <v>69</v>
      </c>
      <c r="Z1260" s="20"/>
      <c r="AA1260" s="20" t="s">
        <v>18407</v>
      </c>
      <c r="AB1260" s="20" t="s">
        <v>69</v>
      </c>
      <c r="AC1260" s="20" t="s">
        <v>69</v>
      </c>
      <c r="AD1260" s="20" t="s">
        <v>69</v>
      </c>
      <c r="AE1260" s="20" t="s">
        <v>18450</v>
      </c>
      <c r="AF1260" s="20" t="s">
        <v>69</v>
      </c>
      <c r="AG1260" s="20" t="s">
        <v>18445</v>
      </c>
      <c r="AH1260" s="20"/>
      <c r="AI1260" s="20"/>
      <c r="AJ1260" s="20" t="s">
        <v>14276</v>
      </c>
      <c r="AK1260" s="20" t="s">
        <v>14512</v>
      </c>
      <c r="AL1260" s="20"/>
      <c r="AM1260" s="20" t="s">
        <v>15199</v>
      </c>
      <c r="AN1260" s="20" t="s">
        <v>105</v>
      </c>
      <c r="AO1260" s="20"/>
    </row>
    <row r="1261" spans="1:41" x14ac:dyDescent="0.2">
      <c r="A1261" s="20" t="s">
        <v>13659</v>
      </c>
      <c r="B1261" s="20" t="s">
        <v>18402</v>
      </c>
      <c r="C1261" s="20" t="s">
        <v>18403</v>
      </c>
      <c r="D1261" s="20" t="s">
        <v>391</v>
      </c>
      <c r="E1261" s="20" t="s">
        <v>13661</v>
      </c>
      <c r="F1261" s="20" t="s">
        <v>5298</v>
      </c>
      <c r="G1261" s="20" t="s">
        <v>18404</v>
      </c>
      <c r="H1261" s="20" t="s">
        <v>15216</v>
      </c>
      <c r="I1261" s="20" t="s">
        <v>18411</v>
      </c>
      <c r="J1261" s="20" t="s">
        <v>101</v>
      </c>
      <c r="K1261" s="20" t="s">
        <v>14696</v>
      </c>
      <c r="L1261" s="20" t="s">
        <v>18437</v>
      </c>
      <c r="M1261" s="20"/>
      <c r="N1261" s="20" t="s">
        <v>110</v>
      </c>
      <c r="O1261" s="20" t="s">
        <v>110</v>
      </c>
      <c r="P1261" s="20" t="s">
        <v>14700</v>
      </c>
      <c r="Q1261" s="20"/>
      <c r="R1261" s="20"/>
      <c r="S1261" s="20" t="s">
        <v>18406</v>
      </c>
      <c r="T1261" s="20" t="s">
        <v>14709</v>
      </c>
      <c r="U1261" s="20" t="s">
        <v>18451</v>
      </c>
      <c r="V1261" s="20" t="s">
        <v>18452</v>
      </c>
      <c r="W1261" s="20"/>
      <c r="X1261" s="20"/>
      <c r="Y1261" s="20" t="s">
        <v>69</v>
      </c>
      <c r="Z1261" s="20"/>
      <c r="AA1261" s="20" t="s">
        <v>18407</v>
      </c>
      <c r="AB1261" s="20" t="s">
        <v>69</v>
      </c>
      <c r="AC1261" s="20" t="s">
        <v>69</v>
      </c>
      <c r="AD1261" s="20" t="s">
        <v>69</v>
      </c>
      <c r="AE1261" s="20" t="s">
        <v>18453</v>
      </c>
      <c r="AF1261" s="20" t="s">
        <v>69</v>
      </c>
      <c r="AG1261" s="20" t="s">
        <v>18445</v>
      </c>
      <c r="AH1261" s="20"/>
      <c r="AI1261" s="20"/>
      <c r="AJ1261" s="20" t="s">
        <v>14276</v>
      </c>
      <c r="AK1261" s="20" t="s">
        <v>14512</v>
      </c>
      <c r="AL1261" s="20"/>
      <c r="AM1261" s="20" t="s">
        <v>15199</v>
      </c>
      <c r="AN1261" s="20" t="s">
        <v>105</v>
      </c>
      <c r="AO1261" s="20"/>
    </row>
    <row r="1262" spans="1:41" x14ac:dyDescent="0.2">
      <c r="A1262" s="20" t="s">
        <v>13908</v>
      </c>
      <c r="B1262" s="20" t="s">
        <v>18454</v>
      </c>
      <c r="C1262" s="20" t="s">
        <v>18455</v>
      </c>
      <c r="D1262" s="20" t="s">
        <v>360</v>
      </c>
      <c r="E1262" s="20" t="s">
        <v>13910</v>
      </c>
      <c r="F1262" s="20" t="s">
        <v>421</v>
      </c>
      <c r="G1262" s="20" t="s">
        <v>18456</v>
      </c>
      <c r="H1262" s="20" t="s">
        <v>14694</v>
      </c>
      <c r="I1262" s="20" t="s">
        <v>18457</v>
      </c>
      <c r="J1262" s="20" t="s">
        <v>101</v>
      </c>
      <c r="K1262" s="20" t="s">
        <v>14696</v>
      </c>
      <c r="L1262" s="20" t="s">
        <v>18458</v>
      </c>
      <c r="M1262" s="20"/>
      <c r="N1262" s="20" t="s">
        <v>14698</v>
      </c>
      <c r="O1262" s="20" t="s">
        <v>15195</v>
      </c>
      <c r="P1262" s="20" t="s">
        <v>14787</v>
      </c>
      <c r="Q1262" s="20"/>
      <c r="R1262" s="20"/>
      <c r="S1262" s="20" t="s">
        <v>18459</v>
      </c>
      <c r="T1262" s="20" t="s">
        <v>14704</v>
      </c>
      <c r="U1262" s="20" t="s">
        <v>14799</v>
      </c>
      <c r="V1262" s="20" t="s">
        <v>15556</v>
      </c>
      <c r="W1262" s="20"/>
      <c r="X1262" s="20"/>
      <c r="Y1262" s="20" t="s">
        <v>69</v>
      </c>
      <c r="Z1262" s="20"/>
      <c r="AA1262" s="20" t="s">
        <v>18460</v>
      </c>
      <c r="AB1262" s="20" t="s">
        <v>69</v>
      </c>
      <c r="AC1262" s="20" t="s">
        <v>69</v>
      </c>
      <c r="AD1262" s="20" t="s">
        <v>69</v>
      </c>
      <c r="AE1262" s="20" t="s">
        <v>18461</v>
      </c>
      <c r="AF1262" s="20" t="s">
        <v>68</v>
      </c>
      <c r="AG1262" s="20" t="s">
        <v>18462</v>
      </c>
      <c r="AH1262" s="20"/>
      <c r="AI1262" s="20" t="s">
        <v>14887</v>
      </c>
      <c r="AJ1262" s="20" t="s">
        <v>18463</v>
      </c>
      <c r="AK1262" s="20" t="s">
        <v>18463</v>
      </c>
      <c r="AL1262" s="20" t="s">
        <v>14238</v>
      </c>
      <c r="AM1262" s="20" t="s">
        <v>15199</v>
      </c>
      <c r="AN1262" s="20" t="s">
        <v>105</v>
      </c>
      <c r="AO1262" s="20"/>
    </row>
    <row r="1263" spans="1:41" x14ac:dyDescent="0.2">
      <c r="A1263" s="20" t="s">
        <v>13908</v>
      </c>
      <c r="B1263" s="20" t="s">
        <v>18454</v>
      </c>
      <c r="C1263" s="20" t="s">
        <v>18455</v>
      </c>
      <c r="D1263" s="20" t="s">
        <v>360</v>
      </c>
      <c r="E1263" s="20" t="s">
        <v>13910</v>
      </c>
      <c r="F1263" s="20" t="s">
        <v>421</v>
      </c>
      <c r="G1263" s="20" t="s">
        <v>18456</v>
      </c>
      <c r="H1263" s="20" t="s">
        <v>14694</v>
      </c>
      <c r="I1263" s="20" t="s">
        <v>18457</v>
      </c>
      <c r="J1263" s="20" t="s">
        <v>101</v>
      </c>
      <c r="K1263" s="20" t="s">
        <v>14696</v>
      </c>
      <c r="L1263" s="20" t="s">
        <v>18458</v>
      </c>
      <c r="M1263" s="20"/>
      <c r="N1263" s="20" t="s">
        <v>14698</v>
      </c>
      <c r="O1263" s="20" t="s">
        <v>15195</v>
      </c>
      <c r="P1263" s="20" t="s">
        <v>14787</v>
      </c>
      <c r="Q1263" s="20"/>
      <c r="R1263" s="20"/>
      <c r="S1263" s="20" t="s">
        <v>18459</v>
      </c>
      <c r="T1263" s="20" t="s">
        <v>14709</v>
      </c>
      <c r="U1263" s="20" t="s">
        <v>15379</v>
      </c>
      <c r="V1263" s="20" t="s">
        <v>18464</v>
      </c>
      <c r="W1263" s="20"/>
      <c r="X1263" s="20"/>
      <c r="Y1263" s="20" t="s">
        <v>69</v>
      </c>
      <c r="Z1263" s="20"/>
      <c r="AA1263" s="20" t="s">
        <v>18460</v>
      </c>
      <c r="AB1263" s="20" t="s">
        <v>69</v>
      </c>
      <c r="AC1263" s="20" t="s">
        <v>69</v>
      </c>
      <c r="AD1263" s="20" t="s">
        <v>69</v>
      </c>
      <c r="AE1263" s="20" t="s">
        <v>18465</v>
      </c>
      <c r="AF1263" s="20" t="s">
        <v>68</v>
      </c>
      <c r="AG1263" s="20" t="s">
        <v>18462</v>
      </c>
      <c r="AH1263" s="20"/>
      <c r="AI1263" s="20" t="s">
        <v>14887</v>
      </c>
      <c r="AJ1263" s="20" t="s">
        <v>18463</v>
      </c>
      <c r="AK1263" s="20" t="s">
        <v>18463</v>
      </c>
      <c r="AL1263" s="20" t="s">
        <v>14238</v>
      </c>
      <c r="AM1263" s="20" t="s">
        <v>15199</v>
      </c>
      <c r="AN1263" s="20" t="s">
        <v>105</v>
      </c>
      <c r="AO1263" s="20"/>
    </row>
    <row r="1264" spans="1:41" x14ac:dyDescent="0.2">
      <c r="A1264" s="20" t="s">
        <v>13908</v>
      </c>
      <c r="B1264" s="20" t="s">
        <v>18454</v>
      </c>
      <c r="C1264" s="20" t="s">
        <v>18455</v>
      </c>
      <c r="D1264" s="20" t="s">
        <v>360</v>
      </c>
      <c r="E1264" s="20" t="s">
        <v>13910</v>
      </c>
      <c r="F1264" s="20" t="s">
        <v>421</v>
      </c>
      <c r="G1264" s="20" t="s">
        <v>18456</v>
      </c>
      <c r="H1264" s="20" t="s">
        <v>14694</v>
      </c>
      <c r="I1264" s="20" t="s">
        <v>18457</v>
      </c>
      <c r="J1264" s="20" t="s">
        <v>101</v>
      </c>
      <c r="K1264" s="20" t="s">
        <v>14696</v>
      </c>
      <c r="L1264" s="20" t="s">
        <v>18458</v>
      </c>
      <c r="M1264" s="20"/>
      <c r="N1264" s="20" t="s">
        <v>14698</v>
      </c>
      <c r="O1264" s="20" t="s">
        <v>15195</v>
      </c>
      <c r="P1264" s="20" t="s">
        <v>14787</v>
      </c>
      <c r="Q1264" s="20"/>
      <c r="R1264" s="20"/>
      <c r="S1264" s="20" t="s">
        <v>18459</v>
      </c>
      <c r="T1264" s="20" t="s">
        <v>14704</v>
      </c>
      <c r="U1264" s="20" t="s">
        <v>14705</v>
      </c>
      <c r="V1264" s="20" t="s">
        <v>14791</v>
      </c>
      <c r="W1264" s="20"/>
      <c r="X1264" s="20"/>
      <c r="Y1264" s="20" t="s">
        <v>69</v>
      </c>
      <c r="Z1264" s="20"/>
      <c r="AA1264" s="20" t="s">
        <v>18460</v>
      </c>
      <c r="AB1264" s="20" t="s">
        <v>69</v>
      </c>
      <c r="AC1264" s="20" t="s">
        <v>69</v>
      </c>
      <c r="AD1264" s="20" t="s">
        <v>69</v>
      </c>
      <c r="AE1264" s="20" t="s">
        <v>18466</v>
      </c>
      <c r="AF1264" s="20" t="s">
        <v>69</v>
      </c>
      <c r="AG1264" s="20" t="s">
        <v>18467</v>
      </c>
      <c r="AH1264" s="20"/>
      <c r="AI1264" s="20" t="s">
        <v>14887</v>
      </c>
      <c r="AJ1264" s="20" t="s">
        <v>18463</v>
      </c>
      <c r="AK1264" s="20" t="s">
        <v>18463</v>
      </c>
      <c r="AL1264" s="20" t="s">
        <v>14238</v>
      </c>
      <c r="AM1264" s="20" t="s">
        <v>15199</v>
      </c>
      <c r="AN1264" s="20" t="s">
        <v>105</v>
      </c>
      <c r="AO1264" s="20"/>
    </row>
    <row r="1265" spans="1:41" x14ac:dyDescent="0.2">
      <c r="A1265" s="20" t="s">
        <v>13908</v>
      </c>
      <c r="B1265" s="20" t="s">
        <v>18454</v>
      </c>
      <c r="C1265" s="20" t="s">
        <v>18455</v>
      </c>
      <c r="D1265" s="20" t="s">
        <v>360</v>
      </c>
      <c r="E1265" s="20" t="s">
        <v>13910</v>
      </c>
      <c r="F1265" s="20" t="s">
        <v>421</v>
      </c>
      <c r="G1265" s="20" t="s">
        <v>18456</v>
      </c>
      <c r="H1265" s="20" t="s">
        <v>14694</v>
      </c>
      <c r="I1265" s="20" t="s">
        <v>18457</v>
      </c>
      <c r="J1265" s="20" t="s">
        <v>101</v>
      </c>
      <c r="K1265" s="20" t="s">
        <v>14696</v>
      </c>
      <c r="L1265" s="20" t="s">
        <v>18458</v>
      </c>
      <c r="M1265" s="20"/>
      <c r="N1265" s="20" t="s">
        <v>14698</v>
      </c>
      <c r="O1265" s="20" t="s">
        <v>15195</v>
      </c>
      <c r="P1265" s="20" t="s">
        <v>14787</v>
      </c>
      <c r="Q1265" s="20"/>
      <c r="R1265" s="20"/>
      <c r="S1265" s="20" t="s">
        <v>18459</v>
      </c>
      <c r="T1265" s="20" t="s">
        <v>14709</v>
      </c>
      <c r="U1265" s="20" t="s">
        <v>15907</v>
      </c>
      <c r="V1265" s="20" t="s">
        <v>18032</v>
      </c>
      <c r="W1265" s="20"/>
      <c r="X1265" s="20"/>
      <c r="Y1265" s="20" t="s">
        <v>69</v>
      </c>
      <c r="Z1265" s="20"/>
      <c r="AA1265" s="20" t="s">
        <v>18460</v>
      </c>
      <c r="AB1265" s="20" t="s">
        <v>69</v>
      </c>
      <c r="AC1265" s="20" t="s">
        <v>69</v>
      </c>
      <c r="AD1265" s="20" t="s">
        <v>69</v>
      </c>
      <c r="AE1265" s="20" t="s">
        <v>18468</v>
      </c>
      <c r="AF1265" s="20" t="s">
        <v>69</v>
      </c>
      <c r="AG1265" s="20" t="s">
        <v>18467</v>
      </c>
      <c r="AH1265" s="20"/>
      <c r="AI1265" s="20" t="s">
        <v>14887</v>
      </c>
      <c r="AJ1265" s="20" t="s">
        <v>18463</v>
      </c>
      <c r="AK1265" s="20" t="s">
        <v>18463</v>
      </c>
      <c r="AL1265" s="20" t="s">
        <v>14238</v>
      </c>
      <c r="AM1265" s="20" t="s">
        <v>15199</v>
      </c>
      <c r="AN1265" s="20" t="s">
        <v>105</v>
      </c>
      <c r="AO1265" s="20"/>
    </row>
    <row r="1266" spans="1:41" x14ac:dyDescent="0.2">
      <c r="A1266" s="20" t="s">
        <v>13908</v>
      </c>
      <c r="B1266" s="20" t="s">
        <v>18454</v>
      </c>
      <c r="C1266" s="20" t="s">
        <v>18455</v>
      </c>
      <c r="D1266" s="20" t="s">
        <v>360</v>
      </c>
      <c r="E1266" s="20" t="s">
        <v>13910</v>
      </c>
      <c r="F1266" s="20" t="s">
        <v>421</v>
      </c>
      <c r="G1266" s="20" t="s">
        <v>18456</v>
      </c>
      <c r="H1266" s="20" t="s">
        <v>14694</v>
      </c>
      <c r="I1266" s="20" t="s">
        <v>18457</v>
      </c>
      <c r="J1266" s="20" t="s">
        <v>101</v>
      </c>
      <c r="K1266" s="20" t="s">
        <v>14696</v>
      </c>
      <c r="L1266" s="20" t="s">
        <v>18458</v>
      </c>
      <c r="M1266" s="20"/>
      <c r="N1266" s="20" t="s">
        <v>14698</v>
      </c>
      <c r="O1266" s="20" t="s">
        <v>15195</v>
      </c>
      <c r="P1266" s="20" t="s">
        <v>14787</v>
      </c>
      <c r="Q1266" s="20"/>
      <c r="R1266" s="20"/>
      <c r="S1266" s="20" t="s">
        <v>18459</v>
      </c>
      <c r="T1266" s="20" t="s">
        <v>14704</v>
      </c>
      <c r="U1266" s="20" t="s">
        <v>15585</v>
      </c>
      <c r="V1266" s="20" t="s">
        <v>15882</v>
      </c>
      <c r="W1266" s="20"/>
      <c r="X1266" s="20"/>
      <c r="Y1266" s="20" t="s">
        <v>69</v>
      </c>
      <c r="Z1266" s="20"/>
      <c r="AA1266" s="20" t="s">
        <v>18469</v>
      </c>
      <c r="AB1266" s="20" t="s">
        <v>68</v>
      </c>
      <c r="AC1266" s="20" t="s">
        <v>69</v>
      </c>
      <c r="AD1266" s="20" t="s">
        <v>69</v>
      </c>
      <c r="AE1266" s="20" t="s">
        <v>18470</v>
      </c>
      <c r="AF1266" s="20" t="s">
        <v>69</v>
      </c>
      <c r="AG1266" s="20" t="s">
        <v>18471</v>
      </c>
      <c r="AH1266" s="20"/>
      <c r="AI1266" s="20"/>
      <c r="AJ1266" s="20" t="s">
        <v>18463</v>
      </c>
      <c r="AK1266" s="20" t="s">
        <v>18463</v>
      </c>
      <c r="AL1266" s="20" t="s">
        <v>14788</v>
      </c>
      <c r="AM1266" s="20" t="s">
        <v>15199</v>
      </c>
      <c r="AN1266" s="20" t="s">
        <v>105</v>
      </c>
      <c r="AO1266" s="20"/>
    </row>
    <row r="1267" spans="1:41" x14ac:dyDescent="0.2">
      <c r="A1267" s="20" t="s">
        <v>13908</v>
      </c>
      <c r="B1267" s="20" t="s">
        <v>18454</v>
      </c>
      <c r="C1267" s="20" t="s">
        <v>18455</v>
      </c>
      <c r="D1267" s="20" t="s">
        <v>360</v>
      </c>
      <c r="E1267" s="20" t="s">
        <v>13910</v>
      </c>
      <c r="F1267" s="20" t="s">
        <v>421</v>
      </c>
      <c r="G1267" s="20" t="s">
        <v>18456</v>
      </c>
      <c r="H1267" s="20" t="s">
        <v>14694</v>
      </c>
      <c r="I1267" s="20" t="s">
        <v>18457</v>
      </c>
      <c r="J1267" s="20" t="s">
        <v>101</v>
      </c>
      <c r="K1267" s="20" t="s">
        <v>14696</v>
      </c>
      <c r="L1267" s="20" t="s">
        <v>18458</v>
      </c>
      <c r="M1267" s="20"/>
      <c r="N1267" s="20" t="s">
        <v>14698</v>
      </c>
      <c r="O1267" s="20" t="s">
        <v>15195</v>
      </c>
      <c r="P1267" s="20" t="s">
        <v>14787</v>
      </c>
      <c r="Q1267" s="20"/>
      <c r="R1267" s="20"/>
      <c r="S1267" s="20" t="s">
        <v>18459</v>
      </c>
      <c r="T1267" s="20" t="s">
        <v>14704</v>
      </c>
      <c r="U1267" s="20" t="s">
        <v>14946</v>
      </c>
      <c r="V1267" s="20" t="s">
        <v>18472</v>
      </c>
      <c r="W1267" s="20"/>
      <c r="X1267" s="20"/>
      <c r="Y1267" s="20" t="s">
        <v>69</v>
      </c>
      <c r="Z1267" s="20"/>
      <c r="AA1267" s="20" t="s">
        <v>18469</v>
      </c>
      <c r="AB1267" s="20" t="s">
        <v>68</v>
      </c>
      <c r="AC1267" s="20" t="s">
        <v>69</v>
      </c>
      <c r="AD1267" s="20" t="s">
        <v>69</v>
      </c>
      <c r="AE1267" s="20" t="s">
        <v>18470</v>
      </c>
      <c r="AF1267" s="20" t="s">
        <v>69</v>
      </c>
      <c r="AG1267" s="20" t="s">
        <v>18473</v>
      </c>
      <c r="AH1267" s="20"/>
      <c r="AI1267" s="20"/>
      <c r="AJ1267" s="20" t="s">
        <v>18463</v>
      </c>
      <c r="AK1267" s="20" t="s">
        <v>18463</v>
      </c>
      <c r="AL1267" s="20" t="s">
        <v>14788</v>
      </c>
      <c r="AM1267" s="20" t="s">
        <v>15199</v>
      </c>
      <c r="AN1267" s="20" t="s">
        <v>105</v>
      </c>
      <c r="AO1267" s="20"/>
    </row>
    <row r="1268" spans="1:41" x14ac:dyDescent="0.2">
      <c r="A1268" s="20" t="s">
        <v>13908</v>
      </c>
      <c r="B1268" s="20" t="s">
        <v>18454</v>
      </c>
      <c r="C1268" s="20" t="s">
        <v>18455</v>
      </c>
      <c r="D1268" s="20" t="s">
        <v>360</v>
      </c>
      <c r="E1268" s="20" t="s">
        <v>13910</v>
      </c>
      <c r="F1268" s="20" t="s">
        <v>421</v>
      </c>
      <c r="G1268" s="20" t="s">
        <v>18456</v>
      </c>
      <c r="H1268" s="20" t="s">
        <v>14694</v>
      </c>
      <c r="I1268" s="20" t="s">
        <v>18457</v>
      </c>
      <c r="J1268" s="20" t="s">
        <v>101</v>
      </c>
      <c r="K1268" s="20" t="s">
        <v>14696</v>
      </c>
      <c r="L1268" s="20" t="s">
        <v>18458</v>
      </c>
      <c r="M1268" s="20"/>
      <c r="N1268" s="20" t="s">
        <v>14698</v>
      </c>
      <c r="O1268" s="20" t="s">
        <v>15195</v>
      </c>
      <c r="P1268" s="20" t="s">
        <v>14787</v>
      </c>
      <c r="Q1268" s="20"/>
      <c r="R1268" s="20"/>
      <c r="S1268" s="20" t="s">
        <v>18459</v>
      </c>
      <c r="T1268" s="20" t="s">
        <v>14704</v>
      </c>
      <c r="U1268" s="20" t="s">
        <v>14764</v>
      </c>
      <c r="V1268" s="20" t="s">
        <v>18396</v>
      </c>
      <c r="W1268" s="20"/>
      <c r="X1268" s="20"/>
      <c r="Y1268" s="20" t="s">
        <v>69</v>
      </c>
      <c r="Z1268" s="20"/>
      <c r="AA1268" s="20" t="s">
        <v>18469</v>
      </c>
      <c r="AB1268" s="20" t="s">
        <v>68</v>
      </c>
      <c r="AC1268" s="20" t="s">
        <v>69</v>
      </c>
      <c r="AD1268" s="20" t="s">
        <v>69</v>
      </c>
      <c r="AE1268" s="20" t="s">
        <v>18470</v>
      </c>
      <c r="AF1268" s="20" t="s">
        <v>69</v>
      </c>
      <c r="AG1268" s="20" t="s">
        <v>18474</v>
      </c>
      <c r="AH1268" s="20"/>
      <c r="AI1268" s="20"/>
      <c r="AJ1268" s="20" t="s">
        <v>18463</v>
      </c>
      <c r="AK1268" s="20" t="s">
        <v>18463</v>
      </c>
      <c r="AL1268" s="20" t="s">
        <v>14788</v>
      </c>
      <c r="AM1268" s="20" t="s">
        <v>15199</v>
      </c>
      <c r="AN1268" s="20" t="s">
        <v>105</v>
      </c>
      <c r="AO1268" s="20"/>
    </row>
    <row r="1269" spans="1:41" x14ac:dyDescent="0.2">
      <c r="A1269" s="20" t="s">
        <v>13908</v>
      </c>
      <c r="B1269" s="20" t="s">
        <v>18454</v>
      </c>
      <c r="C1269" s="20" t="s">
        <v>18455</v>
      </c>
      <c r="D1269" s="20" t="s">
        <v>360</v>
      </c>
      <c r="E1269" s="20" t="s">
        <v>13910</v>
      </c>
      <c r="F1269" s="20" t="s">
        <v>421</v>
      </c>
      <c r="G1269" s="20" t="s">
        <v>18456</v>
      </c>
      <c r="H1269" s="20" t="s">
        <v>14694</v>
      </c>
      <c r="I1269" s="20" t="s">
        <v>18457</v>
      </c>
      <c r="J1269" s="20" t="s">
        <v>101</v>
      </c>
      <c r="K1269" s="20" t="s">
        <v>14696</v>
      </c>
      <c r="L1269" s="20" t="s">
        <v>18458</v>
      </c>
      <c r="M1269" s="20"/>
      <c r="N1269" s="20" t="s">
        <v>14698</v>
      </c>
      <c r="O1269" s="20" t="s">
        <v>15195</v>
      </c>
      <c r="P1269" s="20" t="s">
        <v>14787</v>
      </c>
      <c r="Q1269" s="20"/>
      <c r="R1269" s="20"/>
      <c r="S1269" s="20" t="s">
        <v>18459</v>
      </c>
      <c r="T1269" s="20" t="s">
        <v>14704</v>
      </c>
      <c r="U1269" s="20" t="s">
        <v>18475</v>
      </c>
      <c r="V1269" s="20" t="s">
        <v>18476</v>
      </c>
      <c r="W1269" s="20"/>
      <c r="X1269" s="20"/>
      <c r="Y1269" s="20" t="s">
        <v>69</v>
      </c>
      <c r="Z1269" s="20"/>
      <c r="AA1269" s="20" t="s">
        <v>18469</v>
      </c>
      <c r="AB1269" s="20" t="s">
        <v>68</v>
      </c>
      <c r="AC1269" s="20" t="s">
        <v>69</v>
      </c>
      <c r="AD1269" s="20" t="s">
        <v>69</v>
      </c>
      <c r="AE1269" s="20" t="s">
        <v>18470</v>
      </c>
      <c r="AF1269" s="20" t="s">
        <v>69</v>
      </c>
      <c r="AG1269" s="20" t="s">
        <v>18477</v>
      </c>
      <c r="AH1269" s="20"/>
      <c r="AI1269" s="20"/>
      <c r="AJ1269" s="20" t="s">
        <v>18463</v>
      </c>
      <c r="AK1269" s="20" t="s">
        <v>18463</v>
      </c>
      <c r="AL1269" s="20" t="s">
        <v>14788</v>
      </c>
      <c r="AM1269" s="20" t="s">
        <v>15199</v>
      </c>
      <c r="AN1269" s="20" t="s">
        <v>105</v>
      </c>
      <c r="AO1269" s="20"/>
    </row>
    <row r="1270" spans="1:41" x14ac:dyDescent="0.2">
      <c r="A1270" s="20" t="s">
        <v>13908</v>
      </c>
      <c r="B1270" s="20" t="s">
        <v>18454</v>
      </c>
      <c r="C1270" s="20" t="s">
        <v>18455</v>
      </c>
      <c r="D1270" s="20" t="s">
        <v>360</v>
      </c>
      <c r="E1270" s="20" t="s">
        <v>13910</v>
      </c>
      <c r="F1270" s="20" t="s">
        <v>421</v>
      </c>
      <c r="G1270" s="20" t="s">
        <v>18456</v>
      </c>
      <c r="H1270" s="20" t="s">
        <v>14694</v>
      </c>
      <c r="I1270" s="20" t="s">
        <v>18457</v>
      </c>
      <c r="J1270" s="20" t="s">
        <v>101</v>
      </c>
      <c r="K1270" s="20" t="s">
        <v>14696</v>
      </c>
      <c r="L1270" s="20" t="s">
        <v>18458</v>
      </c>
      <c r="M1270" s="20"/>
      <c r="N1270" s="20" t="s">
        <v>14698</v>
      </c>
      <c r="O1270" s="20" t="s">
        <v>15195</v>
      </c>
      <c r="P1270" s="20" t="s">
        <v>14787</v>
      </c>
      <c r="Q1270" s="20"/>
      <c r="R1270" s="20"/>
      <c r="S1270" s="20" t="s">
        <v>18459</v>
      </c>
      <c r="T1270" s="20" t="s">
        <v>14704</v>
      </c>
      <c r="U1270" s="20" t="s">
        <v>18478</v>
      </c>
      <c r="V1270" s="20" t="s">
        <v>18479</v>
      </c>
      <c r="W1270" s="20"/>
      <c r="X1270" s="20"/>
      <c r="Y1270" s="20" t="s">
        <v>69</v>
      </c>
      <c r="Z1270" s="20"/>
      <c r="AA1270" s="20" t="s">
        <v>18469</v>
      </c>
      <c r="AB1270" s="20" t="s">
        <v>68</v>
      </c>
      <c r="AC1270" s="20" t="s">
        <v>69</v>
      </c>
      <c r="AD1270" s="20" t="s">
        <v>69</v>
      </c>
      <c r="AE1270" s="20" t="s">
        <v>18470</v>
      </c>
      <c r="AF1270" s="20" t="s">
        <v>69</v>
      </c>
      <c r="AG1270" s="20" t="s">
        <v>18480</v>
      </c>
      <c r="AH1270" s="20"/>
      <c r="AI1270" s="20"/>
      <c r="AJ1270" s="20" t="s">
        <v>18463</v>
      </c>
      <c r="AK1270" s="20" t="s">
        <v>18463</v>
      </c>
      <c r="AL1270" s="20" t="s">
        <v>14788</v>
      </c>
      <c r="AM1270" s="20" t="s">
        <v>15199</v>
      </c>
      <c r="AN1270" s="20" t="s">
        <v>105</v>
      </c>
      <c r="AO1270" s="20"/>
    </row>
    <row r="1271" spans="1:41" x14ac:dyDescent="0.2">
      <c r="A1271" s="20" t="s">
        <v>13908</v>
      </c>
      <c r="B1271" s="20" t="s">
        <v>18454</v>
      </c>
      <c r="C1271" s="20" t="s">
        <v>18455</v>
      </c>
      <c r="D1271" s="20" t="s">
        <v>360</v>
      </c>
      <c r="E1271" s="20" t="s">
        <v>13910</v>
      </c>
      <c r="F1271" s="20" t="s">
        <v>421</v>
      </c>
      <c r="G1271" s="20" t="s">
        <v>18456</v>
      </c>
      <c r="H1271" s="20" t="s">
        <v>14694</v>
      </c>
      <c r="I1271" s="20" t="s">
        <v>18457</v>
      </c>
      <c r="J1271" s="20" t="s">
        <v>101</v>
      </c>
      <c r="K1271" s="20" t="s">
        <v>14696</v>
      </c>
      <c r="L1271" s="20" t="s">
        <v>18458</v>
      </c>
      <c r="M1271" s="20"/>
      <c r="N1271" s="20" t="s">
        <v>14698</v>
      </c>
      <c r="O1271" s="20" t="s">
        <v>15195</v>
      </c>
      <c r="P1271" s="20" t="s">
        <v>14787</v>
      </c>
      <c r="Q1271" s="20"/>
      <c r="R1271" s="20"/>
      <c r="S1271" s="20" t="s">
        <v>18459</v>
      </c>
      <c r="T1271" s="20" t="s">
        <v>14704</v>
      </c>
      <c r="U1271" s="20" t="s">
        <v>17756</v>
      </c>
      <c r="V1271" s="20" t="s">
        <v>18481</v>
      </c>
      <c r="W1271" s="20"/>
      <c r="X1271" s="20"/>
      <c r="Y1271" s="20" t="s">
        <v>69</v>
      </c>
      <c r="Z1271" s="20"/>
      <c r="AA1271" s="20" t="s">
        <v>18469</v>
      </c>
      <c r="AB1271" s="20" t="s">
        <v>68</v>
      </c>
      <c r="AC1271" s="20" t="s">
        <v>69</v>
      </c>
      <c r="AD1271" s="20" t="s">
        <v>69</v>
      </c>
      <c r="AE1271" s="20" t="s">
        <v>18470</v>
      </c>
      <c r="AF1271" s="20" t="s">
        <v>69</v>
      </c>
      <c r="AG1271" s="20" t="s">
        <v>18482</v>
      </c>
      <c r="AH1271" s="20"/>
      <c r="AI1271" s="20"/>
      <c r="AJ1271" s="20" t="s">
        <v>18463</v>
      </c>
      <c r="AK1271" s="20" t="s">
        <v>18463</v>
      </c>
      <c r="AL1271" s="20" t="s">
        <v>14788</v>
      </c>
      <c r="AM1271" s="20" t="s">
        <v>15199</v>
      </c>
      <c r="AN1271" s="20" t="s">
        <v>105</v>
      </c>
      <c r="AO1271" s="20"/>
    </row>
    <row r="1272" spans="1:41" x14ac:dyDescent="0.2">
      <c r="A1272" s="20" t="s">
        <v>13908</v>
      </c>
      <c r="B1272" s="20" t="s">
        <v>18454</v>
      </c>
      <c r="C1272" s="20" t="s">
        <v>18455</v>
      </c>
      <c r="D1272" s="20" t="s">
        <v>360</v>
      </c>
      <c r="E1272" s="20" t="s">
        <v>13910</v>
      </c>
      <c r="F1272" s="20" t="s">
        <v>421</v>
      </c>
      <c r="G1272" s="20" t="s">
        <v>18456</v>
      </c>
      <c r="H1272" s="20" t="s">
        <v>14694</v>
      </c>
      <c r="I1272" s="20" t="s">
        <v>18457</v>
      </c>
      <c r="J1272" s="20" t="s">
        <v>101</v>
      </c>
      <c r="K1272" s="20" t="s">
        <v>14696</v>
      </c>
      <c r="L1272" s="20" t="s">
        <v>18458</v>
      </c>
      <c r="M1272" s="20"/>
      <c r="N1272" s="20" t="s">
        <v>14698</v>
      </c>
      <c r="O1272" s="20" t="s">
        <v>15195</v>
      </c>
      <c r="P1272" s="20" t="s">
        <v>14787</v>
      </c>
      <c r="Q1272" s="20"/>
      <c r="R1272" s="20"/>
      <c r="S1272" s="20" t="s">
        <v>18459</v>
      </c>
      <c r="T1272" s="20" t="s">
        <v>14704</v>
      </c>
      <c r="U1272" s="20" t="s">
        <v>18483</v>
      </c>
      <c r="V1272" s="20" t="s">
        <v>17168</v>
      </c>
      <c r="W1272" s="20"/>
      <c r="X1272" s="20"/>
      <c r="Y1272" s="20" t="s">
        <v>69</v>
      </c>
      <c r="Z1272" s="20"/>
      <c r="AA1272" s="20" t="s">
        <v>18469</v>
      </c>
      <c r="AB1272" s="20" t="s">
        <v>68</v>
      </c>
      <c r="AC1272" s="20" t="s">
        <v>69</v>
      </c>
      <c r="AD1272" s="20" t="s">
        <v>69</v>
      </c>
      <c r="AE1272" s="20" t="s">
        <v>18470</v>
      </c>
      <c r="AF1272" s="20" t="s">
        <v>69</v>
      </c>
      <c r="AG1272" s="20" t="s">
        <v>18484</v>
      </c>
      <c r="AH1272" s="20"/>
      <c r="AI1272" s="20"/>
      <c r="AJ1272" s="20" t="s">
        <v>18463</v>
      </c>
      <c r="AK1272" s="20" t="s">
        <v>18463</v>
      </c>
      <c r="AL1272" s="20" t="s">
        <v>14788</v>
      </c>
      <c r="AM1272" s="20" t="s">
        <v>15199</v>
      </c>
      <c r="AN1272" s="20" t="s">
        <v>105</v>
      </c>
      <c r="AO1272" s="20"/>
    </row>
    <row r="1273" spans="1:41" x14ac:dyDescent="0.2">
      <c r="A1273" s="20" t="s">
        <v>13908</v>
      </c>
      <c r="B1273" s="20" t="s">
        <v>18454</v>
      </c>
      <c r="C1273" s="20" t="s">
        <v>18455</v>
      </c>
      <c r="D1273" s="20" t="s">
        <v>360</v>
      </c>
      <c r="E1273" s="20" t="s">
        <v>13910</v>
      </c>
      <c r="F1273" s="20" t="s">
        <v>421</v>
      </c>
      <c r="G1273" s="20" t="s">
        <v>18456</v>
      </c>
      <c r="H1273" s="20" t="s">
        <v>14694</v>
      </c>
      <c r="I1273" s="20" t="s">
        <v>18457</v>
      </c>
      <c r="J1273" s="20" t="s">
        <v>101</v>
      </c>
      <c r="K1273" s="20" t="s">
        <v>14696</v>
      </c>
      <c r="L1273" s="20" t="s">
        <v>18458</v>
      </c>
      <c r="M1273" s="20"/>
      <c r="N1273" s="20" t="s">
        <v>14698</v>
      </c>
      <c r="O1273" s="20" t="s">
        <v>15195</v>
      </c>
      <c r="P1273" s="20" t="s">
        <v>14787</v>
      </c>
      <c r="Q1273" s="20"/>
      <c r="R1273" s="20"/>
      <c r="S1273" s="20" t="s">
        <v>18459</v>
      </c>
      <c r="T1273" s="20" t="s">
        <v>14704</v>
      </c>
      <c r="U1273" s="20" t="s">
        <v>18485</v>
      </c>
      <c r="V1273" s="20" t="s">
        <v>18486</v>
      </c>
      <c r="W1273" s="20"/>
      <c r="X1273" s="20"/>
      <c r="Y1273" s="20" t="s">
        <v>69</v>
      </c>
      <c r="Z1273" s="20"/>
      <c r="AA1273" s="20" t="s">
        <v>18469</v>
      </c>
      <c r="AB1273" s="20" t="s">
        <v>68</v>
      </c>
      <c r="AC1273" s="20" t="s">
        <v>69</v>
      </c>
      <c r="AD1273" s="20" t="s">
        <v>69</v>
      </c>
      <c r="AE1273" s="20" t="s">
        <v>18470</v>
      </c>
      <c r="AF1273" s="20" t="s">
        <v>69</v>
      </c>
      <c r="AG1273" s="20" t="s">
        <v>18487</v>
      </c>
      <c r="AH1273" s="20"/>
      <c r="AI1273" s="20"/>
      <c r="AJ1273" s="20" t="s">
        <v>18463</v>
      </c>
      <c r="AK1273" s="20" t="s">
        <v>18463</v>
      </c>
      <c r="AL1273" s="20" t="s">
        <v>14788</v>
      </c>
      <c r="AM1273" s="20" t="s">
        <v>15199</v>
      </c>
      <c r="AN1273" s="20" t="s">
        <v>105</v>
      </c>
      <c r="AO1273" s="20"/>
    </row>
    <row r="1274" spans="1:41" x14ac:dyDescent="0.2">
      <c r="A1274" s="20" t="s">
        <v>13908</v>
      </c>
      <c r="B1274" s="20" t="s">
        <v>18454</v>
      </c>
      <c r="C1274" s="20" t="s">
        <v>18455</v>
      </c>
      <c r="D1274" s="20" t="s">
        <v>360</v>
      </c>
      <c r="E1274" s="20" t="s">
        <v>13910</v>
      </c>
      <c r="F1274" s="20" t="s">
        <v>421</v>
      </c>
      <c r="G1274" s="20" t="s">
        <v>18456</v>
      </c>
      <c r="H1274" s="20" t="s">
        <v>14694</v>
      </c>
      <c r="I1274" s="20" t="s">
        <v>18457</v>
      </c>
      <c r="J1274" s="20" t="s">
        <v>101</v>
      </c>
      <c r="K1274" s="20" t="s">
        <v>14696</v>
      </c>
      <c r="L1274" s="20" t="s">
        <v>18458</v>
      </c>
      <c r="M1274" s="20"/>
      <c r="N1274" s="20" t="s">
        <v>14698</v>
      </c>
      <c r="O1274" s="20" t="s">
        <v>15195</v>
      </c>
      <c r="P1274" s="20" t="s">
        <v>14787</v>
      </c>
      <c r="Q1274" s="20"/>
      <c r="R1274" s="20"/>
      <c r="S1274" s="20" t="s">
        <v>18459</v>
      </c>
      <c r="T1274" s="20" t="s">
        <v>14704</v>
      </c>
      <c r="U1274" s="20" t="s">
        <v>18488</v>
      </c>
      <c r="V1274" s="20" t="s">
        <v>18489</v>
      </c>
      <c r="W1274" s="20"/>
      <c r="X1274" s="20"/>
      <c r="Y1274" s="20" t="s">
        <v>69</v>
      </c>
      <c r="Z1274" s="20"/>
      <c r="AA1274" s="20" t="s">
        <v>18469</v>
      </c>
      <c r="AB1274" s="20" t="s">
        <v>68</v>
      </c>
      <c r="AC1274" s="20" t="s">
        <v>69</v>
      </c>
      <c r="AD1274" s="20" t="s">
        <v>69</v>
      </c>
      <c r="AE1274" s="20" t="s">
        <v>18470</v>
      </c>
      <c r="AF1274" s="20" t="s">
        <v>69</v>
      </c>
      <c r="AG1274" s="20" t="s">
        <v>18490</v>
      </c>
      <c r="AH1274" s="20"/>
      <c r="AI1274" s="20"/>
      <c r="AJ1274" s="20" t="s">
        <v>18463</v>
      </c>
      <c r="AK1274" s="20" t="s">
        <v>18463</v>
      </c>
      <c r="AL1274" s="20" t="s">
        <v>14788</v>
      </c>
      <c r="AM1274" s="20" t="s">
        <v>15199</v>
      </c>
      <c r="AN1274" s="20" t="s">
        <v>105</v>
      </c>
      <c r="AO1274" s="20"/>
    </row>
    <row r="1275" spans="1:41" x14ac:dyDescent="0.2">
      <c r="A1275" s="20" t="s">
        <v>13908</v>
      </c>
      <c r="B1275" s="20" t="s">
        <v>18454</v>
      </c>
      <c r="C1275" s="20" t="s">
        <v>18455</v>
      </c>
      <c r="D1275" s="20" t="s">
        <v>360</v>
      </c>
      <c r="E1275" s="20" t="s">
        <v>13910</v>
      </c>
      <c r="F1275" s="20" t="s">
        <v>421</v>
      </c>
      <c r="G1275" s="20" t="s">
        <v>18456</v>
      </c>
      <c r="H1275" s="20" t="s">
        <v>14694</v>
      </c>
      <c r="I1275" s="20" t="s">
        <v>18457</v>
      </c>
      <c r="J1275" s="20" t="s">
        <v>101</v>
      </c>
      <c r="K1275" s="20" t="s">
        <v>14696</v>
      </c>
      <c r="L1275" s="20" t="s">
        <v>18458</v>
      </c>
      <c r="M1275" s="20"/>
      <c r="N1275" s="20" t="s">
        <v>14698</v>
      </c>
      <c r="O1275" s="20" t="s">
        <v>15195</v>
      </c>
      <c r="P1275" s="20" t="s">
        <v>14787</v>
      </c>
      <c r="Q1275" s="20"/>
      <c r="R1275" s="20"/>
      <c r="S1275" s="20" t="s">
        <v>18459</v>
      </c>
      <c r="T1275" s="20" t="s">
        <v>14704</v>
      </c>
      <c r="U1275" s="20" t="s">
        <v>16802</v>
      </c>
      <c r="V1275" s="20" t="s">
        <v>18491</v>
      </c>
      <c r="W1275" s="20"/>
      <c r="X1275" s="20"/>
      <c r="Y1275" s="20" t="s">
        <v>69</v>
      </c>
      <c r="Z1275" s="20"/>
      <c r="AA1275" s="20" t="s">
        <v>18469</v>
      </c>
      <c r="AB1275" s="20" t="s">
        <v>68</v>
      </c>
      <c r="AC1275" s="20" t="s">
        <v>69</v>
      </c>
      <c r="AD1275" s="20" t="s">
        <v>69</v>
      </c>
      <c r="AE1275" s="20" t="s">
        <v>18470</v>
      </c>
      <c r="AF1275" s="20" t="s">
        <v>69</v>
      </c>
      <c r="AG1275" s="20" t="s">
        <v>18492</v>
      </c>
      <c r="AH1275" s="20"/>
      <c r="AI1275" s="20"/>
      <c r="AJ1275" s="20" t="s">
        <v>18463</v>
      </c>
      <c r="AK1275" s="20" t="s">
        <v>18463</v>
      </c>
      <c r="AL1275" s="20" t="s">
        <v>14788</v>
      </c>
      <c r="AM1275" s="20" t="s">
        <v>15199</v>
      </c>
      <c r="AN1275" s="20" t="s">
        <v>105</v>
      </c>
      <c r="AO1275" s="20"/>
    </row>
    <row r="1276" spans="1:41" x14ac:dyDescent="0.2">
      <c r="A1276" s="20" t="s">
        <v>13908</v>
      </c>
      <c r="B1276" s="20" t="s">
        <v>18454</v>
      </c>
      <c r="C1276" s="20" t="s">
        <v>18455</v>
      </c>
      <c r="D1276" s="20" t="s">
        <v>360</v>
      </c>
      <c r="E1276" s="20" t="s">
        <v>13910</v>
      </c>
      <c r="F1276" s="20" t="s">
        <v>421</v>
      </c>
      <c r="G1276" s="20" t="s">
        <v>18456</v>
      </c>
      <c r="H1276" s="20" t="s">
        <v>14694</v>
      </c>
      <c r="I1276" s="20" t="s">
        <v>18457</v>
      </c>
      <c r="J1276" s="20" t="s">
        <v>101</v>
      </c>
      <c r="K1276" s="20" t="s">
        <v>14696</v>
      </c>
      <c r="L1276" s="20" t="s">
        <v>18458</v>
      </c>
      <c r="M1276" s="20"/>
      <c r="N1276" s="20" t="s">
        <v>14698</v>
      </c>
      <c r="O1276" s="20" t="s">
        <v>15195</v>
      </c>
      <c r="P1276" s="20" t="s">
        <v>14787</v>
      </c>
      <c r="Q1276" s="20"/>
      <c r="R1276" s="20"/>
      <c r="S1276" s="20" t="s">
        <v>18459</v>
      </c>
      <c r="T1276" s="20" t="s">
        <v>14704</v>
      </c>
      <c r="U1276" s="20" t="s">
        <v>18493</v>
      </c>
      <c r="V1276" s="20" t="s">
        <v>14767</v>
      </c>
      <c r="W1276" s="20"/>
      <c r="X1276" s="20"/>
      <c r="Y1276" s="20" t="s">
        <v>69</v>
      </c>
      <c r="Z1276" s="20"/>
      <c r="AA1276" s="20" t="s">
        <v>18469</v>
      </c>
      <c r="AB1276" s="20" t="s">
        <v>68</v>
      </c>
      <c r="AC1276" s="20" t="s">
        <v>69</v>
      </c>
      <c r="AD1276" s="20" t="s">
        <v>69</v>
      </c>
      <c r="AE1276" s="20" t="s">
        <v>18470</v>
      </c>
      <c r="AF1276" s="20" t="s">
        <v>69</v>
      </c>
      <c r="AG1276" s="20" t="s">
        <v>18494</v>
      </c>
      <c r="AH1276" s="20"/>
      <c r="AI1276" s="20"/>
      <c r="AJ1276" s="20" t="s">
        <v>18463</v>
      </c>
      <c r="AK1276" s="20" t="s">
        <v>18463</v>
      </c>
      <c r="AL1276" s="20" t="s">
        <v>14788</v>
      </c>
      <c r="AM1276" s="20" t="s">
        <v>15199</v>
      </c>
      <c r="AN1276" s="20" t="s">
        <v>105</v>
      </c>
      <c r="AO1276" s="20"/>
    </row>
    <row r="1277" spans="1:41" x14ac:dyDescent="0.2">
      <c r="A1277" s="20" t="s">
        <v>13908</v>
      </c>
      <c r="B1277" s="20" t="s">
        <v>18454</v>
      </c>
      <c r="C1277" s="20" t="s">
        <v>18455</v>
      </c>
      <c r="D1277" s="20" t="s">
        <v>360</v>
      </c>
      <c r="E1277" s="20" t="s">
        <v>13910</v>
      </c>
      <c r="F1277" s="20" t="s">
        <v>421</v>
      </c>
      <c r="G1277" s="20" t="s">
        <v>18456</v>
      </c>
      <c r="H1277" s="20" t="s">
        <v>14694</v>
      </c>
      <c r="I1277" s="20" t="s">
        <v>18457</v>
      </c>
      <c r="J1277" s="20" t="s">
        <v>101</v>
      </c>
      <c r="K1277" s="20" t="s">
        <v>14696</v>
      </c>
      <c r="L1277" s="20" t="s">
        <v>18458</v>
      </c>
      <c r="M1277" s="20"/>
      <c r="N1277" s="20" t="s">
        <v>14698</v>
      </c>
      <c r="O1277" s="20" t="s">
        <v>15195</v>
      </c>
      <c r="P1277" s="20" t="s">
        <v>14787</v>
      </c>
      <c r="Q1277" s="20"/>
      <c r="R1277" s="20"/>
      <c r="S1277" s="20" t="s">
        <v>18459</v>
      </c>
      <c r="T1277" s="20" t="s">
        <v>14704</v>
      </c>
      <c r="U1277" s="20" t="s">
        <v>14778</v>
      </c>
      <c r="V1277" s="20" t="s">
        <v>18488</v>
      </c>
      <c r="W1277" s="20"/>
      <c r="X1277" s="20"/>
      <c r="Y1277" s="20" t="s">
        <v>69</v>
      </c>
      <c r="Z1277" s="20"/>
      <c r="AA1277" s="20" t="s">
        <v>18469</v>
      </c>
      <c r="AB1277" s="20" t="s">
        <v>68</v>
      </c>
      <c r="AC1277" s="20" t="s">
        <v>69</v>
      </c>
      <c r="AD1277" s="20" t="s">
        <v>69</v>
      </c>
      <c r="AE1277" s="20" t="s">
        <v>18470</v>
      </c>
      <c r="AF1277" s="20" t="s">
        <v>69</v>
      </c>
      <c r="AG1277" s="20" t="s">
        <v>18495</v>
      </c>
      <c r="AH1277" s="20"/>
      <c r="AI1277" s="20"/>
      <c r="AJ1277" s="20" t="s">
        <v>18463</v>
      </c>
      <c r="AK1277" s="20" t="s">
        <v>18463</v>
      </c>
      <c r="AL1277" s="20" t="s">
        <v>14788</v>
      </c>
      <c r="AM1277" s="20" t="s">
        <v>15199</v>
      </c>
      <c r="AN1277" s="20" t="s">
        <v>105</v>
      </c>
      <c r="AO1277" s="20"/>
    </row>
    <row r="1278" spans="1:41" x14ac:dyDescent="0.2">
      <c r="A1278" s="20" t="s">
        <v>13908</v>
      </c>
      <c r="B1278" s="20" t="s">
        <v>18454</v>
      </c>
      <c r="C1278" s="20" t="s">
        <v>18455</v>
      </c>
      <c r="D1278" s="20" t="s">
        <v>360</v>
      </c>
      <c r="E1278" s="20" t="s">
        <v>13910</v>
      </c>
      <c r="F1278" s="20" t="s">
        <v>421</v>
      </c>
      <c r="G1278" s="20" t="s">
        <v>18456</v>
      </c>
      <c r="H1278" s="20" t="s">
        <v>14694</v>
      </c>
      <c r="I1278" s="20" t="s">
        <v>18457</v>
      </c>
      <c r="J1278" s="20" t="s">
        <v>101</v>
      </c>
      <c r="K1278" s="20" t="s">
        <v>14696</v>
      </c>
      <c r="L1278" s="20" t="s">
        <v>18458</v>
      </c>
      <c r="M1278" s="20"/>
      <c r="N1278" s="20" t="s">
        <v>14698</v>
      </c>
      <c r="O1278" s="20" t="s">
        <v>15195</v>
      </c>
      <c r="P1278" s="20" t="s">
        <v>14787</v>
      </c>
      <c r="Q1278" s="20"/>
      <c r="R1278" s="20"/>
      <c r="S1278" s="20" t="s">
        <v>18459</v>
      </c>
      <c r="T1278" s="20" t="s">
        <v>14709</v>
      </c>
      <c r="U1278" s="20" t="s">
        <v>15067</v>
      </c>
      <c r="V1278" s="20" t="s">
        <v>15117</v>
      </c>
      <c r="W1278" s="20"/>
      <c r="X1278" s="20"/>
      <c r="Y1278" s="20" t="s">
        <v>69</v>
      </c>
      <c r="Z1278" s="20"/>
      <c r="AA1278" s="20" t="s">
        <v>18469</v>
      </c>
      <c r="AB1278" s="20" t="s">
        <v>68</v>
      </c>
      <c r="AC1278" s="20" t="s">
        <v>69</v>
      </c>
      <c r="AD1278" s="20" t="s">
        <v>69</v>
      </c>
      <c r="AE1278" s="20" t="s">
        <v>18496</v>
      </c>
      <c r="AF1278" s="20" t="s">
        <v>69</v>
      </c>
      <c r="AG1278" s="20" t="s">
        <v>18471</v>
      </c>
      <c r="AH1278" s="20"/>
      <c r="AI1278" s="20"/>
      <c r="AJ1278" s="20" t="s">
        <v>18463</v>
      </c>
      <c r="AK1278" s="20" t="s">
        <v>18463</v>
      </c>
      <c r="AL1278" s="20" t="s">
        <v>14788</v>
      </c>
      <c r="AM1278" s="20" t="s">
        <v>15199</v>
      </c>
      <c r="AN1278" s="20" t="s">
        <v>105</v>
      </c>
      <c r="AO1278" s="20"/>
    </row>
    <row r="1279" spans="1:41" x14ac:dyDescent="0.2">
      <c r="A1279" s="20" t="s">
        <v>13908</v>
      </c>
      <c r="B1279" s="20" t="s">
        <v>18454</v>
      </c>
      <c r="C1279" s="20" t="s">
        <v>18455</v>
      </c>
      <c r="D1279" s="20" t="s">
        <v>360</v>
      </c>
      <c r="E1279" s="20" t="s">
        <v>13910</v>
      </c>
      <c r="F1279" s="20" t="s">
        <v>421</v>
      </c>
      <c r="G1279" s="20" t="s">
        <v>18456</v>
      </c>
      <c r="H1279" s="20" t="s">
        <v>14694</v>
      </c>
      <c r="I1279" s="20" t="s">
        <v>18457</v>
      </c>
      <c r="J1279" s="20" t="s">
        <v>101</v>
      </c>
      <c r="K1279" s="20" t="s">
        <v>14696</v>
      </c>
      <c r="L1279" s="20" t="s">
        <v>18458</v>
      </c>
      <c r="M1279" s="20"/>
      <c r="N1279" s="20" t="s">
        <v>14698</v>
      </c>
      <c r="O1279" s="20" t="s">
        <v>15195</v>
      </c>
      <c r="P1279" s="20" t="s">
        <v>14787</v>
      </c>
      <c r="Q1279" s="20"/>
      <c r="R1279" s="20"/>
      <c r="S1279" s="20" t="s">
        <v>18459</v>
      </c>
      <c r="T1279" s="20" t="s">
        <v>14709</v>
      </c>
      <c r="U1279" s="20" t="s">
        <v>18497</v>
      </c>
      <c r="V1279" s="20" t="s">
        <v>15411</v>
      </c>
      <c r="W1279" s="20"/>
      <c r="X1279" s="20"/>
      <c r="Y1279" s="20" t="s">
        <v>69</v>
      </c>
      <c r="Z1279" s="20"/>
      <c r="AA1279" s="20" t="s">
        <v>18469</v>
      </c>
      <c r="AB1279" s="20" t="s">
        <v>68</v>
      </c>
      <c r="AC1279" s="20" t="s">
        <v>69</v>
      </c>
      <c r="AD1279" s="20" t="s">
        <v>69</v>
      </c>
      <c r="AE1279" s="20" t="s">
        <v>18496</v>
      </c>
      <c r="AF1279" s="20" t="s">
        <v>69</v>
      </c>
      <c r="AG1279" s="20" t="s">
        <v>18473</v>
      </c>
      <c r="AH1279" s="20"/>
      <c r="AI1279" s="20"/>
      <c r="AJ1279" s="20" t="s">
        <v>18463</v>
      </c>
      <c r="AK1279" s="20" t="s">
        <v>18463</v>
      </c>
      <c r="AL1279" s="20" t="s">
        <v>14788</v>
      </c>
      <c r="AM1279" s="20" t="s">
        <v>15199</v>
      </c>
      <c r="AN1279" s="20" t="s">
        <v>105</v>
      </c>
      <c r="AO1279" s="20"/>
    </row>
    <row r="1280" spans="1:41" x14ac:dyDescent="0.2">
      <c r="A1280" s="20" t="s">
        <v>13908</v>
      </c>
      <c r="B1280" s="20" t="s">
        <v>18454</v>
      </c>
      <c r="C1280" s="20" t="s">
        <v>18455</v>
      </c>
      <c r="D1280" s="20" t="s">
        <v>360</v>
      </c>
      <c r="E1280" s="20" t="s">
        <v>13910</v>
      </c>
      <c r="F1280" s="20" t="s">
        <v>421</v>
      </c>
      <c r="G1280" s="20" t="s">
        <v>18456</v>
      </c>
      <c r="H1280" s="20" t="s">
        <v>14694</v>
      </c>
      <c r="I1280" s="20" t="s">
        <v>18457</v>
      </c>
      <c r="J1280" s="20" t="s">
        <v>101</v>
      </c>
      <c r="K1280" s="20" t="s">
        <v>14696</v>
      </c>
      <c r="L1280" s="20" t="s">
        <v>18458</v>
      </c>
      <c r="M1280" s="20"/>
      <c r="N1280" s="20" t="s">
        <v>14698</v>
      </c>
      <c r="O1280" s="20" t="s">
        <v>15195</v>
      </c>
      <c r="P1280" s="20" t="s">
        <v>14787</v>
      </c>
      <c r="Q1280" s="20"/>
      <c r="R1280" s="20"/>
      <c r="S1280" s="20" t="s">
        <v>18459</v>
      </c>
      <c r="T1280" s="20" t="s">
        <v>14709</v>
      </c>
      <c r="U1280" s="20" t="s">
        <v>18498</v>
      </c>
      <c r="V1280" s="20" t="s">
        <v>18499</v>
      </c>
      <c r="W1280" s="20"/>
      <c r="X1280" s="20"/>
      <c r="Y1280" s="20" t="s">
        <v>69</v>
      </c>
      <c r="Z1280" s="20"/>
      <c r="AA1280" s="20" t="s">
        <v>18469</v>
      </c>
      <c r="AB1280" s="20" t="s">
        <v>68</v>
      </c>
      <c r="AC1280" s="20" t="s">
        <v>69</v>
      </c>
      <c r="AD1280" s="20" t="s">
        <v>69</v>
      </c>
      <c r="AE1280" s="20" t="s">
        <v>18496</v>
      </c>
      <c r="AF1280" s="20" t="s">
        <v>69</v>
      </c>
      <c r="AG1280" s="20" t="s">
        <v>18474</v>
      </c>
      <c r="AH1280" s="20"/>
      <c r="AI1280" s="20"/>
      <c r="AJ1280" s="20" t="s">
        <v>18463</v>
      </c>
      <c r="AK1280" s="20" t="s">
        <v>18463</v>
      </c>
      <c r="AL1280" s="20" t="s">
        <v>14788</v>
      </c>
      <c r="AM1280" s="20" t="s">
        <v>15199</v>
      </c>
      <c r="AN1280" s="20" t="s">
        <v>105</v>
      </c>
      <c r="AO1280" s="20"/>
    </row>
    <row r="1281" spans="1:41" x14ac:dyDescent="0.2">
      <c r="A1281" s="20" t="s">
        <v>13908</v>
      </c>
      <c r="B1281" s="20" t="s">
        <v>18454</v>
      </c>
      <c r="C1281" s="20" t="s">
        <v>18455</v>
      </c>
      <c r="D1281" s="20" t="s">
        <v>360</v>
      </c>
      <c r="E1281" s="20" t="s">
        <v>13910</v>
      </c>
      <c r="F1281" s="20" t="s">
        <v>421</v>
      </c>
      <c r="G1281" s="20" t="s">
        <v>18456</v>
      </c>
      <c r="H1281" s="20" t="s">
        <v>14694</v>
      </c>
      <c r="I1281" s="20" t="s">
        <v>18457</v>
      </c>
      <c r="J1281" s="20" t="s">
        <v>101</v>
      </c>
      <c r="K1281" s="20" t="s">
        <v>14696</v>
      </c>
      <c r="L1281" s="20" t="s">
        <v>18458</v>
      </c>
      <c r="M1281" s="20"/>
      <c r="N1281" s="20" t="s">
        <v>14698</v>
      </c>
      <c r="O1281" s="20" t="s">
        <v>15195</v>
      </c>
      <c r="P1281" s="20" t="s">
        <v>14787</v>
      </c>
      <c r="Q1281" s="20"/>
      <c r="R1281" s="20"/>
      <c r="S1281" s="20" t="s">
        <v>18459</v>
      </c>
      <c r="T1281" s="20" t="s">
        <v>14709</v>
      </c>
      <c r="U1281" s="20" t="s">
        <v>15131</v>
      </c>
      <c r="V1281" s="20" t="s">
        <v>18500</v>
      </c>
      <c r="W1281" s="20"/>
      <c r="X1281" s="20"/>
      <c r="Y1281" s="20" t="s">
        <v>69</v>
      </c>
      <c r="Z1281" s="20"/>
      <c r="AA1281" s="20" t="s">
        <v>18469</v>
      </c>
      <c r="AB1281" s="20" t="s">
        <v>68</v>
      </c>
      <c r="AC1281" s="20" t="s">
        <v>69</v>
      </c>
      <c r="AD1281" s="20" t="s">
        <v>69</v>
      </c>
      <c r="AE1281" s="20" t="s">
        <v>18496</v>
      </c>
      <c r="AF1281" s="20" t="s">
        <v>69</v>
      </c>
      <c r="AG1281" s="20" t="s">
        <v>18477</v>
      </c>
      <c r="AH1281" s="20"/>
      <c r="AI1281" s="20"/>
      <c r="AJ1281" s="20" t="s">
        <v>18463</v>
      </c>
      <c r="AK1281" s="20" t="s">
        <v>18463</v>
      </c>
      <c r="AL1281" s="20" t="s">
        <v>14788</v>
      </c>
      <c r="AM1281" s="20" t="s">
        <v>15199</v>
      </c>
      <c r="AN1281" s="20" t="s">
        <v>105</v>
      </c>
      <c r="AO1281" s="20"/>
    </row>
    <row r="1282" spans="1:41" x14ac:dyDescent="0.2">
      <c r="A1282" s="20" t="s">
        <v>13908</v>
      </c>
      <c r="B1282" s="20" t="s">
        <v>18454</v>
      </c>
      <c r="C1282" s="20" t="s">
        <v>18455</v>
      </c>
      <c r="D1282" s="20" t="s">
        <v>360</v>
      </c>
      <c r="E1282" s="20" t="s">
        <v>13910</v>
      </c>
      <c r="F1282" s="20" t="s">
        <v>421</v>
      </c>
      <c r="G1282" s="20" t="s">
        <v>18456</v>
      </c>
      <c r="H1282" s="20" t="s">
        <v>14694</v>
      </c>
      <c r="I1282" s="20" t="s">
        <v>18457</v>
      </c>
      <c r="J1282" s="20" t="s">
        <v>101</v>
      </c>
      <c r="K1282" s="20" t="s">
        <v>14696</v>
      </c>
      <c r="L1282" s="20" t="s">
        <v>18458</v>
      </c>
      <c r="M1282" s="20"/>
      <c r="N1282" s="20" t="s">
        <v>14698</v>
      </c>
      <c r="O1282" s="20" t="s">
        <v>15195</v>
      </c>
      <c r="P1282" s="20" t="s">
        <v>14787</v>
      </c>
      <c r="Q1282" s="20"/>
      <c r="R1282" s="20"/>
      <c r="S1282" s="20" t="s">
        <v>18459</v>
      </c>
      <c r="T1282" s="20" t="s">
        <v>14709</v>
      </c>
      <c r="U1282" s="20" t="s">
        <v>18501</v>
      </c>
      <c r="V1282" s="20" t="s">
        <v>15300</v>
      </c>
      <c r="W1282" s="20"/>
      <c r="X1282" s="20"/>
      <c r="Y1282" s="20" t="s">
        <v>69</v>
      </c>
      <c r="Z1282" s="20"/>
      <c r="AA1282" s="20" t="s">
        <v>18469</v>
      </c>
      <c r="AB1282" s="20" t="s">
        <v>68</v>
      </c>
      <c r="AC1282" s="20" t="s">
        <v>69</v>
      </c>
      <c r="AD1282" s="20" t="s">
        <v>69</v>
      </c>
      <c r="AE1282" s="20" t="s">
        <v>18496</v>
      </c>
      <c r="AF1282" s="20" t="s">
        <v>69</v>
      </c>
      <c r="AG1282" s="20" t="s">
        <v>18480</v>
      </c>
      <c r="AH1282" s="20"/>
      <c r="AI1282" s="20"/>
      <c r="AJ1282" s="20" t="s">
        <v>18463</v>
      </c>
      <c r="AK1282" s="20" t="s">
        <v>18463</v>
      </c>
      <c r="AL1282" s="20" t="s">
        <v>14788</v>
      </c>
      <c r="AM1282" s="20" t="s">
        <v>15199</v>
      </c>
      <c r="AN1282" s="20" t="s">
        <v>105</v>
      </c>
      <c r="AO1282" s="20"/>
    </row>
    <row r="1283" spans="1:41" x14ac:dyDescent="0.2">
      <c r="A1283" s="20" t="s">
        <v>13908</v>
      </c>
      <c r="B1283" s="20" t="s">
        <v>18454</v>
      </c>
      <c r="C1283" s="20" t="s">
        <v>18455</v>
      </c>
      <c r="D1283" s="20" t="s">
        <v>360</v>
      </c>
      <c r="E1283" s="20" t="s">
        <v>13910</v>
      </c>
      <c r="F1283" s="20" t="s">
        <v>421</v>
      </c>
      <c r="G1283" s="20" t="s">
        <v>18456</v>
      </c>
      <c r="H1283" s="20" t="s">
        <v>14694</v>
      </c>
      <c r="I1283" s="20" t="s">
        <v>18457</v>
      </c>
      <c r="J1283" s="20" t="s">
        <v>101</v>
      </c>
      <c r="K1283" s="20" t="s">
        <v>14696</v>
      </c>
      <c r="L1283" s="20" t="s">
        <v>18458</v>
      </c>
      <c r="M1283" s="20"/>
      <c r="N1283" s="20" t="s">
        <v>14698</v>
      </c>
      <c r="O1283" s="20" t="s">
        <v>15195</v>
      </c>
      <c r="P1283" s="20" t="s">
        <v>14787</v>
      </c>
      <c r="Q1283" s="20"/>
      <c r="R1283" s="20"/>
      <c r="S1283" s="20" t="s">
        <v>18459</v>
      </c>
      <c r="T1283" s="20" t="s">
        <v>14709</v>
      </c>
      <c r="U1283" s="20" t="s">
        <v>15367</v>
      </c>
      <c r="V1283" s="20" t="s">
        <v>18499</v>
      </c>
      <c r="W1283" s="20"/>
      <c r="X1283" s="20"/>
      <c r="Y1283" s="20" t="s">
        <v>69</v>
      </c>
      <c r="Z1283" s="20"/>
      <c r="AA1283" s="20" t="s">
        <v>18469</v>
      </c>
      <c r="AB1283" s="20" t="s">
        <v>68</v>
      </c>
      <c r="AC1283" s="20" t="s">
        <v>69</v>
      </c>
      <c r="AD1283" s="20" t="s">
        <v>69</v>
      </c>
      <c r="AE1283" s="20" t="s">
        <v>18496</v>
      </c>
      <c r="AF1283" s="20" t="s">
        <v>69</v>
      </c>
      <c r="AG1283" s="20" t="s">
        <v>18482</v>
      </c>
      <c r="AH1283" s="20"/>
      <c r="AI1283" s="20"/>
      <c r="AJ1283" s="20" t="s">
        <v>18463</v>
      </c>
      <c r="AK1283" s="20" t="s">
        <v>18463</v>
      </c>
      <c r="AL1283" s="20" t="s">
        <v>14788</v>
      </c>
      <c r="AM1283" s="20" t="s">
        <v>15199</v>
      </c>
      <c r="AN1283" s="20" t="s">
        <v>105</v>
      </c>
      <c r="AO1283" s="20"/>
    </row>
    <row r="1284" spans="1:41" x14ac:dyDescent="0.2">
      <c r="A1284" s="20" t="s">
        <v>13908</v>
      </c>
      <c r="B1284" s="20" t="s">
        <v>18454</v>
      </c>
      <c r="C1284" s="20" t="s">
        <v>18455</v>
      </c>
      <c r="D1284" s="20" t="s">
        <v>360</v>
      </c>
      <c r="E1284" s="20" t="s">
        <v>13910</v>
      </c>
      <c r="F1284" s="20" t="s">
        <v>421</v>
      </c>
      <c r="G1284" s="20" t="s">
        <v>18456</v>
      </c>
      <c r="H1284" s="20" t="s">
        <v>14694</v>
      </c>
      <c r="I1284" s="20" t="s">
        <v>18457</v>
      </c>
      <c r="J1284" s="20" t="s">
        <v>101</v>
      </c>
      <c r="K1284" s="20" t="s">
        <v>14696</v>
      </c>
      <c r="L1284" s="20" t="s">
        <v>18458</v>
      </c>
      <c r="M1284" s="20"/>
      <c r="N1284" s="20" t="s">
        <v>14698</v>
      </c>
      <c r="O1284" s="20" t="s">
        <v>15195</v>
      </c>
      <c r="P1284" s="20" t="s">
        <v>14787</v>
      </c>
      <c r="Q1284" s="20"/>
      <c r="R1284" s="20"/>
      <c r="S1284" s="20" t="s">
        <v>18459</v>
      </c>
      <c r="T1284" s="20" t="s">
        <v>14709</v>
      </c>
      <c r="U1284" s="20" t="s">
        <v>15057</v>
      </c>
      <c r="V1284" s="20" t="s">
        <v>18502</v>
      </c>
      <c r="W1284" s="20"/>
      <c r="X1284" s="20"/>
      <c r="Y1284" s="20" t="s">
        <v>69</v>
      </c>
      <c r="Z1284" s="20"/>
      <c r="AA1284" s="20" t="s">
        <v>18469</v>
      </c>
      <c r="AB1284" s="20" t="s">
        <v>68</v>
      </c>
      <c r="AC1284" s="20" t="s">
        <v>69</v>
      </c>
      <c r="AD1284" s="20" t="s">
        <v>69</v>
      </c>
      <c r="AE1284" s="20" t="s">
        <v>18496</v>
      </c>
      <c r="AF1284" s="20" t="s">
        <v>69</v>
      </c>
      <c r="AG1284" s="20" t="s">
        <v>18484</v>
      </c>
      <c r="AH1284" s="20"/>
      <c r="AI1284" s="20"/>
      <c r="AJ1284" s="20" t="s">
        <v>18463</v>
      </c>
      <c r="AK1284" s="20" t="s">
        <v>18463</v>
      </c>
      <c r="AL1284" s="20" t="s">
        <v>14788</v>
      </c>
      <c r="AM1284" s="20" t="s">
        <v>15199</v>
      </c>
      <c r="AN1284" s="20" t="s">
        <v>105</v>
      </c>
      <c r="AO1284" s="20"/>
    </row>
    <row r="1285" spans="1:41" x14ac:dyDescent="0.2">
      <c r="A1285" s="20" t="s">
        <v>13908</v>
      </c>
      <c r="B1285" s="20" t="s">
        <v>18454</v>
      </c>
      <c r="C1285" s="20" t="s">
        <v>18455</v>
      </c>
      <c r="D1285" s="20" t="s">
        <v>360</v>
      </c>
      <c r="E1285" s="20" t="s">
        <v>13910</v>
      </c>
      <c r="F1285" s="20" t="s">
        <v>421</v>
      </c>
      <c r="G1285" s="20" t="s">
        <v>18456</v>
      </c>
      <c r="H1285" s="20" t="s">
        <v>14694</v>
      </c>
      <c r="I1285" s="20" t="s">
        <v>18457</v>
      </c>
      <c r="J1285" s="20" t="s">
        <v>101</v>
      </c>
      <c r="K1285" s="20" t="s">
        <v>14696</v>
      </c>
      <c r="L1285" s="20" t="s">
        <v>18458</v>
      </c>
      <c r="M1285" s="20"/>
      <c r="N1285" s="20" t="s">
        <v>14698</v>
      </c>
      <c r="O1285" s="20" t="s">
        <v>15195</v>
      </c>
      <c r="P1285" s="20" t="s">
        <v>14787</v>
      </c>
      <c r="Q1285" s="20"/>
      <c r="R1285" s="20"/>
      <c r="S1285" s="20" t="s">
        <v>18459</v>
      </c>
      <c r="T1285" s="20" t="s">
        <v>14709</v>
      </c>
      <c r="U1285" s="20" t="s">
        <v>18503</v>
      </c>
      <c r="V1285" s="20" t="s">
        <v>15305</v>
      </c>
      <c r="W1285" s="20"/>
      <c r="X1285" s="20"/>
      <c r="Y1285" s="20" t="s">
        <v>69</v>
      </c>
      <c r="Z1285" s="20"/>
      <c r="AA1285" s="20" t="s">
        <v>18469</v>
      </c>
      <c r="AB1285" s="20" t="s">
        <v>68</v>
      </c>
      <c r="AC1285" s="20" t="s">
        <v>69</v>
      </c>
      <c r="AD1285" s="20" t="s">
        <v>69</v>
      </c>
      <c r="AE1285" s="20" t="s">
        <v>18496</v>
      </c>
      <c r="AF1285" s="20" t="s">
        <v>69</v>
      </c>
      <c r="AG1285" s="20" t="s">
        <v>18487</v>
      </c>
      <c r="AH1285" s="20"/>
      <c r="AI1285" s="20"/>
      <c r="AJ1285" s="20" t="s">
        <v>18463</v>
      </c>
      <c r="AK1285" s="20" t="s">
        <v>18463</v>
      </c>
      <c r="AL1285" s="20" t="s">
        <v>14788</v>
      </c>
      <c r="AM1285" s="20" t="s">
        <v>15199</v>
      </c>
      <c r="AN1285" s="20" t="s">
        <v>105</v>
      </c>
      <c r="AO1285" s="20"/>
    </row>
    <row r="1286" spans="1:41" x14ac:dyDescent="0.2">
      <c r="A1286" s="20" t="s">
        <v>13908</v>
      </c>
      <c r="B1286" s="20" t="s">
        <v>18454</v>
      </c>
      <c r="C1286" s="20" t="s">
        <v>18455</v>
      </c>
      <c r="D1286" s="20" t="s">
        <v>360</v>
      </c>
      <c r="E1286" s="20" t="s">
        <v>13910</v>
      </c>
      <c r="F1286" s="20" t="s">
        <v>421</v>
      </c>
      <c r="G1286" s="20" t="s">
        <v>18456</v>
      </c>
      <c r="H1286" s="20" t="s">
        <v>14694</v>
      </c>
      <c r="I1286" s="20" t="s">
        <v>18457</v>
      </c>
      <c r="J1286" s="20" t="s">
        <v>101</v>
      </c>
      <c r="K1286" s="20" t="s">
        <v>14696</v>
      </c>
      <c r="L1286" s="20" t="s">
        <v>18458</v>
      </c>
      <c r="M1286" s="20"/>
      <c r="N1286" s="20" t="s">
        <v>14698</v>
      </c>
      <c r="O1286" s="20" t="s">
        <v>15195</v>
      </c>
      <c r="P1286" s="20" t="s">
        <v>14787</v>
      </c>
      <c r="Q1286" s="20"/>
      <c r="R1286" s="20"/>
      <c r="S1286" s="20" t="s">
        <v>18459</v>
      </c>
      <c r="T1286" s="20" t="s">
        <v>14709</v>
      </c>
      <c r="U1286" s="20" t="s">
        <v>18504</v>
      </c>
      <c r="V1286" s="20" t="s">
        <v>15907</v>
      </c>
      <c r="W1286" s="20"/>
      <c r="X1286" s="20"/>
      <c r="Y1286" s="20" t="s">
        <v>69</v>
      </c>
      <c r="Z1286" s="20"/>
      <c r="AA1286" s="20" t="s">
        <v>18469</v>
      </c>
      <c r="AB1286" s="20" t="s">
        <v>68</v>
      </c>
      <c r="AC1286" s="20" t="s">
        <v>69</v>
      </c>
      <c r="AD1286" s="20" t="s">
        <v>69</v>
      </c>
      <c r="AE1286" s="20" t="s">
        <v>18496</v>
      </c>
      <c r="AF1286" s="20" t="s">
        <v>69</v>
      </c>
      <c r="AG1286" s="20" t="s">
        <v>18490</v>
      </c>
      <c r="AH1286" s="20"/>
      <c r="AI1286" s="20"/>
      <c r="AJ1286" s="20" t="s">
        <v>18463</v>
      </c>
      <c r="AK1286" s="20" t="s">
        <v>18463</v>
      </c>
      <c r="AL1286" s="20" t="s">
        <v>14788</v>
      </c>
      <c r="AM1286" s="20" t="s">
        <v>15199</v>
      </c>
      <c r="AN1286" s="20" t="s">
        <v>105</v>
      </c>
      <c r="AO1286" s="20"/>
    </row>
    <row r="1287" spans="1:41" x14ac:dyDescent="0.2">
      <c r="A1287" s="20" t="s">
        <v>13908</v>
      </c>
      <c r="B1287" s="20" t="s">
        <v>18454</v>
      </c>
      <c r="C1287" s="20" t="s">
        <v>18455</v>
      </c>
      <c r="D1287" s="20" t="s">
        <v>360</v>
      </c>
      <c r="E1287" s="20" t="s">
        <v>13910</v>
      </c>
      <c r="F1287" s="20" t="s">
        <v>421</v>
      </c>
      <c r="G1287" s="20" t="s">
        <v>18456</v>
      </c>
      <c r="H1287" s="20" t="s">
        <v>14694</v>
      </c>
      <c r="I1287" s="20" t="s">
        <v>18457</v>
      </c>
      <c r="J1287" s="20" t="s">
        <v>101</v>
      </c>
      <c r="K1287" s="20" t="s">
        <v>14696</v>
      </c>
      <c r="L1287" s="20" t="s">
        <v>18458</v>
      </c>
      <c r="M1287" s="20"/>
      <c r="N1287" s="20" t="s">
        <v>14698</v>
      </c>
      <c r="O1287" s="20" t="s">
        <v>15195</v>
      </c>
      <c r="P1287" s="20" t="s">
        <v>14787</v>
      </c>
      <c r="Q1287" s="20"/>
      <c r="R1287" s="20"/>
      <c r="S1287" s="20" t="s">
        <v>18459</v>
      </c>
      <c r="T1287" s="20" t="s">
        <v>14709</v>
      </c>
      <c r="U1287" s="20" t="s">
        <v>15427</v>
      </c>
      <c r="V1287" s="20" t="s">
        <v>18503</v>
      </c>
      <c r="W1287" s="20"/>
      <c r="X1287" s="20"/>
      <c r="Y1287" s="20" t="s">
        <v>69</v>
      </c>
      <c r="Z1287" s="20"/>
      <c r="AA1287" s="20" t="s">
        <v>18469</v>
      </c>
      <c r="AB1287" s="20" t="s">
        <v>68</v>
      </c>
      <c r="AC1287" s="20" t="s">
        <v>69</v>
      </c>
      <c r="AD1287" s="20" t="s">
        <v>69</v>
      </c>
      <c r="AE1287" s="20" t="s">
        <v>18496</v>
      </c>
      <c r="AF1287" s="20" t="s">
        <v>69</v>
      </c>
      <c r="AG1287" s="20" t="s">
        <v>18492</v>
      </c>
      <c r="AH1287" s="20"/>
      <c r="AI1287" s="20"/>
      <c r="AJ1287" s="20" t="s">
        <v>18463</v>
      </c>
      <c r="AK1287" s="20" t="s">
        <v>18463</v>
      </c>
      <c r="AL1287" s="20" t="s">
        <v>14788</v>
      </c>
      <c r="AM1287" s="20" t="s">
        <v>15199</v>
      </c>
      <c r="AN1287" s="20" t="s">
        <v>105</v>
      </c>
      <c r="AO1287" s="20"/>
    </row>
    <row r="1288" spans="1:41" x14ac:dyDescent="0.2">
      <c r="A1288" s="20" t="s">
        <v>13908</v>
      </c>
      <c r="B1288" s="20" t="s">
        <v>18454</v>
      </c>
      <c r="C1288" s="20" t="s">
        <v>18455</v>
      </c>
      <c r="D1288" s="20" t="s">
        <v>360</v>
      </c>
      <c r="E1288" s="20" t="s">
        <v>13910</v>
      </c>
      <c r="F1288" s="20" t="s">
        <v>421</v>
      </c>
      <c r="G1288" s="20" t="s">
        <v>18456</v>
      </c>
      <c r="H1288" s="20" t="s">
        <v>14694</v>
      </c>
      <c r="I1288" s="20" t="s">
        <v>18457</v>
      </c>
      <c r="J1288" s="20" t="s">
        <v>101</v>
      </c>
      <c r="K1288" s="20" t="s">
        <v>14696</v>
      </c>
      <c r="L1288" s="20" t="s">
        <v>18458</v>
      </c>
      <c r="M1288" s="20"/>
      <c r="N1288" s="20" t="s">
        <v>14698</v>
      </c>
      <c r="O1288" s="20" t="s">
        <v>15195</v>
      </c>
      <c r="P1288" s="20" t="s">
        <v>14787</v>
      </c>
      <c r="Q1288" s="20"/>
      <c r="R1288" s="20"/>
      <c r="S1288" s="20" t="s">
        <v>18459</v>
      </c>
      <c r="T1288" s="20" t="s">
        <v>14709</v>
      </c>
      <c r="U1288" s="20" t="s">
        <v>18505</v>
      </c>
      <c r="V1288" s="20" t="s">
        <v>18503</v>
      </c>
      <c r="W1288" s="20"/>
      <c r="X1288" s="20"/>
      <c r="Y1288" s="20" t="s">
        <v>69</v>
      </c>
      <c r="Z1288" s="20"/>
      <c r="AA1288" s="20" t="s">
        <v>18469</v>
      </c>
      <c r="AB1288" s="20" t="s">
        <v>68</v>
      </c>
      <c r="AC1288" s="20" t="s">
        <v>69</v>
      </c>
      <c r="AD1288" s="20" t="s">
        <v>69</v>
      </c>
      <c r="AE1288" s="20" t="s">
        <v>18496</v>
      </c>
      <c r="AF1288" s="20" t="s">
        <v>69</v>
      </c>
      <c r="AG1288" s="20" t="s">
        <v>18494</v>
      </c>
      <c r="AH1288" s="20"/>
      <c r="AI1288" s="20"/>
      <c r="AJ1288" s="20" t="s">
        <v>18463</v>
      </c>
      <c r="AK1288" s="20" t="s">
        <v>18463</v>
      </c>
      <c r="AL1288" s="20" t="s">
        <v>14788</v>
      </c>
      <c r="AM1288" s="20" t="s">
        <v>15199</v>
      </c>
      <c r="AN1288" s="20" t="s">
        <v>105</v>
      </c>
      <c r="AO1288" s="20"/>
    </row>
    <row r="1289" spans="1:41" x14ac:dyDescent="0.2">
      <c r="A1289" s="20" t="s">
        <v>13908</v>
      </c>
      <c r="B1289" s="20" t="s">
        <v>18454</v>
      </c>
      <c r="C1289" s="20" t="s">
        <v>18455</v>
      </c>
      <c r="D1289" s="20" t="s">
        <v>360</v>
      </c>
      <c r="E1289" s="20" t="s">
        <v>13910</v>
      </c>
      <c r="F1289" s="20" t="s">
        <v>421</v>
      </c>
      <c r="G1289" s="20" t="s">
        <v>18456</v>
      </c>
      <c r="H1289" s="20" t="s">
        <v>14694</v>
      </c>
      <c r="I1289" s="20" t="s">
        <v>18457</v>
      </c>
      <c r="J1289" s="20" t="s">
        <v>101</v>
      </c>
      <c r="K1289" s="20" t="s">
        <v>14696</v>
      </c>
      <c r="L1289" s="20" t="s">
        <v>18458</v>
      </c>
      <c r="M1289" s="20"/>
      <c r="N1289" s="20" t="s">
        <v>14698</v>
      </c>
      <c r="O1289" s="20" t="s">
        <v>15195</v>
      </c>
      <c r="P1289" s="20" t="s">
        <v>14787</v>
      </c>
      <c r="Q1289" s="20"/>
      <c r="R1289" s="20"/>
      <c r="S1289" s="20" t="s">
        <v>18459</v>
      </c>
      <c r="T1289" s="20" t="s">
        <v>14709</v>
      </c>
      <c r="U1289" s="20" t="s">
        <v>18506</v>
      </c>
      <c r="V1289" s="20" t="s">
        <v>18507</v>
      </c>
      <c r="W1289" s="20"/>
      <c r="X1289" s="20"/>
      <c r="Y1289" s="20" t="s">
        <v>69</v>
      </c>
      <c r="Z1289" s="20"/>
      <c r="AA1289" s="20" t="s">
        <v>18469</v>
      </c>
      <c r="AB1289" s="20" t="s">
        <v>68</v>
      </c>
      <c r="AC1289" s="20" t="s">
        <v>69</v>
      </c>
      <c r="AD1289" s="20" t="s">
        <v>69</v>
      </c>
      <c r="AE1289" s="20" t="s">
        <v>18496</v>
      </c>
      <c r="AF1289" s="20" t="s">
        <v>69</v>
      </c>
      <c r="AG1289" s="20" t="s">
        <v>18495</v>
      </c>
      <c r="AH1289" s="20"/>
      <c r="AI1289" s="20"/>
      <c r="AJ1289" s="20" t="s">
        <v>18463</v>
      </c>
      <c r="AK1289" s="20" t="s">
        <v>18463</v>
      </c>
      <c r="AL1289" s="20" t="s">
        <v>14788</v>
      </c>
      <c r="AM1289" s="20" t="s">
        <v>15199</v>
      </c>
      <c r="AN1289" s="20" t="s">
        <v>105</v>
      </c>
      <c r="AO1289" s="20"/>
    </row>
    <row r="1290" spans="1:41" x14ac:dyDescent="0.2">
      <c r="A1290" s="20" t="s">
        <v>13908</v>
      </c>
      <c r="B1290" s="20" t="s">
        <v>18454</v>
      </c>
      <c r="C1290" s="20" t="s">
        <v>18455</v>
      </c>
      <c r="D1290" s="20" t="s">
        <v>360</v>
      </c>
      <c r="E1290" s="20" t="s">
        <v>13910</v>
      </c>
      <c r="F1290" s="20" t="s">
        <v>421</v>
      </c>
      <c r="G1290" s="20" t="s">
        <v>18456</v>
      </c>
      <c r="H1290" s="20" t="s">
        <v>14694</v>
      </c>
      <c r="I1290" s="20" t="s">
        <v>18457</v>
      </c>
      <c r="J1290" s="20" t="s">
        <v>101</v>
      </c>
      <c r="K1290" s="20" t="s">
        <v>14696</v>
      </c>
      <c r="L1290" s="20" t="s">
        <v>18458</v>
      </c>
      <c r="M1290" s="20"/>
      <c r="N1290" s="20" t="s">
        <v>14698</v>
      </c>
      <c r="O1290" s="20" t="s">
        <v>15195</v>
      </c>
      <c r="P1290" s="20" t="s">
        <v>14787</v>
      </c>
      <c r="Q1290" s="20"/>
      <c r="R1290" s="20"/>
      <c r="S1290" s="20" t="s">
        <v>18459</v>
      </c>
      <c r="T1290" s="20" t="s">
        <v>14704</v>
      </c>
      <c r="U1290" s="20" t="s">
        <v>16811</v>
      </c>
      <c r="V1290" s="20" t="s">
        <v>16789</v>
      </c>
      <c r="W1290" s="20"/>
      <c r="X1290" s="20"/>
      <c r="Y1290" s="20" t="s">
        <v>69</v>
      </c>
      <c r="Z1290" s="20"/>
      <c r="AA1290" s="20" t="s">
        <v>18508</v>
      </c>
      <c r="AB1290" s="20" t="s">
        <v>68</v>
      </c>
      <c r="AC1290" s="20" t="s">
        <v>69</v>
      </c>
      <c r="AD1290" s="20" t="s">
        <v>69</v>
      </c>
      <c r="AE1290" s="20" t="s">
        <v>18509</v>
      </c>
      <c r="AF1290" s="20" t="s">
        <v>69</v>
      </c>
      <c r="AG1290" s="20" t="s">
        <v>18510</v>
      </c>
      <c r="AH1290" s="20"/>
      <c r="AI1290" s="20"/>
      <c r="AJ1290" s="20" t="s">
        <v>18463</v>
      </c>
      <c r="AK1290" s="20" t="s">
        <v>18463</v>
      </c>
      <c r="AL1290" s="20" t="s">
        <v>14788</v>
      </c>
      <c r="AM1290" s="20" t="s">
        <v>15199</v>
      </c>
      <c r="AN1290" s="20" t="s">
        <v>105</v>
      </c>
      <c r="AO1290" s="20"/>
    </row>
    <row r="1291" spans="1:41" x14ac:dyDescent="0.2">
      <c r="A1291" s="20" t="s">
        <v>13908</v>
      </c>
      <c r="B1291" s="20" t="s">
        <v>18454</v>
      </c>
      <c r="C1291" s="20" t="s">
        <v>18455</v>
      </c>
      <c r="D1291" s="20" t="s">
        <v>360</v>
      </c>
      <c r="E1291" s="20" t="s">
        <v>13910</v>
      </c>
      <c r="F1291" s="20" t="s">
        <v>421</v>
      </c>
      <c r="G1291" s="20" t="s">
        <v>18456</v>
      </c>
      <c r="H1291" s="20" t="s">
        <v>14694</v>
      </c>
      <c r="I1291" s="20" t="s">
        <v>18457</v>
      </c>
      <c r="J1291" s="20" t="s">
        <v>101</v>
      </c>
      <c r="K1291" s="20" t="s">
        <v>14696</v>
      </c>
      <c r="L1291" s="20" t="s">
        <v>18458</v>
      </c>
      <c r="M1291" s="20"/>
      <c r="N1291" s="20" t="s">
        <v>14698</v>
      </c>
      <c r="O1291" s="20" t="s">
        <v>15195</v>
      </c>
      <c r="P1291" s="20" t="s">
        <v>14787</v>
      </c>
      <c r="Q1291" s="20"/>
      <c r="R1291" s="20"/>
      <c r="S1291" s="20" t="s">
        <v>18459</v>
      </c>
      <c r="T1291" s="20" t="s">
        <v>14704</v>
      </c>
      <c r="U1291" s="20" t="s">
        <v>16100</v>
      </c>
      <c r="V1291" s="20" t="s">
        <v>15556</v>
      </c>
      <c r="W1291" s="20"/>
      <c r="X1291" s="20"/>
      <c r="Y1291" s="20" t="s">
        <v>69</v>
      </c>
      <c r="Z1291" s="20"/>
      <c r="AA1291" s="20" t="s">
        <v>18508</v>
      </c>
      <c r="AB1291" s="20" t="s">
        <v>68</v>
      </c>
      <c r="AC1291" s="20" t="s">
        <v>69</v>
      </c>
      <c r="AD1291" s="20" t="s">
        <v>69</v>
      </c>
      <c r="AE1291" s="20" t="s">
        <v>18509</v>
      </c>
      <c r="AF1291" s="20" t="s">
        <v>69</v>
      </c>
      <c r="AG1291" s="20" t="s">
        <v>18511</v>
      </c>
      <c r="AH1291" s="20"/>
      <c r="AI1291" s="20"/>
      <c r="AJ1291" s="20" t="s">
        <v>18463</v>
      </c>
      <c r="AK1291" s="20" t="s">
        <v>18463</v>
      </c>
      <c r="AL1291" s="20" t="s">
        <v>14788</v>
      </c>
      <c r="AM1291" s="20" t="s">
        <v>15199</v>
      </c>
      <c r="AN1291" s="20" t="s">
        <v>105</v>
      </c>
      <c r="AO1291" s="20"/>
    </row>
    <row r="1292" spans="1:41" x14ac:dyDescent="0.2">
      <c r="A1292" s="20" t="s">
        <v>13908</v>
      </c>
      <c r="B1292" s="20" t="s">
        <v>18454</v>
      </c>
      <c r="C1292" s="20" t="s">
        <v>18455</v>
      </c>
      <c r="D1292" s="20" t="s">
        <v>360</v>
      </c>
      <c r="E1292" s="20" t="s">
        <v>13910</v>
      </c>
      <c r="F1292" s="20" t="s">
        <v>421</v>
      </c>
      <c r="G1292" s="20" t="s">
        <v>18456</v>
      </c>
      <c r="H1292" s="20" t="s">
        <v>14694</v>
      </c>
      <c r="I1292" s="20" t="s">
        <v>18457</v>
      </c>
      <c r="J1292" s="20" t="s">
        <v>101</v>
      </c>
      <c r="K1292" s="20" t="s">
        <v>14696</v>
      </c>
      <c r="L1292" s="20" t="s">
        <v>18458</v>
      </c>
      <c r="M1292" s="20"/>
      <c r="N1292" s="20" t="s">
        <v>14698</v>
      </c>
      <c r="O1292" s="20" t="s">
        <v>15195</v>
      </c>
      <c r="P1292" s="20" t="s">
        <v>14787</v>
      </c>
      <c r="Q1292" s="20"/>
      <c r="R1292" s="20"/>
      <c r="S1292" s="20" t="s">
        <v>18459</v>
      </c>
      <c r="T1292" s="20" t="s">
        <v>14704</v>
      </c>
      <c r="U1292" s="20" t="s">
        <v>18512</v>
      </c>
      <c r="V1292" s="20" t="s">
        <v>17138</v>
      </c>
      <c r="W1292" s="20"/>
      <c r="X1292" s="20"/>
      <c r="Y1292" s="20" t="s">
        <v>69</v>
      </c>
      <c r="Z1292" s="20"/>
      <c r="AA1292" s="20" t="s">
        <v>18508</v>
      </c>
      <c r="AB1292" s="20" t="s">
        <v>68</v>
      </c>
      <c r="AC1292" s="20" t="s">
        <v>69</v>
      </c>
      <c r="AD1292" s="20" t="s">
        <v>69</v>
      </c>
      <c r="AE1292" s="20" t="s">
        <v>18509</v>
      </c>
      <c r="AF1292" s="20" t="s">
        <v>69</v>
      </c>
      <c r="AG1292" s="20" t="s">
        <v>18513</v>
      </c>
      <c r="AH1292" s="20"/>
      <c r="AI1292" s="20"/>
      <c r="AJ1292" s="20" t="s">
        <v>18463</v>
      </c>
      <c r="AK1292" s="20" t="s">
        <v>18463</v>
      </c>
      <c r="AL1292" s="20" t="s">
        <v>14788</v>
      </c>
      <c r="AM1292" s="20" t="s">
        <v>15199</v>
      </c>
      <c r="AN1292" s="20" t="s">
        <v>105</v>
      </c>
      <c r="AO1292" s="20"/>
    </row>
    <row r="1293" spans="1:41" x14ac:dyDescent="0.2">
      <c r="A1293" s="20" t="s">
        <v>13908</v>
      </c>
      <c r="B1293" s="20" t="s">
        <v>18454</v>
      </c>
      <c r="C1293" s="20" t="s">
        <v>18455</v>
      </c>
      <c r="D1293" s="20" t="s">
        <v>360</v>
      </c>
      <c r="E1293" s="20" t="s">
        <v>13910</v>
      </c>
      <c r="F1293" s="20" t="s">
        <v>421</v>
      </c>
      <c r="G1293" s="20" t="s">
        <v>18456</v>
      </c>
      <c r="H1293" s="20" t="s">
        <v>14694</v>
      </c>
      <c r="I1293" s="20" t="s">
        <v>18457</v>
      </c>
      <c r="J1293" s="20" t="s">
        <v>101</v>
      </c>
      <c r="K1293" s="20" t="s">
        <v>14696</v>
      </c>
      <c r="L1293" s="20" t="s">
        <v>18458</v>
      </c>
      <c r="M1293" s="20"/>
      <c r="N1293" s="20" t="s">
        <v>14698</v>
      </c>
      <c r="O1293" s="20" t="s">
        <v>15195</v>
      </c>
      <c r="P1293" s="20" t="s">
        <v>14787</v>
      </c>
      <c r="Q1293" s="20"/>
      <c r="R1293" s="20"/>
      <c r="S1293" s="20" t="s">
        <v>18459</v>
      </c>
      <c r="T1293" s="20" t="s">
        <v>14704</v>
      </c>
      <c r="U1293" s="20" t="s">
        <v>18514</v>
      </c>
      <c r="V1293" s="20" t="s">
        <v>16800</v>
      </c>
      <c r="W1293" s="20"/>
      <c r="X1293" s="20"/>
      <c r="Y1293" s="20" t="s">
        <v>69</v>
      </c>
      <c r="Z1293" s="20"/>
      <c r="AA1293" s="20" t="s">
        <v>18508</v>
      </c>
      <c r="AB1293" s="20" t="s">
        <v>68</v>
      </c>
      <c r="AC1293" s="20" t="s">
        <v>69</v>
      </c>
      <c r="AD1293" s="20" t="s">
        <v>69</v>
      </c>
      <c r="AE1293" s="20" t="s">
        <v>18509</v>
      </c>
      <c r="AF1293" s="20" t="s">
        <v>69</v>
      </c>
      <c r="AG1293" s="20" t="s">
        <v>18515</v>
      </c>
      <c r="AH1293" s="20"/>
      <c r="AI1293" s="20"/>
      <c r="AJ1293" s="20" t="s">
        <v>18463</v>
      </c>
      <c r="AK1293" s="20" t="s">
        <v>18463</v>
      </c>
      <c r="AL1293" s="20" t="s">
        <v>14788</v>
      </c>
      <c r="AM1293" s="20" t="s">
        <v>15199</v>
      </c>
      <c r="AN1293" s="20" t="s">
        <v>105</v>
      </c>
      <c r="AO1293" s="20"/>
    </row>
    <row r="1294" spans="1:41" x14ac:dyDescent="0.2">
      <c r="A1294" s="20" t="s">
        <v>13908</v>
      </c>
      <c r="B1294" s="20" t="s">
        <v>18454</v>
      </c>
      <c r="C1294" s="20" t="s">
        <v>18455</v>
      </c>
      <c r="D1294" s="20" t="s">
        <v>360</v>
      </c>
      <c r="E1294" s="20" t="s">
        <v>13910</v>
      </c>
      <c r="F1294" s="20" t="s">
        <v>421</v>
      </c>
      <c r="G1294" s="20" t="s">
        <v>18456</v>
      </c>
      <c r="H1294" s="20" t="s">
        <v>14694</v>
      </c>
      <c r="I1294" s="20" t="s">
        <v>18457</v>
      </c>
      <c r="J1294" s="20" t="s">
        <v>101</v>
      </c>
      <c r="K1294" s="20" t="s">
        <v>14696</v>
      </c>
      <c r="L1294" s="20" t="s">
        <v>18458</v>
      </c>
      <c r="M1294" s="20"/>
      <c r="N1294" s="20" t="s">
        <v>14698</v>
      </c>
      <c r="O1294" s="20" t="s">
        <v>15195</v>
      </c>
      <c r="P1294" s="20" t="s">
        <v>14787</v>
      </c>
      <c r="Q1294" s="20"/>
      <c r="R1294" s="20"/>
      <c r="S1294" s="20" t="s">
        <v>18459</v>
      </c>
      <c r="T1294" s="20" t="s">
        <v>14704</v>
      </c>
      <c r="U1294" s="20" t="s">
        <v>16952</v>
      </c>
      <c r="V1294" s="20" t="s">
        <v>18516</v>
      </c>
      <c r="W1294" s="20"/>
      <c r="X1294" s="20"/>
      <c r="Y1294" s="20" t="s">
        <v>69</v>
      </c>
      <c r="Z1294" s="20"/>
      <c r="AA1294" s="20" t="s">
        <v>18508</v>
      </c>
      <c r="AB1294" s="20" t="s">
        <v>68</v>
      </c>
      <c r="AC1294" s="20" t="s">
        <v>69</v>
      </c>
      <c r="AD1294" s="20" t="s">
        <v>69</v>
      </c>
      <c r="AE1294" s="20" t="s">
        <v>18509</v>
      </c>
      <c r="AF1294" s="20" t="s">
        <v>69</v>
      </c>
      <c r="AG1294" s="20" t="s">
        <v>18517</v>
      </c>
      <c r="AH1294" s="20"/>
      <c r="AI1294" s="20"/>
      <c r="AJ1294" s="20" t="s">
        <v>18463</v>
      </c>
      <c r="AK1294" s="20" t="s">
        <v>18463</v>
      </c>
      <c r="AL1294" s="20" t="s">
        <v>14788</v>
      </c>
      <c r="AM1294" s="20" t="s">
        <v>15199</v>
      </c>
      <c r="AN1294" s="20" t="s">
        <v>105</v>
      </c>
      <c r="AO1294" s="20"/>
    </row>
    <row r="1295" spans="1:41" x14ac:dyDescent="0.2">
      <c r="A1295" s="20" t="s">
        <v>13908</v>
      </c>
      <c r="B1295" s="20" t="s">
        <v>18454</v>
      </c>
      <c r="C1295" s="20" t="s">
        <v>18455</v>
      </c>
      <c r="D1295" s="20" t="s">
        <v>360</v>
      </c>
      <c r="E1295" s="20" t="s">
        <v>13910</v>
      </c>
      <c r="F1295" s="20" t="s">
        <v>421</v>
      </c>
      <c r="G1295" s="20" t="s">
        <v>18456</v>
      </c>
      <c r="H1295" s="20" t="s">
        <v>14694</v>
      </c>
      <c r="I1295" s="20" t="s">
        <v>18457</v>
      </c>
      <c r="J1295" s="20" t="s">
        <v>101</v>
      </c>
      <c r="K1295" s="20" t="s">
        <v>14696</v>
      </c>
      <c r="L1295" s="20" t="s">
        <v>18458</v>
      </c>
      <c r="M1295" s="20"/>
      <c r="N1295" s="20" t="s">
        <v>14698</v>
      </c>
      <c r="O1295" s="20" t="s">
        <v>15195</v>
      </c>
      <c r="P1295" s="20" t="s">
        <v>14787</v>
      </c>
      <c r="Q1295" s="20"/>
      <c r="R1295" s="20"/>
      <c r="S1295" s="20" t="s">
        <v>18459</v>
      </c>
      <c r="T1295" s="20" t="s">
        <v>14704</v>
      </c>
      <c r="U1295" s="20" t="s">
        <v>16512</v>
      </c>
      <c r="V1295" s="20" t="s">
        <v>18518</v>
      </c>
      <c r="W1295" s="20"/>
      <c r="X1295" s="20"/>
      <c r="Y1295" s="20" t="s">
        <v>69</v>
      </c>
      <c r="Z1295" s="20"/>
      <c r="AA1295" s="20" t="s">
        <v>18508</v>
      </c>
      <c r="AB1295" s="20" t="s">
        <v>68</v>
      </c>
      <c r="AC1295" s="20" t="s">
        <v>69</v>
      </c>
      <c r="AD1295" s="20" t="s">
        <v>69</v>
      </c>
      <c r="AE1295" s="20" t="s">
        <v>18509</v>
      </c>
      <c r="AF1295" s="20" t="s">
        <v>69</v>
      </c>
      <c r="AG1295" s="20" t="s">
        <v>18519</v>
      </c>
      <c r="AH1295" s="20"/>
      <c r="AI1295" s="20"/>
      <c r="AJ1295" s="20" t="s">
        <v>18463</v>
      </c>
      <c r="AK1295" s="20" t="s">
        <v>18463</v>
      </c>
      <c r="AL1295" s="20" t="s">
        <v>14788</v>
      </c>
      <c r="AM1295" s="20" t="s">
        <v>15199</v>
      </c>
      <c r="AN1295" s="20" t="s">
        <v>105</v>
      </c>
      <c r="AO1295" s="20"/>
    </row>
    <row r="1296" spans="1:41" x14ac:dyDescent="0.2">
      <c r="A1296" s="20" t="s">
        <v>13908</v>
      </c>
      <c r="B1296" s="20" t="s">
        <v>18454</v>
      </c>
      <c r="C1296" s="20" t="s">
        <v>18455</v>
      </c>
      <c r="D1296" s="20" t="s">
        <v>360</v>
      </c>
      <c r="E1296" s="20" t="s">
        <v>13910</v>
      </c>
      <c r="F1296" s="20" t="s">
        <v>421</v>
      </c>
      <c r="G1296" s="20" t="s">
        <v>18456</v>
      </c>
      <c r="H1296" s="20" t="s">
        <v>14694</v>
      </c>
      <c r="I1296" s="20" t="s">
        <v>18457</v>
      </c>
      <c r="J1296" s="20" t="s">
        <v>101</v>
      </c>
      <c r="K1296" s="20" t="s">
        <v>14696</v>
      </c>
      <c r="L1296" s="20" t="s">
        <v>18458</v>
      </c>
      <c r="M1296" s="20"/>
      <c r="N1296" s="20" t="s">
        <v>14698</v>
      </c>
      <c r="O1296" s="20" t="s">
        <v>15195</v>
      </c>
      <c r="P1296" s="20" t="s">
        <v>14787</v>
      </c>
      <c r="Q1296" s="20"/>
      <c r="R1296" s="20"/>
      <c r="S1296" s="20" t="s">
        <v>18459</v>
      </c>
      <c r="T1296" s="20" t="s">
        <v>14704</v>
      </c>
      <c r="U1296" s="20" t="s">
        <v>18520</v>
      </c>
      <c r="V1296" s="20" t="s">
        <v>18521</v>
      </c>
      <c r="W1296" s="20"/>
      <c r="X1296" s="20"/>
      <c r="Y1296" s="20" t="s">
        <v>69</v>
      </c>
      <c r="Z1296" s="20"/>
      <c r="AA1296" s="20" t="s">
        <v>18508</v>
      </c>
      <c r="AB1296" s="20" t="s">
        <v>68</v>
      </c>
      <c r="AC1296" s="20" t="s">
        <v>69</v>
      </c>
      <c r="AD1296" s="20" t="s">
        <v>69</v>
      </c>
      <c r="AE1296" s="20" t="s">
        <v>18509</v>
      </c>
      <c r="AF1296" s="20" t="s">
        <v>69</v>
      </c>
      <c r="AG1296" s="20" t="s">
        <v>18522</v>
      </c>
      <c r="AH1296" s="20"/>
      <c r="AI1296" s="20"/>
      <c r="AJ1296" s="20" t="s">
        <v>18463</v>
      </c>
      <c r="AK1296" s="20" t="s">
        <v>18463</v>
      </c>
      <c r="AL1296" s="20" t="s">
        <v>14788</v>
      </c>
      <c r="AM1296" s="20" t="s">
        <v>15199</v>
      </c>
      <c r="AN1296" s="20" t="s">
        <v>105</v>
      </c>
      <c r="AO1296" s="20"/>
    </row>
    <row r="1297" spans="1:41" x14ac:dyDescent="0.2">
      <c r="A1297" s="20" t="s">
        <v>13908</v>
      </c>
      <c r="B1297" s="20" t="s">
        <v>18454</v>
      </c>
      <c r="C1297" s="20" t="s">
        <v>18455</v>
      </c>
      <c r="D1297" s="20" t="s">
        <v>360</v>
      </c>
      <c r="E1297" s="20" t="s">
        <v>13910</v>
      </c>
      <c r="F1297" s="20" t="s">
        <v>421</v>
      </c>
      <c r="G1297" s="20" t="s">
        <v>18456</v>
      </c>
      <c r="H1297" s="20" t="s">
        <v>14694</v>
      </c>
      <c r="I1297" s="20" t="s">
        <v>18457</v>
      </c>
      <c r="J1297" s="20" t="s">
        <v>101</v>
      </c>
      <c r="K1297" s="20" t="s">
        <v>14696</v>
      </c>
      <c r="L1297" s="20" t="s">
        <v>18458</v>
      </c>
      <c r="M1297" s="20"/>
      <c r="N1297" s="20" t="s">
        <v>14698</v>
      </c>
      <c r="O1297" s="20" t="s">
        <v>15195</v>
      </c>
      <c r="P1297" s="20" t="s">
        <v>14787</v>
      </c>
      <c r="Q1297" s="20"/>
      <c r="R1297" s="20"/>
      <c r="S1297" s="20" t="s">
        <v>18459</v>
      </c>
      <c r="T1297" s="20" t="s">
        <v>14704</v>
      </c>
      <c r="U1297" s="20" t="s">
        <v>18475</v>
      </c>
      <c r="V1297" s="20" t="s">
        <v>18523</v>
      </c>
      <c r="W1297" s="20"/>
      <c r="X1297" s="20"/>
      <c r="Y1297" s="20" t="s">
        <v>69</v>
      </c>
      <c r="Z1297" s="20"/>
      <c r="AA1297" s="20" t="s">
        <v>18508</v>
      </c>
      <c r="AB1297" s="20" t="s">
        <v>68</v>
      </c>
      <c r="AC1297" s="20" t="s">
        <v>69</v>
      </c>
      <c r="AD1297" s="20" t="s">
        <v>69</v>
      </c>
      <c r="AE1297" s="20" t="s">
        <v>18509</v>
      </c>
      <c r="AF1297" s="20" t="s">
        <v>69</v>
      </c>
      <c r="AG1297" s="20" t="s">
        <v>18524</v>
      </c>
      <c r="AH1297" s="20"/>
      <c r="AI1297" s="20"/>
      <c r="AJ1297" s="20" t="s">
        <v>18463</v>
      </c>
      <c r="AK1297" s="20" t="s">
        <v>18463</v>
      </c>
      <c r="AL1297" s="20" t="s">
        <v>14788</v>
      </c>
      <c r="AM1297" s="20" t="s">
        <v>15199</v>
      </c>
      <c r="AN1297" s="20" t="s">
        <v>105</v>
      </c>
      <c r="AO1297" s="20"/>
    </row>
    <row r="1298" spans="1:41" x14ac:dyDescent="0.2">
      <c r="A1298" s="20" t="s">
        <v>13908</v>
      </c>
      <c r="B1298" s="20" t="s">
        <v>18454</v>
      </c>
      <c r="C1298" s="20" t="s">
        <v>18455</v>
      </c>
      <c r="D1298" s="20" t="s">
        <v>360</v>
      </c>
      <c r="E1298" s="20" t="s">
        <v>13910</v>
      </c>
      <c r="F1298" s="20" t="s">
        <v>421</v>
      </c>
      <c r="G1298" s="20" t="s">
        <v>18456</v>
      </c>
      <c r="H1298" s="20" t="s">
        <v>14694</v>
      </c>
      <c r="I1298" s="20" t="s">
        <v>18457</v>
      </c>
      <c r="J1298" s="20" t="s">
        <v>101</v>
      </c>
      <c r="K1298" s="20" t="s">
        <v>14696</v>
      </c>
      <c r="L1298" s="20" t="s">
        <v>18458</v>
      </c>
      <c r="M1298" s="20"/>
      <c r="N1298" s="20" t="s">
        <v>14698</v>
      </c>
      <c r="O1298" s="20" t="s">
        <v>15195</v>
      </c>
      <c r="P1298" s="20" t="s">
        <v>14787</v>
      </c>
      <c r="Q1298" s="20"/>
      <c r="R1298" s="20"/>
      <c r="S1298" s="20" t="s">
        <v>18459</v>
      </c>
      <c r="T1298" s="20" t="s">
        <v>14704</v>
      </c>
      <c r="U1298" s="20" t="s">
        <v>16976</v>
      </c>
      <c r="V1298" s="20" t="s">
        <v>18523</v>
      </c>
      <c r="W1298" s="20"/>
      <c r="X1298" s="20"/>
      <c r="Y1298" s="20" t="s">
        <v>69</v>
      </c>
      <c r="Z1298" s="20"/>
      <c r="AA1298" s="20" t="s">
        <v>18508</v>
      </c>
      <c r="AB1298" s="20" t="s">
        <v>68</v>
      </c>
      <c r="AC1298" s="20" t="s">
        <v>69</v>
      </c>
      <c r="AD1298" s="20" t="s">
        <v>69</v>
      </c>
      <c r="AE1298" s="20" t="s">
        <v>18509</v>
      </c>
      <c r="AF1298" s="20" t="s">
        <v>69</v>
      </c>
      <c r="AG1298" s="20" t="s">
        <v>18525</v>
      </c>
      <c r="AH1298" s="20"/>
      <c r="AI1298" s="20"/>
      <c r="AJ1298" s="20" t="s">
        <v>18463</v>
      </c>
      <c r="AK1298" s="20" t="s">
        <v>18463</v>
      </c>
      <c r="AL1298" s="20" t="s">
        <v>14788</v>
      </c>
      <c r="AM1298" s="20" t="s">
        <v>15199</v>
      </c>
      <c r="AN1298" s="20" t="s">
        <v>105</v>
      </c>
      <c r="AO1298" s="20"/>
    </row>
    <row r="1299" spans="1:41" x14ac:dyDescent="0.2">
      <c r="A1299" s="20" t="s">
        <v>13908</v>
      </c>
      <c r="B1299" s="20" t="s">
        <v>18454</v>
      </c>
      <c r="C1299" s="20" t="s">
        <v>18455</v>
      </c>
      <c r="D1299" s="20" t="s">
        <v>360</v>
      </c>
      <c r="E1299" s="20" t="s">
        <v>13910</v>
      </c>
      <c r="F1299" s="20" t="s">
        <v>421</v>
      </c>
      <c r="G1299" s="20" t="s">
        <v>18456</v>
      </c>
      <c r="H1299" s="20" t="s">
        <v>14694</v>
      </c>
      <c r="I1299" s="20" t="s">
        <v>18457</v>
      </c>
      <c r="J1299" s="20" t="s">
        <v>101</v>
      </c>
      <c r="K1299" s="20" t="s">
        <v>14696</v>
      </c>
      <c r="L1299" s="20" t="s">
        <v>18458</v>
      </c>
      <c r="M1299" s="20"/>
      <c r="N1299" s="20" t="s">
        <v>14698</v>
      </c>
      <c r="O1299" s="20" t="s">
        <v>15195</v>
      </c>
      <c r="P1299" s="20" t="s">
        <v>14787</v>
      </c>
      <c r="Q1299" s="20"/>
      <c r="R1299" s="20"/>
      <c r="S1299" s="20" t="s">
        <v>18459</v>
      </c>
      <c r="T1299" s="20" t="s">
        <v>14704</v>
      </c>
      <c r="U1299" s="20" t="s">
        <v>15531</v>
      </c>
      <c r="V1299" s="20" t="s">
        <v>15207</v>
      </c>
      <c r="W1299" s="20"/>
      <c r="X1299" s="20"/>
      <c r="Y1299" s="20" t="s">
        <v>69</v>
      </c>
      <c r="Z1299" s="20"/>
      <c r="AA1299" s="20" t="s">
        <v>18508</v>
      </c>
      <c r="AB1299" s="20" t="s">
        <v>68</v>
      </c>
      <c r="AC1299" s="20" t="s">
        <v>69</v>
      </c>
      <c r="AD1299" s="20" t="s">
        <v>69</v>
      </c>
      <c r="AE1299" s="20" t="s">
        <v>18509</v>
      </c>
      <c r="AF1299" s="20" t="s">
        <v>69</v>
      </c>
      <c r="AG1299" s="20" t="s">
        <v>18526</v>
      </c>
      <c r="AH1299" s="20"/>
      <c r="AI1299" s="20"/>
      <c r="AJ1299" s="20" t="s">
        <v>18463</v>
      </c>
      <c r="AK1299" s="20" t="s">
        <v>18463</v>
      </c>
      <c r="AL1299" s="20" t="s">
        <v>14788</v>
      </c>
      <c r="AM1299" s="20" t="s">
        <v>15199</v>
      </c>
      <c r="AN1299" s="20" t="s">
        <v>105</v>
      </c>
      <c r="AO1299" s="20"/>
    </row>
    <row r="1300" spans="1:41" x14ac:dyDescent="0.2">
      <c r="A1300" s="20" t="s">
        <v>13908</v>
      </c>
      <c r="B1300" s="20" t="s">
        <v>18454</v>
      </c>
      <c r="C1300" s="20" t="s">
        <v>18455</v>
      </c>
      <c r="D1300" s="20" t="s">
        <v>360</v>
      </c>
      <c r="E1300" s="20" t="s">
        <v>13910</v>
      </c>
      <c r="F1300" s="20" t="s">
        <v>421</v>
      </c>
      <c r="G1300" s="20" t="s">
        <v>18456</v>
      </c>
      <c r="H1300" s="20" t="s">
        <v>14694</v>
      </c>
      <c r="I1300" s="20" t="s">
        <v>18457</v>
      </c>
      <c r="J1300" s="20" t="s">
        <v>101</v>
      </c>
      <c r="K1300" s="20" t="s">
        <v>14696</v>
      </c>
      <c r="L1300" s="20" t="s">
        <v>18458</v>
      </c>
      <c r="M1300" s="20"/>
      <c r="N1300" s="20" t="s">
        <v>14698</v>
      </c>
      <c r="O1300" s="20" t="s">
        <v>15195</v>
      </c>
      <c r="P1300" s="20" t="s">
        <v>14787</v>
      </c>
      <c r="Q1300" s="20"/>
      <c r="R1300" s="20"/>
      <c r="S1300" s="20" t="s">
        <v>18459</v>
      </c>
      <c r="T1300" s="20" t="s">
        <v>14704</v>
      </c>
      <c r="U1300" s="20" t="s">
        <v>16812</v>
      </c>
      <c r="V1300" s="20" t="s">
        <v>15207</v>
      </c>
      <c r="W1300" s="20"/>
      <c r="X1300" s="20"/>
      <c r="Y1300" s="20" t="s">
        <v>69</v>
      </c>
      <c r="Z1300" s="20"/>
      <c r="AA1300" s="20" t="s">
        <v>18508</v>
      </c>
      <c r="AB1300" s="20" t="s">
        <v>68</v>
      </c>
      <c r="AC1300" s="20" t="s">
        <v>69</v>
      </c>
      <c r="AD1300" s="20" t="s">
        <v>69</v>
      </c>
      <c r="AE1300" s="20" t="s">
        <v>18509</v>
      </c>
      <c r="AF1300" s="20" t="s">
        <v>69</v>
      </c>
      <c r="AG1300" s="20" t="s">
        <v>18527</v>
      </c>
      <c r="AH1300" s="20"/>
      <c r="AI1300" s="20"/>
      <c r="AJ1300" s="20" t="s">
        <v>18463</v>
      </c>
      <c r="AK1300" s="20" t="s">
        <v>18463</v>
      </c>
      <c r="AL1300" s="20" t="s">
        <v>14788</v>
      </c>
      <c r="AM1300" s="20" t="s">
        <v>15199</v>
      </c>
      <c r="AN1300" s="20" t="s">
        <v>105</v>
      </c>
      <c r="AO1300" s="20"/>
    </row>
    <row r="1301" spans="1:41" x14ac:dyDescent="0.2">
      <c r="A1301" s="20" t="s">
        <v>13908</v>
      </c>
      <c r="B1301" s="20" t="s">
        <v>18454</v>
      </c>
      <c r="C1301" s="20" t="s">
        <v>18455</v>
      </c>
      <c r="D1301" s="20" t="s">
        <v>360</v>
      </c>
      <c r="E1301" s="20" t="s">
        <v>13910</v>
      </c>
      <c r="F1301" s="20" t="s">
        <v>421</v>
      </c>
      <c r="G1301" s="20" t="s">
        <v>18456</v>
      </c>
      <c r="H1301" s="20" t="s">
        <v>14694</v>
      </c>
      <c r="I1301" s="20" t="s">
        <v>18457</v>
      </c>
      <c r="J1301" s="20" t="s">
        <v>101</v>
      </c>
      <c r="K1301" s="20" t="s">
        <v>14696</v>
      </c>
      <c r="L1301" s="20" t="s">
        <v>18458</v>
      </c>
      <c r="M1301" s="20"/>
      <c r="N1301" s="20" t="s">
        <v>14698</v>
      </c>
      <c r="O1301" s="20" t="s">
        <v>15195</v>
      </c>
      <c r="P1301" s="20" t="s">
        <v>14787</v>
      </c>
      <c r="Q1301" s="20"/>
      <c r="R1301" s="20"/>
      <c r="S1301" s="20" t="s">
        <v>18459</v>
      </c>
      <c r="T1301" s="20" t="s">
        <v>14709</v>
      </c>
      <c r="U1301" s="20" t="s">
        <v>18506</v>
      </c>
      <c r="V1301" s="20" t="s">
        <v>16445</v>
      </c>
      <c r="W1301" s="20"/>
      <c r="X1301" s="20"/>
      <c r="Y1301" s="20" t="s">
        <v>69</v>
      </c>
      <c r="Z1301" s="20"/>
      <c r="AA1301" s="20" t="s">
        <v>18508</v>
      </c>
      <c r="AB1301" s="20" t="s">
        <v>68</v>
      </c>
      <c r="AC1301" s="20" t="s">
        <v>69</v>
      </c>
      <c r="AD1301" s="20" t="s">
        <v>69</v>
      </c>
      <c r="AE1301" s="20" t="s">
        <v>18528</v>
      </c>
      <c r="AF1301" s="20" t="s">
        <v>69</v>
      </c>
      <c r="AG1301" s="20" t="s">
        <v>18510</v>
      </c>
      <c r="AH1301" s="20"/>
      <c r="AI1301" s="20"/>
      <c r="AJ1301" s="20" t="s">
        <v>18463</v>
      </c>
      <c r="AK1301" s="20" t="s">
        <v>18463</v>
      </c>
      <c r="AL1301" s="20" t="s">
        <v>14788</v>
      </c>
      <c r="AM1301" s="20" t="s">
        <v>15199</v>
      </c>
      <c r="AN1301" s="20" t="s">
        <v>105</v>
      </c>
      <c r="AO1301" s="20"/>
    </row>
    <row r="1302" spans="1:41" x14ac:dyDescent="0.2">
      <c r="A1302" s="20" t="s">
        <v>13908</v>
      </c>
      <c r="B1302" s="20" t="s">
        <v>18454</v>
      </c>
      <c r="C1302" s="20" t="s">
        <v>18455</v>
      </c>
      <c r="D1302" s="20" t="s">
        <v>360</v>
      </c>
      <c r="E1302" s="20" t="s">
        <v>13910</v>
      </c>
      <c r="F1302" s="20" t="s">
        <v>421</v>
      </c>
      <c r="G1302" s="20" t="s">
        <v>18456</v>
      </c>
      <c r="H1302" s="20" t="s">
        <v>14694</v>
      </c>
      <c r="I1302" s="20" t="s">
        <v>18457</v>
      </c>
      <c r="J1302" s="20" t="s">
        <v>101</v>
      </c>
      <c r="K1302" s="20" t="s">
        <v>14696</v>
      </c>
      <c r="L1302" s="20" t="s">
        <v>18458</v>
      </c>
      <c r="M1302" s="20"/>
      <c r="N1302" s="20" t="s">
        <v>14698</v>
      </c>
      <c r="O1302" s="20" t="s">
        <v>15195</v>
      </c>
      <c r="P1302" s="20" t="s">
        <v>14787</v>
      </c>
      <c r="Q1302" s="20"/>
      <c r="R1302" s="20"/>
      <c r="S1302" s="20" t="s">
        <v>18459</v>
      </c>
      <c r="T1302" s="20" t="s">
        <v>14709</v>
      </c>
      <c r="U1302" s="20" t="s">
        <v>15015</v>
      </c>
      <c r="V1302" s="20" t="s">
        <v>15067</v>
      </c>
      <c r="W1302" s="20"/>
      <c r="X1302" s="20"/>
      <c r="Y1302" s="20" t="s">
        <v>69</v>
      </c>
      <c r="Z1302" s="20"/>
      <c r="AA1302" s="20" t="s">
        <v>18508</v>
      </c>
      <c r="AB1302" s="20" t="s">
        <v>68</v>
      </c>
      <c r="AC1302" s="20" t="s">
        <v>69</v>
      </c>
      <c r="AD1302" s="20" t="s">
        <v>69</v>
      </c>
      <c r="AE1302" s="20" t="s">
        <v>18528</v>
      </c>
      <c r="AF1302" s="20" t="s">
        <v>69</v>
      </c>
      <c r="AG1302" s="20" t="s">
        <v>18511</v>
      </c>
      <c r="AH1302" s="20"/>
      <c r="AI1302" s="20"/>
      <c r="AJ1302" s="20" t="s">
        <v>18463</v>
      </c>
      <c r="AK1302" s="20" t="s">
        <v>18463</v>
      </c>
      <c r="AL1302" s="20" t="s">
        <v>14788</v>
      </c>
      <c r="AM1302" s="20" t="s">
        <v>15199</v>
      </c>
      <c r="AN1302" s="20" t="s">
        <v>105</v>
      </c>
      <c r="AO1302" s="20"/>
    </row>
    <row r="1303" spans="1:41" x14ac:dyDescent="0.2">
      <c r="A1303" s="20" t="s">
        <v>13908</v>
      </c>
      <c r="B1303" s="20" t="s">
        <v>18454</v>
      </c>
      <c r="C1303" s="20" t="s">
        <v>18455</v>
      </c>
      <c r="D1303" s="20" t="s">
        <v>360</v>
      </c>
      <c r="E1303" s="20" t="s">
        <v>13910</v>
      </c>
      <c r="F1303" s="20" t="s">
        <v>421</v>
      </c>
      <c r="G1303" s="20" t="s">
        <v>18456</v>
      </c>
      <c r="H1303" s="20" t="s">
        <v>14694</v>
      </c>
      <c r="I1303" s="20" t="s">
        <v>18457</v>
      </c>
      <c r="J1303" s="20" t="s">
        <v>101</v>
      </c>
      <c r="K1303" s="20" t="s">
        <v>14696</v>
      </c>
      <c r="L1303" s="20" t="s">
        <v>18458</v>
      </c>
      <c r="M1303" s="20"/>
      <c r="N1303" s="20" t="s">
        <v>14698</v>
      </c>
      <c r="O1303" s="20" t="s">
        <v>15195</v>
      </c>
      <c r="P1303" s="20" t="s">
        <v>14787</v>
      </c>
      <c r="Q1303" s="20"/>
      <c r="R1303" s="20"/>
      <c r="S1303" s="20" t="s">
        <v>18459</v>
      </c>
      <c r="T1303" s="20" t="s">
        <v>14709</v>
      </c>
      <c r="U1303" s="20" t="s">
        <v>17989</v>
      </c>
      <c r="V1303" s="20" t="s">
        <v>18041</v>
      </c>
      <c r="W1303" s="20"/>
      <c r="X1303" s="20"/>
      <c r="Y1303" s="20" t="s">
        <v>69</v>
      </c>
      <c r="Z1303" s="20"/>
      <c r="AA1303" s="20" t="s">
        <v>18508</v>
      </c>
      <c r="AB1303" s="20" t="s">
        <v>68</v>
      </c>
      <c r="AC1303" s="20" t="s">
        <v>69</v>
      </c>
      <c r="AD1303" s="20" t="s">
        <v>69</v>
      </c>
      <c r="AE1303" s="20" t="s">
        <v>18528</v>
      </c>
      <c r="AF1303" s="20" t="s">
        <v>69</v>
      </c>
      <c r="AG1303" s="20" t="s">
        <v>18513</v>
      </c>
      <c r="AH1303" s="20"/>
      <c r="AI1303" s="20"/>
      <c r="AJ1303" s="20" t="s">
        <v>18463</v>
      </c>
      <c r="AK1303" s="20" t="s">
        <v>18463</v>
      </c>
      <c r="AL1303" s="20" t="s">
        <v>14788</v>
      </c>
      <c r="AM1303" s="20" t="s">
        <v>15199</v>
      </c>
      <c r="AN1303" s="20" t="s">
        <v>105</v>
      </c>
      <c r="AO1303" s="20"/>
    </row>
    <row r="1304" spans="1:41" x14ac:dyDescent="0.2">
      <c r="A1304" s="20" t="s">
        <v>13908</v>
      </c>
      <c r="B1304" s="20" t="s">
        <v>18454</v>
      </c>
      <c r="C1304" s="20" t="s">
        <v>18455</v>
      </c>
      <c r="D1304" s="20" t="s">
        <v>360</v>
      </c>
      <c r="E1304" s="20" t="s">
        <v>13910</v>
      </c>
      <c r="F1304" s="20" t="s">
        <v>421</v>
      </c>
      <c r="G1304" s="20" t="s">
        <v>18456</v>
      </c>
      <c r="H1304" s="20" t="s">
        <v>14694</v>
      </c>
      <c r="I1304" s="20" t="s">
        <v>18457</v>
      </c>
      <c r="J1304" s="20" t="s">
        <v>101</v>
      </c>
      <c r="K1304" s="20" t="s">
        <v>14696</v>
      </c>
      <c r="L1304" s="20" t="s">
        <v>18458</v>
      </c>
      <c r="M1304" s="20"/>
      <c r="N1304" s="20" t="s">
        <v>14698</v>
      </c>
      <c r="O1304" s="20" t="s">
        <v>15195</v>
      </c>
      <c r="P1304" s="20" t="s">
        <v>14787</v>
      </c>
      <c r="Q1304" s="20"/>
      <c r="R1304" s="20"/>
      <c r="S1304" s="20" t="s">
        <v>18459</v>
      </c>
      <c r="T1304" s="20" t="s">
        <v>14709</v>
      </c>
      <c r="U1304" s="20" t="s">
        <v>18529</v>
      </c>
      <c r="V1304" s="20" t="s">
        <v>14917</v>
      </c>
      <c r="W1304" s="20"/>
      <c r="X1304" s="20"/>
      <c r="Y1304" s="20" t="s">
        <v>69</v>
      </c>
      <c r="Z1304" s="20"/>
      <c r="AA1304" s="20" t="s">
        <v>18508</v>
      </c>
      <c r="AB1304" s="20" t="s">
        <v>68</v>
      </c>
      <c r="AC1304" s="20" t="s">
        <v>69</v>
      </c>
      <c r="AD1304" s="20" t="s">
        <v>69</v>
      </c>
      <c r="AE1304" s="20" t="s">
        <v>18528</v>
      </c>
      <c r="AF1304" s="20" t="s">
        <v>69</v>
      </c>
      <c r="AG1304" s="20" t="s">
        <v>18515</v>
      </c>
      <c r="AH1304" s="20"/>
      <c r="AI1304" s="20"/>
      <c r="AJ1304" s="20" t="s">
        <v>18463</v>
      </c>
      <c r="AK1304" s="20" t="s">
        <v>18463</v>
      </c>
      <c r="AL1304" s="20" t="s">
        <v>14788</v>
      </c>
      <c r="AM1304" s="20" t="s">
        <v>15199</v>
      </c>
      <c r="AN1304" s="20" t="s">
        <v>105</v>
      </c>
      <c r="AO1304" s="20"/>
    </row>
    <row r="1305" spans="1:41" x14ac:dyDescent="0.2">
      <c r="A1305" s="20" t="s">
        <v>13908</v>
      </c>
      <c r="B1305" s="20" t="s">
        <v>18454</v>
      </c>
      <c r="C1305" s="20" t="s">
        <v>18455</v>
      </c>
      <c r="D1305" s="20" t="s">
        <v>360</v>
      </c>
      <c r="E1305" s="20" t="s">
        <v>13910</v>
      </c>
      <c r="F1305" s="20" t="s">
        <v>421</v>
      </c>
      <c r="G1305" s="20" t="s">
        <v>18456</v>
      </c>
      <c r="H1305" s="20" t="s">
        <v>14694</v>
      </c>
      <c r="I1305" s="20" t="s">
        <v>18457</v>
      </c>
      <c r="J1305" s="20" t="s">
        <v>101</v>
      </c>
      <c r="K1305" s="20" t="s">
        <v>14696</v>
      </c>
      <c r="L1305" s="20" t="s">
        <v>18458</v>
      </c>
      <c r="M1305" s="20"/>
      <c r="N1305" s="20" t="s">
        <v>14698</v>
      </c>
      <c r="O1305" s="20" t="s">
        <v>15195</v>
      </c>
      <c r="P1305" s="20" t="s">
        <v>14787</v>
      </c>
      <c r="Q1305" s="20"/>
      <c r="R1305" s="20"/>
      <c r="S1305" s="20" t="s">
        <v>18459</v>
      </c>
      <c r="T1305" s="20" t="s">
        <v>14709</v>
      </c>
      <c r="U1305" s="20" t="s">
        <v>18530</v>
      </c>
      <c r="V1305" s="20" t="s">
        <v>14970</v>
      </c>
      <c r="W1305" s="20"/>
      <c r="X1305" s="20"/>
      <c r="Y1305" s="20" t="s">
        <v>69</v>
      </c>
      <c r="Z1305" s="20"/>
      <c r="AA1305" s="20" t="s">
        <v>18508</v>
      </c>
      <c r="AB1305" s="20" t="s">
        <v>68</v>
      </c>
      <c r="AC1305" s="20" t="s">
        <v>69</v>
      </c>
      <c r="AD1305" s="20" t="s">
        <v>69</v>
      </c>
      <c r="AE1305" s="20" t="s">
        <v>18528</v>
      </c>
      <c r="AF1305" s="20" t="s">
        <v>69</v>
      </c>
      <c r="AG1305" s="20" t="s">
        <v>18517</v>
      </c>
      <c r="AH1305" s="20"/>
      <c r="AI1305" s="20"/>
      <c r="AJ1305" s="20" t="s">
        <v>18463</v>
      </c>
      <c r="AK1305" s="20" t="s">
        <v>18463</v>
      </c>
      <c r="AL1305" s="20" t="s">
        <v>14788</v>
      </c>
      <c r="AM1305" s="20" t="s">
        <v>15199</v>
      </c>
      <c r="AN1305" s="20" t="s">
        <v>105</v>
      </c>
      <c r="AO1305" s="20"/>
    </row>
    <row r="1306" spans="1:41" x14ac:dyDescent="0.2">
      <c r="A1306" s="20" t="s">
        <v>13908</v>
      </c>
      <c r="B1306" s="20" t="s">
        <v>18454</v>
      </c>
      <c r="C1306" s="20" t="s">
        <v>18455</v>
      </c>
      <c r="D1306" s="20" t="s">
        <v>360</v>
      </c>
      <c r="E1306" s="20" t="s">
        <v>13910</v>
      </c>
      <c r="F1306" s="20" t="s">
        <v>421</v>
      </c>
      <c r="G1306" s="20" t="s">
        <v>18456</v>
      </c>
      <c r="H1306" s="20" t="s">
        <v>14694</v>
      </c>
      <c r="I1306" s="20" t="s">
        <v>18457</v>
      </c>
      <c r="J1306" s="20" t="s">
        <v>101</v>
      </c>
      <c r="K1306" s="20" t="s">
        <v>14696</v>
      </c>
      <c r="L1306" s="20" t="s">
        <v>18458</v>
      </c>
      <c r="M1306" s="20"/>
      <c r="N1306" s="20" t="s">
        <v>14698</v>
      </c>
      <c r="O1306" s="20" t="s">
        <v>15195</v>
      </c>
      <c r="P1306" s="20" t="s">
        <v>14787</v>
      </c>
      <c r="Q1306" s="20"/>
      <c r="R1306" s="20"/>
      <c r="S1306" s="20" t="s">
        <v>18459</v>
      </c>
      <c r="T1306" s="20" t="s">
        <v>14709</v>
      </c>
      <c r="U1306" s="20" t="s">
        <v>18531</v>
      </c>
      <c r="V1306" s="20" t="s">
        <v>14970</v>
      </c>
      <c r="W1306" s="20"/>
      <c r="X1306" s="20"/>
      <c r="Y1306" s="20" t="s">
        <v>69</v>
      </c>
      <c r="Z1306" s="20"/>
      <c r="AA1306" s="20" t="s">
        <v>18508</v>
      </c>
      <c r="AB1306" s="20" t="s">
        <v>68</v>
      </c>
      <c r="AC1306" s="20" t="s">
        <v>69</v>
      </c>
      <c r="AD1306" s="20" t="s">
        <v>69</v>
      </c>
      <c r="AE1306" s="20" t="s">
        <v>18528</v>
      </c>
      <c r="AF1306" s="20" t="s">
        <v>69</v>
      </c>
      <c r="AG1306" s="20" t="s">
        <v>18519</v>
      </c>
      <c r="AH1306" s="20"/>
      <c r="AI1306" s="20"/>
      <c r="AJ1306" s="20" t="s">
        <v>18463</v>
      </c>
      <c r="AK1306" s="20" t="s">
        <v>18463</v>
      </c>
      <c r="AL1306" s="20" t="s">
        <v>14788</v>
      </c>
      <c r="AM1306" s="20" t="s">
        <v>15199</v>
      </c>
      <c r="AN1306" s="20" t="s">
        <v>105</v>
      </c>
      <c r="AO1306" s="20"/>
    </row>
    <row r="1307" spans="1:41" x14ac:dyDescent="0.2">
      <c r="A1307" s="20" t="s">
        <v>13908</v>
      </c>
      <c r="B1307" s="20" t="s">
        <v>18454</v>
      </c>
      <c r="C1307" s="20" t="s">
        <v>18455</v>
      </c>
      <c r="D1307" s="20" t="s">
        <v>360</v>
      </c>
      <c r="E1307" s="20" t="s">
        <v>13910</v>
      </c>
      <c r="F1307" s="20" t="s">
        <v>421</v>
      </c>
      <c r="G1307" s="20" t="s">
        <v>18456</v>
      </c>
      <c r="H1307" s="20" t="s">
        <v>14694</v>
      </c>
      <c r="I1307" s="20" t="s">
        <v>18457</v>
      </c>
      <c r="J1307" s="20" t="s">
        <v>101</v>
      </c>
      <c r="K1307" s="20" t="s">
        <v>14696</v>
      </c>
      <c r="L1307" s="20" t="s">
        <v>18458</v>
      </c>
      <c r="M1307" s="20"/>
      <c r="N1307" s="20" t="s">
        <v>14698</v>
      </c>
      <c r="O1307" s="20" t="s">
        <v>15195</v>
      </c>
      <c r="P1307" s="20" t="s">
        <v>14787</v>
      </c>
      <c r="Q1307" s="20"/>
      <c r="R1307" s="20"/>
      <c r="S1307" s="20" t="s">
        <v>18459</v>
      </c>
      <c r="T1307" s="20" t="s">
        <v>14709</v>
      </c>
      <c r="U1307" s="20" t="s">
        <v>18532</v>
      </c>
      <c r="V1307" s="20" t="s">
        <v>16339</v>
      </c>
      <c r="W1307" s="20"/>
      <c r="X1307" s="20"/>
      <c r="Y1307" s="20" t="s">
        <v>69</v>
      </c>
      <c r="Z1307" s="20"/>
      <c r="AA1307" s="20" t="s">
        <v>18508</v>
      </c>
      <c r="AB1307" s="20" t="s">
        <v>68</v>
      </c>
      <c r="AC1307" s="20" t="s">
        <v>69</v>
      </c>
      <c r="AD1307" s="20" t="s">
        <v>69</v>
      </c>
      <c r="AE1307" s="20" t="s">
        <v>18528</v>
      </c>
      <c r="AF1307" s="20" t="s">
        <v>69</v>
      </c>
      <c r="AG1307" s="20" t="s">
        <v>18522</v>
      </c>
      <c r="AH1307" s="20"/>
      <c r="AI1307" s="20"/>
      <c r="AJ1307" s="20" t="s">
        <v>18463</v>
      </c>
      <c r="AK1307" s="20" t="s">
        <v>18463</v>
      </c>
      <c r="AL1307" s="20" t="s">
        <v>14788</v>
      </c>
      <c r="AM1307" s="20" t="s">
        <v>15199</v>
      </c>
      <c r="AN1307" s="20" t="s">
        <v>105</v>
      </c>
      <c r="AO1307" s="20"/>
    </row>
    <row r="1308" spans="1:41" x14ac:dyDescent="0.2">
      <c r="A1308" s="20" t="s">
        <v>13908</v>
      </c>
      <c r="B1308" s="20" t="s">
        <v>18454</v>
      </c>
      <c r="C1308" s="20" t="s">
        <v>18455</v>
      </c>
      <c r="D1308" s="20" t="s">
        <v>360</v>
      </c>
      <c r="E1308" s="20" t="s">
        <v>13910</v>
      </c>
      <c r="F1308" s="20" t="s">
        <v>421</v>
      </c>
      <c r="G1308" s="20" t="s">
        <v>18456</v>
      </c>
      <c r="H1308" s="20" t="s">
        <v>14694</v>
      </c>
      <c r="I1308" s="20" t="s">
        <v>18457</v>
      </c>
      <c r="J1308" s="20" t="s">
        <v>101</v>
      </c>
      <c r="K1308" s="20" t="s">
        <v>14696</v>
      </c>
      <c r="L1308" s="20" t="s">
        <v>18458</v>
      </c>
      <c r="M1308" s="20"/>
      <c r="N1308" s="20" t="s">
        <v>14698</v>
      </c>
      <c r="O1308" s="20" t="s">
        <v>15195</v>
      </c>
      <c r="P1308" s="20" t="s">
        <v>14787</v>
      </c>
      <c r="Q1308" s="20"/>
      <c r="R1308" s="20"/>
      <c r="S1308" s="20" t="s">
        <v>18459</v>
      </c>
      <c r="T1308" s="20" t="s">
        <v>14709</v>
      </c>
      <c r="U1308" s="20" t="s">
        <v>15131</v>
      </c>
      <c r="V1308" s="20" t="s">
        <v>16339</v>
      </c>
      <c r="W1308" s="20"/>
      <c r="X1308" s="20"/>
      <c r="Y1308" s="20" t="s">
        <v>69</v>
      </c>
      <c r="Z1308" s="20"/>
      <c r="AA1308" s="20" t="s">
        <v>18508</v>
      </c>
      <c r="AB1308" s="20" t="s">
        <v>68</v>
      </c>
      <c r="AC1308" s="20" t="s">
        <v>69</v>
      </c>
      <c r="AD1308" s="20" t="s">
        <v>69</v>
      </c>
      <c r="AE1308" s="20" t="s">
        <v>18528</v>
      </c>
      <c r="AF1308" s="20" t="s">
        <v>69</v>
      </c>
      <c r="AG1308" s="20" t="s">
        <v>18524</v>
      </c>
      <c r="AH1308" s="20"/>
      <c r="AI1308" s="20"/>
      <c r="AJ1308" s="20" t="s">
        <v>18463</v>
      </c>
      <c r="AK1308" s="20" t="s">
        <v>18463</v>
      </c>
      <c r="AL1308" s="20" t="s">
        <v>14788</v>
      </c>
      <c r="AM1308" s="20" t="s">
        <v>15199</v>
      </c>
      <c r="AN1308" s="20" t="s">
        <v>105</v>
      </c>
      <c r="AO1308" s="20"/>
    </row>
    <row r="1309" spans="1:41" x14ac:dyDescent="0.2">
      <c r="A1309" s="20" t="s">
        <v>13908</v>
      </c>
      <c r="B1309" s="20" t="s">
        <v>18454</v>
      </c>
      <c r="C1309" s="20" t="s">
        <v>18455</v>
      </c>
      <c r="D1309" s="20" t="s">
        <v>360</v>
      </c>
      <c r="E1309" s="20" t="s">
        <v>13910</v>
      </c>
      <c r="F1309" s="20" t="s">
        <v>421</v>
      </c>
      <c r="G1309" s="20" t="s">
        <v>18456</v>
      </c>
      <c r="H1309" s="20" t="s">
        <v>14694</v>
      </c>
      <c r="I1309" s="20" t="s">
        <v>18457</v>
      </c>
      <c r="J1309" s="20" t="s">
        <v>101</v>
      </c>
      <c r="K1309" s="20" t="s">
        <v>14696</v>
      </c>
      <c r="L1309" s="20" t="s">
        <v>18458</v>
      </c>
      <c r="M1309" s="20"/>
      <c r="N1309" s="20" t="s">
        <v>14698</v>
      </c>
      <c r="O1309" s="20" t="s">
        <v>15195</v>
      </c>
      <c r="P1309" s="20" t="s">
        <v>14787</v>
      </c>
      <c r="Q1309" s="20"/>
      <c r="R1309" s="20"/>
      <c r="S1309" s="20" t="s">
        <v>18459</v>
      </c>
      <c r="T1309" s="20" t="s">
        <v>14709</v>
      </c>
      <c r="U1309" s="20" t="s">
        <v>15835</v>
      </c>
      <c r="V1309" s="20" t="s">
        <v>16339</v>
      </c>
      <c r="W1309" s="20"/>
      <c r="X1309" s="20"/>
      <c r="Y1309" s="20" t="s">
        <v>69</v>
      </c>
      <c r="Z1309" s="20"/>
      <c r="AA1309" s="20" t="s">
        <v>18508</v>
      </c>
      <c r="AB1309" s="20" t="s">
        <v>68</v>
      </c>
      <c r="AC1309" s="20" t="s">
        <v>69</v>
      </c>
      <c r="AD1309" s="20" t="s">
        <v>69</v>
      </c>
      <c r="AE1309" s="20" t="s">
        <v>18528</v>
      </c>
      <c r="AF1309" s="20" t="s">
        <v>69</v>
      </c>
      <c r="AG1309" s="20" t="s">
        <v>18525</v>
      </c>
      <c r="AH1309" s="20"/>
      <c r="AI1309" s="20"/>
      <c r="AJ1309" s="20" t="s">
        <v>18463</v>
      </c>
      <c r="AK1309" s="20" t="s">
        <v>18463</v>
      </c>
      <c r="AL1309" s="20" t="s">
        <v>14788</v>
      </c>
      <c r="AM1309" s="20" t="s">
        <v>15199</v>
      </c>
      <c r="AN1309" s="20" t="s">
        <v>105</v>
      </c>
      <c r="AO1309" s="20"/>
    </row>
    <row r="1310" spans="1:41" x14ac:dyDescent="0.2">
      <c r="A1310" s="20" t="s">
        <v>13908</v>
      </c>
      <c r="B1310" s="20" t="s">
        <v>18454</v>
      </c>
      <c r="C1310" s="20" t="s">
        <v>18455</v>
      </c>
      <c r="D1310" s="20" t="s">
        <v>360</v>
      </c>
      <c r="E1310" s="20" t="s">
        <v>13910</v>
      </c>
      <c r="F1310" s="20" t="s">
        <v>421</v>
      </c>
      <c r="G1310" s="20" t="s">
        <v>18456</v>
      </c>
      <c r="H1310" s="20" t="s">
        <v>14694</v>
      </c>
      <c r="I1310" s="20" t="s">
        <v>18457</v>
      </c>
      <c r="J1310" s="20" t="s">
        <v>101</v>
      </c>
      <c r="K1310" s="20" t="s">
        <v>14696</v>
      </c>
      <c r="L1310" s="20" t="s">
        <v>18458</v>
      </c>
      <c r="M1310" s="20"/>
      <c r="N1310" s="20" t="s">
        <v>14698</v>
      </c>
      <c r="O1310" s="20" t="s">
        <v>15195</v>
      </c>
      <c r="P1310" s="20" t="s">
        <v>14787</v>
      </c>
      <c r="Q1310" s="20"/>
      <c r="R1310" s="20"/>
      <c r="S1310" s="20" t="s">
        <v>18459</v>
      </c>
      <c r="T1310" s="20" t="s">
        <v>14709</v>
      </c>
      <c r="U1310" s="20" t="s">
        <v>18533</v>
      </c>
      <c r="V1310" s="20" t="s">
        <v>16339</v>
      </c>
      <c r="W1310" s="20"/>
      <c r="X1310" s="20"/>
      <c r="Y1310" s="20" t="s">
        <v>69</v>
      </c>
      <c r="Z1310" s="20"/>
      <c r="AA1310" s="20" t="s">
        <v>18508</v>
      </c>
      <c r="AB1310" s="20" t="s">
        <v>68</v>
      </c>
      <c r="AC1310" s="20" t="s">
        <v>69</v>
      </c>
      <c r="AD1310" s="20" t="s">
        <v>69</v>
      </c>
      <c r="AE1310" s="20" t="s">
        <v>18528</v>
      </c>
      <c r="AF1310" s="20" t="s">
        <v>69</v>
      </c>
      <c r="AG1310" s="20" t="s">
        <v>18526</v>
      </c>
      <c r="AH1310" s="20"/>
      <c r="AI1310" s="20"/>
      <c r="AJ1310" s="20" t="s">
        <v>18463</v>
      </c>
      <c r="AK1310" s="20" t="s">
        <v>18463</v>
      </c>
      <c r="AL1310" s="20" t="s">
        <v>14788</v>
      </c>
      <c r="AM1310" s="20" t="s">
        <v>15199</v>
      </c>
      <c r="AN1310" s="20" t="s">
        <v>105</v>
      </c>
      <c r="AO1310" s="20"/>
    </row>
    <row r="1311" spans="1:41" x14ac:dyDescent="0.2">
      <c r="A1311" s="20" t="s">
        <v>13908</v>
      </c>
      <c r="B1311" s="20" t="s">
        <v>18454</v>
      </c>
      <c r="C1311" s="20" t="s">
        <v>18455</v>
      </c>
      <c r="D1311" s="20" t="s">
        <v>360</v>
      </c>
      <c r="E1311" s="20" t="s">
        <v>13910</v>
      </c>
      <c r="F1311" s="20" t="s">
        <v>421</v>
      </c>
      <c r="G1311" s="20" t="s">
        <v>18456</v>
      </c>
      <c r="H1311" s="20" t="s">
        <v>14694</v>
      </c>
      <c r="I1311" s="20" t="s">
        <v>18457</v>
      </c>
      <c r="J1311" s="20" t="s">
        <v>101</v>
      </c>
      <c r="K1311" s="20" t="s">
        <v>14696</v>
      </c>
      <c r="L1311" s="20" t="s">
        <v>18458</v>
      </c>
      <c r="M1311" s="20"/>
      <c r="N1311" s="20" t="s">
        <v>14698</v>
      </c>
      <c r="O1311" s="20" t="s">
        <v>15195</v>
      </c>
      <c r="P1311" s="20" t="s">
        <v>14787</v>
      </c>
      <c r="Q1311" s="20"/>
      <c r="R1311" s="20"/>
      <c r="S1311" s="20" t="s">
        <v>18459</v>
      </c>
      <c r="T1311" s="20" t="s">
        <v>14709</v>
      </c>
      <c r="U1311" s="20" t="s">
        <v>15367</v>
      </c>
      <c r="V1311" s="20" t="s">
        <v>16339</v>
      </c>
      <c r="W1311" s="20"/>
      <c r="X1311" s="20"/>
      <c r="Y1311" s="20" t="s">
        <v>69</v>
      </c>
      <c r="Z1311" s="20"/>
      <c r="AA1311" s="20" t="s">
        <v>18508</v>
      </c>
      <c r="AB1311" s="20" t="s">
        <v>68</v>
      </c>
      <c r="AC1311" s="20" t="s">
        <v>69</v>
      </c>
      <c r="AD1311" s="20" t="s">
        <v>69</v>
      </c>
      <c r="AE1311" s="20" t="s">
        <v>18528</v>
      </c>
      <c r="AF1311" s="20" t="s">
        <v>69</v>
      </c>
      <c r="AG1311" s="20" t="s">
        <v>18527</v>
      </c>
      <c r="AH1311" s="20"/>
      <c r="AI1311" s="20"/>
      <c r="AJ1311" s="20" t="s">
        <v>18463</v>
      </c>
      <c r="AK1311" s="20" t="s">
        <v>18463</v>
      </c>
      <c r="AL1311" s="20" t="s">
        <v>14788</v>
      </c>
      <c r="AM1311" s="20" t="s">
        <v>15199</v>
      </c>
      <c r="AN1311" s="20" t="s">
        <v>105</v>
      </c>
      <c r="AO1311" s="20"/>
    </row>
    <row r="1312" spans="1:41" x14ac:dyDescent="0.2">
      <c r="A1312" s="20" t="s">
        <v>13995</v>
      </c>
      <c r="B1312" s="20" t="s">
        <v>18534</v>
      </c>
      <c r="C1312" s="20" t="s">
        <v>15576</v>
      </c>
      <c r="D1312" s="20" t="s">
        <v>419</v>
      </c>
      <c r="E1312" s="20" t="s">
        <v>13998</v>
      </c>
      <c r="F1312" s="20" t="s">
        <v>4891</v>
      </c>
      <c r="G1312" s="20" t="s">
        <v>18535</v>
      </c>
      <c r="H1312" s="20" t="s">
        <v>110</v>
      </c>
      <c r="I1312" s="20" t="s">
        <v>18536</v>
      </c>
      <c r="J1312" s="20" t="s">
        <v>101</v>
      </c>
      <c r="K1312" s="20" t="s">
        <v>14696</v>
      </c>
      <c r="L1312" s="20"/>
      <c r="M1312" s="20"/>
      <c r="N1312" s="20" t="s">
        <v>15258</v>
      </c>
      <c r="O1312" s="20" t="s">
        <v>14761</v>
      </c>
      <c r="P1312" s="20" t="s">
        <v>14700</v>
      </c>
      <c r="Q1312" s="20" t="s">
        <v>14328</v>
      </c>
      <c r="R1312" s="20"/>
      <c r="S1312" s="20" t="s">
        <v>16475</v>
      </c>
      <c r="T1312" s="20" t="s">
        <v>14704</v>
      </c>
      <c r="U1312" s="20" t="s">
        <v>14777</v>
      </c>
      <c r="V1312" s="20" t="s">
        <v>15473</v>
      </c>
      <c r="W1312" s="20"/>
      <c r="X1312" s="20"/>
      <c r="Y1312" s="20" t="s">
        <v>69</v>
      </c>
      <c r="Z1312" s="20" t="s">
        <v>14856</v>
      </c>
      <c r="AA1312" s="20" t="s">
        <v>14775</v>
      </c>
      <c r="AB1312" s="20" t="s">
        <v>69</v>
      </c>
      <c r="AC1312" s="20" t="s">
        <v>68</v>
      </c>
      <c r="AD1312" s="20" t="s">
        <v>69</v>
      </c>
      <c r="AE1312" s="20" t="s">
        <v>18537</v>
      </c>
      <c r="AF1312" s="20" t="s">
        <v>68</v>
      </c>
      <c r="AG1312" s="20" t="s">
        <v>18538</v>
      </c>
      <c r="AH1312" s="20"/>
      <c r="AI1312" s="20"/>
      <c r="AJ1312" s="20" t="s">
        <v>14283</v>
      </c>
      <c r="AK1312" s="20" t="s">
        <v>14283</v>
      </c>
      <c r="AL1312" s="20"/>
      <c r="AM1312" s="20" t="s">
        <v>15822</v>
      </c>
      <c r="AN1312" s="20" t="s">
        <v>14911</v>
      </c>
      <c r="AO1312" s="20"/>
    </row>
    <row r="1313" spans="1:41" x14ac:dyDescent="0.2">
      <c r="A1313" s="20" t="s">
        <v>13995</v>
      </c>
      <c r="B1313" s="20" t="s">
        <v>18534</v>
      </c>
      <c r="C1313" s="20" t="s">
        <v>15576</v>
      </c>
      <c r="D1313" s="20" t="s">
        <v>419</v>
      </c>
      <c r="E1313" s="20" t="s">
        <v>13998</v>
      </c>
      <c r="F1313" s="20" t="s">
        <v>4891</v>
      </c>
      <c r="G1313" s="20" t="s">
        <v>18535</v>
      </c>
      <c r="H1313" s="20" t="s">
        <v>110</v>
      </c>
      <c r="I1313" s="20" t="s">
        <v>18536</v>
      </c>
      <c r="J1313" s="20" t="s">
        <v>101</v>
      </c>
      <c r="K1313" s="20" t="s">
        <v>14696</v>
      </c>
      <c r="L1313" s="20"/>
      <c r="M1313" s="20"/>
      <c r="N1313" s="20" t="s">
        <v>15258</v>
      </c>
      <c r="O1313" s="20" t="s">
        <v>14761</v>
      </c>
      <c r="P1313" s="20" t="s">
        <v>14700</v>
      </c>
      <c r="Q1313" s="20" t="s">
        <v>14328</v>
      </c>
      <c r="R1313" s="20"/>
      <c r="S1313" s="20" t="s">
        <v>16475</v>
      </c>
      <c r="T1313" s="20" t="s">
        <v>14846</v>
      </c>
      <c r="U1313" s="20" t="s">
        <v>16539</v>
      </c>
      <c r="V1313" s="20" t="s">
        <v>17181</v>
      </c>
      <c r="W1313" s="20"/>
      <c r="X1313" s="20"/>
      <c r="Y1313" s="20" t="s">
        <v>69</v>
      </c>
      <c r="Z1313" s="20" t="s">
        <v>15640</v>
      </c>
      <c r="AA1313" s="20" t="s">
        <v>14775</v>
      </c>
      <c r="AB1313" s="20" t="s">
        <v>69</v>
      </c>
      <c r="AC1313" s="20" t="s">
        <v>68</v>
      </c>
      <c r="AD1313" s="20" t="s">
        <v>69</v>
      </c>
      <c r="AE1313" s="20" t="s">
        <v>18539</v>
      </c>
      <c r="AF1313" s="20" t="s">
        <v>68</v>
      </c>
      <c r="AG1313" s="20" t="s">
        <v>18538</v>
      </c>
      <c r="AH1313" s="20"/>
      <c r="AI1313" s="20"/>
      <c r="AJ1313" s="20" t="s">
        <v>14283</v>
      </c>
      <c r="AK1313" s="20" t="s">
        <v>14283</v>
      </c>
      <c r="AL1313" s="20"/>
      <c r="AM1313" s="20" t="s">
        <v>15822</v>
      </c>
      <c r="AN1313" s="20" t="s">
        <v>14911</v>
      </c>
      <c r="AO1313" s="20"/>
    </row>
    <row r="1314" spans="1:41" x14ac:dyDescent="0.2">
      <c r="A1314" s="20" t="s">
        <v>13995</v>
      </c>
      <c r="B1314" s="20" t="s">
        <v>18534</v>
      </c>
      <c r="C1314" s="20" t="s">
        <v>15576</v>
      </c>
      <c r="D1314" s="20" t="s">
        <v>419</v>
      </c>
      <c r="E1314" s="20" t="s">
        <v>13998</v>
      </c>
      <c r="F1314" s="20" t="s">
        <v>4891</v>
      </c>
      <c r="G1314" s="20" t="s">
        <v>18535</v>
      </c>
      <c r="H1314" s="20" t="s">
        <v>110</v>
      </c>
      <c r="I1314" s="20" t="s">
        <v>18536</v>
      </c>
      <c r="J1314" s="20" t="s">
        <v>101</v>
      </c>
      <c r="K1314" s="20" t="s">
        <v>14696</v>
      </c>
      <c r="L1314" s="20"/>
      <c r="M1314" s="20"/>
      <c r="N1314" s="20" t="s">
        <v>15258</v>
      </c>
      <c r="O1314" s="20" t="s">
        <v>14761</v>
      </c>
      <c r="P1314" s="20" t="s">
        <v>14700</v>
      </c>
      <c r="Q1314" s="20" t="s">
        <v>14328</v>
      </c>
      <c r="R1314" s="20"/>
      <c r="S1314" s="20" t="s">
        <v>16475</v>
      </c>
      <c r="T1314" s="20" t="s">
        <v>14709</v>
      </c>
      <c r="U1314" s="20" t="s">
        <v>16103</v>
      </c>
      <c r="V1314" s="20" t="s">
        <v>16582</v>
      </c>
      <c r="W1314" s="20"/>
      <c r="X1314" s="20"/>
      <c r="Y1314" s="20" t="s">
        <v>69</v>
      </c>
      <c r="Z1314" s="20" t="s">
        <v>16007</v>
      </c>
      <c r="AA1314" s="20" t="s">
        <v>14775</v>
      </c>
      <c r="AB1314" s="20" t="s">
        <v>69</v>
      </c>
      <c r="AC1314" s="20" t="s">
        <v>68</v>
      </c>
      <c r="AD1314" s="20" t="s">
        <v>69</v>
      </c>
      <c r="AE1314" s="20" t="s">
        <v>18539</v>
      </c>
      <c r="AF1314" s="20" t="s">
        <v>68</v>
      </c>
      <c r="AG1314" s="20" t="s">
        <v>18538</v>
      </c>
      <c r="AH1314" s="20"/>
      <c r="AI1314" s="20"/>
      <c r="AJ1314" s="20" t="s">
        <v>14283</v>
      </c>
      <c r="AK1314" s="20" t="s">
        <v>14283</v>
      </c>
      <c r="AL1314" s="20"/>
      <c r="AM1314" s="20" t="s">
        <v>15822</v>
      </c>
      <c r="AN1314" s="20" t="s">
        <v>14911</v>
      </c>
      <c r="AO1314" s="20"/>
    </row>
    <row r="1315" spans="1:41" x14ac:dyDescent="0.2">
      <c r="A1315" s="20" t="s">
        <v>13995</v>
      </c>
      <c r="B1315" s="20" t="s">
        <v>18534</v>
      </c>
      <c r="C1315" s="20" t="s">
        <v>15576</v>
      </c>
      <c r="D1315" s="20" t="s">
        <v>419</v>
      </c>
      <c r="E1315" s="20" t="s">
        <v>13998</v>
      </c>
      <c r="F1315" s="20" t="s">
        <v>4891</v>
      </c>
      <c r="G1315" s="20" t="s">
        <v>18535</v>
      </c>
      <c r="H1315" s="20" t="s">
        <v>110</v>
      </c>
      <c r="I1315" s="20" t="s">
        <v>18540</v>
      </c>
      <c r="J1315" s="20" t="s">
        <v>101</v>
      </c>
      <c r="K1315" s="20" t="s">
        <v>14696</v>
      </c>
      <c r="L1315" s="20"/>
      <c r="M1315" s="20"/>
      <c r="N1315" s="20" t="s">
        <v>15258</v>
      </c>
      <c r="O1315" s="20" t="s">
        <v>14761</v>
      </c>
      <c r="P1315" s="20" t="s">
        <v>14700</v>
      </c>
      <c r="Q1315" s="20" t="s">
        <v>14328</v>
      </c>
      <c r="R1315" s="20"/>
      <c r="S1315" s="20" t="s">
        <v>16475</v>
      </c>
      <c r="T1315" s="20" t="s">
        <v>14704</v>
      </c>
      <c r="U1315" s="20" t="s">
        <v>14764</v>
      </c>
      <c r="V1315" s="20" t="s">
        <v>14891</v>
      </c>
      <c r="W1315" s="20"/>
      <c r="X1315" s="20"/>
      <c r="Y1315" s="20" t="s">
        <v>69</v>
      </c>
      <c r="Z1315" s="20" t="s">
        <v>15207</v>
      </c>
      <c r="AA1315" s="20" t="s">
        <v>14775</v>
      </c>
      <c r="AB1315" s="20" t="s">
        <v>69</v>
      </c>
      <c r="AC1315" s="20" t="s">
        <v>68</v>
      </c>
      <c r="AD1315" s="20" t="s">
        <v>69</v>
      </c>
      <c r="AE1315" s="20" t="s">
        <v>18541</v>
      </c>
      <c r="AF1315" s="20" t="s">
        <v>68</v>
      </c>
      <c r="AG1315" s="20" t="s">
        <v>18538</v>
      </c>
      <c r="AH1315" s="20"/>
      <c r="AI1315" s="20"/>
      <c r="AJ1315" s="20" t="s">
        <v>14283</v>
      </c>
      <c r="AK1315" s="20" t="s">
        <v>14283</v>
      </c>
      <c r="AL1315" s="20"/>
      <c r="AM1315" s="20" t="s">
        <v>15822</v>
      </c>
      <c r="AN1315" s="20" t="s">
        <v>14911</v>
      </c>
      <c r="AO1315" s="20"/>
    </row>
    <row r="1316" spans="1:41" x14ac:dyDescent="0.2">
      <c r="A1316" s="20" t="s">
        <v>13995</v>
      </c>
      <c r="B1316" s="20" t="s">
        <v>18534</v>
      </c>
      <c r="C1316" s="20" t="s">
        <v>15576</v>
      </c>
      <c r="D1316" s="20" t="s">
        <v>419</v>
      </c>
      <c r="E1316" s="20" t="s">
        <v>13998</v>
      </c>
      <c r="F1316" s="20" t="s">
        <v>4891</v>
      </c>
      <c r="G1316" s="20" t="s">
        <v>18535</v>
      </c>
      <c r="H1316" s="20" t="s">
        <v>110</v>
      </c>
      <c r="I1316" s="20" t="s">
        <v>18540</v>
      </c>
      <c r="J1316" s="20" t="s">
        <v>101</v>
      </c>
      <c r="K1316" s="20" t="s">
        <v>14696</v>
      </c>
      <c r="L1316" s="20"/>
      <c r="M1316" s="20"/>
      <c r="N1316" s="20" t="s">
        <v>15258</v>
      </c>
      <c r="O1316" s="20" t="s">
        <v>14761</v>
      </c>
      <c r="P1316" s="20" t="s">
        <v>14700</v>
      </c>
      <c r="Q1316" s="20" t="s">
        <v>14328</v>
      </c>
      <c r="R1316" s="20"/>
      <c r="S1316" s="20" t="s">
        <v>16475</v>
      </c>
      <c r="T1316" s="20" t="s">
        <v>14846</v>
      </c>
      <c r="U1316" s="20" t="s">
        <v>16539</v>
      </c>
      <c r="V1316" s="20" t="s">
        <v>17181</v>
      </c>
      <c r="W1316" s="20"/>
      <c r="X1316" s="20"/>
      <c r="Y1316" s="20" t="s">
        <v>69</v>
      </c>
      <c r="Z1316" s="20" t="s">
        <v>17181</v>
      </c>
      <c r="AA1316" s="20" t="s">
        <v>14775</v>
      </c>
      <c r="AB1316" s="20" t="s">
        <v>69</v>
      </c>
      <c r="AC1316" s="20" t="s">
        <v>68</v>
      </c>
      <c r="AD1316" s="20" t="s">
        <v>69</v>
      </c>
      <c r="AE1316" s="20" t="s">
        <v>18541</v>
      </c>
      <c r="AF1316" s="20" t="s">
        <v>68</v>
      </c>
      <c r="AG1316" s="20" t="s">
        <v>18538</v>
      </c>
      <c r="AH1316" s="20"/>
      <c r="AI1316" s="20"/>
      <c r="AJ1316" s="20" t="s">
        <v>14283</v>
      </c>
      <c r="AK1316" s="20" t="s">
        <v>14283</v>
      </c>
      <c r="AL1316" s="20"/>
      <c r="AM1316" s="20" t="s">
        <v>15822</v>
      </c>
      <c r="AN1316" s="20" t="s">
        <v>14911</v>
      </c>
      <c r="AO1316" s="20"/>
    </row>
    <row r="1317" spans="1:41" x14ac:dyDescent="0.2">
      <c r="A1317" s="20" t="s">
        <v>13995</v>
      </c>
      <c r="B1317" s="20" t="s">
        <v>18534</v>
      </c>
      <c r="C1317" s="20" t="s">
        <v>15576</v>
      </c>
      <c r="D1317" s="20" t="s">
        <v>419</v>
      </c>
      <c r="E1317" s="20" t="s">
        <v>13998</v>
      </c>
      <c r="F1317" s="20" t="s">
        <v>4891</v>
      </c>
      <c r="G1317" s="20" t="s">
        <v>18535</v>
      </c>
      <c r="H1317" s="20" t="s">
        <v>110</v>
      </c>
      <c r="I1317" s="20" t="s">
        <v>18540</v>
      </c>
      <c r="J1317" s="20" t="s">
        <v>101</v>
      </c>
      <c r="K1317" s="20" t="s">
        <v>14696</v>
      </c>
      <c r="L1317" s="20"/>
      <c r="M1317" s="20"/>
      <c r="N1317" s="20" t="s">
        <v>15258</v>
      </c>
      <c r="O1317" s="20" t="s">
        <v>14761</v>
      </c>
      <c r="P1317" s="20" t="s">
        <v>14700</v>
      </c>
      <c r="Q1317" s="20" t="s">
        <v>14328</v>
      </c>
      <c r="R1317" s="20"/>
      <c r="S1317" s="20" t="s">
        <v>16475</v>
      </c>
      <c r="T1317" s="20" t="s">
        <v>14709</v>
      </c>
      <c r="U1317" s="20" t="s">
        <v>16103</v>
      </c>
      <c r="V1317" s="20" t="s">
        <v>16582</v>
      </c>
      <c r="W1317" s="20"/>
      <c r="X1317" s="20"/>
      <c r="Y1317" s="20" t="s">
        <v>69</v>
      </c>
      <c r="Z1317" s="20" t="s">
        <v>16532</v>
      </c>
      <c r="AA1317" s="20" t="s">
        <v>14775</v>
      </c>
      <c r="AB1317" s="20" t="s">
        <v>69</v>
      </c>
      <c r="AC1317" s="20" t="s">
        <v>68</v>
      </c>
      <c r="AD1317" s="20" t="s">
        <v>69</v>
      </c>
      <c r="AE1317" s="20" t="s">
        <v>18541</v>
      </c>
      <c r="AF1317" s="20" t="s">
        <v>68</v>
      </c>
      <c r="AG1317" s="20" t="s">
        <v>18538</v>
      </c>
      <c r="AH1317" s="20"/>
      <c r="AI1317" s="20"/>
      <c r="AJ1317" s="20" t="s">
        <v>14283</v>
      </c>
      <c r="AK1317" s="20" t="s">
        <v>14283</v>
      </c>
      <c r="AL1317" s="20"/>
      <c r="AM1317" s="20" t="s">
        <v>15822</v>
      </c>
      <c r="AN1317" s="20" t="s">
        <v>14911</v>
      </c>
      <c r="AO1317" s="20"/>
    </row>
    <row r="1318" spans="1:41" x14ac:dyDescent="0.2">
      <c r="A1318" s="20" t="s">
        <v>13995</v>
      </c>
      <c r="B1318" s="20" t="s">
        <v>18534</v>
      </c>
      <c r="C1318" s="20" t="s">
        <v>15576</v>
      </c>
      <c r="D1318" s="20" t="s">
        <v>419</v>
      </c>
      <c r="E1318" s="20" t="s">
        <v>13998</v>
      </c>
      <c r="F1318" s="20" t="s">
        <v>4891</v>
      </c>
      <c r="G1318" s="20" t="s">
        <v>18535</v>
      </c>
      <c r="H1318" s="20" t="s">
        <v>110</v>
      </c>
      <c r="I1318" s="20" t="s">
        <v>18542</v>
      </c>
      <c r="J1318" s="20" t="s">
        <v>101</v>
      </c>
      <c r="K1318" s="20" t="s">
        <v>14696</v>
      </c>
      <c r="L1318" s="20"/>
      <c r="M1318" s="20"/>
      <c r="N1318" s="20" t="s">
        <v>15258</v>
      </c>
      <c r="O1318" s="20" t="s">
        <v>14761</v>
      </c>
      <c r="P1318" s="20" t="s">
        <v>14700</v>
      </c>
      <c r="Q1318" s="20" t="s">
        <v>14328</v>
      </c>
      <c r="R1318" s="20"/>
      <c r="S1318" s="20" t="s">
        <v>16475</v>
      </c>
      <c r="T1318" s="20" t="s">
        <v>14704</v>
      </c>
      <c r="U1318" s="20" t="s">
        <v>15556</v>
      </c>
      <c r="V1318" s="20" t="s">
        <v>16593</v>
      </c>
      <c r="W1318" s="20"/>
      <c r="X1318" s="20"/>
      <c r="Y1318" s="20" t="s">
        <v>69</v>
      </c>
      <c r="Z1318" s="20" t="s">
        <v>15596</v>
      </c>
      <c r="AA1318" s="20" t="s">
        <v>14775</v>
      </c>
      <c r="AB1318" s="20" t="s">
        <v>69</v>
      </c>
      <c r="AC1318" s="20" t="s">
        <v>68</v>
      </c>
      <c r="AD1318" s="20" t="s">
        <v>69</v>
      </c>
      <c r="AE1318" s="20" t="s">
        <v>18543</v>
      </c>
      <c r="AF1318" s="20" t="s">
        <v>68</v>
      </c>
      <c r="AG1318" s="20" t="s">
        <v>18538</v>
      </c>
      <c r="AH1318" s="20"/>
      <c r="AI1318" s="20"/>
      <c r="AJ1318" s="20" t="s">
        <v>14283</v>
      </c>
      <c r="AK1318" s="20" t="s">
        <v>14283</v>
      </c>
      <c r="AL1318" s="20"/>
      <c r="AM1318" s="20" t="s">
        <v>15822</v>
      </c>
      <c r="AN1318" s="20" t="s">
        <v>14911</v>
      </c>
      <c r="AO1318" s="20"/>
    </row>
    <row r="1319" spans="1:41" x14ac:dyDescent="0.2">
      <c r="A1319" s="20" t="s">
        <v>13995</v>
      </c>
      <c r="B1319" s="20" t="s">
        <v>18534</v>
      </c>
      <c r="C1319" s="20" t="s">
        <v>15576</v>
      </c>
      <c r="D1319" s="20" t="s">
        <v>419</v>
      </c>
      <c r="E1319" s="20" t="s">
        <v>13998</v>
      </c>
      <c r="F1319" s="20" t="s">
        <v>4891</v>
      </c>
      <c r="G1319" s="20" t="s">
        <v>18535</v>
      </c>
      <c r="H1319" s="20" t="s">
        <v>110</v>
      </c>
      <c r="I1319" s="20" t="s">
        <v>18542</v>
      </c>
      <c r="J1319" s="20" t="s">
        <v>101</v>
      </c>
      <c r="K1319" s="20" t="s">
        <v>14696</v>
      </c>
      <c r="L1319" s="20"/>
      <c r="M1319" s="20"/>
      <c r="N1319" s="20" t="s">
        <v>15258</v>
      </c>
      <c r="O1319" s="20" t="s">
        <v>14761</v>
      </c>
      <c r="P1319" s="20" t="s">
        <v>14700</v>
      </c>
      <c r="Q1319" s="20" t="s">
        <v>14328</v>
      </c>
      <c r="R1319" s="20"/>
      <c r="S1319" s="20" t="s">
        <v>16475</v>
      </c>
      <c r="T1319" s="20" t="s">
        <v>14846</v>
      </c>
      <c r="U1319" s="20" t="s">
        <v>16017</v>
      </c>
      <c r="V1319" s="20" t="s">
        <v>15860</v>
      </c>
      <c r="W1319" s="20"/>
      <c r="X1319" s="20"/>
      <c r="Y1319" s="20" t="s">
        <v>69</v>
      </c>
      <c r="Z1319" s="20" t="s">
        <v>15860</v>
      </c>
      <c r="AA1319" s="20" t="s">
        <v>14775</v>
      </c>
      <c r="AB1319" s="20" t="s">
        <v>69</v>
      </c>
      <c r="AC1319" s="20" t="s">
        <v>68</v>
      </c>
      <c r="AD1319" s="20" t="s">
        <v>69</v>
      </c>
      <c r="AE1319" s="20" t="s">
        <v>18543</v>
      </c>
      <c r="AF1319" s="20" t="s">
        <v>68</v>
      </c>
      <c r="AG1319" s="20" t="s">
        <v>18538</v>
      </c>
      <c r="AH1319" s="20"/>
      <c r="AI1319" s="20"/>
      <c r="AJ1319" s="20" t="s">
        <v>14283</v>
      </c>
      <c r="AK1319" s="20" t="s">
        <v>14283</v>
      </c>
      <c r="AL1319" s="20"/>
      <c r="AM1319" s="20" t="s">
        <v>15822</v>
      </c>
      <c r="AN1319" s="20" t="s">
        <v>14911</v>
      </c>
      <c r="AO1319" s="20"/>
    </row>
    <row r="1320" spans="1:41" x14ac:dyDescent="0.2">
      <c r="A1320" s="20" t="s">
        <v>13995</v>
      </c>
      <c r="B1320" s="20" t="s">
        <v>18534</v>
      </c>
      <c r="C1320" s="20" t="s">
        <v>15576</v>
      </c>
      <c r="D1320" s="20" t="s">
        <v>419</v>
      </c>
      <c r="E1320" s="20" t="s">
        <v>13998</v>
      </c>
      <c r="F1320" s="20" t="s">
        <v>4891</v>
      </c>
      <c r="G1320" s="20" t="s">
        <v>18535</v>
      </c>
      <c r="H1320" s="20" t="s">
        <v>110</v>
      </c>
      <c r="I1320" s="20" t="s">
        <v>18542</v>
      </c>
      <c r="J1320" s="20" t="s">
        <v>101</v>
      </c>
      <c r="K1320" s="20" t="s">
        <v>14696</v>
      </c>
      <c r="L1320" s="20"/>
      <c r="M1320" s="20"/>
      <c r="N1320" s="20" t="s">
        <v>15258</v>
      </c>
      <c r="O1320" s="20" t="s">
        <v>14761</v>
      </c>
      <c r="P1320" s="20" t="s">
        <v>14700</v>
      </c>
      <c r="Q1320" s="20" t="s">
        <v>14328</v>
      </c>
      <c r="R1320" s="20"/>
      <c r="S1320" s="20" t="s">
        <v>16475</v>
      </c>
      <c r="T1320" s="20" t="s">
        <v>14709</v>
      </c>
      <c r="U1320" s="20" t="s">
        <v>16539</v>
      </c>
      <c r="V1320" s="20" t="s">
        <v>16584</v>
      </c>
      <c r="W1320" s="20"/>
      <c r="X1320" s="20"/>
      <c r="Y1320" s="20" t="s">
        <v>69</v>
      </c>
      <c r="Z1320" s="20" t="s">
        <v>17181</v>
      </c>
      <c r="AA1320" s="20" t="s">
        <v>14775</v>
      </c>
      <c r="AB1320" s="20" t="s">
        <v>69</v>
      </c>
      <c r="AC1320" s="20" t="s">
        <v>68</v>
      </c>
      <c r="AD1320" s="20" t="s">
        <v>69</v>
      </c>
      <c r="AE1320" s="20" t="s">
        <v>18543</v>
      </c>
      <c r="AF1320" s="20" t="s">
        <v>68</v>
      </c>
      <c r="AG1320" s="20" t="s">
        <v>18538</v>
      </c>
      <c r="AH1320" s="20"/>
      <c r="AI1320" s="20"/>
      <c r="AJ1320" s="20" t="s">
        <v>14283</v>
      </c>
      <c r="AK1320" s="20" t="s">
        <v>14283</v>
      </c>
      <c r="AL1320" s="20"/>
      <c r="AM1320" s="20" t="s">
        <v>15822</v>
      </c>
      <c r="AN1320" s="20" t="s">
        <v>14911</v>
      </c>
      <c r="AO1320" s="20"/>
    </row>
    <row r="1321" spans="1:41" x14ac:dyDescent="0.2">
      <c r="A1321" s="20" t="s">
        <v>13995</v>
      </c>
      <c r="B1321" s="20" t="s">
        <v>18534</v>
      </c>
      <c r="C1321" s="20" t="s">
        <v>15576</v>
      </c>
      <c r="D1321" s="20" t="s">
        <v>419</v>
      </c>
      <c r="E1321" s="20" t="s">
        <v>13998</v>
      </c>
      <c r="F1321" s="20" t="s">
        <v>4891</v>
      </c>
      <c r="G1321" s="20" t="s">
        <v>18535</v>
      </c>
      <c r="H1321" s="20" t="s">
        <v>110</v>
      </c>
      <c r="I1321" s="20" t="s">
        <v>18544</v>
      </c>
      <c r="J1321" s="20" t="s">
        <v>101</v>
      </c>
      <c r="K1321" s="20" t="s">
        <v>14696</v>
      </c>
      <c r="L1321" s="20"/>
      <c r="M1321" s="20"/>
      <c r="N1321" s="20" t="s">
        <v>15258</v>
      </c>
      <c r="O1321" s="20" t="s">
        <v>14761</v>
      </c>
      <c r="P1321" s="20" t="s">
        <v>14700</v>
      </c>
      <c r="Q1321" s="20" t="s">
        <v>14328</v>
      </c>
      <c r="R1321" s="20"/>
      <c r="S1321" s="20" t="s">
        <v>16475</v>
      </c>
      <c r="T1321" s="20" t="s">
        <v>14704</v>
      </c>
      <c r="U1321" s="20" t="s">
        <v>15596</v>
      </c>
      <c r="V1321" s="20" t="s">
        <v>16538</v>
      </c>
      <c r="W1321" s="20"/>
      <c r="X1321" s="20"/>
      <c r="Y1321" s="20" t="s">
        <v>69</v>
      </c>
      <c r="Z1321" s="20" t="s">
        <v>16532</v>
      </c>
      <c r="AA1321" s="20" t="s">
        <v>14775</v>
      </c>
      <c r="AB1321" s="20" t="s">
        <v>69</v>
      </c>
      <c r="AC1321" s="20" t="s">
        <v>68</v>
      </c>
      <c r="AD1321" s="20" t="s">
        <v>69</v>
      </c>
      <c r="AE1321" s="20" t="s">
        <v>18545</v>
      </c>
      <c r="AF1321" s="20" t="s">
        <v>68</v>
      </c>
      <c r="AG1321" s="20" t="s">
        <v>18538</v>
      </c>
      <c r="AH1321" s="20"/>
      <c r="AI1321" s="20"/>
      <c r="AJ1321" s="20" t="s">
        <v>14283</v>
      </c>
      <c r="AK1321" s="20" t="s">
        <v>14283</v>
      </c>
      <c r="AL1321" s="20"/>
      <c r="AM1321" s="20" t="s">
        <v>15822</v>
      </c>
      <c r="AN1321" s="20" t="s">
        <v>14911</v>
      </c>
      <c r="AO1321" s="20"/>
    </row>
    <row r="1322" spans="1:41" x14ac:dyDescent="0.2">
      <c r="A1322" s="20" t="s">
        <v>13995</v>
      </c>
      <c r="B1322" s="20" t="s">
        <v>18534</v>
      </c>
      <c r="C1322" s="20" t="s">
        <v>15576</v>
      </c>
      <c r="D1322" s="20" t="s">
        <v>419</v>
      </c>
      <c r="E1322" s="20" t="s">
        <v>13998</v>
      </c>
      <c r="F1322" s="20" t="s">
        <v>4891</v>
      </c>
      <c r="G1322" s="20" t="s">
        <v>18535</v>
      </c>
      <c r="H1322" s="20" t="s">
        <v>110</v>
      </c>
      <c r="I1322" s="20" t="s">
        <v>18544</v>
      </c>
      <c r="J1322" s="20" t="s">
        <v>101</v>
      </c>
      <c r="K1322" s="20" t="s">
        <v>14696</v>
      </c>
      <c r="L1322" s="20"/>
      <c r="M1322" s="20"/>
      <c r="N1322" s="20" t="s">
        <v>15258</v>
      </c>
      <c r="O1322" s="20" t="s">
        <v>14761</v>
      </c>
      <c r="P1322" s="20" t="s">
        <v>14700</v>
      </c>
      <c r="Q1322" s="20" t="s">
        <v>14328</v>
      </c>
      <c r="R1322" s="20"/>
      <c r="S1322" s="20" t="s">
        <v>16475</v>
      </c>
      <c r="T1322" s="20" t="s">
        <v>14846</v>
      </c>
      <c r="U1322" s="20" t="s">
        <v>15860</v>
      </c>
      <c r="V1322" s="20" t="s">
        <v>15886</v>
      </c>
      <c r="W1322" s="20"/>
      <c r="X1322" s="20"/>
      <c r="Y1322" s="20" t="s">
        <v>69</v>
      </c>
      <c r="Z1322" s="20" t="s">
        <v>16539</v>
      </c>
      <c r="AA1322" s="20" t="s">
        <v>14775</v>
      </c>
      <c r="AB1322" s="20" t="s">
        <v>69</v>
      </c>
      <c r="AC1322" s="20" t="s">
        <v>68</v>
      </c>
      <c r="AD1322" s="20" t="s">
        <v>69</v>
      </c>
      <c r="AE1322" s="20" t="s">
        <v>18545</v>
      </c>
      <c r="AF1322" s="20" t="s">
        <v>68</v>
      </c>
      <c r="AG1322" s="20" t="s">
        <v>18538</v>
      </c>
      <c r="AH1322" s="20"/>
      <c r="AI1322" s="20"/>
      <c r="AJ1322" s="20" t="s">
        <v>14283</v>
      </c>
      <c r="AK1322" s="20" t="s">
        <v>14283</v>
      </c>
      <c r="AL1322" s="20"/>
      <c r="AM1322" s="20" t="s">
        <v>15822</v>
      </c>
      <c r="AN1322" s="20" t="s">
        <v>14911</v>
      </c>
      <c r="AO1322" s="20"/>
    </row>
    <row r="1323" spans="1:41" x14ac:dyDescent="0.2">
      <c r="A1323" s="20" t="s">
        <v>13995</v>
      </c>
      <c r="B1323" s="20" t="s">
        <v>18534</v>
      </c>
      <c r="C1323" s="20" t="s">
        <v>15576</v>
      </c>
      <c r="D1323" s="20" t="s">
        <v>419</v>
      </c>
      <c r="E1323" s="20" t="s">
        <v>13998</v>
      </c>
      <c r="F1323" s="20" t="s">
        <v>4891</v>
      </c>
      <c r="G1323" s="20" t="s">
        <v>18535</v>
      </c>
      <c r="H1323" s="20" t="s">
        <v>110</v>
      </c>
      <c r="I1323" s="20" t="s">
        <v>18544</v>
      </c>
      <c r="J1323" s="20" t="s">
        <v>101</v>
      </c>
      <c r="K1323" s="20" t="s">
        <v>14696</v>
      </c>
      <c r="L1323" s="20"/>
      <c r="M1323" s="20"/>
      <c r="N1323" s="20" t="s">
        <v>15258</v>
      </c>
      <c r="O1323" s="20" t="s">
        <v>14761</v>
      </c>
      <c r="P1323" s="20" t="s">
        <v>14700</v>
      </c>
      <c r="Q1323" s="20" t="s">
        <v>14328</v>
      </c>
      <c r="R1323" s="20"/>
      <c r="S1323" s="20" t="s">
        <v>16475</v>
      </c>
      <c r="T1323" s="20" t="s">
        <v>14709</v>
      </c>
      <c r="U1323" s="20" t="s">
        <v>15640</v>
      </c>
      <c r="V1323" s="20" t="s">
        <v>15648</v>
      </c>
      <c r="W1323" s="20"/>
      <c r="X1323" s="20"/>
      <c r="Y1323" s="20" t="s">
        <v>69</v>
      </c>
      <c r="Z1323" s="20" t="s">
        <v>16103</v>
      </c>
      <c r="AA1323" s="20" t="s">
        <v>14775</v>
      </c>
      <c r="AB1323" s="20" t="s">
        <v>69</v>
      </c>
      <c r="AC1323" s="20" t="s">
        <v>68</v>
      </c>
      <c r="AD1323" s="20" t="s">
        <v>69</v>
      </c>
      <c r="AE1323" s="20" t="s">
        <v>18545</v>
      </c>
      <c r="AF1323" s="20" t="s">
        <v>68</v>
      </c>
      <c r="AG1323" s="20" t="s">
        <v>18538</v>
      </c>
      <c r="AH1323" s="20"/>
      <c r="AI1323" s="20"/>
      <c r="AJ1323" s="20" t="s">
        <v>14283</v>
      </c>
      <c r="AK1323" s="20" t="s">
        <v>14283</v>
      </c>
      <c r="AL1323" s="20"/>
      <c r="AM1323" s="20" t="s">
        <v>15822</v>
      </c>
      <c r="AN1323" s="20" t="s">
        <v>14911</v>
      </c>
      <c r="AO1323" s="20"/>
    </row>
    <row r="1324" spans="1:41" x14ac:dyDescent="0.2">
      <c r="A1324" s="20" t="s">
        <v>13995</v>
      </c>
      <c r="B1324" s="20" t="s">
        <v>18534</v>
      </c>
      <c r="C1324" s="20" t="s">
        <v>15576</v>
      </c>
      <c r="D1324" s="20" t="s">
        <v>419</v>
      </c>
      <c r="E1324" s="20" t="s">
        <v>13998</v>
      </c>
      <c r="F1324" s="20" t="s">
        <v>4891</v>
      </c>
      <c r="G1324" s="20" t="s">
        <v>18535</v>
      </c>
      <c r="H1324" s="20" t="s">
        <v>110</v>
      </c>
      <c r="I1324" s="20" t="s">
        <v>18546</v>
      </c>
      <c r="J1324" s="20" t="s">
        <v>101</v>
      </c>
      <c r="K1324" s="20" t="s">
        <v>14696</v>
      </c>
      <c r="L1324" s="20"/>
      <c r="M1324" s="20"/>
      <c r="N1324" s="20" t="s">
        <v>15258</v>
      </c>
      <c r="O1324" s="20" t="s">
        <v>14761</v>
      </c>
      <c r="P1324" s="20" t="s">
        <v>14700</v>
      </c>
      <c r="Q1324" s="20" t="s">
        <v>14328</v>
      </c>
      <c r="R1324" s="20"/>
      <c r="S1324" s="20" t="s">
        <v>16475</v>
      </c>
      <c r="T1324" s="20" t="s">
        <v>14704</v>
      </c>
      <c r="U1324" s="20" t="s">
        <v>14827</v>
      </c>
      <c r="V1324" s="20" t="s">
        <v>15548</v>
      </c>
      <c r="W1324" s="20"/>
      <c r="X1324" s="20"/>
      <c r="Y1324" s="20" t="s">
        <v>69</v>
      </c>
      <c r="Z1324" s="20" t="s">
        <v>14952</v>
      </c>
      <c r="AA1324" s="20" t="s">
        <v>14775</v>
      </c>
      <c r="AB1324" s="20" t="s">
        <v>69</v>
      </c>
      <c r="AC1324" s="20" t="s">
        <v>68</v>
      </c>
      <c r="AD1324" s="20" t="s">
        <v>69</v>
      </c>
      <c r="AE1324" s="20" t="s">
        <v>18547</v>
      </c>
      <c r="AF1324" s="20" t="s">
        <v>68</v>
      </c>
      <c r="AG1324" s="20" t="s">
        <v>18538</v>
      </c>
      <c r="AH1324" s="20"/>
      <c r="AI1324" s="20"/>
      <c r="AJ1324" s="20" t="s">
        <v>14283</v>
      </c>
      <c r="AK1324" s="20" t="s">
        <v>14283</v>
      </c>
      <c r="AL1324" s="20"/>
      <c r="AM1324" s="20" t="s">
        <v>15822</v>
      </c>
      <c r="AN1324" s="20" t="s">
        <v>14911</v>
      </c>
      <c r="AO1324" s="20"/>
    </row>
    <row r="1325" spans="1:41" x14ac:dyDescent="0.2">
      <c r="A1325" s="20" t="s">
        <v>13995</v>
      </c>
      <c r="B1325" s="20" t="s">
        <v>18534</v>
      </c>
      <c r="C1325" s="20" t="s">
        <v>15576</v>
      </c>
      <c r="D1325" s="20" t="s">
        <v>419</v>
      </c>
      <c r="E1325" s="20" t="s">
        <v>13998</v>
      </c>
      <c r="F1325" s="20" t="s">
        <v>4891</v>
      </c>
      <c r="G1325" s="20" t="s">
        <v>18535</v>
      </c>
      <c r="H1325" s="20" t="s">
        <v>110</v>
      </c>
      <c r="I1325" s="20" t="s">
        <v>18546</v>
      </c>
      <c r="J1325" s="20" t="s">
        <v>101</v>
      </c>
      <c r="K1325" s="20" t="s">
        <v>14696</v>
      </c>
      <c r="L1325" s="20"/>
      <c r="M1325" s="20"/>
      <c r="N1325" s="20" t="s">
        <v>15258</v>
      </c>
      <c r="O1325" s="20" t="s">
        <v>14761</v>
      </c>
      <c r="P1325" s="20" t="s">
        <v>14700</v>
      </c>
      <c r="Q1325" s="20" t="s">
        <v>14328</v>
      </c>
      <c r="R1325" s="20"/>
      <c r="S1325" s="20" t="s">
        <v>16475</v>
      </c>
      <c r="T1325" s="20" t="s">
        <v>14846</v>
      </c>
      <c r="U1325" s="20" t="s">
        <v>15640</v>
      </c>
      <c r="V1325" s="20" t="s">
        <v>16103</v>
      </c>
      <c r="W1325" s="20"/>
      <c r="X1325" s="20"/>
      <c r="Y1325" s="20" t="s">
        <v>69</v>
      </c>
      <c r="Z1325" s="20" t="s">
        <v>15648</v>
      </c>
      <c r="AA1325" s="20" t="s">
        <v>14775</v>
      </c>
      <c r="AB1325" s="20" t="s">
        <v>69</v>
      </c>
      <c r="AC1325" s="20" t="s">
        <v>68</v>
      </c>
      <c r="AD1325" s="20" t="s">
        <v>69</v>
      </c>
      <c r="AE1325" s="20" t="s">
        <v>18547</v>
      </c>
      <c r="AF1325" s="20" t="s">
        <v>68</v>
      </c>
      <c r="AG1325" s="20" t="s">
        <v>18538</v>
      </c>
      <c r="AH1325" s="20"/>
      <c r="AI1325" s="20"/>
      <c r="AJ1325" s="20" t="s">
        <v>14283</v>
      </c>
      <c r="AK1325" s="20" t="s">
        <v>14283</v>
      </c>
      <c r="AL1325" s="20"/>
      <c r="AM1325" s="20" t="s">
        <v>15822</v>
      </c>
      <c r="AN1325" s="20" t="s">
        <v>14911</v>
      </c>
      <c r="AO1325" s="20"/>
    </row>
    <row r="1326" spans="1:41" x14ac:dyDescent="0.2">
      <c r="A1326" s="20" t="s">
        <v>13995</v>
      </c>
      <c r="B1326" s="20" t="s">
        <v>18534</v>
      </c>
      <c r="C1326" s="20" t="s">
        <v>15576</v>
      </c>
      <c r="D1326" s="20" t="s">
        <v>419</v>
      </c>
      <c r="E1326" s="20" t="s">
        <v>13998</v>
      </c>
      <c r="F1326" s="20" t="s">
        <v>4891</v>
      </c>
      <c r="G1326" s="20" t="s">
        <v>18535</v>
      </c>
      <c r="H1326" s="20" t="s">
        <v>110</v>
      </c>
      <c r="I1326" s="20" t="s">
        <v>18546</v>
      </c>
      <c r="J1326" s="20" t="s">
        <v>101</v>
      </c>
      <c r="K1326" s="20" t="s">
        <v>14696</v>
      </c>
      <c r="L1326" s="20"/>
      <c r="M1326" s="20"/>
      <c r="N1326" s="20" t="s">
        <v>15258</v>
      </c>
      <c r="O1326" s="20" t="s">
        <v>14761</v>
      </c>
      <c r="P1326" s="20" t="s">
        <v>14700</v>
      </c>
      <c r="Q1326" s="20" t="s">
        <v>14328</v>
      </c>
      <c r="R1326" s="20"/>
      <c r="S1326" s="20" t="s">
        <v>16475</v>
      </c>
      <c r="T1326" s="20" t="s">
        <v>14709</v>
      </c>
      <c r="U1326" s="20" t="s">
        <v>15817</v>
      </c>
      <c r="V1326" s="20" t="s">
        <v>15662</v>
      </c>
      <c r="W1326" s="20"/>
      <c r="X1326" s="20"/>
      <c r="Y1326" s="20" t="s">
        <v>69</v>
      </c>
      <c r="Z1326" s="20" t="s">
        <v>15662</v>
      </c>
      <c r="AA1326" s="20" t="s">
        <v>14775</v>
      </c>
      <c r="AB1326" s="20" t="s">
        <v>69</v>
      </c>
      <c r="AC1326" s="20" t="s">
        <v>68</v>
      </c>
      <c r="AD1326" s="20" t="s">
        <v>69</v>
      </c>
      <c r="AE1326" s="20" t="s">
        <v>18547</v>
      </c>
      <c r="AF1326" s="20" t="s">
        <v>68</v>
      </c>
      <c r="AG1326" s="20" t="s">
        <v>18538</v>
      </c>
      <c r="AH1326" s="20"/>
      <c r="AI1326" s="20"/>
      <c r="AJ1326" s="20" t="s">
        <v>14283</v>
      </c>
      <c r="AK1326" s="20" t="s">
        <v>14283</v>
      </c>
      <c r="AL1326" s="20"/>
      <c r="AM1326" s="20" t="s">
        <v>15822</v>
      </c>
      <c r="AN1326" s="20" t="s">
        <v>14911</v>
      </c>
      <c r="AO1326" s="20"/>
    </row>
    <row r="1327" spans="1:41" x14ac:dyDescent="0.2">
      <c r="A1327" s="20" t="s">
        <v>13995</v>
      </c>
      <c r="B1327" s="20" t="s">
        <v>18534</v>
      </c>
      <c r="C1327" s="20" t="s">
        <v>15576</v>
      </c>
      <c r="D1327" s="20" t="s">
        <v>419</v>
      </c>
      <c r="E1327" s="20" t="s">
        <v>13998</v>
      </c>
      <c r="F1327" s="20" t="s">
        <v>4891</v>
      </c>
      <c r="G1327" s="20" t="s">
        <v>18535</v>
      </c>
      <c r="H1327" s="20" t="s">
        <v>110</v>
      </c>
      <c r="I1327" s="20" t="s">
        <v>18548</v>
      </c>
      <c r="J1327" s="20" t="s">
        <v>101</v>
      </c>
      <c r="K1327" s="20" t="s">
        <v>14696</v>
      </c>
      <c r="L1327" s="20"/>
      <c r="M1327" s="20"/>
      <c r="N1327" s="20" t="s">
        <v>15258</v>
      </c>
      <c r="O1327" s="20" t="s">
        <v>14761</v>
      </c>
      <c r="P1327" s="20" t="s">
        <v>14700</v>
      </c>
      <c r="Q1327" s="20" t="s">
        <v>14328</v>
      </c>
      <c r="R1327" s="20"/>
      <c r="S1327" s="20" t="s">
        <v>16475</v>
      </c>
      <c r="T1327" s="20" t="s">
        <v>14704</v>
      </c>
      <c r="U1327" s="20" t="s">
        <v>14809</v>
      </c>
      <c r="V1327" s="20" t="s">
        <v>14891</v>
      </c>
      <c r="W1327" s="20"/>
      <c r="X1327" s="20"/>
      <c r="Y1327" s="20" t="s">
        <v>69</v>
      </c>
      <c r="Z1327" s="20" t="s">
        <v>14800</v>
      </c>
      <c r="AA1327" s="20" t="s">
        <v>14775</v>
      </c>
      <c r="AB1327" s="20" t="s">
        <v>69</v>
      </c>
      <c r="AC1327" s="20" t="s">
        <v>68</v>
      </c>
      <c r="AD1327" s="20" t="s">
        <v>69</v>
      </c>
      <c r="AE1327" s="20" t="s">
        <v>18549</v>
      </c>
      <c r="AF1327" s="20" t="s">
        <v>68</v>
      </c>
      <c r="AG1327" s="20" t="s">
        <v>18538</v>
      </c>
      <c r="AH1327" s="20"/>
      <c r="AI1327" s="20"/>
      <c r="AJ1327" s="20" t="s">
        <v>14283</v>
      </c>
      <c r="AK1327" s="20" t="s">
        <v>14283</v>
      </c>
      <c r="AL1327" s="20"/>
      <c r="AM1327" s="20" t="s">
        <v>15822</v>
      </c>
      <c r="AN1327" s="20" t="s">
        <v>14911</v>
      </c>
      <c r="AO1327" s="20"/>
    </row>
    <row r="1328" spans="1:41" x14ac:dyDescent="0.2">
      <c r="A1328" s="20" t="s">
        <v>13995</v>
      </c>
      <c r="B1328" s="20" t="s">
        <v>18534</v>
      </c>
      <c r="C1328" s="20" t="s">
        <v>15576</v>
      </c>
      <c r="D1328" s="20" t="s">
        <v>419</v>
      </c>
      <c r="E1328" s="20" t="s">
        <v>13998</v>
      </c>
      <c r="F1328" s="20" t="s">
        <v>4891</v>
      </c>
      <c r="G1328" s="20" t="s">
        <v>18535</v>
      </c>
      <c r="H1328" s="20" t="s">
        <v>110</v>
      </c>
      <c r="I1328" s="20" t="s">
        <v>18548</v>
      </c>
      <c r="J1328" s="20" t="s">
        <v>101</v>
      </c>
      <c r="K1328" s="20" t="s">
        <v>14696</v>
      </c>
      <c r="L1328" s="20"/>
      <c r="M1328" s="20"/>
      <c r="N1328" s="20" t="s">
        <v>15258</v>
      </c>
      <c r="O1328" s="20" t="s">
        <v>14761</v>
      </c>
      <c r="P1328" s="20" t="s">
        <v>14700</v>
      </c>
      <c r="Q1328" s="20" t="s">
        <v>14328</v>
      </c>
      <c r="R1328" s="20"/>
      <c r="S1328" s="20" t="s">
        <v>16475</v>
      </c>
      <c r="T1328" s="20" t="s">
        <v>14846</v>
      </c>
      <c r="U1328" s="20" t="s">
        <v>15661</v>
      </c>
      <c r="V1328" s="20" t="s">
        <v>15886</v>
      </c>
      <c r="W1328" s="20"/>
      <c r="X1328" s="20"/>
      <c r="Y1328" s="20" t="s">
        <v>69</v>
      </c>
      <c r="Z1328" s="20" t="s">
        <v>15886</v>
      </c>
      <c r="AA1328" s="20" t="s">
        <v>14775</v>
      </c>
      <c r="AB1328" s="20" t="s">
        <v>69</v>
      </c>
      <c r="AC1328" s="20" t="s">
        <v>68</v>
      </c>
      <c r="AD1328" s="20" t="s">
        <v>69</v>
      </c>
      <c r="AE1328" s="20" t="s">
        <v>18549</v>
      </c>
      <c r="AF1328" s="20" t="s">
        <v>68</v>
      </c>
      <c r="AG1328" s="20" t="s">
        <v>18538</v>
      </c>
      <c r="AH1328" s="20"/>
      <c r="AI1328" s="20"/>
      <c r="AJ1328" s="20" t="s">
        <v>14283</v>
      </c>
      <c r="AK1328" s="20" t="s">
        <v>14283</v>
      </c>
      <c r="AL1328" s="20"/>
      <c r="AM1328" s="20" t="s">
        <v>15822</v>
      </c>
      <c r="AN1328" s="20" t="s">
        <v>14911</v>
      </c>
      <c r="AO1328" s="20"/>
    </row>
    <row r="1329" spans="1:41" x14ac:dyDescent="0.2">
      <c r="A1329" s="20" t="s">
        <v>13995</v>
      </c>
      <c r="B1329" s="20" t="s">
        <v>18534</v>
      </c>
      <c r="C1329" s="20" t="s">
        <v>15576</v>
      </c>
      <c r="D1329" s="20" t="s">
        <v>419</v>
      </c>
      <c r="E1329" s="20" t="s">
        <v>13998</v>
      </c>
      <c r="F1329" s="20" t="s">
        <v>4891</v>
      </c>
      <c r="G1329" s="20" t="s">
        <v>18535</v>
      </c>
      <c r="H1329" s="20" t="s">
        <v>110</v>
      </c>
      <c r="I1329" s="20" t="s">
        <v>18548</v>
      </c>
      <c r="J1329" s="20" t="s">
        <v>101</v>
      </c>
      <c r="K1329" s="20" t="s">
        <v>14696</v>
      </c>
      <c r="L1329" s="20"/>
      <c r="M1329" s="20"/>
      <c r="N1329" s="20" t="s">
        <v>15258</v>
      </c>
      <c r="O1329" s="20" t="s">
        <v>14761</v>
      </c>
      <c r="P1329" s="20" t="s">
        <v>14700</v>
      </c>
      <c r="Q1329" s="20" t="s">
        <v>14328</v>
      </c>
      <c r="R1329" s="20"/>
      <c r="S1329" s="20" t="s">
        <v>16475</v>
      </c>
      <c r="T1329" s="20" t="s">
        <v>14709</v>
      </c>
      <c r="U1329" s="20" t="s">
        <v>15870</v>
      </c>
      <c r="V1329" s="20" t="s">
        <v>16103</v>
      </c>
      <c r="W1329" s="20"/>
      <c r="X1329" s="20"/>
      <c r="Y1329" s="20" t="s">
        <v>69</v>
      </c>
      <c r="Z1329" s="20" t="s">
        <v>16584</v>
      </c>
      <c r="AA1329" s="20" t="s">
        <v>14775</v>
      </c>
      <c r="AB1329" s="20" t="s">
        <v>69</v>
      </c>
      <c r="AC1329" s="20" t="s">
        <v>68</v>
      </c>
      <c r="AD1329" s="20" t="s">
        <v>69</v>
      </c>
      <c r="AE1329" s="20" t="s">
        <v>18549</v>
      </c>
      <c r="AF1329" s="20" t="s">
        <v>68</v>
      </c>
      <c r="AG1329" s="20" t="s">
        <v>18538</v>
      </c>
      <c r="AH1329" s="20"/>
      <c r="AI1329" s="20"/>
      <c r="AJ1329" s="20" t="s">
        <v>14283</v>
      </c>
      <c r="AK1329" s="20" t="s">
        <v>14283</v>
      </c>
      <c r="AL1329" s="20"/>
      <c r="AM1329" s="20" t="s">
        <v>15822</v>
      </c>
      <c r="AN1329" s="20" t="s">
        <v>14911</v>
      </c>
      <c r="AO1329" s="20"/>
    </row>
    <row r="1330" spans="1:41" x14ac:dyDescent="0.2">
      <c r="A1330" s="20" t="s">
        <v>13995</v>
      </c>
      <c r="B1330" s="20" t="s">
        <v>18534</v>
      </c>
      <c r="C1330" s="20" t="s">
        <v>15576</v>
      </c>
      <c r="D1330" s="20" t="s">
        <v>419</v>
      </c>
      <c r="E1330" s="20" t="s">
        <v>13998</v>
      </c>
      <c r="F1330" s="20" t="s">
        <v>4891</v>
      </c>
      <c r="G1330" s="20" t="s">
        <v>18535</v>
      </c>
      <c r="H1330" s="20" t="s">
        <v>110</v>
      </c>
      <c r="I1330" s="20" t="s">
        <v>18550</v>
      </c>
      <c r="J1330" s="20" t="s">
        <v>101</v>
      </c>
      <c r="K1330" s="20" t="s">
        <v>14696</v>
      </c>
      <c r="L1330" s="20"/>
      <c r="M1330" s="20"/>
      <c r="N1330" s="20" t="s">
        <v>15258</v>
      </c>
      <c r="O1330" s="20" t="s">
        <v>14761</v>
      </c>
      <c r="P1330" s="20" t="s">
        <v>14700</v>
      </c>
      <c r="Q1330" s="20" t="s">
        <v>14328</v>
      </c>
      <c r="R1330" s="20"/>
      <c r="S1330" s="20" t="s">
        <v>16475</v>
      </c>
      <c r="T1330" s="20" t="s">
        <v>14704</v>
      </c>
      <c r="U1330" s="20" t="s">
        <v>14827</v>
      </c>
      <c r="V1330" s="20" t="s">
        <v>14796</v>
      </c>
      <c r="W1330" s="20"/>
      <c r="X1330" s="20"/>
      <c r="Y1330" s="20" t="s">
        <v>69</v>
      </c>
      <c r="Z1330" s="20" t="s">
        <v>14796</v>
      </c>
      <c r="AA1330" s="20" t="s">
        <v>14775</v>
      </c>
      <c r="AB1330" s="20" t="s">
        <v>69</v>
      </c>
      <c r="AC1330" s="20" t="s">
        <v>68</v>
      </c>
      <c r="AD1330" s="20" t="s">
        <v>69</v>
      </c>
      <c r="AE1330" s="20" t="s">
        <v>18551</v>
      </c>
      <c r="AF1330" s="20" t="s">
        <v>68</v>
      </c>
      <c r="AG1330" s="20" t="s">
        <v>18538</v>
      </c>
      <c r="AH1330" s="20"/>
      <c r="AI1330" s="20"/>
      <c r="AJ1330" s="20" t="s">
        <v>14283</v>
      </c>
      <c r="AK1330" s="20" t="s">
        <v>14283</v>
      </c>
      <c r="AL1330" s="20"/>
      <c r="AM1330" s="20" t="s">
        <v>15822</v>
      </c>
      <c r="AN1330" s="20" t="s">
        <v>14911</v>
      </c>
      <c r="AO1330" s="20"/>
    </row>
    <row r="1331" spans="1:41" x14ac:dyDescent="0.2">
      <c r="A1331" s="20" t="s">
        <v>13995</v>
      </c>
      <c r="B1331" s="20" t="s">
        <v>18534</v>
      </c>
      <c r="C1331" s="20" t="s">
        <v>15576</v>
      </c>
      <c r="D1331" s="20" t="s">
        <v>419</v>
      </c>
      <c r="E1331" s="20" t="s">
        <v>13998</v>
      </c>
      <c r="F1331" s="20" t="s">
        <v>4891</v>
      </c>
      <c r="G1331" s="20" t="s">
        <v>18535</v>
      </c>
      <c r="H1331" s="20" t="s">
        <v>110</v>
      </c>
      <c r="I1331" s="20" t="s">
        <v>18550</v>
      </c>
      <c r="J1331" s="20" t="s">
        <v>101</v>
      </c>
      <c r="K1331" s="20" t="s">
        <v>14696</v>
      </c>
      <c r="L1331" s="20"/>
      <c r="M1331" s="20"/>
      <c r="N1331" s="20" t="s">
        <v>15258</v>
      </c>
      <c r="O1331" s="20" t="s">
        <v>14761</v>
      </c>
      <c r="P1331" s="20" t="s">
        <v>14700</v>
      </c>
      <c r="Q1331" s="20" t="s">
        <v>14328</v>
      </c>
      <c r="R1331" s="20"/>
      <c r="S1331" s="20" t="s">
        <v>16475</v>
      </c>
      <c r="T1331" s="20" t="s">
        <v>14846</v>
      </c>
      <c r="U1331" s="20" t="s">
        <v>15860</v>
      </c>
      <c r="V1331" s="20" t="s">
        <v>16539</v>
      </c>
      <c r="W1331" s="20"/>
      <c r="X1331" s="20"/>
      <c r="Y1331" s="20" t="s">
        <v>69</v>
      </c>
      <c r="Z1331" s="20" t="s">
        <v>16539</v>
      </c>
      <c r="AA1331" s="20" t="s">
        <v>14775</v>
      </c>
      <c r="AB1331" s="20" t="s">
        <v>69</v>
      </c>
      <c r="AC1331" s="20" t="s">
        <v>68</v>
      </c>
      <c r="AD1331" s="20" t="s">
        <v>69</v>
      </c>
      <c r="AE1331" s="20" t="s">
        <v>18551</v>
      </c>
      <c r="AF1331" s="20" t="s">
        <v>68</v>
      </c>
      <c r="AG1331" s="20" t="s">
        <v>18538</v>
      </c>
      <c r="AH1331" s="20"/>
      <c r="AI1331" s="20"/>
      <c r="AJ1331" s="20" t="s">
        <v>14283</v>
      </c>
      <c r="AK1331" s="20" t="s">
        <v>14283</v>
      </c>
      <c r="AL1331" s="20"/>
      <c r="AM1331" s="20" t="s">
        <v>15822</v>
      </c>
      <c r="AN1331" s="20" t="s">
        <v>14911</v>
      </c>
      <c r="AO1331" s="20"/>
    </row>
    <row r="1332" spans="1:41" x14ac:dyDescent="0.2">
      <c r="A1332" s="20" t="s">
        <v>13995</v>
      </c>
      <c r="B1332" s="20" t="s">
        <v>18534</v>
      </c>
      <c r="C1332" s="20" t="s">
        <v>15576</v>
      </c>
      <c r="D1332" s="20" t="s">
        <v>419</v>
      </c>
      <c r="E1332" s="20" t="s">
        <v>13998</v>
      </c>
      <c r="F1332" s="20" t="s">
        <v>4891</v>
      </c>
      <c r="G1332" s="20" t="s">
        <v>18535</v>
      </c>
      <c r="H1332" s="20" t="s">
        <v>110</v>
      </c>
      <c r="I1332" s="20" t="s">
        <v>18550</v>
      </c>
      <c r="J1332" s="20" t="s">
        <v>101</v>
      </c>
      <c r="K1332" s="20" t="s">
        <v>14696</v>
      </c>
      <c r="L1332" s="20"/>
      <c r="M1332" s="20"/>
      <c r="N1332" s="20" t="s">
        <v>15258</v>
      </c>
      <c r="O1332" s="20" t="s">
        <v>14761</v>
      </c>
      <c r="P1332" s="20" t="s">
        <v>14700</v>
      </c>
      <c r="Q1332" s="20" t="s">
        <v>14328</v>
      </c>
      <c r="R1332" s="20"/>
      <c r="S1332" s="20" t="s">
        <v>16475</v>
      </c>
      <c r="T1332" s="20" t="s">
        <v>14709</v>
      </c>
      <c r="U1332" s="20" t="s">
        <v>17005</v>
      </c>
      <c r="V1332" s="20" t="s">
        <v>15648</v>
      </c>
      <c r="W1332" s="20"/>
      <c r="X1332" s="20"/>
      <c r="Y1332" s="20" t="s">
        <v>69</v>
      </c>
      <c r="Z1332" s="20" t="s">
        <v>16103</v>
      </c>
      <c r="AA1332" s="20" t="s">
        <v>14775</v>
      </c>
      <c r="AB1332" s="20" t="s">
        <v>69</v>
      </c>
      <c r="AC1332" s="20" t="s">
        <v>68</v>
      </c>
      <c r="AD1332" s="20" t="s">
        <v>69</v>
      </c>
      <c r="AE1332" s="20" t="s">
        <v>18551</v>
      </c>
      <c r="AF1332" s="20" t="s">
        <v>68</v>
      </c>
      <c r="AG1332" s="20" t="s">
        <v>18538</v>
      </c>
      <c r="AH1332" s="20"/>
      <c r="AI1332" s="20"/>
      <c r="AJ1332" s="20" t="s">
        <v>14283</v>
      </c>
      <c r="AK1332" s="20" t="s">
        <v>14283</v>
      </c>
      <c r="AL1332" s="20"/>
      <c r="AM1332" s="20" t="s">
        <v>15822</v>
      </c>
      <c r="AN1332" s="20" t="s">
        <v>14911</v>
      </c>
      <c r="AO1332" s="20"/>
    </row>
    <row r="1333" spans="1:41" x14ac:dyDescent="0.2">
      <c r="A1333" s="20" t="s">
        <v>13995</v>
      </c>
      <c r="B1333" s="20" t="s">
        <v>18534</v>
      </c>
      <c r="C1333" s="20" t="s">
        <v>15576</v>
      </c>
      <c r="D1333" s="20" t="s">
        <v>419</v>
      </c>
      <c r="E1333" s="20" t="s">
        <v>13998</v>
      </c>
      <c r="F1333" s="20" t="s">
        <v>4891</v>
      </c>
      <c r="G1333" s="20" t="s">
        <v>18535</v>
      </c>
      <c r="H1333" s="20" t="s">
        <v>110</v>
      </c>
      <c r="I1333" s="20" t="s">
        <v>18552</v>
      </c>
      <c r="J1333" s="20" t="s">
        <v>101</v>
      </c>
      <c r="K1333" s="20" t="s">
        <v>14696</v>
      </c>
      <c r="L1333" s="20"/>
      <c r="M1333" s="20"/>
      <c r="N1333" s="20" t="s">
        <v>15258</v>
      </c>
      <c r="O1333" s="20" t="s">
        <v>14761</v>
      </c>
      <c r="P1333" s="20" t="s">
        <v>14700</v>
      </c>
      <c r="Q1333" s="20" t="s">
        <v>14328</v>
      </c>
      <c r="R1333" s="20"/>
      <c r="S1333" s="20" t="s">
        <v>16475</v>
      </c>
      <c r="T1333" s="20" t="s">
        <v>14704</v>
      </c>
      <c r="U1333" s="20" t="s">
        <v>14767</v>
      </c>
      <c r="V1333" s="20" t="s">
        <v>16003</v>
      </c>
      <c r="W1333" s="20"/>
      <c r="X1333" s="20"/>
      <c r="Y1333" s="20" t="s">
        <v>69</v>
      </c>
      <c r="Z1333" s="20" t="s">
        <v>16733</v>
      </c>
      <c r="AA1333" s="20" t="s">
        <v>14775</v>
      </c>
      <c r="AB1333" s="20" t="s">
        <v>69</v>
      </c>
      <c r="AC1333" s="20" t="s">
        <v>68</v>
      </c>
      <c r="AD1333" s="20" t="s">
        <v>69</v>
      </c>
      <c r="AE1333" s="20" t="s">
        <v>18553</v>
      </c>
      <c r="AF1333" s="20" t="s">
        <v>68</v>
      </c>
      <c r="AG1333" s="20" t="s">
        <v>18538</v>
      </c>
      <c r="AH1333" s="20"/>
      <c r="AI1333" s="20"/>
      <c r="AJ1333" s="20" t="s">
        <v>14283</v>
      </c>
      <c r="AK1333" s="20" t="s">
        <v>14283</v>
      </c>
      <c r="AL1333" s="20"/>
      <c r="AM1333" s="20" t="s">
        <v>15822</v>
      </c>
      <c r="AN1333" s="20" t="s">
        <v>14911</v>
      </c>
      <c r="AO1333" s="20"/>
    </row>
    <row r="1334" spans="1:41" x14ac:dyDescent="0.2">
      <c r="A1334" s="20" t="s">
        <v>13995</v>
      </c>
      <c r="B1334" s="20" t="s">
        <v>18534</v>
      </c>
      <c r="C1334" s="20" t="s">
        <v>15576</v>
      </c>
      <c r="D1334" s="20" t="s">
        <v>419</v>
      </c>
      <c r="E1334" s="20" t="s">
        <v>13998</v>
      </c>
      <c r="F1334" s="20" t="s">
        <v>4891</v>
      </c>
      <c r="G1334" s="20" t="s">
        <v>18535</v>
      </c>
      <c r="H1334" s="20" t="s">
        <v>110</v>
      </c>
      <c r="I1334" s="20" t="s">
        <v>18552</v>
      </c>
      <c r="J1334" s="20" t="s">
        <v>101</v>
      </c>
      <c r="K1334" s="20" t="s">
        <v>14696</v>
      </c>
      <c r="L1334" s="20"/>
      <c r="M1334" s="20"/>
      <c r="N1334" s="20" t="s">
        <v>15258</v>
      </c>
      <c r="O1334" s="20" t="s">
        <v>14761</v>
      </c>
      <c r="P1334" s="20" t="s">
        <v>14700</v>
      </c>
      <c r="Q1334" s="20" t="s">
        <v>14328</v>
      </c>
      <c r="R1334" s="20"/>
      <c r="S1334" s="20" t="s">
        <v>16475</v>
      </c>
      <c r="T1334" s="20" t="s">
        <v>14846</v>
      </c>
      <c r="U1334" s="20" t="s">
        <v>15661</v>
      </c>
      <c r="V1334" s="20" t="s">
        <v>17005</v>
      </c>
      <c r="W1334" s="20"/>
      <c r="X1334" s="20"/>
      <c r="Y1334" s="20" t="s">
        <v>69</v>
      </c>
      <c r="Z1334" s="20" t="s">
        <v>15640</v>
      </c>
      <c r="AA1334" s="20" t="s">
        <v>14775</v>
      </c>
      <c r="AB1334" s="20" t="s">
        <v>69</v>
      </c>
      <c r="AC1334" s="20" t="s">
        <v>68</v>
      </c>
      <c r="AD1334" s="20" t="s">
        <v>69</v>
      </c>
      <c r="AE1334" s="20" t="s">
        <v>18553</v>
      </c>
      <c r="AF1334" s="20" t="s">
        <v>68</v>
      </c>
      <c r="AG1334" s="20" t="s">
        <v>18538</v>
      </c>
      <c r="AH1334" s="20"/>
      <c r="AI1334" s="20"/>
      <c r="AJ1334" s="20" t="s">
        <v>14283</v>
      </c>
      <c r="AK1334" s="20" t="s">
        <v>14283</v>
      </c>
      <c r="AL1334" s="20"/>
      <c r="AM1334" s="20" t="s">
        <v>15822</v>
      </c>
      <c r="AN1334" s="20" t="s">
        <v>14911</v>
      </c>
      <c r="AO1334" s="20"/>
    </row>
    <row r="1335" spans="1:41" x14ac:dyDescent="0.2">
      <c r="A1335" s="20" t="s">
        <v>13995</v>
      </c>
      <c r="B1335" s="20" t="s">
        <v>18534</v>
      </c>
      <c r="C1335" s="20" t="s">
        <v>15576</v>
      </c>
      <c r="D1335" s="20" t="s">
        <v>419</v>
      </c>
      <c r="E1335" s="20" t="s">
        <v>13998</v>
      </c>
      <c r="F1335" s="20" t="s">
        <v>4891</v>
      </c>
      <c r="G1335" s="20" t="s">
        <v>18535</v>
      </c>
      <c r="H1335" s="20" t="s">
        <v>110</v>
      </c>
      <c r="I1335" s="20" t="s">
        <v>18552</v>
      </c>
      <c r="J1335" s="20" t="s">
        <v>101</v>
      </c>
      <c r="K1335" s="20" t="s">
        <v>14696</v>
      </c>
      <c r="L1335" s="20"/>
      <c r="M1335" s="20"/>
      <c r="N1335" s="20" t="s">
        <v>15258</v>
      </c>
      <c r="O1335" s="20" t="s">
        <v>14761</v>
      </c>
      <c r="P1335" s="20" t="s">
        <v>14700</v>
      </c>
      <c r="Q1335" s="20" t="s">
        <v>14328</v>
      </c>
      <c r="R1335" s="20"/>
      <c r="S1335" s="20" t="s">
        <v>16475</v>
      </c>
      <c r="T1335" s="20" t="s">
        <v>14709</v>
      </c>
      <c r="U1335" s="20" t="s">
        <v>17005</v>
      </c>
      <c r="V1335" s="20" t="s">
        <v>14860</v>
      </c>
      <c r="W1335" s="20"/>
      <c r="X1335" s="20"/>
      <c r="Y1335" s="20" t="s">
        <v>69</v>
      </c>
      <c r="Z1335" s="20" t="s">
        <v>16582</v>
      </c>
      <c r="AA1335" s="20" t="s">
        <v>14775</v>
      </c>
      <c r="AB1335" s="20" t="s">
        <v>69</v>
      </c>
      <c r="AC1335" s="20" t="s">
        <v>68</v>
      </c>
      <c r="AD1335" s="20" t="s">
        <v>69</v>
      </c>
      <c r="AE1335" s="20" t="s">
        <v>18553</v>
      </c>
      <c r="AF1335" s="20" t="s">
        <v>68</v>
      </c>
      <c r="AG1335" s="20" t="s">
        <v>18538</v>
      </c>
      <c r="AH1335" s="20"/>
      <c r="AI1335" s="20"/>
      <c r="AJ1335" s="20" t="s">
        <v>14283</v>
      </c>
      <c r="AK1335" s="20" t="s">
        <v>14283</v>
      </c>
      <c r="AL1335" s="20"/>
      <c r="AM1335" s="20" t="s">
        <v>15822</v>
      </c>
      <c r="AN1335" s="20" t="s">
        <v>14911</v>
      </c>
      <c r="AO1335" s="20"/>
    </row>
    <row r="1336" spans="1:41" x14ac:dyDescent="0.2">
      <c r="A1336" s="20" t="s">
        <v>14210</v>
      </c>
      <c r="B1336" s="20" t="s">
        <v>18554</v>
      </c>
      <c r="C1336" s="20" t="s">
        <v>18338</v>
      </c>
      <c r="D1336" s="20" t="s">
        <v>571</v>
      </c>
      <c r="E1336" s="20" t="s">
        <v>14213</v>
      </c>
      <c r="F1336" s="20" t="s">
        <v>17229</v>
      </c>
      <c r="G1336" s="20" t="s">
        <v>18555</v>
      </c>
      <c r="H1336" s="20" t="s">
        <v>110</v>
      </c>
      <c r="I1336" s="20" t="s">
        <v>18556</v>
      </c>
      <c r="J1336" s="20" t="s">
        <v>102</v>
      </c>
      <c r="K1336" s="20" t="s">
        <v>14696</v>
      </c>
      <c r="L1336" s="20" t="s">
        <v>18557</v>
      </c>
      <c r="M1336" s="20" t="s">
        <v>18558</v>
      </c>
      <c r="N1336" s="20" t="s">
        <v>14742</v>
      </c>
      <c r="O1336" s="20" t="s">
        <v>14772</v>
      </c>
      <c r="P1336" s="20" t="s">
        <v>14787</v>
      </c>
      <c r="Q1336" s="20"/>
      <c r="R1336" s="20"/>
      <c r="S1336" s="20" t="s">
        <v>18559</v>
      </c>
      <c r="T1336" s="20" t="s">
        <v>14737</v>
      </c>
      <c r="U1336" s="20" t="s">
        <v>17827</v>
      </c>
      <c r="V1336" s="20" t="s">
        <v>17952</v>
      </c>
      <c r="W1336" s="20"/>
      <c r="X1336" s="20" t="s">
        <v>17250</v>
      </c>
      <c r="Y1336" s="20" t="s">
        <v>69</v>
      </c>
      <c r="Z1336" s="20" t="s">
        <v>18560</v>
      </c>
      <c r="AA1336" s="20" t="s">
        <v>18561</v>
      </c>
      <c r="AB1336" s="20" t="s">
        <v>69</v>
      </c>
      <c r="AC1336" s="20" t="s">
        <v>14884</v>
      </c>
      <c r="AD1336" s="20" t="s">
        <v>69</v>
      </c>
      <c r="AE1336" s="20" t="s">
        <v>18562</v>
      </c>
      <c r="AF1336" s="20" t="s">
        <v>68</v>
      </c>
      <c r="AG1336" s="20" t="s">
        <v>18563</v>
      </c>
      <c r="AH1336" s="20"/>
      <c r="AI1336" s="20" t="s">
        <v>14875</v>
      </c>
      <c r="AJ1336" s="20" t="s">
        <v>18564</v>
      </c>
      <c r="AK1336" s="20"/>
      <c r="AL1336" s="20"/>
      <c r="AM1336" s="20" t="s">
        <v>14910</v>
      </c>
      <c r="AN1336" s="20" t="s">
        <v>14911</v>
      </c>
      <c r="AO1336" s="20"/>
    </row>
    <row r="1337" spans="1:41" x14ac:dyDescent="0.2">
      <c r="A1337" s="20" t="s">
        <v>14210</v>
      </c>
      <c r="B1337" s="20" t="s">
        <v>18554</v>
      </c>
      <c r="C1337" s="20" t="s">
        <v>18338</v>
      </c>
      <c r="D1337" s="20" t="s">
        <v>571</v>
      </c>
      <c r="E1337" s="20" t="s">
        <v>14213</v>
      </c>
      <c r="F1337" s="20" t="s">
        <v>17229</v>
      </c>
      <c r="G1337" s="20" t="s">
        <v>18555</v>
      </c>
      <c r="H1337" s="20" t="s">
        <v>110</v>
      </c>
      <c r="I1337" s="20" t="s">
        <v>18556</v>
      </c>
      <c r="J1337" s="20" t="s">
        <v>102</v>
      </c>
      <c r="K1337" s="20" t="s">
        <v>14696</v>
      </c>
      <c r="L1337" s="20" t="s">
        <v>18557</v>
      </c>
      <c r="M1337" s="20" t="s">
        <v>18558</v>
      </c>
      <c r="N1337" s="20" t="s">
        <v>14742</v>
      </c>
      <c r="O1337" s="20" t="s">
        <v>14772</v>
      </c>
      <c r="P1337" s="20" t="s">
        <v>14787</v>
      </c>
      <c r="Q1337" s="20"/>
      <c r="R1337" s="20"/>
      <c r="S1337" s="20" t="s">
        <v>18559</v>
      </c>
      <c r="T1337" s="20" t="s">
        <v>14825</v>
      </c>
      <c r="U1337" s="20" t="s">
        <v>14777</v>
      </c>
      <c r="V1337" s="20" t="s">
        <v>17424</v>
      </c>
      <c r="W1337" s="20"/>
      <c r="X1337" s="20" t="s">
        <v>15317</v>
      </c>
      <c r="Y1337" s="20" t="s">
        <v>69</v>
      </c>
      <c r="Z1337" s="20" t="s">
        <v>16184</v>
      </c>
      <c r="AA1337" s="20" t="s">
        <v>18561</v>
      </c>
      <c r="AB1337" s="20" t="s">
        <v>69</v>
      </c>
      <c r="AC1337" s="20" t="s">
        <v>14884</v>
      </c>
      <c r="AD1337" s="20" t="s">
        <v>69</v>
      </c>
      <c r="AE1337" s="20" t="s">
        <v>18565</v>
      </c>
      <c r="AF1337" s="20" t="s">
        <v>68</v>
      </c>
      <c r="AG1337" s="20" t="s">
        <v>18563</v>
      </c>
      <c r="AH1337" s="20"/>
      <c r="AI1337" s="20" t="s">
        <v>14875</v>
      </c>
      <c r="AJ1337" s="20" t="s">
        <v>18564</v>
      </c>
      <c r="AK1337" s="20"/>
      <c r="AL1337" s="20"/>
      <c r="AM1337" s="20" t="s">
        <v>14910</v>
      </c>
      <c r="AN1337" s="20" t="s">
        <v>14911</v>
      </c>
      <c r="AO1337" s="20"/>
    </row>
    <row r="1338" spans="1:41" x14ac:dyDescent="0.2">
      <c r="A1338" s="20" t="s">
        <v>14210</v>
      </c>
      <c r="B1338" s="20" t="s">
        <v>18554</v>
      </c>
      <c r="C1338" s="20" t="s">
        <v>18338</v>
      </c>
      <c r="D1338" s="20" t="s">
        <v>571</v>
      </c>
      <c r="E1338" s="20" t="s">
        <v>14213</v>
      </c>
      <c r="F1338" s="20" t="s">
        <v>17229</v>
      </c>
      <c r="G1338" s="20" t="s">
        <v>18555</v>
      </c>
      <c r="H1338" s="20" t="s">
        <v>110</v>
      </c>
      <c r="I1338" s="20" t="s">
        <v>18556</v>
      </c>
      <c r="J1338" s="20" t="s">
        <v>102</v>
      </c>
      <c r="K1338" s="20" t="s">
        <v>14696</v>
      </c>
      <c r="L1338" s="20" t="s">
        <v>18557</v>
      </c>
      <c r="M1338" s="20" t="s">
        <v>18558</v>
      </c>
      <c r="N1338" s="20" t="s">
        <v>14742</v>
      </c>
      <c r="O1338" s="20" t="s">
        <v>14772</v>
      </c>
      <c r="P1338" s="20" t="s">
        <v>14787</v>
      </c>
      <c r="Q1338" s="20"/>
      <c r="R1338" s="20"/>
      <c r="S1338" s="20" t="s">
        <v>18559</v>
      </c>
      <c r="T1338" s="20" t="s">
        <v>14790</v>
      </c>
      <c r="U1338" s="20" t="s">
        <v>14739</v>
      </c>
      <c r="V1338" s="20" t="s">
        <v>15548</v>
      </c>
      <c r="W1338" s="20"/>
      <c r="X1338" s="20" t="s">
        <v>18566</v>
      </c>
      <c r="Y1338" s="20" t="s">
        <v>69</v>
      </c>
      <c r="Z1338" s="20" t="s">
        <v>18567</v>
      </c>
      <c r="AA1338" s="20" t="s">
        <v>18561</v>
      </c>
      <c r="AB1338" s="20" t="s">
        <v>69</v>
      </c>
      <c r="AC1338" s="20" t="s">
        <v>14884</v>
      </c>
      <c r="AD1338" s="20" t="s">
        <v>69</v>
      </c>
      <c r="AE1338" s="20" t="s">
        <v>18568</v>
      </c>
      <c r="AF1338" s="20" t="s">
        <v>68</v>
      </c>
      <c r="AG1338" s="20" t="s">
        <v>18563</v>
      </c>
      <c r="AH1338" s="20"/>
      <c r="AI1338" s="20" t="s">
        <v>14875</v>
      </c>
      <c r="AJ1338" s="20" t="s">
        <v>18564</v>
      </c>
      <c r="AK1338" s="20"/>
      <c r="AL1338" s="20"/>
      <c r="AM1338" s="20" t="s">
        <v>14910</v>
      </c>
      <c r="AN1338" s="20" t="s">
        <v>14911</v>
      </c>
      <c r="AO1338" s="20"/>
    </row>
    <row r="1339" spans="1:41" x14ac:dyDescent="0.2">
      <c r="A1339" s="20" t="s">
        <v>359</v>
      </c>
      <c r="B1339" s="20" t="s">
        <v>18569</v>
      </c>
      <c r="C1339" s="20" t="s">
        <v>14754</v>
      </c>
      <c r="D1339" s="20" t="s">
        <v>360</v>
      </c>
      <c r="E1339" s="20" t="s">
        <v>363</v>
      </c>
      <c r="F1339" s="20" t="s">
        <v>18570</v>
      </c>
      <c r="G1339" s="20" t="s">
        <v>175</v>
      </c>
      <c r="H1339" s="20" t="s">
        <v>15216</v>
      </c>
      <c r="I1339" s="20" t="s">
        <v>18571</v>
      </c>
      <c r="J1339" s="20" t="s">
        <v>101</v>
      </c>
      <c r="K1339" s="20" t="s">
        <v>14696</v>
      </c>
      <c r="L1339" s="20" t="s">
        <v>18572</v>
      </c>
      <c r="M1339" s="20"/>
      <c r="N1339" s="20" t="s">
        <v>14698</v>
      </c>
      <c r="O1339" s="20" t="s">
        <v>14772</v>
      </c>
      <c r="P1339" s="20" t="s">
        <v>14700</v>
      </c>
      <c r="Q1339" s="20"/>
      <c r="R1339" s="20"/>
      <c r="S1339" s="20"/>
      <c r="T1339" s="20" t="s">
        <v>14846</v>
      </c>
      <c r="U1339" s="20" t="s">
        <v>18573</v>
      </c>
      <c r="V1339" s="20" t="s">
        <v>18574</v>
      </c>
      <c r="W1339" s="20"/>
      <c r="X1339" s="20"/>
      <c r="Y1339" s="20" t="s">
        <v>69</v>
      </c>
      <c r="Z1339" s="20"/>
      <c r="AA1339" s="20" t="s">
        <v>18575</v>
      </c>
      <c r="AB1339" s="20" t="s">
        <v>69</v>
      </c>
      <c r="AC1339" s="20"/>
      <c r="AD1339" s="20" t="s">
        <v>68</v>
      </c>
      <c r="AE1339" s="20" t="s">
        <v>18576</v>
      </c>
      <c r="AF1339" s="20" t="s">
        <v>68</v>
      </c>
      <c r="AG1339" s="20" t="s">
        <v>18577</v>
      </c>
      <c r="AH1339" s="20"/>
      <c r="AI1339" s="20"/>
      <c r="AJ1339" s="20" t="s">
        <v>14276</v>
      </c>
      <c r="AK1339" s="20" t="s">
        <v>14276</v>
      </c>
      <c r="AL1339" s="20"/>
      <c r="AM1339" s="20" t="s">
        <v>14910</v>
      </c>
      <c r="AN1339" s="20" t="s">
        <v>105</v>
      </c>
      <c r="AO1339" s="20"/>
    </row>
    <row r="1340" spans="1:41" x14ac:dyDescent="0.2">
      <c r="A1340" s="20" t="s">
        <v>359</v>
      </c>
      <c r="B1340" s="20" t="s">
        <v>18569</v>
      </c>
      <c r="C1340" s="20" t="s">
        <v>14754</v>
      </c>
      <c r="D1340" s="20" t="s">
        <v>360</v>
      </c>
      <c r="E1340" s="20" t="s">
        <v>363</v>
      </c>
      <c r="F1340" s="20" t="s">
        <v>18570</v>
      </c>
      <c r="G1340" s="20" t="s">
        <v>175</v>
      </c>
      <c r="H1340" s="20" t="s">
        <v>15216</v>
      </c>
      <c r="I1340" s="20" t="s">
        <v>18571</v>
      </c>
      <c r="J1340" s="20" t="s">
        <v>101</v>
      </c>
      <c r="K1340" s="20" t="s">
        <v>14696</v>
      </c>
      <c r="L1340" s="20" t="s">
        <v>18572</v>
      </c>
      <c r="M1340" s="20"/>
      <c r="N1340" s="20" t="s">
        <v>14698</v>
      </c>
      <c r="O1340" s="20" t="s">
        <v>14772</v>
      </c>
      <c r="P1340" s="20" t="s">
        <v>14700</v>
      </c>
      <c r="Q1340" s="20"/>
      <c r="R1340" s="20"/>
      <c r="S1340" s="20"/>
      <c r="T1340" s="20" t="s">
        <v>14709</v>
      </c>
      <c r="U1340" s="20" t="s">
        <v>18578</v>
      </c>
      <c r="V1340" s="20" t="s">
        <v>18579</v>
      </c>
      <c r="W1340" s="20"/>
      <c r="X1340" s="20"/>
      <c r="Y1340" s="20" t="s">
        <v>69</v>
      </c>
      <c r="Z1340" s="20"/>
      <c r="AA1340" s="20" t="s">
        <v>18575</v>
      </c>
      <c r="AB1340" s="20" t="s">
        <v>69</v>
      </c>
      <c r="AC1340" s="20"/>
      <c r="AD1340" s="20" t="s">
        <v>68</v>
      </c>
      <c r="AE1340" s="20" t="s">
        <v>18576</v>
      </c>
      <c r="AF1340" s="20" t="s">
        <v>68</v>
      </c>
      <c r="AG1340" s="20" t="s">
        <v>18577</v>
      </c>
      <c r="AH1340" s="20"/>
      <c r="AI1340" s="20"/>
      <c r="AJ1340" s="20" t="s">
        <v>14276</v>
      </c>
      <c r="AK1340" s="20" t="s">
        <v>14276</v>
      </c>
      <c r="AL1340" s="20"/>
      <c r="AM1340" s="20" t="s">
        <v>14910</v>
      </c>
      <c r="AN1340" s="20" t="s">
        <v>105</v>
      </c>
      <c r="AO1340" s="20"/>
    </row>
    <row r="1341" spans="1:41" x14ac:dyDescent="0.2">
      <c r="A1341" s="20" t="s">
        <v>359</v>
      </c>
      <c r="B1341" s="20" t="s">
        <v>18569</v>
      </c>
      <c r="C1341" s="20" t="s">
        <v>14754</v>
      </c>
      <c r="D1341" s="20" t="s">
        <v>360</v>
      </c>
      <c r="E1341" s="20" t="s">
        <v>363</v>
      </c>
      <c r="F1341" s="20" t="s">
        <v>18570</v>
      </c>
      <c r="G1341" s="20" t="s">
        <v>175</v>
      </c>
      <c r="H1341" s="20" t="s">
        <v>15216</v>
      </c>
      <c r="I1341" s="20" t="s">
        <v>18571</v>
      </c>
      <c r="J1341" s="20" t="s">
        <v>101</v>
      </c>
      <c r="K1341" s="20" t="s">
        <v>14696</v>
      </c>
      <c r="L1341" s="20" t="s">
        <v>18572</v>
      </c>
      <c r="M1341" s="20"/>
      <c r="N1341" s="20" t="s">
        <v>14698</v>
      </c>
      <c r="O1341" s="20" t="s">
        <v>14772</v>
      </c>
      <c r="P1341" s="20" t="s">
        <v>14700</v>
      </c>
      <c r="Q1341" s="20"/>
      <c r="R1341" s="20"/>
      <c r="S1341" s="20"/>
      <c r="T1341" s="20" t="s">
        <v>14704</v>
      </c>
      <c r="U1341" s="20" t="s">
        <v>16180</v>
      </c>
      <c r="V1341" s="20" t="s">
        <v>18086</v>
      </c>
      <c r="W1341" s="20"/>
      <c r="X1341" s="20"/>
      <c r="Y1341" s="20" t="s">
        <v>69</v>
      </c>
      <c r="Z1341" s="20"/>
      <c r="AA1341" s="20" t="s">
        <v>18575</v>
      </c>
      <c r="AB1341" s="20" t="s">
        <v>69</v>
      </c>
      <c r="AC1341" s="20"/>
      <c r="AD1341" s="20" t="s">
        <v>68</v>
      </c>
      <c r="AE1341" s="20" t="s">
        <v>18576</v>
      </c>
      <c r="AF1341" s="20" t="s">
        <v>68</v>
      </c>
      <c r="AG1341" s="20" t="s">
        <v>18577</v>
      </c>
      <c r="AH1341" s="20"/>
      <c r="AI1341" s="20"/>
      <c r="AJ1341" s="20" t="s">
        <v>14276</v>
      </c>
      <c r="AK1341" s="20" t="s">
        <v>14276</v>
      </c>
      <c r="AL1341" s="20"/>
      <c r="AM1341" s="20" t="s">
        <v>14910</v>
      </c>
      <c r="AN1341" s="20" t="s">
        <v>105</v>
      </c>
      <c r="AO1341" s="20"/>
    </row>
    <row r="1342" spans="1:41" x14ac:dyDescent="0.2">
      <c r="A1342" s="20" t="s">
        <v>359</v>
      </c>
      <c r="B1342" s="20" t="s">
        <v>18569</v>
      </c>
      <c r="C1342" s="20" t="s">
        <v>14754</v>
      </c>
      <c r="D1342" s="20" t="s">
        <v>360</v>
      </c>
      <c r="E1342" s="20" t="s">
        <v>363</v>
      </c>
      <c r="F1342" s="20" t="s">
        <v>18570</v>
      </c>
      <c r="G1342" s="20" t="s">
        <v>175</v>
      </c>
      <c r="H1342" s="20" t="s">
        <v>15216</v>
      </c>
      <c r="I1342" s="20" t="s">
        <v>18571</v>
      </c>
      <c r="J1342" s="20" t="s">
        <v>101</v>
      </c>
      <c r="K1342" s="20" t="s">
        <v>14696</v>
      </c>
      <c r="L1342" s="20" t="s">
        <v>18572</v>
      </c>
      <c r="M1342" s="20"/>
      <c r="N1342" s="20" t="s">
        <v>14698</v>
      </c>
      <c r="O1342" s="20" t="s">
        <v>14772</v>
      </c>
      <c r="P1342" s="20" t="s">
        <v>14700</v>
      </c>
      <c r="Q1342" s="20"/>
      <c r="R1342" s="20"/>
      <c r="S1342" s="20"/>
      <c r="T1342" s="20" t="s">
        <v>14846</v>
      </c>
      <c r="U1342" s="20" t="s">
        <v>18580</v>
      </c>
      <c r="V1342" s="20" t="s">
        <v>18581</v>
      </c>
      <c r="W1342" s="20"/>
      <c r="X1342" s="20"/>
      <c r="Y1342" s="20" t="s">
        <v>69</v>
      </c>
      <c r="Z1342" s="20"/>
      <c r="AA1342" s="20" t="s">
        <v>18575</v>
      </c>
      <c r="AB1342" s="20" t="s">
        <v>69</v>
      </c>
      <c r="AC1342" s="20"/>
      <c r="AD1342" s="20" t="s">
        <v>68</v>
      </c>
      <c r="AE1342" s="20" t="s">
        <v>18582</v>
      </c>
      <c r="AF1342" s="20" t="s">
        <v>69</v>
      </c>
      <c r="AG1342" s="20" t="s">
        <v>18583</v>
      </c>
      <c r="AH1342" s="20"/>
      <c r="AI1342" s="20"/>
      <c r="AJ1342" s="20" t="s">
        <v>14276</v>
      </c>
      <c r="AK1342" s="20" t="s">
        <v>14276</v>
      </c>
      <c r="AL1342" s="20"/>
      <c r="AM1342" s="20" t="s">
        <v>14910</v>
      </c>
      <c r="AN1342" s="20" t="s">
        <v>105</v>
      </c>
      <c r="AO1342" s="20"/>
    </row>
    <row r="1343" spans="1:41" x14ac:dyDescent="0.2">
      <c r="A1343" s="20" t="s">
        <v>359</v>
      </c>
      <c r="B1343" s="20" t="s">
        <v>18569</v>
      </c>
      <c r="C1343" s="20" t="s">
        <v>14754</v>
      </c>
      <c r="D1343" s="20" t="s">
        <v>360</v>
      </c>
      <c r="E1343" s="20" t="s">
        <v>363</v>
      </c>
      <c r="F1343" s="20" t="s">
        <v>18570</v>
      </c>
      <c r="G1343" s="20" t="s">
        <v>175</v>
      </c>
      <c r="H1343" s="20" t="s">
        <v>15216</v>
      </c>
      <c r="I1343" s="20" t="s">
        <v>18571</v>
      </c>
      <c r="J1343" s="20" t="s">
        <v>101</v>
      </c>
      <c r="K1343" s="20" t="s">
        <v>14696</v>
      </c>
      <c r="L1343" s="20" t="s">
        <v>18572</v>
      </c>
      <c r="M1343" s="20"/>
      <c r="N1343" s="20" t="s">
        <v>14698</v>
      </c>
      <c r="O1343" s="20" t="s">
        <v>14772</v>
      </c>
      <c r="P1343" s="20" t="s">
        <v>14700</v>
      </c>
      <c r="Q1343" s="20"/>
      <c r="R1343" s="20"/>
      <c r="S1343" s="20"/>
      <c r="T1343" s="20" t="s">
        <v>14709</v>
      </c>
      <c r="U1343" s="20" t="s">
        <v>18584</v>
      </c>
      <c r="V1343" s="20" t="s">
        <v>18585</v>
      </c>
      <c r="W1343" s="20"/>
      <c r="X1343" s="20"/>
      <c r="Y1343" s="20" t="s">
        <v>69</v>
      </c>
      <c r="Z1343" s="20"/>
      <c r="AA1343" s="20" t="s">
        <v>18575</v>
      </c>
      <c r="AB1343" s="20" t="s">
        <v>69</v>
      </c>
      <c r="AC1343" s="20"/>
      <c r="AD1343" s="20" t="s">
        <v>68</v>
      </c>
      <c r="AE1343" s="20" t="s">
        <v>18582</v>
      </c>
      <c r="AF1343" s="20" t="s">
        <v>69</v>
      </c>
      <c r="AG1343" s="20" t="s">
        <v>18583</v>
      </c>
      <c r="AH1343" s="20"/>
      <c r="AI1343" s="20"/>
      <c r="AJ1343" s="20" t="s">
        <v>14276</v>
      </c>
      <c r="AK1343" s="20" t="s">
        <v>14276</v>
      </c>
      <c r="AL1343" s="20"/>
      <c r="AM1343" s="20" t="s">
        <v>14910</v>
      </c>
      <c r="AN1343" s="20" t="s">
        <v>105</v>
      </c>
      <c r="AO1343" s="20"/>
    </row>
    <row r="1344" spans="1:41" x14ac:dyDescent="0.2">
      <c r="A1344" s="20" t="s">
        <v>359</v>
      </c>
      <c r="B1344" s="20" t="s">
        <v>18569</v>
      </c>
      <c r="C1344" s="20" t="s">
        <v>14754</v>
      </c>
      <c r="D1344" s="20" t="s">
        <v>360</v>
      </c>
      <c r="E1344" s="20" t="s">
        <v>363</v>
      </c>
      <c r="F1344" s="20" t="s">
        <v>18570</v>
      </c>
      <c r="G1344" s="20" t="s">
        <v>175</v>
      </c>
      <c r="H1344" s="20" t="s">
        <v>15216</v>
      </c>
      <c r="I1344" s="20" t="s">
        <v>18571</v>
      </c>
      <c r="J1344" s="20" t="s">
        <v>101</v>
      </c>
      <c r="K1344" s="20" t="s">
        <v>14696</v>
      </c>
      <c r="L1344" s="20" t="s">
        <v>18572</v>
      </c>
      <c r="M1344" s="20"/>
      <c r="N1344" s="20" t="s">
        <v>14698</v>
      </c>
      <c r="O1344" s="20" t="s">
        <v>14772</v>
      </c>
      <c r="P1344" s="20" t="s">
        <v>14700</v>
      </c>
      <c r="Q1344" s="20"/>
      <c r="R1344" s="20"/>
      <c r="S1344" s="20"/>
      <c r="T1344" s="20" t="s">
        <v>14704</v>
      </c>
      <c r="U1344" s="20" t="s">
        <v>18586</v>
      </c>
      <c r="V1344" s="20" t="s">
        <v>16582</v>
      </c>
      <c r="W1344" s="20"/>
      <c r="X1344" s="20"/>
      <c r="Y1344" s="20" t="s">
        <v>69</v>
      </c>
      <c r="Z1344" s="20"/>
      <c r="AA1344" s="20" t="s">
        <v>18575</v>
      </c>
      <c r="AB1344" s="20" t="s">
        <v>69</v>
      </c>
      <c r="AC1344" s="20"/>
      <c r="AD1344" s="20" t="s">
        <v>68</v>
      </c>
      <c r="AE1344" s="20" t="s">
        <v>18582</v>
      </c>
      <c r="AF1344" s="20" t="s">
        <v>69</v>
      </c>
      <c r="AG1344" s="20" t="s">
        <v>18583</v>
      </c>
      <c r="AH1344" s="20"/>
      <c r="AI1344" s="20"/>
      <c r="AJ1344" s="20" t="s">
        <v>14276</v>
      </c>
      <c r="AK1344" s="20" t="s">
        <v>14276</v>
      </c>
      <c r="AL1344" s="20"/>
      <c r="AM1344" s="20" t="s">
        <v>14910</v>
      </c>
      <c r="AN1344" s="20" t="s">
        <v>105</v>
      </c>
      <c r="AO1344" s="20"/>
    </row>
    <row r="1345" spans="1:41" x14ac:dyDescent="0.2">
      <c r="A1345" s="20" t="s">
        <v>359</v>
      </c>
      <c r="B1345" s="20" t="s">
        <v>18569</v>
      </c>
      <c r="C1345" s="20" t="s">
        <v>14754</v>
      </c>
      <c r="D1345" s="20" t="s">
        <v>360</v>
      </c>
      <c r="E1345" s="20" t="s">
        <v>363</v>
      </c>
      <c r="F1345" s="20" t="s">
        <v>18570</v>
      </c>
      <c r="G1345" s="20" t="s">
        <v>175</v>
      </c>
      <c r="H1345" s="20" t="s">
        <v>15216</v>
      </c>
      <c r="I1345" s="20" t="s">
        <v>18571</v>
      </c>
      <c r="J1345" s="20" t="s">
        <v>101</v>
      </c>
      <c r="K1345" s="20" t="s">
        <v>14696</v>
      </c>
      <c r="L1345" s="20" t="s">
        <v>18572</v>
      </c>
      <c r="M1345" s="20"/>
      <c r="N1345" s="20" t="s">
        <v>14698</v>
      </c>
      <c r="O1345" s="20" t="s">
        <v>14772</v>
      </c>
      <c r="P1345" s="20" t="s">
        <v>14700</v>
      </c>
      <c r="Q1345" s="20"/>
      <c r="R1345" s="20"/>
      <c r="S1345" s="20"/>
      <c r="T1345" s="20" t="s">
        <v>14846</v>
      </c>
      <c r="U1345" s="20" t="s">
        <v>18587</v>
      </c>
      <c r="V1345" s="20" t="s">
        <v>18588</v>
      </c>
      <c r="W1345" s="20"/>
      <c r="X1345" s="20"/>
      <c r="Y1345" s="20" t="s">
        <v>69</v>
      </c>
      <c r="Z1345" s="20"/>
      <c r="AA1345" s="20" t="s">
        <v>18575</v>
      </c>
      <c r="AB1345" s="20" t="s">
        <v>69</v>
      </c>
      <c r="AC1345" s="20"/>
      <c r="AD1345" s="20" t="s">
        <v>68</v>
      </c>
      <c r="AE1345" s="20" t="s">
        <v>18589</v>
      </c>
      <c r="AF1345" s="20" t="s">
        <v>69</v>
      </c>
      <c r="AG1345" s="20" t="s">
        <v>18590</v>
      </c>
      <c r="AH1345" s="20"/>
      <c r="AI1345" s="20"/>
      <c r="AJ1345" s="20" t="s">
        <v>14276</v>
      </c>
      <c r="AK1345" s="20" t="s">
        <v>14276</v>
      </c>
      <c r="AL1345" s="20"/>
      <c r="AM1345" s="20" t="s">
        <v>14910</v>
      </c>
      <c r="AN1345" s="20" t="s">
        <v>105</v>
      </c>
      <c r="AO1345" s="20"/>
    </row>
    <row r="1346" spans="1:41" x14ac:dyDescent="0.2">
      <c r="A1346" s="20" t="s">
        <v>359</v>
      </c>
      <c r="B1346" s="20" t="s">
        <v>18569</v>
      </c>
      <c r="C1346" s="20" t="s">
        <v>14754</v>
      </c>
      <c r="D1346" s="20" t="s">
        <v>360</v>
      </c>
      <c r="E1346" s="20" t="s">
        <v>363</v>
      </c>
      <c r="F1346" s="20" t="s">
        <v>18570</v>
      </c>
      <c r="G1346" s="20" t="s">
        <v>175</v>
      </c>
      <c r="H1346" s="20" t="s">
        <v>15216</v>
      </c>
      <c r="I1346" s="20" t="s">
        <v>18571</v>
      </c>
      <c r="J1346" s="20" t="s">
        <v>101</v>
      </c>
      <c r="K1346" s="20" t="s">
        <v>14696</v>
      </c>
      <c r="L1346" s="20" t="s">
        <v>18572</v>
      </c>
      <c r="M1346" s="20"/>
      <c r="N1346" s="20" t="s">
        <v>14698</v>
      </c>
      <c r="O1346" s="20" t="s">
        <v>14772</v>
      </c>
      <c r="P1346" s="20" t="s">
        <v>14700</v>
      </c>
      <c r="Q1346" s="20"/>
      <c r="R1346" s="20"/>
      <c r="S1346" s="20"/>
      <c r="T1346" s="20" t="s">
        <v>14709</v>
      </c>
      <c r="U1346" s="20" t="s">
        <v>18591</v>
      </c>
      <c r="V1346" s="20" t="s">
        <v>18592</v>
      </c>
      <c r="W1346" s="20"/>
      <c r="X1346" s="20"/>
      <c r="Y1346" s="20" t="s">
        <v>69</v>
      </c>
      <c r="Z1346" s="20"/>
      <c r="AA1346" s="20" t="s">
        <v>18575</v>
      </c>
      <c r="AB1346" s="20" t="s">
        <v>69</v>
      </c>
      <c r="AC1346" s="20"/>
      <c r="AD1346" s="20" t="s">
        <v>68</v>
      </c>
      <c r="AE1346" s="20" t="s">
        <v>18589</v>
      </c>
      <c r="AF1346" s="20" t="s">
        <v>69</v>
      </c>
      <c r="AG1346" s="20" t="s">
        <v>18590</v>
      </c>
      <c r="AH1346" s="20"/>
      <c r="AI1346" s="20"/>
      <c r="AJ1346" s="20" t="s">
        <v>14276</v>
      </c>
      <c r="AK1346" s="20" t="s">
        <v>14276</v>
      </c>
      <c r="AL1346" s="20"/>
      <c r="AM1346" s="20" t="s">
        <v>14910</v>
      </c>
      <c r="AN1346" s="20" t="s">
        <v>105</v>
      </c>
      <c r="AO1346" s="20"/>
    </row>
    <row r="1347" spans="1:41" x14ac:dyDescent="0.2">
      <c r="A1347" s="20" t="s">
        <v>359</v>
      </c>
      <c r="B1347" s="20" t="s">
        <v>18569</v>
      </c>
      <c r="C1347" s="20" t="s">
        <v>14754</v>
      </c>
      <c r="D1347" s="20" t="s">
        <v>360</v>
      </c>
      <c r="E1347" s="20" t="s">
        <v>363</v>
      </c>
      <c r="F1347" s="20" t="s">
        <v>18570</v>
      </c>
      <c r="G1347" s="20" t="s">
        <v>175</v>
      </c>
      <c r="H1347" s="20" t="s">
        <v>15216</v>
      </c>
      <c r="I1347" s="20" t="s">
        <v>18571</v>
      </c>
      <c r="J1347" s="20" t="s">
        <v>101</v>
      </c>
      <c r="K1347" s="20" t="s">
        <v>14696</v>
      </c>
      <c r="L1347" s="20" t="s">
        <v>18572</v>
      </c>
      <c r="M1347" s="20"/>
      <c r="N1347" s="20" t="s">
        <v>14698</v>
      </c>
      <c r="O1347" s="20" t="s">
        <v>14772</v>
      </c>
      <c r="P1347" s="20" t="s">
        <v>14700</v>
      </c>
      <c r="Q1347" s="20"/>
      <c r="R1347" s="20"/>
      <c r="S1347" s="20"/>
      <c r="T1347" s="20" t="s">
        <v>14704</v>
      </c>
      <c r="U1347" s="20" t="s">
        <v>18593</v>
      </c>
      <c r="V1347" s="20" t="s">
        <v>18594</v>
      </c>
      <c r="W1347" s="20"/>
      <c r="X1347" s="20"/>
      <c r="Y1347" s="20" t="s">
        <v>69</v>
      </c>
      <c r="Z1347" s="20"/>
      <c r="AA1347" s="20" t="s">
        <v>18575</v>
      </c>
      <c r="AB1347" s="20" t="s">
        <v>69</v>
      </c>
      <c r="AC1347" s="20"/>
      <c r="AD1347" s="20" t="s">
        <v>68</v>
      </c>
      <c r="AE1347" s="20" t="s">
        <v>18589</v>
      </c>
      <c r="AF1347" s="20" t="s">
        <v>69</v>
      </c>
      <c r="AG1347" s="20" t="s">
        <v>18590</v>
      </c>
      <c r="AH1347" s="20"/>
      <c r="AI1347" s="20"/>
      <c r="AJ1347" s="20" t="s">
        <v>14276</v>
      </c>
      <c r="AK1347" s="20" t="s">
        <v>14276</v>
      </c>
      <c r="AL1347" s="20"/>
      <c r="AM1347" s="20" t="s">
        <v>14910</v>
      </c>
      <c r="AN1347" s="20" t="s">
        <v>105</v>
      </c>
      <c r="AO1347" s="20"/>
    </row>
    <row r="1348" spans="1:41" x14ac:dyDescent="0.2">
      <c r="A1348" s="20" t="s">
        <v>359</v>
      </c>
      <c r="B1348" s="20" t="s">
        <v>18569</v>
      </c>
      <c r="C1348" s="20" t="s">
        <v>14754</v>
      </c>
      <c r="D1348" s="20" t="s">
        <v>360</v>
      </c>
      <c r="E1348" s="20" t="s">
        <v>363</v>
      </c>
      <c r="F1348" s="20" t="s">
        <v>18570</v>
      </c>
      <c r="G1348" s="20" t="s">
        <v>175</v>
      </c>
      <c r="H1348" s="20" t="s">
        <v>15216</v>
      </c>
      <c r="I1348" s="20" t="s">
        <v>18571</v>
      </c>
      <c r="J1348" s="20" t="s">
        <v>101</v>
      </c>
      <c r="K1348" s="20" t="s">
        <v>14696</v>
      </c>
      <c r="L1348" s="20" t="s">
        <v>18572</v>
      </c>
      <c r="M1348" s="20"/>
      <c r="N1348" s="20" t="s">
        <v>14698</v>
      </c>
      <c r="O1348" s="20" t="s">
        <v>14772</v>
      </c>
      <c r="P1348" s="20" t="s">
        <v>14700</v>
      </c>
      <c r="Q1348" s="20"/>
      <c r="R1348" s="20"/>
      <c r="S1348" s="20"/>
      <c r="T1348" s="20" t="s">
        <v>14846</v>
      </c>
      <c r="U1348" s="20" t="s">
        <v>18573</v>
      </c>
      <c r="V1348" s="20" t="s">
        <v>18595</v>
      </c>
      <c r="W1348" s="20"/>
      <c r="X1348" s="20"/>
      <c r="Y1348" s="20" t="s">
        <v>69</v>
      </c>
      <c r="Z1348" s="20"/>
      <c r="AA1348" s="20" t="s">
        <v>18575</v>
      </c>
      <c r="AB1348" s="20" t="s">
        <v>69</v>
      </c>
      <c r="AC1348" s="20"/>
      <c r="AD1348" s="20" t="s">
        <v>68</v>
      </c>
      <c r="AE1348" s="20" t="s">
        <v>18596</v>
      </c>
      <c r="AF1348" s="20" t="s">
        <v>69</v>
      </c>
      <c r="AG1348" s="20" t="s">
        <v>18597</v>
      </c>
      <c r="AH1348" s="20"/>
      <c r="AI1348" s="20"/>
      <c r="AJ1348" s="20" t="s">
        <v>14276</v>
      </c>
      <c r="AK1348" s="20" t="s">
        <v>14276</v>
      </c>
      <c r="AL1348" s="20"/>
      <c r="AM1348" s="20" t="s">
        <v>14910</v>
      </c>
      <c r="AN1348" s="20" t="s">
        <v>105</v>
      </c>
      <c r="AO1348" s="20"/>
    </row>
    <row r="1349" spans="1:41" x14ac:dyDescent="0.2">
      <c r="A1349" s="20" t="s">
        <v>359</v>
      </c>
      <c r="B1349" s="20" t="s">
        <v>18569</v>
      </c>
      <c r="C1349" s="20" t="s">
        <v>14754</v>
      </c>
      <c r="D1349" s="20" t="s">
        <v>360</v>
      </c>
      <c r="E1349" s="20" t="s">
        <v>363</v>
      </c>
      <c r="F1349" s="20" t="s">
        <v>18570</v>
      </c>
      <c r="G1349" s="20" t="s">
        <v>175</v>
      </c>
      <c r="H1349" s="20" t="s">
        <v>15216</v>
      </c>
      <c r="I1349" s="20" t="s">
        <v>18571</v>
      </c>
      <c r="J1349" s="20" t="s">
        <v>101</v>
      </c>
      <c r="K1349" s="20" t="s">
        <v>14696</v>
      </c>
      <c r="L1349" s="20" t="s">
        <v>18572</v>
      </c>
      <c r="M1349" s="20"/>
      <c r="N1349" s="20" t="s">
        <v>14698</v>
      </c>
      <c r="O1349" s="20" t="s">
        <v>14772</v>
      </c>
      <c r="P1349" s="20" t="s">
        <v>14700</v>
      </c>
      <c r="Q1349" s="20"/>
      <c r="R1349" s="20"/>
      <c r="S1349" s="20"/>
      <c r="T1349" s="20" t="s">
        <v>14709</v>
      </c>
      <c r="U1349" s="20" t="s">
        <v>18578</v>
      </c>
      <c r="V1349" s="20" t="s">
        <v>18598</v>
      </c>
      <c r="W1349" s="20"/>
      <c r="X1349" s="20"/>
      <c r="Y1349" s="20" t="s">
        <v>69</v>
      </c>
      <c r="Z1349" s="20"/>
      <c r="AA1349" s="20" t="s">
        <v>18575</v>
      </c>
      <c r="AB1349" s="20" t="s">
        <v>69</v>
      </c>
      <c r="AC1349" s="20"/>
      <c r="AD1349" s="20" t="s">
        <v>68</v>
      </c>
      <c r="AE1349" s="20" t="s">
        <v>18596</v>
      </c>
      <c r="AF1349" s="20" t="s">
        <v>69</v>
      </c>
      <c r="AG1349" s="20" t="s">
        <v>18597</v>
      </c>
      <c r="AH1349" s="20"/>
      <c r="AI1349" s="20"/>
      <c r="AJ1349" s="20" t="s">
        <v>14276</v>
      </c>
      <c r="AK1349" s="20" t="s">
        <v>14276</v>
      </c>
      <c r="AL1349" s="20"/>
      <c r="AM1349" s="20" t="s">
        <v>14910</v>
      </c>
      <c r="AN1349" s="20" t="s">
        <v>105</v>
      </c>
      <c r="AO1349" s="20"/>
    </row>
    <row r="1350" spans="1:41" x14ac:dyDescent="0.2">
      <c r="A1350" s="20" t="s">
        <v>359</v>
      </c>
      <c r="B1350" s="20" t="s">
        <v>18569</v>
      </c>
      <c r="C1350" s="20" t="s">
        <v>14754</v>
      </c>
      <c r="D1350" s="20" t="s">
        <v>360</v>
      </c>
      <c r="E1350" s="20" t="s">
        <v>363</v>
      </c>
      <c r="F1350" s="20" t="s">
        <v>18570</v>
      </c>
      <c r="G1350" s="20" t="s">
        <v>175</v>
      </c>
      <c r="H1350" s="20" t="s">
        <v>15216</v>
      </c>
      <c r="I1350" s="20" t="s">
        <v>18571</v>
      </c>
      <c r="J1350" s="20" t="s">
        <v>101</v>
      </c>
      <c r="K1350" s="20" t="s">
        <v>14696</v>
      </c>
      <c r="L1350" s="20" t="s">
        <v>18572</v>
      </c>
      <c r="M1350" s="20"/>
      <c r="N1350" s="20" t="s">
        <v>14698</v>
      </c>
      <c r="O1350" s="20" t="s">
        <v>14772</v>
      </c>
      <c r="P1350" s="20" t="s">
        <v>14700</v>
      </c>
      <c r="Q1350" s="20"/>
      <c r="R1350" s="20"/>
      <c r="S1350" s="20"/>
      <c r="T1350" s="20" t="s">
        <v>14704</v>
      </c>
      <c r="U1350" s="20" t="s">
        <v>16180</v>
      </c>
      <c r="V1350" s="20" t="s">
        <v>18599</v>
      </c>
      <c r="W1350" s="20"/>
      <c r="X1350" s="20"/>
      <c r="Y1350" s="20" t="s">
        <v>69</v>
      </c>
      <c r="Z1350" s="20"/>
      <c r="AA1350" s="20" t="s">
        <v>18575</v>
      </c>
      <c r="AB1350" s="20" t="s">
        <v>69</v>
      </c>
      <c r="AC1350" s="20"/>
      <c r="AD1350" s="20" t="s">
        <v>68</v>
      </c>
      <c r="AE1350" s="20" t="s">
        <v>18596</v>
      </c>
      <c r="AF1350" s="20" t="s">
        <v>69</v>
      </c>
      <c r="AG1350" s="20" t="s">
        <v>18597</v>
      </c>
      <c r="AH1350" s="20"/>
      <c r="AI1350" s="20"/>
      <c r="AJ1350" s="20" t="s">
        <v>14276</v>
      </c>
      <c r="AK1350" s="20" t="s">
        <v>14276</v>
      </c>
      <c r="AL1350" s="20"/>
      <c r="AM1350" s="20" t="s">
        <v>14910</v>
      </c>
      <c r="AN1350" s="20" t="s">
        <v>105</v>
      </c>
      <c r="AO1350" s="20"/>
    </row>
    <row r="1351" spans="1:41" x14ac:dyDescent="0.2">
      <c r="A1351" s="20" t="s">
        <v>359</v>
      </c>
      <c r="B1351" s="20" t="s">
        <v>18569</v>
      </c>
      <c r="C1351" s="20" t="s">
        <v>14754</v>
      </c>
      <c r="D1351" s="20" t="s">
        <v>360</v>
      </c>
      <c r="E1351" s="20" t="s">
        <v>363</v>
      </c>
      <c r="F1351" s="20" t="s">
        <v>18570</v>
      </c>
      <c r="G1351" s="20" t="s">
        <v>175</v>
      </c>
      <c r="H1351" s="20" t="s">
        <v>15216</v>
      </c>
      <c r="I1351" s="20" t="s">
        <v>18571</v>
      </c>
      <c r="J1351" s="20" t="s">
        <v>101</v>
      </c>
      <c r="K1351" s="20" t="s">
        <v>14696</v>
      </c>
      <c r="L1351" s="20" t="s">
        <v>18572</v>
      </c>
      <c r="M1351" s="20"/>
      <c r="N1351" s="20" t="s">
        <v>14698</v>
      </c>
      <c r="O1351" s="20" t="s">
        <v>14772</v>
      </c>
      <c r="P1351" s="20" t="s">
        <v>14700</v>
      </c>
      <c r="Q1351" s="20"/>
      <c r="R1351" s="20"/>
      <c r="S1351" s="20"/>
      <c r="T1351" s="20" t="s">
        <v>14846</v>
      </c>
      <c r="U1351" s="20" t="s">
        <v>18580</v>
      </c>
      <c r="V1351" s="20" t="s">
        <v>18600</v>
      </c>
      <c r="W1351" s="20"/>
      <c r="X1351" s="20"/>
      <c r="Y1351" s="20" t="s">
        <v>69</v>
      </c>
      <c r="Z1351" s="20"/>
      <c r="AA1351" s="20" t="s">
        <v>18575</v>
      </c>
      <c r="AB1351" s="20" t="s">
        <v>69</v>
      </c>
      <c r="AC1351" s="20"/>
      <c r="AD1351" s="20" t="s">
        <v>68</v>
      </c>
      <c r="AE1351" s="20" t="s">
        <v>18601</v>
      </c>
      <c r="AF1351" s="20" t="s">
        <v>69</v>
      </c>
      <c r="AG1351" s="20" t="s">
        <v>18602</v>
      </c>
      <c r="AH1351" s="20"/>
      <c r="AI1351" s="20"/>
      <c r="AJ1351" s="20" t="s">
        <v>14276</v>
      </c>
      <c r="AK1351" s="20" t="s">
        <v>14276</v>
      </c>
      <c r="AL1351" s="20"/>
      <c r="AM1351" s="20" t="s">
        <v>14910</v>
      </c>
      <c r="AN1351" s="20" t="s">
        <v>105</v>
      </c>
      <c r="AO1351" s="20"/>
    </row>
    <row r="1352" spans="1:41" x14ac:dyDescent="0.2">
      <c r="A1352" s="20" t="s">
        <v>359</v>
      </c>
      <c r="B1352" s="20" t="s">
        <v>18569</v>
      </c>
      <c r="C1352" s="20" t="s">
        <v>14754</v>
      </c>
      <c r="D1352" s="20" t="s">
        <v>360</v>
      </c>
      <c r="E1352" s="20" t="s">
        <v>363</v>
      </c>
      <c r="F1352" s="20" t="s">
        <v>18570</v>
      </c>
      <c r="G1352" s="20" t="s">
        <v>175</v>
      </c>
      <c r="H1352" s="20" t="s">
        <v>15216</v>
      </c>
      <c r="I1352" s="20" t="s">
        <v>18571</v>
      </c>
      <c r="J1352" s="20" t="s">
        <v>101</v>
      </c>
      <c r="K1352" s="20" t="s">
        <v>14696</v>
      </c>
      <c r="L1352" s="20" t="s">
        <v>18572</v>
      </c>
      <c r="M1352" s="20"/>
      <c r="N1352" s="20" t="s">
        <v>14698</v>
      </c>
      <c r="O1352" s="20" t="s">
        <v>14772</v>
      </c>
      <c r="P1352" s="20" t="s">
        <v>14700</v>
      </c>
      <c r="Q1352" s="20"/>
      <c r="R1352" s="20"/>
      <c r="S1352" s="20"/>
      <c r="T1352" s="20" t="s">
        <v>14709</v>
      </c>
      <c r="U1352" s="20" t="s">
        <v>18584</v>
      </c>
      <c r="V1352" s="20" t="s">
        <v>18603</v>
      </c>
      <c r="W1352" s="20"/>
      <c r="X1352" s="20"/>
      <c r="Y1352" s="20" t="s">
        <v>69</v>
      </c>
      <c r="Z1352" s="20"/>
      <c r="AA1352" s="20" t="s">
        <v>18575</v>
      </c>
      <c r="AB1352" s="20" t="s">
        <v>69</v>
      </c>
      <c r="AC1352" s="20"/>
      <c r="AD1352" s="20" t="s">
        <v>68</v>
      </c>
      <c r="AE1352" s="20" t="s">
        <v>18601</v>
      </c>
      <c r="AF1352" s="20" t="s">
        <v>69</v>
      </c>
      <c r="AG1352" s="20" t="s">
        <v>18602</v>
      </c>
      <c r="AH1352" s="20"/>
      <c r="AI1352" s="20"/>
      <c r="AJ1352" s="20" t="s">
        <v>14276</v>
      </c>
      <c r="AK1352" s="20" t="s">
        <v>14276</v>
      </c>
      <c r="AL1352" s="20"/>
      <c r="AM1352" s="20" t="s">
        <v>14910</v>
      </c>
      <c r="AN1352" s="20" t="s">
        <v>105</v>
      </c>
      <c r="AO1352" s="20"/>
    </row>
    <row r="1353" spans="1:41" x14ac:dyDescent="0.2">
      <c r="A1353" s="20" t="s">
        <v>359</v>
      </c>
      <c r="B1353" s="20" t="s">
        <v>18569</v>
      </c>
      <c r="C1353" s="20" t="s">
        <v>14754</v>
      </c>
      <c r="D1353" s="20" t="s">
        <v>360</v>
      </c>
      <c r="E1353" s="20" t="s">
        <v>363</v>
      </c>
      <c r="F1353" s="20" t="s">
        <v>18570</v>
      </c>
      <c r="G1353" s="20" t="s">
        <v>175</v>
      </c>
      <c r="H1353" s="20" t="s">
        <v>15216</v>
      </c>
      <c r="I1353" s="20" t="s">
        <v>18571</v>
      </c>
      <c r="J1353" s="20" t="s">
        <v>101</v>
      </c>
      <c r="K1353" s="20" t="s">
        <v>14696</v>
      </c>
      <c r="L1353" s="20" t="s">
        <v>18572</v>
      </c>
      <c r="M1353" s="20"/>
      <c r="N1353" s="20" t="s">
        <v>14698</v>
      </c>
      <c r="O1353" s="20" t="s">
        <v>14772</v>
      </c>
      <c r="P1353" s="20" t="s">
        <v>14700</v>
      </c>
      <c r="Q1353" s="20"/>
      <c r="R1353" s="20"/>
      <c r="S1353" s="20"/>
      <c r="T1353" s="20" t="s">
        <v>14704</v>
      </c>
      <c r="U1353" s="20" t="s">
        <v>18586</v>
      </c>
      <c r="V1353" s="20" t="s">
        <v>18394</v>
      </c>
      <c r="W1353" s="20"/>
      <c r="X1353" s="20"/>
      <c r="Y1353" s="20" t="s">
        <v>69</v>
      </c>
      <c r="Z1353" s="20"/>
      <c r="AA1353" s="20" t="s">
        <v>18575</v>
      </c>
      <c r="AB1353" s="20" t="s">
        <v>69</v>
      </c>
      <c r="AC1353" s="20"/>
      <c r="AD1353" s="20" t="s">
        <v>68</v>
      </c>
      <c r="AE1353" s="20" t="s">
        <v>18601</v>
      </c>
      <c r="AF1353" s="20" t="s">
        <v>69</v>
      </c>
      <c r="AG1353" s="20" t="s">
        <v>18602</v>
      </c>
      <c r="AH1353" s="20"/>
      <c r="AI1353" s="20"/>
      <c r="AJ1353" s="20" t="s">
        <v>14276</v>
      </c>
      <c r="AK1353" s="20" t="s">
        <v>14276</v>
      </c>
      <c r="AL1353" s="20"/>
      <c r="AM1353" s="20" t="s">
        <v>14910</v>
      </c>
      <c r="AN1353" s="20" t="s">
        <v>105</v>
      </c>
      <c r="AO1353" s="20"/>
    </row>
    <row r="1354" spans="1:41" x14ac:dyDescent="0.2">
      <c r="A1354" s="20" t="s">
        <v>359</v>
      </c>
      <c r="B1354" s="20" t="s">
        <v>18569</v>
      </c>
      <c r="C1354" s="20" t="s">
        <v>14754</v>
      </c>
      <c r="D1354" s="20" t="s">
        <v>360</v>
      </c>
      <c r="E1354" s="20" t="s">
        <v>363</v>
      </c>
      <c r="F1354" s="20" t="s">
        <v>18570</v>
      </c>
      <c r="G1354" s="20" t="s">
        <v>175</v>
      </c>
      <c r="H1354" s="20" t="s">
        <v>15216</v>
      </c>
      <c r="I1354" s="20" t="s">
        <v>18571</v>
      </c>
      <c r="J1354" s="20" t="s">
        <v>101</v>
      </c>
      <c r="K1354" s="20" t="s">
        <v>14696</v>
      </c>
      <c r="L1354" s="20" t="s">
        <v>18572</v>
      </c>
      <c r="M1354" s="20"/>
      <c r="N1354" s="20" t="s">
        <v>14698</v>
      </c>
      <c r="O1354" s="20" t="s">
        <v>14772</v>
      </c>
      <c r="P1354" s="20" t="s">
        <v>14700</v>
      </c>
      <c r="Q1354" s="20"/>
      <c r="R1354" s="20"/>
      <c r="S1354" s="20"/>
      <c r="T1354" s="20" t="s">
        <v>14846</v>
      </c>
      <c r="U1354" s="20" t="s">
        <v>18604</v>
      </c>
      <c r="V1354" s="20" t="s">
        <v>18605</v>
      </c>
      <c r="W1354" s="20"/>
      <c r="X1354" s="20"/>
      <c r="Y1354" s="20" t="s">
        <v>69</v>
      </c>
      <c r="Z1354" s="20"/>
      <c r="AA1354" s="20" t="s">
        <v>18575</v>
      </c>
      <c r="AB1354" s="20" t="s">
        <v>69</v>
      </c>
      <c r="AC1354" s="20"/>
      <c r="AD1354" s="20" t="s">
        <v>68</v>
      </c>
      <c r="AE1354" s="20" t="s">
        <v>18606</v>
      </c>
      <c r="AF1354" s="20" t="s">
        <v>69</v>
      </c>
      <c r="AG1354" s="20" t="s">
        <v>18607</v>
      </c>
      <c r="AH1354" s="20"/>
      <c r="AI1354" s="20"/>
      <c r="AJ1354" s="20" t="s">
        <v>14276</v>
      </c>
      <c r="AK1354" s="20" t="s">
        <v>14276</v>
      </c>
      <c r="AL1354" s="20"/>
      <c r="AM1354" s="20" t="s">
        <v>14910</v>
      </c>
      <c r="AN1354" s="20" t="s">
        <v>105</v>
      </c>
      <c r="AO1354" s="20"/>
    </row>
    <row r="1355" spans="1:41" x14ac:dyDescent="0.2">
      <c r="A1355" s="20" t="s">
        <v>359</v>
      </c>
      <c r="B1355" s="20" t="s">
        <v>18569</v>
      </c>
      <c r="C1355" s="20" t="s">
        <v>14754</v>
      </c>
      <c r="D1355" s="20" t="s">
        <v>360</v>
      </c>
      <c r="E1355" s="20" t="s">
        <v>363</v>
      </c>
      <c r="F1355" s="20" t="s">
        <v>18570</v>
      </c>
      <c r="G1355" s="20" t="s">
        <v>175</v>
      </c>
      <c r="H1355" s="20" t="s">
        <v>15216</v>
      </c>
      <c r="I1355" s="20" t="s">
        <v>18571</v>
      </c>
      <c r="J1355" s="20" t="s">
        <v>101</v>
      </c>
      <c r="K1355" s="20" t="s">
        <v>14696</v>
      </c>
      <c r="L1355" s="20" t="s">
        <v>18572</v>
      </c>
      <c r="M1355" s="20"/>
      <c r="N1355" s="20" t="s">
        <v>14698</v>
      </c>
      <c r="O1355" s="20" t="s">
        <v>14772</v>
      </c>
      <c r="P1355" s="20" t="s">
        <v>14700</v>
      </c>
      <c r="Q1355" s="20"/>
      <c r="R1355" s="20"/>
      <c r="S1355" s="20"/>
      <c r="T1355" s="20" t="s">
        <v>14709</v>
      </c>
      <c r="U1355" s="20" t="s">
        <v>18608</v>
      </c>
      <c r="V1355" s="20" t="s">
        <v>18609</v>
      </c>
      <c r="W1355" s="20"/>
      <c r="X1355" s="20"/>
      <c r="Y1355" s="20" t="s">
        <v>69</v>
      </c>
      <c r="Z1355" s="20"/>
      <c r="AA1355" s="20" t="s">
        <v>18575</v>
      </c>
      <c r="AB1355" s="20" t="s">
        <v>69</v>
      </c>
      <c r="AC1355" s="20"/>
      <c r="AD1355" s="20" t="s">
        <v>68</v>
      </c>
      <c r="AE1355" s="20" t="s">
        <v>18606</v>
      </c>
      <c r="AF1355" s="20" t="s">
        <v>69</v>
      </c>
      <c r="AG1355" s="20" t="s">
        <v>18607</v>
      </c>
      <c r="AH1355" s="20"/>
      <c r="AI1355" s="20"/>
      <c r="AJ1355" s="20" t="s">
        <v>14276</v>
      </c>
      <c r="AK1355" s="20" t="s">
        <v>14276</v>
      </c>
      <c r="AL1355" s="20"/>
      <c r="AM1355" s="20" t="s">
        <v>14910</v>
      </c>
      <c r="AN1355" s="20" t="s">
        <v>105</v>
      </c>
      <c r="AO1355" s="20"/>
    </row>
    <row r="1356" spans="1:41" x14ac:dyDescent="0.2">
      <c r="A1356" s="20" t="s">
        <v>359</v>
      </c>
      <c r="B1356" s="20" t="s">
        <v>18569</v>
      </c>
      <c r="C1356" s="20" t="s">
        <v>14754</v>
      </c>
      <c r="D1356" s="20" t="s">
        <v>360</v>
      </c>
      <c r="E1356" s="20" t="s">
        <v>363</v>
      </c>
      <c r="F1356" s="20" t="s">
        <v>18570</v>
      </c>
      <c r="G1356" s="20" t="s">
        <v>175</v>
      </c>
      <c r="H1356" s="20" t="s">
        <v>15216</v>
      </c>
      <c r="I1356" s="20" t="s">
        <v>18571</v>
      </c>
      <c r="J1356" s="20" t="s">
        <v>101</v>
      </c>
      <c r="K1356" s="20" t="s">
        <v>14696</v>
      </c>
      <c r="L1356" s="20" t="s">
        <v>18572</v>
      </c>
      <c r="M1356" s="20"/>
      <c r="N1356" s="20" t="s">
        <v>14698</v>
      </c>
      <c r="O1356" s="20" t="s">
        <v>14772</v>
      </c>
      <c r="P1356" s="20" t="s">
        <v>14700</v>
      </c>
      <c r="Q1356" s="20"/>
      <c r="R1356" s="20"/>
      <c r="S1356" s="20"/>
      <c r="T1356" s="20" t="s">
        <v>14704</v>
      </c>
      <c r="U1356" s="20" t="s">
        <v>18593</v>
      </c>
      <c r="V1356" s="20" t="s">
        <v>15725</v>
      </c>
      <c r="W1356" s="20"/>
      <c r="X1356" s="20"/>
      <c r="Y1356" s="20" t="s">
        <v>69</v>
      </c>
      <c r="Z1356" s="20"/>
      <c r="AA1356" s="20" t="s">
        <v>18575</v>
      </c>
      <c r="AB1356" s="20" t="s">
        <v>69</v>
      </c>
      <c r="AC1356" s="20"/>
      <c r="AD1356" s="20" t="s">
        <v>68</v>
      </c>
      <c r="AE1356" s="20" t="s">
        <v>18606</v>
      </c>
      <c r="AF1356" s="20" t="s">
        <v>69</v>
      </c>
      <c r="AG1356" s="20" t="s">
        <v>18607</v>
      </c>
      <c r="AH1356" s="20"/>
      <c r="AI1356" s="20"/>
      <c r="AJ1356" s="20" t="s">
        <v>14276</v>
      </c>
      <c r="AK1356" s="20" t="s">
        <v>14276</v>
      </c>
      <c r="AL1356" s="20"/>
      <c r="AM1356" s="20" t="s">
        <v>14910</v>
      </c>
      <c r="AN1356" s="20" t="s">
        <v>105</v>
      </c>
      <c r="AO1356" s="20"/>
    </row>
    <row r="1357" spans="1:41" x14ac:dyDescent="0.2">
      <c r="A1357" s="20" t="s">
        <v>359</v>
      </c>
      <c r="B1357" s="20" t="s">
        <v>18610</v>
      </c>
      <c r="C1357" s="20" t="s">
        <v>14754</v>
      </c>
      <c r="D1357" s="20" t="s">
        <v>360</v>
      </c>
      <c r="E1357" s="20" t="s">
        <v>363</v>
      </c>
      <c r="F1357" s="20" t="s">
        <v>18570</v>
      </c>
      <c r="G1357" s="20" t="s">
        <v>18611</v>
      </c>
      <c r="H1357" s="20" t="s">
        <v>14804</v>
      </c>
      <c r="I1357" s="20" t="s">
        <v>18612</v>
      </c>
      <c r="J1357" s="20" t="s">
        <v>101</v>
      </c>
      <c r="K1357" s="20" t="s">
        <v>14732</v>
      </c>
      <c r="L1357" s="20" t="s">
        <v>18613</v>
      </c>
      <c r="M1357" s="20" t="s">
        <v>16007</v>
      </c>
      <c r="N1357" s="20" t="s">
        <v>14698</v>
      </c>
      <c r="O1357" s="20" t="s">
        <v>14772</v>
      </c>
      <c r="P1357" s="20" t="s">
        <v>14700</v>
      </c>
      <c r="Q1357" s="20"/>
      <c r="R1357" s="20"/>
      <c r="S1357" s="20"/>
      <c r="T1357" s="20" t="s">
        <v>14846</v>
      </c>
      <c r="U1357" s="20" t="s">
        <v>15346</v>
      </c>
      <c r="V1357" s="20" t="s">
        <v>17163</v>
      </c>
      <c r="W1357" s="20"/>
      <c r="X1357" s="20"/>
      <c r="Y1357" s="20" t="s">
        <v>69</v>
      </c>
      <c r="Z1357" s="20"/>
      <c r="AA1357" s="20" t="s">
        <v>18575</v>
      </c>
      <c r="AB1357" s="20" t="s">
        <v>69</v>
      </c>
      <c r="AC1357" s="20" t="s">
        <v>68</v>
      </c>
      <c r="AD1357" s="20" t="s">
        <v>68</v>
      </c>
      <c r="AE1357" s="20" t="s">
        <v>18614</v>
      </c>
      <c r="AF1357" s="20" t="s">
        <v>68</v>
      </c>
      <c r="AG1357" s="20" t="s">
        <v>18577</v>
      </c>
      <c r="AH1357" s="20"/>
      <c r="AI1357" s="20"/>
      <c r="AJ1357" s="20" t="s">
        <v>14276</v>
      </c>
      <c r="AK1357" s="20" t="s">
        <v>14276</v>
      </c>
      <c r="AL1357" s="20"/>
      <c r="AM1357" s="20" t="s">
        <v>14910</v>
      </c>
      <c r="AN1357" s="20" t="s">
        <v>105</v>
      </c>
      <c r="AO1357" s="20"/>
    </row>
    <row r="1358" spans="1:41" x14ac:dyDescent="0.2">
      <c r="A1358" s="20" t="s">
        <v>359</v>
      </c>
      <c r="B1358" s="20" t="s">
        <v>18610</v>
      </c>
      <c r="C1358" s="20" t="s">
        <v>14754</v>
      </c>
      <c r="D1358" s="20" t="s">
        <v>360</v>
      </c>
      <c r="E1358" s="20" t="s">
        <v>363</v>
      </c>
      <c r="F1358" s="20" t="s">
        <v>18570</v>
      </c>
      <c r="G1358" s="20" t="s">
        <v>18611</v>
      </c>
      <c r="H1358" s="20" t="s">
        <v>14804</v>
      </c>
      <c r="I1358" s="20" t="s">
        <v>18612</v>
      </c>
      <c r="J1358" s="20" t="s">
        <v>101</v>
      </c>
      <c r="K1358" s="20" t="s">
        <v>14732</v>
      </c>
      <c r="L1358" s="20" t="s">
        <v>18613</v>
      </c>
      <c r="M1358" s="20" t="s">
        <v>16007</v>
      </c>
      <c r="N1358" s="20" t="s">
        <v>14698</v>
      </c>
      <c r="O1358" s="20" t="s">
        <v>14772</v>
      </c>
      <c r="P1358" s="20" t="s">
        <v>14700</v>
      </c>
      <c r="Q1358" s="20"/>
      <c r="R1358" s="20"/>
      <c r="S1358" s="20"/>
      <c r="T1358" s="20" t="s">
        <v>14709</v>
      </c>
      <c r="U1358" s="20" t="s">
        <v>17250</v>
      </c>
      <c r="V1358" s="20" t="s">
        <v>18615</v>
      </c>
      <c r="W1358" s="20"/>
      <c r="X1358" s="20"/>
      <c r="Y1358" s="20" t="s">
        <v>69</v>
      </c>
      <c r="Z1358" s="20"/>
      <c r="AA1358" s="20" t="s">
        <v>18575</v>
      </c>
      <c r="AB1358" s="20" t="s">
        <v>69</v>
      </c>
      <c r="AC1358" s="20" t="s">
        <v>68</v>
      </c>
      <c r="AD1358" s="20" t="s">
        <v>68</v>
      </c>
      <c r="AE1358" s="20" t="s">
        <v>18614</v>
      </c>
      <c r="AF1358" s="20" t="s">
        <v>68</v>
      </c>
      <c r="AG1358" s="20" t="s">
        <v>18577</v>
      </c>
      <c r="AH1358" s="20"/>
      <c r="AI1358" s="20"/>
      <c r="AJ1358" s="20" t="s">
        <v>14276</v>
      </c>
      <c r="AK1358" s="20" t="s">
        <v>14276</v>
      </c>
      <c r="AL1358" s="20"/>
      <c r="AM1358" s="20" t="s">
        <v>14910</v>
      </c>
      <c r="AN1358" s="20" t="s">
        <v>105</v>
      </c>
      <c r="AO1358" s="20"/>
    </row>
    <row r="1359" spans="1:41" x14ac:dyDescent="0.2">
      <c r="A1359" s="20" t="s">
        <v>359</v>
      </c>
      <c r="B1359" s="20" t="s">
        <v>18610</v>
      </c>
      <c r="C1359" s="20" t="s">
        <v>14754</v>
      </c>
      <c r="D1359" s="20" t="s">
        <v>360</v>
      </c>
      <c r="E1359" s="20" t="s">
        <v>363</v>
      </c>
      <c r="F1359" s="20" t="s">
        <v>18570</v>
      </c>
      <c r="G1359" s="20" t="s">
        <v>18611</v>
      </c>
      <c r="H1359" s="20" t="s">
        <v>14804</v>
      </c>
      <c r="I1359" s="20" t="s">
        <v>18612</v>
      </c>
      <c r="J1359" s="20" t="s">
        <v>101</v>
      </c>
      <c r="K1359" s="20" t="s">
        <v>14732</v>
      </c>
      <c r="L1359" s="20" t="s">
        <v>18613</v>
      </c>
      <c r="M1359" s="20" t="s">
        <v>16007</v>
      </c>
      <c r="N1359" s="20" t="s">
        <v>14698</v>
      </c>
      <c r="O1359" s="20" t="s">
        <v>14772</v>
      </c>
      <c r="P1359" s="20" t="s">
        <v>14700</v>
      </c>
      <c r="Q1359" s="20"/>
      <c r="R1359" s="20"/>
      <c r="S1359" s="20"/>
      <c r="T1359" s="20" t="s">
        <v>14704</v>
      </c>
      <c r="U1359" s="20" t="s">
        <v>18616</v>
      </c>
      <c r="V1359" s="20" t="s">
        <v>18617</v>
      </c>
      <c r="W1359" s="20"/>
      <c r="X1359" s="20"/>
      <c r="Y1359" s="20" t="s">
        <v>69</v>
      </c>
      <c r="Z1359" s="20"/>
      <c r="AA1359" s="20" t="s">
        <v>18575</v>
      </c>
      <c r="AB1359" s="20" t="s">
        <v>69</v>
      </c>
      <c r="AC1359" s="20" t="s">
        <v>68</v>
      </c>
      <c r="AD1359" s="20" t="s">
        <v>68</v>
      </c>
      <c r="AE1359" s="20" t="s">
        <v>18614</v>
      </c>
      <c r="AF1359" s="20" t="s">
        <v>68</v>
      </c>
      <c r="AG1359" s="20" t="s">
        <v>18577</v>
      </c>
      <c r="AH1359" s="20"/>
      <c r="AI1359" s="20"/>
      <c r="AJ1359" s="20" t="s">
        <v>14276</v>
      </c>
      <c r="AK1359" s="20" t="s">
        <v>14276</v>
      </c>
      <c r="AL1359" s="20"/>
      <c r="AM1359" s="20" t="s">
        <v>14910</v>
      </c>
      <c r="AN1359" s="20" t="s">
        <v>105</v>
      </c>
      <c r="AO1359" s="20"/>
    </row>
    <row r="1360" spans="1:41" x14ac:dyDescent="0.2">
      <c r="A1360" s="20" t="s">
        <v>359</v>
      </c>
      <c r="B1360" s="20" t="s">
        <v>18610</v>
      </c>
      <c r="C1360" s="20" t="s">
        <v>14754</v>
      </c>
      <c r="D1360" s="20" t="s">
        <v>360</v>
      </c>
      <c r="E1360" s="20" t="s">
        <v>363</v>
      </c>
      <c r="F1360" s="20" t="s">
        <v>18570</v>
      </c>
      <c r="G1360" s="20" t="s">
        <v>18611</v>
      </c>
      <c r="H1360" s="20" t="s">
        <v>14804</v>
      </c>
      <c r="I1360" s="20" t="s">
        <v>18612</v>
      </c>
      <c r="J1360" s="20" t="s">
        <v>101</v>
      </c>
      <c r="K1360" s="20" t="s">
        <v>14732</v>
      </c>
      <c r="L1360" s="20" t="s">
        <v>18613</v>
      </c>
      <c r="M1360" s="20" t="s">
        <v>16007</v>
      </c>
      <c r="N1360" s="20" t="s">
        <v>14698</v>
      </c>
      <c r="O1360" s="20" t="s">
        <v>14772</v>
      </c>
      <c r="P1360" s="20" t="s">
        <v>14700</v>
      </c>
      <c r="Q1360" s="20"/>
      <c r="R1360" s="20"/>
      <c r="S1360" s="20"/>
      <c r="T1360" s="20" t="s">
        <v>14846</v>
      </c>
      <c r="U1360" s="20" t="s">
        <v>18618</v>
      </c>
      <c r="V1360" s="20" t="s">
        <v>17163</v>
      </c>
      <c r="W1360" s="20"/>
      <c r="X1360" s="20"/>
      <c r="Y1360" s="20" t="s">
        <v>69</v>
      </c>
      <c r="Z1360" s="20"/>
      <c r="AA1360" s="20" t="s">
        <v>18575</v>
      </c>
      <c r="AB1360" s="20" t="s">
        <v>69</v>
      </c>
      <c r="AC1360" s="20" t="s">
        <v>68</v>
      </c>
      <c r="AD1360" s="20" t="s">
        <v>68</v>
      </c>
      <c r="AE1360" s="20" t="s">
        <v>18619</v>
      </c>
      <c r="AF1360" s="20" t="s">
        <v>69</v>
      </c>
      <c r="AG1360" s="20" t="s">
        <v>18583</v>
      </c>
      <c r="AH1360" s="20"/>
      <c r="AI1360" s="20"/>
      <c r="AJ1360" s="20" t="s">
        <v>14276</v>
      </c>
      <c r="AK1360" s="20" t="s">
        <v>14276</v>
      </c>
      <c r="AL1360" s="20"/>
      <c r="AM1360" s="20" t="s">
        <v>14910</v>
      </c>
      <c r="AN1360" s="20" t="s">
        <v>105</v>
      </c>
      <c r="AO1360" s="20"/>
    </row>
    <row r="1361" spans="1:41" x14ac:dyDescent="0.2">
      <c r="A1361" s="20" t="s">
        <v>359</v>
      </c>
      <c r="B1361" s="20" t="s">
        <v>18610</v>
      </c>
      <c r="C1361" s="20" t="s">
        <v>14754</v>
      </c>
      <c r="D1361" s="20" t="s">
        <v>360</v>
      </c>
      <c r="E1361" s="20" t="s">
        <v>363</v>
      </c>
      <c r="F1361" s="20" t="s">
        <v>18570</v>
      </c>
      <c r="G1361" s="20" t="s">
        <v>18611</v>
      </c>
      <c r="H1361" s="20" t="s">
        <v>14804</v>
      </c>
      <c r="I1361" s="20" t="s">
        <v>18612</v>
      </c>
      <c r="J1361" s="20" t="s">
        <v>101</v>
      </c>
      <c r="K1361" s="20" t="s">
        <v>14732</v>
      </c>
      <c r="L1361" s="20" t="s">
        <v>18613</v>
      </c>
      <c r="M1361" s="20" t="s">
        <v>16007</v>
      </c>
      <c r="N1361" s="20" t="s">
        <v>14698</v>
      </c>
      <c r="O1361" s="20" t="s">
        <v>14772</v>
      </c>
      <c r="P1361" s="20" t="s">
        <v>14700</v>
      </c>
      <c r="Q1361" s="20"/>
      <c r="R1361" s="20"/>
      <c r="S1361" s="20"/>
      <c r="T1361" s="20" t="s">
        <v>14709</v>
      </c>
      <c r="U1361" s="20" t="s">
        <v>15236</v>
      </c>
      <c r="V1361" s="20" t="s">
        <v>18620</v>
      </c>
      <c r="W1361" s="20"/>
      <c r="X1361" s="20"/>
      <c r="Y1361" s="20" t="s">
        <v>69</v>
      </c>
      <c r="Z1361" s="20"/>
      <c r="AA1361" s="20" t="s">
        <v>18575</v>
      </c>
      <c r="AB1361" s="20" t="s">
        <v>69</v>
      </c>
      <c r="AC1361" s="20" t="s">
        <v>68</v>
      </c>
      <c r="AD1361" s="20" t="s">
        <v>68</v>
      </c>
      <c r="AE1361" s="20" t="s">
        <v>18619</v>
      </c>
      <c r="AF1361" s="20" t="s">
        <v>69</v>
      </c>
      <c r="AG1361" s="20" t="s">
        <v>18583</v>
      </c>
      <c r="AH1361" s="20"/>
      <c r="AI1361" s="20"/>
      <c r="AJ1361" s="20" t="s">
        <v>14276</v>
      </c>
      <c r="AK1361" s="20" t="s">
        <v>14276</v>
      </c>
      <c r="AL1361" s="20"/>
      <c r="AM1361" s="20" t="s">
        <v>14910</v>
      </c>
      <c r="AN1361" s="20" t="s">
        <v>105</v>
      </c>
      <c r="AO1361" s="20"/>
    </row>
    <row r="1362" spans="1:41" x14ac:dyDescent="0.2">
      <c r="A1362" s="20" t="s">
        <v>359</v>
      </c>
      <c r="B1362" s="20" t="s">
        <v>18610</v>
      </c>
      <c r="C1362" s="20" t="s">
        <v>14754</v>
      </c>
      <c r="D1362" s="20" t="s">
        <v>360</v>
      </c>
      <c r="E1362" s="20" t="s">
        <v>363</v>
      </c>
      <c r="F1362" s="20" t="s">
        <v>18570</v>
      </c>
      <c r="G1362" s="20" t="s">
        <v>18611</v>
      </c>
      <c r="H1362" s="20" t="s">
        <v>14804</v>
      </c>
      <c r="I1362" s="20" t="s">
        <v>18612</v>
      </c>
      <c r="J1362" s="20" t="s">
        <v>101</v>
      </c>
      <c r="K1362" s="20" t="s">
        <v>14732</v>
      </c>
      <c r="L1362" s="20" t="s">
        <v>18613</v>
      </c>
      <c r="M1362" s="20" t="s">
        <v>16007</v>
      </c>
      <c r="N1362" s="20" t="s">
        <v>14698</v>
      </c>
      <c r="O1362" s="20" t="s">
        <v>14772</v>
      </c>
      <c r="P1362" s="20" t="s">
        <v>14700</v>
      </c>
      <c r="Q1362" s="20"/>
      <c r="R1362" s="20"/>
      <c r="S1362" s="20"/>
      <c r="T1362" s="20" t="s">
        <v>14704</v>
      </c>
      <c r="U1362" s="20" t="s">
        <v>16943</v>
      </c>
      <c r="V1362" s="20" t="s">
        <v>18621</v>
      </c>
      <c r="W1362" s="20"/>
      <c r="X1362" s="20"/>
      <c r="Y1362" s="20" t="s">
        <v>69</v>
      </c>
      <c r="Z1362" s="20"/>
      <c r="AA1362" s="20" t="s">
        <v>18575</v>
      </c>
      <c r="AB1362" s="20" t="s">
        <v>69</v>
      </c>
      <c r="AC1362" s="20" t="s">
        <v>68</v>
      </c>
      <c r="AD1362" s="20" t="s">
        <v>68</v>
      </c>
      <c r="AE1362" s="20" t="s">
        <v>18619</v>
      </c>
      <c r="AF1362" s="20" t="s">
        <v>69</v>
      </c>
      <c r="AG1362" s="20" t="s">
        <v>18583</v>
      </c>
      <c r="AH1362" s="20"/>
      <c r="AI1362" s="20"/>
      <c r="AJ1362" s="20" t="s">
        <v>14276</v>
      </c>
      <c r="AK1362" s="20" t="s">
        <v>14276</v>
      </c>
      <c r="AL1362" s="20"/>
      <c r="AM1362" s="20" t="s">
        <v>14910</v>
      </c>
      <c r="AN1362" s="20" t="s">
        <v>105</v>
      </c>
      <c r="AO1362" s="20"/>
    </row>
    <row r="1363" spans="1:41" x14ac:dyDescent="0.2">
      <c r="A1363" s="20" t="s">
        <v>359</v>
      </c>
      <c r="B1363" s="20" t="s">
        <v>18610</v>
      </c>
      <c r="C1363" s="20" t="s">
        <v>14754</v>
      </c>
      <c r="D1363" s="20" t="s">
        <v>360</v>
      </c>
      <c r="E1363" s="20" t="s">
        <v>363</v>
      </c>
      <c r="F1363" s="20" t="s">
        <v>18570</v>
      </c>
      <c r="G1363" s="20" t="s">
        <v>18611</v>
      </c>
      <c r="H1363" s="20" t="s">
        <v>14804</v>
      </c>
      <c r="I1363" s="20" t="s">
        <v>18612</v>
      </c>
      <c r="J1363" s="20" t="s">
        <v>101</v>
      </c>
      <c r="K1363" s="20" t="s">
        <v>14732</v>
      </c>
      <c r="L1363" s="20" t="s">
        <v>18613</v>
      </c>
      <c r="M1363" s="20" t="s">
        <v>16007</v>
      </c>
      <c r="N1363" s="20" t="s">
        <v>14698</v>
      </c>
      <c r="O1363" s="20" t="s">
        <v>14772</v>
      </c>
      <c r="P1363" s="20" t="s">
        <v>14700</v>
      </c>
      <c r="Q1363" s="20"/>
      <c r="R1363" s="20"/>
      <c r="S1363" s="20"/>
      <c r="T1363" s="20" t="s">
        <v>14846</v>
      </c>
      <c r="U1363" s="20" t="s">
        <v>18622</v>
      </c>
      <c r="V1363" s="20" t="s">
        <v>18623</v>
      </c>
      <c r="W1363" s="20"/>
      <c r="X1363" s="20"/>
      <c r="Y1363" s="20" t="s">
        <v>69</v>
      </c>
      <c r="Z1363" s="20"/>
      <c r="AA1363" s="20" t="s">
        <v>18575</v>
      </c>
      <c r="AB1363" s="20" t="s">
        <v>69</v>
      </c>
      <c r="AC1363" s="20" t="s">
        <v>68</v>
      </c>
      <c r="AD1363" s="20" t="s">
        <v>68</v>
      </c>
      <c r="AE1363" s="20" t="s">
        <v>18624</v>
      </c>
      <c r="AF1363" s="20" t="s">
        <v>69</v>
      </c>
      <c r="AG1363" s="20" t="s">
        <v>18590</v>
      </c>
      <c r="AH1363" s="20"/>
      <c r="AI1363" s="20"/>
      <c r="AJ1363" s="20" t="s">
        <v>14276</v>
      </c>
      <c r="AK1363" s="20" t="s">
        <v>14276</v>
      </c>
      <c r="AL1363" s="20"/>
      <c r="AM1363" s="20" t="s">
        <v>14910</v>
      </c>
      <c r="AN1363" s="20" t="s">
        <v>105</v>
      </c>
      <c r="AO1363" s="20"/>
    </row>
    <row r="1364" spans="1:41" x14ac:dyDescent="0.2">
      <c r="A1364" s="20" t="s">
        <v>359</v>
      </c>
      <c r="B1364" s="20" t="s">
        <v>18610</v>
      </c>
      <c r="C1364" s="20" t="s">
        <v>14754</v>
      </c>
      <c r="D1364" s="20" t="s">
        <v>360</v>
      </c>
      <c r="E1364" s="20" t="s">
        <v>363</v>
      </c>
      <c r="F1364" s="20" t="s">
        <v>18570</v>
      </c>
      <c r="G1364" s="20" t="s">
        <v>18611</v>
      </c>
      <c r="H1364" s="20" t="s">
        <v>14804</v>
      </c>
      <c r="I1364" s="20" t="s">
        <v>18612</v>
      </c>
      <c r="J1364" s="20" t="s">
        <v>101</v>
      </c>
      <c r="K1364" s="20" t="s">
        <v>14732</v>
      </c>
      <c r="L1364" s="20" t="s">
        <v>18613</v>
      </c>
      <c r="M1364" s="20" t="s">
        <v>16007</v>
      </c>
      <c r="N1364" s="20" t="s">
        <v>14698</v>
      </c>
      <c r="O1364" s="20" t="s">
        <v>14772</v>
      </c>
      <c r="P1364" s="20" t="s">
        <v>14700</v>
      </c>
      <c r="Q1364" s="20"/>
      <c r="R1364" s="20"/>
      <c r="S1364" s="20"/>
      <c r="T1364" s="20" t="s">
        <v>14709</v>
      </c>
      <c r="U1364" s="20" t="s">
        <v>18625</v>
      </c>
      <c r="V1364" s="20" t="s">
        <v>18626</v>
      </c>
      <c r="W1364" s="20"/>
      <c r="X1364" s="20"/>
      <c r="Y1364" s="20" t="s">
        <v>69</v>
      </c>
      <c r="Z1364" s="20"/>
      <c r="AA1364" s="20" t="s">
        <v>18575</v>
      </c>
      <c r="AB1364" s="20" t="s">
        <v>69</v>
      </c>
      <c r="AC1364" s="20" t="s">
        <v>68</v>
      </c>
      <c r="AD1364" s="20" t="s">
        <v>68</v>
      </c>
      <c r="AE1364" s="20" t="s">
        <v>18624</v>
      </c>
      <c r="AF1364" s="20" t="s">
        <v>69</v>
      </c>
      <c r="AG1364" s="20" t="s">
        <v>18590</v>
      </c>
      <c r="AH1364" s="20"/>
      <c r="AI1364" s="20"/>
      <c r="AJ1364" s="20" t="s">
        <v>14276</v>
      </c>
      <c r="AK1364" s="20" t="s">
        <v>14276</v>
      </c>
      <c r="AL1364" s="20"/>
      <c r="AM1364" s="20" t="s">
        <v>14910</v>
      </c>
      <c r="AN1364" s="20" t="s">
        <v>105</v>
      </c>
      <c r="AO1364" s="20"/>
    </row>
    <row r="1365" spans="1:41" x14ac:dyDescent="0.2">
      <c r="A1365" s="20" t="s">
        <v>359</v>
      </c>
      <c r="B1365" s="20" t="s">
        <v>18610</v>
      </c>
      <c r="C1365" s="20" t="s">
        <v>14754</v>
      </c>
      <c r="D1365" s="20" t="s">
        <v>360</v>
      </c>
      <c r="E1365" s="20" t="s">
        <v>363</v>
      </c>
      <c r="F1365" s="20" t="s">
        <v>18570</v>
      </c>
      <c r="G1365" s="20" t="s">
        <v>18611</v>
      </c>
      <c r="H1365" s="20" t="s">
        <v>14804</v>
      </c>
      <c r="I1365" s="20" t="s">
        <v>18612</v>
      </c>
      <c r="J1365" s="20" t="s">
        <v>101</v>
      </c>
      <c r="K1365" s="20" t="s">
        <v>14732</v>
      </c>
      <c r="L1365" s="20" t="s">
        <v>18613</v>
      </c>
      <c r="M1365" s="20" t="s">
        <v>16007</v>
      </c>
      <c r="N1365" s="20" t="s">
        <v>14698</v>
      </c>
      <c r="O1365" s="20" t="s">
        <v>14772</v>
      </c>
      <c r="P1365" s="20" t="s">
        <v>14700</v>
      </c>
      <c r="Q1365" s="20"/>
      <c r="R1365" s="20"/>
      <c r="S1365" s="20"/>
      <c r="T1365" s="20" t="s">
        <v>14704</v>
      </c>
      <c r="U1365" s="20" t="s">
        <v>14778</v>
      </c>
      <c r="V1365" s="20" t="s">
        <v>18489</v>
      </c>
      <c r="W1365" s="20"/>
      <c r="X1365" s="20"/>
      <c r="Y1365" s="20" t="s">
        <v>69</v>
      </c>
      <c r="Z1365" s="20"/>
      <c r="AA1365" s="20" t="s">
        <v>18575</v>
      </c>
      <c r="AB1365" s="20" t="s">
        <v>69</v>
      </c>
      <c r="AC1365" s="20" t="s">
        <v>68</v>
      </c>
      <c r="AD1365" s="20" t="s">
        <v>68</v>
      </c>
      <c r="AE1365" s="20" t="s">
        <v>18624</v>
      </c>
      <c r="AF1365" s="20" t="s">
        <v>69</v>
      </c>
      <c r="AG1365" s="20" t="s">
        <v>18590</v>
      </c>
      <c r="AH1365" s="20"/>
      <c r="AI1365" s="20"/>
      <c r="AJ1365" s="20" t="s">
        <v>14276</v>
      </c>
      <c r="AK1365" s="20" t="s">
        <v>14276</v>
      </c>
      <c r="AL1365" s="20"/>
      <c r="AM1365" s="20" t="s">
        <v>14910</v>
      </c>
      <c r="AN1365" s="20" t="s">
        <v>105</v>
      </c>
      <c r="AO1365" s="20"/>
    </row>
    <row r="1366" spans="1:41" x14ac:dyDescent="0.2">
      <c r="A1366" s="20" t="s">
        <v>359</v>
      </c>
      <c r="B1366" s="20" t="s">
        <v>18610</v>
      </c>
      <c r="C1366" s="20" t="s">
        <v>14754</v>
      </c>
      <c r="D1366" s="20" t="s">
        <v>360</v>
      </c>
      <c r="E1366" s="20" t="s">
        <v>363</v>
      </c>
      <c r="F1366" s="20" t="s">
        <v>18570</v>
      </c>
      <c r="G1366" s="20" t="s">
        <v>18611</v>
      </c>
      <c r="H1366" s="20" t="s">
        <v>14804</v>
      </c>
      <c r="I1366" s="20" t="s">
        <v>18612</v>
      </c>
      <c r="J1366" s="20" t="s">
        <v>101</v>
      </c>
      <c r="K1366" s="20" t="s">
        <v>14732</v>
      </c>
      <c r="L1366" s="20" t="s">
        <v>18613</v>
      </c>
      <c r="M1366" s="20" t="s">
        <v>16007</v>
      </c>
      <c r="N1366" s="20" t="s">
        <v>14698</v>
      </c>
      <c r="O1366" s="20" t="s">
        <v>14772</v>
      </c>
      <c r="P1366" s="20" t="s">
        <v>14700</v>
      </c>
      <c r="Q1366" s="20"/>
      <c r="R1366" s="20"/>
      <c r="S1366" s="20"/>
      <c r="T1366" s="20" t="s">
        <v>14846</v>
      </c>
      <c r="U1366" s="20" t="s">
        <v>15346</v>
      </c>
      <c r="V1366" s="20" t="s">
        <v>15643</v>
      </c>
      <c r="W1366" s="20"/>
      <c r="X1366" s="20"/>
      <c r="Y1366" s="20" t="s">
        <v>69</v>
      </c>
      <c r="Z1366" s="20"/>
      <c r="AA1366" s="20" t="s">
        <v>18575</v>
      </c>
      <c r="AB1366" s="20" t="s">
        <v>69</v>
      </c>
      <c r="AC1366" s="20" t="s">
        <v>68</v>
      </c>
      <c r="AD1366" s="20" t="s">
        <v>68</v>
      </c>
      <c r="AE1366" s="20" t="s">
        <v>18627</v>
      </c>
      <c r="AF1366" s="20" t="s">
        <v>69</v>
      </c>
      <c r="AG1366" s="20" t="s">
        <v>18597</v>
      </c>
      <c r="AH1366" s="20"/>
      <c r="AI1366" s="20"/>
      <c r="AJ1366" s="20" t="s">
        <v>14276</v>
      </c>
      <c r="AK1366" s="20" t="s">
        <v>14276</v>
      </c>
      <c r="AL1366" s="20"/>
      <c r="AM1366" s="20" t="s">
        <v>14910</v>
      </c>
      <c r="AN1366" s="20" t="s">
        <v>105</v>
      </c>
      <c r="AO1366" s="20"/>
    </row>
    <row r="1367" spans="1:41" x14ac:dyDescent="0.2">
      <c r="A1367" s="20" t="s">
        <v>359</v>
      </c>
      <c r="B1367" s="20" t="s">
        <v>18610</v>
      </c>
      <c r="C1367" s="20" t="s">
        <v>14754</v>
      </c>
      <c r="D1367" s="20" t="s">
        <v>360</v>
      </c>
      <c r="E1367" s="20" t="s">
        <v>363</v>
      </c>
      <c r="F1367" s="20" t="s">
        <v>18570</v>
      </c>
      <c r="G1367" s="20" t="s">
        <v>18611</v>
      </c>
      <c r="H1367" s="20" t="s">
        <v>14804</v>
      </c>
      <c r="I1367" s="20" t="s">
        <v>18612</v>
      </c>
      <c r="J1367" s="20" t="s">
        <v>101</v>
      </c>
      <c r="K1367" s="20" t="s">
        <v>14732</v>
      </c>
      <c r="L1367" s="20" t="s">
        <v>18613</v>
      </c>
      <c r="M1367" s="20" t="s">
        <v>16007</v>
      </c>
      <c r="N1367" s="20" t="s">
        <v>14698</v>
      </c>
      <c r="O1367" s="20" t="s">
        <v>14772</v>
      </c>
      <c r="P1367" s="20" t="s">
        <v>14700</v>
      </c>
      <c r="Q1367" s="20"/>
      <c r="R1367" s="20"/>
      <c r="S1367" s="20"/>
      <c r="T1367" s="20" t="s">
        <v>14709</v>
      </c>
      <c r="U1367" s="20" t="s">
        <v>17250</v>
      </c>
      <c r="V1367" s="20" t="s">
        <v>15665</v>
      </c>
      <c r="W1367" s="20"/>
      <c r="X1367" s="20"/>
      <c r="Y1367" s="20" t="s">
        <v>69</v>
      </c>
      <c r="Z1367" s="20"/>
      <c r="AA1367" s="20" t="s">
        <v>18575</v>
      </c>
      <c r="AB1367" s="20" t="s">
        <v>69</v>
      </c>
      <c r="AC1367" s="20" t="s">
        <v>68</v>
      </c>
      <c r="AD1367" s="20" t="s">
        <v>68</v>
      </c>
      <c r="AE1367" s="20" t="s">
        <v>18627</v>
      </c>
      <c r="AF1367" s="20" t="s">
        <v>69</v>
      </c>
      <c r="AG1367" s="20" t="s">
        <v>18597</v>
      </c>
      <c r="AH1367" s="20"/>
      <c r="AI1367" s="20"/>
      <c r="AJ1367" s="20" t="s">
        <v>14276</v>
      </c>
      <c r="AK1367" s="20" t="s">
        <v>14276</v>
      </c>
      <c r="AL1367" s="20"/>
      <c r="AM1367" s="20" t="s">
        <v>14910</v>
      </c>
      <c r="AN1367" s="20" t="s">
        <v>105</v>
      </c>
      <c r="AO1367" s="20"/>
    </row>
    <row r="1368" spans="1:41" x14ac:dyDescent="0.2">
      <c r="A1368" s="20" t="s">
        <v>359</v>
      </c>
      <c r="B1368" s="20" t="s">
        <v>18610</v>
      </c>
      <c r="C1368" s="20" t="s">
        <v>14754</v>
      </c>
      <c r="D1368" s="20" t="s">
        <v>360</v>
      </c>
      <c r="E1368" s="20" t="s">
        <v>363</v>
      </c>
      <c r="F1368" s="20" t="s">
        <v>18570</v>
      </c>
      <c r="G1368" s="20" t="s">
        <v>18611</v>
      </c>
      <c r="H1368" s="20" t="s">
        <v>14804</v>
      </c>
      <c r="I1368" s="20" t="s">
        <v>18612</v>
      </c>
      <c r="J1368" s="20" t="s">
        <v>101</v>
      </c>
      <c r="K1368" s="20" t="s">
        <v>14732</v>
      </c>
      <c r="L1368" s="20" t="s">
        <v>18613</v>
      </c>
      <c r="M1368" s="20" t="s">
        <v>16007</v>
      </c>
      <c r="N1368" s="20" t="s">
        <v>14698</v>
      </c>
      <c r="O1368" s="20" t="s">
        <v>14772</v>
      </c>
      <c r="P1368" s="20" t="s">
        <v>14700</v>
      </c>
      <c r="Q1368" s="20"/>
      <c r="R1368" s="20"/>
      <c r="S1368" s="20"/>
      <c r="T1368" s="20" t="s">
        <v>14704</v>
      </c>
      <c r="U1368" s="20" t="s">
        <v>18616</v>
      </c>
      <c r="V1368" s="20" t="s">
        <v>15596</v>
      </c>
      <c r="W1368" s="20"/>
      <c r="X1368" s="20"/>
      <c r="Y1368" s="20" t="s">
        <v>69</v>
      </c>
      <c r="Z1368" s="20"/>
      <c r="AA1368" s="20" t="s">
        <v>18575</v>
      </c>
      <c r="AB1368" s="20" t="s">
        <v>69</v>
      </c>
      <c r="AC1368" s="20" t="s">
        <v>68</v>
      </c>
      <c r="AD1368" s="20" t="s">
        <v>68</v>
      </c>
      <c r="AE1368" s="20" t="s">
        <v>18627</v>
      </c>
      <c r="AF1368" s="20" t="s">
        <v>69</v>
      </c>
      <c r="AG1368" s="20" t="s">
        <v>18597</v>
      </c>
      <c r="AH1368" s="20"/>
      <c r="AI1368" s="20"/>
      <c r="AJ1368" s="20" t="s">
        <v>14276</v>
      </c>
      <c r="AK1368" s="20" t="s">
        <v>14276</v>
      </c>
      <c r="AL1368" s="20"/>
      <c r="AM1368" s="20" t="s">
        <v>14910</v>
      </c>
      <c r="AN1368" s="20" t="s">
        <v>105</v>
      </c>
      <c r="AO1368" s="20"/>
    </row>
    <row r="1369" spans="1:41" x14ac:dyDescent="0.2">
      <c r="A1369" s="20" t="s">
        <v>359</v>
      </c>
      <c r="B1369" s="20" t="s">
        <v>18610</v>
      </c>
      <c r="C1369" s="20" t="s">
        <v>14754</v>
      </c>
      <c r="D1369" s="20" t="s">
        <v>360</v>
      </c>
      <c r="E1369" s="20" t="s">
        <v>363</v>
      </c>
      <c r="F1369" s="20" t="s">
        <v>18570</v>
      </c>
      <c r="G1369" s="20" t="s">
        <v>18611</v>
      </c>
      <c r="H1369" s="20" t="s">
        <v>14804</v>
      </c>
      <c r="I1369" s="20" t="s">
        <v>18612</v>
      </c>
      <c r="J1369" s="20" t="s">
        <v>101</v>
      </c>
      <c r="K1369" s="20" t="s">
        <v>14732</v>
      </c>
      <c r="L1369" s="20" t="s">
        <v>18613</v>
      </c>
      <c r="M1369" s="20" t="s">
        <v>16007</v>
      </c>
      <c r="N1369" s="20" t="s">
        <v>14698</v>
      </c>
      <c r="O1369" s="20" t="s">
        <v>14772</v>
      </c>
      <c r="P1369" s="20" t="s">
        <v>14700</v>
      </c>
      <c r="Q1369" s="20"/>
      <c r="R1369" s="20"/>
      <c r="S1369" s="20"/>
      <c r="T1369" s="20" t="s">
        <v>14846</v>
      </c>
      <c r="U1369" s="20" t="s">
        <v>18628</v>
      </c>
      <c r="V1369" s="20" t="s">
        <v>15643</v>
      </c>
      <c r="W1369" s="20"/>
      <c r="X1369" s="20"/>
      <c r="Y1369" s="20" t="s">
        <v>69</v>
      </c>
      <c r="Z1369" s="20"/>
      <c r="AA1369" s="20" t="s">
        <v>18575</v>
      </c>
      <c r="AB1369" s="20" t="s">
        <v>69</v>
      </c>
      <c r="AC1369" s="20" t="s">
        <v>68</v>
      </c>
      <c r="AD1369" s="20" t="s">
        <v>68</v>
      </c>
      <c r="AE1369" s="20" t="s">
        <v>18629</v>
      </c>
      <c r="AF1369" s="20" t="s">
        <v>69</v>
      </c>
      <c r="AG1369" s="20" t="s">
        <v>18602</v>
      </c>
      <c r="AH1369" s="20"/>
      <c r="AI1369" s="20"/>
      <c r="AJ1369" s="20" t="s">
        <v>14276</v>
      </c>
      <c r="AK1369" s="20" t="s">
        <v>14276</v>
      </c>
      <c r="AL1369" s="20"/>
      <c r="AM1369" s="20" t="s">
        <v>14910</v>
      </c>
      <c r="AN1369" s="20" t="s">
        <v>105</v>
      </c>
      <c r="AO1369" s="20"/>
    </row>
    <row r="1370" spans="1:41" x14ac:dyDescent="0.2">
      <c r="A1370" s="20" t="s">
        <v>359</v>
      </c>
      <c r="B1370" s="20" t="s">
        <v>18610</v>
      </c>
      <c r="C1370" s="20" t="s">
        <v>14754</v>
      </c>
      <c r="D1370" s="20" t="s">
        <v>360</v>
      </c>
      <c r="E1370" s="20" t="s">
        <v>363</v>
      </c>
      <c r="F1370" s="20" t="s">
        <v>18570</v>
      </c>
      <c r="G1370" s="20" t="s">
        <v>18611</v>
      </c>
      <c r="H1370" s="20" t="s">
        <v>14804</v>
      </c>
      <c r="I1370" s="20" t="s">
        <v>18612</v>
      </c>
      <c r="J1370" s="20" t="s">
        <v>101</v>
      </c>
      <c r="K1370" s="20" t="s">
        <v>14732</v>
      </c>
      <c r="L1370" s="20" t="s">
        <v>18613</v>
      </c>
      <c r="M1370" s="20" t="s">
        <v>16007</v>
      </c>
      <c r="N1370" s="20" t="s">
        <v>14698</v>
      </c>
      <c r="O1370" s="20" t="s">
        <v>14772</v>
      </c>
      <c r="P1370" s="20" t="s">
        <v>14700</v>
      </c>
      <c r="Q1370" s="20"/>
      <c r="R1370" s="20"/>
      <c r="S1370" s="20"/>
      <c r="T1370" s="20" t="s">
        <v>14709</v>
      </c>
      <c r="U1370" s="20" t="s">
        <v>16863</v>
      </c>
      <c r="V1370" s="20" t="s">
        <v>15665</v>
      </c>
      <c r="W1370" s="20"/>
      <c r="X1370" s="20"/>
      <c r="Y1370" s="20" t="s">
        <v>69</v>
      </c>
      <c r="Z1370" s="20"/>
      <c r="AA1370" s="20" t="s">
        <v>18575</v>
      </c>
      <c r="AB1370" s="20" t="s">
        <v>69</v>
      </c>
      <c r="AC1370" s="20" t="s">
        <v>68</v>
      </c>
      <c r="AD1370" s="20" t="s">
        <v>68</v>
      </c>
      <c r="AE1370" s="20" t="s">
        <v>18629</v>
      </c>
      <c r="AF1370" s="20" t="s">
        <v>69</v>
      </c>
      <c r="AG1370" s="20" t="s">
        <v>18602</v>
      </c>
      <c r="AH1370" s="20"/>
      <c r="AI1370" s="20"/>
      <c r="AJ1370" s="20" t="s">
        <v>14276</v>
      </c>
      <c r="AK1370" s="20" t="s">
        <v>14276</v>
      </c>
      <c r="AL1370" s="20"/>
      <c r="AM1370" s="20" t="s">
        <v>14910</v>
      </c>
      <c r="AN1370" s="20" t="s">
        <v>105</v>
      </c>
      <c r="AO1370" s="20"/>
    </row>
    <row r="1371" spans="1:41" x14ac:dyDescent="0.2">
      <c r="A1371" s="20" t="s">
        <v>359</v>
      </c>
      <c r="B1371" s="20" t="s">
        <v>18610</v>
      </c>
      <c r="C1371" s="20" t="s">
        <v>14754</v>
      </c>
      <c r="D1371" s="20" t="s">
        <v>360</v>
      </c>
      <c r="E1371" s="20" t="s">
        <v>363</v>
      </c>
      <c r="F1371" s="20" t="s">
        <v>18570</v>
      </c>
      <c r="G1371" s="20" t="s">
        <v>18611</v>
      </c>
      <c r="H1371" s="20" t="s">
        <v>14804</v>
      </c>
      <c r="I1371" s="20" t="s">
        <v>18612</v>
      </c>
      <c r="J1371" s="20" t="s">
        <v>101</v>
      </c>
      <c r="K1371" s="20" t="s">
        <v>14732</v>
      </c>
      <c r="L1371" s="20" t="s">
        <v>18613</v>
      </c>
      <c r="M1371" s="20" t="s">
        <v>16007</v>
      </c>
      <c r="N1371" s="20" t="s">
        <v>14698</v>
      </c>
      <c r="O1371" s="20" t="s">
        <v>14772</v>
      </c>
      <c r="P1371" s="20" t="s">
        <v>14700</v>
      </c>
      <c r="Q1371" s="20"/>
      <c r="R1371" s="20"/>
      <c r="S1371" s="20"/>
      <c r="T1371" s="20" t="s">
        <v>14704</v>
      </c>
      <c r="U1371" s="20" t="s">
        <v>17281</v>
      </c>
      <c r="V1371" s="20" t="s">
        <v>18630</v>
      </c>
      <c r="W1371" s="20"/>
      <c r="X1371" s="20"/>
      <c r="Y1371" s="20" t="s">
        <v>69</v>
      </c>
      <c r="Z1371" s="20"/>
      <c r="AA1371" s="20" t="s">
        <v>18575</v>
      </c>
      <c r="AB1371" s="20" t="s">
        <v>69</v>
      </c>
      <c r="AC1371" s="20" t="s">
        <v>68</v>
      </c>
      <c r="AD1371" s="20" t="s">
        <v>68</v>
      </c>
      <c r="AE1371" s="20" t="s">
        <v>18629</v>
      </c>
      <c r="AF1371" s="20" t="s">
        <v>69</v>
      </c>
      <c r="AG1371" s="20" t="s">
        <v>18602</v>
      </c>
      <c r="AH1371" s="20"/>
      <c r="AI1371" s="20"/>
      <c r="AJ1371" s="20" t="s">
        <v>14276</v>
      </c>
      <c r="AK1371" s="20" t="s">
        <v>14276</v>
      </c>
      <c r="AL1371" s="20"/>
      <c r="AM1371" s="20" t="s">
        <v>14910</v>
      </c>
      <c r="AN1371" s="20" t="s">
        <v>105</v>
      </c>
      <c r="AO1371" s="20"/>
    </row>
    <row r="1372" spans="1:41" x14ac:dyDescent="0.2">
      <c r="A1372" s="20" t="s">
        <v>359</v>
      </c>
      <c r="B1372" s="20" t="s">
        <v>18610</v>
      </c>
      <c r="C1372" s="20" t="s">
        <v>14754</v>
      </c>
      <c r="D1372" s="20" t="s">
        <v>360</v>
      </c>
      <c r="E1372" s="20" t="s">
        <v>363</v>
      </c>
      <c r="F1372" s="20" t="s">
        <v>18570</v>
      </c>
      <c r="G1372" s="20" t="s">
        <v>18611</v>
      </c>
      <c r="H1372" s="20" t="s">
        <v>14804</v>
      </c>
      <c r="I1372" s="20" t="s">
        <v>18612</v>
      </c>
      <c r="J1372" s="20" t="s">
        <v>101</v>
      </c>
      <c r="K1372" s="20" t="s">
        <v>14732</v>
      </c>
      <c r="L1372" s="20" t="s">
        <v>18613</v>
      </c>
      <c r="M1372" s="20" t="s">
        <v>16007</v>
      </c>
      <c r="N1372" s="20" t="s">
        <v>14698</v>
      </c>
      <c r="O1372" s="20" t="s">
        <v>14772</v>
      </c>
      <c r="P1372" s="20" t="s">
        <v>14700</v>
      </c>
      <c r="Q1372" s="20"/>
      <c r="R1372" s="20"/>
      <c r="S1372" s="20"/>
      <c r="T1372" s="20" t="s">
        <v>14846</v>
      </c>
      <c r="U1372" s="20" t="s">
        <v>18622</v>
      </c>
      <c r="V1372" s="20" t="s">
        <v>15237</v>
      </c>
      <c r="W1372" s="20"/>
      <c r="X1372" s="20"/>
      <c r="Y1372" s="20" t="s">
        <v>69</v>
      </c>
      <c r="Z1372" s="20"/>
      <c r="AA1372" s="20" t="s">
        <v>18575</v>
      </c>
      <c r="AB1372" s="20" t="s">
        <v>69</v>
      </c>
      <c r="AC1372" s="20" t="s">
        <v>68</v>
      </c>
      <c r="AD1372" s="20" t="s">
        <v>68</v>
      </c>
      <c r="AE1372" s="20" t="s">
        <v>18631</v>
      </c>
      <c r="AF1372" s="20" t="s">
        <v>69</v>
      </c>
      <c r="AG1372" s="20" t="s">
        <v>18607</v>
      </c>
      <c r="AH1372" s="20"/>
      <c r="AI1372" s="20"/>
      <c r="AJ1372" s="20" t="s">
        <v>14276</v>
      </c>
      <c r="AK1372" s="20" t="s">
        <v>14276</v>
      </c>
      <c r="AL1372" s="20"/>
      <c r="AM1372" s="20" t="s">
        <v>14910</v>
      </c>
      <c r="AN1372" s="20" t="s">
        <v>105</v>
      </c>
      <c r="AO1372" s="20"/>
    </row>
    <row r="1373" spans="1:41" x14ac:dyDescent="0.2">
      <c r="A1373" s="20" t="s">
        <v>359</v>
      </c>
      <c r="B1373" s="20" t="s">
        <v>18610</v>
      </c>
      <c r="C1373" s="20" t="s">
        <v>14754</v>
      </c>
      <c r="D1373" s="20" t="s">
        <v>360</v>
      </c>
      <c r="E1373" s="20" t="s">
        <v>363</v>
      </c>
      <c r="F1373" s="20" t="s">
        <v>18570</v>
      </c>
      <c r="G1373" s="20" t="s">
        <v>18611</v>
      </c>
      <c r="H1373" s="20" t="s">
        <v>14804</v>
      </c>
      <c r="I1373" s="20" t="s">
        <v>18612</v>
      </c>
      <c r="J1373" s="20" t="s">
        <v>101</v>
      </c>
      <c r="K1373" s="20" t="s">
        <v>14732</v>
      </c>
      <c r="L1373" s="20" t="s">
        <v>18613</v>
      </c>
      <c r="M1373" s="20" t="s">
        <v>16007</v>
      </c>
      <c r="N1373" s="20" t="s">
        <v>14698</v>
      </c>
      <c r="O1373" s="20" t="s">
        <v>14772</v>
      </c>
      <c r="P1373" s="20" t="s">
        <v>14700</v>
      </c>
      <c r="Q1373" s="20"/>
      <c r="R1373" s="20"/>
      <c r="S1373" s="20"/>
      <c r="T1373" s="20" t="s">
        <v>14709</v>
      </c>
      <c r="U1373" s="20" t="s">
        <v>18625</v>
      </c>
      <c r="V1373" s="20" t="s">
        <v>18626</v>
      </c>
      <c r="W1373" s="20"/>
      <c r="X1373" s="20"/>
      <c r="Y1373" s="20" t="s">
        <v>69</v>
      </c>
      <c r="Z1373" s="20"/>
      <c r="AA1373" s="20" t="s">
        <v>18575</v>
      </c>
      <c r="AB1373" s="20" t="s">
        <v>69</v>
      </c>
      <c r="AC1373" s="20" t="s">
        <v>68</v>
      </c>
      <c r="AD1373" s="20" t="s">
        <v>68</v>
      </c>
      <c r="AE1373" s="20" t="s">
        <v>18631</v>
      </c>
      <c r="AF1373" s="20" t="s">
        <v>69</v>
      </c>
      <c r="AG1373" s="20" t="s">
        <v>18607</v>
      </c>
      <c r="AH1373" s="20"/>
      <c r="AI1373" s="20"/>
      <c r="AJ1373" s="20" t="s">
        <v>14276</v>
      </c>
      <c r="AK1373" s="20" t="s">
        <v>14276</v>
      </c>
      <c r="AL1373" s="20"/>
      <c r="AM1373" s="20" t="s">
        <v>14910</v>
      </c>
      <c r="AN1373" s="20" t="s">
        <v>105</v>
      </c>
      <c r="AO1373" s="20"/>
    </row>
    <row r="1374" spans="1:41" x14ac:dyDescent="0.2">
      <c r="A1374" s="20" t="s">
        <v>359</v>
      </c>
      <c r="B1374" s="20" t="s">
        <v>18610</v>
      </c>
      <c r="C1374" s="20" t="s">
        <v>14754</v>
      </c>
      <c r="D1374" s="20" t="s">
        <v>360</v>
      </c>
      <c r="E1374" s="20" t="s">
        <v>363</v>
      </c>
      <c r="F1374" s="20" t="s">
        <v>18570</v>
      </c>
      <c r="G1374" s="20" t="s">
        <v>18611</v>
      </c>
      <c r="H1374" s="20" t="s">
        <v>14804</v>
      </c>
      <c r="I1374" s="20" t="s">
        <v>18612</v>
      </c>
      <c r="J1374" s="20" t="s">
        <v>101</v>
      </c>
      <c r="K1374" s="20" t="s">
        <v>14732</v>
      </c>
      <c r="L1374" s="20" t="s">
        <v>18613</v>
      </c>
      <c r="M1374" s="20" t="s">
        <v>16007</v>
      </c>
      <c r="N1374" s="20" t="s">
        <v>14698</v>
      </c>
      <c r="O1374" s="20" t="s">
        <v>14772</v>
      </c>
      <c r="P1374" s="20" t="s">
        <v>14700</v>
      </c>
      <c r="Q1374" s="20"/>
      <c r="R1374" s="20"/>
      <c r="S1374" s="20"/>
      <c r="T1374" s="20" t="s">
        <v>14704</v>
      </c>
      <c r="U1374" s="20" t="s">
        <v>14778</v>
      </c>
      <c r="V1374" s="20" t="s">
        <v>16151</v>
      </c>
      <c r="W1374" s="20"/>
      <c r="X1374" s="20"/>
      <c r="Y1374" s="20" t="s">
        <v>69</v>
      </c>
      <c r="Z1374" s="20"/>
      <c r="AA1374" s="20" t="s">
        <v>18575</v>
      </c>
      <c r="AB1374" s="20" t="s">
        <v>69</v>
      </c>
      <c r="AC1374" s="20" t="s">
        <v>68</v>
      </c>
      <c r="AD1374" s="20" t="s">
        <v>68</v>
      </c>
      <c r="AE1374" s="20" t="s">
        <v>18631</v>
      </c>
      <c r="AF1374" s="20" t="s">
        <v>69</v>
      </c>
      <c r="AG1374" s="20" t="s">
        <v>18607</v>
      </c>
      <c r="AH1374" s="20"/>
      <c r="AI1374" s="20"/>
      <c r="AJ1374" s="20" t="s">
        <v>14276</v>
      </c>
      <c r="AK1374" s="20" t="s">
        <v>14276</v>
      </c>
      <c r="AL1374" s="20"/>
      <c r="AM1374" s="20" t="s">
        <v>14910</v>
      </c>
      <c r="AN1374" s="20" t="s">
        <v>105</v>
      </c>
      <c r="AO1374" s="20"/>
    </row>
    <row r="1375" spans="1:41" x14ac:dyDescent="0.2">
      <c r="A1375" s="20" t="s">
        <v>365</v>
      </c>
      <c r="B1375" s="20" t="s">
        <v>18632</v>
      </c>
      <c r="C1375" s="20" t="s">
        <v>18633</v>
      </c>
      <c r="D1375" s="20" t="s">
        <v>347</v>
      </c>
      <c r="E1375" s="20" t="s">
        <v>368</v>
      </c>
      <c r="F1375" s="20" t="s">
        <v>367</v>
      </c>
      <c r="G1375" s="20" t="s">
        <v>18114</v>
      </c>
      <c r="H1375" s="20" t="s">
        <v>14730</v>
      </c>
      <c r="I1375" s="20" t="s">
        <v>18634</v>
      </c>
      <c r="J1375" s="20" t="s">
        <v>102</v>
      </c>
      <c r="K1375" s="20" t="s">
        <v>14696</v>
      </c>
      <c r="L1375" s="20" t="s">
        <v>18635</v>
      </c>
      <c r="M1375" s="20"/>
      <c r="N1375" s="20" t="s">
        <v>14742</v>
      </c>
      <c r="O1375" s="20" t="s">
        <v>14761</v>
      </c>
      <c r="P1375" s="20" t="s">
        <v>14787</v>
      </c>
      <c r="Q1375" s="20" t="s">
        <v>18636</v>
      </c>
      <c r="R1375" s="20"/>
      <c r="S1375" s="20"/>
      <c r="T1375" s="20" t="s">
        <v>14737</v>
      </c>
      <c r="U1375" s="20" t="s">
        <v>17281</v>
      </c>
      <c r="V1375" s="20" t="s">
        <v>18560</v>
      </c>
      <c r="W1375" s="20"/>
      <c r="X1375" s="20"/>
      <c r="Y1375" s="20" t="s">
        <v>69</v>
      </c>
      <c r="Z1375" s="20"/>
      <c r="AA1375" s="20" t="s">
        <v>18637</v>
      </c>
      <c r="AB1375" s="20" t="s">
        <v>68</v>
      </c>
      <c r="AC1375" s="20" t="s">
        <v>68</v>
      </c>
      <c r="AD1375" s="20" t="s">
        <v>68</v>
      </c>
      <c r="AE1375" s="20" t="s">
        <v>18638</v>
      </c>
      <c r="AF1375" s="20" t="s">
        <v>68</v>
      </c>
      <c r="AG1375" s="20" t="s">
        <v>18639</v>
      </c>
      <c r="AH1375" s="20"/>
      <c r="AI1375" s="20" t="s">
        <v>14875</v>
      </c>
      <c r="AJ1375" s="20" t="s">
        <v>18640</v>
      </c>
      <c r="AK1375" s="20" t="s">
        <v>14223</v>
      </c>
      <c r="AL1375" s="20" t="s">
        <v>14223</v>
      </c>
      <c r="AM1375" s="20" t="s">
        <v>14888</v>
      </c>
      <c r="AN1375" s="20" t="s">
        <v>105</v>
      </c>
      <c r="AO1375" s="20"/>
    </row>
    <row r="1376" spans="1:41" x14ac:dyDescent="0.2">
      <c r="A1376" s="20" t="s">
        <v>365</v>
      </c>
      <c r="B1376" s="20" t="s">
        <v>18632</v>
      </c>
      <c r="C1376" s="20" t="s">
        <v>18633</v>
      </c>
      <c r="D1376" s="20" t="s">
        <v>347</v>
      </c>
      <c r="E1376" s="20" t="s">
        <v>368</v>
      </c>
      <c r="F1376" s="20" t="s">
        <v>367</v>
      </c>
      <c r="G1376" s="20" t="s">
        <v>18114</v>
      </c>
      <c r="H1376" s="20" t="s">
        <v>14730</v>
      </c>
      <c r="I1376" s="20" t="s">
        <v>18634</v>
      </c>
      <c r="J1376" s="20" t="s">
        <v>102</v>
      </c>
      <c r="K1376" s="20" t="s">
        <v>14696</v>
      </c>
      <c r="L1376" s="20" t="s">
        <v>18635</v>
      </c>
      <c r="M1376" s="20"/>
      <c r="N1376" s="20" t="s">
        <v>15258</v>
      </c>
      <c r="O1376" s="20" t="s">
        <v>14761</v>
      </c>
      <c r="P1376" s="20" t="s">
        <v>14787</v>
      </c>
      <c r="Q1376" s="20" t="s">
        <v>18636</v>
      </c>
      <c r="R1376" s="20"/>
      <c r="S1376" s="20"/>
      <c r="T1376" s="20" t="s">
        <v>14737</v>
      </c>
      <c r="U1376" s="20" t="s">
        <v>17961</v>
      </c>
      <c r="V1376" s="20" t="s">
        <v>14777</v>
      </c>
      <c r="W1376" s="20"/>
      <c r="X1376" s="20"/>
      <c r="Y1376" s="20" t="s">
        <v>69</v>
      </c>
      <c r="Z1376" s="20"/>
      <c r="AA1376" s="20" t="s">
        <v>18637</v>
      </c>
      <c r="AB1376" s="20" t="s">
        <v>68</v>
      </c>
      <c r="AC1376" s="20" t="s">
        <v>68</v>
      </c>
      <c r="AD1376" s="20" t="s">
        <v>68</v>
      </c>
      <c r="AE1376" s="20" t="s">
        <v>18641</v>
      </c>
      <c r="AF1376" s="20" t="s">
        <v>68</v>
      </c>
      <c r="AG1376" s="20" t="s">
        <v>18642</v>
      </c>
      <c r="AH1376" s="20"/>
      <c r="AI1376" s="20" t="s">
        <v>14875</v>
      </c>
      <c r="AJ1376" s="20" t="s">
        <v>18640</v>
      </c>
      <c r="AK1376" s="20" t="s">
        <v>14223</v>
      </c>
      <c r="AL1376" s="20" t="s">
        <v>14223</v>
      </c>
      <c r="AM1376" s="20" t="s">
        <v>14888</v>
      </c>
      <c r="AN1376" s="20" t="s">
        <v>105</v>
      </c>
      <c r="AO1376" s="20"/>
    </row>
    <row r="1377" spans="1:41" x14ac:dyDescent="0.2">
      <c r="A1377" s="20" t="s">
        <v>365</v>
      </c>
      <c r="B1377" s="20" t="s">
        <v>18632</v>
      </c>
      <c r="C1377" s="20" t="s">
        <v>18633</v>
      </c>
      <c r="D1377" s="20" t="s">
        <v>347</v>
      </c>
      <c r="E1377" s="20" t="s">
        <v>368</v>
      </c>
      <c r="F1377" s="20" t="s">
        <v>367</v>
      </c>
      <c r="G1377" s="20" t="s">
        <v>18114</v>
      </c>
      <c r="H1377" s="20" t="s">
        <v>14730</v>
      </c>
      <c r="I1377" s="20" t="s">
        <v>18634</v>
      </c>
      <c r="J1377" s="20" t="s">
        <v>102</v>
      </c>
      <c r="K1377" s="20" t="s">
        <v>14696</v>
      </c>
      <c r="L1377" s="20" t="s">
        <v>18635</v>
      </c>
      <c r="M1377" s="20"/>
      <c r="N1377" s="20" t="s">
        <v>14698</v>
      </c>
      <c r="O1377" s="20" t="s">
        <v>14761</v>
      </c>
      <c r="P1377" s="20" t="s">
        <v>14787</v>
      </c>
      <c r="Q1377" s="20" t="s">
        <v>18636</v>
      </c>
      <c r="R1377" s="20"/>
      <c r="S1377" s="20"/>
      <c r="T1377" s="20" t="s">
        <v>14737</v>
      </c>
      <c r="U1377" s="20" t="s">
        <v>17249</v>
      </c>
      <c r="V1377" s="20" t="s">
        <v>16496</v>
      </c>
      <c r="W1377" s="20"/>
      <c r="X1377" s="20"/>
      <c r="Y1377" s="20" t="s">
        <v>69</v>
      </c>
      <c r="Z1377" s="20"/>
      <c r="AA1377" s="20" t="s">
        <v>18637</v>
      </c>
      <c r="AB1377" s="20" t="s">
        <v>68</v>
      </c>
      <c r="AC1377" s="20" t="s">
        <v>68</v>
      </c>
      <c r="AD1377" s="20" t="s">
        <v>68</v>
      </c>
      <c r="AE1377" s="20" t="s">
        <v>18643</v>
      </c>
      <c r="AF1377" s="20" t="s">
        <v>68</v>
      </c>
      <c r="AG1377" s="20" t="s">
        <v>18644</v>
      </c>
      <c r="AH1377" s="20"/>
      <c r="AI1377" s="20" t="s">
        <v>14875</v>
      </c>
      <c r="AJ1377" s="20" t="s">
        <v>18640</v>
      </c>
      <c r="AK1377" s="20" t="s">
        <v>14223</v>
      </c>
      <c r="AL1377" s="20" t="s">
        <v>14223</v>
      </c>
      <c r="AM1377" s="20" t="s">
        <v>14888</v>
      </c>
      <c r="AN1377" s="20" t="s">
        <v>105</v>
      </c>
      <c r="AO1377" s="20"/>
    </row>
    <row r="1378" spans="1:41" x14ac:dyDescent="0.2">
      <c r="A1378" s="20" t="s">
        <v>365</v>
      </c>
      <c r="B1378" s="20" t="s">
        <v>18632</v>
      </c>
      <c r="C1378" s="20" t="s">
        <v>18633</v>
      </c>
      <c r="D1378" s="20" t="s">
        <v>347</v>
      </c>
      <c r="E1378" s="20" t="s">
        <v>368</v>
      </c>
      <c r="F1378" s="20" t="s">
        <v>367</v>
      </c>
      <c r="G1378" s="20" t="s">
        <v>18114</v>
      </c>
      <c r="H1378" s="20" t="s">
        <v>14730</v>
      </c>
      <c r="I1378" s="20" t="s">
        <v>18634</v>
      </c>
      <c r="J1378" s="20" t="s">
        <v>102</v>
      </c>
      <c r="K1378" s="20" t="s">
        <v>14696</v>
      </c>
      <c r="L1378" s="20" t="s">
        <v>18635</v>
      </c>
      <c r="M1378" s="20"/>
      <c r="N1378" s="20" t="s">
        <v>110</v>
      </c>
      <c r="O1378" s="20" t="s">
        <v>14761</v>
      </c>
      <c r="P1378" s="20" t="s">
        <v>14787</v>
      </c>
      <c r="Q1378" s="20" t="s">
        <v>18636</v>
      </c>
      <c r="R1378" s="20"/>
      <c r="S1378" s="20"/>
      <c r="T1378" s="20" t="s">
        <v>14737</v>
      </c>
      <c r="U1378" s="20" t="s">
        <v>18645</v>
      </c>
      <c r="V1378" s="20" t="s">
        <v>18646</v>
      </c>
      <c r="W1378" s="20"/>
      <c r="X1378" s="20"/>
      <c r="Y1378" s="20" t="s">
        <v>69</v>
      </c>
      <c r="Z1378" s="20"/>
      <c r="AA1378" s="20" t="s">
        <v>18637</v>
      </c>
      <c r="AB1378" s="20" t="s">
        <v>68</v>
      </c>
      <c r="AC1378" s="20" t="s">
        <v>68</v>
      </c>
      <c r="AD1378" s="20" t="s">
        <v>68</v>
      </c>
      <c r="AE1378" s="20" t="s">
        <v>18647</v>
      </c>
      <c r="AF1378" s="20" t="s">
        <v>68</v>
      </c>
      <c r="AG1378" s="20" t="s">
        <v>18648</v>
      </c>
      <c r="AH1378" s="20"/>
      <c r="AI1378" s="20" t="s">
        <v>14875</v>
      </c>
      <c r="AJ1378" s="20" t="s">
        <v>18640</v>
      </c>
      <c r="AK1378" s="20" t="s">
        <v>14223</v>
      </c>
      <c r="AL1378" s="20" t="s">
        <v>14223</v>
      </c>
      <c r="AM1378" s="20" t="s">
        <v>14888</v>
      </c>
      <c r="AN1378" s="20" t="s">
        <v>105</v>
      </c>
      <c r="AO1378" s="20"/>
    </row>
    <row r="1379" spans="1:41" x14ac:dyDescent="0.2">
      <c r="A1379" s="20" t="s">
        <v>365</v>
      </c>
      <c r="B1379" s="20" t="s">
        <v>18632</v>
      </c>
      <c r="C1379" s="20" t="s">
        <v>18633</v>
      </c>
      <c r="D1379" s="20" t="s">
        <v>347</v>
      </c>
      <c r="E1379" s="20" t="s">
        <v>368</v>
      </c>
      <c r="F1379" s="20" t="s">
        <v>367</v>
      </c>
      <c r="G1379" s="20" t="s">
        <v>18114</v>
      </c>
      <c r="H1379" s="20" t="s">
        <v>14730</v>
      </c>
      <c r="I1379" s="20" t="s">
        <v>18634</v>
      </c>
      <c r="J1379" s="20" t="s">
        <v>102</v>
      </c>
      <c r="K1379" s="20" t="s">
        <v>14696</v>
      </c>
      <c r="L1379" s="20" t="s">
        <v>18635</v>
      </c>
      <c r="M1379" s="20"/>
      <c r="N1379" s="20" t="s">
        <v>14742</v>
      </c>
      <c r="O1379" s="20" t="s">
        <v>14761</v>
      </c>
      <c r="P1379" s="20" t="s">
        <v>14787</v>
      </c>
      <c r="Q1379" s="20" t="s">
        <v>18649</v>
      </c>
      <c r="R1379" s="20"/>
      <c r="S1379" s="20"/>
      <c r="T1379" s="20" t="s">
        <v>14737</v>
      </c>
      <c r="U1379" s="20" t="s">
        <v>16928</v>
      </c>
      <c r="V1379" s="20" t="s">
        <v>15535</v>
      </c>
      <c r="W1379" s="20"/>
      <c r="X1379" s="20"/>
      <c r="Y1379" s="20" t="s">
        <v>68</v>
      </c>
      <c r="Z1379" s="20" t="s">
        <v>18650</v>
      </c>
      <c r="AA1379" s="20" t="s">
        <v>18651</v>
      </c>
      <c r="AB1379" s="20" t="s">
        <v>68</v>
      </c>
      <c r="AC1379" s="20" t="s">
        <v>68</v>
      </c>
      <c r="AD1379" s="20" t="s">
        <v>68</v>
      </c>
      <c r="AE1379" s="20" t="s">
        <v>18652</v>
      </c>
      <c r="AF1379" s="20" t="s">
        <v>69</v>
      </c>
      <c r="AG1379" s="20" t="s">
        <v>18653</v>
      </c>
      <c r="AH1379" s="20"/>
      <c r="AI1379" s="20" t="s">
        <v>14875</v>
      </c>
      <c r="AJ1379" s="20" t="s">
        <v>18640</v>
      </c>
      <c r="AK1379" s="20" t="s">
        <v>14223</v>
      </c>
      <c r="AL1379" s="20" t="s">
        <v>14223</v>
      </c>
      <c r="AM1379" s="20" t="s">
        <v>14888</v>
      </c>
      <c r="AN1379" s="20" t="s">
        <v>108</v>
      </c>
      <c r="AO1379" s="20"/>
    </row>
    <row r="1380" spans="1:41" x14ac:dyDescent="0.2">
      <c r="A1380" s="20" t="s">
        <v>365</v>
      </c>
      <c r="B1380" s="20" t="s">
        <v>18632</v>
      </c>
      <c r="C1380" s="20" t="s">
        <v>18633</v>
      </c>
      <c r="D1380" s="20" t="s">
        <v>347</v>
      </c>
      <c r="E1380" s="20" t="s">
        <v>368</v>
      </c>
      <c r="F1380" s="20" t="s">
        <v>367</v>
      </c>
      <c r="G1380" s="20" t="s">
        <v>18114</v>
      </c>
      <c r="H1380" s="20" t="s">
        <v>14730</v>
      </c>
      <c r="I1380" s="20" t="s">
        <v>18634</v>
      </c>
      <c r="J1380" s="20" t="s">
        <v>102</v>
      </c>
      <c r="K1380" s="20" t="s">
        <v>14696</v>
      </c>
      <c r="L1380" s="20" t="s">
        <v>18635</v>
      </c>
      <c r="M1380" s="20"/>
      <c r="N1380" s="20" t="s">
        <v>15258</v>
      </c>
      <c r="O1380" s="20" t="s">
        <v>14761</v>
      </c>
      <c r="P1380" s="20" t="s">
        <v>14787</v>
      </c>
      <c r="Q1380" s="20" t="s">
        <v>18649</v>
      </c>
      <c r="R1380" s="20"/>
      <c r="S1380" s="20"/>
      <c r="T1380" s="20" t="s">
        <v>14737</v>
      </c>
      <c r="U1380" s="20" t="s">
        <v>18654</v>
      </c>
      <c r="V1380" s="20" t="s">
        <v>18655</v>
      </c>
      <c r="W1380" s="20"/>
      <c r="X1380" s="20"/>
      <c r="Y1380" s="20" t="s">
        <v>68</v>
      </c>
      <c r="Z1380" s="20" t="s">
        <v>15743</v>
      </c>
      <c r="AA1380" s="20" t="s">
        <v>18651</v>
      </c>
      <c r="AB1380" s="20" t="s">
        <v>68</v>
      </c>
      <c r="AC1380" s="20" t="s">
        <v>68</v>
      </c>
      <c r="AD1380" s="20" t="s">
        <v>68</v>
      </c>
      <c r="AE1380" s="20" t="s">
        <v>18656</v>
      </c>
      <c r="AF1380" s="20" t="s">
        <v>69</v>
      </c>
      <c r="AG1380" s="20" t="s">
        <v>18657</v>
      </c>
      <c r="AH1380" s="20"/>
      <c r="AI1380" s="20" t="s">
        <v>14875</v>
      </c>
      <c r="AJ1380" s="20" t="s">
        <v>18640</v>
      </c>
      <c r="AK1380" s="20" t="s">
        <v>14223</v>
      </c>
      <c r="AL1380" s="20" t="s">
        <v>14223</v>
      </c>
      <c r="AM1380" s="20" t="s">
        <v>14888</v>
      </c>
      <c r="AN1380" s="20" t="s">
        <v>108</v>
      </c>
      <c r="AO1380" s="20"/>
    </row>
    <row r="1381" spans="1:41" x14ac:dyDescent="0.2">
      <c r="A1381" s="20" t="s">
        <v>365</v>
      </c>
      <c r="B1381" s="20" t="s">
        <v>18632</v>
      </c>
      <c r="C1381" s="20" t="s">
        <v>18633</v>
      </c>
      <c r="D1381" s="20" t="s">
        <v>347</v>
      </c>
      <c r="E1381" s="20" t="s">
        <v>368</v>
      </c>
      <c r="F1381" s="20" t="s">
        <v>367</v>
      </c>
      <c r="G1381" s="20" t="s">
        <v>18114</v>
      </c>
      <c r="H1381" s="20" t="s">
        <v>14730</v>
      </c>
      <c r="I1381" s="20" t="s">
        <v>18634</v>
      </c>
      <c r="J1381" s="20" t="s">
        <v>102</v>
      </c>
      <c r="K1381" s="20" t="s">
        <v>14696</v>
      </c>
      <c r="L1381" s="20" t="s">
        <v>18635</v>
      </c>
      <c r="M1381" s="20"/>
      <c r="N1381" s="20" t="s">
        <v>14698</v>
      </c>
      <c r="O1381" s="20" t="s">
        <v>14761</v>
      </c>
      <c r="P1381" s="20" t="s">
        <v>14787</v>
      </c>
      <c r="Q1381" s="20" t="s">
        <v>18649</v>
      </c>
      <c r="R1381" s="20"/>
      <c r="S1381" s="20"/>
      <c r="T1381" s="20" t="s">
        <v>14737</v>
      </c>
      <c r="U1381" s="20" t="s">
        <v>18658</v>
      </c>
      <c r="V1381" s="20" t="s">
        <v>15477</v>
      </c>
      <c r="W1381" s="20"/>
      <c r="X1381" s="20"/>
      <c r="Y1381" s="20" t="s">
        <v>68</v>
      </c>
      <c r="Z1381" s="20" t="s">
        <v>16938</v>
      </c>
      <c r="AA1381" s="20" t="s">
        <v>18651</v>
      </c>
      <c r="AB1381" s="20" t="s">
        <v>68</v>
      </c>
      <c r="AC1381" s="20" t="s">
        <v>68</v>
      </c>
      <c r="AD1381" s="20" t="s">
        <v>68</v>
      </c>
      <c r="AE1381" s="20" t="s">
        <v>18659</v>
      </c>
      <c r="AF1381" s="20" t="s">
        <v>69</v>
      </c>
      <c r="AG1381" s="20" t="s">
        <v>18660</v>
      </c>
      <c r="AH1381" s="20"/>
      <c r="AI1381" s="20" t="s">
        <v>14875</v>
      </c>
      <c r="AJ1381" s="20" t="s">
        <v>18640</v>
      </c>
      <c r="AK1381" s="20" t="s">
        <v>14223</v>
      </c>
      <c r="AL1381" s="20" t="s">
        <v>14223</v>
      </c>
      <c r="AM1381" s="20" t="s">
        <v>14888</v>
      </c>
      <c r="AN1381" s="20" t="s">
        <v>108</v>
      </c>
      <c r="AO1381" s="20"/>
    </row>
    <row r="1382" spans="1:41" x14ac:dyDescent="0.2">
      <c r="A1382" s="20" t="s">
        <v>365</v>
      </c>
      <c r="B1382" s="20" t="s">
        <v>18632</v>
      </c>
      <c r="C1382" s="20" t="s">
        <v>18633</v>
      </c>
      <c r="D1382" s="20" t="s">
        <v>347</v>
      </c>
      <c r="E1382" s="20" t="s">
        <v>368</v>
      </c>
      <c r="F1382" s="20" t="s">
        <v>367</v>
      </c>
      <c r="G1382" s="20" t="s">
        <v>18114</v>
      </c>
      <c r="H1382" s="20" t="s">
        <v>14730</v>
      </c>
      <c r="I1382" s="20" t="s">
        <v>18634</v>
      </c>
      <c r="J1382" s="20" t="s">
        <v>102</v>
      </c>
      <c r="K1382" s="20" t="s">
        <v>14696</v>
      </c>
      <c r="L1382" s="20" t="s">
        <v>18635</v>
      </c>
      <c r="M1382" s="20"/>
      <c r="N1382" s="20" t="s">
        <v>110</v>
      </c>
      <c r="O1382" s="20" t="s">
        <v>14761</v>
      </c>
      <c r="P1382" s="20" t="s">
        <v>14787</v>
      </c>
      <c r="Q1382" s="20" t="s">
        <v>18649</v>
      </c>
      <c r="R1382" s="20"/>
      <c r="S1382" s="20"/>
      <c r="T1382" s="20" t="s">
        <v>14737</v>
      </c>
      <c r="U1382" s="20" t="s">
        <v>16399</v>
      </c>
      <c r="V1382" s="20" t="s">
        <v>17593</v>
      </c>
      <c r="W1382" s="20"/>
      <c r="X1382" s="20"/>
      <c r="Y1382" s="20" t="s">
        <v>68</v>
      </c>
      <c r="Z1382" s="20" t="s">
        <v>16860</v>
      </c>
      <c r="AA1382" s="20" t="s">
        <v>18651</v>
      </c>
      <c r="AB1382" s="20" t="s">
        <v>68</v>
      </c>
      <c r="AC1382" s="20" t="s">
        <v>68</v>
      </c>
      <c r="AD1382" s="20" t="s">
        <v>68</v>
      </c>
      <c r="AE1382" s="20" t="s">
        <v>18661</v>
      </c>
      <c r="AF1382" s="20" t="s">
        <v>69</v>
      </c>
      <c r="AG1382" s="20" t="s">
        <v>18662</v>
      </c>
      <c r="AH1382" s="20"/>
      <c r="AI1382" s="20" t="s">
        <v>14875</v>
      </c>
      <c r="AJ1382" s="20" t="s">
        <v>18640</v>
      </c>
      <c r="AK1382" s="20" t="s">
        <v>14223</v>
      </c>
      <c r="AL1382" s="20" t="s">
        <v>14223</v>
      </c>
      <c r="AM1382" s="20" t="s">
        <v>14888</v>
      </c>
      <c r="AN1382" s="20" t="s">
        <v>108</v>
      </c>
      <c r="AO1382" s="20"/>
    </row>
    <row r="1383" spans="1:41" x14ac:dyDescent="0.2">
      <c r="A1383" s="20" t="s">
        <v>380</v>
      </c>
      <c r="B1383" s="20" t="s">
        <v>18663</v>
      </c>
      <c r="C1383" s="20" t="s">
        <v>18664</v>
      </c>
      <c r="D1383" s="20" t="s">
        <v>375</v>
      </c>
      <c r="E1383" s="20" t="s">
        <v>382</v>
      </c>
      <c r="F1383" s="20" t="s">
        <v>356</v>
      </c>
      <c r="G1383" s="20" t="s">
        <v>18665</v>
      </c>
      <c r="H1383" s="20" t="s">
        <v>14694</v>
      </c>
      <c r="I1383" s="20" t="s">
        <v>18666</v>
      </c>
      <c r="J1383" s="20" t="s">
        <v>101</v>
      </c>
      <c r="K1383" s="20" t="s">
        <v>14866</v>
      </c>
      <c r="L1383" s="20" t="s">
        <v>15235</v>
      </c>
      <c r="M1383" s="20" t="s">
        <v>18667</v>
      </c>
      <c r="N1383" s="20" t="s">
        <v>14698</v>
      </c>
      <c r="O1383" s="20" t="s">
        <v>16348</v>
      </c>
      <c r="P1383" s="20" t="s">
        <v>14700</v>
      </c>
      <c r="Q1383" s="20" t="s">
        <v>18668</v>
      </c>
      <c r="R1383" s="20" t="s">
        <v>18668</v>
      </c>
      <c r="S1383" s="20"/>
      <c r="T1383" s="20" t="s">
        <v>18669</v>
      </c>
      <c r="U1383" s="20" t="s">
        <v>16716</v>
      </c>
      <c r="V1383" s="20" t="s">
        <v>18670</v>
      </c>
      <c r="W1383" s="20"/>
      <c r="X1383" s="20"/>
      <c r="Y1383" s="20" t="s">
        <v>68</v>
      </c>
      <c r="Z1383" s="20" t="s">
        <v>16646</v>
      </c>
      <c r="AA1383" s="20" t="s">
        <v>18671</v>
      </c>
      <c r="AB1383" s="20" t="s">
        <v>68</v>
      </c>
      <c r="AC1383" s="20" t="s">
        <v>68</v>
      </c>
      <c r="AD1383" s="20" t="s">
        <v>68</v>
      </c>
      <c r="AE1383" s="20" t="s">
        <v>18672</v>
      </c>
      <c r="AF1383" s="20" t="s">
        <v>68</v>
      </c>
      <c r="AG1383" s="20" t="s">
        <v>18673</v>
      </c>
      <c r="AH1383" s="20"/>
      <c r="AI1383" s="20"/>
      <c r="AJ1383" s="20"/>
      <c r="AK1383" s="20"/>
      <c r="AL1383" s="20" t="s">
        <v>15235</v>
      </c>
      <c r="AM1383" s="20" t="s">
        <v>14888</v>
      </c>
      <c r="AN1383" s="20" t="s">
        <v>109</v>
      </c>
      <c r="AO1383" s="20"/>
    </row>
    <row r="1384" spans="1:41" x14ac:dyDescent="0.2">
      <c r="A1384" s="20" t="s">
        <v>380</v>
      </c>
      <c r="B1384" s="20" t="s">
        <v>18663</v>
      </c>
      <c r="C1384" s="20" t="s">
        <v>18664</v>
      </c>
      <c r="D1384" s="20" t="s">
        <v>375</v>
      </c>
      <c r="E1384" s="20" t="s">
        <v>382</v>
      </c>
      <c r="F1384" s="20" t="s">
        <v>356</v>
      </c>
      <c r="G1384" s="20" t="s">
        <v>18665</v>
      </c>
      <c r="H1384" s="20" t="s">
        <v>14694</v>
      </c>
      <c r="I1384" s="20" t="s">
        <v>18666</v>
      </c>
      <c r="J1384" s="20" t="s">
        <v>101</v>
      </c>
      <c r="K1384" s="20" t="s">
        <v>14866</v>
      </c>
      <c r="L1384" s="20" t="s">
        <v>15235</v>
      </c>
      <c r="M1384" s="20" t="s">
        <v>18667</v>
      </c>
      <c r="N1384" s="20" t="s">
        <v>14698</v>
      </c>
      <c r="O1384" s="20" t="s">
        <v>14714</v>
      </c>
      <c r="P1384" s="20" t="s">
        <v>14700</v>
      </c>
      <c r="Q1384" s="20" t="s">
        <v>18668</v>
      </c>
      <c r="R1384" s="20" t="s">
        <v>18668</v>
      </c>
      <c r="S1384" s="20"/>
      <c r="T1384" s="20" t="s">
        <v>18669</v>
      </c>
      <c r="U1384" s="20" t="s">
        <v>16716</v>
      </c>
      <c r="V1384" s="20" t="s">
        <v>15163</v>
      </c>
      <c r="W1384" s="20"/>
      <c r="X1384" s="20"/>
      <c r="Y1384" s="20" t="s">
        <v>68</v>
      </c>
      <c r="Z1384" s="20" t="s">
        <v>16646</v>
      </c>
      <c r="AA1384" s="20" t="s">
        <v>18671</v>
      </c>
      <c r="AB1384" s="20" t="s">
        <v>68</v>
      </c>
      <c r="AC1384" s="20" t="s">
        <v>68</v>
      </c>
      <c r="AD1384" s="20" t="s">
        <v>68</v>
      </c>
      <c r="AE1384" s="20" t="s">
        <v>18674</v>
      </c>
      <c r="AF1384" s="20" t="s">
        <v>69</v>
      </c>
      <c r="AG1384" s="20" t="s">
        <v>18675</v>
      </c>
      <c r="AH1384" s="20"/>
      <c r="AI1384" s="20"/>
      <c r="AJ1384" s="20"/>
      <c r="AK1384" s="20"/>
      <c r="AL1384" s="20" t="s">
        <v>15235</v>
      </c>
      <c r="AM1384" s="20" t="s">
        <v>14888</v>
      </c>
      <c r="AN1384" s="20" t="s">
        <v>109</v>
      </c>
      <c r="AO1384" s="20"/>
    </row>
    <row r="1385" spans="1:41" x14ac:dyDescent="0.2">
      <c r="A1385" s="20" t="s">
        <v>380</v>
      </c>
      <c r="B1385" s="20" t="s">
        <v>18676</v>
      </c>
      <c r="C1385" s="20" t="s">
        <v>18664</v>
      </c>
      <c r="D1385" s="20" t="s">
        <v>375</v>
      </c>
      <c r="E1385" s="20" t="s">
        <v>382</v>
      </c>
      <c r="F1385" s="20" t="s">
        <v>356</v>
      </c>
      <c r="G1385" s="20" t="s">
        <v>18665</v>
      </c>
      <c r="H1385" s="20" t="s">
        <v>14694</v>
      </c>
      <c r="I1385" s="20" t="s">
        <v>18666</v>
      </c>
      <c r="J1385" s="20" t="s">
        <v>101</v>
      </c>
      <c r="K1385" s="20" t="s">
        <v>14839</v>
      </c>
      <c r="L1385" s="20" t="s">
        <v>15235</v>
      </c>
      <c r="M1385" s="20" t="s">
        <v>18667</v>
      </c>
      <c r="N1385" s="20" t="s">
        <v>14698</v>
      </c>
      <c r="O1385" s="20" t="s">
        <v>16348</v>
      </c>
      <c r="P1385" s="20" t="s">
        <v>14700</v>
      </c>
      <c r="Q1385" s="20" t="s">
        <v>18668</v>
      </c>
      <c r="R1385" s="20" t="s">
        <v>18668</v>
      </c>
      <c r="S1385" s="20"/>
      <c r="T1385" s="20" t="s">
        <v>18669</v>
      </c>
      <c r="U1385" s="20" t="s">
        <v>15935</v>
      </c>
      <c r="V1385" s="20" t="s">
        <v>15067</v>
      </c>
      <c r="W1385" s="20"/>
      <c r="X1385" s="20"/>
      <c r="Y1385" s="20" t="s">
        <v>68</v>
      </c>
      <c r="Z1385" s="20" t="s">
        <v>16146</v>
      </c>
      <c r="AA1385" s="20" t="s">
        <v>18671</v>
      </c>
      <c r="AB1385" s="20" t="s">
        <v>68</v>
      </c>
      <c r="AC1385" s="20" t="s">
        <v>68</v>
      </c>
      <c r="AD1385" s="20" t="s">
        <v>68</v>
      </c>
      <c r="AE1385" s="20" t="s">
        <v>18677</v>
      </c>
      <c r="AF1385" s="20" t="s">
        <v>68</v>
      </c>
      <c r="AG1385" s="20" t="s">
        <v>18678</v>
      </c>
      <c r="AH1385" s="20"/>
      <c r="AI1385" s="20"/>
      <c r="AJ1385" s="20"/>
      <c r="AK1385" s="20"/>
      <c r="AL1385" s="20" t="s">
        <v>15235</v>
      </c>
      <c r="AM1385" s="20" t="s">
        <v>14888</v>
      </c>
      <c r="AN1385" s="20" t="s">
        <v>109</v>
      </c>
      <c r="AO1385" s="20"/>
    </row>
    <row r="1386" spans="1:41" x14ac:dyDescent="0.2">
      <c r="A1386" s="20" t="s">
        <v>380</v>
      </c>
      <c r="B1386" s="20" t="s">
        <v>18676</v>
      </c>
      <c r="C1386" s="20" t="s">
        <v>18664</v>
      </c>
      <c r="D1386" s="20" t="s">
        <v>375</v>
      </c>
      <c r="E1386" s="20" t="s">
        <v>382</v>
      </c>
      <c r="F1386" s="20" t="s">
        <v>356</v>
      </c>
      <c r="G1386" s="20" t="s">
        <v>18665</v>
      </c>
      <c r="H1386" s="20" t="s">
        <v>14694</v>
      </c>
      <c r="I1386" s="20" t="s">
        <v>18666</v>
      </c>
      <c r="J1386" s="20" t="s">
        <v>101</v>
      </c>
      <c r="K1386" s="20" t="s">
        <v>14839</v>
      </c>
      <c r="L1386" s="20" t="s">
        <v>15235</v>
      </c>
      <c r="M1386" s="20" t="s">
        <v>18667</v>
      </c>
      <c r="N1386" s="20" t="s">
        <v>14698</v>
      </c>
      <c r="O1386" s="20" t="s">
        <v>14714</v>
      </c>
      <c r="P1386" s="20" t="s">
        <v>14700</v>
      </c>
      <c r="Q1386" s="20" t="s">
        <v>18668</v>
      </c>
      <c r="R1386" s="20" t="s">
        <v>18668</v>
      </c>
      <c r="S1386" s="20"/>
      <c r="T1386" s="20" t="s">
        <v>18669</v>
      </c>
      <c r="U1386" s="20" t="s">
        <v>15935</v>
      </c>
      <c r="V1386" s="20" t="s">
        <v>18679</v>
      </c>
      <c r="W1386" s="20"/>
      <c r="X1386" s="20"/>
      <c r="Y1386" s="20" t="s">
        <v>68</v>
      </c>
      <c r="Z1386" s="20" t="s">
        <v>16146</v>
      </c>
      <c r="AA1386" s="20" t="s">
        <v>18671</v>
      </c>
      <c r="AB1386" s="20" t="s">
        <v>68</v>
      </c>
      <c r="AC1386" s="20" t="s">
        <v>68</v>
      </c>
      <c r="AD1386" s="20" t="s">
        <v>68</v>
      </c>
      <c r="AE1386" s="20" t="s">
        <v>18680</v>
      </c>
      <c r="AF1386" s="20" t="s">
        <v>69</v>
      </c>
      <c r="AG1386" s="20" t="s">
        <v>18681</v>
      </c>
      <c r="AH1386" s="20"/>
      <c r="AI1386" s="20"/>
      <c r="AJ1386" s="20"/>
      <c r="AK1386" s="20"/>
      <c r="AL1386" s="20" t="s">
        <v>15235</v>
      </c>
      <c r="AM1386" s="20" t="s">
        <v>14888</v>
      </c>
      <c r="AN1386" s="20" t="s">
        <v>109</v>
      </c>
      <c r="AO1386" s="20"/>
    </row>
    <row r="1387" spans="1:41" x14ac:dyDescent="0.2">
      <c r="A1387" s="20" t="s">
        <v>380</v>
      </c>
      <c r="B1387" s="20" t="s">
        <v>18682</v>
      </c>
      <c r="C1387" s="20" t="s">
        <v>18664</v>
      </c>
      <c r="D1387" s="20" t="s">
        <v>375</v>
      </c>
      <c r="E1387" s="20" t="s">
        <v>382</v>
      </c>
      <c r="F1387" s="20" t="s">
        <v>356</v>
      </c>
      <c r="G1387" s="20" t="s">
        <v>18665</v>
      </c>
      <c r="H1387" s="20" t="s">
        <v>14694</v>
      </c>
      <c r="I1387" s="20" t="s">
        <v>18666</v>
      </c>
      <c r="J1387" s="20" t="s">
        <v>101</v>
      </c>
      <c r="K1387" s="20" t="s">
        <v>14696</v>
      </c>
      <c r="L1387" s="20" t="s">
        <v>15235</v>
      </c>
      <c r="M1387" s="20" t="s">
        <v>18667</v>
      </c>
      <c r="N1387" s="20" t="s">
        <v>14698</v>
      </c>
      <c r="O1387" s="20" t="s">
        <v>16348</v>
      </c>
      <c r="P1387" s="20" t="s">
        <v>14700</v>
      </c>
      <c r="Q1387" s="20" t="s">
        <v>18668</v>
      </c>
      <c r="R1387" s="20" t="s">
        <v>18668</v>
      </c>
      <c r="S1387" s="20"/>
      <c r="T1387" s="20" t="s">
        <v>18669</v>
      </c>
      <c r="U1387" s="20" t="s">
        <v>18683</v>
      </c>
      <c r="V1387" s="20" t="s">
        <v>18684</v>
      </c>
      <c r="W1387" s="20"/>
      <c r="X1387" s="20"/>
      <c r="Y1387" s="20" t="s">
        <v>68</v>
      </c>
      <c r="Z1387" s="20" t="s">
        <v>16146</v>
      </c>
      <c r="AA1387" s="20" t="s">
        <v>18671</v>
      </c>
      <c r="AB1387" s="20" t="s">
        <v>68</v>
      </c>
      <c r="AC1387" s="20" t="s">
        <v>68</v>
      </c>
      <c r="AD1387" s="20" t="s">
        <v>68</v>
      </c>
      <c r="AE1387" s="20" t="s">
        <v>18685</v>
      </c>
      <c r="AF1387" s="20" t="s">
        <v>68</v>
      </c>
      <c r="AG1387" s="20" t="s">
        <v>18686</v>
      </c>
      <c r="AH1387" s="20"/>
      <c r="AI1387" s="20"/>
      <c r="AJ1387" s="20"/>
      <c r="AK1387" s="20"/>
      <c r="AL1387" s="20" t="s">
        <v>15235</v>
      </c>
      <c r="AM1387" s="20" t="s">
        <v>14888</v>
      </c>
      <c r="AN1387" s="20" t="s">
        <v>109</v>
      </c>
      <c r="AO1387" s="20"/>
    </row>
    <row r="1388" spans="1:41" x14ac:dyDescent="0.2">
      <c r="A1388" s="20" t="s">
        <v>380</v>
      </c>
      <c r="B1388" s="20" t="s">
        <v>18682</v>
      </c>
      <c r="C1388" s="20" t="s">
        <v>18664</v>
      </c>
      <c r="D1388" s="20" t="s">
        <v>375</v>
      </c>
      <c r="E1388" s="20" t="s">
        <v>382</v>
      </c>
      <c r="F1388" s="20" t="s">
        <v>356</v>
      </c>
      <c r="G1388" s="20" t="s">
        <v>18665</v>
      </c>
      <c r="H1388" s="20" t="s">
        <v>14694</v>
      </c>
      <c r="I1388" s="20" t="s">
        <v>18666</v>
      </c>
      <c r="J1388" s="20" t="s">
        <v>101</v>
      </c>
      <c r="K1388" s="20" t="s">
        <v>14696</v>
      </c>
      <c r="L1388" s="20" t="s">
        <v>15235</v>
      </c>
      <c r="M1388" s="20" t="s">
        <v>18667</v>
      </c>
      <c r="N1388" s="20" t="s">
        <v>14698</v>
      </c>
      <c r="O1388" s="20" t="s">
        <v>14714</v>
      </c>
      <c r="P1388" s="20" t="s">
        <v>14700</v>
      </c>
      <c r="Q1388" s="20" t="s">
        <v>18668</v>
      </c>
      <c r="R1388" s="20" t="s">
        <v>18668</v>
      </c>
      <c r="S1388" s="20"/>
      <c r="T1388" s="20" t="s">
        <v>18669</v>
      </c>
      <c r="U1388" s="20" t="s">
        <v>18683</v>
      </c>
      <c r="V1388" s="20" t="s">
        <v>18687</v>
      </c>
      <c r="W1388" s="20"/>
      <c r="X1388" s="20"/>
      <c r="Y1388" s="20" t="s">
        <v>68</v>
      </c>
      <c r="Z1388" s="20" t="s">
        <v>16146</v>
      </c>
      <c r="AA1388" s="20" t="s">
        <v>18671</v>
      </c>
      <c r="AB1388" s="20" t="s">
        <v>68</v>
      </c>
      <c r="AC1388" s="20" t="s">
        <v>68</v>
      </c>
      <c r="AD1388" s="20" t="s">
        <v>68</v>
      </c>
      <c r="AE1388" s="20" t="s">
        <v>18688</v>
      </c>
      <c r="AF1388" s="20" t="s">
        <v>69</v>
      </c>
      <c r="AG1388" s="20" t="s">
        <v>18689</v>
      </c>
      <c r="AH1388" s="20"/>
      <c r="AI1388" s="20"/>
      <c r="AJ1388" s="20"/>
      <c r="AK1388" s="20"/>
      <c r="AL1388" s="20" t="s">
        <v>15235</v>
      </c>
      <c r="AM1388" s="20" t="s">
        <v>14888</v>
      </c>
      <c r="AN1388" s="20" t="s">
        <v>109</v>
      </c>
      <c r="AO1388" s="20"/>
    </row>
    <row r="1389" spans="1:41" x14ac:dyDescent="0.2">
      <c r="A1389" s="20" t="s">
        <v>403</v>
      </c>
      <c r="B1389" s="20" t="s">
        <v>18690</v>
      </c>
      <c r="C1389" s="20" t="s">
        <v>18004</v>
      </c>
      <c r="D1389" s="20" t="s">
        <v>391</v>
      </c>
      <c r="E1389" s="20" t="s">
        <v>406</v>
      </c>
      <c r="F1389" s="20" t="s">
        <v>405</v>
      </c>
      <c r="G1389" s="20" t="s">
        <v>18691</v>
      </c>
      <c r="H1389" s="20" t="s">
        <v>14730</v>
      </c>
      <c r="I1389" s="20" t="s">
        <v>18692</v>
      </c>
      <c r="J1389" s="20" t="s">
        <v>101</v>
      </c>
      <c r="K1389" s="20" t="s">
        <v>14866</v>
      </c>
      <c r="L1389" s="20" t="s">
        <v>14788</v>
      </c>
      <c r="M1389" s="20" t="s">
        <v>18693</v>
      </c>
      <c r="N1389" s="20" t="s">
        <v>14698</v>
      </c>
      <c r="O1389" s="20" t="s">
        <v>14714</v>
      </c>
      <c r="P1389" s="20" t="s">
        <v>14715</v>
      </c>
      <c r="Q1389" s="20" t="s">
        <v>18694</v>
      </c>
      <c r="R1389" s="20" t="s">
        <v>18694</v>
      </c>
      <c r="S1389" s="20"/>
      <c r="T1389" s="20" t="s">
        <v>18669</v>
      </c>
      <c r="U1389" s="20" t="s">
        <v>18695</v>
      </c>
      <c r="V1389" s="20" t="s">
        <v>15341</v>
      </c>
      <c r="W1389" s="20"/>
      <c r="X1389" s="20"/>
      <c r="Y1389" s="20" t="s">
        <v>69</v>
      </c>
      <c r="Z1389" s="20"/>
      <c r="AA1389" s="20" t="s">
        <v>18696</v>
      </c>
      <c r="AB1389" s="20" t="s">
        <v>68</v>
      </c>
      <c r="AC1389" s="20" t="s">
        <v>68</v>
      </c>
      <c r="AD1389" s="20" t="s">
        <v>68</v>
      </c>
      <c r="AE1389" s="20" t="s">
        <v>18697</v>
      </c>
      <c r="AF1389" s="20" t="s">
        <v>68</v>
      </c>
      <c r="AG1389" s="20" t="s">
        <v>18698</v>
      </c>
      <c r="AH1389" s="20"/>
      <c r="AI1389" s="20" t="s">
        <v>14887</v>
      </c>
      <c r="AJ1389" s="20" t="s">
        <v>14788</v>
      </c>
      <c r="AK1389" s="20" t="s">
        <v>14788</v>
      </c>
      <c r="AL1389" s="20" t="s">
        <v>14788</v>
      </c>
      <c r="AM1389" s="20" t="s">
        <v>14888</v>
      </c>
      <c r="AN1389" s="20" t="s">
        <v>105</v>
      </c>
      <c r="AO1389" s="20"/>
    </row>
    <row r="1390" spans="1:41" x14ac:dyDescent="0.2">
      <c r="A1390" s="20" t="s">
        <v>403</v>
      </c>
      <c r="B1390" s="20" t="s">
        <v>18690</v>
      </c>
      <c r="C1390" s="20" t="s">
        <v>18004</v>
      </c>
      <c r="D1390" s="20" t="s">
        <v>391</v>
      </c>
      <c r="E1390" s="20" t="s">
        <v>406</v>
      </c>
      <c r="F1390" s="20" t="s">
        <v>405</v>
      </c>
      <c r="G1390" s="20" t="s">
        <v>18691</v>
      </c>
      <c r="H1390" s="20" t="s">
        <v>14730</v>
      </c>
      <c r="I1390" s="20" t="s">
        <v>18692</v>
      </c>
      <c r="J1390" s="20" t="s">
        <v>101</v>
      </c>
      <c r="K1390" s="20" t="s">
        <v>14866</v>
      </c>
      <c r="L1390" s="20" t="s">
        <v>14788</v>
      </c>
      <c r="M1390" s="20" t="s">
        <v>18693</v>
      </c>
      <c r="N1390" s="20" t="s">
        <v>14698</v>
      </c>
      <c r="O1390" s="20" t="s">
        <v>18006</v>
      </c>
      <c r="P1390" s="20" t="s">
        <v>14715</v>
      </c>
      <c r="Q1390" s="20" t="s">
        <v>18694</v>
      </c>
      <c r="R1390" s="20" t="s">
        <v>18694</v>
      </c>
      <c r="S1390" s="20"/>
      <c r="T1390" s="20" t="s">
        <v>18669</v>
      </c>
      <c r="U1390" s="20" t="s">
        <v>18695</v>
      </c>
      <c r="V1390" s="20" t="s">
        <v>17218</v>
      </c>
      <c r="W1390" s="20"/>
      <c r="X1390" s="20"/>
      <c r="Y1390" s="20" t="s">
        <v>69</v>
      </c>
      <c r="Z1390" s="20"/>
      <c r="AA1390" s="20" t="s">
        <v>18696</v>
      </c>
      <c r="AB1390" s="20" t="s">
        <v>68</v>
      </c>
      <c r="AC1390" s="20" t="s">
        <v>68</v>
      </c>
      <c r="AD1390" s="20" t="s">
        <v>68</v>
      </c>
      <c r="AE1390" s="20" t="s">
        <v>18697</v>
      </c>
      <c r="AF1390" s="20" t="s">
        <v>69</v>
      </c>
      <c r="AG1390" s="20" t="s">
        <v>18699</v>
      </c>
      <c r="AH1390" s="20"/>
      <c r="AI1390" s="20" t="s">
        <v>14887</v>
      </c>
      <c r="AJ1390" s="20" t="s">
        <v>14788</v>
      </c>
      <c r="AK1390" s="20" t="s">
        <v>14788</v>
      </c>
      <c r="AL1390" s="20" t="s">
        <v>14788</v>
      </c>
      <c r="AM1390" s="20" t="s">
        <v>14888</v>
      </c>
      <c r="AN1390" s="20" t="s">
        <v>105</v>
      </c>
      <c r="AO1390" s="20"/>
    </row>
    <row r="1391" spans="1:41" x14ac:dyDescent="0.2">
      <c r="A1391" s="20" t="s">
        <v>403</v>
      </c>
      <c r="B1391" s="20" t="s">
        <v>18690</v>
      </c>
      <c r="C1391" s="20" t="s">
        <v>18004</v>
      </c>
      <c r="D1391" s="20" t="s">
        <v>391</v>
      </c>
      <c r="E1391" s="20" t="s">
        <v>406</v>
      </c>
      <c r="F1391" s="20" t="s">
        <v>405</v>
      </c>
      <c r="G1391" s="20" t="s">
        <v>18691</v>
      </c>
      <c r="H1391" s="20" t="s">
        <v>14730</v>
      </c>
      <c r="I1391" s="20" t="s">
        <v>18692</v>
      </c>
      <c r="J1391" s="20" t="s">
        <v>101</v>
      </c>
      <c r="K1391" s="20" t="s">
        <v>14866</v>
      </c>
      <c r="L1391" s="20" t="s">
        <v>14788</v>
      </c>
      <c r="M1391" s="20" t="s">
        <v>18693</v>
      </c>
      <c r="N1391" s="20" t="s">
        <v>14698</v>
      </c>
      <c r="O1391" s="20" t="s">
        <v>14714</v>
      </c>
      <c r="P1391" s="20" t="s">
        <v>14715</v>
      </c>
      <c r="Q1391" s="20" t="s">
        <v>18700</v>
      </c>
      <c r="R1391" s="20" t="s">
        <v>18700</v>
      </c>
      <c r="S1391" s="20"/>
      <c r="T1391" s="20" t="s">
        <v>18669</v>
      </c>
      <c r="U1391" s="20" t="s">
        <v>18695</v>
      </c>
      <c r="V1391" s="20" t="s">
        <v>15665</v>
      </c>
      <c r="W1391" s="20"/>
      <c r="X1391" s="20"/>
      <c r="Y1391" s="20" t="s">
        <v>69</v>
      </c>
      <c r="Z1391" s="20"/>
      <c r="AA1391" s="20" t="s">
        <v>18696</v>
      </c>
      <c r="AB1391" s="20" t="s">
        <v>68</v>
      </c>
      <c r="AC1391" s="20" t="s">
        <v>68</v>
      </c>
      <c r="AD1391" s="20" t="s">
        <v>68</v>
      </c>
      <c r="AE1391" s="20" t="s">
        <v>18697</v>
      </c>
      <c r="AF1391" s="20" t="s">
        <v>69</v>
      </c>
      <c r="AG1391" s="20" t="s">
        <v>18701</v>
      </c>
      <c r="AH1391" s="20"/>
      <c r="AI1391" s="20" t="s">
        <v>14887</v>
      </c>
      <c r="AJ1391" s="20" t="s">
        <v>14788</v>
      </c>
      <c r="AK1391" s="20" t="s">
        <v>14788</v>
      </c>
      <c r="AL1391" s="20" t="s">
        <v>14788</v>
      </c>
      <c r="AM1391" s="20" t="s">
        <v>14888</v>
      </c>
      <c r="AN1391" s="20" t="s">
        <v>105</v>
      </c>
      <c r="AO1391" s="20"/>
    </row>
    <row r="1392" spans="1:41" x14ac:dyDescent="0.2">
      <c r="A1392" s="20" t="s">
        <v>403</v>
      </c>
      <c r="B1392" s="20" t="s">
        <v>18690</v>
      </c>
      <c r="C1392" s="20" t="s">
        <v>18004</v>
      </c>
      <c r="D1392" s="20" t="s">
        <v>391</v>
      </c>
      <c r="E1392" s="20" t="s">
        <v>406</v>
      </c>
      <c r="F1392" s="20" t="s">
        <v>405</v>
      </c>
      <c r="G1392" s="20" t="s">
        <v>18691</v>
      </c>
      <c r="H1392" s="20" t="s">
        <v>14730</v>
      </c>
      <c r="I1392" s="20" t="s">
        <v>18692</v>
      </c>
      <c r="J1392" s="20" t="s">
        <v>101</v>
      </c>
      <c r="K1392" s="20" t="s">
        <v>14866</v>
      </c>
      <c r="L1392" s="20" t="s">
        <v>14788</v>
      </c>
      <c r="M1392" s="20" t="s">
        <v>18693</v>
      </c>
      <c r="N1392" s="20" t="s">
        <v>14698</v>
      </c>
      <c r="O1392" s="20" t="s">
        <v>18006</v>
      </c>
      <c r="P1392" s="20" t="s">
        <v>14715</v>
      </c>
      <c r="Q1392" s="20" t="s">
        <v>18700</v>
      </c>
      <c r="R1392" s="20" t="s">
        <v>18700</v>
      </c>
      <c r="S1392" s="20"/>
      <c r="T1392" s="20" t="s">
        <v>18669</v>
      </c>
      <c r="U1392" s="20" t="s">
        <v>18695</v>
      </c>
      <c r="V1392" s="20" t="s">
        <v>16455</v>
      </c>
      <c r="W1392" s="20"/>
      <c r="X1392" s="20"/>
      <c r="Y1392" s="20" t="s">
        <v>69</v>
      </c>
      <c r="Z1392" s="20"/>
      <c r="AA1392" s="20" t="s">
        <v>18696</v>
      </c>
      <c r="AB1392" s="20" t="s">
        <v>68</v>
      </c>
      <c r="AC1392" s="20" t="s">
        <v>68</v>
      </c>
      <c r="AD1392" s="20" t="s">
        <v>68</v>
      </c>
      <c r="AE1392" s="20" t="s">
        <v>18697</v>
      </c>
      <c r="AF1392" s="20" t="s">
        <v>69</v>
      </c>
      <c r="AG1392" s="20" t="s">
        <v>18702</v>
      </c>
      <c r="AH1392" s="20"/>
      <c r="AI1392" s="20" t="s">
        <v>14887</v>
      </c>
      <c r="AJ1392" s="20" t="s">
        <v>14788</v>
      </c>
      <c r="AK1392" s="20" t="s">
        <v>14788</v>
      </c>
      <c r="AL1392" s="20" t="s">
        <v>14788</v>
      </c>
      <c r="AM1392" s="20" t="s">
        <v>14888</v>
      </c>
      <c r="AN1392" s="20" t="s">
        <v>105</v>
      </c>
      <c r="AO1392" s="20"/>
    </row>
    <row r="1393" spans="1:41" x14ac:dyDescent="0.2">
      <c r="A1393" s="20" t="s">
        <v>403</v>
      </c>
      <c r="B1393" s="20" t="s">
        <v>18703</v>
      </c>
      <c r="C1393" s="20" t="s">
        <v>18004</v>
      </c>
      <c r="D1393" s="20" t="s">
        <v>391</v>
      </c>
      <c r="E1393" s="20" t="s">
        <v>406</v>
      </c>
      <c r="F1393" s="20" t="s">
        <v>405</v>
      </c>
      <c r="G1393" s="20" t="s">
        <v>18691</v>
      </c>
      <c r="H1393" s="20" t="s">
        <v>14730</v>
      </c>
      <c r="I1393" s="20" t="s">
        <v>18692</v>
      </c>
      <c r="J1393" s="20" t="s">
        <v>101</v>
      </c>
      <c r="K1393" s="20" t="s">
        <v>14866</v>
      </c>
      <c r="L1393" s="20" t="s">
        <v>14788</v>
      </c>
      <c r="M1393" s="20" t="s">
        <v>18693</v>
      </c>
      <c r="N1393" s="20" t="s">
        <v>14698</v>
      </c>
      <c r="O1393" s="20" t="s">
        <v>14714</v>
      </c>
      <c r="P1393" s="20" t="s">
        <v>14715</v>
      </c>
      <c r="Q1393" s="20" t="s">
        <v>18694</v>
      </c>
      <c r="R1393" s="20" t="s">
        <v>18694</v>
      </c>
      <c r="S1393" s="20"/>
      <c r="T1393" s="20" t="s">
        <v>18669</v>
      </c>
      <c r="U1393" s="20" t="s">
        <v>16146</v>
      </c>
      <c r="V1393" s="20" t="s">
        <v>15703</v>
      </c>
      <c r="W1393" s="20"/>
      <c r="X1393" s="20"/>
      <c r="Y1393" s="20" t="s">
        <v>69</v>
      </c>
      <c r="Z1393" s="20"/>
      <c r="AA1393" s="20" t="s">
        <v>18696</v>
      </c>
      <c r="AB1393" s="20" t="s">
        <v>68</v>
      </c>
      <c r="AC1393" s="20" t="s">
        <v>68</v>
      </c>
      <c r="AD1393" s="20" t="s">
        <v>68</v>
      </c>
      <c r="AE1393" s="20" t="s">
        <v>18697</v>
      </c>
      <c r="AF1393" s="20" t="s">
        <v>68</v>
      </c>
      <c r="AG1393" s="20" t="s">
        <v>18704</v>
      </c>
      <c r="AH1393" s="20"/>
      <c r="AI1393" s="20" t="s">
        <v>14887</v>
      </c>
      <c r="AJ1393" s="20" t="s">
        <v>14788</v>
      </c>
      <c r="AK1393" s="20" t="s">
        <v>14788</v>
      </c>
      <c r="AL1393" s="20" t="s">
        <v>14788</v>
      </c>
      <c r="AM1393" s="20" t="s">
        <v>14888</v>
      </c>
      <c r="AN1393" s="20" t="s">
        <v>105</v>
      </c>
      <c r="AO1393" s="20"/>
    </row>
    <row r="1394" spans="1:41" x14ac:dyDescent="0.2">
      <c r="A1394" s="20" t="s">
        <v>403</v>
      </c>
      <c r="B1394" s="20" t="s">
        <v>18703</v>
      </c>
      <c r="C1394" s="20" t="s">
        <v>18004</v>
      </c>
      <c r="D1394" s="20" t="s">
        <v>391</v>
      </c>
      <c r="E1394" s="20" t="s">
        <v>406</v>
      </c>
      <c r="F1394" s="20" t="s">
        <v>405</v>
      </c>
      <c r="G1394" s="20" t="s">
        <v>18691</v>
      </c>
      <c r="H1394" s="20" t="s">
        <v>14730</v>
      </c>
      <c r="I1394" s="20" t="s">
        <v>18692</v>
      </c>
      <c r="J1394" s="20" t="s">
        <v>101</v>
      </c>
      <c r="K1394" s="20" t="s">
        <v>14866</v>
      </c>
      <c r="L1394" s="20" t="s">
        <v>14788</v>
      </c>
      <c r="M1394" s="20" t="s">
        <v>18693</v>
      </c>
      <c r="N1394" s="20" t="s">
        <v>14698</v>
      </c>
      <c r="O1394" s="20" t="s">
        <v>18006</v>
      </c>
      <c r="P1394" s="20" t="s">
        <v>14715</v>
      </c>
      <c r="Q1394" s="20" t="s">
        <v>18694</v>
      </c>
      <c r="R1394" s="20" t="s">
        <v>18694</v>
      </c>
      <c r="S1394" s="20"/>
      <c r="T1394" s="20" t="s">
        <v>18669</v>
      </c>
      <c r="U1394" s="20" t="s">
        <v>16146</v>
      </c>
      <c r="V1394" s="20" t="s">
        <v>17828</v>
      </c>
      <c r="W1394" s="20"/>
      <c r="X1394" s="20"/>
      <c r="Y1394" s="20" t="s">
        <v>69</v>
      </c>
      <c r="Z1394" s="20"/>
      <c r="AA1394" s="20" t="s">
        <v>18696</v>
      </c>
      <c r="AB1394" s="20" t="s">
        <v>68</v>
      </c>
      <c r="AC1394" s="20" t="s">
        <v>68</v>
      </c>
      <c r="AD1394" s="20" t="s">
        <v>68</v>
      </c>
      <c r="AE1394" s="20" t="s">
        <v>18697</v>
      </c>
      <c r="AF1394" s="20" t="s">
        <v>69</v>
      </c>
      <c r="AG1394" s="20" t="s">
        <v>18705</v>
      </c>
      <c r="AH1394" s="20"/>
      <c r="AI1394" s="20" t="s">
        <v>14887</v>
      </c>
      <c r="AJ1394" s="20" t="s">
        <v>14788</v>
      </c>
      <c r="AK1394" s="20" t="s">
        <v>14788</v>
      </c>
      <c r="AL1394" s="20" t="s">
        <v>14788</v>
      </c>
      <c r="AM1394" s="20" t="s">
        <v>14888</v>
      </c>
      <c r="AN1394" s="20" t="s">
        <v>105</v>
      </c>
      <c r="AO1394" s="20"/>
    </row>
    <row r="1395" spans="1:41" x14ac:dyDescent="0.2">
      <c r="A1395" s="20" t="s">
        <v>403</v>
      </c>
      <c r="B1395" s="20" t="s">
        <v>18703</v>
      </c>
      <c r="C1395" s="20" t="s">
        <v>18004</v>
      </c>
      <c r="D1395" s="20" t="s">
        <v>391</v>
      </c>
      <c r="E1395" s="20" t="s">
        <v>406</v>
      </c>
      <c r="F1395" s="20" t="s">
        <v>405</v>
      </c>
      <c r="G1395" s="20" t="s">
        <v>18691</v>
      </c>
      <c r="H1395" s="20" t="s">
        <v>14730</v>
      </c>
      <c r="I1395" s="20" t="s">
        <v>18692</v>
      </c>
      <c r="J1395" s="20" t="s">
        <v>101</v>
      </c>
      <c r="K1395" s="20" t="s">
        <v>14866</v>
      </c>
      <c r="L1395" s="20" t="s">
        <v>14788</v>
      </c>
      <c r="M1395" s="20" t="s">
        <v>18693</v>
      </c>
      <c r="N1395" s="20" t="s">
        <v>14698</v>
      </c>
      <c r="O1395" s="20" t="s">
        <v>14714</v>
      </c>
      <c r="P1395" s="20" t="s">
        <v>14715</v>
      </c>
      <c r="Q1395" s="20" t="s">
        <v>18700</v>
      </c>
      <c r="R1395" s="20" t="s">
        <v>18700</v>
      </c>
      <c r="S1395" s="20"/>
      <c r="T1395" s="20" t="s">
        <v>18669</v>
      </c>
      <c r="U1395" s="20" t="s">
        <v>16146</v>
      </c>
      <c r="V1395" s="20" t="s">
        <v>15318</v>
      </c>
      <c r="W1395" s="20"/>
      <c r="X1395" s="20"/>
      <c r="Y1395" s="20" t="s">
        <v>69</v>
      </c>
      <c r="Z1395" s="20"/>
      <c r="AA1395" s="20" t="s">
        <v>18696</v>
      </c>
      <c r="AB1395" s="20" t="s">
        <v>68</v>
      </c>
      <c r="AC1395" s="20" t="s">
        <v>68</v>
      </c>
      <c r="AD1395" s="20" t="s">
        <v>68</v>
      </c>
      <c r="AE1395" s="20" t="s">
        <v>18697</v>
      </c>
      <c r="AF1395" s="20" t="s">
        <v>69</v>
      </c>
      <c r="AG1395" s="20" t="s">
        <v>18706</v>
      </c>
      <c r="AH1395" s="20"/>
      <c r="AI1395" s="20" t="s">
        <v>14887</v>
      </c>
      <c r="AJ1395" s="20" t="s">
        <v>14788</v>
      </c>
      <c r="AK1395" s="20" t="s">
        <v>14788</v>
      </c>
      <c r="AL1395" s="20" t="s">
        <v>14788</v>
      </c>
      <c r="AM1395" s="20" t="s">
        <v>14888</v>
      </c>
      <c r="AN1395" s="20" t="s">
        <v>105</v>
      </c>
      <c r="AO1395" s="20"/>
    </row>
    <row r="1396" spans="1:41" x14ac:dyDescent="0.2">
      <c r="A1396" s="20" t="s">
        <v>403</v>
      </c>
      <c r="B1396" s="20" t="s">
        <v>18703</v>
      </c>
      <c r="C1396" s="20" t="s">
        <v>18004</v>
      </c>
      <c r="D1396" s="20" t="s">
        <v>391</v>
      </c>
      <c r="E1396" s="20" t="s">
        <v>406</v>
      </c>
      <c r="F1396" s="20" t="s">
        <v>405</v>
      </c>
      <c r="G1396" s="20" t="s">
        <v>18691</v>
      </c>
      <c r="H1396" s="20" t="s">
        <v>14730</v>
      </c>
      <c r="I1396" s="20" t="s">
        <v>18692</v>
      </c>
      <c r="J1396" s="20" t="s">
        <v>101</v>
      </c>
      <c r="K1396" s="20" t="s">
        <v>14866</v>
      </c>
      <c r="L1396" s="20" t="s">
        <v>14788</v>
      </c>
      <c r="M1396" s="20" t="s">
        <v>18693</v>
      </c>
      <c r="N1396" s="20" t="s">
        <v>14698</v>
      </c>
      <c r="O1396" s="20" t="s">
        <v>18006</v>
      </c>
      <c r="P1396" s="20" t="s">
        <v>14715</v>
      </c>
      <c r="Q1396" s="20" t="s">
        <v>18700</v>
      </c>
      <c r="R1396" s="20" t="s">
        <v>18700</v>
      </c>
      <c r="S1396" s="20"/>
      <c r="T1396" s="20" t="s">
        <v>18669</v>
      </c>
      <c r="U1396" s="20" t="s">
        <v>16146</v>
      </c>
      <c r="V1396" s="20" t="s">
        <v>17828</v>
      </c>
      <c r="W1396" s="20"/>
      <c r="X1396" s="20"/>
      <c r="Y1396" s="20" t="s">
        <v>69</v>
      </c>
      <c r="Z1396" s="20"/>
      <c r="AA1396" s="20" t="s">
        <v>18696</v>
      </c>
      <c r="AB1396" s="20" t="s">
        <v>68</v>
      </c>
      <c r="AC1396" s="20" t="s">
        <v>68</v>
      </c>
      <c r="AD1396" s="20" t="s">
        <v>68</v>
      </c>
      <c r="AE1396" s="20" t="s">
        <v>18697</v>
      </c>
      <c r="AF1396" s="20" t="s">
        <v>69</v>
      </c>
      <c r="AG1396" s="20" t="s">
        <v>18707</v>
      </c>
      <c r="AH1396" s="20"/>
      <c r="AI1396" s="20" t="s">
        <v>14887</v>
      </c>
      <c r="AJ1396" s="20" t="s">
        <v>14788</v>
      </c>
      <c r="AK1396" s="20" t="s">
        <v>14788</v>
      </c>
      <c r="AL1396" s="20" t="s">
        <v>14788</v>
      </c>
      <c r="AM1396" s="20" t="s">
        <v>14888</v>
      </c>
      <c r="AN1396" s="20" t="s">
        <v>105</v>
      </c>
      <c r="AO1396" s="20"/>
    </row>
    <row r="1397" spans="1:41" x14ac:dyDescent="0.2">
      <c r="A1397" s="20" t="s">
        <v>403</v>
      </c>
      <c r="B1397" s="20" t="s">
        <v>18708</v>
      </c>
      <c r="C1397" s="20" t="s">
        <v>18004</v>
      </c>
      <c r="D1397" s="20" t="s">
        <v>391</v>
      </c>
      <c r="E1397" s="20" t="s">
        <v>406</v>
      </c>
      <c r="F1397" s="20" t="s">
        <v>405</v>
      </c>
      <c r="G1397" s="20" t="s">
        <v>18691</v>
      </c>
      <c r="H1397" s="20" t="s">
        <v>14730</v>
      </c>
      <c r="I1397" s="20" t="s">
        <v>18692</v>
      </c>
      <c r="J1397" s="20" t="s">
        <v>101</v>
      </c>
      <c r="K1397" s="20" t="s">
        <v>14839</v>
      </c>
      <c r="L1397" s="20" t="s">
        <v>14788</v>
      </c>
      <c r="M1397" s="20" t="s">
        <v>18693</v>
      </c>
      <c r="N1397" s="20" t="s">
        <v>14698</v>
      </c>
      <c r="O1397" s="20" t="s">
        <v>14714</v>
      </c>
      <c r="P1397" s="20" t="s">
        <v>14715</v>
      </c>
      <c r="Q1397" s="20" t="s">
        <v>18694</v>
      </c>
      <c r="R1397" s="20" t="s">
        <v>18694</v>
      </c>
      <c r="S1397" s="20"/>
      <c r="T1397" s="20" t="s">
        <v>18669</v>
      </c>
      <c r="U1397" s="20" t="s">
        <v>16146</v>
      </c>
      <c r="V1397" s="20" t="s">
        <v>15727</v>
      </c>
      <c r="W1397" s="20"/>
      <c r="X1397" s="20"/>
      <c r="Y1397" s="20" t="s">
        <v>69</v>
      </c>
      <c r="Z1397" s="20"/>
      <c r="AA1397" s="20" t="s">
        <v>18696</v>
      </c>
      <c r="AB1397" s="20" t="s">
        <v>68</v>
      </c>
      <c r="AC1397" s="20" t="s">
        <v>68</v>
      </c>
      <c r="AD1397" s="20" t="s">
        <v>68</v>
      </c>
      <c r="AE1397" s="20" t="s">
        <v>18697</v>
      </c>
      <c r="AF1397" s="20" t="s">
        <v>68</v>
      </c>
      <c r="AG1397" s="20" t="s">
        <v>18709</v>
      </c>
      <c r="AH1397" s="20"/>
      <c r="AI1397" s="20" t="s">
        <v>14887</v>
      </c>
      <c r="AJ1397" s="20" t="s">
        <v>14788</v>
      </c>
      <c r="AK1397" s="20" t="s">
        <v>14788</v>
      </c>
      <c r="AL1397" s="20" t="s">
        <v>14788</v>
      </c>
      <c r="AM1397" s="20" t="s">
        <v>14888</v>
      </c>
      <c r="AN1397" s="20" t="s">
        <v>105</v>
      </c>
      <c r="AO1397" s="20"/>
    </row>
    <row r="1398" spans="1:41" x14ac:dyDescent="0.2">
      <c r="A1398" s="20" t="s">
        <v>403</v>
      </c>
      <c r="B1398" s="20" t="s">
        <v>18708</v>
      </c>
      <c r="C1398" s="20" t="s">
        <v>18004</v>
      </c>
      <c r="D1398" s="20" t="s">
        <v>391</v>
      </c>
      <c r="E1398" s="20" t="s">
        <v>406</v>
      </c>
      <c r="F1398" s="20" t="s">
        <v>405</v>
      </c>
      <c r="G1398" s="20" t="s">
        <v>18691</v>
      </c>
      <c r="H1398" s="20" t="s">
        <v>14730</v>
      </c>
      <c r="I1398" s="20" t="s">
        <v>18692</v>
      </c>
      <c r="J1398" s="20" t="s">
        <v>101</v>
      </c>
      <c r="K1398" s="20" t="s">
        <v>14839</v>
      </c>
      <c r="L1398" s="20" t="s">
        <v>14788</v>
      </c>
      <c r="M1398" s="20" t="s">
        <v>18693</v>
      </c>
      <c r="N1398" s="20" t="s">
        <v>14698</v>
      </c>
      <c r="O1398" s="20" t="s">
        <v>18006</v>
      </c>
      <c r="P1398" s="20" t="s">
        <v>14715</v>
      </c>
      <c r="Q1398" s="20" t="s">
        <v>18694</v>
      </c>
      <c r="R1398" s="20" t="s">
        <v>18694</v>
      </c>
      <c r="S1398" s="20"/>
      <c r="T1398" s="20" t="s">
        <v>18669</v>
      </c>
      <c r="U1398" s="20" t="s">
        <v>16146</v>
      </c>
      <c r="V1398" s="20" t="s">
        <v>17828</v>
      </c>
      <c r="W1398" s="20"/>
      <c r="X1398" s="20"/>
      <c r="Y1398" s="20" t="s">
        <v>69</v>
      </c>
      <c r="Z1398" s="20"/>
      <c r="AA1398" s="20" t="s">
        <v>18696</v>
      </c>
      <c r="AB1398" s="20" t="s">
        <v>68</v>
      </c>
      <c r="AC1398" s="20" t="s">
        <v>68</v>
      </c>
      <c r="AD1398" s="20" t="s">
        <v>68</v>
      </c>
      <c r="AE1398" s="20" t="s">
        <v>18697</v>
      </c>
      <c r="AF1398" s="20" t="s">
        <v>69</v>
      </c>
      <c r="AG1398" s="20" t="s">
        <v>18710</v>
      </c>
      <c r="AH1398" s="20"/>
      <c r="AI1398" s="20" t="s">
        <v>14887</v>
      </c>
      <c r="AJ1398" s="20" t="s">
        <v>14788</v>
      </c>
      <c r="AK1398" s="20" t="s">
        <v>14788</v>
      </c>
      <c r="AL1398" s="20" t="s">
        <v>14788</v>
      </c>
      <c r="AM1398" s="20" t="s">
        <v>14888</v>
      </c>
      <c r="AN1398" s="20" t="s">
        <v>105</v>
      </c>
      <c r="AO1398" s="20"/>
    </row>
    <row r="1399" spans="1:41" x14ac:dyDescent="0.2">
      <c r="A1399" s="20" t="s">
        <v>403</v>
      </c>
      <c r="B1399" s="20" t="s">
        <v>18708</v>
      </c>
      <c r="C1399" s="20" t="s">
        <v>18004</v>
      </c>
      <c r="D1399" s="20" t="s">
        <v>391</v>
      </c>
      <c r="E1399" s="20" t="s">
        <v>406</v>
      </c>
      <c r="F1399" s="20" t="s">
        <v>405</v>
      </c>
      <c r="G1399" s="20" t="s">
        <v>18691</v>
      </c>
      <c r="H1399" s="20" t="s">
        <v>14730</v>
      </c>
      <c r="I1399" s="20" t="s">
        <v>18692</v>
      </c>
      <c r="J1399" s="20" t="s">
        <v>101</v>
      </c>
      <c r="K1399" s="20" t="s">
        <v>14839</v>
      </c>
      <c r="L1399" s="20" t="s">
        <v>14788</v>
      </c>
      <c r="M1399" s="20" t="s">
        <v>18693</v>
      </c>
      <c r="N1399" s="20" t="s">
        <v>14698</v>
      </c>
      <c r="O1399" s="20" t="s">
        <v>14714</v>
      </c>
      <c r="P1399" s="20" t="s">
        <v>14715</v>
      </c>
      <c r="Q1399" s="20" t="s">
        <v>18700</v>
      </c>
      <c r="R1399" s="20" t="s">
        <v>18700</v>
      </c>
      <c r="S1399" s="20"/>
      <c r="T1399" s="20" t="s">
        <v>18669</v>
      </c>
      <c r="U1399" s="20" t="s">
        <v>16146</v>
      </c>
      <c r="V1399" s="20" t="s">
        <v>18625</v>
      </c>
      <c r="W1399" s="20"/>
      <c r="X1399" s="20"/>
      <c r="Y1399" s="20" t="s">
        <v>69</v>
      </c>
      <c r="Z1399" s="20"/>
      <c r="AA1399" s="20" t="s">
        <v>18696</v>
      </c>
      <c r="AB1399" s="20" t="s">
        <v>68</v>
      </c>
      <c r="AC1399" s="20" t="s">
        <v>68</v>
      </c>
      <c r="AD1399" s="20" t="s">
        <v>68</v>
      </c>
      <c r="AE1399" s="20" t="s">
        <v>18697</v>
      </c>
      <c r="AF1399" s="20" t="s">
        <v>69</v>
      </c>
      <c r="AG1399" s="20" t="s">
        <v>18711</v>
      </c>
      <c r="AH1399" s="20"/>
      <c r="AI1399" s="20" t="s">
        <v>14887</v>
      </c>
      <c r="AJ1399" s="20" t="s">
        <v>14788</v>
      </c>
      <c r="AK1399" s="20" t="s">
        <v>14788</v>
      </c>
      <c r="AL1399" s="20" t="s">
        <v>14788</v>
      </c>
      <c r="AM1399" s="20" t="s">
        <v>14888</v>
      </c>
      <c r="AN1399" s="20" t="s">
        <v>105</v>
      </c>
      <c r="AO1399" s="20"/>
    </row>
    <row r="1400" spans="1:41" x14ac:dyDescent="0.2">
      <c r="A1400" s="20" t="s">
        <v>403</v>
      </c>
      <c r="B1400" s="20" t="s">
        <v>18708</v>
      </c>
      <c r="C1400" s="20" t="s">
        <v>18004</v>
      </c>
      <c r="D1400" s="20" t="s">
        <v>391</v>
      </c>
      <c r="E1400" s="20" t="s">
        <v>406</v>
      </c>
      <c r="F1400" s="20" t="s">
        <v>405</v>
      </c>
      <c r="G1400" s="20" t="s">
        <v>18691</v>
      </c>
      <c r="H1400" s="20" t="s">
        <v>14730</v>
      </c>
      <c r="I1400" s="20" t="s">
        <v>18692</v>
      </c>
      <c r="J1400" s="20" t="s">
        <v>101</v>
      </c>
      <c r="K1400" s="20" t="s">
        <v>14839</v>
      </c>
      <c r="L1400" s="20" t="s">
        <v>14788</v>
      </c>
      <c r="M1400" s="20" t="s">
        <v>18693</v>
      </c>
      <c r="N1400" s="20" t="s">
        <v>14698</v>
      </c>
      <c r="O1400" s="20" t="s">
        <v>18006</v>
      </c>
      <c r="P1400" s="20" t="s">
        <v>14715</v>
      </c>
      <c r="Q1400" s="20" t="s">
        <v>18700</v>
      </c>
      <c r="R1400" s="20" t="s">
        <v>18700</v>
      </c>
      <c r="S1400" s="20"/>
      <c r="T1400" s="20" t="s">
        <v>18669</v>
      </c>
      <c r="U1400" s="20" t="s">
        <v>16146</v>
      </c>
      <c r="V1400" s="20" t="s">
        <v>17828</v>
      </c>
      <c r="W1400" s="20"/>
      <c r="X1400" s="20"/>
      <c r="Y1400" s="20" t="s">
        <v>69</v>
      </c>
      <c r="Z1400" s="20"/>
      <c r="AA1400" s="20" t="s">
        <v>18696</v>
      </c>
      <c r="AB1400" s="20" t="s">
        <v>68</v>
      </c>
      <c r="AC1400" s="20" t="s">
        <v>68</v>
      </c>
      <c r="AD1400" s="20" t="s">
        <v>68</v>
      </c>
      <c r="AE1400" s="20" t="s">
        <v>18697</v>
      </c>
      <c r="AF1400" s="20" t="s">
        <v>69</v>
      </c>
      <c r="AG1400" s="20" t="s">
        <v>18712</v>
      </c>
      <c r="AH1400" s="20"/>
      <c r="AI1400" s="20" t="s">
        <v>14887</v>
      </c>
      <c r="AJ1400" s="20" t="s">
        <v>14788</v>
      </c>
      <c r="AK1400" s="20" t="s">
        <v>14788</v>
      </c>
      <c r="AL1400" s="20" t="s">
        <v>14788</v>
      </c>
      <c r="AM1400" s="20" t="s">
        <v>14888</v>
      </c>
      <c r="AN1400" s="20" t="s">
        <v>105</v>
      </c>
      <c r="AO1400" s="20"/>
    </row>
    <row r="1401" spans="1:41" x14ac:dyDescent="0.2">
      <c r="A1401" s="20" t="s">
        <v>403</v>
      </c>
      <c r="B1401" s="20" t="s">
        <v>18713</v>
      </c>
      <c r="C1401" s="20" t="s">
        <v>18004</v>
      </c>
      <c r="D1401" s="20" t="s">
        <v>391</v>
      </c>
      <c r="E1401" s="20" t="s">
        <v>406</v>
      </c>
      <c r="F1401" s="20" t="s">
        <v>405</v>
      </c>
      <c r="G1401" s="20" t="s">
        <v>18691</v>
      </c>
      <c r="H1401" s="20" t="s">
        <v>14730</v>
      </c>
      <c r="I1401" s="20" t="s">
        <v>18692</v>
      </c>
      <c r="J1401" s="20" t="s">
        <v>101</v>
      </c>
      <c r="K1401" s="20" t="s">
        <v>14696</v>
      </c>
      <c r="L1401" s="20" t="s">
        <v>14788</v>
      </c>
      <c r="M1401" s="20" t="s">
        <v>18693</v>
      </c>
      <c r="N1401" s="20" t="s">
        <v>14698</v>
      </c>
      <c r="O1401" s="20" t="s">
        <v>14714</v>
      </c>
      <c r="P1401" s="20" t="s">
        <v>14715</v>
      </c>
      <c r="Q1401" s="20" t="s">
        <v>18694</v>
      </c>
      <c r="R1401" s="20" t="s">
        <v>18694</v>
      </c>
      <c r="S1401" s="20"/>
      <c r="T1401" s="20" t="s">
        <v>18669</v>
      </c>
      <c r="U1401" s="20" t="s">
        <v>18714</v>
      </c>
      <c r="V1401" s="20" t="s">
        <v>15700</v>
      </c>
      <c r="W1401" s="20"/>
      <c r="X1401" s="20"/>
      <c r="Y1401" s="20" t="s">
        <v>69</v>
      </c>
      <c r="Z1401" s="20"/>
      <c r="AA1401" s="20" t="s">
        <v>18696</v>
      </c>
      <c r="AB1401" s="20" t="s">
        <v>68</v>
      </c>
      <c r="AC1401" s="20" t="s">
        <v>68</v>
      </c>
      <c r="AD1401" s="20" t="s">
        <v>68</v>
      </c>
      <c r="AE1401" s="20" t="s">
        <v>18697</v>
      </c>
      <c r="AF1401" s="20" t="s">
        <v>68</v>
      </c>
      <c r="AG1401" s="20" t="s">
        <v>18715</v>
      </c>
      <c r="AH1401" s="20"/>
      <c r="AI1401" s="20" t="s">
        <v>14887</v>
      </c>
      <c r="AJ1401" s="20" t="s">
        <v>14788</v>
      </c>
      <c r="AK1401" s="20" t="s">
        <v>14788</v>
      </c>
      <c r="AL1401" s="20" t="s">
        <v>14788</v>
      </c>
      <c r="AM1401" s="20" t="s">
        <v>14888</v>
      </c>
      <c r="AN1401" s="20" t="s">
        <v>105</v>
      </c>
      <c r="AO1401" s="20"/>
    </row>
    <row r="1402" spans="1:41" x14ac:dyDescent="0.2">
      <c r="A1402" s="20" t="s">
        <v>403</v>
      </c>
      <c r="B1402" s="20" t="s">
        <v>18713</v>
      </c>
      <c r="C1402" s="20" t="s">
        <v>18004</v>
      </c>
      <c r="D1402" s="20" t="s">
        <v>391</v>
      </c>
      <c r="E1402" s="20" t="s">
        <v>406</v>
      </c>
      <c r="F1402" s="20" t="s">
        <v>405</v>
      </c>
      <c r="G1402" s="20" t="s">
        <v>18691</v>
      </c>
      <c r="H1402" s="20" t="s">
        <v>14730</v>
      </c>
      <c r="I1402" s="20" t="s">
        <v>18692</v>
      </c>
      <c r="J1402" s="20" t="s">
        <v>101</v>
      </c>
      <c r="K1402" s="20" t="s">
        <v>14696</v>
      </c>
      <c r="L1402" s="20" t="s">
        <v>14788</v>
      </c>
      <c r="M1402" s="20" t="s">
        <v>18693</v>
      </c>
      <c r="N1402" s="20" t="s">
        <v>14698</v>
      </c>
      <c r="O1402" s="20" t="s">
        <v>18006</v>
      </c>
      <c r="P1402" s="20" t="s">
        <v>14715</v>
      </c>
      <c r="Q1402" s="20" t="s">
        <v>18694</v>
      </c>
      <c r="R1402" s="20" t="s">
        <v>18694</v>
      </c>
      <c r="S1402" s="20"/>
      <c r="T1402" s="20" t="s">
        <v>18669</v>
      </c>
      <c r="U1402" s="20" t="s">
        <v>18714</v>
      </c>
      <c r="V1402" s="20" t="s">
        <v>18716</v>
      </c>
      <c r="W1402" s="20"/>
      <c r="X1402" s="20"/>
      <c r="Y1402" s="20" t="s">
        <v>69</v>
      </c>
      <c r="Z1402" s="20"/>
      <c r="AA1402" s="20" t="s">
        <v>18696</v>
      </c>
      <c r="AB1402" s="20" t="s">
        <v>68</v>
      </c>
      <c r="AC1402" s="20" t="s">
        <v>68</v>
      </c>
      <c r="AD1402" s="20" t="s">
        <v>68</v>
      </c>
      <c r="AE1402" s="20" t="s">
        <v>18697</v>
      </c>
      <c r="AF1402" s="20" t="s">
        <v>69</v>
      </c>
      <c r="AG1402" s="20" t="s">
        <v>18717</v>
      </c>
      <c r="AH1402" s="20"/>
      <c r="AI1402" s="20" t="s">
        <v>14887</v>
      </c>
      <c r="AJ1402" s="20" t="s">
        <v>14788</v>
      </c>
      <c r="AK1402" s="20" t="s">
        <v>14788</v>
      </c>
      <c r="AL1402" s="20" t="s">
        <v>14788</v>
      </c>
      <c r="AM1402" s="20" t="s">
        <v>14888</v>
      </c>
      <c r="AN1402" s="20" t="s">
        <v>105</v>
      </c>
      <c r="AO1402" s="20"/>
    </row>
    <row r="1403" spans="1:41" x14ac:dyDescent="0.2">
      <c r="A1403" s="20" t="s">
        <v>403</v>
      </c>
      <c r="B1403" s="20" t="s">
        <v>18713</v>
      </c>
      <c r="C1403" s="20" t="s">
        <v>18004</v>
      </c>
      <c r="D1403" s="20" t="s">
        <v>391</v>
      </c>
      <c r="E1403" s="20" t="s">
        <v>406</v>
      </c>
      <c r="F1403" s="20" t="s">
        <v>405</v>
      </c>
      <c r="G1403" s="20" t="s">
        <v>18691</v>
      </c>
      <c r="H1403" s="20" t="s">
        <v>14730</v>
      </c>
      <c r="I1403" s="20" t="s">
        <v>18692</v>
      </c>
      <c r="J1403" s="20" t="s">
        <v>101</v>
      </c>
      <c r="K1403" s="20" t="s">
        <v>14696</v>
      </c>
      <c r="L1403" s="20" t="s">
        <v>14788</v>
      </c>
      <c r="M1403" s="20" t="s">
        <v>18693</v>
      </c>
      <c r="N1403" s="20" t="s">
        <v>14698</v>
      </c>
      <c r="O1403" s="20" t="s">
        <v>14714</v>
      </c>
      <c r="P1403" s="20" t="s">
        <v>14715</v>
      </c>
      <c r="Q1403" s="20" t="s">
        <v>18700</v>
      </c>
      <c r="R1403" s="20" t="s">
        <v>18700</v>
      </c>
      <c r="S1403" s="20"/>
      <c r="T1403" s="20" t="s">
        <v>18669</v>
      </c>
      <c r="U1403" s="20" t="s">
        <v>18714</v>
      </c>
      <c r="V1403" s="20" t="s">
        <v>15237</v>
      </c>
      <c r="W1403" s="20"/>
      <c r="X1403" s="20"/>
      <c r="Y1403" s="20" t="s">
        <v>69</v>
      </c>
      <c r="Z1403" s="20"/>
      <c r="AA1403" s="20" t="s">
        <v>18696</v>
      </c>
      <c r="AB1403" s="20" t="s">
        <v>68</v>
      </c>
      <c r="AC1403" s="20" t="s">
        <v>68</v>
      </c>
      <c r="AD1403" s="20" t="s">
        <v>68</v>
      </c>
      <c r="AE1403" s="20" t="s">
        <v>18697</v>
      </c>
      <c r="AF1403" s="20" t="s">
        <v>69</v>
      </c>
      <c r="AG1403" s="20" t="s">
        <v>18718</v>
      </c>
      <c r="AH1403" s="20"/>
      <c r="AI1403" s="20" t="s">
        <v>14887</v>
      </c>
      <c r="AJ1403" s="20" t="s">
        <v>14788</v>
      </c>
      <c r="AK1403" s="20" t="s">
        <v>14788</v>
      </c>
      <c r="AL1403" s="20" t="s">
        <v>14788</v>
      </c>
      <c r="AM1403" s="20" t="s">
        <v>14888</v>
      </c>
      <c r="AN1403" s="20" t="s">
        <v>105</v>
      </c>
      <c r="AO1403" s="20"/>
    </row>
    <row r="1404" spans="1:41" x14ac:dyDescent="0.2">
      <c r="A1404" s="20" t="s">
        <v>403</v>
      </c>
      <c r="B1404" s="20" t="s">
        <v>18713</v>
      </c>
      <c r="C1404" s="20" t="s">
        <v>18004</v>
      </c>
      <c r="D1404" s="20" t="s">
        <v>391</v>
      </c>
      <c r="E1404" s="20" t="s">
        <v>406</v>
      </c>
      <c r="F1404" s="20" t="s">
        <v>405</v>
      </c>
      <c r="G1404" s="20" t="s">
        <v>18691</v>
      </c>
      <c r="H1404" s="20" t="s">
        <v>14730</v>
      </c>
      <c r="I1404" s="20" t="s">
        <v>18692</v>
      </c>
      <c r="J1404" s="20" t="s">
        <v>101</v>
      </c>
      <c r="K1404" s="20" t="s">
        <v>14696</v>
      </c>
      <c r="L1404" s="20" t="s">
        <v>14788</v>
      </c>
      <c r="M1404" s="20" t="s">
        <v>18693</v>
      </c>
      <c r="N1404" s="20" t="s">
        <v>14698</v>
      </c>
      <c r="O1404" s="20" t="s">
        <v>18006</v>
      </c>
      <c r="P1404" s="20" t="s">
        <v>14715</v>
      </c>
      <c r="Q1404" s="20" t="s">
        <v>18700</v>
      </c>
      <c r="R1404" s="20" t="s">
        <v>18700</v>
      </c>
      <c r="S1404" s="20"/>
      <c r="T1404" s="20" t="s">
        <v>18669</v>
      </c>
      <c r="U1404" s="20" t="s">
        <v>18714</v>
      </c>
      <c r="V1404" s="20" t="s">
        <v>18719</v>
      </c>
      <c r="W1404" s="20"/>
      <c r="X1404" s="20"/>
      <c r="Y1404" s="20" t="s">
        <v>69</v>
      </c>
      <c r="Z1404" s="20"/>
      <c r="AA1404" s="20" t="s">
        <v>18696</v>
      </c>
      <c r="AB1404" s="20" t="s">
        <v>68</v>
      </c>
      <c r="AC1404" s="20" t="s">
        <v>68</v>
      </c>
      <c r="AD1404" s="20" t="s">
        <v>68</v>
      </c>
      <c r="AE1404" s="20" t="s">
        <v>18697</v>
      </c>
      <c r="AF1404" s="20" t="s">
        <v>69</v>
      </c>
      <c r="AG1404" s="20" t="s">
        <v>18720</v>
      </c>
      <c r="AH1404" s="20"/>
      <c r="AI1404" s="20" t="s">
        <v>14887</v>
      </c>
      <c r="AJ1404" s="20" t="s">
        <v>14788</v>
      </c>
      <c r="AK1404" s="20" t="s">
        <v>14788</v>
      </c>
      <c r="AL1404" s="20" t="s">
        <v>14788</v>
      </c>
      <c r="AM1404" s="20" t="s">
        <v>14888</v>
      </c>
      <c r="AN1404" s="20" t="s">
        <v>105</v>
      </c>
      <c r="AO1404" s="20"/>
    </row>
    <row r="1405" spans="1:41" x14ac:dyDescent="0.2">
      <c r="A1405" s="20" t="s">
        <v>403</v>
      </c>
      <c r="B1405" s="20" t="s">
        <v>18721</v>
      </c>
      <c r="C1405" s="20" t="s">
        <v>18004</v>
      </c>
      <c r="D1405" s="20" t="s">
        <v>391</v>
      </c>
      <c r="E1405" s="20" t="s">
        <v>406</v>
      </c>
      <c r="F1405" s="20" t="s">
        <v>405</v>
      </c>
      <c r="G1405" s="20" t="s">
        <v>18691</v>
      </c>
      <c r="H1405" s="20" t="s">
        <v>14730</v>
      </c>
      <c r="I1405" s="20" t="s">
        <v>18692</v>
      </c>
      <c r="J1405" s="20" t="s">
        <v>101</v>
      </c>
      <c r="K1405" s="20" t="s">
        <v>14696</v>
      </c>
      <c r="L1405" s="20" t="s">
        <v>14788</v>
      </c>
      <c r="M1405" s="20" t="s">
        <v>18693</v>
      </c>
      <c r="N1405" s="20" t="s">
        <v>14698</v>
      </c>
      <c r="O1405" s="20" t="s">
        <v>14714</v>
      </c>
      <c r="P1405" s="20" t="s">
        <v>14715</v>
      </c>
      <c r="Q1405" s="20" t="s">
        <v>18694</v>
      </c>
      <c r="R1405" s="20" t="s">
        <v>18694</v>
      </c>
      <c r="S1405" s="20"/>
      <c r="T1405" s="20" t="s">
        <v>18669</v>
      </c>
      <c r="U1405" s="20" t="s">
        <v>18722</v>
      </c>
      <c r="V1405" s="20" t="s">
        <v>18723</v>
      </c>
      <c r="W1405" s="20"/>
      <c r="X1405" s="20"/>
      <c r="Y1405" s="20" t="s">
        <v>69</v>
      </c>
      <c r="Z1405" s="20"/>
      <c r="AA1405" s="20" t="s">
        <v>18696</v>
      </c>
      <c r="AB1405" s="20" t="s">
        <v>68</v>
      </c>
      <c r="AC1405" s="20" t="s">
        <v>68</v>
      </c>
      <c r="AD1405" s="20" t="s">
        <v>68</v>
      </c>
      <c r="AE1405" s="20" t="s">
        <v>18697</v>
      </c>
      <c r="AF1405" s="20" t="s">
        <v>68</v>
      </c>
      <c r="AG1405" s="20" t="s">
        <v>18724</v>
      </c>
      <c r="AH1405" s="20"/>
      <c r="AI1405" s="20" t="s">
        <v>14887</v>
      </c>
      <c r="AJ1405" s="20" t="s">
        <v>14788</v>
      </c>
      <c r="AK1405" s="20" t="s">
        <v>14788</v>
      </c>
      <c r="AL1405" s="20" t="s">
        <v>14788</v>
      </c>
      <c r="AM1405" s="20" t="s">
        <v>14888</v>
      </c>
      <c r="AN1405" s="20" t="s">
        <v>105</v>
      </c>
      <c r="AO1405" s="20"/>
    </row>
    <row r="1406" spans="1:41" x14ac:dyDescent="0.2">
      <c r="A1406" s="20" t="s">
        <v>403</v>
      </c>
      <c r="B1406" s="20" t="s">
        <v>18721</v>
      </c>
      <c r="C1406" s="20" t="s">
        <v>18004</v>
      </c>
      <c r="D1406" s="20" t="s">
        <v>391</v>
      </c>
      <c r="E1406" s="20" t="s">
        <v>406</v>
      </c>
      <c r="F1406" s="20" t="s">
        <v>405</v>
      </c>
      <c r="G1406" s="20" t="s">
        <v>18691</v>
      </c>
      <c r="H1406" s="20" t="s">
        <v>14730</v>
      </c>
      <c r="I1406" s="20" t="s">
        <v>18692</v>
      </c>
      <c r="J1406" s="20" t="s">
        <v>101</v>
      </c>
      <c r="K1406" s="20" t="s">
        <v>14696</v>
      </c>
      <c r="L1406" s="20" t="s">
        <v>14788</v>
      </c>
      <c r="M1406" s="20" t="s">
        <v>18693</v>
      </c>
      <c r="N1406" s="20" t="s">
        <v>14698</v>
      </c>
      <c r="O1406" s="20" t="s">
        <v>18006</v>
      </c>
      <c r="P1406" s="20" t="s">
        <v>14715</v>
      </c>
      <c r="Q1406" s="20" t="s">
        <v>18694</v>
      </c>
      <c r="R1406" s="20" t="s">
        <v>18694</v>
      </c>
      <c r="S1406" s="20"/>
      <c r="T1406" s="20" t="s">
        <v>18669</v>
      </c>
      <c r="U1406" s="20" t="s">
        <v>18722</v>
      </c>
      <c r="V1406" s="20" t="s">
        <v>18725</v>
      </c>
      <c r="W1406" s="20"/>
      <c r="X1406" s="20"/>
      <c r="Y1406" s="20" t="s">
        <v>69</v>
      </c>
      <c r="Z1406" s="20"/>
      <c r="AA1406" s="20" t="s">
        <v>18696</v>
      </c>
      <c r="AB1406" s="20" t="s">
        <v>68</v>
      </c>
      <c r="AC1406" s="20" t="s">
        <v>68</v>
      </c>
      <c r="AD1406" s="20" t="s">
        <v>68</v>
      </c>
      <c r="AE1406" s="20" t="s">
        <v>18697</v>
      </c>
      <c r="AF1406" s="20" t="s">
        <v>69</v>
      </c>
      <c r="AG1406" s="20" t="s">
        <v>18726</v>
      </c>
      <c r="AH1406" s="20"/>
      <c r="AI1406" s="20" t="s">
        <v>14887</v>
      </c>
      <c r="AJ1406" s="20" t="s">
        <v>14788</v>
      </c>
      <c r="AK1406" s="20" t="s">
        <v>14788</v>
      </c>
      <c r="AL1406" s="20" t="s">
        <v>14788</v>
      </c>
      <c r="AM1406" s="20" t="s">
        <v>14888</v>
      </c>
      <c r="AN1406" s="20" t="s">
        <v>105</v>
      </c>
      <c r="AO1406" s="20"/>
    </row>
    <row r="1407" spans="1:41" x14ac:dyDescent="0.2">
      <c r="A1407" s="20" t="s">
        <v>403</v>
      </c>
      <c r="B1407" s="20" t="s">
        <v>18721</v>
      </c>
      <c r="C1407" s="20" t="s">
        <v>18004</v>
      </c>
      <c r="D1407" s="20" t="s">
        <v>391</v>
      </c>
      <c r="E1407" s="20" t="s">
        <v>406</v>
      </c>
      <c r="F1407" s="20" t="s">
        <v>405</v>
      </c>
      <c r="G1407" s="20" t="s">
        <v>18691</v>
      </c>
      <c r="H1407" s="20" t="s">
        <v>14730</v>
      </c>
      <c r="I1407" s="20" t="s">
        <v>18692</v>
      </c>
      <c r="J1407" s="20" t="s">
        <v>101</v>
      </c>
      <c r="K1407" s="20" t="s">
        <v>14696</v>
      </c>
      <c r="L1407" s="20" t="s">
        <v>14788</v>
      </c>
      <c r="M1407" s="20" t="s">
        <v>18693</v>
      </c>
      <c r="N1407" s="20" t="s">
        <v>14698</v>
      </c>
      <c r="O1407" s="20" t="s">
        <v>14714</v>
      </c>
      <c r="P1407" s="20" t="s">
        <v>14715</v>
      </c>
      <c r="Q1407" s="20" t="s">
        <v>18700</v>
      </c>
      <c r="R1407" s="20" t="s">
        <v>18700</v>
      </c>
      <c r="S1407" s="20"/>
      <c r="T1407" s="20" t="s">
        <v>18669</v>
      </c>
      <c r="U1407" s="20" t="s">
        <v>18722</v>
      </c>
      <c r="V1407" s="20" t="s">
        <v>18628</v>
      </c>
      <c r="W1407" s="20"/>
      <c r="X1407" s="20"/>
      <c r="Y1407" s="20" t="s">
        <v>69</v>
      </c>
      <c r="Z1407" s="20"/>
      <c r="AA1407" s="20" t="s">
        <v>18696</v>
      </c>
      <c r="AB1407" s="20" t="s">
        <v>68</v>
      </c>
      <c r="AC1407" s="20" t="s">
        <v>68</v>
      </c>
      <c r="AD1407" s="20" t="s">
        <v>68</v>
      </c>
      <c r="AE1407" s="20" t="s">
        <v>18697</v>
      </c>
      <c r="AF1407" s="20" t="s">
        <v>69</v>
      </c>
      <c r="AG1407" s="20" t="s">
        <v>18727</v>
      </c>
      <c r="AH1407" s="20"/>
      <c r="AI1407" s="20" t="s">
        <v>14887</v>
      </c>
      <c r="AJ1407" s="20" t="s">
        <v>14788</v>
      </c>
      <c r="AK1407" s="20" t="s">
        <v>14788</v>
      </c>
      <c r="AL1407" s="20" t="s">
        <v>14788</v>
      </c>
      <c r="AM1407" s="20" t="s">
        <v>14888</v>
      </c>
      <c r="AN1407" s="20" t="s">
        <v>105</v>
      </c>
      <c r="AO1407" s="20"/>
    </row>
    <row r="1408" spans="1:41" x14ac:dyDescent="0.2">
      <c r="A1408" s="20" t="s">
        <v>403</v>
      </c>
      <c r="B1408" s="20" t="s">
        <v>18721</v>
      </c>
      <c r="C1408" s="20" t="s">
        <v>18004</v>
      </c>
      <c r="D1408" s="20" t="s">
        <v>391</v>
      </c>
      <c r="E1408" s="20" t="s">
        <v>406</v>
      </c>
      <c r="F1408" s="20" t="s">
        <v>405</v>
      </c>
      <c r="G1408" s="20" t="s">
        <v>18691</v>
      </c>
      <c r="H1408" s="20" t="s">
        <v>14730</v>
      </c>
      <c r="I1408" s="20" t="s">
        <v>18692</v>
      </c>
      <c r="J1408" s="20" t="s">
        <v>101</v>
      </c>
      <c r="K1408" s="20" t="s">
        <v>14696</v>
      </c>
      <c r="L1408" s="20" t="s">
        <v>14788</v>
      </c>
      <c r="M1408" s="20" t="s">
        <v>18693</v>
      </c>
      <c r="N1408" s="20" t="s">
        <v>14698</v>
      </c>
      <c r="O1408" s="20" t="s">
        <v>18006</v>
      </c>
      <c r="P1408" s="20" t="s">
        <v>14715</v>
      </c>
      <c r="Q1408" s="20" t="s">
        <v>18700</v>
      </c>
      <c r="R1408" s="20" t="s">
        <v>18700</v>
      </c>
      <c r="S1408" s="20"/>
      <c r="T1408" s="20" t="s">
        <v>18669</v>
      </c>
      <c r="U1408" s="20" t="s">
        <v>18722</v>
      </c>
      <c r="V1408" s="20" t="s">
        <v>18714</v>
      </c>
      <c r="W1408" s="20"/>
      <c r="X1408" s="20"/>
      <c r="Y1408" s="20" t="s">
        <v>69</v>
      </c>
      <c r="Z1408" s="20"/>
      <c r="AA1408" s="20" t="s">
        <v>18696</v>
      </c>
      <c r="AB1408" s="20" t="s">
        <v>68</v>
      </c>
      <c r="AC1408" s="20" t="s">
        <v>68</v>
      </c>
      <c r="AD1408" s="20" t="s">
        <v>68</v>
      </c>
      <c r="AE1408" s="20" t="s">
        <v>18697</v>
      </c>
      <c r="AF1408" s="20" t="s">
        <v>69</v>
      </c>
      <c r="AG1408" s="20" t="s">
        <v>18728</v>
      </c>
      <c r="AH1408" s="20"/>
      <c r="AI1408" s="20" t="s">
        <v>14887</v>
      </c>
      <c r="AJ1408" s="20" t="s">
        <v>14788</v>
      </c>
      <c r="AK1408" s="20" t="s">
        <v>14788</v>
      </c>
      <c r="AL1408" s="20" t="s">
        <v>14788</v>
      </c>
      <c r="AM1408" s="20" t="s">
        <v>14888</v>
      </c>
      <c r="AN1408" s="20" t="s">
        <v>105</v>
      </c>
      <c r="AO1408" s="20"/>
    </row>
    <row r="1409" spans="1:41" x14ac:dyDescent="0.2">
      <c r="A1409" s="20" t="s">
        <v>408</v>
      </c>
      <c r="B1409" s="20" t="s">
        <v>18729</v>
      </c>
      <c r="C1409" s="20" t="s">
        <v>18730</v>
      </c>
      <c r="D1409" s="20" t="s">
        <v>391</v>
      </c>
      <c r="E1409" s="20" t="s">
        <v>411</v>
      </c>
      <c r="F1409" s="20" t="s">
        <v>410</v>
      </c>
      <c r="G1409" s="20" t="s">
        <v>18731</v>
      </c>
      <c r="H1409" s="20" t="s">
        <v>14694</v>
      </c>
      <c r="I1409" s="20" t="s">
        <v>18732</v>
      </c>
      <c r="J1409" s="20" t="s">
        <v>101</v>
      </c>
      <c r="K1409" s="20" t="s">
        <v>14839</v>
      </c>
      <c r="L1409" s="20" t="s">
        <v>17350</v>
      </c>
      <c r="M1409" s="20"/>
      <c r="N1409" s="20" t="s">
        <v>14698</v>
      </c>
      <c r="O1409" s="20" t="s">
        <v>15195</v>
      </c>
      <c r="P1409" s="20" t="s">
        <v>14700</v>
      </c>
      <c r="Q1409" s="20"/>
      <c r="R1409" s="20"/>
      <c r="S1409" s="20" t="s">
        <v>14276</v>
      </c>
      <c r="T1409" s="20" t="s">
        <v>14709</v>
      </c>
      <c r="U1409" s="20" t="s">
        <v>18733</v>
      </c>
      <c r="V1409" s="20" t="s">
        <v>18734</v>
      </c>
      <c r="W1409" s="20"/>
      <c r="X1409" s="20"/>
      <c r="Y1409" s="20" t="s">
        <v>68</v>
      </c>
      <c r="Z1409" s="20" t="s">
        <v>18733</v>
      </c>
      <c r="AA1409" s="20" t="s">
        <v>18735</v>
      </c>
      <c r="AB1409" s="20" t="s">
        <v>68</v>
      </c>
      <c r="AC1409" s="20" t="s">
        <v>68</v>
      </c>
      <c r="AD1409" s="20" t="s">
        <v>68</v>
      </c>
      <c r="AE1409" s="20" t="s">
        <v>18736</v>
      </c>
      <c r="AF1409" s="20" t="s">
        <v>68</v>
      </c>
      <c r="AG1409" s="20" t="s">
        <v>18737</v>
      </c>
      <c r="AH1409" s="20"/>
      <c r="AI1409" s="20" t="s">
        <v>14887</v>
      </c>
      <c r="AJ1409" s="20" t="s">
        <v>14276</v>
      </c>
      <c r="AK1409" s="20" t="s">
        <v>14276</v>
      </c>
      <c r="AL1409" s="20" t="s">
        <v>14788</v>
      </c>
      <c r="AM1409" s="20" t="s">
        <v>15199</v>
      </c>
      <c r="AN1409" s="20" t="s">
        <v>109</v>
      </c>
      <c r="AO1409" s="20"/>
    </row>
    <row r="1410" spans="1:41" x14ac:dyDescent="0.2">
      <c r="A1410" s="20" t="s">
        <v>408</v>
      </c>
      <c r="B1410" s="20" t="s">
        <v>18729</v>
      </c>
      <c r="C1410" s="20" t="s">
        <v>18730</v>
      </c>
      <c r="D1410" s="20" t="s">
        <v>391</v>
      </c>
      <c r="E1410" s="20" t="s">
        <v>411</v>
      </c>
      <c r="F1410" s="20" t="s">
        <v>410</v>
      </c>
      <c r="G1410" s="20" t="s">
        <v>18731</v>
      </c>
      <c r="H1410" s="20" t="s">
        <v>14694</v>
      </c>
      <c r="I1410" s="20" t="s">
        <v>18732</v>
      </c>
      <c r="J1410" s="20" t="s">
        <v>101</v>
      </c>
      <c r="K1410" s="20" t="s">
        <v>14839</v>
      </c>
      <c r="L1410" s="20" t="s">
        <v>17350</v>
      </c>
      <c r="M1410" s="20"/>
      <c r="N1410" s="20" t="s">
        <v>14698</v>
      </c>
      <c r="O1410" s="20" t="s">
        <v>15195</v>
      </c>
      <c r="P1410" s="20" t="s">
        <v>14700</v>
      </c>
      <c r="Q1410" s="20"/>
      <c r="R1410" s="20"/>
      <c r="S1410" s="20" t="s">
        <v>14276</v>
      </c>
      <c r="T1410" s="20" t="s">
        <v>14704</v>
      </c>
      <c r="U1410" s="20" t="s">
        <v>15629</v>
      </c>
      <c r="V1410" s="20" t="s">
        <v>16505</v>
      </c>
      <c r="W1410" s="20"/>
      <c r="X1410" s="20"/>
      <c r="Y1410" s="20" t="s">
        <v>68</v>
      </c>
      <c r="Z1410" s="20" t="s">
        <v>15629</v>
      </c>
      <c r="AA1410" s="20" t="s">
        <v>18735</v>
      </c>
      <c r="AB1410" s="20" t="s">
        <v>68</v>
      </c>
      <c r="AC1410" s="20" t="s">
        <v>68</v>
      </c>
      <c r="AD1410" s="20" t="s">
        <v>68</v>
      </c>
      <c r="AE1410" s="20" t="s">
        <v>18738</v>
      </c>
      <c r="AF1410" s="20" t="s">
        <v>68</v>
      </c>
      <c r="AG1410" s="20" t="s">
        <v>18737</v>
      </c>
      <c r="AH1410" s="20"/>
      <c r="AI1410" s="20" t="s">
        <v>14887</v>
      </c>
      <c r="AJ1410" s="20" t="s">
        <v>14276</v>
      </c>
      <c r="AK1410" s="20" t="s">
        <v>14276</v>
      </c>
      <c r="AL1410" s="20" t="s">
        <v>14788</v>
      </c>
      <c r="AM1410" s="20" t="s">
        <v>15199</v>
      </c>
      <c r="AN1410" s="20" t="s">
        <v>109</v>
      </c>
      <c r="AO1410" s="20"/>
    </row>
    <row r="1411" spans="1:41" x14ac:dyDescent="0.2">
      <c r="A1411" s="20" t="s">
        <v>408</v>
      </c>
      <c r="B1411" s="20" t="s">
        <v>18739</v>
      </c>
      <c r="C1411" s="20" t="s">
        <v>18730</v>
      </c>
      <c r="D1411" s="20" t="s">
        <v>391</v>
      </c>
      <c r="E1411" s="20" t="s">
        <v>411</v>
      </c>
      <c r="F1411" s="20" t="s">
        <v>410</v>
      </c>
      <c r="G1411" s="20" t="s">
        <v>18731</v>
      </c>
      <c r="H1411" s="20" t="s">
        <v>14694</v>
      </c>
      <c r="I1411" s="20" t="s">
        <v>18732</v>
      </c>
      <c r="J1411" s="20" t="s">
        <v>101</v>
      </c>
      <c r="K1411" s="20" t="s">
        <v>14866</v>
      </c>
      <c r="L1411" s="20" t="s">
        <v>17350</v>
      </c>
      <c r="M1411" s="20"/>
      <c r="N1411" s="20" t="s">
        <v>14698</v>
      </c>
      <c r="O1411" s="20" t="s">
        <v>15195</v>
      </c>
      <c r="P1411" s="20" t="s">
        <v>14700</v>
      </c>
      <c r="Q1411" s="20"/>
      <c r="R1411" s="20"/>
      <c r="S1411" s="20" t="s">
        <v>14276</v>
      </c>
      <c r="T1411" s="20" t="s">
        <v>14709</v>
      </c>
      <c r="U1411" s="20" t="s">
        <v>18740</v>
      </c>
      <c r="V1411" s="20" t="s">
        <v>18741</v>
      </c>
      <c r="W1411" s="20"/>
      <c r="X1411" s="20"/>
      <c r="Y1411" s="20" t="s">
        <v>68</v>
      </c>
      <c r="Z1411" s="20" t="s">
        <v>18742</v>
      </c>
      <c r="AA1411" s="20" t="s">
        <v>18735</v>
      </c>
      <c r="AB1411" s="20" t="s">
        <v>68</v>
      </c>
      <c r="AC1411" s="20" t="s">
        <v>68</v>
      </c>
      <c r="AD1411" s="20" t="s">
        <v>68</v>
      </c>
      <c r="AE1411" s="20" t="s">
        <v>18743</v>
      </c>
      <c r="AF1411" s="20" t="s">
        <v>68</v>
      </c>
      <c r="AG1411" s="20" t="s">
        <v>18744</v>
      </c>
      <c r="AH1411" s="20"/>
      <c r="AI1411" s="20" t="s">
        <v>14887</v>
      </c>
      <c r="AJ1411" s="20" t="s">
        <v>14276</v>
      </c>
      <c r="AK1411" s="20" t="s">
        <v>14276</v>
      </c>
      <c r="AL1411" s="20" t="s">
        <v>14788</v>
      </c>
      <c r="AM1411" s="20" t="s">
        <v>15199</v>
      </c>
      <c r="AN1411" s="20" t="s">
        <v>109</v>
      </c>
      <c r="AO1411" s="20"/>
    </row>
    <row r="1412" spans="1:41" x14ac:dyDescent="0.2">
      <c r="A1412" s="20" t="s">
        <v>408</v>
      </c>
      <c r="B1412" s="20" t="s">
        <v>18739</v>
      </c>
      <c r="C1412" s="20" t="s">
        <v>18730</v>
      </c>
      <c r="D1412" s="20" t="s">
        <v>391</v>
      </c>
      <c r="E1412" s="20" t="s">
        <v>411</v>
      </c>
      <c r="F1412" s="20" t="s">
        <v>410</v>
      </c>
      <c r="G1412" s="20" t="s">
        <v>18731</v>
      </c>
      <c r="H1412" s="20" t="s">
        <v>14694</v>
      </c>
      <c r="I1412" s="20" t="s">
        <v>18732</v>
      </c>
      <c r="J1412" s="20" t="s">
        <v>101</v>
      </c>
      <c r="K1412" s="20" t="s">
        <v>14866</v>
      </c>
      <c r="L1412" s="20" t="s">
        <v>17350</v>
      </c>
      <c r="M1412" s="20"/>
      <c r="N1412" s="20" t="s">
        <v>14698</v>
      </c>
      <c r="O1412" s="20" t="s">
        <v>15195</v>
      </c>
      <c r="P1412" s="20" t="s">
        <v>14700</v>
      </c>
      <c r="Q1412" s="20"/>
      <c r="R1412" s="20"/>
      <c r="S1412" s="20" t="s">
        <v>14276</v>
      </c>
      <c r="T1412" s="20" t="s">
        <v>14704</v>
      </c>
      <c r="U1412" s="20" t="s">
        <v>16750</v>
      </c>
      <c r="V1412" s="20" t="s">
        <v>16183</v>
      </c>
      <c r="W1412" s="20"/>
      <c r="X1412" s="20"/>
      <c r="Y1412" s="20" t="s">
        <v>68</v>
      </c>
      <c r="Z1412" s="20" t="s">
        <v>16750</v>
      </c>
      <c r="AA1412" s="20" t="s">
        <v>18735</v>
      </c>
      <c r="AB1412" s="20" t="s">
        <v>68</v>
      </c>
      <c r="AC1412" s="20" t="s">
        <v>68</v>
      </c>
      <c r="AD1412" s="20" t="s">
        <v>68</v>
      </c>
      <c r="AE1412" s="20" t="s">
        <v>18738</v>
      </c>
      <c r="AF1412" s="20" t="s">
        <v>68</v>
      </c>
      <c r="AG1412" s="20" t="s">
        <v>18744</v>
      </c>
      <c r="AH1412" s="20"/>
      <c r="AI1412" s="20" t="s">
        <v>14887</v>
      </c>
      <c r="AJ1412" s="20" t="s">
        <v>14276</v>
      </c>
      <c r="AK1412" s="20" t="s">
        <v>14276</v>
      </c>
      <c r="AL1412" s="20" t="s">
        <v>14788</v>
      </c>
      <c r="AM1412" s="20" t="s">
        <v>15199</v>
      </c>
      <c r="AN1412" s="20" t="s">
        <v>109</v>
      </c>
      <c r="AO1412" s="20"/>
    </row>
    <row r="1413" spans="1:41" x14ac:dyDescent="0.2">
      <c r="A1413" s="20" t="s">
        <v>408</v>
      </c>
      <c r="B1413" s="20" t="s">
        <v>18745</v>
      </c>
      <c r="C1413" s="20" t="s">
        <v>18730</v>
      </c>
      <c r="D1413" s="20" t="s">
        <v>391</v>
      </c>
      <c r="E1413" s="20" t="s">
        <v>411</v>
      </c>
      <c r="F1413" s="20" t="s">
        <v>410</v>
      </c>
      <c r="G1413" s="20" t="s">
        <v>18731</v>
      </c>
      <c r="H1413" s="20" t="s">
        <v>14694</v>
      </c>
      <c r="I1413" s="20" t="s">
        <v>18732</v>
      </c>
      <c r="J1413" s="20" t="s">
        <v>101</v>
      </c>
      <c r="K1413" s="20" t="s">
        <v>14696</v>
      </c>
      <c r="L1413" s="20" t="s">
        <v>17350</v>
      </c>
      <c r="M1413" s="20"/>
      <c r="N1413" s="20" t="s">
        <v>14698</v>
      </c>
      <c r="O1413" s="20" t="s">
        <v>15195</v>
      </c>
      <c r="P1413" s="20" t="s">
        <v>14700</v>
      </c>
      <c r="Q1413" s="20"/>
      <c r="R1413" s="20"/>
      <c r="S1413" s="20" t="s">
        <v>14276</v>
      </c>
      <c r="T1413" s="20" t="s">
        <v>14709</v>
      </c>
      <c r="U1413" s="20" t="s">
        <v>18746</v>
      </c>
      <c r="V1413" s="20" t="s">
        <v>18747</v>
      </c>
      <c r="W1413" s="20"/>
      <c r="X1413" s="20"/>
      <c r="Y1413" s="20" t="s">
        <v>68</v>
      </c>
      <c r="Z1413" s="20" t="s">
        <v>18748</v>
      </c>
      <c r="AA1413" s="20" t="s">
        <v>18735</v>
      </c>
      <c r="AB1413" s="20" t="s">
        <v>68</v>
      </c>
      <c r="AC1413" s="20" t="s">
        <v>68</v>
      </c>
      <c r="AD1413" s="20" t="s">
        <v>68</v>
      </c>
      <c r="AE1413" s="20" t="s">
        <v>18749</v>
      </c>
      <c r="AF1413" s="20" t="s">
        <v>68</v>
      </c>
      <c r="AG1413" s="20" t="s">
        <v>18750</v>
      </c>
      <c r="AH1413" s="20"/>
      <c r="AI1413" s="20" t="s">
        <v>14887</v>
      </c>
      <c r="AJ1413" s="20" t="s">
        <v>14276</v>
      </c>
      <c r="AK1413" s="20" t="s">
        <v>14276</v>
      </c>
      <c r="AL1413" s="20" t="s">
        <v>14788</v>
      </c>
      <c r="AM1413" s="20" t="s">
        <v>15199</v>
      </c>
      <c r="AN1413" s="20" t="s">
        <v>109</v>
      </c>
      <c r="AO1413" s="20"/>
    </row>
    <row r="1414" spans="1:41" x14ac:dyDescent="0.2">
      <c r="A1414" s="20" t="s">
        <v>408</v>
      </c>
      <c r="B1414" s="20" t="s">
        <v>18745</v>
      </c>
      <c r="C1414" s="20" t="s">
        <v>18730</v>
      </c>
      <c r="D1414" s="20" t="s">
        <v>391</v>
      </c>
      <c r="E1414" s="20" t="s">
        <v>411</v>
      </c>
      <c r="F1414" s="20" t="s">
        <v>410</v>
      </c>
      <c r="G1414" s="20" t="s">
        <v>18731</v>
      </c>
      <c r="H1414" s="20" t="s">
        <v>14694</v>
      </c>
      <c r="I1414" s="20" t="s">
        <v>18732</v>
      </c>
      <c r="J1414" s="20" t="s">
        <v>101</v>
      </c>
      <c r="K1414" s="20" t="s">
        <v>14696</v>
      </c>
      <c r="L1414" s="20" t="s">
        <v>17350</v>
      </c>
      <c r="M1414" s="20"/>
      <c r="N1414" s="20" t="s">
        <v>14698</v>
      </c>
      <c r="O1414" s="20" t="s">
        <v>15195</v>
      </c>
      <c r="P1414" s="20" t="s">
        <v>14700</v>
      </c>
      <c r="Q1414" s="20"/>
      <c r="R1414" s="20"/>
      <c r="S1414" s="20" t="s">
        <v>14276</v>
      </c>
      <c r="T1414" s="20" t="s">
        <v>14704</v>
      </c>
      <c r="U1414" s="20" t="s">
        <v>16981</v>
      </c>
      <c r="V1414" s="20" t="s">
        <v>18751</v>
      </c>
      <c r="W1414" s="20"/>
      <c r="X1414" s="20"/>
      <c r="Y1414" s="20" t="s">
        <v>68</v>
      </c>
      <c r="Z1414" s="20" t="s">
        <v>16981</v>
      </c>
      <c r="AA1414" s="20" t="s">
        <v>18735</v>
      </c>
      <c r="AB1414" s="20" t="s">
        <v>68</v>
      </c>
      <c r="AC1414" s="20" t="s">
        <v>68</v>
      </c>
      <c r="AD1414" s="20" t="s">
        <v>68</v>
      </c>
      <c r="AE1414" s="20" t="s">
        <v>18738</v>
      </c>
      <c r="AF1414" s="20" t="s">
        <v>68</v>
      </c>
      <c r="AG1414" s="20" t="s">
        <v>18750</v>
      </c>
      <c r="AH1414" s="20"/>
      <c r="AI1414" s="20" t="s">
        <v>14887</v>
      </c>
      <c r="AJ1414" s="20" t="s">
        <v>14276</v>
      </c>
      <c r="AK1414" s="20" t="s">
        <v>14276</v>
      </c>
      <c r="AL1414" s="20" t="s">
        <v>14788</v>
      </c>
      <c r="AM1414" s="20" t="s">
        <v>15199</v>
      </c>
      <c r="AN1414" s="20" t="s">
        <v>109</v>
      </c>
      <c r="AO1414" s="20"/>
    </row>
    <row r="1415" spans="1:41" x14ac:dyDescent="0.2">
      <c r="A1415" s="20" t="s">
        <v>408</v>
      </c>
      <c r="B1415" s="20" t="s">
        <v>18752</v>
      </c>
      <c r="C1415" s="20" t="s">
        <v>18730</v>
      </c>
      <c r="D1415" s="20" t="s">
        <v>391</v>
      </c>
      <c r="E1415" s="20" t="s">
        <v>411</v>
      </c>
      <c r="F1415" s="20" t="s">
        <v>410</v>
      </c>
      <c r="G1415" s="20" t="s">
        <v>18731</v>
      </c>
      <c r="H1415" s="20" t="s">
        <v>14694</v>
      </c>
      <c r="I1415" s="20" t="s">
        <v>18732</v>
      </c>
      <c r="J1415" s="20" t="s">
        <v>101</v>
      </c>
      <c r="K1415" s="20" t="s">
        <v>14696</v>
      </c>
      <c r="L1415" s="20" t="s">
        <v>17350</v>
      </c>
      <c r="M1415" s="20"/>
      <c r="N1415" s="20" t="s">
        <v>14698</v>
      </c>
      <c r="O1415" s="20" t="s">
        <v>15195</v>
      </c>
      <c r="P1415" s="20" t="s">
        <v>14700</v>
      </c>
      <c r="Q1415" s="20"/>
      <c r="R1415" s="20"/>
      <c r="S1415" s="20" t="s">
        <v>14276</v>
      </c>
      <c r="T1415" s="20" t="s">
        <v>14709</v>
      </c>
      <c r="U1415" s="20" t="s">
        <v>18753</v>
      </c>
      <c r="V1415" s="20" t="s">
        <v>18754</v>
      </c>
      <c r="W1415" s="20"/>
      <c r="X1415" s="20"/>
      <c r="Y1415" s="20" t="s">
        <v>68</v>
      </c>
      <c r="Z1415" s="20" t="s">
        <v>18755</v>
      </c>
      <c r="AA1415" s="20" t="s">
        <v>18735</v>
      </c>
      <c r="AB1415" s="20" t="s">
        <v>68</v>
      </c>
      <c r="AC1415" s="20" t="s">
        <v>68</v>
      </c>
      <c r="AD1415" s="20" t="s">
        <v>68</v>
      </c>
      <c r="AE1415" s="20" t="s">
        <v>18756</v>
      </c>
      <c r="AF1415" s="20" t="s">
        <v>68</v>
      </c>
      <c r="AG1415" s="20" t="s">
        <v>18757</v>
      </c>
      <c r="AH1415" s="20"/>
      <c r="AI1415" s="20" t="s">
        <v>14887</v>
      </c>
      <c r="AJ1415" s="20" t="s">
        <v>14276</v>
      </c>
      <c r="AK1415" s="20" t="s">
        <v>14276</v>
      </c>
      <c r="AL1415" s="20" t="s">
        <v>14788</v>
      </c>
      <c r="AM1415" s="20" t="s">
        <v>15199</v>
      </c>
      <c r="AN1415" s="20" t="s">
        <v>109</v>
      </c>
      <c r="AO1415" s="20"/>
    </row>
    <row r="1416" spans="1:41" x14ac:dyDescent="0.2">
      <c r="A1416" s="20" t="s">
        <v>408</v>
      </c>
      <c r="B1416" s="20" t="s">
        <v>18752</v>
      </c>
      <c r="C1416" s="20" t="s">
        <v>18730</v>
      </c>
      <c r="D1416" s="20" t="s">
        <v>391</v>
      </c>
      <c r="E1416" s="20" t="s">
        <v>411</v>
      </c>
      <c r="F1416" s="20" t="s">
        <v>410</v>
      </c>
      <c r="G1416" s="20" t="s">
        <v>18731</v>
      </c>
      <c r="H1416" s="20" t="s">
        <v>14694</v>
      </c>
      <c r="I1416" s="20" t="s">
        <v>18732</v>
      </c>
      <c r="J1416" s="20" t="s">
        <v>101</v>
      </c>
      <c r="K1416" s="20" t="s">
        <v>14696</v>
      </c>
      <c r="L1416" s="20" t="s">
        <v>17350</v>
      </c>
      <c r="M1416" s="20"/>
      <c r="N1416" s="20" t="s">
        <v>14698</v>
      </c>
      <c r="O1416" s="20" t="s">
        <v>15195</v>
      </c>
      <c r="P1416" s="20" t="s">
        <v>14700</v>
      </c>
      <c r="Q1416" s="20"/>
      <c r="R1416" s="20"/>
      <c r="S1416" s="20" t="s">
        <v>14276</v>
      </c>
      <c r="T1416" s="20" t="s">
        <v>14704</v>
      </c>
      <c r="U1416" s="20" t="s">
        <v>17277</v>
      </c>
      <c r="V1416" s="20" t="s">
        <v>15696</v>
      </c>
      <c r="W1416" s="20"/>
      <c r="X1416" s="20"/>
      <c r="Y1416" s="20" t="s">
        <v>68</v>
      </c>
      <c r="Z1416" s="20" t="s">
        <v>16751</v>
      </c>
      <c r="AA1416" s="20" t="s">
        <v>18735</v>
      </c>
      <c r="AB1416" s="20" t="s">
        <v>68</v>
      </c>
      <c r="AC1416" s="20" t="s">
        <v>68</v>
      </c>
      <c r="AD1416" s="20" t="s">
        <v>68</v>
      </c>
      <c r="AE1416" s="20" t="s">
        <v>18758</v>
      </c>
      <c r="AF1416" s="20" t="s">
        <v>68</v>
      </c>
      <c r="AG1416" s="20" t="s">
        <v>18757</v>
      </c>
      <c r="AH1416" s="20"/>
      <c r="AI1416" s="20" t="s">
        <v>14887</v>
      </c>
      <c r="AJ1416" s="20" t="s">
        <v>14276</v>
      </c>
      <c r="AK1416" s="20" t="s">
        <v>14276</v>
      </c>
      <c r="AL1416" s="20" t="s">
        <v>14788</v>
      </c>
      <c r="AM1416" s="20" t="s">
        <v>15199</v>
      </c>
      <c r="AN1416" s="20" t="s">
        <v>109</v>
      </c>
      <c r="AO1416" s="20"/>
    </row>
    <row r="1417" spans="1:41" x14ac:dyDescent="0.2">
      <c r="A1417" s="20" t="s">
        <v>408</v>
      </c>
      <c r="B1417" s="20" t="s">
        <v>18759</v>
      </c>
      <c r="C1417" s="20" t="s">
        <v>18730</v>
      </c>
      <c r="D1417" s="20" t="s">
        <v>391</v>
      </c>
      <c r="E1417" s="20" t="s">
        <v>411</v>
      </c>
      <c r="F1417" s="20" t="s">
        <v>410</v>
      </c>
      <c r="G1417" s="20" t="s">
        <v>18731</v>
      </c>
      <c r="H1417" s="20" t="s">
        <v>14694</v>
      </c>
      <c r="I1417" s="20" t="s">
        <v>18732</v>
      </c>
      <c r="J1417" s="20" t="s">
        <v>101</v>
      </c>
      <c r="K1417" s="20" t="s">
        <v>14696</v>
      </c>
      <c r="L1417" s="20" t="s">
        <v>17350</v>
      </c>
      <c r="M1417" s="20"/>
      <c r="N1417" s="20" t="s">
        <v>14698</v>
      </c>
      <c r="O1417" s="20" t="s">
        <v>15195</v>
      </c>
      <c r="P1417" s="20" t="s">
        <v>14700</v>
      </c>
      <c r="Q1417" s="20"/>
      <c r="R1417" s="20"/>
      <c r="S1417" s="20" t="s">
        <v>14276</v>
      </c>
      <c r="T1417" s="20" t="s">
        <v>14709</v>
      </c>
      <c r="U1417" s="20" t="s">
        <v>18760</v>
      </c>
      <c r="V1417" s="20" t="s">
        <v>18761</v>
      </c>
      <c r="W1417" s="20"/>
      <c r="X1417" s="20"/>
      <c r="Y1417" s="20" t="s">
        <v>68</v>
      </c>
      <c r="Z1417" s="20" t="s">
        <v>18762</v>
      </c>
      <c r="AA1417" s="20" t="s">
        <v>18735</v>
      </c>
      <c r="AB1417" s="20" t="s">
        <v>68</v>
      </c>
      <c r="AC1417" s="20" t="s">
        <v>68</v>
      </c>
      <c r="AD1417" s="20" t="s">
        <v>68</v>
      </c>
      <c r="AE1417" s="20" t="s">
        <v>18763</v>
      </c>
      <c r="AF1417" s="20" t="s">
        <v>68</v>
      </c>
      <c r="AG1417" s="20" t="s">
        <v>18764</v>
      </c>
      <c r="AH1417" s="20"/>
      <c r="AI1417" s="20" t="s">
        <v>14887</v>
      </c>
      <c r="AJ1417" s="20" t="s">
        <v>14276</v>
      </c>
      <c r="AK1417" s="20" t="s">
        <v>14276</v>
      </c>
      <c r="AL1417" s="20" t="s">
        <v>14788</v>
      </c>
      <c r="AM1417" s="20" t="s">
        <v>15199</v>
      </c>
      <c r="AN1417" s="20" t="s">
        <v>109</v>
      </c>
      <c r="AO1417" s="20"/>
    </row>
    <row r="1418" spans="1:41" x14ac:dyDescent="0.2">
      <c r="A1418" s="20" t="s">
        <v>408</v>
      </c>
      <c r="B1418" s="20" t="s">
        <v>18759</v>
      </c>
      <c r="C1418" s="20" t="s">
        <v>18730</v>
      </c>
      <c r="D1418" s="20" t="s">
        <v>391</v>
      </c>
      <c r="E1418" s="20" t="s">
        <v>411</v>
      </c>
      <c r="F1418" s="20" t="s">
        <v>410</v>
      </c>
      <c r="G1418" s="20" t="s">
        <v>18731</v>
      </c>
      <c r="H1418" s="20" t="s">
        <v>14694</v>
      </c>
      <c r="I1418" s="20" t="s">
        <v>18732</v>
      </c>
      <c r="J1418" s="20" t="s">
        <v>101</v>
      </c>
      <c r="K1418" s="20" t="s">
        <v>14696</v>
      </c>
      <c r="L1418" s="20" t="s">
        <v>17350</v>
      </c>
      <c r="M1418" s="20"/>
      <c r="N1418" s="20" t="s">
        <v>14698</v>
      </c>
      <c r="O1418" s="20" t="s">
        <v>15195</v>
      </c>
      <c r="P1418" s="20" t="s">
        <v>14700</v>
      </c>
      <c r="Q1418" s="20"/>
      <c r="R1418" s="20"/>
      <c r="S1418" s="20" t="s">
        <v>14276</v>
      </c>
      <c r="T1418" s="20" t="s">
        <v>14704</v>
      </c>
      <c r="U1418" s="20" t="s">
        <v>18765</v>
      </c>
      <c r="V1418" s="20" t="s">
        <v>15806</v>
      </c>
      <c r="W1418" s="20"/>
      <c r="X1418" s="20"/>
      <c r="Y1418" s="20" t="s">
        <v>68</v>
      </c>
      <c r="Z1418" s="20" t="s">
        <v>15095</v>
      </c>
      <c r="AA1418" s="20" t="s">
        <v>18735</v>
      </c>
      <c r="AB1418" s="20" t="s">
        <v>68</v>
      </c>
      <c r="AC1418" s="20" t="s">
        <v>68</v>
      </c>
      <c r="AD1418" s="20" t="s">
        <v>68</v>
      </c>
      <c r="AE1418" s="20" t="s">
        <v>18766</v>
      </c>
      <c r="AF1418" s="20" t="s">
        <v>68</v>
      </c>
      <c r="AG1418" s="20" t="s">
        <v>18764</v>
      </c>
      <c r="AH1418" s="20"/>
      <c r="AI1418" s="20" t="s">
        <v>14887</v>
      </c>
      <c r="AJ1418" s="20" t="s">
        <v>14276</v>
      </c>
      <c r="AK1418" s="20" t="s">
        <v>14276</v>
      </c>
      <c r="AL1418" s="20" t="s">
        <v>14788</v>
      </c>
      <c r="AM1418" s="20" t="s">
        <v>15199</v>
      </c>
      <c r="AN1418" s="20" t="s">
        <v>109</v>
      </c>
      <c r="AO1418" s="20"/>
    </row>
    <row r="1419" spans="1:41" x14ac:dyDescent="0.2">
      <c r="A1419" s="20" t="s">
        <v>408</v>
      </c>
      <c r="B1419" s="20" t="s">
        <v>18767</v>
      </c>
      <c r="C1419" s="20" t="s">
        <v>18730</v>
      </c>
      <c r="D1419" s="20" t="s">
        <v>391</v>
      </c>
      <c r="E1419" s="20" t="s">
        <v>411</v>
      </c>
      <c r="F1419" s="20" t="s">
        <v>410</v>
      </c>
      <c r="G1419" s="20" t="s">
        <v>18731</v>
      </c>
      <c r="H1419" s="20" t="s">
        <v>14804</v>
      </c>
      <c r="I1419" s="20" t="s">
        <v>18768</v>
      </c>
      <c r="J1419" s="20" t="s">
        <v>101</v>
      </c>
      <c r="K1419" s="20" t="s">
        <v>14839</v>
      </c>
      <c r="L1419" s="20" t="s">
        <v>17350</v>
      </c>
      <c r="M1419" s="20"/>
      <c r="N1419" s="20" t="s">
        <v>14698</v>
      </c>
      <c r="O1419" s="20" t="s">
        <v>15195</v>
      </c>
      <c r="P1419" s="20" t="s">
        <v>14700</v>
      </c>
      <c r="Q1419" s="20"/>
      <c r="R1419" s="20"/>
      <c r="S1419" s="20" t="s">
        <v>14276</v>
      </c>
      <c r="T1419" s="20" t="s">
        <v>14709</v>
      </c>
      <c r="U1419" s="20" t="s">
        <v>18769</v>
      </c>
      <c r="V1419" s="20" t="s">
        <v>18770</v>
      </c>
      <c r="W1419" s="20"/>
      <c r="X1419" s="20"/>
      <c r="Y1419" s="20" t="s">
        <v>68</v>
      </c>
      <c r="Z1419" s="20" t="s">
        <v>18769</v>
      </c>
      <c r="AA1419" s="20" t="s">
        <v>18735</v>
      </c>
      <c r="AB1419" s="20" t="s">
        <v>68</v>
      </c>
      <c r="AC1419" s="20" t="s">
        <v>68</v>
      </c>
      <c r="AD1419" s="20" t="s">
        <v>68</v>
      </c>
      <c r="AE1419" s="20" t="s">
        <v>18771</v>
      </c>
      <c r="AF1419" s="20" t="s">
        <v>68</v>
      </c>
      <c r="AG1419" s="20" t="s">
        <v>18772</v>
      </c>
      <c r="AH1419" s="20"/>
      <c r="AI1419" s="20" t="s">
        <v>14887</v>
      </c>
      <c r="AJ1419" s="20" t="s">
        <v>14276</v>
      </c>
      <c r="AK1419" s="20" t="s">
        <v>14276</v>
      </c>
      <c r="AL1419" s="20" t="s">
        <v>14788</v>
      </c>
      <c r="AM1419" s="20" t="s">
        <v>15199</v>
      </c>
      <c r="AN1419" s="20" t="s">
        <v>109</v>
      </c>
      <c r="AO1419" s="20"/>
    </row>
    <row r="1420" spans="1:41" x14ac:dyDescent="0.2">
      <c r="A1420" s="20" t="s">
        <v>408</v>
      </c>
      <c r="B1420" s="20" t="s">
        <v>18767</v>
      </c>
      <c r="C1420" s="20" t="s">
        <v>18730</v>
      </c>
      <c r="D1420" s="20" t="s">
        <v>391</v>
      </c>
      <c r="E1420" s="20" t="s">
        <v>411</v>
      </c>
      <c r="F1420" s="20" t="s">
        <v>410</v>
      </c>
      <c r="G1420" s="20" t="s">
        <v>18731</v>
      </c>
      <c r="H1420" s="20" t="s">
        <v>14804</v>
      </c>
      <c r="I1420" s="20" t="s">
        <v>18768</v>
      </c>
      <c r="J1420" s="20" t="s">
        <v>101</v>
      </c>
      <c r="K1420" s="20" t="s">
        <v>14839</v>
      </c>
      <c r="L1420" s="20" t="s">
        <v>17350</v>
      </c>
      <c r="M1420" s="20"/>
      <c r="N1420" s="20" t="s">
        <v>14698</v>
      </c>
      <c r="O1420" s="20" t="s">
        <v>15195</v>
      </c>
      <c r="P1420" s="20" t="s">
        <v>14700</v>
      </c>
      <c r="Q1420" s="20"/>
      <c r="R1420" s="20"/>
      <c r="S1420" s="20" t="s">
        <v>14276</v>
      </c>
      <c r="T1420" s="20" t="s">
        <v>14704</v>
      </c>
      <c r="U1420" s="20" t="s">
        <v>18773</v>
      </c>
      <c r="V1420" s="20" t="s">
        <v>16308</v>
      </c>
      <c r="W1420" s="20"/>
      <c r="X1420" s="20"/>
      <c r="Y1420" s="20" t="s">
        <v>68</v>
      </c>
      <c r="Z1420" s="20" t="s">
        <v>18773</v>
      </c>
      <c r="AA1420" s="20" t="s">
        <v>18735</v>
      </c>
      <c r="AB1420" s="20" t="s">
        <v>68</v>
      </c>
      <c r="AC1420" s="20" t="s">
        <v>68</v>
      </c>
      <c r="AD1420" s="20" t="s">
        <v>68</v>
      </c>
      <c r="AE1420" s="20" t="s">
        <v>18774</v>
      </c>
      <c r="AF1420" s="20" t="s">
        <v>68</v>
      </c>
      <c r="AG1420" s="20" t="s">
        <v>18772</v>
      </c>
      <c r="AH1420" s="20"/>
      <c r="AI1420" s="20" t="s">
        <v>14887</v>
      </c>
      <c r="AJ1420" s="20" t="s">
        <v>14276</v>
      </c>
      <c r="AK1420" s="20" t="s">
        <v>14276</v>
      </c>
      <c r="AL1420" s="20" t="s">
        <v>14788</v>
      </c>
      <c r="AM1420" s="20" t="s">
        <v>15199</v>
      </c>
      <c r="AN1420" s="20" t="s">
        <v>109</v>
      </c>
      <c r="AO1420" s="20"/>
    </row>
    <row r="1421" spans="1:41" x14ac:dyDescent="0.2">
      <c r="A1421" s="20" t="s">
        <v>408</v>
      </c>
      <c r="B1421" s="20" t="s">
        <v>18775</v>
      </c>
      <c r="C1421" s="20" t="s">
        <v>18730</v>
      </c>
      <c r="D1421" s="20" t="s">
        <v>391</v>
      </c>
      <c r="E1421" s="20" t="s">
        <v>411</v>
      </c>
      <c r="F1421" s="20" t="s">
        <v>410</v>
      </c>
      <c r="G1421" s="20" t="s">
        <v>18731</v>
      </c>
      <c r="H1421" s="20" t="s">
        <v>14804</v>
      </c>
      <c r="I1421" s="20" t="s">
        <v>18768</v>
      </c>
      <c r="J1421" s="20" t="s">
        <v>101</v>
      </c>
      <c r="K1421" s="20" t="s">
        <v>14866</v>
      </c>
      <c r="L1421" s="20" t="s">
        <v>17350</v>
      </c>
      <c r="M1421" s="20"/>
      <c r="N1421" s="20" t="s">
        <v>14698</v>
      </c>
      <c r="O1421" s="20" t="s">
        <v>15195</v>
      </c>
      <c r="P1421" s="20" t="s">
        <v>14700</v>
      </c>
      <c r="Q1421" s="20"/>
      <c r="R1421" s="20"/>
      <c r="S1421" s="20" t="s">
        <v>14276</v>
      </c>
      <c r="T1421" s="20" t="s">
        <v>14709</v>
      </c>
      <c r="U1421" s="20" t="s">
        <v>18776</v>
      </c>
      <c r="V1421" s="20" t="s">
        <v>18777</v>
      </c>
      <c r="W1421" s="20"/>
      <c r="X1421" s="20"/>
      <c r="Y1421" s="20" t="s">
        <v>68</v>
      </c>
      <c r="Z1421" s="20" t="s">
        <v>18778</v>
      </c>
      <c r="AA1421" s="20" t="s">
        <v>18735</v>
      </c>
      <c r="AB1421" s="20" t="s">
        <v>68</v>
      </c>
      <c r="AC1421" s="20" t="s">
        <v>68</v>
      </c>
      <c r="AD1421" s="20" t="s">
        <v>68</v>
      </c>
      <c r="AE1421" s="20" t="s">
        <v>18779</v>
      </c>
      <c r="AF1421" s="20" t="s">
        <v>68</v>
      </c>
      <c r="AG1421" s="20" t="s">
        <v>18780</v>
      </c>
      <c r="AH1421" s="20"/>
      <c r="AI1421" s="20" t="s">
        <v>14887</v>
      </c>
      <c r="AJ1421" s="20" t="s">
        <v>14276</v>
      </c>
      <c r="AK1421" s="20" t="s">
        <v>14276</v>
      </c>
      <c r="AL1421" s="20" t="s">
        <v>14788</v>
      </c>
      <c r="AM1421" s="20" t="s">
        <v>15199</v>
      </c>
      <c r="AN1421" s="20" t="s">
        <v>109</v>
      </c>
      <c r="AO1421" s="20"/>
    </row>
    <row r="1422" spans="1:41" x14ac:dyDescent="0.2">
      <c r="A1422" s="20" t="s">
        <v>408</v>
      </c>
      <c r="B1422" s="20" t="s">
        <v>18775</v>
      </c>
      <c r="C1422" s="20" t="s">
        <v>18730</v>
      </c>
      <c r="D1422" s="20" t="s">
        <v>391</v>
      </c>
      <c r="E1422" s="20" t="s">
        <v>411</v>
      </c>
      <c r="F1422" s="20" t="s">
        <v>410</v>
      </c>
      <c r="G1422" s="20" t="s">
        <v>18731</v>
      </c>
      <c r="H1422" s="20" t="s">
        <v>14804</v>
      </c>
      <c r="I1422" s="20" t="s">
        <v>18768</v>
      </c>
      <c r="J1422" s="20" t="s">
        <v>101</v>
      </c>
      <c r="K1422" s="20" t="s">
        <v>14866</v>
      </c>
      <c r="L1422" s="20" t="s">
        <v>17350</v>
      </c>
      <c r="M1422" s="20"/>
      <c r="N1422" s="20" t="s">
        <v>14698</v>
      </c>
      <c r="O1422" s="20" t="s">
        <v>15195</v>
      </c>
      <c r="P1422" s="20" t="s">
        <v>14700</v>
      </c>
      <c r="Q1422" s="20"/>
      <c r="R1422" s="20"/>
      <c r="S1422" s="20" t="s">
        <v>14276</v>
      </c>
      <c r="T1422" s="20" t="s">
        <v>14704</v>
      </c>
      <c r="U1422" s="20" t="s">
        <v>15621</v>
      </c>
      <c r="V1422" s="20" t="s">
        <v>16847</v>
      </c>
      <c r="W1422" s="20"/>
      <c r="X1422" s="20"/>
      <c r="Y1422" s="20" t="s">
        <v>68</v>
      </c>
      <c r="Z1422" s="20" t="s">
        <v>18781</v>
      </c>
      <c r="AA1422" s="20" t="s">
        <v>18735</v>
      </c>
      <c r="AB1422" s="20" t="s">
        <v>68</v>
      </c>
      <c r="AC1422" s="20" t="s">
        <v>68</v>
      </c>
      <c r="AD1422" s="20" t="s">
        <v>68</v>
      </c>
      <c r="AE1422" s="20" t="s">
        <v>18782</v>
      </c>
      <c r="AF1422" s="20" t="s">
        <v>68</v>
      </c>
      <c r="AG1422" s="20" t="s">
        <v>18780</v>
      </c>
      <c r="AH1422" s="20"/>
      <c r="AI1422" s="20" t="s">
        <v>14887</v>
      </c>
      <c r="AJ1422" s="20" t="s">
        <v>14276</v>
      </c>
      <c r="AK1422" s="20" t="s">
        <v>14276</v>
      </c>
      <c r="AL1422" s="20" t="s">
        <v>14788</v>
      </c>
      <c r="AM1422" s="20" t="s">
        <v>15199</v>
      </c>
      <c r="AN1422" s="20" t="s">
        <v>109</v>
      </c>
      <c r="AO1422" s="20"/>
    </row>
    <row r="1423" spans="1:41" x14ac:dyDescent="0.2">
      <c r="A1423" s="20" t="s">
        <v>408</v>
      </c>
      <c r="B1423" s="20" t="s">
        <v>18783</v>
      </c>
      <c r="C1423" s="20" t="s">
        <v>18730</v>
      </c>
      <c r="D1423" s="20" t="s">
        <v>391</v>
      </c>
      <c r="E1423" s="20" t="s">
        <v>411</v>
      </c>
      <c r="F1423" s="20" t="s">
        <v>410</v>
      </c>
      <c r="G1423" s="20" t="s">
        <v>18731</v>
      </c>
      <c r="H1423" s="20" t="s">
        <v>14804</v>
      </c>
      <c r="I1423" s="20" t="s">
        <v>18768</v>
      </c>
      <c r="J1423" s="20" t="s">
        <v>101</v>
      </c>
      <c r="K1423" s="20" t="s">
        <v>14696</v>
      </c>
      <c r="L1423" s="20" t="s">
        <v>17350</v>
      </c>
      <c r="M1423" s="20"/>
      <c r="N1423" s="20" t="s">
        <v>14698</v>
      </c>
      <c r="O1423" s="20" t="s">
        <v>15195</v>
      </c>
      <c r="P1423" s="20" t="s">
        <v>14700</v>
      </c>
      <c r="Q1423" s="20"/>
      <c r="R1423" s="20"/>
      <c r="S1423" s="20" t="s">
        <v>14276</v>
      </c>
      <c r="T1423" s="20" t="s">
        <v>14709</v>
      </c>
      <c r="U1423" s="20" t="s">
        <v>18784</v>
      </c>
      <c r="V1423" s="20" t="s">
        <v>18785</v>
      </c>
      <c r="W1423" s="20"/>
      <c r="X1423" s="20"/>
      <c r="Y1423" s="20" t="s">
        <v>68</v>
      </c>
      <c r="Z1423" s="20" t="s">
        <v>18786</v>
      </c>
      <c r="AA1423" s="20" t="s">
        <v>18735</v>
      </c>
      <c r="AB1423" s="20" t="s">
        <v>68</v>
      </c>
      <c r="AC1423" s="20" t="s">
        <v>68</v>
      </c>
      <c r="AD1423" s="20" t="s">
        <v>68</v>
      </c>
      <c r="AE1423" s="20" t="s">
        <v>18787</v>
      </c>
      <c r="AF1423" s="20" t="s">
        <v>68</v>
      </c>
      <c r="AG1423" s="20" t="s">
        <v>18788</v>
      </c>
      <c r="AH1423" s="20"/>
      <c r="AI1423" s="20" t="s">
        <v>14887</v>
      </c>
      <c r="AJ1423" s="20" t="s">
        <v>14276</v>
      </c>
      <c r="AK1423" s="20" t="s">
        <v>14276</v>
      </c>
      <c r="AL1423" s="20" t="s">
        <v>14788</v>
      </c>
      <c r="AM1423" s="20" t="s">
        <v>15199</v>
      </c>
      <c r="AN1423" s="20" t="s">
        <v>109</v>
      </c>
      <c r="AO1423" s="20"/>
    </row>
    <row r="1424" spans="1:41" x14ac:dyDescent="0.2">
      <c r="A1424" s="20" t="s">
        <v>408</v>
      </c>
      <c r="B1424" s="20" t="s">
        <v>18783</v>
      </c>
      <c r="C1424" s="20" t="s">
        <v>18730</v>
      </c>
      <c r="D1424" s="20" t="s">
        <v>391</v>
      </c>
      <c r="E1424" s="20" t="s">
        <v>411</v>
      </c>
      <c r="F1424" s="20" t="s">
        <v>410</v>
      </c>
      <c r="G1424" s="20" t="s">
        <v>18731</v>
      </c>
      <c r="H1424" s="20" t="s">
        <v>14804</v>
      </c>
      <c r="I1424" s="20" t="s">
        <v>18768</v>
      </c>
      <c r="J1424" s="20" t="s">
        <v>101</v>
      </c>
      <c r="K1424" s="20" t="s">
        <v>14696</v>
      </c>
      <c r="L1424" s="20" t="s">
        <v>17350</v>
      </c>
      <c r="M1424" s="20"/>
      <c r="N1424" s="20" t="s">
        <v>14698</v>
      </c>
      <c r="O1424" s="20" t="s">
        <v>15195</v>
      </c>
      <c r="P1424" s="20" t="s">
        <v>14700</v>
      </c>
      <c r="Q1424" s="20"/>
      <c r="R1424" s="20"/>
      <c r="S1424" s="20" t="s">
        <v>14276</v>
      </c>
      <c r="T1424" s="20" t="s">
        <v>14704</v>
      </c>
      <c r="U1424" s="20" t="s">
        <v>16846</v>
      </c>
      <c r="V1424" s="20" t="s">
        <v>18789</v>
      </c>
      <c r="W1424" s="20"/>
      <c r="X1424" s="20"/>
      <c r="Y1424" s="20" t="s">
        <v>68</v>
      </c>
      <c r="Z1424" s="20" t="s">
        <v>18751</v>
      </c>
      <c r="AA1424" s="20" t="s">
        <v>18735</v>
      </c>
      <c r="AB1424" s="20" t="s">
        <v>68</v>
      </c>
      <c r="AC1424" s="20" t="s">
        <v>68</v>
      </c>
      <c r="AD1424" s="20" t="s">
        <v>68</v>
      </c>
      <c r="AE1424" s="20" t="s">
        <v>18790</v>
      </c>
      <c r="AF1424" s="20" t="s">
        <v>68</v>
      </c>
      <c r="AG1424" s="20" t="s">
        <v>18788</v>
      </c>
      <c r="AH1424" s="20"/>
      <c r="AI1424" s="20" t="s">
        <v>14887</v>
      </c>
      <c r="AJ1424" s="20" t="s">
        <v>14276</v>
      </c>
      <c r="AK1424" s="20" t="s">
        <v>14276</v>
      </c>
      <c r="AL1424" s="20" t="s">
        <v>14788</v>
      </c>
      <c r="AM1424" s="20" t="s">
        <v>15199</v>
      </c>
      <c r="AN1424" s="20" t="s">
        <v>109</v>
      </c>
      <c r="AO1424" s="20"/>
    </row>
    <row r="1425" spans="1:41" x14ac:dyDescent="0.2">
      <c r="A1425" s="20" t="s">
        <v>408</v>
      </c>
      <c r="B1425" s="20" t="s">
        <v>18791</v>
      </c>
      <c r="C1425" s="20" t="s">
        <v>18730</v>
      </c>
      <c r="D1425" s="20" t="s">
        <v>391</v>
      </c>
      <c r="E1425" s="20" t="s">
        <v>411</v>
      </c>
      <c r="F1425" s="20" t="s">
        <v>410</v>
      </c>
      <c r="G1425" s="20" t="s">
        <v>18731</v>
      </c>
      <c r="H1425" s="20" t="s">
        <v>14804</v>
      </c>
      <c r="I1425" s="20" t="s">
        <v>18768</v>
      </c>
      <c r="J1425" s="20" t="s">
        <v>101</v>
      </c>
      <c r="K1425" s="20" t="s">
        <v>14696</v>
      </c>
      <c r="L1425" s="20" t="s">
        <v>17350</v>
      </c>
      <c r="M1425" s="20"/>
      <c r="N1425" s="20" t="s">
        <v>14698</v>
      </c>
      <c r="O1425" s="20" t="s">
        <v>15195</v>
      </c>
      <c r="P1425" s="20" t="s">
        <v>14700</v>
      </c>
      <c r="Q1425" s="20"/>
      <c r="R1425" s="20"/>
      <c r="S1425" s="20" t="s">
        <v>14276</v>
      </c>
      <c r="T1425" s="20" t="s">
        <v>14709</v>
      </c>
      <c r="U1425" s="20" t="s">
        <v>18792</v>
      </c>
      <c r="V1425" s="20" t="s">
        <v>18793</v>
      </c>
      <c r="W1425" s="20"/>
      <c r="X1425" s="20"/>
      <c r="Y1425" s="20" t="s">
        <v>68</v>
      </c>
      <c r="Z1425" s="20" t="s">
        <v>18794</v>
      </c>
      <c r="AA1425" s="20" t="s">
        <v>18735</v>
      </c>
      <c r="AB1425" s="20" t="s">
        <v>68</v>
      </c>
      <c r="AC1425" s="20" t="s">
        <v>68</v>
      </c>
      <c r="AD1425" s="20" t="s">
        <v>68</v>
      </c>
      <c r="AE1425" s="20" t="s">
        <v>18795</v>
      </c>
      <c r="AF1425" s="20" t="s">
        <v>68</v>
      </c>
      <c r="AG1425" s="20" t="s">
        <v>18796</v>
      </c>
      <c r="AH1425" s="20"/>
      <c r="AI1425" s="20" t="s">
        <v>14887</v>
      </c>
      <c r="AJ1425" s="20" t="s">
        <v>14276</v>
      </c>
      <c r="AK1425" s="20" t="s">
        <v>14276</v>
      </c>
      <c r="AL1425" s="20" t="s">
        <v>14788</v>
      </c>
      <c r="AM1425" s="20" t="s">
        <v>15199</v>
      </c>
      <c r="AN1425" s="20" t="s">
        <v>109</v>
      </c>
      <c r="AO1425" s="20"/>
    </row>
    <row r="1426" spans="1:41" x14ac:dyDescent="0.2">
      <c r="A1426" s="20" t="s">
        <v>408</v>
      </c>
      <c r="B1426" s="20" t="s">
        <v>18791</v>
      </c>
      <c r="C1426" s="20" t="s">
        <v>18730</v>
      </c>
      <c r="D1426" s="20" t="s">
        <v>391</v>
      </c>
      <c r="E1426" s="20" t="s">
        <v>411</v>
      </c>
      <c r="F1426" s="20" t="s">
        <v>410</v>
      </c>
      <c r="G1426" s="20" t="s">
        <v>18731</v>
      </c>
      <c r="H1426" s="20" t="s">
        <v>14804</v>
      </c>
      <c r="I1426" s="20" t="s">
        <v>18768</v>
      </c>
      <c r="J1426" s="20" t="s">
        <v>101</v>
      </c>
      <c r="K1426" s="20" t="s">
        <v>14696</v>
      </c>
      <c r="L1426" s="20" t="s">
        <v>17350</v>
      </c>
      <c r="M1426" s="20"/>
      <c r="N1426" s="20" t="s">
        <v>14698</v>
      </c>
      <c r="O1426" s="20" t="s">
        <v>15195</v>
      </c>
      <c r="P1426" s="20" t="s">
        <v>14700</v>
      </c>
      <c r="Q1426" s="20"/>
      <c r="R1426" s="20"/>
      <c r="S1426" s="20" t="s">
        <v>14276</v>
      </c>
      <c r="T1426" s="20" t="s">
        <v>14704</v>
      </c>
      <c r="U1426" s="20" t="s">
        <v>17346</v>
      </c>
      <c r="V1426" s="20" t="s">
        <v>18797</v>
      </c>
      <c r="W1426" s="20"/>
      <c r="X1426" s="20"/>
      <c r="Y1426" s="20" t="s">
        <v>68</v>
      </c>
      <c r="Z1426" s="20" t="s">
        <v>16839</v>
      </c>
      <c r="AA1426" s="20" t="s">
        <v>18735</v>
      </c>
      <c r="AB1426" s="20" t="s">
        <v>68</v>
      </c>
      <c r="AC1426" s="20" t="s">
        <v>68</v>
      </c>
      <c r="AD1426" s="20" t="s">
        <v>68</v>
      </c>
      <c r="AE1426" s="20" t="s">
        <v>18798</v>
      </c>
      <c r="AF1426" s="20" t="s">
        <v>68</v>
      </c>
      <c r="AG1426" s="20" t="s">
        <v>18796</v>
      </c>
      <c r="AH1426" s="20"/>
      <c r="AI1426" s="20" t="s">
        <v>14887</v>
      </c>
      <c r="AJ1426" s="20" t="s">
        <v>14276</v>
      </c>
      <c r="AK1426" s="20" t="s">
        <v>14276</v>
      </c>
      <c r="AL1426" s="20" t="s">
        <v>14788</v>
      </c>
      <c r="AM1426" s="20" t="s">
        <v>15199</v>
      </c>
      <c r="AN1426" s="20" t="s">
        <v>109</v>
      </c>
      <c r="AO1426" s="20"/>
    </row>
    <row r="1427" spans="1:41" x14ac:dyDescent="0.2">
      <c r="A1427" s="20" t="s">
        <v>408</v>
      </c>
      <c r="B1427" s="20" t="s">
        <v>18799</v>
      </c>
      <c r="C1427" s="20" t="s">
        <v>18730</v>
      </c>
      <c r="D1427" s="20" t="s">
        <v>391</v>
      </c>
      <c r="E1427" s="20" t="s">
        <v>411</v>
      </c>
      <c r="F1427" s="20" t="s">
        <v>410</v>
      </c>
      <c r="G1427" s="20" t="s">
        <v>18731</v>
      </c>
      <c r="H1427" s="20" t="s">
        <v>14804</v>
      </c>
      <c r="I1427" s="20" t="s">
        <v>18768</v>
      </c>
      <c r="J1427" s="20" t="s">
        <v>101</v>
      </c>
      <c r="K1427" s="20" t="s">
        <v>14696</v>
      </c>
      <c r="L1427" s="20" t="s">
        <v>17350</v>
      </c>
      <c r="M1427" s="20"/>
      <c r="N1427" s="20" t="s">
        <v>14698</v>
      </c>
      <c r="O1427" s="20" t="s">
        <v>15195</v>
      </c>
      <c r="P1427" s="20" t="s">
        <v>14700</v>
      </c>
      <c r="Q1427" s="20"/>
      <c r="R1427" s="20"/>
      <c r="S1427" s="20" t="s">
        <v>14276</v>
      </c>
      <c r="T1427" s="20" t="s">
        <v>14709</v>
      </c>
      <c r="U1427" s="20" t="s">
        <v>18800</v>
      </c>
      <c r="V1427" s="20" t="s">
        <v>18801</v>
      </c>
      <c r="W1427" s="20"/>
      <c r="X1427" s="20"/>
      <c r="Y1427" s="20" t="s">
        <v>68</v>
      </c>
      <c r="Z1427" s="20" t="s">
        <v>18802</v>
      </c>
      <c r="AA1427" s="20" t="s">
        <v>18735</v>
      </c>
      <c r="AB1427" s="20" t="s">
        <v>68</v>
      </c>
      <c r="AC1427" s="20" t="s">
        <v>68</v>
      </c>
      <c r="AD1427" s="20" t="s">
        <v>68</v>
      </c>
      <c r="AE1427" s="20" t="s">
        <v>18803</v>
      </c>
      <c r="AF1427" s="20" t="s">
        <v>68</v>
      </c>
      <c r="AG1427" s="20" t="s">
        <v>18804</v>
      </c>
      <c r="AH1427" s="20"/>
      <c r="AI1427" s="20" t="s">
        <v>14887</v>
      </c>
      <c r="AJ1427" s="20" t="s">
        <v>14276</v>
      </c>
      <c r="AK1427" s="20" t="s">
        <v>14276</v>
      </c>
      <c r="AL1427" s="20" t="s">
        <v>14788</v>
      </c>
      <c r="AM1427" s="20" t="s">
        <v>15199</v>
      </c>
      <c r="AN1427" s="20" t="s">
        <v>109</v>
      </c>
      <c r="AO1427" s="20"/>
    </row>
    <row r="1428" spans="1:41" x14ac:dyDescent="0.2">
      <c r="A1428" s="20" t="s">
        <v>408</v>
      </c>
      <c r="B1428" s="20" t="s">
        <v>18799</v>
      </c>
      <c r="C1428" s="20" t="s">
        <v>18730</v>
      </c>
      <c r="D1428" s="20" t="s">
        <v>391</v>
      </c>
      <c r="E1428" s="20" t="s">
        <v>411</v>
      </c>
      <c r="F1428" s="20" t="s">
        <v>410</v>
      </c>
      <c r="G1428" s="20" t="s">
        <v>18731</v>
      </c>
      <c r="H1428" s="20" t="s">
        <v>14804</v>
      </c>
      <c r="I1428" s="20" t="s">
        <v>18768</v>
      </c>
      <c r="J1428" s="20" t="s">
        <v>101</v>
      </c>
      <c r="K1428" s="20" t="s">
        <v>14696</v>
      </c>
      <c r="L1428" s="20" t="s">
        <v>17350</v>
      </c>
      <c r="M1428" s="20"/>
      <c r="N1428" s="20" t="s">
        <v>14698</v>
      </c>
      <c r="O1428" s="20" t="s">
        <v>15195</v>
      </c>
      <c r="P1428" s="20" t="s">
        <v>14700</v>
      </c>
      <c r="Q1428" s="20"/>
      <c r="R1428" s="20"/>
      <c r="S1428" s="20" t="s">
        <v>14276</v>
      </c>
      <c r="T1428" s="20" t="s">
        <v>14704</v>
      </c>
      <c r="U1428" s="20" t="s">
        <v>17891</v>
      </c>
      <c r="V1428" s="20" t="s">
        <v>14891</v>
      </c>
      <c r="W1428" s="20"/>
      <c r="X1428" s="20"/>
      <c r="Y1428" s="20" t="s">
        <v>68</v>
      </c>
      <c r="Z1428" s="20" t="s">
        <v>16075</v>
      </c>
      <c r="AA1428" s="20" t="s">
        <v>18735</v>
      </c>
      <c r="AB1428" s="20" t="s">
        <v>68</v>
      </c>
      <c r="AC1428" s="20" t="s">
        <v>68</v>
      </c>
      <c r="AD1428" s="20" t="s">
        <v>68</v>
      </c>
      <c r="AE1428" s="20" t="s">
        <v>18805</v>
      </c>
      <c r="AF1428" s="20" t="s">
        <v>68</v>
      </c>
      <c r="AG1428" s="20" t="s">
        <v>18804</v>
      </c>
      <c r="AH1428" s="20"/>
      <c r="AI1428" s="20" t="s">
        <v>14887</v>
      </c>
      <c r="AJ1428" s="20" t="s">
        <v>14276</v>
      </c>
      <c r="AK1428" s="20" t="s">
        <v>14276</v>
      </c>
      <c r="AL1428" s="20" t="s">
        <v>14788</v>
      </c>
      <c r="AM1428" s="20" t="s">
        <v>15199</v>
      </c>
      <c r="AN1428" s="20" t="s">
        <v>109</v>
      </c>
      <c r="AO1428" s="20"/>
    </row>
    <row r="1429" spans="1:41" x14ac:dyDescent="0.2">
      <c r="A1429" s="20" t="s">
        <v>454</v>
      </c>
      <c r="B1429" s="20" t="s">
        <v>18806</v>
      </c>
      <c r="C1429" s="20" t="s">
        <v>18807</v>
      </c>
      <c r="D1429" s="20" t="s">
        <v>360</v>
      </c>
      <c r="E1429" s="20" t="s">
        <v>457</v>
      </c>
      <c r="F1429" s="20" t="s">
        <v>456</v>
      </c>
      <c r="G1429" s="20" t="s">
        <v>211</v>
      </c>
      <c r="H1429" s="20" t="s">
        <v>110</v>
      </c>
      <c r="I1429" s="20" t="s">
        <v>18808</v>
      </c>
      <c r="J1429" s="20" t="s">
        <v>101</v>
      </c>
      <c r="K1429" s="20" t="s">
        <v>14866</v>
      </c>
      <c r="L1429" s="20" t="s">
        <v>18809</v>
      </c>
      <c r="M1429" s="20"/>
      <c r="N1429" s="20" t="s">
        <v>14698</v>
      </c>
      <c r="O1429" s="20" t="s">
        <v>15195</v>
      </c>
      <c r="P1429" s="20" t="s">
        <v>14735</v>
      </c>
      <c r="Q1429" s="20"/>
      <c r="R1429" s="20"/>
      <c r="S1429" s="20" t="s">
        <v>14276</v>
      </c>
      <c r="T1429" s="20" t="s">
        <v>14709</v>
      </c>
      <c r="U1429" s="20" t="s">
        <v>18810</v>
      </c>
      <c r="V1429" s="20" t="s">
        <v>15144</v>
      </c>
      <c r="W1429" s="20"/>
      <c r="X1429" s="20"/>
      <c r="Y1429" s="20" t="s">
        <v>69</v>
      </c>
      <c r="Z1429" s="20"/>
      <c r="AA1429" s="20" t="s">
        <v>18811</v>
      </c>
      <c r="AB1429" s="20" t="s">
        <v>69</v>
      </c>
      <c r="AC1429" s="20" t="s">
        <v>69</v>
      </c>
      <c r="AD1429" s="20" t="s">
        <v>69</v>
      </c>
      <c r="AE1429" s="20" t="s">
        <v>18812</v>
      </c>
      <c r="AF1429" s="20" t="s">
        <v>68</v>
      </c>
      <c r="AG1429" s="20" t="s">
        <v>18813</v>
      </c>
      <c r="AH1429" s="20"/>
      <c r="AI1429" s="20"/>
      <c r="AJ1429" s="20" t="s">
        <v>14276</v>
      </c>
      <c r="AK1429" s="20" t="s">
        <v>14276</v>
      </c>
      <c r="AL1429" s="20" t="s">
        <v>14283</v>
      </c>
      <c r="AM1429" s="20" t="s">
        <v>15199</v>
      </c>
      <c r="AN1429" s="20" t="s">
        <v>105</v>
      </c>
      <c r="AO1429" s="20"/>
    </row>
    <row r="1430" spans="1:41" x14ac:dyDescent="0.2">
      <c r="A1430" s="20" t="s">
        <v>454</v>
      </c>
      <c r="B1430" s="20" t="s">
        <v>18806</v>
      </c>
      <c r="C1430" s="20" t="s">
        <v>18807</v>
      </c>
      <c r="D1430" s="20" t="s">
        <v>360</v>
      </c>
      <c r="E1430" s="20" t="s">
        <v>457</v>
      </c>
      <c r="F1430" s="20" t="s">
        <v>456</v>
      </c>
      <c r="G1430" s="20" t="s">
        <v>211</v>
      </c>
      <c r="H1430" s="20" t="s">
        <v>110</v>
      </c>
      <c r="I1430" s="20" t="s">
        <v>18808</v>
      </c>
      <c r="J1430" s="20" t="s">
        <v>101</v>
      </c>
      <c r="K1430" s="20" t="s">
        <v>14866</v>
      </c>
      <c r="L1430" s="20" t="s">
        <v>18809</v>
      </c>
      <c r="M1430" s="20"/>
      <c r="N1430" s="20" t="s">
        <v>14746</v>
      </c>
      <c r="O1430" s="20" t="s">
        <v>15195</v>
      </c>
      <c r="P1430" s="20" t="s">
        <v>14735</v>
      </c>
      <c r="Q1430" s="20"/>
      <c r="R1430" s="20"/>
      <c r="S1430" s="20" t="s">
        <v>14276</v>
      </c>
      <c r="T1430" s="20" t="s">
        <v>14709</v>
      </c>
      <c r="U1430" s="20" t="s">
        <v>18814</v>
      </c>
      <c r="V1430" s="20" t="s">
        <v>18815</v>
      </c>
      <c r="W1430" s="20"/>
      <c r="X1430" s="20"/>
      <c r="Y1430" s="20" t="s">
        <v>69</v>
      </c>
      <c r="Z1430" s="20"/>
      <c r="AA1430" s="20" t="s">
        <v>18811</v>
      </c>
      <c r="AB1430" s="20" t="s">
        <v>69</v>
      </c>
      <c r="AC1430" s="20" t="s">
        <v>69</v>
      </c>
      <c r="AD1430" s="20" t="s">
        <v>69</v>
      </c>
      <c r="AE1430" s="20" t="s">
        <v>18816</v>
      </c>
      <c r="AF1430" s="20" t="s">
        <v>68</v>
      </c>
      <c r="AG1430" s="20" t="s">
        <v>18813</v>
      </c>
      <c r="AH1430" s="20"/>
      <c r="AI1430" s="20"/>
      <c r="AJ1430" s="20" t="s">
        <v>14276</v>
      </c>
      <c r="AK1430" s="20" t="s">
        <v>14276</v>
      </c>
      <c r="AL1430" s="20" t="s">
        <v>14283</v>
      </c>
      <c r="AM1430" s="20" t="s">
        <v>15199</v>
      </c>
      <c r="AN1430" s="20" t="s">
        <v>105</v>
      </c>
      <c r="AO1430" s="20"/>
    </row>
    <row r="1431" spans="1:41" x14ac:dyDescent="0.2">
      <c r="A1431" s="20" t="s">
        <v>454</v>
      </c>
      <c r="B1431" s="20" t="s">
        <v>18806</v>
      </c>
      <c r="C1431" s="20" t="s">
        <v>18807</v>
      </c>
      <c r="D1431" s="20" t="s">
        <v>360</v>
      </c>
      <c r="E1431" s="20" t="s">
        <v>457</v>
      </c>
      <c r="F1431" s="20" t="s">
        <v>456</v>
      </c>
      <c r="G1431" s="20" t="s">
        <v>211</v>
      </c>
      <c r="H1431" s="20" t="s">
        <v>110</v>
      </c>
      <c r="I1431" s="20" t="s">
        <v>18808</v>
      </c>
      <c r="J1431" s="20" t="s">
        <v>101</v>
      </c>
      <c r="K1431" s="20" t="s">
        <v>14866</v>
      </c>
      <c r="L1431" s="20" t="s">
        <v>18809</v>
      </c>
      <c r="M1431" s="20"/>
      <c r="N1431" s="20" t="s">
        <v>110</v>
      </c>
      <c r="O1431" s="20" t="s">
        <v>15195</v>
      </c>
      <c r="P1431" s="20" t="s">
        <v>14735</v>
      </c>
      <c r="Q1431" s="20"/>
      <c r="R1431" s="20"/>
      <c r="S1431" s="20" t="s">
        <v>14276</v>
      </c>
      <c r="T1431" s="20" t="s">
        <v>14709</v>
      </c>
      <c r="U1431" s="20" t="s">
        <v>18817</v>
      </c>
      <c r="V1431" s="20" t="s">
        <v>18818</v>
      </c>
      <c r="W1431" s="20"/>
      <c r="X1431" s="20"/>
      <c r="Y1431" s="20" t="s">
        <v>69</v>
      </c>
      <c r="Z1431" s="20"/>
      <c r="AA1431" s="20" t="s">
        <v>18811</v>
      </c>
      <c r="AB1431" s="20" t="s">
        <v>69</v>
      </c>
      <c r="AC1431" s="20" t="s">
        <v>69</v>
      </c>
      <c r="AD1431" s="20" t="s">
        <v>69</v>
      </c>
      <c r="AE1431" s="20" t="s">
        <v>18819</v>
      </c>
      <c r="AF1431" s="20" t="s">
        <v>68</v>
      </c>
      <c r="AG1431" s="20" t="s">
        <v>18813</v>
      </c>
      <c r="AH1431" s="20"/>
      <c r="AI1431" s="20"/>
      <c r="AJ1431" s="20" t="s">
        <v>14276</v>
      </c>
      <c r="AK1431" s="20" t="s">
        <v>14276</v>
      </c>
      <c r="AL1431" s="20" t="s">
        <v>14283</v>
      </c>
      <c r="AM1431" s="20" t="s">
        <v>15199</v>
      </c>
      <c r="AN1431" s="20" t="s">
        <v>105</v>
      </c>
      <c r="AO1431" s="20"/>
    </row>
    <row r="1432" spans="1:41" x14ac:dyDescent="0.2">
      <c r="A1432" s="20" t="s">
        <v>454</v>
      </c>
      <c r="B1432" s="20" t="s">
        <v>18806</v>
      </c>
      <c r="C1432" s="20" t="s">
        <v>18807</v>
      </c>
      <c r="D1432" s="20" t="s">
        <v>360</v>
      </c>
      <c r="E1432" s="20" t="s">
        <v>457</v>
      </c>
      <c r="F1432" s="20" t="s">
        <v>456</v>
      </c>
      <c r="G1432" s="20" t="s">
        <v>211</v>
      </c>
      <c r="H1432" s="20" t="s">
        <v>110</v>
      </c>
      <c r="I1432" s="20" t="s">
        <v>18820</v>
      </c>
      <c r="J1432" s="20" t="s">
        <v>101</v>
      </c>
      <c r="K1432" s="20" t="s">
        <v>14866</v>
      </c>
      <c r="L1432" s="20" t="s">
        <v>18809</v>
      </c>
      <c r="M1432" s="20"/>
      <c r="N1432" s="20" t="s">
        <v>14698</v>
      </c>
      <c r="O1432" s="20" t="s">
        <v>15195</v>
      </c>
      <c r="P1432" s="20" t="s">
        <v>14735</v>
      </c>
      <c r="Q1432" s="20"/>
      <c r="R1432" s="20"/>
      <c r="S1432" s="20" t="s">
        <v>14276</v>
      </c>
      <c r="T1432" s="20" t="s">
        <v>14709</v>
      </c>
      <c r="U1432" s="20" t="s">
        <v>14799</v>
      </c>
      <c r="V1432" s="20" t="s">
        <v>17003</v>
      </c>
      <c r="W1432" s="20"/>
      <c r="X1432" s="20"/>
      <c r="Y1432" s="20" t="s">
        <v>69</v>
      </c>
      <c r="Z1432" s="20"/>
      <c r="AA1432" s="20" t="s">
        <v>18811</v>
      </c>
      <c r="AB1432" s="20" t="s">
        <v>69</v>
      </c>
      <c r="AC1432" s="20" t="s">
        <v>69</v>
      </c>
      <c r="AD1432" s="20" t="s">
        <v>69</v>
      </c>
      <c r="AE1432" s="20" t="s">
        <v>18821</v>
      </c>
      <c r="AF1432" s="20" t="s">
        <v>68</v>
      </c>
      <c r="AG1432" s="20" t="s">
        <v>18822</v>
      </c>
      <c r="AH1432" s="20"/>
      <c r="AI1432" s="20"/>
      <c r="AJ1432" s="20" t="s">
        <v>14276</v>
      </c>
      <c r="AK1432" s="20" t="s">
        <v>14276</v>
      </c>
      <c r="AL1432" s="20" t="s">
        <v>14283</v>
      </c>
      <c r="AM1432" s="20" t="s">
        <v>15199</v>
      </c>
      <c r="AN1432" s="20" t="s">
        <v>105</v>
      </c>
      <c r="AO1432" s="20"/>
    </row>
    <row r="1433" spans="1:41" x14ac:dyDescent="0.2">
      <c r="A1433" s="20" t="s">
        <v>454</v>
      </c>
      <c r="B1433" s="20" t="s">
        <v>18806</v>
      </c>
      <c r="C1433" s="20" t="s">
        <v>18807</v>
      </c>
      <c r="D1433" s="20" t="s">
        <v>360</v>
      </c>
      <c r="E1433" s="20" t="s">
        <v>457</v>
      </c>
      <c r="F1433" s="20" t="s">
        <v>456</v>
      </c>
      <c r="G1433" s="20" t="s">
        <v>211</v>
      </c>
      <c r="H1433" s="20" t="s">
        <v>110</v>
      </c>
      <c r="I1433" s="20" t="s">
        <v>18820</v>
      </c>
      <c r="J1433" s="20" t="s">
        <v>101</v>
      </c>
      <c r="K1433" s="20" t="s">
        <v>14866</v>
      </c>
      <c r="L1433" s="20" t="s">
        <v>18809</v>
      </c>
      <c r="M1433" s="20"/>
      <c r="N1433" s="20" t="s">
        <v>14746</v>
      </c>
      <c r="O1433" s="20" t="s">
        <v>15195</v>
      </c>
      <c r="P1433" s="20" t="s">
        <v>14735</v>
      </c>
      <c r="Q1433" s="20"/>
      <c r="R1433" s="20"/>
      <c r="S1433" s="20" t="s">
        <v>14276</v>
      </c>
      <c r="T1433" s="20" t="s">
        <v>14709</v>
      </c>
      <c r="U1433" s="20" t="s">
        <v>15095</v>
      </c>
      <c r="V1433" s="20" t="s">
        <v>16708</v>
      </c>
      <c r="W1433" s="20"/>
      <c r="X1433" s="20"/>
      <c r="Y1433" s="20" t="s">
        <v>69</v>
      </c>
      <c r="Z1433" s="20"/>
      <c r="AA1433" s="20" t="s">
        <v>18811</v>
      </c>
      <c r="AB1433" s="20" t="s">
        <v>69</v>
      </c>
      <c r="AC1433" s="20" t="s">
        <v>69</v>
      </c>
      <c r="AD1433" s="20" t="s">
        <v>69</v>
      </c>
      <c r="AE1433" s="20" t="s">
        <v>18823</v>
      </c>
      <c r="AF1433" s="20" t="s">
        <v>68</v>
      </c>
      <c r="AG1433" s="20" t="s">
        <v>18822</v>
      </c>
      <c r="AH1433" s="20"/>
      <c r="AI1433" s="20"/>
      <c r="AJ1433" s="20" t="s">
        <v>14276</v>
      </c>
      <c r="AK1433" s="20" t="s">
        <v>14276</v>
      </c>
      <c r="AL1433" s="20" t="s">
        <v>14283</v>
      </c>
      <c r="AM1433" s="20" t="s">
        <v>15199</v>
      </c>
      <c r="AN1433" s="20" t="s">
        <v>105</v>
      </c>
      <c r="AO1433" s="20"/>
    </row>
    <row r="1434" spans="1:41" x14ac:dyDescent="0.2">
      <c r="A1434" s="20" t="s">
        <v>454</v>
      </c>
      <c r="B1434" s="20" t="s">
        <v>18806</v>
      </c>
      <c r="C1434" s="20" t="s">
        <v>18807</v>
      </c>
      <c r="D1434" s="20" t="s">
        <v>360</v>
      </c>
      <c r="E1434" s="20" t="s">
        <v>457</v>
      </c>
      <c r="F1434" s="20" t="s">
        <v>456</v>
      </c>
      <c r="G1434" s="20" t="s">
        <v>211</v>
      </c>
      <c r="H1434" s="20" t="s">
        <v>110</v>
      </c>
      <c r="I1434" s="20" t="s">
        <v>18820</v>
      </c>
      <c r="J1434" s="20" t="s">
        <v>101</v>
      </c>
      <c r="K1434" s="20" t="s">
        <v>14866</v>
      </c>
      <c r="L1434" s="20" t="s">
        <v>18809</v>
      </c>
      <c r="M1434" s="20"/>
      <c r="N1434" s="20" t="s">
        <v>110</v>
      </c>
      <c r="O1434" s="20" t="s">
        <v>15195</v>
      </c>
      <c r="P1434" s="20" t="s">
        <v>14735</v>
      </c>
      <c r="Q1434" s="20"/>
      <c r="R1434" s="20"/>
      <c r="S1434" s="20" t="s">
        <v>14276</v>
      </c>
      <c r="T1434" s="20" t="s">
        <v>14709</v>
      </c>
      <c r="U1434" s="20" t="s">
        <v>15472</v>
      </c>
      <c r="V1434" s="20" t="s">
        <v>14914</v>
      </c>
      <c r="W1434" s="20"/>
      <c r="X1434" s="20"/>
      <c r="Y1434" s="20" t="s">
        <v>69</v>
      </c>
      <c r="Z1434" s="20"/>
      <c r="AA1434" s="20" t="s">
        <v>18811</v>
      </c>
      <c r="AB1434" s="20" t="s">
        <v>69</v>
      </c>
      <c r="AC1434" s="20" t="s">
        <v>69</v>
      </c>
      <c r="AD1434" s="20" t="s">
        <v>69</v>
      </c>
      <c r="AE1434" s="20" t="s">
        <v>18824</v>
      </c>
      <c r="AF1434" s="20" t="s">
        <v>68</v>
      </c>
      <c r="AG1434" s="20" t="s">
        <v>18822</v>
      </c>
      <c r="AH1434" s="20"/>
      <c r="AI1434" s="20"/>
      <c r="AJ1434" s="20" t="s">
        <v>14276</v>
      </c>
      <c r="AK1434" s="20" t="s">
        <v>14276</v>
      </c>
      <c r="AL1434" s="20" t="s">
        <v>14283</v>
      </c>
      <c r="AM1434" s="20" t="s">
        <v>15199</v>
      </c>
      <c r="AN1434" s="20" t="s">
        <v>105</v>
      </c>
      <c r="AO1434" s="20"/>
    </row>
    <row r="1435" spans="1:41" x14ac:dyDescent="0.2">
      <c r="A1435" s="20" t="s">
        <v>459</v>
      </c>
      <c r="B1435" s="20" t="s">
        <v>18825</v>
      </c>
      <c r="C1435" s="20" t="s">
        <v>18826</v>
      </c>
      <c r="D1435" s="20" t="s">
        <v>354</v>
      </c>
      <c r="E1435" s="20" t="s">
        <v>462</v>
      </c>
      <c r="F1435" s="20" t="s">
        <v>461</v>
      </c>
      <c r="G1435" s="20" t="s">
        <v>18827</v>
      </c>
      <c r="H1435" s="20" t="s">
        <v>14730</v>
      </c>
      <c r="I1435" s="20" t="s">
        <v>18828</v>
      </c>
      <c r="J1435" s="20" t="s">
        <v>102</v>
      </c>
      <c r="K1435" s="20" t="s">
        <v>14696</v>
      </c>
      <c r="L1435" s="20" t="s">
        <v>18829</v>
      </c>
      <c r="M1435" s="20"/>
      <c r="N1435" s="20" t="s">
        <v>14742</v>
      </c>
      <c r="O1435" s="20" t="s">
        <v>14761</v>
      </c>
      <c r="P1435" s="20" t="s">
        <v>14787</v>
      </c>
      <c r="Q1435" s="20"/>
      <c r="R1435" s="20"/>
      <c r="S1435" s="20" t="s">
        <v>18830</v>
      </c>
      <c r="T1435" s="20" t="s">
        <v>14737</v>
      </c>
      <c r="U1435" s="20" t="s">
        <v>16919</v>
      </c>
      <c r="V1435" s="20" t="s">
        <v>16846</v>
      </c>
      <c r="W1435" s="20" t="s">
        <v>15736</v>
      </c>
      <c r="X1435" s="20" t="s">
        <v>15659</v>
      </c>
      <c r="Y1435" s="20" t="s">
        <v>69</v>
      </c>
      <c r="Z1435" s="20"/>
      <c r="AA1435" s="20" t="s">
        <v>18831</v>
      </c>
      <c r="AB1435" s="20" t="s">
        <v>69</v>
      </c>
      <c r="AC1435" s="20" t="s">
        <v>68</v>
      </c>
      <c r="AD1435" s="20" t="s">
        <v>68</v>
      </c>
      <c r="AE1435" s="20" t="s">
        <v>18832</v>
      </c>
      <c r="AF1435" s="20" t="s">
        <v>69</v>
      </c>
      <c r="AG1435" s="20" t="s">
        <v>18833</v>
      </c>
      <c r="AH1435" s="20"/>
      <c r="AI1435" s="20" t="s">
        <v>14875</v>
      </c>
      <c r="AJ1435" s="20"/>
      <c r="AK1435" s="20" t="s">
        <v>14223</v>
      </c>
      <c r="AL1435" s="20" t="s">
        <v>14788</v>
      </c>
      <c r="AM1435" s="20" t="s">
        <v>15199</v>
      </c>
      <c r="AN1435" s="20" t="s">
        <v>105</v>
      </c>
      <c r="AO1435" s="20"/>
    </row>
    <row r="1436" spans="1:41" x14ac:dyDescent="0.2">
      <c r="A1436" s="20" t="s">
        <v>459</v>
      </c>
      <c r="B1436" s="20" t="s">
        <v>18825</v>
      </c>
      <c r="C1436" s="20" t="s">
        <v>18826</v>
      </c>
      <c r="D1436" s="20" t="s">
        <v>354</v>
      </c>
      <c r="E1436" s="20" t="s">
        <v>462</v>
      </c>
      <c r="F1436" s="20" t="s">
        <v>461</v>
      </c>
      <c r="G1436" s="20" t="s">
        <v>18827</v>
      </c>
      <c r="H1436" s="20" t="s">
        <v>14730</v>
      </c>
      <c r="I1436" s="20" t="s">
        <v>18828</v>
      </c>
      <c r="J1436" s="20" t="s">
        <v>102</v>
      </c>
      <c r="K1436" s="20" t="s">
        <v>14696</v>
      </c>
      <c r="L1436" s="20" t="s">
        <v>18829</v>
      </c>
      <c r="M1436" s="20"/>
      <c r="N1436" s="20" t="s">
        <v>14742</v>
      </c>
      <c r="O1436" s="20" t="s">
        <v>14761</v>
      </c>
      <c r="P1436" s="20" t="s">
        <v>14787</v>
      </c>
      <c r="Q1436" s="20"/>
      <c r="R1436" s="20"/>
      <c r="S1436" s="20" t="s">
        <v>18830</v>
      </c>
      <c r="T1436" s="20" t="s">
        <v>16193</v>
      </c>
      <c r="U1436" s="20" t="s">
        <v>18834</v>
      </c>
      <c r="V1436" s="20" t="s">
        <v>18835</v>
      </c>
      <c r="W1436" s="20" t="s">
        <v>17163</v>
      </c>
      <c r="X1436" s="20" t="s">
        <v>18836</v>
      </c>
      <c r="Y1436" s="20" t="s">
        <v>69</v>
      </c>
      <c r="Z1436" s="20"/>
      <c r="AA1436" s="20" t="s">
        <v>18831</v>
      </c>
      <c r="AB1436" s="20" t="s">
        <v>69</v>
      </c>
      <c r="AC1436" s="20" t="s">
        <v>68</v>
      </c>
      <c r="AD1436" s="20" t="s">
        <v>68</v>
      </c>
      <c r="AE1436" s="20" t="s">
        <v>18832</v>
      </c>
      <c r="AF1436" s="20" t="s">
        <v>69</v>
      </c>
      <c r="AG1436" s="20" t="s">
        <v>18833</v>
      </c>
      <c r="AH1436" s="20"/>
      <c r="AI1436" s="20" t="s">
        <v>14875</v>
      </c>
      <c r="AJ1436" s="20"/>
      <c r="AK1436" s="20" t="s">
        <v>14223</v>
      </c>
      <c r="AL1436" s="20" t="s">
        <v>14788</v>
      </c>
      <c r="AM1436" s="20" t="s">
        <v>15199</v>
      </c>
      <c r="AN1436" s="20" t="s">
        <v>105</v>
      </c>
      <c r="AO1436" s="20"/>
    </row>
    <row r="1437" spans="1:41" x14ac:dyDescent="0.2">
      <c r="A1437" s="20" t="s">
        <v>459</v>
      </c>
      <c r="B1437" s="20" t="s">
        <v>18825</v>
      </c>
      <c r="C1437" s="20" t="s">
        <v>18826</v>
      </c>
      <c r="D1437" s="20" t="s">
        <v>354</v>
      </c>
      <c r="E1437" s="20" t="s">
        <v>462</v>
      </c>
      <c r="F1437" s="20" t="s">
        <v>461</v>
      </c>
      <c r="G1437" s="20" t="s">
        <v>18827</v>
      </c>
      <c r="H1437" s="20" t="s">
        <v>14730</v>
      </c>
      <c r="I1437" s="20" t="s">
        <v>18828</v>
      </c>
      <c r="J1437" s="20" t="s">
        <v>102</v>
      </c>
      <c r="K1437" s="20" t="s">
        <v>14696</v>
      </c>
      <c r="L1437" s="20" t="s">
        <v>18829</v>
      </c>
      <c r="M1437" s="20"/>
      <c r="N1437" s="20" t="s">
        <v>14742</v>
      </c>
      <c r="O1437" s="20" t="s">
        <v>14761</v>
      </c>
      <c r="P1437" s="20" t="s">
        <v>14787</v>
      </c>
      <c r="Q1437" s="20"/>
      <c r="R1437" s="20"/>
      <c r="S1437" s="20" t="s">
        <v>18837</v>
      </c>
      <c r="T1437" s="20" t="s">
        <v>14737</v>
      </c>
      <c r="U1437" s="20" t="s">
        <v>16919</v>
      </c>
      <c r="V1437" s="20" t="s">
        <v>18645</v>
      </c>
      <c r="W1437" s="20" t="s">
        <v>15736</v>
      </c>
      <c r="X1437" s="20" t="s">
        <v>18723</v>
      </c>
      <c r="Y1437" s="20" t="s">
        <v>69</v>
      </c>
      <c r="Z1437" s="20"/>
      <c r="AA1437" s="20" t="s">
        <v>18831</v>
      </c>
      <c r="AB1437" s="20" t="s">
        <v>69</v>
      </c>
      <c r="AC1437" s="20" t="s">
        <v>68</v>
      </c>
      <c r="AD1437" s="20" t="s">
        <v>68</v>
      </c>
      <c r="AE1437" s="20" t="s">
        <v>18838</v>
      </c>
      <c r="AF1437" s="20" t="s">
        <v>68</v>
      </c>
      <c r="AG1437" s="20" t="s">
        <v>18839</v>
      </c>
      <c r="AH1437" s="20"/>
      <c r="AI1437" s="20" t="s">
        <v>14875</v>
      </c>
      <c r="AJ1437" s="20"/>
      <c r="AK1437" s="20" t="s">
        <v>14232</v>
      </c>
      <c r="AL1437" s="20" t="s">
        <v>14788</v>
      </c>
      <c r="AM1437" s="20" t="s">
        <v>15199</v>
      </c>
      <c r="AN1437" s="20" t="s">
        <v>105</v>
      </c>
      <c r="AO1437" s="20"/>
    </row>
    <row r="1438" spans="1:41" x14ac:dyDescent="0.2">
      <c r="A1438" s="20" t="s">
        <v>459</v>
      </c>
      <c r="B1438" s="20" t="s">
        <v>18825</v>
      </c>
      <c r="C1438" s="20" t="s">
        <v>18826</v>
      </c>
      <c r="D1438" s="20" t="s">
        <v>354</v>
      </c>
      <c r="E1438" s="20" t="s">
        <v>462</v>
      </c>
      <c r="F1438" s="20" t="s">
        <v>461</v>
      </c>
      <c r="G1438" s="20" t="s">
        <v>18827</v>
      </c>
      <c r="H1438" s="20" t="s">
        <v>14730</v>
      </c>
      <c r="I1438" s="20" t="s">
        <v>18828</v>
      </c>
      <c r="J1438" s="20" t="s">
        <v>102</v>
      </c>
      <c r="K1438" s="20" t="s">
        <v>14696</v>
      </c>
      <c r="L1438" s="20" t="s">
        <v>18829</v>
      </c>
      <c r="M1438" s="20"/>
      <c r="N1438" s="20" t="s">
        <v>14742</v>
      </c>
      <c r="O1438" s="20" t="s">
        <v>14761</v>
      </c>
      <c r="P1438" s="20" t="s">
        <v>14787</v>
      </c>
      <c r="Q1438" s="20"/>
      <c r="R1438" s="20"/>
      <c r="S1438" s="20" t="s">
        <v>18837</v>
      </c>
      <c r="T1438" s="20" t="s">
        <v>16193</v>
      </c>
      <c r="U1438" s="20" t="s">
        <v>18834</v>
      </c>
      <c r="V1438" s="20" t="s">
        <v>18377</v>
      </c>
      <c r="W1438" s="20" t="s">
        <v>17163</v>
      </c>
      <c r="X1438" s="20" t="s">
        <v>18840</v>
      </c>
      <c r="Y1438" s="20" t="s">
        <v>69</v>
      </c>
      <c r="Z1438" s="20"/>
      <c r="AA1438" s="20" t="s">
        <v>18831</v>
      </c>
      <c r="AB1438" s="20" t="s">
        <v>69</v>
      </c>
      <c r="AC1438" s="20" t="s">
        <v>68</v>
      </c>
      <c r="AD1438" s="20" t="s">
        <v>68</v>
      </c>
      <c r="AE1438" s="20" t="s">
        <v>18838</v>
      </c>
      <c r="AF1438" s="20" t="s">
        <v>68</v>
      </c>
      <c r="AG1438" s="20" t="s">
        <v>18839</v>
      </c>
      <c r="AH1438" s="20"/>
      <c r="AI1438" s="20" t="s">
        <v>14875</v>
      </c>
      <c r="AJ1438" s="20"/>
      <c r="AK1438" s="20" t="s">
        <v>14232</v>
      </c>
      <c r="AL1438" s="20" t="s">
        <v>14788</v>
      </c>
      <c r="AM1438" s="20" t="s">
        <v>15199</v>
      </c>
      <c r="AN1438" s="20" t="s">
        <v>105</v>
      </c>
      <c r="AO1438" s="20"/>
    </row>
    <row r="1439" spans="1:41" x14ac:dyDescent="0.2">
      <c r="A1439" s="20" t="s">
        <v>459</v>
      </c>
      <c r="B1439" s="20" t="s">
        <v>18825</v>
      </c>
      <c r="C1439" s="20" t="s">
        <v>18826</v>
      </c>
      <c r="D1439" s="20" t="s">
        <v>354</v>
      </c>
      <c r="E1439" s="20" t="s">
        <v>462</v>
      </c>
      <c r="F1439" s="20" t="s">
        <v>461</v>
      </c>
      <c r="G1439" s="20" t="s">
        <v>18827</v>
      </c>
      <c r="H1439" s="20" t="s">
        <v>14730</v>
      </c>
      <c r="I1439" s="20" t="s">
        <v>18828</v>
      </c>
      <c r="J1439" s="20" t="s">
        <v>102</v>
      </c>
      <c r="K1439" s="20" t="s">
        <v>14696</v>
      </c>
      <c r="L1439" s="20" t="s">
        <v>18829</v>
      </c>
      <c r="M1439" s="20"/>
      <c r="N1439" s="20" t="s">
        <v>14742</v>
      </c>
      <c r="O1439" s="20" t="s">
        <v>14761</v>
      </c>
      <c r="P1439" s="20" t="s">
        <v>14787</v>
      </c>
      <c r="Q1439" s="20"/>
      <c r="R1439" s="20"/>
      <c r="S1439" s="20" t="s">
        <v>18841</v>
      </c>
      <c r="T1439" s="20" t="s">
        <v>14737</v>
      </c>
      <c r="U1439" s="20" t="s">
        <v>16919</v>
      </c>
      <c r="V1439" s="20" t="s">
        <v>17278</v>
      </c>
      <c r="W1439" s="20" t="s">
        <v>15736</v>
      </c>
      <c r="X1439" s="20" t="s">
        <v>15688</v>
      </c>
      <c r="Y1439" s="20" t="s">
        <v>69</v>
      </c>
      <c r="Z1439" s="20"/>
      <c r="AA1439" s="20" t="s">
        <v>18831</v>
      </c>
      <c r="AB1439" s="20" t="s">
        <v>69</v>
      </c>
      <c r="AC1439" s="20" t="s">
        <v>68</v>
      </c>
      <c r="AD1439" s="20" t="s">
        <v>68</v>
      </c>
      <c r="AE1439" s="20" t="s">
        <v>18842</v>
      </c>
      <c r="AF1439" s="20" t="s">
        <v>69</v>
      </c>
      <c r="AG1439" s="20" t="s">
        <v>18843</v>
      </c>
      <c r="AH1439" s="20"/>
      <c r="AI1439" s="20" t="s">
        <v>14875</v>
      </c>
      <c r="AJ1439" s="20"/>
      <c r="AK1439" s="20" t="s">
        <v>14229</v>
      </c>
      <c r="AL1439" s="20" t="s">
        <v>14788</v>
      </c>
      <c r="AM1439" s="20" t="s">
        <v>15199</v>
      </c>
      <c r="AN1439" s="20" t="s">
        <v>105</v>
      </c>
      <c r="AO1439" s="20"/>
    </row>
    <row r="1440" spans="1:41" x14ac:dyDescent="0.2">
      <c r="A1440" s="20" t="s">
        <v>459</v>
      </c>
      <c r="B1440" s="20" t="s">
        <v>18825</v>
      </c>
      <c r="C1440" s="20" t="s">
        <v>18826</v>
      </c>
      <c r="D1440" s="20" t="s">
        <v>354</v>
      </c>
      <c r="E1440" s="20" t="s">
        <v>462</v>
      </c>
      <c r="F1440" s="20" t="s">
        <v>461</v>
      </c>
      <c r="G1440" s="20" t="s">
        <v>18827</v>
      </c>
      <c r="H1440" s="20" t="s">
        <v>14730</v>
      </c>
      <c r="I1440" s="20" t="s">
        <v>18828</v>
      </c>
      <c r="J1440" s="20" t="s">
        <v>102</v>
      </c>
      <c r="K1440" s="20" t="s">
        <v>14696</v>
      </c>
      <c r="L1440" s="20" t="s">
        <v>18829</v>
      </c>
      <c r="M1440" s="20"/>
      <c r="N1440" s="20" t="s">
        <v>14742</v>
      </c>
      <c r="O1440" s="20" t="s">
        <v>14761</v>
      </c>
      <c r="P1440" s="20" t="s">
        <v>14787</v>
      </c>
      <c r="Q1440" s="20"/>
      <c r="R1440" s="20"/>
      <c r="S1440" s="20" t="s">
        <v>18841</v>
      </c>
      <c r="T1440" s="20" t="s">
        <v>16193</v>
      </c>
      <c r="U1440" s="20" t="s">
        <v>18834</v>
      </c>
      <c r="V1440" s="20" t="s">
        <v>18012</v>
      </c>
      <c r="W1440" s="20" t="s">
        <v>17163</v>
      </c>
      <c r="X1440" s="20" t="s">
        <v>16142</v>
      </c>
      <c r="Y1440" s="20" t="s">
        <v>69</v>
      </c>
      <c r="Z1440" s="20"/>
      <c r="AA1440" s="20" t="s">
        <v>18831</v>
      </c>
      <c r="AB1440" s="20" t="s">
        <v>69</v>
      </c>
      <c r="AC1440" s="20" t="s">
        <v>68</v>
      </c>
      <c r="AD1440" s="20" t="s">
        <v>68</v>
      </c>
      <c r="AE1440" s="20" t="s">
        <v>18842</v>
      </c>
      <c r="AF1440" s="20" t="s">
        <v>69</v>
      </c>
      <c r="AG1440" s="20" t="s">
        <v>18843</v>
      </c>
      <c r="AH1440" s="20"/>
      <c r="AI1440" s="20" t="s">
        <v>14875</v>
      </c>
      <c r="AJ1440" s="20"/>
      <c r="AK1440" s="20" t="s">
        <v>14229</v>
      </c>
      <c r="AL1440" s="20" t="s">
        <v>14788</v>
      </c>
      <c r="AM1440" s="20" t="s">
        <v>15199</v>
      </c>
      <c r="AN1440" s="20" t="s">
        <v>105</v>
      </c>
      <c r="AO1440" s="20"/>
    </row>
    <row r="1441" spans="1:41" x14ac:dyDescent="0.2">
      <c r="A1441" s="20" t="s">
        <v>459</v>
      </c>
      <c r="B1441" s="20" t="s">
        <v>18825</v>
      </c>
      <c r="C1441" s="20" t="s">
        <v>18826</v>
      </c>
      <c r="D1441" s="20" t="s">
        <v>354</v>
      </c>
      <c r="E1441" s="20" t="s">
        <v>462</v>
      </c>
      <c r="F1441" s="20" t="s">
        <v>461</v>
      </c>
      <c r="G1441" s="20" t="s">
        <v>18827</v>
      </c>
      <c r="H1441" s="20" t="s">
        <v>14730</v>
      </c>
      <c r="I1441" s="20" t="s">
        <v>18828</v>
      </c>
      <c r="J1441" s="20" t="s">
        <v>102</v>
      </c>
      <c r="K1441" s="20" t="s">
        <v>14696</v>
      </c>
      <c r="L1441" s="20" t="s">
        <v>18829</v>
      </c>
      <c r="M1441" s="20"/>
      <c r="N1441" s="20" t="s">
        <v>14742</v>
      </c>
      <c r="O1441" s="20" t="s">
        <v>14761</v>
      </c>
      <c r="P1441" s="20" t="s">
        <v>14787</v>
      </c>
      <c r="Q1441" s="20"/>
      <c r="R1441" s="20"/>
      <c r="S1441" s="20" t="s">
        <v>18830</v>
      </c>
      <c r="T1441" s="20" t="s">
        <v>14737</v>
      </c>
      <c r="U1441" s="20" t="s">
        <v>16919</v>
      </c>
      <c r="V1441" s="20" t="s">
        <v>16893</v>
      </c>
      <c r="W1441" s="20" t="s">
        <v>15736</v>
      </c>
      <c r="X1441" s="20" t="s">
        <v>18844</v>
      </c>
      <c r="Y1441" s="20" t="s">
        <v>69</v>
      </c>
      <c r="Z1441" s="20"/>
      <c r="AA1441" s="20" t="s">
        <v>18831</v>
      </c>
      <c r="AB1441" s="20" t="s">
        <v>69</v>
      </c>
      <c r="AC1441" s="20" t="s">
        <v>68</v>
      </c>
      <c r="AD1441" s="20" t="s">
        <v>68</v>
      </c>
      <c r="AE1441" s="20" t="s">
        <v>18845</v>
      </c>
      <c r="AF1441" s="20" t="s">
        <v>69</v>
      </c>
      <c r="AG1441" s="20" t="s">
        <v>18846</v>
      </c>
      <c r="AH1441" s="20"/>
      <c r="AI1441" s="20" t="s">
        <v>14875</v>
      </c>
      <c r="AJ1441" s="20"/>
      <c r="AK1441" s="20" t="s">
        <v>14223</v>
      </c>
      <c r="AL1441" s="20" t="s">
        <v>14788</v>
      </c>
      <c r="AM1441" s="20" t="s">
        <v>15199</v>
      </c>
      <c r="AN1441" s="20" t="s">
        <v>105</v>
      </c>
      <c r="AO1441" s="20"/>
    </row>
    <row r="1442" spans="1:41" x14ac:dyDescent="0.2">
      <c r="A1442" s="20" t="s">
        <v>459</v>
      </c>
      <c r="B1442" s="20" t="s">
        <v>18825</v>
      </c>
      <c r="C1442" s="20" t="s">
        <v>18826</v>
      </c>
      <c r="D1442" s="20" t="s">
        <v>354</v>
      </c>
      <c r="E1442" s="20" t="s">
        <v>462</v>
      </c>
      <c r="F1442" s="20" t="s">
        <v>461</v>
      </c>
      <c r="G1442" s="20" t="s">
        <v>18827</v>
      </c>
      <c r="H1442" s="20" t="s">
        <v>14730</v>
      </c>
      <c r="I1442" s="20" t="s">
        <v>18828</v>
      </c>
      <c r="J1442" s="20" t="s">
        <v>102</v>
      </c>
      <c r="K1442" s="20" t="s">
        <v>14696</v>
      </c>
      <c r="L1442" s="20" t="s">
        <v>18829</v>
      </c>
      <c r="M1442" s="20"/>
      <c r="N1442" s="20" t="s">
        <v>14742</v>
      </c>
      <c r="O1442" s="20" t="s">
        <v>14761</v>
      </c>
      <c r="P1442" s="20" t="s">
        <v>14787</v>
      </c>
      <c r="Q1442" s="20"/>
      <c r="R1442" s="20"/>
      <c r="S1442" s="20" t="s">
        <v>18830</v>
      </c>
      <c r="T1442" s="20" t="s">
        <v>16193</v>
      </c>
      <c r="U1442" s="20" t="s">
        <v>18834</v>
      </c>
      <c r="V1442" s="20" t="s">
        <v>16809</v>
      </c>
      <c r="W1442" s="20" t="s">
        <v>17163</v>
      </c>
      <c r="X1442" s="20" t="s">
        <v>18847</v>
      </c>
      <c r="Y1442" s="20" t="s">
        <v>69</v>
      </c>
      <c r="Z1442" s="20"/>
      <c r="AA1442" s="20" t="s">
        <v>18831</v>
      </c>
      <c r="AB1442" s="20" t="s">
        <v>69</v>
      </c>
      <c r="AC1442" s="20" t="s">
        <v>68</v>
      </c>
      <c r="AD1442" s="20" t="s">
        <v>68</v>
      </c>
      <c r="AE1442" s="20" t="s">
        <v>18845</v>
      </c>
      <c r="AF1442" s="20" t="s">
        <v>69</v>
      </c>
      <c r="AG1442" s="20" t="s">
        <v>18846</v>
      </c>
      <c r="AH1442" s="20"/>
      <c r="AI1442" s="20" t="s">
        <v>14875</v>
      </c>
      <c r="AJ1442" s="20"/>
      <c r="AK1442" s="20" t="s">
        <v>14223</v>
      </c>
      <c r="AL1442" s="20" t="s">
        <v>14788</v>
      </c>
      <c r="AM1442" s="20" t="s">
        <v>15199</v>
      </c>
      <c r="AN1442" s="20" t="s">
        <v>105</v>
      </c>
      <c r="AO1442" s="20"/>
    </row>
    <row r="1443" spans="1:41" x14ac:dyDescent="0.2">
      <c r="A1443" s="20" t="s">
        <v>469</v>
      </c>
      <c r="B1443" s="20" t="s">
        <v>18848</v>
      </c>
      <c r="C1443" s="20" t="s">
        <v>18849</v>
      </c>
      <c r="D1443" s="20" t="s">
        <v>419</v>
      </c>
      <c r="E1443" s="20" t="s">
        <v>471</v>
      </c>
      <c r="F1443" s="20" t="s">
        <v>393</v>
      </c>
      <c r="G1443" s="20" t="s">
        <v>18850</v>
      </c>
      <c r="H1443" s="20" t="s">
        <v>14897</v>
      </c>
      <c r="I1443" s="20" t="s">
        <v>18851</v>
      </c>
      <c r="J1443" s="20" t="s">
        <v>101</v>
      </c>
      <c r="K1443" s="20" t="s">
        <v>14866</v>
      </c>
      <c r="L1443" s="20" t="s">
        <v>18852</v>
      </c>
      <c r="M1443" s="20"/>
      <c r="N1443" s="20" t="s">
        <v>14786</v>
      </c>
      <c r="O1443" s="20" t="s">
        <v>14761</v>
      </c>
      <c r="P1443" s="20" t="s">
        <v>14700</v>
      </c>
      <c r="Q1443" s="20"/>
      <c r="R1443" s="20"/>
      <c r="S1443" s="20" t="s">
        <v>14223</v>
      </c>
      <c r="T1443" s="20" t="s">
        <v>16531</v>
      </c>
      <c r="U1443" s="20" t="s">
        <v>14914</v>
      </c>
      <c r="V1443" s="20" t="s">
        <v>14799</v>
      </c>
      <c r="W1443" s="20"/>
      <c r="X1443" s="20"/>
      <c r="Y1443" s="20" t="s">
        <v>68</v>
      </c>
      <c r="Z1443" s="20" t="s">
        <v>15857</v>
      </c>
      <c r="AA1443" s="20" t="s">
        <v>18853</v>
      </c>
      <c r="AB1443" s="20" t="s">
        <v>69</v>
      </c>
      <c r="AC1443" s="20" t="s">
        <v>69</v>
      </c>
      <c r="AD1443" s="20" t="s">
        <v>69</v>
      </c>
      <c r="AE1443" s="20" t="s">
        <v>18854</v>
      </c>
      <c r="AF1443" s="20" t="s">
        <v>68</v>
      </c>
      <c r="AG1443" s="20" t="s">
        <v>18855</v>
      </c>
      <c r="AH1443" s="20" t="s">
        <v>18856</v>
      </c>
      <c r="AI1443" s="20" t="s">
        <v>14887</v>
      </c>
      <c r="AJ1443" s="20" t="s">
        <v>14223</v>
      </c>
      <c r="AK1443" s="20" t="s">
        <v>14223</v>
      </c>
      <c r="AL1443" s="20"/>
      <c r="AM1443" s="20"/>
      <c r="AN1443" s="20" t="s">
        <v>108</v>
      </c>
      <c r="AO1443" s="20"/>
    </row>
    <row r="1444" spans="1:41" x14ac:dyDescent="0.2">
      <c r="A1444" s="20" t="s">
        <v>469</v>
      </c>
      <c r="B1444" s="20" t="s">
        <v>18848</v>
      </c>
      <c r="C1444" s="20" t="s">
        <v>18849</v>
      </c>
      <c r="D1444" s="20" t="s">
        <v>419</v>
      </c>
      <c r="E1444" s="20" t="s">
        <v>471</v>
      </c>
      <c r="F1444" s="20" t="s">
        <v>393</v>
      </c>
      <c r="G1444" s="20" t="s">
        <v>18850</v>
      </c>
      <c r="H1444" s="20" t="s">
        <v>14897</v>
      </c>
      <c r="I1444" s="20" t="s">
        <v>18851</v>
      </c>
      <c r="J1444" s="20" t="s">
        <v>101</v>
      </c>
      <c r="K1444" s="20" t="s">
        <v>14866</v>
      </c>
      <c r="L1444" s="20" t="s">
        <v>18852</v>
      </c>
      <c r="M1444" s="20"/>
      <c r="N1444" s="20" t="s">
        <v>14786</v>
      </c>
      <c r="O1444" s="20" t="s">
        <v>14761</v>
      </c>
      <c r="P1444" s="20" t="s">
        <v>14700</v>
      </c>
      <c r="Q1444" s="20"/>
      <c r="R1444" s="20"/>
      <c r="S1444" s="20" t="s">
        <v>14223</v>
      </c>
      <c r="T1444" s="20" t="s">
        <v>16531</v>
      </c>
      <c r="U1444" s="20" t="s">
        <v>14914</v>
      </c>
      <c r="V1444" s="20" t="s">
        <v>14815</v>
      </c>
      <c r="W1444" s="20"/>
      <c r="X1444" s="20"/>
      <c r="Y1444" s="20" t="s">
        <v>68</v>
      </c>
      <c r="Z1444" s="20" t="s">
        <v>15596</v>
      </c>
      <c r="AA1444" s="20" t="s">
        <v>18853</v>
      </c>
      <c r="AB1444" s="20" t="s">
        <v>69</v>
      </c>
      <c r="AC1444" s="20" t="s">
        <v>69</v>
      </c>
      <c r="AD1444" s="20" t="s">
        <v>69</v>
      </c>
      <c r="AE1444" s="20" t="s">
        <v>18857</v>
      </c>
      <c r="AF1444" s="20" t="s">
        <v>69</v>
      </c>
      <c r="AG1444" s="20" t="s">
        <v>18858</v>
      </c>
      <c r="AH1444" s="20" t="s">
        <v>18859</v>
      </c>
      <c r="AI1444" s="20" t="s">
        <v>14887</v>
      </c>
      <c r="AJ1444" s="20" t="s">
        <v>14223</v>
      </c>
      <c r="AK1444" s="20" t="s">
        <v>14223</v>
      </c>
      <c r="AL1444" s="20"/>
      <c r="AM1444" s="20"/>
      <c r="AN1444" s="20" t="s">
        <v>108</v>
      </c>
      <c r="AO1444" s="20"/>
    </row>
    <row r="1445" spans="1:41" x14ac:dyDescent="0.2">
      <c r="A1445" s="20" t="s">
        <v>469</v>
      </c>
      <c r="B1445" s="20" t="s">
        <v>18860</v>
      </c>
      <c r="C1445" s="20" t="s">
        <v>18849</v>
      </c>
      <c r="D1445" s="20" t="s">
        <v>419</v>
      </c>
      <c r="E1445" s="20" t="s">
        <v>471</v>
      </c>
      <c r="F1445" s="20" t="s">
        <v>393</v>
      </c>
      <c r="G1445" s="20" t="s">
        <v>18850</v>
      </c>
      <c r="H1445" s="20" t="s">
        <v>14897</v>
      </c>
      <c r="I1445" s="20" t="s">
        <v>18861</v>
      </c>
      <c r="J1445" s="20" t="s">
        <v>101</v>
      </c>
      <c r="K1445" s="20" t="s">
        <v>14866</v>
      </c>
      <c r="L1445" s="20" t="s">
        <v>18852</v>
      </c>
      <c r="M1445" s="20"/>
      <c r="N1445" s="20" t="s">
        <v>14786</v>
      </c>
      <c r="O1445" s="20" t="s">
        <v>14761</v>
      </c>
      <c r="P1445" s="20" t="s">
        <v>14700</v>
      </c>
      <c r="Q1445" s="20"/>
      <c r="R1445" s="20"/>
      <c r="S1445" s="20" t="s">
        <v>14223</v>
      </c>
      <c r="T1445" s="20" t="s">
        <v>16531</v>
      </c>
      <c r="U1445" s="20" t="s">
        <v>14914</v>
      </c>
      <c r="V1445" s="20" t="s">
        <v>14891</v>
      </c>
      <c r="W1445" s="20"/>
      <c r="X1445" s="20"/>
      <c r="Y1445" s="20" t="s">
        <v>68</v>
      </c>
      <c r="Z1445" s="20" t="s">
        <v>14767</v>
      </c>
      <c r="AA1445" s="20" t="s">
        <v>18853</v>
      </c>
      <c r="AB1445" s="20" t="s">
        <v>69</v>
      </c>
      <c r="AC1445" s="20" t="s">
        <v>69</v>
      </c>
      <c r="AD1445" s="20" t="s">
        <v>69</v>
      </c>
      <c r="AE1445" s="20" t="s">
        <v>18862</v>
      </c>
      <c r="AF1445" s="20" t="s">
        <v>68</v>
      </c>
      <c r="AG1445" s="20" t="s">
        <v>18863</v>
      </c>
      <c r="AH1445" s="20" t="s">
        <v>18864</v>
      </c>
      <c r="AI1445" s="20" t="s">
        <v>14887</v>
      </c>
      <c r="AJ1445" s="20" t="s">
        <v>14223</v>
      </c>
      <c r="AK1445" s="20" t="s">
        <v>14223</v>
      </c>
      <c r="AL1445" s="20"/>
      <c r="AM1445" s="20"/>
      <c r="AN1445" s="20" t="s">
        <v>108</v>
      </c>
      <c r="AO1445" s="20"/>
    </row>
    <row r="1446" spans="1:41" x14ac:dyDescent="0.2">
      <c r="A1446" s="20" t="s">
        <v>469</v>
      </c>
      <c r="B1446" s="20" t="s">
        <v>18860</v>
      </c>
      <c r="C1446" s="20" t="s">
        <v>18849</v>
      </c>
      <c r="D1446" s="20" t="s">
        <v>419</v>
      </c>
      <c r="E1446" s="20" t="s">
        <v>471</v>
      </c>
      <c r="F1446" s="20" t="s">
        <v>393</v>
      </c>
      <c r="G1446" s="20" t="s">
        <v>18850</v>
      </c>
      <c r="H1446" s="20" t="s">
        <v>14897</v>
      </c>
      <c r="I1446" s="20" t="s">
        <v>18861</v>
      </c>
      <c r="J1446" s="20" t="s">
        <v>101</v>
      </c>
      <c r="K1446" s="20" t="s">
        <v>14866</v>
      </c>
      <c r="L1446" s="20" t="s">
        <v>18852</v>
      </c>
      <c r="M1446" s="20"/>
      <c r="N1446" s="20" t="s">
        <v>14786</v>
      </c>
      <c r="O1446" s="20" t="s">
        <v>14761</v>
      </c>
      <c r="P1446" s="20" t="s">
        <v>14700</v>
      </c>
      <c r="Q1446" s="20"/>
      <c r="R1446" s="20"/>
      <c r="S1446" s="20" t="s">
        <v>14223</v>
      </c>
      <c r="T1446" s="20" t="s">
        <v>16531</v>
      </c>
      <c r="U1446" s="20" t="s">
        <v>14763</v>
      </c>
      <c r="V1446" s="20" t="s">
        <v>16486</v>
      </c>
      <c r="W1446" s="20"/>
      <c r="X1446" s="20"/>
      <c r="Y1446" s="20" t="s">
        <v>68</v>
      </c>
      <c r="Z1446" s="20" t="s">
        <v>14791</v>
      </c>
      <c r="AA1446" s="20" t="s">
        <v>18853</v>
      </c>
      <c r="AB1446" s="20" t="s">
        <v>69</v>
      </c>
      <c r="AC1446" s="20" t="s">
        <v>69</v>
      </c>
      <c r="AD1446" s="20" t="s">
        <v>69</v>
      </c>
      <c r="AE1446" s="20" t="s">
        <v>18865</v>
      </c>
      <c r="AF1446" s="20" t="s">
        <v>69</v>
      </c>
      <c r="AG1446" s="20" t="s">
        <v>18866</v>
      </c>
      <c r="AH1446" s="20" t="s">
        <v>18864</v>
      </c>
      <c r="AI1446" s="20" t="s">
        <v>14887</v>
      </c>
      <c r="AJ1446" s="20" t="s">
        <v>14223</v>
      </c>
      <c r="AK1446" s="20" t="s">
        <v>14223</v>
      </c>
      <c r="AL1446" s="20"/>
      <c r="AM1446" s="20"/>
      <c r="AN1446" s="20" t="s">
        <v>108</v>
      </c>
      <c r="AO1446" s="20"/>
    </row>
    <row r="1447" spans="1:41" x14ac:dyDescent="0.2">
      <c r="A1447" s="20" t="s">
        <v>469</v>
      </c>
      <c r="B1447" s="20" t="s">
        <v>18867</v>
      </c>
      <c r="C1447" s="20" t="s">
        <v>18849</v>
      </c>
      <c r="D1447" s="20" t="s">
        <v>419</v>
      </c>
      <c r="E1447" s="20" t="s">
        <v>471</v>
      </c>
      <c r="F1447" s="20" t="s">
        <v>393</v>
      </c>
      <c r="G1447" s="20" t="s">
        <v>18850</v>
      </c>
      <c r="H1447" s="20" t="s">
        <v>14897</v>
      </c>
      <c r="I1447" s="20" t="s">
        <v>18868</v>
      </c>
      <c r="J1447" s="20" t="s">
        <v>101</v>
      </c>
      <c r="K1447" s="20" t="s">
        <v>14866</v>
      </c>
      <c r="L1447" s="20" t="s">
        <v>18852</v>
      </c>
      <c r="M1447" s="20"/>
      <c r="N1447" s="20" t="s">
        <v>14786</v>
      </c>
      <c r="O1447" s="20" t="s">
        <v>14761</v>
      </c>
      <c r="P1447" s="20" t="s">
        <v>14700</v>
      </c>
      <c r="Q1447" s="20"/>
      <c r="R1447" s="20"/>
      <c r="S1447" s="20" t="s">
        <v>14223</v>
      </c>
      <c r="T1447" s="20" t="s">
        <v>16531</v>
      </c>
      <c r="U1447" s="20" t="s">
        <v>14914</v>
      </c>
      <c r="V1447" s="20" t="s">
        <v>14799</v>
      </c>
      <c r="W1447" s="20"/>
      <c r="X1447" s="20"/>
      <c r="Y1447" s="20" t="s">
        <v>68</v>
      </c>
      <c r="Z1447" s="20" t="s">
        <v>14227</v>
      </c>
      <c r="AA1447" s="20" t="s">
        <v>18853</v>
      </c>
      <c r="AB1447" s="20" t="s">
        <v>69</v>
      </c>
      <c r="AC1447" s="20" t="s">
        <v>69</v>
      </c>
      <c r="AD1447" s="20" t="s">
        <v>69</v>
      </c>
      <c r="AE1447" s="20" t="s">
        <v>18869</v>
      </c>
      <c r="AF1447" s="20" t="s">
        <v>68</v>
      </c>
      <c r="AG1447" s="20" t="s">
        <v>18870</v>
      </c>
      <c r="AH1447" s="20" t="s">
        <v>18871</v>
      </c>
      <c r="AI1447" s="20" t="s">
        <v>14887</v>
      </c>
      <c r="AJ1447" s="20" t="s">
        <v>14223</v>
      </c>
      <c r="AK1447" s="20" t="s">
        <v>14223</v>
      </c>
      <c r="AL1447" s="20"/>
      <c r="AM1447" s="20"/>
      <c r="AN1447" s="20" t="s">
        <v>108</v>
      </c>
      <c r="AO1447" s="20"/>
    </row>
    <row r="1448" spans="1:41" x14ac:dyDescent="0.2">
      <c r="A1448" s="20" t="s">
        <v>469</v>
      </c>
      <c r="B1448" s="20" t="s">
        <v>18867</v>
      </c>
      <c r="C1448" s="20" t="s">
        <v>18849</v>
      </c>
      <c r="D1448" s="20" t="s">
        <v>419</v>
      </c>
      <c r="E1448" s="20" t="s">
        <v>471</v>
      </c>
      <c r="F1448" s="20" t="s">
        <v>393</v>
      </c>
      <c r="G1448" s="20" t="s">
        <v>18850</v>
      </c>
      <c r="H1448" s="20" t="s">
        <v>14897</v>
      </c>
      <c r="I1448" s="20" t="s">
        <v>18868</v>
      </c>
      <c r="J1448" s="20" t="s">
        <v>101</v>
      </c>
      <c r="K1448" s="20" t="s">
        <v>14866</v>
      </c>
      <c r="L1448" s="20" t="s">
        <v>18852</v>
      </c>
      <c r="M1448" s="20"/>
      <c r="N1448" s="20" t="s">
        <v>14786</v>
      </c>
      <c r="O1448" s="20" t="s">
        <v>14761</v>
      </c>
      <c r="P1448" s="20" t="s">
        <v>14700</v>
      </c>
      <c r="Q1448" s="20"/>
      <c r="R1448" s="20"/>
      <c r="S1448" s="20" t="s">
        <v>14223</v>
      </c>
      <c r="T1448" s="20" t="s">
        <v>16531</v>
      </c>
      <c r="U1448" s="20" t="s">
        <v>16769</v>
      </c>
      <c r="V1448" s="20" t="s">
        <v>14831</v>
      </c>
      <c r="W1448" s="20"/>
      <c r="X1448" s="20"/>
      <c r="Y1448" s="20" t="s">
        <v>68</v>
      </c>
      <c r="Z1448" s="20" t="s">
        <v>15661</v>
      </c>
      <c r="AA1448" s="20" t="s">
        <v>18853</v>
      </c>
      <c r="AB1448" s="20" t="s">
        <v>69</v>
      </c>
      <c r="AC1448" s="20" t="s">
        <v>69</v>
      </c>
      <c r="AD1448" s="20" t="s">
        <v>69</v>
      </c>
      <c r="AE1448" s="20" t="s">
        <v>18872</v>
      </c>
      <c r="AF1448" s="20" t="s">
        <v>69</v>
      </c>
      <c r="AG1448" s="20" t="s">
        <v>18873</v>
      </c>
      <c r="AH1448" s="20" t="s">
        <v>18859</v>
      </c>
      <c r="AI1448" s="20" t="s">
        <v>14887</v>
      </c>
      <c r="AJ1448" s="20" t="s">
        <v>14223</v>
      </c>
      <c r="AK1448" s="20" t="s">
        <v>14223</v>
      </c>
      <c r="AL1448" s="20"/>
      <c r="AM1448" s="20"/>
      <c r="AN1448" s="20" t="s">
        <v>108</v>
      </c>
      <c r="AO1448" s="20"/>
    </row>
    <row r="1449" spans="1:41" x14ac:dyDescent="0.2">
      <c r="A1449" s="20" t="s">
        <v>384</v>
      </c>
      <c r="B1449" s="20" t="s">
        <v>18874</v>
      </c>
      <c r="C1449" s="20" t="s">
        <v>18875</v>
      </c>
      <c r="D1449" s="20" t="s">
        <v>347</v>
      </c>
      <c r="E1449" s="20" t="s">
        <v>387</v>
      </c>
      <c r="F1449" s="20" t="s">
        <v>386</v>
      </c>
      <c r="G1449" s="20" t="s">
        <v>15354</v>
      </c>
      <c r="H1449" s="20" t="s">
        <v>110</v>
      </c>
      <c r="I1449" s="20" t="s">
        <v>18876</v>
      </c>
      <c r="J1449" s="20" t="s">
        <v>101</v>
      </c>
      <c r="K1449" s="20" t="s">
        <v>14696</v>
      </c>
      <c r="L1449" s="20" t="s">
        <v>18877</v>
      </c>
      <c r="M1449" s="20"/>
      <c r="N1449" s="20" t="s">
        <v>15255</v>
      </c>
      <c r="O1449" s="20" t="s">
        <v>15195</v>
      </c>
      <c r="P1449" s="20" t="s">
        <v>14700</v>
      </c>
      <c r="Q1449" s="20" t="s">
        <v>14276</v>
      </c>
      <c r="R1449" s="20"/>
      <c r="S1449" s="20" t="s">
        <v>18878</v>
      </c>
      <c r="T1449" s="20" t="s">
        <v>14709</v>
      </c>
      <c r="U1449" s="20" t="s">
        <v>18879</v>
      </c>
      <c r="V1449" s="20" t="s">
        <v>15492</v>
      </c>
      <c r="W1449" s="20"/>
      <c r="X1449" s="20"/>
      <c r="Y1449" s="20" t="s">
        <v>68</v>
      </c>
      <c r="Z1449" s="20" t="s">
        <v>18880</v>
      </c>
      <c r="AA1449" s="20" t="s">
        <v>14883</v>
      </c>
      <c r="AB1449" s="20" t="s">
        <v>69</v>
      </c>
      <c r="AC1449" s="20"/>
      <c r="AD1449" s="20" t="s">
        <v>69</v>
      </c>
      <c r="AE1449" s="20" t="s">
        <v>18881</v>
      </c>
      <c r="AF1449" s="20" t="s">
        <v>68</v>
      </c>
      <c r="AG1449" s="20" t="s">
        <v>18882</v>
      </c>
      <c r="AH1449" s="20"/>
      <c r="AI1449" s="20" t="s">
        <v>14887</v>
      </c>
      <c r="AJ1449" s="20" t="s">
        <v>14276</v>
      </c>
      <c r="AK1449" s="20" t="s">
        <v>14276</v>
      </c>
      <c r="AL1449" s="20"/>
      <c r="AM1449" s="20" t="s">
        <v>15199</v>
      </c>
      <c r="AN1449" s="20" t="s">
        <v>110</v>
      </c>
      <c r="AO1449" s="20"/>
    </row>
    <row r="1450" spans="1:41" x14ac:dyDescent="0.2">
      <c r="A1450" s="20" t="s">
        <v>384</v>
      </c>
      <c r="B1450" s="20" t="s">
        <v>18874</v>
      </c>
      <c r="C1450" s="20" t="s">
        <v>18875</v>
      </c>
      <c r="D1450" s="20" t="s">
        <v>347</v>
      </c>
      <c r="E1450" s="20" t="s">
        <v>387</v>
      </c>
      <c r="F1450" s="20" t="s">
        <v>386</v>
      </c>
      <c r="G1450" s="20" t="s">
        <v>15354</v>
      </c>
      <c r="H1450" s="20" t="s">
        <v>110</v>
      </c>
      <c r="I1450" s="20" t="s">
        <v>18876</v>
      </c>
      <c r="J1450" s="20" t="s">
        <v>101</v>
      </c>
      <c r="K1450" s="20" t="s">
        <v>14696</v>
      </c>
      <c r="L1450" s="20" t="s">
        <v>18877</v>
      </c>
      <c r="M1450" s="20"/>
      <c r="N1450" s="20" t="s">
        <v>15255</v>
      </c>
      <c r="O1450" s="20" t="s">
        <v>15195</v>
      </c>
      <c r="P1450" s="20" t="s">
        <v>14700</v>
      </c>
      <c r="Q1450" s="20" t="s">
        <v>14276</v>
      </c>
      <c r="R1450" s="20"/>
      <c r="S1450" s="20" t="s">
        <v>18878</v>
      </c>
      <c r="T1450" s="20" t="s">
        <v>14704</v>
      </c>
      <c r="U1450" s="20" t="s">
        <v>14831</v>
      </c>
      <c r="V1450" s="20" t="s">
        <v>14892</v>
      </c>
      <c r="W1450" s="20"/>
      <c r="X1450" s="20"/>
      <c r="Y1450" s="20" t="s">
        <v>68</v>
      </c>
      <c r="Z1450" s="20" t="s">
        <v>14946</v>
      </c>
      <c r="AA1450" s="20" t="s">
        <v>14883</v>
      </c>
      <c r="AB1450" s="20" t="s">
        <v>69</v>
      </c>
      <c r="AC1450" s="20"/>
      <c r="AD1450" s="20" t="s">
        <v>69</v>
      </c>
      <c r="AE1450" s="20" t="s">
        <v>18881</v>
      </c>
      <c r="AF1450" s="20" t="s">
        <v>68</v>
      </c>
      <c r="AG1450" s="20" t="s">
        <v>18882</v>
      </c>
      <c r="AH1450" s="20"/>
      <c r="AI1450" s="20" t="s">
        <v>14887</v>
      </c>
      <c r="AJ1450" s="20" t="s">
        <v>14276</v>
      </c>
      <c r="AK1450" s="20" t="s">
        <v>14276</v>
      </c>
      <c r="AL1450" s="20"/>
      <c r="AM1450" s="20" t="s">
        <v>15199</v>
      </c>
      <c r="AN1450" s="20" t="s">
        <v>110</v>
      </c>
      <c r="AO1450" s="20"/>
    </row>
    <row r="1451" spans="1:41" x14ac:dyDescent="0.2">
      <c r="A1451" s="20" t="s">
        <v>384</v>
      </c>
      <c r="B1451" s="20" t="s">
        <v>18874</v>
      </c>
      <c r="C1451" s="20" t="s">
        <v>18875</v>
      </c>
      <c r="D1451" s="20" t="s">
        <v>347</v>
      </c>
      <c r="E1451" s="20" t="s">
        <v>387</v>
      </c>
      <c r="F1451" s="20" t="s">
        <v>386</v>
      </c>
      <c r="G1451" s="20" t="s">
        <v>15354</v>
      </c>
      <c r="H1451" s="20" t="s">
        <v>110</v>
      </c>
      <c r="I1451" s="20" t="s">
        <v>18876</v>
      </c>
      <c r="J1451" s="20" t="s">
        <v>101</v>
      </c>
      <c r="K1451" s="20" t="s">
        <v>14696</v>
      </c>
      <c r="L1451" s="20" t="s">
        <v>18877</v>
      </c>
      <c r="M1451" s="20"/>
      <c r="N1451" s="20" t="s">
        <v>14746</v>
      </c>
      <c r="O1451" s="20" t="s">
        <v>15195</v>
      </c>
      <c r="P1451" s="20" t="s">
        <v>14700</v>
      </c>
      <c r="Q1451" s="20" t="s">
        <v>14276</v>
      </c>
      <c r="R1451" s="20"/>
      <c r="S1451" s="20" t="s">
        <v>18878</v>
      </c>
      <c r="T1451" s="20" t="s">
        <v>14709</v>
      </c>
      <c r="U1451" s="20" t="s">
        <v>18883</v>
      </c>
      <c r="V1451" s="20" t="s">
        <v>18884</v>
      </c>
      <c r="W1451" s="20"/>
      <c r="X1451" s="20"/>
      <c r="Y1451" s="20" t="s">
        <v>68</v>
      </c>
      <c r="Z1451" s="20" t="s">
        <v>18885</v>
      </c>
      <c r="AA1451" s="20" t="s">
        <v>14883</v>
      </c>
      <c r="AB1451" s="20" t="s">
        <v>69</v>
      </c>
      <c r="AC1451" s="20"/>
      <c r="AD1451" s="20" t="s">
        <v>69</v>
      </c>
      <c r="AE1451" s="20" t="s">
        <v>18886</v>
      </c>
      <c r="AF1451" s="20" t="s">
        <v>68</v>
      </c>
      <c r="AG1451" s="20" t="s">
        <v>18882</v>
      </c>
      <c r="AH1451" s="20"/>
      <c r="AI1451" s="20" t="s">
        <v>14887</v>
      </c>
      <c r="AJ1451" s="20" t="s">
        <v>14276</v>
      </c>
      <c r="AK1451" s="20" t="s">
        <v>14276</v>
      </c>
      <c r="AL1451" s="20"/>
      <c r="AM1451" s="20" t="s">
        <v>15199</v>
      </c>
      <c r="AN1451" s="20" t="s">
        <v>110</v>
      </c>
      <c r="AO1451" s="20"/>
    </row>
    <row r="1452" spans="1:41" x14ac:dyDescent="0.2">
      <c r="A1452" s="20" t="s">
        <v>384</v>
      </c>
      <c r="B1452" s="20" t="s">
        <v>18874</v>
      </c>
      <c r="C1452" s="20" t="s">
        <v>18875</v>
      </c>
      <c r="D1452" s="20" t="s">
        <v>347</v>
      </c>
      <c r="E1452" s="20" t="s">
        <v>387</v>
      </c>
      <c r="F1452" s="20" t="s">
        <v>386</v>
      </c>
      <c r="G1452" s="20" t="s">
        <v>15354</v>
      </c>
      <c r="H1452" s="20" t="s">
        <v>110</v>
      </c>
      <c r="I1452" s="20" t="s">
        <v>18876</v>
      </c>
      <c r="J1452" s="20" t="s">
        <v>101</v>
      </c>
      <c r="K1452" s="20" t="s">
        <v>14696</v>
      </c>
      <c r="L1452" s="20" t="s">
        <v>18877</v>
      </c>
      <c r="M1452" s="20"/>
      <c r="N1452" s="20" t="s">
        <v>14746</v>
      </c>
      <c r="O1452" s="20" t="s">
        <v>15195</v>
      </c>
      <c r="P1452" s="20" t="s">
        <v>14700</v>
      </c>
      <c r="Q1452" s="20" t="s">
        <v>14276</v>
      </c>
      <c r="R1452" s="20"/>
      <c r="S1452" s="20" t="s">
        <v>18878</v>
      </c>
      <c r="T1452" s="20" t="s">
        <v>14704</v>
      </c>
      <c r="U1452" s="20" t="s">
        <v>14891</v>
      </c>
      <c r="V1452" s="20" t="s">
        <v>14892</v>
      </c>
      <c r="W1452" s="20"/>
      <c r="X1452" s="20"/>
      <c r="Y1452" s="20" t="s">
        <v>68</v>
      </c>
      <c r="Z1452" s="20" t="s">
        <v>15207</v>
      </c>
      <c r="AA1452" s="20" t="s">
        <v>14883</v>
      </c>
      <c r="AB1452" s="20" t="s">
        <v>69</v>
      </c>
      <c r="AC1452" s="20"/>
      <c r="AD1452" s="20" t="s">
        <v>69</v>
      </c>
      <c r="AE1452" s="20" t="s">
        <v>18886</v>
      </c>
      <c r="AF1452" s="20" t="s">
        <v>68</v>
      </c>
      <c r="AG1452" s="20" t="s">
        <v>18882</v>
      </c>
      <c r="AH1452" s="20"/>
      <c r="AI1452" s="20" t="s">
        <v>14887</v>
      </c>
      <c r="AJ1452" s="20" t="s">
        <v>14276</v>
      </c>
      <c r="AK1452" s="20" t="s">
        <v>14276</v>
      </c>
      <c r="AL1452" s="20"/>
      <c r="AM1452" s="20" t="s">
        <v>15199</v>
      </c>
      <c r="AN1452" s="20" t="s">
        <v>110</v>
      </c>
      <c r="AO1452" s="20"/>
    </row>
    <row r="1453" spans="1:41" x14ac:dyDescent="0.2">
      <c r="A1453" s="20" t="s">
        <v>384</v>
      </c>
      <c r="B1453" s="20" t="s">
        <v>18874</v>
      </c>
      <c r="C1453" s="20" t="s">
        <v>18875</v>
      </c>
      <c r="D1453" s="20" t="s">
        <v>347</v>
      </c>
      <c r="E1453" s="20" t="s">
        <v>387</v>
      </c>
      <c r="F1453" s="20" t="s">
        <v>386</v>
      </c>
      <c r="G1453" s="20" t="s">
        <v>15354</v>
      </c>
      <c r="H1453" s="20" t="s">
        <v>110</v>
      </c>
      <c r="I1453" s="20" t="s">
        <v>18876</v>
      </c>
      <c r="J1453" s="20" t="s">
        <v>101</v>
      </c>
      <c r="K1453" s="20" t="s">
        <v>14696</v>
      </c>
      <c r="L1453" s="20" t="s">
        <v>18877</v>
      </c>
      <c r="M1453" s="20"/>
      <c r="N1453" s="20" t="s">
        <v>15258</v>
      </c>
      <c r="O1453" s="20" t="s">
        <v>15195</v>
      </c>
      <c r="P1453" s="20" t="s">
        <v>14700</v>
      </c>
      <c r="Q1453" s="20" t="s">
        <v>14276</v>
      </c>
      <c r="R1453" s="20"/>
      <c r="S1453" s="20" t="s">
        <v>18878</v>
      </c>
      <c r="T1453" s="20" t="s">
        <v>14709</v>
      </c>
      <c r="U1453" s="20" t="s">
        <v>18887</v>
      </c>
      <c r="V1453" s="20" t="s">
        <v>18888</v>
      </c>
      <c r="W1453" s="20"/>
      <c r="X1453" s="20"/>
      <c r="Y1453" s="20" t="s">
        <v>68</v>
      </c>
      <c r="Z1453" s="20" t="s">
        <v>18887</v>
      </c>
      <c r="AA1453" s="20" t="s">
        <v>14883</v>
      </c>
      <c r="AB1453" s="20" t="s">
        <v>69</v>
      </c>
      <c r="AC1453" s="20"/>
      <c r="AD1453" s="20" t="s">
        <v>69</v>
      </c>
      <c r="AE1453" s="20" t="s">
        <v>18889</v>
      </c>
      <c r="AF1453" s="20" t="s">
        <v>68</v>
      </c>
      <c r="AG1453" s="20" t="s">
        <v>18882</v>
      </c>
      <c r="AH1453" s="20"/>
      <c r="AI1453" s="20" t="s">
        <v>14887</v>
      </c>
      <c r="AJ1453" s="20" t="s">
        <v>14276</v>
      </c>
      <c r="AK1453" s="20" t="s">
        <v>14276</v>
      </c>
      <c r="AL1453" s="20"/>
      <c r="AM1453" s="20" t="s">
        <v>15199</v>
      </c>
      <c r="AN1453" s="20" t="s">
        <v>110</v>
      </c>
      <c r="AO1453" s="20"/>
    </row>
    <row r="1454" spans="1:41" x14ac:dyDescent="0.2">
      <c r="A1454" s="20" t="s">
        <v>384</v>
      </c>
      <c r="B1454" s="20" t="s">
        <v>18874</v>
      </c>
      <c r="C1454" s="20" t="s">
        <v>18875</v>
      </c>
      <c r="D1454" s="20" t="s">
        <v>347</v>
      </c>
      <c r="E1454" s="20" t="s">
        <v>387</v>
      </c>
      <c r="F1454" s="20" t="s">
        <v>386</v>
      </c>
      <c r="G1454" s="20" t="s">
        <v>15354</v>
      </c>
      <c r="H1454" s="20" t="s">
        <v>110</v>
      </c>
      <c r="I1454" s="20" t="s">
        <v>18876</v>
      </c>
      <c r="J1454" s="20" t="s">
        <v>101</v>
      </c>
      <c r="K1454" s="20" t="s">
        <v>14696</v>
      </c>
      <c r="L1454" s="20" t="s">
        <v>18877</v>
      </c>
      <c r="M1454" s="20"/>
      <c r="N1454" s="20" t="s">
        <v>15258</v>
      </c>
      <c r="O1454" s="20" t="s">
        <v>15195</v>
      </c>
      <c r="P1454" s="20" t="s">
        <v>14700</v>
      </c>
      <c r="Q1454" s="20" t="s">
        <v>14276</v>
      </c>
      <c r="R1454" s="20"/>
      <c r="S1454" s="20" t="s">
        <v>18878</v>
      </c>
      <c r="T1454" s="20" t="s">
        <v>14704</v>
      </c>
      <c r="U1454" s="20" t="s">
        <v>14892</v>
      </c>
      <c r="V1454" s="20" t="s">
        <v>15585</v>
      </c>
      <c r="W1454" s="20"/>
      <c r="X1454" s="20"/>
      <c r="Y1454" s="20" t="s">
        <v>68</v>
      </c>
      <c r="Z1454" s="20" t="s">
        <v>15556</v>
      </c>
      <c r="AA1454" s="20" t="s">
        <v>14883</v>
      </c>
      <c r="AB1454" s="20" t="s">
        <v>69</v>
      </c>
      <c r="AC1454" s="20"/>
      <c r="AD1454" s="20" t="s">
        <v>69</v>
      </c>
      <c r="AE1454" s="20" t="s">
        <v>18889</v>
      </c>
      <c r="AF1454" s="20" t="s">
        <v>68</v>
      </c>
      <c r="AG1454" s="20" t="s">
        <v>18882</v>
      </c>
      <c r="AH1454" s="20"/>
      <c r="AI1454" s="20" t="s">
        <v>14887</v>
      </c>
      <c r="AJ1454" s="20" t="s">
        <v>14276</v>
      </c>
      <c r="AK1454" s="20" t="s">
        <v>14276</v>
      </c>
      <c r="AL1454" s="20"/>
      <c r="AM1454" s="20" t="s">
        <v>15199</v>
      </c>
      <c r="AN1454" s="20" t="s">
        <v>110</v>
      </c>
      <c r="AO1454" s="20"/>
    </row>
    <row r="1455" spans="1:41" x14ac:dyDescent="0.2">
      <c r="A1455" s="20" t="s">
        <v>384</v>
      </c>
      <c r="B1455" s="20" t="s">
        <v>18874</v>
      </c>
      <c r="C1455" s="20" t="s">
        <v>18875</v>
      </c>
      <c r="D1455" s="20" t="s">
        <v>347</v>
      </c>
      <c r="E1455" s="20" t="s">
        <v>387</v>
      </c>
      <c r="F1455" s="20" t="s">
        <v>386</v>
      </c>
      <c r="G1455" s="20" t="s">
        <v>15354</v>
      </c>
      <c r="H1455" s="20" t="s">
        <v>110</v>
      </c>
      <c r="I1455" s="20" t="s">
        <v>18876</v>
      </c>
      <c r="J1455" s="20" t="s">
        <v>101</v>
      </c>
      <c r="K1455" s="20" t="s">
        <v>14696</v>
      </c>
      <c r="L1455" s="20" t="s">
        <v>18877</v>
      </c>
      <c r="M1455" s="20"/>
      <c r="N1455" s="20" t="s">
        <v>15258</v>
      </c>
      <c r="O1455" s="20" t="s">
        <v>15195</v>
      </c>
      <c r="P1455" s="20" t="s">
        <v>14700</v>
      </c>
      <c r="Q1455" s="20" t="s">
        <v>14276</v>
      </c>
      <c r="R1455" s="20"/>
      <c r="S1455" s="20" t="s">
        <v>18878</v>
      </c>
      <c r="T1455" s="20" t="s">
        <v>14709</v>
      </c>
      <c r="U1455" s="20" t="s">
        <v>18890</v>
      </c>
      <c r="V1455" s="20" t="s">
        <v>18891</v>
      </c>
      <c r="W1455" s="20"/>
      <c r="X1455" s="20"/>
      <c r="Y1455" s="20" t="s">
        <v>68</v>
      </c>
      <c r="Z1455" s="20" t="s">
        <v>18892</v>
      </c>
      <c r="AA1455" s="20" t="s">
        <v>14883</v>
      </c>
      <c r="AB1455" s="20" t="s">
        <v>69</v>
      </c>
      <c r="AC1455" s="20"/>
      <c r="AD1455" s="20" t="s">
        <v>69</v>
      </c>
      <c r="AE1455" s="20" t="s">
        <v>18893</v>
      </c>
      <c r="AF1455" s="20" t="s">
        <v>68</v>
      </c>
      <c r="AG1455" s="20" t="s">
        <v>18882</v>
      </c>
      <c r="AH1455" s="20"/>
      <c r="AI1455" s="20" t="s">
        <v>14887</v>
      </c>
      <c r="AJ1455" s="20" t="s">
        <v>14276</v>
      </c>
      <c r="AK1455" s="20" t="s">
        <v>14276</v>
      </c>
      <c r="AL1455" s="20"/>
      <c r="AM1455" s="20" t="s">
        <v>15199</v>
      </c>
      <c r="AN1455" s="20" t="s">
        <v>110</v>
      </c>
      <c r="AO1455" s="20"/>
    </row>
    <row r="1456" spans="1:41" x14ac:dyDescent="0.2">
      <c r="A1456" s="20" t="s">
        <v>384</v>
      </c>
      <c r="B1456" s="20" t="s">
        <v>18874</v>
      </c>
      <c r="C1456" s="20" t="s">
        <v>18875</v>
      </c>
      <c r="D1456" s="20" t="s">
        <v>347</v>
      </c>
      <c r="E1456" s="20" t="s">
        <v>387</v>
      </c>
      <c r="F1456" s="20" t="s">
        <v>386</v>
      </c>
      <c r="G1456" s="20" t="s">
        <v>15354</v>
      </c>
      <c r="H1456" s="20" t="s">
        <v>110</v>
      </c>
      <c r="I1456" s="20" t="s">
        <v>18876</v>
      </c>
      <c r="J1456" s="20" t="s">
        <v>101</v>
      </c>
      <c r="K1456" s="20" t="s">
        <v>14696</v>
      </c>
      <c r="L1456" s="20" t="s">
        <v>18877</v>
      </c>
      <c r="M1456" s="20"/>
      <c r="N1456" s="20" t="s">
        <v>15258</v>
      </c>
      <c r="O1456" s="20" t="s">
        <v>15195</v>
      </c>
      <c r="P1456" s="20" t="s">
        <v>14700</v>
      </c>
      <c r="Q1456" s="20" t="s">
        <v>14276</v>
      </c>
      <c r="R1456" s="20"/>
      <c r="S1456" s="20" t="s">
        <v>18878</v>
      </c>
      <c r="T1456" s="20" t="s">
        <v>14704</v>
      </c>
      <c r="U1456" s="20" t="s">
        <v>14795</v>
      </c>
      <c r="V1456" s="20" t="s">
        <v>15207</v>
      </c>
      <c r="W1456" s="20"/>
      <c r="X1456" s="20"/>
      <c r="Y1456" s="20" t="s">
        <v>68</v>
      </c>
      <c r="Z1456" s="20" t="s">
        <v>14800</v>
      </c>
      <c r="AA1456" s="20" t="s">
        <v>14883</v>
      </c>
      <c r="AB1456" s="20" t="s">
        <v>69</v>
      </c>
      <c r="AC1456" s="20"/>
      <c r="AD1456" s="20" t="s">
        <v>69</v>
      </c>
      <c r="AE1456" s="20" t="s">
        <v>18893</v>
      </c>
      <c r="AF1456" s="20" t="s">
        <v>68</v>
      </c>
      <c r="AG1456" s="20" t="s">
        <v>18882</v>
      </c>
      <c r="AH1456" s="20"/>
      <c r="AI1456" s="20" t="s">
        <v>14887</v>
      </c>
      <c r="AJ1456" s="20" t="s">
        <v>14276</v>
      </c>
      <c r="AK1456" s="20" t="s">
        <v>14276</v>
      </c>
      <c r="AL1456" s="20"/>
      <c r="AM1456" s="20" t="s">
        <v>15199</v>
      </c>
      <c r="AN1456" s="20" t="s">
        <v>110</v>
      </c>
      <c r="AO1456" s="20"/>
    </row>
    <row r="1457" spans="1:41" x14ac:dyDescent="0.2">
      <c r="A1457" s="20" t="s">
        <v>384</v>
      </c>
      <c r="B1457" s="20" t="s">
        <v>18874</v>
      </c>
      <c r="C1457" s="20" t="s">
        <v>18875</v>
      </c>
      <c r="D1457" s="20" t="s">
        <v>347</v>
      </c>
      <c r="E1457" s="20" t="s">
        <v>387</v>
      </c>
      <c r="F1457" s="20" t="s">
        <v>386</v>
      </c>
      <c r="G1457" s="20" t="s">
        <v>15354</v>
      </c>
      <c r="H1457" s="20" t="s">
        <v>110</v>
      </c>
      <c r="I1457" s="20" t="s">
        <v>18876</v>
      </c>
      <c r="J1457" s="20" t="s">
        <v>101</v>
      </c>
      <c r="K1457" s="20" t="s">
        <v>14696</v>
      </c>
      <c r="L1457" s="20" t="s">
        <v>18877</v>
      </c>
      <c r="M1457" s="20"/>
      <c r="N1457" s="20" t="s">
        <v>110</v>
      </c>
      <c r="O1457" s="20" t="s">
        <v>15195</v>
      </c>
      <c r="P1457" s="20" t="s">
        <v>14700</v>
      </c>
      <c r="Q1457" s="20" t="s">
        <v>14276</v>
      </c>
      <c r="R1457" s="20"/>
      <c r="S1457" s="20" t="s">
        <v>18878</v>
      </c>
      <c r="T1457" s="20" t="s">
        <v>14709</v>
      </c>
      <c r="U1457" s="20" t="s">
        <v>16697</v>
      </c>
      <c r="V1457" s="20" t="s">
        <v>18894</v>
      </c>
      <c r="W1457" s="20"/>
      <c r="X1457" s="20"/>
      <c r="Y1457" s="20" t="s">
        <v>68</v>
      </c>
      <c r="Z1457" s="20" t="s">
        <v>18895</v>
      </c>
      <c r="AA1457" s="20" t="s">
        <v>14883</v>
      </c>
      <c r="AB1457" s="20" t="s">
        <v>69</v>
      </c>
      <c r="AC1457" s="20"/>
      <c r="AD1457" s="20" t="s">
        <v>69</v>
      </c>
      <c r="AE1457" s="20" t="s">
        <v>18896</v>
      </c>
      <c r="AF1457" s="20" t="s">
        <v>68</v>
      </c>
      <c r="AG1457" s="20" t="s">
        <v>18882</v>
      </c>
      <c r="AH1457" s="20"/>
      <c r="AI1457" s="20" t="s">
        <v>14887</v>
      </c>
      <c r="AJ1457" s="20" t="s">
        <v>14276</v>
      </c>
      <c r="AK1457" s="20" t="s">
        <v>14276</v>
      </c>
      <c r="AL1457" s="20"/>
      <c r="AM1457" s="20" t="s">
        <v>15199</v>
      </c>
      <c r="AN1457" s="20" t="s">
        <v>110</v>
      </c>
      <c r="AO1457" s="20"/>
    </row>
    <row r="1458" spans="1:41" x14ac:dyDescent="0.2">
      <c r="A1458" s="20" t="s">
        <v>384</v>
      </c>
      <c r="B1458" s="20" t="s">
        <v>18874</v>
      </c>
      <c r="C1458" s="20" t="s">
        <v>18875</v>
      </c>
      <c r="D1458" s="20" t="s">
        <v>347</v>
      </c>
      <c r="E1458" s="20" t="s">
        <v>387</v>
      </c>
      <c r="F1458" s="20" t="s">
        <v>386</v>
      </c>
      <c r="G1458" s="20" t="s">
        <v>15354</v>
      </c>
      <c r="H1458" s="20" t="s">
        <v>110</v>
      </c>
      <c r="I1458" s="20" t="s">
        <v>18876</v>
      </c>
      <c r="J1458" s="20" t="s">
        <v>101</v>
      </c>
      <c r="K1458" s="20" t="s">
        <v>14696</v>
      </c>
      <c r="L1458" s="20" t="s">
        <v>18877</v>
      </c>
      <c r="M1458" s="20"/>
      <c r="N1458" s="20" t="s">
        <v>110</v>
      </c>
      <c r="O1458" s="20" t="s">
        <v>15195</v>
      </c>
      <c r="P1458" s="20" t="s">
        <v>14700</v>
      </c>
      <c r="Q1458" s="20" t="s">
        <v>14276</v>
      </c>
      <c r="R1458" s="20"/>
      <c r="S1458" s="20" t="s">
        <v>18878</v>
      </c>
      <c r="T1458" s="20" t="s">
        <v>14704</v>
      </c>
      <c r="U1458" s="20" t="s">
        <v>14812</v>
      </c>
      <c r="V1458" s="20" t="s">
        <v>14778</v>
      </c>
      <c r="W1458" s="20"/>
      <c r="X1458" s="20"/>
      <c r="Y1458" s="20" t="s">
        <v>68</v>
      </c>
      <c r="Z1458" s="20" t="s">
        <v>14952</v>
      </c>
      <c r="AA1458" s="20" t="s">
        <v>14883</v>
      </c>
      <c r="AB1458" s="20" t="s">
        <v>69</v>
      </c>
      <c r="AC1458" s="20"/>
      <c r="AD1458" s="20" t="s">
        <v>69</v>
      </c>
      <c r="AE1458" s="20" t="s">
        <v>18896</v>
      </c>
      <c r="AF1458" s="20" t="s">
        <v>68</v>
      </c>
      <c r="AG1458" s="20" t="s">
        <v>18882</v>
      </c>
      <c r="AH1458" s="20"/>
      <c r="AI1458" s="20" t="s">
        <v>14887</v>
      </c>
      <c r="AJ1458" s="20" t="s">
        <v>14276</v>
      </c>
      <c r="AK1458" s="20" t="s">
        <v>14276</v>
      </c>
      <c r="AL1458" s="20"/>
      <c r="AM1458" s="20" t="s">
        <v>15199</v>
      </c>
      <c r="AN1458" s="20" t="s">
        <v>110</v>
      </c>
      <c r="AO1458" s="20"/>
    </row>
    <row r="1459" spans="1:41" x14ac:dyDescent="0.2">
      <c r="A1459" s="20" t="s">
        <v>384</v>
      </c>
      <c r="B1459" s="20" t="s">
        <v>18874</v>
      </c>
      <c r="C1459" s="20" t="s">
        <v>18875</v>
      </c>
      <c r="D1459" s="20" t="s">
        <v>347</v>
      </c>
      <c r="E1459" s="20" t="s">
        <v>387</v>
      </c>
      <c r="F1459" s="20" t="s">
        <v>386</v>
      </c>
      <c r="G1459" s="20" t="s">
        <v>15354</v>
      </c>
      <c r="H1459" s="20" t="s">
        <v>110</v>
      </c>
      <c r="I1459" s="20" t="s">
        <v>18876</v>
      </c>
      <c r="J1459" s="20" t="s">
        <v>101</v>
      </c>
      <c r="K1459" s="20" t="s">
        <v>14696</v>
      </c>
      <c r="L1459" s="20" t="s">
        <v>18877</v>
      </c>
      <c r="M1459" s="20"/>
      <c r="N1459" s="20" t="s">
        <v>14698</v>
      </c>
      <c r="O1459" s="20" t="s">
        <v>15195</v>
      </c>
      <c r="P1459" s="20" t="s">
        <v>14700</v>
      </c>
      <c r="Q1459" s="20" t="s">
        <v>14276</v>
      </c>
      <c r="R1459" s="20"/>
      <c r="S1459" s="20" t="s">
        <v>18878</v>
      </c>
      <c r="T1459" s="20" t="s">
        <v>14709</v>
      </c>
      <c r="U1459" s="20" t="s">
        <v>18897</v>
      </c>
      <c r="V1459" s="20" t="s">
        <v>18777</v>
      </c>
      <c r="W1459" s="20"/>
      <c r="X1459" s="20"/>
      <c r="Y1459" s="20" t="s">
        <v>68</v>
      </c>
      <c r="Z1459" s="20" t="s">
        <v>18898</v>
      </c>
      <c r="AA1459" s="20" t="s">
        <v>14883</v>
      </c>
      <c r="AB1459" s="20" t="s">
        <v>69</v>
      </c>
      <c r="AC1459" s="20"/>
      <c r="AD1459" s="20" t="s">
        <v>69</v>
      </c>
      <c r="AE1459" s="20" t="s">
        <v>18899</v>
      </c>
      <c r="AF1459" s="20" t="s">
        <v>68</v>
      </c>
      <c r="AG1459" s="20" t="s">
        <v>18882</v>
      </c>
      <c r="AH1459" s="20"/>
      <c r="AI1459" s="20" t="s">
        <v>14887</v>
      </c>
      <c r="AJ1459" s="20" t="s">
        <v>14276</v>
      </c>
      <c r="AK1459" s="20" t="s">
        <v>14276</v>
      </c>
      <c r="AL1459" s="20"/>
      <c r="AM1459" s="20" t="s">
        <v>15199</v>
      </c>
      <c r="AN1459" s="20" t="s">
        <v>110</v>
      </c>
      <c r="AO1459" s="20"/>
    </row>
    <row r="1460" spans="1:41" x14ac:dyDescent="0.2">
      <c r="A1460" s="20" t="s">
        <v>384</v>
      </c>
      <c r="B1460" s="20" t="s">
        <v>18874</v>
      </c>
      <c r="C1460" s="20" t="s">
        <v>18875</v>
      </c>
      <c r="D1460" s="20" t="s">
        <v>347</v>
      </c>
      <c r="E1460" s="20" t="s">
        <v>387</v>
      </c>
      <c r="F1460" s="20" t="s">
        <v>386</v>
      </c>
      <c r="G1460" s="20" t="s">
        <v>15354</v>
      </c>
      <c r="H1460" s="20" t="s">
        <v>110</v>
      </c>
      <c r="I1460" s="20" t="s">
        <v>18876</v>
      </c>
      <c r="J1460" s="20" t="s">
        <v>101</v>
      </c>
      <c r="K1460" s="20" t="s">
        <v>14696</v>
      </c>
      <c r="L1460" s="20" t="s">
        <v>18877</v>
      </c>
      <c r="M1460" s="20"/>
      <c r="N1460" s="20" t="s">
        <v>14698</v>
      </c>
      <c r="O1460" s="20" t="s">
        <v>15195</v>
      </c>
      <c r="P1460" s="20" t="s">
        <v>14700</v>
      </c>
      <c r="Q1460" s="20" t="s">
        <v>14276</v>
      </c>
      <c r="R1460" s="20"/>
      <c r="S1460" s="20" t="s">
        <v>18878</v>
      </c>
      <c r="T1460" s="20" t="s">
        <v>14704</v>
      </c>
      <c r="U1460" s="20" t="s">
        <v>15095</v>
      </c>
      <c r="V1460" s="20" t="s">
        <v>14827</v>
      </c>
      <c r="W1460" s="20"/>
      <c r="X1460" s="20"/>
      <c r="Y1460" s="20" t="s">
        <v>68</v>
      </c>
      <c r="Z1460" s="20" t="s">
        <v>14764</v>
      </c>
      <c r="AA1460" s="20" t="s">
        <v>14883</v>
      </c>
      <c r="AB1460" s="20" t="s">
        <v>69</v>
      </c>
      <c r="AC1460" s="20"/>
      <c r="AD1460" s="20" t="s">
        <v>69</v>
      </c>
      <c r="AE1460" s="20" t="s">
        <v>18899</v>
      </c>
      <c r="AF1460" s="20" t="s">
        <v>68</v>
      </c>
      <c r="AG1460" s="20" t="s">
        <v>18882</v>
      </c>
      <c r="AH1460" s="20"/>
      <c r="AI1460" s="20" t="s">
        <v>14887</v>
      </c>
      <c r="AJ1460" s="20" t="s">
        <v>14276</v>
      </c>
      <c r="AK1460" s="20" t="s">
        <v>14276</v>
      </c>
      <c r="AL1460" s="20"/>
      <c r="AM1460" s="20" t="s">
        <v>15199</v>
      </c>
      <c r="AN1460" s="20" t="s">
        <v>110</v>
      </c>
      <c r="AO1460" s="20"/>
    </row>
    <row r="1461" spans="1:41" x14ac:dyDescent="0.2">
      <c r="A1461" s="20" t="s">
        <v>384</v>
      </c>
      <c r="B1461" s="20" t="s">
        <v>18874</v>
      </c>
      <c r="C1461" s="20" t="s">
        <v>18875</v>
      </c>
      <c r="D1461" s="20" t="s">
        <v>347</v>
      </c>
      <c r="E1461" s="20" t="s">
        <v>387</v>
      </c>
      <c r="F1461" s="20" t="s">
        <v>386</v>
      </c>
      <c r="G1461" s="20" t="s">
        <v>15354</v>
      </c>
      <c r="H1461" s="20" t="s">
        <v>110</v>
      </c>
      <c r="I1461" s="20" t="s">
        <v>18876</v>
      </c>
      <c r="J1461" s="20" t="s">
        <v>101</v>
      </c>
      <c r="K1461" s="20" t="s">
        <v>14696</v>
      </c>
      <c r="L1461" s="20" t="s">
        <v>18877</v>
      </c>
      <c r="M1461" s="20"/>
      <c r="N1461" s="20" t="s">
        <v>14889</v>
      </c>
      <c r="O1461" s="20" t="s">
        <v>15195</v>
      </c>
      <c r="P1461" s="20" t="s">
        <v>14700</v>
      </c>
      <c r="Q1461" s="20" t="s">
        <v>14276</v>
      </c>
      <c r="R1461" s="20"/>
      <c r="S1461" s="20" t="s">
        <v>18878</v>
      </c>
      <c r="T1461" s="20" t="s">
        <v>14709</v>
      </c>
      <c r="U1461" s="20" t="s">
        <v>15013</v>
      </c>
      <c r="V1461" s="20" t="s">
        <v>18900</v>
      </c>
      <c r="W1461" s="20"/>
      <c r="X1461" s="20"/>
      <c r="Y1461" s="20" t="s">
        <v>68</v>
      </c>
      <c r="Z1461" s="20" t="s">
        <v>18901</v>
      </c>
      <c r="AA1461" s="20" t="s">
        <v>14883</v>
      </c>
      <c r="AB1461" s="20" t="s">
        <v>69</v>
      </c>
      <c r="AC1461" s="20"/>
      <c r="AD1461" s="20" t="s">
        <v>69</v>
      </c>
      <c r="AE1461" s="20" t="s">
        <v>18902</v>
      </c>
      <c r="AF1461" s="20" t="s">
        <v>68</v>
      </c>
      <c r="AG1461" s="20" t="s">
        <v>18882</v>
      </c>
      <c r="AH1461" s="20"/>
      <c r="AI1461" s="20" t="s">
        <v>14887</v>
      </c>
      <c r="AJ1461" s="20" t="s">
        <v>14276</v>
      </c>
      <c r="AK1461" s="20" t="s">
        <v>14276</v>
      </c>
      <c r="AL1461" s="20"/>
      <c r="AM1461" s="20" t="s">
        <v>15199</v>
      </c>
      <c r="AN1461" s="20" t="s">
        <v>110</v>
      </c>
      <c r="AO1461" s="20"/>
    </row>
    <row r="1462" spans="1:41" x14ac:dyDescent="0.2">
      <c r="A1462" s="20" t="s">
        <v>384</v>
      </c>
      <c r="B1462" s="20" t="s">
        <v>18874</v>
      </c>
      <c r="C1462" s="20" t="s">
        <v>18875</v>
      </c>
      <c r="D1462" s="20" t="s">
        <v>347</v>
      </c>
      <c r="E1462" s="20" t="s">
        <v>387</v>
      </c>
      <c r="F1462" s="20" t="s">
        <v>386</v>
      </c>
      <c r="G1462" s="20" t="s">
        <v>15354</v>
      </c>
      <c r="H1462" s="20" t="s">
        <v>110</v>
      </c>
      <c r="I1462" s="20" t="s">
        <v>18876</v>
      </c>
      <c r="J1462" s="20" t="s">
        <v>101</v>
      </c>
      <c r="K1462" s="20" t="s">
        <v>14696</v>
      </c>
      <c r="L1462" s="20" t="s">
        <v>18877</v>
      </c>
      <c r="M1462" s="20"/>
      <c r="N1462" s="20" t="s">
        <v>14889</v>
      </c>
      <c r="O1462" s="20" t="s">
        <v>15195</v>
      </c>
      <c r="P1462" s="20" t="s">
        <v>14700</v>
      </c>
      <c r="Q1462" s="20" t="s">
        <v>14276</v>
      </c>
      <c r="R1462" s="20"/>
      <c r="S1462" s="20" t="s">
        <v>18878</v>
      </c>
      <c r="T1462" s="20" t="s">
        <v>14704</v>
      </c>
      <c r="U1462" s="20" t="s">
        <v>15473</v>
      </c>
      <c r="V1462" s="20" t="s">
        <v>14946</v>
      </c>
      <c r="W1462" s="20"/>
      <c r="X1462" s="20"/>
      <c r="Y1462" s="20" t="s">
        <v>68</v>
      </c>
      <c r="Z1462" s="20" t="s">
        <v>14946</v>
      </c>
      <c r="AA1462" s="20" t="s">
        <v>14883</v>
      </c>
      <c r="AB1462" s="20" t="s">
        <v>69</v>
      </c>
      <c r="AC1462" s="20"/>
      <c r="AD1462" s="20" t="s">
        <v>69</v>
      </c>
      <c r="AE1462" s="20" t="s">
        <v>18902</v>
      </c>
      <c r="AF1462" s="20" t="s">
        <v>68</v>
      </c>
      <c r="AG1462" s="20" t="s">
        <v>18882</v>
      </c>
      <c r="AH1462" s="20"/>
      <c r="AI1462" s="20" t="s">
        <v>14887</v>
      </c>
      <c r="AJ1462" s="20" t="s">
        <v>14276</v>
      </c>
      <c r="AK1462" s="20" t="s">
        <v>14276</v>
      </c>
      <c r="AL1462" s="20"/>
      <c r="AM1462" s="20" t="s">
        <v>15199</v>
      </c>
      <c r="AN1462" s="20" t="s">
        <v>110</v>
      </c>
      <c r="AO1462" s="20"/>
    </row>
    <row r="1463" spans="1:41" x14ac:dyDescent="0.2">
      <c r="A1463" s="20" t="s">
        <v>384</v>
      </c>
      <c r="B1463" s="20" t="s">
        <v>18903</v>
      </c>
      <c r="C1463" s="20" t="s">
        <v>18875</v>
      </c>
      <c r="D1463" s="20" t="s">
        <v>347</v>
      </c>
      <c r="E1463" s="20" t="s">
        <v>387</v>
      </c>
      <c r="F1463" s="20" t="s">
        <v>386</v>
      </c>
      <c r="G1463" s="20" t="s">
        <v>15354</v>
      </c>
      <c r="H1463" s="20" t="s">
        <v>110</v>
      </c>
      <c r="I1463" s="20" t="s">
        <v>18904</v>
      </c>
      <c r="J1463" s="20" t="s">
        <v>101</v>
      </c>
      <c r="K1463" s="20" t="s">
        <v>14696</v>
      </c>
      <c r="L1463" s="20" t="s">
        <v>18905</v>
      </c>
      <c r="M1463" s="20"/>
      <c r="N1463" s="20" t="s">
        <v>15255</v>
      </c>
      <c r="O1463" s="20" t="s">
        <v>15195</v>
      </c>
      <c r="P1463" s="20" t="s">
        <v>14700</v>
      </c>
      <c r="Q1463" s="20" t="s">
        <v>14276</v>
      </c>
      <c r="R1463" s="20"/>
      <c r="S1463" s="20" t="s">
        <v>18878</v>
      </c>
      <c r="T1463" s="20" t="s">
        <v>14709</v>
      </c>
      <c r="U1463" s="20" t="s">
        <v>18906</v>
      </c>
      <c r="V1463" s="20" t="s">
        <v>18770</v>
      </c>
      <c r="W1463" s="20"/>
      <c r="X1463" s="20"/>
      <c r="Y1463" s="20" t="s">
        <v>68</v>
      </c>
      <c r="Z1463" s="20" t="s">
        <v>18907</v>
      </c>
      <c r="AA1463" s="20" t="s">
        <v>14740</v>
      </c>
      <c r="AB1463" s="20" t="s">
        <v>69</v>
      </c>
      <c r="AC1463" s="20"/>
      <c r="AD1463" s="20" t="s">
        <v>69</v>
      </c>
      <c r="AE1463" s="20" t="s">
        <v>18908</v>
      </c>
      <c r="AF1463" s="20" t="s">
        <v>68</v>
      </c>
      <c r="AG1463" s="20" t="s">
        <v>18909</v>
      </c>
      <c r="AH1463" s="20"/>
      <c r="AI1463" s="20" t="s">
        <v>14887</v>
      </c>
      <c r="AJ1463" s="20" t="s">
        <v>14276</v>
      </c>
      <c r="AK1463" s="20" t="s">
        <v>14276</v>
      </c>
      <c r="AL1463" s="20"/>
      <c r="AM1463" s="20" t="s">
        <v>15199</v>
      </c>
      <c r="AN1463" s="20" t="s">
        <v>110</v>
      </c>
      <c r="AO1463" s="20"/>
    </row>
    <row r="1464" spans="1:41" x14ac:dyDescent="0.2">
      <c r="A1464" s="20" t="s">
        <v>384</v>
      </c>
      <c r="B1464" s="20" t="s">
        <v>18903</v>
      </c>
      <c r="C1464" s="20" t="s">
        <v>18875</v>
      </c>
      <c r="D1464" s="20" t="s">
        <v>347</v>
      </c>
      <c r="E1464" s="20" t="s">
        <v>387</v>
      </c>
      <c r="F1464" s="20" t="s">
        <v>386</v>
      </c>
      <c r="G1464" s="20" t="s">
        <v>15354</v>
      </c>
      <c r="H1464" s="20" t="s">
        <v>110</v>
      </c>
      <c r="I1464" s="20" t="s">
        <v>18904</v>
      </c>
      <c r="J1464" s="20" t="s">
        <v>101</v>
      </c>
      <c r="K1464" s="20" t="s">
        <v>14696</v>
      </c>
      <c r="L1464" s="20" t="s">
        <v>18905</v>
      </c>
      <c r="M1464" s="20"/>
      <c r="N1464" s="20" t="s">
        <v>15255</v>
      </c>
      <c r="O1464" s="20" t="s">
        <v>15195</v>
      </c>
      <c r="P1464" s="20" t="s">
        <v>14700</v>
      </c>
      <c r="Q1464" s="20" t="s">
        <v>14276</v>
      </c>
      <c r="R1464" s="20"/>
      <c r="S1464" s="20" t="s">
        <v>18878</v>
      </c>
      <c r="T1464" s="20" t="s">
        <v>14704</v>
      </c>
      <c r="U1464" s="20" t="s">
        <v>14946</v>
      </c>
      <c r="V1464" s="20" t="s">
        <v>16532</v>
      </c>
      <c r="W1464" s="20"/>
      <c r="X1464" s="20"/>
      <c r="Y1464" s="20" t="s">
        <v>68</v>
      </c>
      <c r="Z1464" s="20" t="s">
        <v>16007</v>
      </c>
      <c r="AA1464" s="20" t="s">
        <v>14740</v>
      </c>
      <c r="AB1464" s="20" t="s">
        <v>69</v>
      </c>
      <c r="AC1464" s="20"/>
      <c r="AD1464" s="20" t="s">
        <v>69</v>
      </c>
      <c r="AE1464" s="20" t="s">
        <v>18908</v>
      </c>
      <c r="AF1464" s="20" t="s">
        <v>68</v>
      </c>
      <c r="AG1464" s="20" t="s">
        <v>18909</v>
      </c>
      <c r="AH1464" s="20"/>
      <c r="AI1464" s="20" t="s">
        <v>14887</v>
      </c>
      <c r="AJ1464" s="20" t="s">
        <v>14276</v>
      </c>
      <c r="AK1464" s="20" t="s">
        <v>14276</v>
      </c>
      <c r="AL1464" s="20"/>
      <c r="AM1464" s="20" t="s">
        <v>15199</v>
      </c>
      <c r="AN1464" s="20" t="s">
        <v>110</v>
      </c>
      <c r="AO1464" s="20"/>
    </row>
    <row r="1465" spans="1:41" x14ac:dyDescent="0.2">
      <c r="A1465" s="20" t="s">
        <v>384</v>
      </c>
      <c r="B1465" s="20" t="s">
        <v>18903</v>
      </c>
      <c r="C1465" s="20" t="s">
        <v>18875</v>
      </c>
      <c r="D1465" s="20" t="s">
        <v>347</v>
      </c>
      <c r="E1465" s="20" t="s">
        <v>387</v>
      </c>
      <c r="F1465" s="20" t="s">
        <v>386</v>
      </c>
      <c r="G1465" s="20" t="s">
        <v>15354</v>
      </c>
      <c r="H1465" s="20" t="s">
        <v>110</v>
      </c>
      <c r="I1465" s="20" t="s">
        <v>18904</v>
      </c>
      <c r="J1465" s="20" t="s">
        <v>101</v>
      </c>
      <c r="K1465" s="20" t="s">
        <v>14696</v>
      </c>
      <c r="L1465" s="20" t="s">
        <v>18905</v>
      </c>
      <c r="M1465" s="20"/>
      <c r="N1465" s="20" t="s">
        <v>14746</v>
      </c>
      <c r="O1465" s="20" t="s">
        <v>15195</v>
      </c>
      <c r="P1465" s="20" t="s">
        <v>14700</v>
      </c>
      <c r="Q1465" s="20" t="s">
        <v>14276</v>
      </c>
      <c r="R1465" s="20"/>
      <c r="S1465" s="20" t="s">
        <v>18878</v>
      </c>
      <c r="T1465" s="20" t="s">
        <v>14709</v>
      </c>
      <c r="U1465" s="20" t="s">
        <v>18910</v>
      </c>
      <c r="V1465" s="20" t="s">
        <v>14964</v>
      </c>
      <c r="W1465" s="20"/>
      <c r="X1465" s="20"/>
      <c r="Y1465" s="20" t="s">
        <v>68</v>
      </c>
      <c r="Z1465" s="20" t="s">
        <v>15506</v>
      </c>
      <c r="AA1465" s="20" t="s">
        <v>14740</v>
      </c>
      <c r="AB1465" s="20" t="s">
        <v>69</v>
      </c>
      <c r="AC1465" s="20"/>
      <c r="AD1465" s="20" t="s">
        <v>69</v>
      </c>
      <c r="AE1465" s="20" t="s">
        <v>18911</v>
      </c>
      <c r="AF1465" s="20" t="s">
        <v>68</v>
      </c>
      <c r="AG1465" s="20" t="s">
        <v>18909</v>
      </c>
      <c r="AH1465" s="20"/>
      <c r="AI1465" s="20" t="s">
        <v>14887</v>
      </c>
      <c r="AJ1465" s="20" t="s">
        <v>14276</v>
      </c>
      <c r="AK1465" s="20" t="s">
        <v>14276</v>
      </c>
      <c r="AL1465" s="20"/>
      <c r="AM1465" s="20" t="s">
        <v>15199</v>
      </c>
      <c r="AN1465" s="20" t="s">
        <v>110</v>
      </c>
      <c r="AO1465" s="20"/>
    </row>
    <row r="1466" spans="1:41" x14ac:dyDescent="0.2">
      <c r="A1466" s="20" t="s">
        <v>384</v>
      </c>
      <c r="B1466" s="20" t="s">
        <v>18903</v>
      </c>
      <c r="C1466" s="20" t="s">
        <v>18875</v>
      </c>
      <c r="D1466" s="20" t="s">
        <v>347</v>
      </c>
      <c r="E1466" s="20" t="s">
        <v>387</v>
      </c>
      <c r="F1466" s="20" t="s">
        <v>386</v>
      </c>
      <c r="G1466" s="20" t="s">
        <v>15354</v>
      </c>
      <c r="H1466" s="20" t="s">
        <v>110</v>
      </c>
      <c r="I1466" s="20" t="s">
        <v>18904</v>
      </c>
      <c r="J1466" s="20" t="s">
        <v>101</v>
      </c>
      <c r="K1466" s="20" t="s">
        <v>14696</v>
      </c>
      <c r="L1466" s="20" t="s">
        <v>18905</v>
      </c>
      <c r="M1466" s="20"/>
      <c r="N1466" s="20" t="s">
        <v>14746</v>
      </c>
      <c r="O1466" s="20" t="s">
        <v>15195</v>
      </c>
      <c r="P1466" s="20" t="s">
        <v>14700</v>
      </c>
      <c r="Q1466" s="20" t="s">
        <v>14276</v>
      </c>
      <c r="R1466" s="20"/>
      <c r="S1466" s="20" t="s">
        <v>18878</v>
      </c>
      <c r="T1466" s="20" t="s">
        <v>14704</v>
      </c>
      <c r="U1466" s="20" t="s">
        <v>14800</v>
      </c>
      <c r="V1466" s="20" t="s">
        <v>17932</v>
      </c>
      <c r="W1466" s="20"/>
      <c r="X1466" s="20"/>
      <c r="Y1466" s="20" t="s">
        <v>68</v>
      </c>
      <c r="Z1466" s="20" t="s">
        <v>14860</v>
      </c>
      <c r="AA1466" s="20" t="s">
        <v>14740</v>
      </c>
      <c r="AB1466" s="20" t="s">
        <v>69</v>
      </c>
      <c r="AC1466" s="20"/>
      <c r="AD1466" s="20" t="s">
        <v>69</v>
      </c>
      <c r="AE1466" s="20" t="s">
        <v>18911</v>
      </c>
      <c r="AF1466" s="20" t="s">
        <v>68</v>
      </c>
      <c r="AG1466" s="20" t="s">
        <v>18909</v>
      </c>
      <c r="AH1466" s="20"/>
      <c r="AI1466" s="20" t="s">
        <v>14887</v>
      </c>
      <c r="AJ1466" s="20" t="s">
        <v>14276</v>
      </c>
      <c r="AK1466" s="20" t="s">
        <v>14276</v>
      </c>
      <c r="AL1466" s="20"/>
      <c r="AM1466" s="20" t="s">
        <v>15199</v>
      </c>
      <c r="AN1466" s="20" t="s">
        <v>110</v>
      </c>
      <c r="AO1466" s="20"/>
    </row>
    <row r="1467" spans="1:41" x14ac:dyDescent="0.2">
      <c r="A1467" s="20" t="s">
        <v>384</v>
      </c>
      <c r="B1467" s="20" t="s">
        <v>18903</v>
      </c>
      <c r="C1467" s="20" t="s">
        <v>18875</v>
      </c>
      <c r="D1467" s="20" t="s">
        <v>347</v>
      </c>
      <c r="E1467" s="20" t="s">
        <v>387</v>
      </c>
      <c r="F1467" s="20" t="s">
        <v>386</v>
      </c>
      <c r="G1467" s="20" t="s">
        <v>15354</v>
      </c>
      <c r="H1467" s="20" t="s">
        <v>110</v>
      </c>
      <c r="I1467" s="20" t="s">
        <v>18904</v>
      </c>
      <c r="J1467" s="20" t="s">
        <v>101</v>
      </c>
      <c r="K1467" s="20" t="s">
        <v>14696</v>
      </c>
      <c r="L1467" s="20" t="s">
        <v>18905</v>
      </c>
      <c r="M1467" s="20"/>
      <c r="N1467" s="20" t="s">
        <v>15258</v>
      </c>
      <c r="O1467" s="20" t="s">
        <v>15195</v>
      </c>
      <c r="P1467" s="20" t="s">
        <v>14700</v>
      </c>
      <c r="Q1467" s="20" t="s">
        <v>14276</v>
      </c>
      <c r="R1467" s="20"/>
      <c r="S1467" s="20" t="s">
        <v>18878</v>
      </c>
      <c r="T1467" s="20" t="s">
        <v>14709</v>
      </c>
      <c r="U1467" s="20" t="s">
        <v>18912</v>
      </c>
      <c r="V1467" s="20" t="s">
        <v>17623</v>
      </c>
      <c r="W1467" s="20"/>
      <c r="X1467" s="20"/>
      <c r="Y1467" s="20" t="s">
        <v>68</v>
      </c>
      <c r="Z1467" s="20" t="s">
        <v>18913</v>
      </c>
      <c r="AA1467" s="20" t="s">
        <v>14740</v>
      </c>
      <c r="AB1467" s="20" t="s">
        <v>69</v>
      </c>
      <c r="AC1467" s="20"/>
      <c r="AD1467" s="20" t="s">
        <v>69</v>
      </c>
      <c r="AE1467" s="20" t="s">
        <v>18914</v>
      </c>
      <c r="AF1467" s="20" t="s">
        <v>68</v>
      </c>
      <c r="AG1467" s="20" t="s">
        <v>18909</v>
      </c>
      <c r="AH1467" s="20"/>
      <c r="AI1467" s="20" t="s">
        <v>14887</v>
      </c>
      <c r="AJ1467" s="20" t="s">
        <v>14276</v>
      </c>
      <c r="AK1467" s="20" t="s">
        <v>14276</v>
      </c>
      <c r="AL1467" s="20"/>
      <c r="AM1467" s="20" t="s">
        <v>15199</v>
      </c>
      <c r="AN1467" s="20" t="s">
        <v>110</v>
      </c>
      <c r="AO1467" s="20"/>
    </row>
    <row r="1468" spans="1:41" x14ac:dyDescent="0.2">
      <c r="A1468" s="20" t="s">
        <v>384</v>
      </c>
      <c r="B1468" s="20" t="s">
        <v>18903</v>
      </c>
      <c r="C1468" s="20" t="s">
        <v>18875</v>
      </c>
      <c r="D1468" s="20" t="s">
        <v>347</v>
      </c>
      <c r="E1468" s="20" t="s">
        <v>387</v>
      </c>
      <c r="F1468" s="20" t="s">
        <v>386</v>
      </c>
      <c r="G1468" s="20" t="s">
        <v>15354</v>
      </c>
      <c r="H1468" s="20" t="s">
        <v>110</v>
      </c>
      <c r="I1468" s="20" t="s">
        <v>18904</v>
      </c>
      <c r="J1468" s="20" t="s">
        <v>101</v>
      </c>
      <c r="K1468" s="20" t="s">
        <v>14696</v>
      </c>
      <c r="L1468" s="20" t="s">
        <v>18905</v>
      </c>
      <c r="M1468" s="20"/>
      <c r="N1468" s="20" t="s">
        <v>15258</v>
      </c>
      <c r="O1468" s="20" t="s">
        <v>15195</v>
      </c>
      <c r="P1468" s="20" t="s">
        <v>14700</v>
      </c>
      <c r="Q1468" s="20" t="s">
        <v>14276</v>
      </c>
      <c r="R1468" s="20"/>
      <c r="S1468" s="20" t="s">
        <v>18878</v>
      </c>
      <c r="T1468" s="20" t="s">
        <v>14704</v>
      </c>
      <c r="U1468" s="20" t="s">
        <v>14860</v>
      </c>
      <c r="V1468" s="20" t="s">
        <v>16539</v>
      </c>
      <c r="W1468" s="20"/>
      <c r="X1468" s="20"/>
      <c r="Y1468" s="20" t="s">
        <v>68</v>
      </c>
      <c r="Z1468" s="20" t="s">
        <v>16017</v>
      </c>
      <c r="AA1468" s="20" t="s">
        <v>14740</v>
      </c>
      <c r="AB1468" s="20" t="s">
        <v>69</v>
      </c>
      <c r="AC1468" s="20"/>
      <c r="AD1468" s="20" t="s">
        <v>69</v>
      </c>
      <c r="AE1468" s="20" t="s">
        <v>18914</v>
      </c>
      <c r="AF1468" s="20" t="s">
        <v>68</v>
      </c>
      <c r="AG1468" s="20" t="s">
        <v>18909</v>
      </c>
      <c r="AH1468" s="20"/>
      <c r="AI1468" s="20" t="s">
        <v>14887</v>
      </c>
      <c r="AJ1468" s="20" t="s">
        <v>14276</v>
      </c>
      <c r="AK1468" s="20" t="s">
        <v>14276</v>
      </c>
      <c r="AL1468" s="20"/>
      <c r="AM1468" s="20" t="s">
        <v>15199</v>
      </c>
      <c r="AN1468" s="20" t="s">
        <v>110</v>
      </c>
      <c r="AO1468" s="20"/>
    </row>
    <row r="1469" spans="1:41" x14ac:dyDescent="0.2">
      <c r="A1469" s="20" t="s">
        <v>384</v>
      </c>
      <c r="B1469" s="20" t="s">
        <v>18903</v>
      </c>
      <c r="C1469" s="20" t="s">
        <v>18875</v>
      </c>
      <c r="D1469" s="20" t="s">
        <v>347</v>
      </c>
      <c r="E1469" s="20" t="s">
        <v>387</v>
      </c>
      <c r="F1469" s="20" t="s">
        <v>386</v>
      </c>
      <c r="G1469" s="20" t="s">
        <v>15354</v>
      </c>
      <c r="H1469" s="20" t="s">
        <v>110</v>
      </c>
      <c r="I1469" s="20" t="s">
        <v>18904</v>
      </c>
      <c r="J1469" s="20" t="s">
        <v>101</v>
      </c>
      <c r="K1469" s="20" t="s">
        <v>14696</v>
      </c>
      <c r="L1469" s="20" t="s">
        <v>18905</v>
      </c>
      <c r="M1469" s="20"/>
      <c r="N1469" s="20" t="s">
        <v>15258</v>
      </c>
      <c r="O1469" s="20" t="s">
        <v>15195</v>
      </c>
      <c r="P1469" s="20" t="s">
        <v>14700</v>
      </c>
      <c r="Q1469" s="20" t="s">
        <v>14276</v>
      </c>
      <c r="R1469" s="20"/>
      <c r="S1469" s="20" t="s">
        <v>18878</v>
      </c>
      <c r="T1469" s="20" t="s">
        <v>14709</v>
      </c>
      <c r="U1469" s="20" t="s">
        <v>18915</v>
      </c>
      <c r="V1469" s="20" t="s">
        <v>18916</v>
      </c>
      <c r="W1469" s="20"/>
      <c r="X1469" s="20"/>
      <c r="Y1469" s="20" t="s">
        <v>68</v>
      </c>
      <c r="Z1469" s="20" t="s">
        <v>18917</v>
      </c>
      <c r="AA1469" s="20" t="s">
        <v>14740</v>
      </c>
      <c r="AB1469" s="20" t="s">
        <v>69</v>
      </c>
      <c r="AC1469" s="20"/>
      <c r="AD1469" s="20" t="s">
        <v>69</v>
      </c>
      <c r="AE1469" s="20" t="s">
        <v>18918</v>
      </c>
      <c r="AF1469" s="20" t="s">
        <v>68</v>
      </c>
      <c r="AG1469" s="20" t="s">
        <v>18909</v>
      </c>
      <c r="AH1469" s="20"/>
      <c r="AI1469" s="20" t="s">
        <v>14887</v>
      </c>
      <c r="AJ1469" s="20" t="s">
        <v>14276</v>
      </c>
      <c r="AK1469" s="20" t="s">
        <v>14276</v>
      </c>
      <c r="AL1469" s="20"/>
      <c r="AM1469" s="20" t="s">
        <v>15199</v>
      </c>
      <c r="AN1469" s="20" t="s">
        <v>110</v>
      </c>
      <c r="AO1469" s="20"/>
    </row>
    <row r="1470" spans="1:41" x14ac:dyDescent="0.2">
      <c r="A1470" s="20" t="s">
        <v>384</v>
      </c>
      <c r="B1470" s="20" t="s">
        <v>18903</v>
      </c>
      <c r="C1470" s="20" t="s">
        <v>18875</v>
      </c>
      <c r="D1470" s="20" t="s">
        <v>347</v>
      </c>
      <c r="E1470" s="20" t="s">
        <v>387</v>
      </c>
      <c r="F1470" s="20" t="s">
        <v>386</v>
      </c>
      <c r="G1470" s="20" t="s">
        <v>15354</v>
      </c>
      <c r="H1470" s="20" t="s">
        <v>110</v>
      </c>
      <c r="I1470" s="20" t="s">
        <v>18904</v>
      </c>
      <c r="J1470" s="20" t="s">
        <v>101</v>
      </c>
      <c r="K1470" s="20" t="s">
        <v>14696</v>
      </c>
      <c r="L1470" s="20" t="s">
        <v>18905</v>
      </c>
      <c r="M1470" s="20"/>
      <c r="N1470" s="20" t="s">
        <v>15258</v>
      </c>
      <c r="O1470" s="20" t="s">
        <v>15195</v>
      </c>
      <c r="P1470" s="20" t="s">
        <v>14700</v>
      </c>
      <c r="Q1470" s="20" t="s">
        <v>14276</v>
      </c>
      <c r="R1470" s="20"/>
      <c r="S1470" s="20" t="s">
        <v>18878</v>
      </c>
      <c r="T1470" s="20" t="s">
        <v>14704</v>
      </c>
      <c r="U1470" s="20" t="s">
        <v>14812</v>
      </c>
      <c r="V1470" s="20" t="s">
        <v>14705</v>
      </c>
      <c r="W1470" s="20"/>
      <c r="X1470" s="20"/>
      <c r="Y1470" s="20" t="s">
        <v>68</v>
      </c>
      <c r="Z1470" s="20" t="s">
        <v>15857</v>
      </c>
      <c r="AA1470" s="20" t="s">
        <v>14740</v>
      </c>
      <c r="AB1470" s="20" t="s">
        <v>69</v>
      </c>
      <c r="AC1470" s="20"/>
      <c r="AD1470" s="20" t="s">
        <v>69</v>
      </c>
      <c r="AE1470" s="20" t="s">
        <v>18918</v>
      </c>
      <c r="AF1470" s="20" t="s">
        <v>68</v>
      </c>
      <c r="AG1470" s="20" t="s">
        <v>18909</v>
      </c>
      <c r="AH1470" s="20"/>
      <c r="AI1470" s="20" t="s">
        <v>14887</v>
      </c>
      <c r="AJ1470" s="20" t="s">
        <v>14276</v>
      </c>
      <c r="AK1470" s="20" t="s">
        <v>14276</v>
      </c>
      <c r="AL1470" s="20"/>
      <c r="AM1470" s="20" t="s">
        <v>15199</v>
      </c>
      <c r="AN1470" s="20" t="s">
        <v>110</v>
      </c>
      <c r="AO1470" s="20"/>
    </row>
    <row r="1471" spans="1:41" x14ac:dyDescent="0.2">
      <c r="A1471" s="20" t="s">
        <v>384</v>
      </c>
      <c r="B1471" s="20" t="s">
        <v>18903</v>
      </c>
      <c r="C1471" s="20" t="s">
        <v>18875</v>
      </c>
      <c r="D1471" s="20" t="s">
        <v>347</v>
      </c>
      <c r="E1471" s="20" t="s">
        <v>387</v>
      </c>
      <c r="F1471" s="20" t="s">
        <v>386</v>
      </c>
      <c r="G1471" s="20" t="s">
        <v>15354</v>
      </c>
      <c r="H1471" s="20" t="s">
        <v>110</v>
      </c>
      <c r="I1471" s="20" t="s">
        <v>18904</v>
      </c>
      <c r="J1471" s="20" t="s">
        <v>101</v>
      </c>
      <c r="K1471" s="20" t="s">
        <v>14696</v>
      </c>
      <c r="L1471" s="20" t="s">
        <v>18905</v>
      </c>
      <c r="M1471" s="20"/>
      <c r="N1471" s="20" t="s">
        <v>110</v>
      </c>
      <c r="O1471" s="20" t="s">
        <v>15195</v>
      </c>
      <c r="P1471" s="20" t="s">
        <v>14700</v>
      </c>
      <c r="Q1471" s="20" t="s">
        <v>14276</v>
      </c>
      <c r="R1471" s="20"/>
      <c r="S1471" s="20" t="s">
        <v>18878</v>
      </c>
      <c r="T1471" s="20" t="s">
        <v>14709</v>
      </c>
      <c r="U1471" s="20" t="s">
        <v>18898</v>
      </c>
      <c r="V1471" s="20" t="s">
        <v>18919</v>
      </c>
      <c r="W1471" s="20"/>
      <c r="X1471" s="20"/>
      <c r="Y1471" s="20" t="s">
        <v>68</v>
      </c>
      <c r="Z1471" s="20" t="s">
        <v>15008</v>
      </c>
      <c r="AA1471" s="20" t="s">
        <v>14740</v>
      </c>
      <c r="AB1471" s="20" t="s">
        <v>69</v>
      </c>
      <c r="AC1471" s="20"/>
      <c r="AD1471" s="20" t="s">
        <v>69</v>
      </c>
      <c r="AE1471" s="20" t="s">
        <v>18920</v>
      </c>
      <c r="AF1471" s="20" t="s">
        <v>68</v>
      </c>
      <c r="AG1471" s="20" t="s">
        <v>18909</v>
      </c>
      <c r="AH1471" s="20"/>
      <c r="AI1471" s="20" t="s">
        <v>14887</v>
      </c>
      <c r="AJ1471" s="20" t="s">
        <v>14276</v>
      </c>
      <c r="AK1471" s="20" t="s">
        <v>14276</v>
      </c>
      <c r="AL1471" s="20"/>
      <c r="AM1471" s="20" t="s">
        <v>15199</v>
      </c>
      <c r="AN1471" s="20" t="s">
        <v>110</v>
      </c>
      <c r="AO1471" s="20"/>
    </row>
    <row r="1472" spans="1:41" x14ac:dyDescent="0.2">
      <c r="A1472" s="20" t="s">
        <v>384</v>
      </c>
      <c r="B1472" s="20" t="s">
        <v>18903</v>
      </c>
      <c r="C1472" s="20" t="s">
        <v>18875</v>
      </c>
      <c r="D1472" s="20" t="s">
        <v>347</v>
      </c>
      <c r="E1472" s="20" t="s">
        <v>387</v>
      </c>
      <c r="F1472" s="20" t="s">
        <v>386</v>
      </c>
      <c r="G1472" s="20" t="s">
        <v>15354</v>
      </c>
      <c r="H1472" s="20" t="s">
        <v>110</v>
      </c>
      <c r="I1472" s="20" t="s">
        <v>18904</v>
      </c>
      <c r="J1472" s="20" t="s">
        <v>101</v>
      </c>
      <c r="K1472" s="20" t="s">
        <v>14696</v>
      </c>
      <c r="L1472" s="20" t="s">
        <v>18905</v>
      </c>
      <c r="M1472" s="20"/>
      <c r="N1472" s="20" t="s">
        <v>110</v>
      </c>
      <c r="O1472" s="20" t="s">
        <v>15195</v>
      </c>
      <c r="P1472" s="20" t="s">
        <v>14700</v>
      </c>
      <c r="Q1472" s="20" t="s">
        <v>14276</v>
      </c>
      <c r="R1472" s="20"/>
      <c r="S1472" s="20" t="s">
        <v>18878</v>
      </c>
      <c r="T1472" s="20" t="s">
        <v>14704</v>
      </c>
      <c r="U1472" s="20" t="s">
        <v>15596</v>
      </c>
      <c r="V1472" s="20" t="s">
        <v>16539</v>
      </c>
      <c r="W1472" s="20"/>
      <c r="X1472" s="20"/>
      <c r="Y1472" s="20" t="s">
        <v>68</v>
      </c>
      <c r="Z1472" s="20" t="s">
        <v>16103</v>
      </c>
      <c r="AA1472" s="20" t="s">
        <v>14740</v>
      </c>
      <c r="AB1472" s="20" t="s">
        <v>69</v>
      </c>
      <c r="AC1472" s="20"/>
      <c r="AD1472" s="20" t="s">
        <v>69</v>
      </c>
      <c r="AE1472" s="20" t="s">
        <v>18920</v>
      </c>
      <c r="AF1472" s="20" t="s">
        <v>68</v>
      </c>
      <c r="AG1472" s="20" t="s">
        <v>18909</v>
      </c>
      <c r="AH1472" s="20"/>
      <c r="AI1472" s="20" t="s">
        <v>14887</v>
      </c>
      <c r="AJ1472" s="20" t="s">
        <v>14276</v>
      </c>
      <c r="AK1472" s="20" t="s">
        <v>14276</v>
      </c>
      <c r="AL1472" s="20"/>
      <c r="AM1472" s="20" t="s">
        <v>15199</v>
      </c>
      <c r="AN1472" s="20" t="s">
        <v>110</v>
      </c>
      <c r="AO1472" s="20"/>
    </row>
    <row r="1473" spans="1:41" x14ac:dyDescent="0.2">
      <c r="A1473" s="20" t="s">
        <v>384</v>
      </c>
      <c r="B1473" s="20" t="s">
        <v>18903</v>
      </c>
      <c r="C1473" s="20" t="s">
        <v>18875</v>
      </c>
      <c r="D1473" s="20" t="s">
        <v>347</v>
      </c>
      <c r="E1473" s="20" t="s">
        <v>387</v>
      </c>
      <c r="F1473" s="20" t="s">
        <v>386</v>
      </c>
      <c r="G1473" s="20" t="s">
        <v>15354</v>
      </c>
      <c r="H1473" s="20" t="s">
        <v>110</v>
      </c>
      <c r="I1473" s="20" t="s">
        <v>18904</v>
      </c>
      <c r="J1473" s="20" t="s">
        <v>101</v>
      </c>
      <c r="K1473" s="20" t="s">
        <v>14696</v>
      </c>
      <c r="L1473" s="20" t="s">
        <v>18905</v>
      </c>
      <c r="M1473" s="20"/>
      <c r="N1473" s="20" t="s">
        <v>14698</v>
      </c>
      <c r="O1473" s="20" t="s">
        <v>15195</v>
      </c>
      <c r="P1473" s="20" t="s">
        <v>14700</v>
      </c>
      <c r="Q1473" s="20" t="s">
        <v>14276</v>
      </c>
      <c r="R1473" s="20"/>
      <c r="S1473" s="20" t="s">
        <v>18878</v>
      </c>
      <c r="T1473" s="20" t="s">
        <v>14709</v>
      </c>
      <c r="U1473" s="20" t="s">
        <v>14943</v>
      </c>
      <c r="V1473" s="20" t="s">
        <v>18921</v>
      </c>
      <c r="W1473" s="20"/>
      <c r="X1473" s="20"/>
      <c r="Y1473" s="20" t="s">
        <v>68</v>
      </c>
      <c r="Z1473" s="20" t="s">
        <v>18922</v>
      </c>
      <c r="AA1473" s="20" t="s">
        <v>14740</v>
      </c>
      <c r="AB1473" s="20" t="s">
        <v>69</v>
      </c>
      <c r="AC1473" s="20"/>
      <c r="AD1473" s="20" t="s">
        <v>69</v>
      </c>
      <c r="AE1473" s="20" t="s">
        <v>18923</v>
      </c>
      <c r="AF1473" s="20" t="s">
        <v>68</v>
      </c>
      <c r="AG1473" s="20" t="s">
        <v>18909</v>
      </c>
      <c r="AH1473" s="20"/>
      <c r="AI1473" s="20" t="s">
        <v>14887</v>
      </c>
      <c r="AJ1473" s="20" t="s">
        <v>14276</v>
      </c>
      <c r="AK1473" s="20" t="s">
        <v>14276</v>
      </c>
      <c r="AL1473" s="20"/>
      <c r="AM1473" s="20" t="s">
        <v>15199</v>
      </c>
      <c r="AN1473" s="20" t="s">
        <v>110</v>
      </c>
      <c r="AO1473" s="20"/>
    </row>
    <row r="1474" spans="1:41" x14ac:dyDescent="0.2">
      <c r="A1474" s="20" t="s">
        <v>384</v>
      </c>
      <c r="B1474" s="20" t="s">
        <v>18903</v>
      </c>
      <c r="C1474" s="20" t="s">
        <v>18875</v>
      </c>
      <c r="D1474" s="20" t="s">
        <v>347</v>
      </c>
      <c r="E1474" s="20" t="s">
        <v>387</v>
      </c>
      <c r="F1474" s="20" t="s">
        <v>386</v>
      </c>
      <c r="G1474" s="20" t="s">
        <v>15354</v>
      </c>
      <c r="H1474" s="20" t="s">
        <v>110</v>
      </c>
      <c r="I1474" s="20" t="s">
        <v>18904</v>
      </c>
      <c r="J1474" s="20" t="s">
        <v>101</v>
      </c>
      <c r="K1474" s="20" t="s">
        <v>14696</v>
      </c>
      <c r="L1474" s="20" t="s">
        <v>18905</v>
      </c>
      <c r="M1474" s="20"/>
      <c r="N1474" s="20" t="s">
        <v>14698</v>
      </c>
      <c r="O1474" s="20" t="s">
        <v>15195</v>
      </c>
      <c r="P1474" s="20" t="s">
        <v>14700</v>
      </c>
      <c r="Q1474" s="20" t="s">
        <v>14276</v>
      </c>
      <c r="R1474" s="20"/>
      <c r="S1474" s="20" t="s">
        <v>18878</v>
      </c>
      <c r="T1474" s="20" t="s">
        <v>14704</v>
      </c>
      <c r="U1474" s="20" t="s">
        <v>14848</v>
      </c>
      <c r="V1474" s="20" t="s">
        <v>15882</v>
      </c>
      <c r="W1474" s="20"/>
      <c r="X1474" s="20"/>
      <c r="Y1474" s="20" t="s">
        <v>68</v>
      </c>
      <c r="Z1474" s="20" t="s">
        <v>15882</v>
      </c>
      <c r="AA1474" s="20" t="s">
        <v>14740</v>
      </c>
      <c r="AB1474" s="20" t="s">
        <v>69</v>
      </c>
      <c r="AC1474" s="20"/>
      <c r="AD1474" s="20" t="s">
        <v>69</v>
      </c>
      <c r="AE1474" s="20" t="s">
        <v>18923</v>
      </c>
      <c r="AF1474" s="20" t="s">
        <v>68</v>
      </c>
      <c r="AG1474" s="20" t="s">
        <v>18909</v>
      </c>
      <c r="AH1474" s="20"/>
      <c r="AI1474" s="20" t="s">
        <v>14887</v>
      </c>
      <c r="AJ1474" s="20" t="s">
        <v>14276</v>
      </c>
      <c r="AK1474" s="20" t="s">
        <v>14276</v>
      </c>
      <c r="AL1474" s="20"/>
      <c r="AM1474" s="20" t="s">
        <v>15199</v>
      </c>
      <c r="AN1474" s="20" t="s">
        <v>110</v>
      </c>
      <c r="AO1474" s="20"/>
    </row>
    <row r="1475" spans="1:41" x14ac:dyDescent="0.2">
      <c r="A1475" s="20" t="s">
        <v>384</v>
      </c>
      <c r="B1475" s="20" t="s">
        <v>18903</v>
      </c>
      <c r="C1475" s="20" t="s">
        <v>18875</v>
      </c>
      <c r="D1475" s="20" t="s">
        <v>347</v>
      </c>
      <c r="E1475" s="20" t="s">
        <v>387</v>
      </c>
      <c r="F1475" s="20" t="s">
        <v>386</v>
      </c>
      <c r="G1475" s="20" t="s">
        <v>15354</v>
      </c>
      <c r="H1475" s="20" t="s">
        <v>110</v>
      </c>
      <c r="I1475" s="20" t="s">
        <v>18904</v>
      </c>
      <c r="J1475" s="20" t="s">
        <v>101</v>
      </c>
      <c r="K1475" s="20" t="s">
        <v>14696</v>
      </c>
      <c r="L1475" s="20" t="s">
        <v>18905</v>
      </c>
      <c r="M1475" s="20"/>
      <c r="N1475" s="20" t="s">
        <v>14889</v>
      </c>
      <c r="O1475" s="20" t="s">
        <v>15195</v>
      </c>
      <c r="P1475" s="20" t="s">
        <v>14700</v>
      </c>
      <c r="Q1475" s="20" t="s">
        <v>14276</v>
      </c>
      <c r="R1475" s="20"/>
      <c r="S1475" s="20" t="s">
        <v>18878</v>
      </c>
      <c r="T1475" s="20" t="s">
        <v>14709</v>
      </c>
      <c r="U1475" s="20" t="s">
        <v>15159</v>
      </c>
      <c r="V1475" s="20" t="s">
        <v>18890</v>
      </c>
      <c r="W1475" s="20"/>
      <c r="X1475" s="20"/>
      <c r="Y1475" s="20" t="s">
        <v>68</v>
      </c>
      <c r="Z1475" s="20" t="s">
        <v>18924</v>
      </c>
      <c r="AA1475" s="20" t="s">
        <v>14740</v>
      </c>
      <c r="AB1475" s="20" t="s">
        <v>69</v>
      </c>
      <c r="AC1475" s="20"/>
      <c r="AD1475" s="20" t="s">
        <v>69</v>
      </c>
      <c r="AE1475" s="20" t="s">
        <v>18925</v>
      </c>
      <c r="AF1475" s="20" t="s">
        <v>68</v>
      </c>
      <c r="AG1475" s="20" t="s">
        <v>18909</v>
      </c>
      <c r="AH1475" s="20"/>
      <c r="AI1475" s="20" t="s">
        <v>14887</v>
      </c>
      <c r="AJ1475" s="20" t="s">
        <v>14276</v>
      </c>
      <c r="AK1475" s="20" t="s">
        <v>14276</v>
      </c>
      <c r="AL1475" s="20"/>
      <c r="AM1475" s="20" t="s">
        <v>15199</v>
      </c>
      <c r="AN1475" s="20" t="s">
        <v>110</v>
      </c>
      <c r="AO1475" s="20"/>
    </row>
    <row r="1476" spans="1:41" x14ac:dyDescent="0.2">
      <c r="A1476" s="20" t="s">
        <v>384</v>
      </c>
      <c r="B1476" s="20" t="s">
        <v>18903</v>
      </c>
      <c r="C1476" s="20" t="s">
        <v>18875</v>
      </c>
      <c r="D1476" s="20" t="s">
        <v>347</v>
      </c>
      <c r="E1476" s="20" t="s">
        <v>387</v>
      </c>
      <c r="F1476" s="20" t="s">
        <v>386</v>
      </c>
      <c r="G1476" s="20" t="s">
        <v>15354</v>
      </c>
      <c r="H1476" s="20" t="s">
        <v>110</v>
      </c>
      <c r="I1476" s="20" t="s">
        <v>18904</v>
      </c>
      <c r="J1476" s="20" t="s">
        <v>101</v>
      </c>
      <c r="K1476" s="20" t="s">
        <v>14696</v>
      </c>
      <c r="L1476" s="20" t="s">
        <v>18905</v>
      </c>
      <c r="M1476" s="20"/>
      <c r="N1476" s="20" t="s">
        <v>14889</v>
      </c>
      <c r="O1476" s="20" t="s">
        <v>15195</v>
      </c>
      <c r="P1476" s="20" t="s">
        <v>14700</v>
      </c>
      <c r="Q1476" s="20" t="s">
        <v>14276</v>
      </c>
      <c r="R1476" s="20"/>
      <c r="S1476" s="20" t="s">
        <v>18878</v>
      </c>
      <c r="T1476" s="20" t="s">
        <v>14704</v>
      </c>
      <c r="U1476" s="20" t="s">
        <v>14848</v>
      </c>
      <c r="V1476" s="20" t="s">
        <v>15882</v>
      </c>
      <c r="W1476" s="20"/>
      <c r="X1476" s="20"/>
      <c r="Y1476" s="20" t="s">
        <v>68</v>
      </c>
      <c r="Z1476" s="20" t="s">
        <v>14705</v>
      </c>
      <c r="AA1476" s="20" t="s">
        <v>14740</v>
      </c>
      <c r="AB1476" s="20" t="s">
        <v>69</v>
      </c>
      <c r="AC1476" s="20"/>
      <c r="AD1476" s="20" t="s">
        <v>69</v>
      </c>
      <c r="AE1476" s="20" t="s">
        <v>18925</v>
      </c>
      <c r="AF1476" s="20" t="s">
        <v>68</v>
      </c>
      <c r="AG1476" s="20" t="s">
        <v>18909</v>
      </c>
      <c r="AH1476" s="20"/>
      <c r="AI1476" s="20" t="s">
        <v>14887</v>
      </c>
      <c r="AJ1476" s="20" t="s">
        <v>14276</v>
      </c>
      <c r="AK1476" s="20" t="s">
        <v>14276</v>
      </c>
      <c r="AL1476" s="20"/>
      <c r="AM1476" s="20" t="s">
        <v>15199</v>
      </c>
      <c r="AN1476" s="20" t="s">
        <v>110</v>
      </c>
      <c r="AO1476" s="20"/>
    </row>
    <row r="1477" spans="1:41" x14ac:dyDescent="0.2">
      <c r="A1477" s="20" t="s">
        <v>489</v>
      </c>
      <c r="B1477" s="20" t="s">
        <v>18926</v>
      </c>
      <c r="C1477" s="20" t="s">
        <v>16011</v>
      </c>
      <c r="D1477" s="20" t="s">
        <v>391</v>
      </c>
      <c r="E1477" s="20" t="s">
        <v>492</v>
      </c>
      <c r="F1477" s="20" t="s">
        <v>491</v>
      </c>
      <c r="G1477" s="20" t="s">
        <v>18927</v>
      </c>
      <c r="H1477" s="20" t="s">
        <v>110</v>
      </c>
      <c r="I1477" s="20" t="s">
        <v>18928</v>
      </c>
      <c r="J1477" s="20" t="s">
        <v>101</v>
      </c>
      <c r="K1477" s="20" t="s">
        <v>14696</v>
      </c>
      <c r="L1477" s="20" t="s">
        <v>18929</v>
      </c>
      <c r="M1477" s="20"/>
      <c r="N1477" s="20" t="s">
        <v>14698</v>
      </c>
      <c r="O1477" s="20" t="s">
        <v>110</v>
      </c>
      <c r="P1477" s="20" t="s">
        <v>14700</v>
      </c>
      <c r="Q1477" s="20" t="s">
        <v>14788</v>
      </c>
      <c r="R1477" s="20"/>
      <c r="S1477" s="20" t="s">
        <v>18930</v>
      </c>
      <c r="T1477" s="20" t="s">
        <v>14704</v>
      </c>
      <c r="U1477" s="20" t="s">
        <v>15585</v>
      </c>
      <c r="V1477" s="20" t="s">
        <v>15662</v>
      </c>
      <c r="W1477" s="20"/>
      <c r="X1477" s="20"/>
      <c r="Y1477" s="20" t="s">
        <v>69</v>
      </c>
      <c r="Z1477" s="20"/>
      <c r="AA1477" s="20" t="s">
        <v>18931</v>
      </c>
      <c r="AB1477" s="20" t="s">
        <v>69</v>
      </c>
      <c r="AC1477" s="20"/>
      <c r="AD1477" s="20"/>
      <c r="AE1477" s="20" t="s">
        <v>18932</v>
      </c>
      <c r="AF1477" s="20" t="s">
        <v>68</v>
      </c>
      <c r="AG1477" s="20" t="s">
        <v>18933</v>
      </c>
      <c r="AH1477" s="20" t="s">
        <v>18934</v>
      </c>
      <c r="AI1477" s="20" t="s">
        <v>14887</v>
      </c>
      <c r="AJ1477" s="20" t="s">
        <v>14421</v>
      </c>
      <c r="AK1477" s="20" t="s">
        <v>14421</v>
      </c>
      <c r="AL1477" s="20"/>
      <c r="AM1477" s="20" t="s">
        <v>16313</v>
      </c>
      <c r="AN1477" s="20" t="s">
        <v>105</v>
      </c>
      <c r="AO1477" s="20"/>
    </row>
    <row r="1478" spans="1:41" x14ac:dyDescent="0.2">
      <c r="A1478" s="20" t="s">
        <v>489</v>
      </c>
      <c r="B1478" s="20" t="s">
        <v>18926</v>
      </c>
      <c r="C1478" s="20" t="s">
        <v>16011</v>
      </c>
      <c r="D1478" s="20" t="s">
        <v>391</v>
      </c>
      <c r="E1478" s="20" t="s">
        <v>492</v>
      </c>
      <c r="F1478" s="20" t="s">
        <v>491</v>
      </c>
      <c r="G1478" s="20" t="s">
        <v>18927</v>
      </c>
      <c r="H1478" s="20" t="s">
        <v>110</v>
      </c>
      <c r="I1478" s="20" t="s">
        <v>18928</v>
      </c>
      <c r="J1478" s="20" t="s">
        <v>101</v>
      </c>
      <c r="K1478" s="20" t="s">
        <v>14696</v>
      </c>
      <c r="L1478" s="20" t="s">
        <v>18929</v>
      </c>
      <c r="M1478" s="20"/>
      <c r="N1478" s="20" t="s">
        <v>14698</v>
      </c>
      <c r="O1478" s="20" t="s">
        <v>110</v>
      </c>
      <c r="P1478" s="20" t="s">
        <v>14700</v>
      </c>
      <c r="Q1478" s="20" t="s">
        <v>14788</v>
      </c>
      <c r="R1478" s="20"/>
      <c r="S1478" s="20" t="s">
        <v>18930</v>
      </c>
      <c r="T1478" s="20" t="s">
        <v>14709</v>
      </c>
      <c r="U1478" s="20" t="s">
        <v>15043</v>
      </c>
      <c r="V1478" s="20" t="s">
        <v>16334</v>
      </c>
      <c r="W1478" s="20"/>
      <c r="X1478" s="20"/>
      <c r="Y1478" s="20" t="s">
        <v>69</v>
      </c>
      <c r="Z1478" s="20"/>
      <c r="AA1478" s="20" t="s">
        <v>18931</v>
      </c>
      <c r="AB1478" s="20" t="s">
        <v>69</v>
      </c>
      <c r="AC1478" s="20"/>
      <c r="AD1478" s="20"/>
      <c r="AE1478" s="20" t="s">
        <v>18932</v>
      </c>
      <c r="AF1478" s="20" t="s">
        <v>68</v>
      </c>
      <c r="AG1478" s="20" t="s">
        <v>18933</v>
      </c>
      <c r="AH1478" s="20" t="s">
        <v>18934</v>
      </c>
      <c r="AI1478" s="20" t="s">
        <v>14887</v>
      </c>
      <c r="AJ1478" s="20" t="s">
        <v>14421</v>
      </c>
      <c r="AK1478" s="20" t="s">
        <v>14421</v>
      </c>
      <c r="AL1478" s="20"/>
      <c r="AM1478" s="20" t="s">
        <v>16313</v>
      </c>
      <c r="AN1478" s="20" t="s">
        <v>105</v>
      </c>
      <c r="AO1478" s="20"/>
    </row>
    <row r="1479" spans="1:41" x14ac:dyDescent="0.2">
      <c r="A1479" s="20" t="s">
        <v>489</v>
      </c>
      <c r="B1479" s="20" t="s">
        <v>18926</v>
      </c>
      <c r="C1479" s="20" t="s">
        <v>16011</v>
      </c>
      <c r="D1479" s="20" t="s">
        <v>391</v>
      </c>
      <c r="E1479" s="20" t="s">
        <v>492</v>
      </c>
      <c r="F1479" s="20" t="s">
        <v>491</v>
      </c>
      <c r="G1479" s="20" t="s">
        <v>18927</v>
      </c>
      <c r="H1479" s="20" t="s">
        <v>110</v>
      </c>
      <c r="I1479" s="20" t="s">
        <v>18935</v>
      </c>
      <c r="J1479" s="20" t="s">
        <v>101</v>
      </c>
      <c r="K1479" s="20" t="s">
        <v>14696</v>
      </c>
      <c r="L1479" s="20" t="s">
        <v>18929</v>
      </c>
      <c r="M1479" s="20"/>
      <c r="N1479" s="20" t="s">
        <v>14698</v>
      </c>
      <c r="O1479" s="20" t="s">
        <v>110</v>
      </c>
      <c r="P1479" s="20" t="s">
        <v>14700</v>
      </c>
      <c r="Q1479" s="20" t="s">
        <v>14788</v>
      </c>
      <c r="R1479" s="20"/>
      <c r="S1479" s="20" t="s">
        <v>18930</v>
      </c>
      <c r="T1479" s="20" t="s">
        <v>14704</v>
      </c>
      <c r="U1479" s="20" t="s">
        <v>15209</v>
      </c>
      <c r="V1479" s="20" t="s">
        <v>15472</v>
      </c>
      <c r="W1479" s="20"/>
      <c r="X1479" s="20"/>
      <c r="Y1479" s="20" t="s">
        <v>69</v>
      </c>
      <c r="Z1479" s="20"/>
      <c r="AA1479" s="20" t="s">
        <v>18931</v>
      </c>
      <c r="AB1479" s="20" t="s">
        <v>69</v>
      </c>
      <c r="AC1479" s="20"/>
      <c r="AD1479" s="20"/>
      <c r="AE1479" s="20" t="s">
        <v>18936</v>
      </c>
      <c r="AF1479" s="20" t="s">
        <v>69</v>
      </c>
      <c r="AG1479" s="20" t="s">
        <v>18937</v>
      </c>
      <c r="AH1479" s="20" t="s">
        <v>18934</v>
      </c>
      <c r="AI1479" s="20" t="s">
        <v>14887</v>
      </c>
      <c r="AJ1479" s="20" t="s">
        <v>14421</v>
      </c>
      <c r="AK1479" s="20" t="s">
        <v>14421</v>
      </c>
      <c r="AL1479" s="20"/>
      <c r="AM1479" s="20" t="s">
        <v>16313</v>
      </c>
      <c r="AN1479" s="20" t="s">
        <v>105</v>
      </c>
      <c r="AO1479" s="20"/>
    </row>
    <row r="1480" spans="1:41" x14ac:dyDescent="0.2">
      <c r="A1480" s="20" t="s">
        <v>489</v>
      </c>
      <c r="B1480" s="20" t="s">
        <v>18926</v>
      </c>
      <c r="C1480" s="20" t="s">
        <v>16011</v>
      </c>
      <c r="D1480" s="20" t="s">
        <v>391</v>
      </c>
      <c r="E1480" s="20" t="s">
        <v>492</v>
      </c>
      <c r="F1480" s="20" t="s">
        <v>491</v>
      </c>
      <c r="G1480" s="20" t="s">
        <v>18927</v>
      </c>
      <c r="H1480" s="20" t="s">
        <v>110</v>
      </c>
      <c r="I1480" s="20" t="s">
        <v>18935</v>
      </c>
      <c r="J1480" s="20" t="s">
        <v>101</v>
      </c>
      <c r="K1480" s="20" t="s">
        <v>14696</v>
      </c>
      <c r="L1480" s="20" t="s">
        <v>18929</v>
      </c>
      <c r="M1480" s="20"/>
      <c r="N1480" s="20" t="s">
        <v>14698</v>
      </c>
      <c r="O1480" s="20" t="s">
        <v>110</v>
      </c>
      <c r="P1480" s="20" t="s">
        <v>14700</v>
      </c>
      <c r="Q1480" s="20" t="s">
        <v>14788</v>
      </c>
      <c r="R1480" s="20"/>
      <c r="S1480" s="20" t="s">
        <v>18930</v>
      </c>
      <c r="T1480" s="20" t="s">
        <v>14709</v>
      </c>
      <c r="U1480" s="20" t="s">
        <v>15043</v>
      </c>
      <c r="V1480" s="20" t="s">
        <v>16334</v>
      </c>
      <c r="W1480" s="20"/>
      <c r="X1480" s="20"/>
      <c r="Y1480" s="20" t="s">
        <v>69</v>
      </c>
      <c r="Z1480" s="20"/>
      <c r="AA1480" s="20" t="s">
        <v>18931</v>
      </c>
      <c r="AB1480" s="20" t="s">
        <v>69</v>
      </c>
      <c r="AC1480" s="20"/>
      <c r="AD1480" s="20"/>
      <c r="AE1480" s="20" t="s">
        <v>18936</v>
      </c>
      <c r="AF1480" s="20" t="s">
        <v>69</v>
      </c>
      <c r="AG1480" s="20" t="s">
        <v>18937</v>
      </c>
      <c r="AH1480" s="20" t="s">
        <v>18934</v>
      </c>
      <c r="AI1480" s="20" t="s">
        <v>14887</v>
      </c>
      <c r="AJ1480" s="20" t="s">
        <v>14421</v>
      </c>
      <c r="AK1480" s="20" t="s">
        <v>14421</v>
      </c>
      <c r="AL1480" s="20"/>
      <c r="AM1480" s="20" t="s">
        <v>16313</v>
      </c>
      <c r="AN1480" s="20" t="s">
        <v>105</v>
      </c>
      <c r="AO1480" s="20"/>
    </row>
    <row r="1481" spans="1:41" x14ac:dyDescent="0.2">
      <c r="A1481" s="20" t="s">
        <v>489</v>
      </c>
      <c r="B1481" s="20" t="s">
        <v>18938</v>
      </c>
      <c r="C1481" s="20" t="s">
        <v>16011</v>
      </c>
      <c r="D1481" s="20" t="s">
        <v>391</v>
      </c>
      <c r="E1481" s="20" t="s">
        <v>492</v>
      </c>
      <c r="F1481" s="20" t="s">
        <v>491</v>
      </c>
      <c r="G1481" s="20" t="s">
        <v>18939</v>
      </c>
      <c r="H1481" s="20" t="s">
        <v>110</v>
      </c>
      <c r="I1481" s="20" t="s">
        <v>18928</v>
      </c>
      <c r="J1481" s="20" t="s">
        <v>101</v>
      </c>
      <c r="K1481" s="20" t="s">
        <v>14696</v>
      </c>
      <c r="L1481" s="20" t="s">
        <v>18940</v>
      </c>
      <c r="M1481" s="20"/>
      <c r="N1481" s="20" t="s">
        <v>14698</v>
      </c>
      <c r="O1481" s="20" t="s">
        <v>110</v>
      </c>
      <c r="P1481" s="20" t="s">
        <v>14700</v>
      </c>
      <c r="Q1481" s="20" t="s">
        <v>14788</v>
      </c>
      <c r="R1481" s="20"/>
      <c r="S1481" s="20" t="s">
        <v>18930</v>
      </c>
      <c r="T1481" s="20" t="s">
        <v>14704</v>
      </c>
      <c r="U1481" s="20" t="s">
        <v>15857</v>
      </c>
      <c r="V1481" s="20" t="s">
        <v>16584</v>
      </c>
      <c r="W1481" s="20"/>
      <c r="X1481" s="20"/>
      <c r="Y1481" s="20" t="s">
        <v>69</v>
      </c>
      <c r="Z1481" s="20"/>
      <c r="AA1481" s="20" t="s">
        <v>18931</v>
      </c>
      <c r="AB1481" s="20" t="s">
        <v>69</v>
      </c>
      <c r="AC1481" s="20"/>
      <c r="AD1481" s="20"/>
      <c r="AE1481" s="20" t="s">
        <v>18932</v>
      </c>
      <c r="AF1481" s="20" t="s">
        <v>68</v>
      </c>
      <c r="AG1481" s="20" t="s">
        <v>18933</v>
      </c>
      <c r="AH1481" s="20" t="s">
        <v>18934</v>
      </c>
      <c r="AI1481" s="20" t="s">
        <v>14887</v>
      </c>
      <c r="AJ1481" s="20" t="s">
        <v>14421</v>
      </c>
      <c r="AK1481" s="20" t="s">
        <v>14421</v>
      </c>
      <c r="AL1481" s="20"/>
      <c r="AM1481" s="20" t="s">
        <v>16313</v>
      </c>
      <c r="AN1481" s="20" t="s">
        <v>105</v>
      </c>
      <c r="AO1481" s="20"/>
    </row>
    <row r="1482" spans="1:41" x14ac:dyDescent="0.2">
      <c r="A1482" s="20" t="s">
        <v>489</v>
      </c>
      <c r="B1482" s="20" t="s">
        <v>18938</v>
      </c>
      <c r="C1482" s="20" t="s">
        <v>16011</v>
      </c>
      <c r="D1482" s="20" t="s">
        <v>391</v>
      </c>
      <c r="E1482" s="20" t="s">
        <v>492</v>
      </c>
      <c r="F1482" s="20" t="s">
        <v>491</v>
      </c>
      <c r="G1482" s="20" t="s">
        <v>18939</v>
      </c>
      <c r="H1482" s="20" t="s">
        <v>110</v>
      </c>
      <c r="I1482" s="20" t="s">
        <v>18928</v>
      </c>
      <c r="J1482" s="20" t="s">
        <v>101</v>
      </c>
      <c r="K1482" s="20" t="s">
        <v>14696</v>
      </c>
      <c r="L1482" s="20" t="s">
        <v>18940</v>
      </c>
      <c r="M1482" s="20"/>
      <c r="N1482" s="20" t="s">
        <v>14698</v>
      </c>
      <c r="O1482" s="20" t="s">
        <v>110</v>
      </c>
      <c r="P1482" s="20" t="s">
        <v>14700</v>
      </c>
      <c r="Q1482" s="20" t="s">
        <v>14788</v>
      </c>
      <c r="R1482" s="20"/>
      <c r="S1482" s="20" t="s">
        <v>18930</v>
      </c>
      <c r="T1482" s="20" t="s">
        <v>14709</v>
      </c>
      <c r="U1482" s="20" t="s">
        <v>18941</v>
      </c>
      <c r="V1482" s="20" t="s">
        <v>15835</v>
      </c>
      <c r="W1482" s="20"/>
      <c r="X1482" s="20"/>
      <c r="Y1482" s="20" t="s">
        <v>69</v>
      </c>
      <c r="Z1482" s="20"/>
      <c r="AA1482" s="20" t="s">
        <v>18931</v>
      </c>
      <c r="AB1482" s="20" t="s">
        <v>69</v>
      </c>
      <c r="AC1482" s="20"/>
      <c r="AD1482" s="20"/>
      <c r="AE1482" s="20" t="s">
        <v>18932</v>
      </c>
      <c r="AF1482" s="20" t="s">
        <v>68</v>
      </c>
      <c r="AG1482" s="20" t="s">
        <v>18933</v>
      </c>
      <c r="AH1482" s="20" t="s">
        <v>18934</v>
      </c>
      <c r="AI1482" s="20" t="s">
        <v>14887</v>
      </c>
      <c r="AJ1482" s="20" t="s">
        <v>14421</v>
      </c>
      <c r="AK1482" s="20" t="s">
        <v>14421</v>
      </c>
      <c r="AL1482" s="20"/>
      <c r="AM1482" s="20" t="s">
        <v>16313</v>
      </c>
      <c r="AN1482" s="20" t="s">
        <v>105</v>
      </c>
      <c r="AO1482" s="20"/>
    </row>
    <row r="1483" spans="1:41" x14ac:dyDescent="0.2">
      <c r="A1483" s="20" t="s">
        <v>489</v>
      </c>
      <c r="B1483" s="20" t="s">
        <v>18938</v>
      </c>
      <c r="C1483" s="20" t="s">
        <v>16011</v>
      </c>
      <c r="D1483" s="20" t="s">
        <v>391</v>
      </c>
      <c r="E1483" s="20" t="s">
        <v>492</v>
      </c>
      <c r="F1483" s="20" t="s">
        <v>491</v>
      </c>
      <c r="G1483" s="20" t="s">
        <v>18939</v>
      </c>
      <c r="H1483" s="20" t="s">
        <v>110</v>
      </c>
      <c r="I1483" s="20" t="s">
        <v>18935</v>
      </c>
      <c r="J1483" s="20" t="s">
        <v>101</v>
      </c>
      <c r="K1483" s="20" t="s">
        <v>14696</v>
      </c>
      <c r="L1483" s="20" t="s">
        <v>18940</v>
      </c>
      <c r="M1483" s="20"/>
      <c r="N1483" s="20" t="s">
        <v>14698</v>
      </c>
      <c r="O1483" s="20" t="s">
        <v>110</v>
      </c>
      <c r="P1483" s="20" t="s">
        <v>14700</v>
      </c>
      <c r="Q1483" s="20" t="s">
        <v>14788</v>
      </c>
      <c r="R1483" s="20"/>
      <c r="S1483" s="20" t="s">
        <v>18930</v>
      </c>
      <c r="T1483" s="20" t="s">
        <v>14704</v>
      </c>
      <c r="U1483" s="20" t="s">
        <v>14795</v>
      </c>
      <c r="V1483" s="20" t="s">
        <v>14946</v>
      </c>
      <c r="W1483" s="20"/>
      <c r="X1483" s="20"/>
      <c r="Y1483" s="20" t="s">
        <v>69</v>
      </c>
      <c r="Z1483" s="20"/>
      <c r="AA1483" s="20" t="s">
        <v>18931</v>
      </c>
      <c r="AB1483" s="20" t="s">
        <v>69</v>
      </c>
      <c r="AC1483" s="20"/>
      <c r="AD1483" s="20"/>
      <c r="AE1483" s="20" t="s">
        <v>18936</v>
      </c>
      <c r="AF1483" s="20" t="s">
        <v>69</v>
      </c>
      <c r="AG1483" s="20" t="s">
        <v>18937</v>
      </c>
      <c r="AH1483" s="20" t="s">
        <v>18934</v>
      </c>
      <c r="AI1483" s="20" t="s">
        <v>14887</v>
      </c>
      <c r="AJ1483" s="20" t="s">
        <v>14421</v>
      </c>
      <c r="AK1483" s="20" t="s">
        <v>14421</v>
      </c>
      <c r="AL1483" s="20"/>
      <c r="AM1483" s="20" t="s">
        <v>16313</v>
      </c>
      <c r="AN1483" s="20" t="s">
        <v>105</v>
      </c>
      <c r="AO1483" s="20"/>
    </row>
    <row r="1484" spans="1:41" x14ac:dyDescent="0.2">
      <c r="A1484" s="20" t="s">
        <v>489</v>
      </c>
      <c r="B1484" s="20" t="s">
        <v>18938</v>
      </c>
      <c r="C1484" s="20" t="s">
        <v>16011</v>
      </c>
      <c r="D1484" s="20" t="s">
        <v>391</v>
      </c>
      <c r="E1484" s="20" t="s">
        <v>492</v>
      </c>
      <c r="F1484" s="20" t="s">
        <v>491</v>
      </c>
      <c r="G1484" s="20" t="s">
        <v>18939</v>
      </c>
      <c r="H1484" s="20" t="s">
        <v>110</v>
      </c>
      <c r="I1484" s="20" t="s">
        <v>18935</v>
      </c>
      <c r="J1484" s="20" t="s">
        <v>101</v>
      </c>
      <c r="K1484" s="20" t="s">
        <v>14696</v>
      </c>
      <c r="L1484" s="20" t="s">
        <v>18940</v>
      </c>
      <c r="M1484" s="20"/>
      <c r="N1484" s="20" t="s">
        <v>14698</v>
      </c>
      <c r="O1484" s="20" t="s">
        <v>110</v>
      </c>
      <c r="P1484" s="20" t="s">
        <v>14700</v>
      </c>
      <c r="Q1484" s="20" t="s">
        <v>14788</v>
      </c>
      <c r="R1484" s="20"/>
      <c r="S1484" s="20" t="s">
        <v>18930</v>
      </c>
      <c r="T1484" s="20" t="s">
        <v>14709</v>
      </c>
      <c r="U1484" s="20" t="s">
        <v>18941</v>
      </c>
      <c r="V1484" s="20" t="s">
        <v>15835</v>
      </c>
      <c r="W1484" s="20"/>
      <c r="X1484" s="20"/>
      <c r="Y1484" s="20" t="s">
        <v>69</v>
      </c>
      <c r="Z1484" s="20"/>
      <c r="AA1484" s="20" t="s">
        <v>18931</v>
      </c>
      <c r="AB1484" s="20" t="s">
        <v>69</v>
      </c>
      <c r="AC1484" s="20"/>
      <c r="AD1484" s="20"/>
      <c r="AE1484" s="20" t="s">
        <v>18936</v>
      </c>
      <c r="AF1484" s="20" t="s">
        <v>69</v>
      </c>
      <c r="AG1484" s="20" t="s">
        <v>18937</v>
      </c>
      <c r="AH1484" s="20" t="s">
        <v>18934</v>
      </c>
      <c r="AI1484" s="20" t="s">
        <v>14887</v>
      </c>
      <c r="AJ1484" s="20" t="s">
        <v>14421</v>
      </c>
      <c r="AK1484" s="20" t="s">
        <v>14421</v>
      </c>
      <c r="AL1484" s="20"/>
      <c r="AM1484" s="20" t="s">
        <v>16313</v>
      </c>
      <c r="AN1484" s="20" t="s">
        <v>105</v>
      </c>
      <c r="AO1484" s="20"/>
    </row>
    <row r="1485" spans="1:41" x14ac:dyDescent="0.2">
      <c r="A1485" s="20" t="s">
        <v>489</v>
      </c>
      <c r="B1485" s="20" t="s">
        <v>18942</v>
      </c>
      <c r="C1485" s="20" t="s">
        <v>16011</v>
      </c>
      <c r="D1485" s="20" t="s">
        <v>391</v>
      </c>
      <c r="E1485" s="20" t="s">
        <v>492</v>
      </c>
      <c r="F1485" s="20" t="s">
        <v>491</v>
      </c>
      <c r="G1485" s="20" t="s">
        <v>18943</v>
      </c>
      <c r="H1485" s="20" t="s">
        <v>110</v>
      </c>
      <c r="I1485" s="20" t="s">
        <v>18928</v>
      </c>
      <c r="J1485" s="20" t="s">
        <v>101</v>
      </c>
      <c r="K1485" s="20" t="s">
        <v>14696</v>
      </c>
      <c r="L1485" s="20" t="s">
        <v>18944</v>
      </c>
      <c r="M1485" s="20"/>
      <c r="N1485" s="20" t="s">
        <v>14698</v>
      </c>
      <c r="O1485" s="20" t="s">
        <v>110</v>
      </c>
      <c r="P1485" s="20" t="s">
        <v>14700</v>
      </c>
      <c r="Q1485" s="20" t="s">
        <v>14788</v>
      </c>
      <c r="R1485" s="20"/>
      <c r="S1485" s="20" t="s">
        <v>18930</v>
      </c>
      <c r="T1485" s="20" t="s">
        <v>14704</v>
      </c>
      <c r="U1485" s="20" t="s">
        <v>14891</v>
      </c>
      <c r="V1485" s="20" t="s">
        <v>15596</v>
      </c>
      <c r="W1485" s="20"/>
      <c r="X1485" s="20"/>
      <c r="Y1485" s="20" t="s">
        <v>69</v>
      </c>
      <c r="Z1485" s="20"/>
      <c r="AA1485" s="20" t="s">
        <v>18931</v>
      </c>
      <c r="AB1485" s="20" t="s">
        <v>69</v>
      </c>
      <c r="AC1485" s="20"/>
      <c r="AD1485" s="20"/>
      <c r="AE1485" s="20" t="s">
        <v>18932</v>
      </c>
      <c r="AF1485" s="20" t="s">
        <v>68</v>
      </c>
      <c r="AG1485" s="20" t="s">
        <v>18933</v>
      </c>
      <c r="AH1485" s="20" t="s">
        <v>18934</v>
      </c>
      <c r="AI1485" s="20" t="s">
        <v>14887</v>
      </c>
      <c r="AJ1485" s="20" t="s">
        <v>14421</v>
      </c>
      <c r="AK1485" s="20" t="s">
        <v>14421</v>
      </c>
      <c r="AL1485" s="20"/>
      <c r="AM1485" s="20" t="s">
        <v>16313</v>
      </c>
      <c r="AN1485" s="20" t="s">
        <v>105</v>
      </c>
      <c r="AO1485" s="20"/>
    </row>
    <row r="1486" spans="1:41" x14ac:dyDescent="0.2">
      <c r="A1486" s="20" t="s">
        <v>489</v>
      </c>
      <c r="B1486" s="20" t="s">
        <v>18942</v>
      </c>
      <c r="C1486" s="20" t="s">
        <v>16011</v>
      </c>
      <c r="D1486" s="20" t="s">
        <v>391</v>
      </c>
      <c r="E1486" s="20" t="s">
        <v>492</v>
      </c>
      <c r="F1486" s="20" t="s">
        <v>491</v>
      </c>
      <c r="G1486" s="20" t="s">
        <v>18943</v>
      </c>
      <c r="H1486" s="20" t="s">
        <v>110</v>
      </c>
      <c r="I1486" s="20" t="s">
        <v>18928</v>
      </c>
      <c r="J1486" s="20" t="s">
        <v>101</v>
      </c>
      <c r="K1486" s="20" t="s">
        <v>14696</v>
      </c>
      <c r="L1486" s="20" t="s">
        <v>18944</v>
      </c>
      <c r="M1486" s="20"/>
      <c r="N1486" s="20" t="s">
        <v>14698</v>
      </c>
      <c r="O1486" s="20" t="s">
        <v>110</v>
      </c>
      <c r="P1486" s="20" t="s">
        <v>14700</v>
      </c>
      <c r="Q1486" s="20" t="s">
        <v>14788</v>
      </c>
      <c r="R1486" s="20"/>
      <c r="S1486" s="20" t="s">
        <v>18930</v>
      </c>
      <c r="T1486" s="20" t="s">
        <v>14709</v>
      </c>
      <c r="U1486" s="20" t="s">
        <v>18941</v>
      </c>
      <c r="V1486" s="20" t="s">
        <v>18945</v>
      </c>
      <c r="W1486" s="20"/>
      <c r="X1486" s="20"/>
      <c r="Y1486" s="20" t="s">
        <v>69</v>
      </c>
      <c r="Z1486" s="20"/>
      <c r="AA1486" s="20" t="s">
        <v>18931</v>
      </c>
      <c r="AB1486" s="20" t="s">
        <v>69</v>
      </c>
      <c r="AC1486" s="20"/>
      <c r="AD1486" s="20"/>
      <c r="AE1486" s="20" t="s">
        <v>18932</v>
      </c>
      <c r="AF1486" s="20" t="s">
        <v>68</v>
      </c>
      <c r="AG1486" s="20" t="s">
        <v>18933</v>
      </c>
      <c r="AH1486" s="20" t="s">
        <v>18934</v>
      </c>
      <c r="AI1486" s="20" t="s">
        <v>14887</v>
      </c>
      <c r="AJ1486" s="20" t="s">
        <v>14421</v>
      </c>
      <c r="AK1486" s="20" t="s">
        <v>14421</v>
      </c>
      <c r="AL1486" s="20"/>
      <c r="AM1486" s="20" t="s">
        <v>16313</v>
      </c>
      <c r="AN1486" s="20" t="s">
        <v>105</v>
      </c>
      <c r="AO1486" s="20"/>
    </row>
    <row r="1487" spans="1:41" x14ac:dyDescent="0.2">
      <c r="A1487" s="20" t="s">
        <v>489</v>
      </c>
      <c r="B1487" s="20" t="s">
        <v>18942</v>
      </c>
      <c r="C1487" s="20" t="s">
        <v>16011</v>
      </c>
      <c r="D1487" s="20" t="s">
        <v>391</v>
      </c>
      <c r="E1487" s="20" t="s">
        <v>492</v>
      </c>
      <c r="F1487" s="20" t="s">
        <v>491</v>
      </c>
      <c r="G1487" s="20" t="s">
        <v>18943</v>
      </c>
      <c r="H1487" s="20" t="s">
        <v>110</v>
      </c>
      <c r="I1487" s="20" t="s">
        <v>18935</v>
      </c>
      <c r="J1487" s="20" t="s">
        <v>101</v>
      </c>
      <c r="K1487" s="20" t="s">
        <v>14696</v>
      </c>
      <c r="L1487" s="20" t="s">
        <v>18944</v>
      </c>
      <c r="M1487" s="20"/>
      <c r="N1487" s="20" t="s">
        <v>14698</v>
      </c>
      <c r="O1487" s="20" t="s">
        <v>110</v>
      </c>
      <c r="P1487" s="20" t="s">
        <v>14700</v>
      </c>
      <c r="Q1487" s="20" t="s">
        <v>14788</v>
      </c>
      <c r="R1487" s="20"/>
      <c r="S1487" s="20" t="s">
        <v>18930</v>
      </c>
      <c r="T1487" s="20" t="s">
        <v>14704</v>
      </c>
      <c r="U1487" s="20" t="s">
        <v>15095</v>
      </c>
      <c r="V1487" s="20" t="s">
        <v>14831</v>
      </c>
      <c r="W1487" s="20"/>
      <c r="X1487" s="20"/>
      <c r="Y1487" s="20" t="s">
        <v>69</v>
      </c>
      <c r="Z1487" s="20"/>
      <c r="AA1487" s="20" t="s">
        <v>18931</v>
      </c>
      <c r="AB1487" s="20" t="s">
        <v>69</v>
      </c>
      <c r="AC1487" s="20"/>
      <c r="AD1487" s="20"/>
      <c r="AE1487" s="20" t="s">
        <v>18936</v>
      </c>
      <c r="AF1487" s="20" t="s">
        <v>69</v>
      </c>
      <c r="AG1487" s="20" t="s">
        <v>18937</v>
      </c>
      <c r="AH1487" s="20" t="s">
        <v>18934</v>
      </c>
      <c r="AI1487" s="20" t="s">
        <v>14887</v>
      </c>
      <c r="AJ1487" s="20" t="s">
        <v>14421</v>
      </c>
      <c r="AK1487" s="20" t="s">
        <v>14421</v>
      </c>
      <c r="AL1487" s="20"/>
      <c r="AM1487" s="20" t="s">
        <v>16313</v>
      </c>
      <c r="AN1487" s="20" t="s">
        <v>105</v>
      </c>
      <c r="AO1487" s="20"/>
    </row>
    <row r="1488" spans="1:41" x14ac:dyDescent="0.2">
      <c r="A1488" s="20" t="s">
        <v>489</v>
      </c>
      <c r="B1488" s="20" t="s">
        <v>18942</v>
      </c>
      <c r="C1488" s="20" t="s">
        <v>16011</v>
      </c>
      <c r="D1488" s="20" t="s">
        <v>391</v>
      </c>
      <c r="E1488" s="20" t="s">
        <v>492</v>
      </c>
      <c r="F1488" s="20" t="s">
        <v>491</v>
      </c>
      <c r="G1488" s="20" t="s">
        <v>18943</v>
      </c>
      <c r="H1488" s="20" t="s">
        <v>110</v>
      </c>
      <c r="I1488" s="20" t="s">
        <v>18935</v>
      </c>
      <c r="J1488" s="20" t="s">
        <v>101</v>
      </c>
      <c r="K1488" s="20" t="s">
        <v>14696</v>
      </c>
      <c r="L1488" s="20" t="s">
        <v>18944</v>
      </c>
      <c r="M1488" s="20"/>
      <c r="N1488" s="20" t="s">
        <v>14698</v>
      </c>
      <c r="O1488" s="20" t="s">
        <v>110</v>
      </c>
      <c r="P1488" s="20" t="s">
        <v>14700</v>
      </c>
      <c r="Q1488" s="20" t="s">
        <v>14788</v>
      </c>
      <c r="R1488" s="20"/>
      <c r="S1488" s="20" t="s">
        <v>18930</v>
      </c>
      <c r="T1488" s="20" t="s">
        <v>14709</v>
      </c>
      <c r="U1488" s="20" t="s">
        <v>18941</v>
      </c>
      <c r="V1488" s="20" t="s">
        <v>18945</v>
      </c>
      <c r="W1488" s="20"/>
      <c r="X1488" s="20"/>
      <c r="Y1488" s="20" t="s">
        <v>69</v>
      </c>
      <c r="Z1488" s="20"/>
      <c r="AA1488" s="20" t="s">
        <v>18931</v>
      </c>
      <c r="AB1488" s="20" t="s">
        <v>69</v>
      </c>
      <c r="AC1488" s="20"/>
      <c r="AD1488" s="20"/>
      <c r="AE1488" s="20" t="s">
        <v>18936</v>
      </c>
      <c r="AF1488" s="20" t="s">
        <v>69</v>
      </c>
      <c r="AG1488" s="20" t="s">
        <v>18937</v>
      </c>
      <c r="AH1488" s="20" t="s">
        <v>18934</v>
      </c>
      <c r="AI1488" s="20" t="s">
        <v>14887</v>
      </c>
      <c r="AJ1488" s="20" t="s">
        <v>14421</v>
      </c>
      <c r="AK1488" s="20" t="s">
        <v>14421</v>
      </c>
      <c r="AL1488" s="20"/>
      <c r="AM1488" s="20" t="s">
        <v>16313</v>
      </c>
      <c r="AN1488" s="20" t="s">
        <v>105</v>
      </c>
      <c r="AO1488" s="20"/>
    </row>
    <row r="1489" spans="1:41" x14ac:dyDescent="0.2">
      <c r="A1489" s="20" t="s">
        <v>504</v>
      </c>
      <c r="B1489" s="20" t="s">
        <v>18946</v>
      </c>
      <c r="C1489" s="20" t="s">
        <v>17054</v>
      </c>
      <c r="D1489" s="20" t="s">
        <v>430</v>
      </c>
      <c r="E1489" s="20" t="s">
        <v>506</v>
      </c>
      <c r="F1489" s="20" t="s">
        <v>410</v>
      </c>
      <c r="G1489" s="20" t="s">
        <v>18665</v>
      </c>
      <c r="H1489" s="20" t="s">
        <v>14694</v>
      </c>
      <c r="I1489" s="20" t="s">
        <v>18947</v>
      </c>
      <c r="J1489" s="20" t="s">
        <v>101</v>
      </c>
      <c r="K1489" s="20" t="s">
        <v>14696</v>
      </c>
      <c r="L1489" s="20" t="s">
        <v>14868</v>
      </c>
      <c r="M1489" s="20"/>
      <c r="N1489" s="20" t="s">
        <v>14698</v>
      </c>
      <c r="O1489" s="20" t="s">
        <v>15195</v>
      </c>
      <c r="P1489" s="20" t="s">
        <v>14700</v>
      </c>
      <c r="Q1489" s="20"/>
      <c r="R1489" s="20"/>
      <c r="S1489" s="20" t="s">
        <v>16475</v>
      </c>
      <c r="T1489" s="20" t="s">
        <v>14709</v>
      </c>
      <c r="U1489" s="20" t="s">
        <v>14390</v>
      </c>
      <c r="V1489" s="20" t="s">
        <v>18948</v>
      </c>
      <c r="W1489" s="20"/>
      <c r="X1489" s="20"/>
      <c r="Y1489" s="20" t="s">
        <v>68</v>
      </c>
      <c r="Z1489" s="20" t="s">
        <v>14390</v>
      </c>
      <c r="AA1489" s="20" t="s">
        <v>18949</v>
      </c>
      <c r="AB1489" s="20" t="s">
        <v>68</v>
      </c>
      <c r="AC1489" s="20" t="s">
        <v>68</v>
      </c>
      <c r="AD1489" s="20" t="s">
        <v>68</v>
      </c>
      <c r="AE1489" s="20" t="s">
        <v>18950</v>
      </c>
      <c r="AF1489" s="20" t="s">
        <v>68</v>
      </c>
      <c r="AG1489" s="20" t="s">
        <v>18951</v>
      </c>
      <c r="AH1489" s="20"/>
      <c r="AI1489" s="20" t="s">
        <v>14887</v>
      </c>
      <c r="AJ1489" s="20" t="s">
        <v>14283</v>
      </c>
      <c r="AK1489" s="20" t="s">
        <v>14283</v>
      </c>
      <c r="AL1489" s="20" t="s">
        <v>14276</v>
      </c>
      <c r="AM1489" s="20"/>
      <c r="AN1489" s="20" t="s">
        <v>110</v>
      </c>
      <c r="AO1489" s="20"/>
    </row>
    <row r="1490" spans="1:41" x14ac:dyDescent="0.2">
      <c r="A1490" s="20" t="s">
        <v>504</v>
      </c>
      <c r="B1490" s="20" t="s">
        <v>18952</v>
      </c>
      <c r="C1490" s="20" t="s">
        <v>17054</v>
      </c>
      <c r="D1490" s="20" t="s">
        <v>430</v>
      </c>
      <c r="E1490" s="20" t="s">
        <v>506</v>
      </c>
      <c r="F1490" s="20" t="s">
        <v>410</v>
      </c>
      <c r="G1490" s="20" t="s">
        <v>18665</v>
      </c>
      <c r="H1490" s="20" t="s">
        <v>14694</v>
      </c>
      <c r="I1490" s="20" t="s">
        <v>18947</v>
      </c>
      <c r="J1490" s="20" t="s">
        <v>101</v>
      </c>
      <c r="K1490" s="20" t="s">
        <v>14696</v>
      </c>
      <c r="L1490" s="20" t="s">
        <v>14868</v>
      </c>
      <c r="M1490" s="20"/>
      <c r="N1490" s="20" t="s">
        <v>14698</v>
      </c>
      <c r="O1490" s="20" t="s">
        <v>15195</v>
      </c>
      <c r="P1490" s="20" t="s">
        <v>14700</v>
      </c>
      <c r="Q1490" s="20"/>
      <c r="R1490" s="20"/>
      <c r="S1490" s="20" t="s">
        <v>16475</v>
      </c>
      <c r="T1490" s="20" t="s">
        <v>14709</v>
      </c>
      <c r="U1490" s="20" t="s">
        <v>16112</v>
      </c>
      <c r="V1490" s="20" t="s">
        <v>18953</v>
      </c>
      <c r="W1490" s="20"/>
      <c r="X1490" s="20"/>
      <c r="Y1490" s="20" t="s">
        <v>68</v>
      </c>
      <c r="Z1490" s="20" t="s">
        <v>18954</v>
      </c>
      <c r="AA1490" s="20" t="s">
        <v>18949</v>
      </c>
      <c r="AB1490" s="20" t="s">
        <v>68</v>
      </c>
      <c r="AC1490" s="20" t="s">
        <v>68</v>
      </c>
      <c r="AD1490" s="20" t="s">
        <v>68</v>
      </c>
      <c r="AE1490" s="20" t="s">
        <v>18950</v>
      </c>
      <c r="AF1490" s="20" t="s">
        <v>68</v>
      </c>
      <c r="AG1490" s="20" t="s">
        <v>18955</v>
      </c>
      <c r="AH1490" s="20"/>
      <c r="AI1490" s="20" t="s">
        <v>14887</v>
      </c>
      <c r="AJ1490" s="20" t="s">
        <v>14283</v>
      </c>
      <c r="AK1490" s="20" t="s">
        <v>14283</v>
      </c>
      <c r="AL1490" s="20" t="s">
        <v>14276</v>
      </c>
      <c r="AM1490" s="20"/>
      <c r="AN1490" s="20" t="s">
        <v>110</v>
      </c>
      <c r="AO1490" s="20"/>
    </row>
    <row r="1491" spans="1:41" x14ac:dyDescent="0.2">
      <c r="A1491" s="20" t="s">
        <v>504</v>
      </c>
      <c r="B1491" s="20" t="s">
        <v>18956</v>
      </c>
      <c r="C1491" s="20" t="s">
        <v>17054</v>
      </c>
      <c r="D1491" s="20" t="s">
        <v>430</v>
      </c>
      <c r="E1491" s="20" t="s">
        <v>506</v>
      </c>
      <c r="F1491" s="20" t="s">
        <v>410</v>
      </c>
      <c r="G1491" s="20" t="s">
        <v>18665</v>
      </c>
      <c r="H1491" s="20" t="s">
        <v>14694</v>
      </c>
      <c r="I1491" s="20" t="s">
        <v>18947</v>
      </c>
      <c r="J1491" s="20" t="s">
        <v>101</v>
      </c>
      <c r="K1491" s="20" t="s">
        <v>14696</v>
      </c>
      <c r="L1491" s="20" t="s">
        <v>14868</v>
      </c>
      <c r="M1491" s="20"/>
      <c r="N1491" s="20" t="s">
        <v>14698</v>
      </c>
      <c r="O1491" s="20" t="s">
        <v>15195</v>
      </c>
      <c r="P1491" s="20" t="s">
        <v>14700</v>
      </c>
      <c r="Q1491" s="20"/>
      <c r="R1491" s="20"/>
      <c r="S1491" s="20" t="s">
        <v>16475</v>
      </c>
      <c r="T1491" s="20" t="s">
        <v>14709</v>
      </c>
      <c r="U1491" s="20" t="s">
        <v>18957</v>
      </c>
      <c r="V1491" s="20" t="s">
        <v>18948</v>
      </c>
      <c r="W1491" s="20"/>
      <c r="X1491" s="20"/>
      <c r="Y1491" s="20" t="s">
        <v>68</v>
      </c>
      <c r="Z1491" s="20" t="s">
        <v>18958</v>
      </c>
      <c r="AA1491" s="20" t="s">
        <v>18949</v>
      </c>
      <c r="AB1491" s="20" t="s">
        <v>68</v>
      </c>
      <c r="AC1491" s="20" t="s">
        <v>68</v>
      </c>
      <c r="AD1491" s="20" t="s">
        <v>68</v>
      </c>
      <c r="AE1491" s="20" t="s">
        <v>18950</v>
      </c>
      <c r="AF1491" s="20" t="s">
        <v>68</v>
      </c>
      <c r="AG1491" s="20" t="s">
        <v>18959</v>
      </c>
      <c r="AH1491" s="20"/>
      <c r="AI1491" s="20" t="s">
        <v>14887</v>
      </c>
      <c r="AJ1491" s="20" t="s">
        <v>14283</v>
      </c>
      <c r="AK1491" s="20" t="s">
        <v>14283</v>
      </c>
      <c r="AL1491" s="20" t="s">
        <v>14276</v>
      </c>
      <c r="AM1491" s="20"/>
      <c r="AN1491" s="20" t="s">
        <v>110</v>
      </c>
      <c r="AO1491" s="20"/>
    </row>
    <row r="1492" spans="1:41" x14ac:dyDescent="0.2">
      <c r="A1492" s="20" t="s">
        <v>504</v>
      </c>
      <c r="B1492" s="20" t="s">
        <v>18960</v>
      </c>
      <c r="C1492" s="20" t="s">
        <v>17054</v>
      </c>
      <c r="D1492" s="20" t="s">
        <v>430</v>
      </c>
      <c r="E1492" s="20" t="s">
        <v>506</v>
      </c>
      <c r="F1492" s="20" t="s">
        <v>410</v>
      </c>
      <c r="G1492" s="20" t="s">
        <v>18961</v>
      </c>
      <c r="H1492" s="20" t="s">
        <v>14730</v>
      </c>
      <c r="I1492" s="20" t="s">
        <v>18962</v>
      </c>
      <c r="J1492" s="20" t="s">
        <v>101</v>
      </c>
      <c r="K1492" s="20" t="s">
        <v>14696</v>
      </c>
      <c r="L1492" s="20" t="s">
        <v>14868</v>
      </c>
      <c r="M1492" s="20"/>
      <c r="N1492" s="20" t="s">
        <v>14698</v>
      </c>
      <c r="O1492" s="20" t="s">
        <v>15195</v>
      </c>
      <c r="P1492" s="20" t="s">
        <v>14700</v>
      </c>
      <c r="Q1492" s="20"/>
      <c r="R1492" s="20"/>
      <c r="S1492" s="20" t="s">
        <v>16475</v>
      </c>
      <c r="T1492" s="20" t="s">
        <v>14709</v>
      </c>
      <c r="U1492" s="20" t="s">
        <v>15556</v>
      </c>
      <c r="V1492" s="20" t="s">
        <v>15078</v>
      </c>
      <c r="W1492" s="20"/>
      <c r="X1492" s="20"/>
      <c r="Y1492" s="20" t="s">
        <v>68</v>
      </c>
      <c r="Z1492" s="20" t="s">
        <v>15207</v>
      </c>
      <c r="AA1492" s="20" t="s">
        <v>18949</v>
      </c>
      <c r="AB1492" s="20" t="s">
        <v>68</v>
      </c>
      <c r="AC1492" s="20" t="s">
        <v>68</v>
      </c>
      <c r="AD1492" s="20" t="s">
        <v>68</v>
      </c>
      <c r="AE1492" s="20" t="s">
        <v>18963</v>
      </c>
      <c r="AF1492" s="20" t="s">
        <v>68</v>
      </c>
      <c r="AG1492" s="20" t="s">
        <v>18951</v>
      </c>
      <c r="AH1492" s="20"/>
      <c r="AI1492" s="20" t="s">
        <v>14887</v>
      </c>
      <c r="AJ1492" s="20" t="s">
        <v>14283</v>
      </c>
      <c r="AK1492" s="20" t="s">
        <v>14283</v>
      </c>
      <c r="AL1492" s="20" t="s">
        <v>14276</v>
      </c>
      <c r="AM1492" s="20"/>
      <c r="AN1492" s="20" t="s">
        <v>110</v>
      </c>
      <c r="AO1492" s="20"/>
    </row>
    <row r="1493" spans="1:41" x14ac:dyDescent="0.2">
      <c r="A1493" s="20" t="s">
        <v>504</v>
      </c>
      <c r="B1493" s="20" t="s">
        <v>18964</v>
      </c>
      <c r="C1493" s="20" t="s">
        <v>17054</v>
      </c>
      <c r="D1493" s="20" t="s">
        <v>430</v>
      </c>
      <c r="E1493" s="20" t="s">
        <v>506</v>
      </c>
      <c r="F1493" s="20" t="s">
        <v>410</v>
      </c>
      <c r="G1493" s="20" t="s">
        <v>18961</v>
      </c>
      <c r="H1493" s="20" t="s">
        <v>14730</v>
      </c>
      <c r="I1493" s="20" t="s">
        <v>18962</v>
      </c>
      <c r="J1493" s="20" t="s">
        <v>101</v>
      </c>
      <c r="K1493" s="20" t="s">
        <v>14696</v>
      </c>
      <c r="L1493" s="20" t="s">
        <v>14868</v>
      </c>
      <c r="M1493" s="20"/>
      <c r="N1493" s="20" t="s">
        <v>14698</v>
      </c>
      <c r="O1493" s="20" t="s">
        <v>15195</v>
      </c>
      <c r="P1493" s="20" t="s">
        <v>14700</v>
      </c>
      <c r="Q1493" s="20"/>
      <c r="R1493" s="20"/>
      <c r="S1493" s="20" t="s">
        <v>16475</v>
      </c>
      <c r="T1493" s="20" t="s">
        <v>14709</v>
      </c>
      <c r="U1493" s="20" t="s">
        <v>14767</v>
      </c>
      <c r="V1493" s="20" t="s">
        <v>16308</v>
      </c>
      <c r="W1493" s="20"/>
      <c r="X1493" s="20"/>
      <c r="Y1493" s="20" t="s">
        <v>68</v>
      </c>
      <c r="Z1493" s="20" t="s">
        <v>16486</v>
      </c>
      <c r="AA1493" s="20" t="s">
        <v>18949</v>
      </c>
      <c r="AB1493" s="20" t="s">
        <v>68</v>
      </c>
      <c r="AC1493" s="20" t="s">
        <v>68</v>
      </c>
      <c r="AD1493" s="20" t="s">
        <v>68</v>
      </c>
      <c r="AE1493" s="20" t="s">
        <v>18963</v>
      </c>
      <c r="AF1493" s="20" t="s">
        <v>68</v>
      </c>
      <c r="AG1493" s="20" t="s">
        <v>18955</v>
      </c>
      <c r="AH1493" s="20"/>
      <c r="AI1493" s="20" t="s">
        <v>14887</v>
      </c>
      <c r="AJ1493" s="20" t="s">
        <v>14283</v>
      </c>
      <c r="AK1493" s="20" t="s">
        <v>14283</v>
      </c>
      <c r="AL1493" s="20" t="s">
        <v>14276</v>
      </c>
      <c r="AM1493" s="20"/>
      <c r="AN1493" s="20" t="s">
        <v>110</v>
      </c>
      <c r="AO1493" s="20"/>
    </row>
    <row r="1494" spans="1:41" x14ac:dyDescent="0.2">
      <c r="A1494" s="20" t="s">
        <v>504</v>
      </c>
      <c r="B1494" s="20" t="s">
        <v>18965</v>
      </c>
      <c r="C1494" s="20" t="s">
        <v>17054</v>
      </c>
      <c r="D1494" s="20" t="s">
        <v>430</v>
      </c>
      <c r="E1494" s="20" t="s">
        <v>506</v>
      </c>
      <c r="F1494" s="20" t="s">
        <v>410</v>
      </c>
      <c r="G1494" s="20" t="s">
        <v>18961</v>
      </c>
      <c r="H1494" s="20" t="s">
        <v>14730</v>
      </c>
      <c r="I1494" s="20" t="s">
        <v>18962</v>
      </c>
      <c r="J1494" s="20" t="s">
        <v>101</v>
      </c>
      <c r="K1494" s="20" t="s">
        <v>14696</v>
      </c>
      <c r="L1494" s="20" t="s">
        <v>14868</v>
      </c>
      <c r="M1494" s="20"/>
      <c r="N1494" s="20" t="s">
        <v>14698</v>
      </c>
      <c r="O1494" s="20" t="s">
        <v>15195</v>
      </c>
      <c r="P1494" s="20" t="s">
        <v>14700</v>
      </c>
      <c r="Q1494" s="20"/>
      <c r="R1494" s="20"/>
      <c r="S1494" s="20" t="s">
        <v>16475</v>
      </c>
      <c r="T1494" s="20" t="s">
        <v>14709</v>
      </c>
      <c r="U1494" s="20" t="s">
        <v>15596</v>
      </c>
      <c r="V1494" s="20" t="s">
        <v>15477</v>
      </c>
      <c r="W1494" s="20"/>
      <c r="X1494" s="20"/>
      <c r="Y1494" s="20" t="s">
        <v>68</v>
      </c>
      <c r="Z1494" s="20" t="s">
        <v>15477</v>
      </c>
      <c r="AA1494" s="20" t="s">
        <v>18949</v>
      </c>
      <c r="AB1494" s="20" t="s">
        <v>68</v>
      </c>
      <c r="AC1494" s="20" t="s">
        <v>68</v>
      </c>
      <c r="AD1494" s="20" t="s">
        <v>68</v>
      </c>
      <c r="AE1494" s="20" t="s">
        <v>18963</v>
      </c>
      <c r="AF1494" s="20" t="s">
        <v>68</v>
      </c>
      <c r="AG1494" s="20" t="s">
        <v>18959</v>
      </c>
      <c r="AH1494" s="20"/>
      <c r="AI1494" s="20" t="s">
        <v>14887</v>
      </c>
      <c r="AJ1494" s="20" t="s">
        <v>14283</v>
      </c>
      <c r="AK1494" s="20" t="s">
        <v>14283</v>
      </c>
      <c r="AL1494" s="20" t="s">
        <v>14276</v>
      </c>
      <c r="AM1494" s="20"/>
      <c r="AN1494" s="20" t="s">
        <v>110</v>
      </c>
      <c r="AO1494" s="20"/>
    </row>
    <row r="1495" spans="1:41" x14ac:dyDescent="0.2">
      <c r="A1495" s="20" t="s">
        <v>535</v>
      </c>
      <c r="B1495" s="20" t="s">
        <v>18966</v>
      </c>
      <c r="C1495" s="20" t="s">
        <v>18967</v>
      </c>
      <c r="D1495" s="20" t="s">
        <v>419</v>
      </c>
      <c r="E1495" s="20" t="s">
        <v>538</v>
      </c>
      <c r="F1495" s="20" t="s">
        <v>537</v>
      </c>
      <c r="G1495" s="20" t="s">
        <v>18968</v>
      </c>
      <c r="H1495" s="20" t="s">
        <v>110</v>
      </c>
      <c r="I1495" s="20" t="s">
        <v>18969</v>
      </c>
      <c r="J1495" s="20" t="s">
        <v>102</v>
      </c>
      <c r="K1495" s="20" t="s">
        <v>14696</v>
      </c>
      <c r="L1495" s="20" t="s">
        <v>18970</v>
      </c>
      <c r="M1495" s="20" t="s">
        <v>18971</v>
      </c>
      <c r="N1495" s="20" t="s">
        <v>14698</v>
      </c>
      <c r="O1495" s="20" t="s">
        <v>14772</v>
      </c>
      <c r="P1495" s="20" t="s">
        <v>14700</v>
      </c>
      <c r="Q1495" s="20"/>
      <c r="R1495" s="20"/>
      <c r="S1495" s="20" t="s">
        <v>18972</v>
      </c>
      <c r="T1495" s="20" t="s">
        <v>14762</v>
      </c>
      <c r="U1495" s="20" t="s">
        <v>14764</v>
      </c>
      <c r="V1495" s="20" t="s">
        <v>16486</v>
      </c>
      <c r="W1495" s="20"/>
      <c r="X1495" s="20"/>
      <c r="Y1495" s="20" t="s">
        <v>69</v>
      </c>
      <c r="Z1495" s="20"/>
      <c r="AA1495" s="20" t="s">
        <v>14740</v>
      </c>
      <c r="AB1495" s="20" t="s">
        <v>69</v>
      </c>
      <c r="AC1495" s="20"/>
      <c r="AD1495" s="20"/>
      <c r="AE1495" s="20" t="s">
        <v>18973</v>
      </c>
      <c r="AF1495" s="20" t="s">
        <v>69</v>
      </c>
      <c r="AG1495" s="20" t="s">
        <v>18974</v>
      </c>
      <c r="AH1495" s="20"/>
      <c r="AI1495" s="20" t="s">
        <v>14875</v>
      </c>
      <c r="AJ1495" s="20" t="s">
        <v>14276</v>
      </c>
      <c r="AK1495" s="20" t="s">
        <v>14276</v>
      </c>
      <c r="AL1495" s="20"/>
      <c r="AM1495" s="20"/>
      <c r="AN1495" s="20" t="s">
        <v>105</v>
      </c>
      <c r="AO1495" s="20"/>
    </row>
    <row r="1496" spans="1:41" x14ac:dyDescent="0.2">
      <c r="A1496" s="20" t="s">
        <v>535</v>
      </c>
      <c r="B1496" s="20" t="s">
        <v>18966</v>
      </c>
      <c r="C1496" s="20" t="s">
        <v>18967</v>
      </c>
      <c r="D1496" s="20" t="s">
        <v>419</v>
      </c>
      <c r="E1496" s="20" t="s">
        <v>538</v>
      </c>
      <c r="F1496" s="20" t="s">
        <v>537</v>
      </c>
      <c r="G1496" s="20" t="s">
        <v>18968</v>
      </c>
      <c r="H1496" s="20" t="s">
        <v>110</v>
      </c>
      <c r="I1496" s="20" t="s">
        <v>18969</v>
      </c>
      <c r="J1496" s="20" t="s">
        <v>102</v>
      </c>
      <c r="K1496" s="20" t="s">
        <v>14696</v>
      </c>
      <c r="L1496" s="20" t="s">
        <v>18970</v>
      </c>
      <c r="M1496" s="20" t="s">
        <v>18971</v>
      </c>
      <c r="N1496" s="20" t="s">
        <v>14698</v>
      </c>
      <c r="O1496" s="20" t="s">
        <v>14772</v>
      </c>
      <c r="P1496" s="20" t="s">
        <v>14700</v>
      </c>
      <c r="Q1496" s="20"/>
      <c r="R1496" s="20"/>
      <c r="S1496" s="20" t="s">
        <v>18972</v>
      </c>
      <c r="T1496" s="20" t="s">
        <v>14766</v>
      </c>
      <c r="U1496" s="20" t="s">
        <v>16538</v>
      </c>
      <c r="V1496" s="20" t="s">
        <v>14860</v>
      </c>
      <c r="W1496" s="20"/>
      <c r="X1496" s="20"/>
      <c r="Y1496" s="20" t="s">
        <v>69</v>
      </c>
      <c r="Z1496" s="20"/>
      <c r="AA1496" s="20" t="s">
        <v>14740</v>
      </c>
      <c r="AB1496" s="20" t="s">
        <v>69</v>
      </c>
      <c r="AC1496" s="20"/>
      <c r="AD1496" s="20"/>
      <c r="AE1496" s="20" t="s">
        <v>18973</v>
      </c>
      <c r="AF1496" s="20" t="s">
        <v>69</v>
      </c>
      <c r="AG1496" s="20" t="s">
        <v>18974</v>
      </c>
      <c r="AH1496" s="20"/>
      <c r="AI1496" s="20" t="s">
        <v>14875</v>
      </c>
      <c r="AJ1496" s="20" t="s">
        <v>14276</v>
      </c>
      <c r="AK1496" s="20" t="s">
        <v>14276</v>
      </c>
      <c r="AL1496" s="20"/>
      <c r="AM1496" s="20"/>
      <c r="AN1496" s="20" t="s">
        <v>105</v>
      </c>
      <c r="AO1496" s="20"/>
    </row>
    <row r="1497" spans="1:41" x14ac:dyDescent="0.2">
      <c r="A1497" s="20" t="s">
        <v>535</v>
      </c>
      <c r="B1497" s="20" t="s">
        <v>18966</v>
      </c>
      <c r="C1497" s="20" t="s">
        <v>18967</v>
      </c>
      <c r="D1497" s="20" t="s">
        <v>419</v>
      </c>
      <c r="E1497" s="20" t="s">
        <v>538</v>
      </c>
      <c r="F1497" s="20" t="s">
        <v>537</v>
      </c>
      <c r="G1497" s="20" t="s">
        <v>18968</v>
      </c>
      <c r="H1497" s="20" t="s">
        <v>110</v>
      </c>
      <c r="I1497" s="20" t="s">
        <v>18969</v>
      </c>
      <c r="J1497" s="20" t="s">
        <v>102</v>
      </c>
      <c r="K1497" s="20" t="s">
        <v>14696</v>
      </c>
      <c r="L1497" s="20" t="s">
        <v>18970</v>
      </c>
      <c r="M1497" s="20" t="s">
        <v>18971</v>
      </c>
      <c r="N1497" s="20" t="s">
        <v>14698</v>
      </c>
      <c r="O1497" s="20" t="s">
        <v>14772</v>
      </c>
      <c r="P1497" s="20" t="s">
        <v>14700</v>
      </c>
      <c r="Q1497" s="20"/>
      <c r="R1497" s="20"/>
      <c r="S1497" s="20" t="s">
        <v>18972</v>
      </c>
      <c r="T1497" s="20" t="s">
        <v>14762</v>
      </c>
      <c r="U1497" s="20" t="s">
        <v>14764</v>
      </c>
      <c r="V1497" s="20" t="s">
        <v>14764</v>
      </c>
      <c r="W1497" s="20"/>
      <c r="X1497" s="20"/>
      <c r="Y1497" s="20" t="s">
        <v>69</v>
      </c>
      <c r="Z1497" s="20"/>
      <c r="AA1497" s="20" t="s">
        <v>14740</v>
      </c>
      <c r="AB1497" s="20" t="s">
        <v>69</v>
      </c>
      <c r="AC1497" s="20"/>
      <c r="AD1497" s="20"/>
      <c r="AE1497" s="20" t="s">
        <v>18975</v>
      </c>
      <c r="AF1497" s="20" t="s">
        <v>69</v>
      </c>
      <c r="AG1497" s="20" t="s">
        <v>18976</v>
      </c>
      <c r="AH1497" s="20"/>
      <c r="AI1497" s="20" t="s">
        <v>14875</v>
      </c>
      <c r="AJ1497" s="20" t="s">
        <v>14276</v>
      </c>
      <c r="AK1497" s="20" t="s">
        <v>14276</v>
      </c>
      <c r="AL1497" s="20"/>
      <c r="AM1497" s="20"/>
      <c r="AN1497" s="20" t="s">
        <v>105</v>
      </c>
      <c r="AO1497" s="20"/>
    </row>
    <row r="1498" spans="1:41" x14ac:dyDescent="0.2">
      <c r="A1498" s="20" t="s">
        <v>535</v>
      </c>
      <c r="B1498" s="20" t="s">
        <v>18966</v>
      </c>
      <c r="C1498" s="20" t="s">
        <v>18967</v>
      </c>
      <c r="D1498" s="20" t="s">
        <v>419</v>
      </c>
      <c r="E1498" s="20" t="s">
        <v>538</v>
      </c>
      <c r="F1498" s="20" t="s">
        <v>537</v>
      </c>
      <c r="G1498" s="20" t="s">
        <v>18968</v>
      </c>
      <c r="H1498" s="20" t="s">
        <v>110</v>
      </c>
      <c r="I1498" s="20" t="s">
        <v>18969</v>
      </c>
      <c r="J1498" s="20" t="s">
        <v>102</v>
      </c>
      <c r="K1498" s="20" t="s">
        <v>14696</v>
      </c>
      <c r="L1498" s="20" t="s">
        <v>18970</v>
      </c>
      <c r="M1498" s="20" t="s">
        <v>18971</v>
      </c>
      <c r="N1498" s="20" t="s">
        <v>14698</v>
      </c>
      <c r="O1498" s="20" t="s">
        <v>14772</v>
      </c>
      <c r="P1498" s="20" t="s">
        <v>14700</v>
      </c>
      <c r="Q1498" s="20"/>
      <c r="R1498" s="20"/>
      <c r="S1498" s="20" t="s">
        <v>18972</v>
      </c>
      <c r="T1498" s="20" t="s">
        <v>14766</v>
      </c>
      <c r="U1498" s="20" t="s">
        <v>16538</v>
      </c>
      <c r="V1498" s="20" t="s">
        <v>16538</v>
      </c>
      <c r="W1498" s="20"/>
      <c r="X1498" s="20"/>
      <c r="Y1498" s="20" t="s">
        <v>69</v>
      </c>
      <c r="Z1498" s="20"/>
      <c r="AA1498" s="20" t="s">
        <v>14740</v>
      </c>
      <c r="AB1498" s="20" t="s">
        <v>69</v>
      </c>
      <c r="AC1498" s="20"/>
      <c r="AD1498" s="20"/>
      <c r="AE1498" s="20" t="s">
        <v>18975</v>
      </c>
      <c r="AF1498" s="20" t="s">
        <v>69</v>
      </c>
      <c r="AG1498" s="20" t="s">
        <v>18976</v>
      </c>
      <c r="AH1498" s="20"/>
      <c r="AI1498" s="20" t="s">
        <v>14875</v>
      </c>
      <c r="AJ1498" s="20" t="s">
        <v>14276</v>
      </c>
      <c r="AK1498" s="20" t="s">
        <v>14276</v>
      </c>
      <c r="AL1498" s="20"/>
      <c r="AM1498" s="20"/>
      <c r="AN1498" s="20" t="s">
        <v>105</v>
      </c>
      <c r="AO1498" s="20"/>
    </row>
    <row r="1499" spans="1:41" x14ac:dyDescent="0.2">
      <c r="A1499" s="20" t="s">
        <v>535</v>
      </c>
      <c r="B1499" s="20" t="s">
        <v>18966</v>
      </c>
      <c r="C1499" s="20" t="s">
        <v>18967</v>
      </c>
      <c r="D1499" s="20" t="s">
        <v>419</v>
      </c>
      <c r="E1499" s="20" t="s">
        <v>538</v>
      </c>
      <c r="F1499" s="20" t="s">
        <v>537</v>
      </c>
      <c r="G1499" s="20" t="s">
        <v>18968</v>
      </c>
      <c r="H1499" s="20" t="s">
        <v>110</v>
      </c>
      <c r="I1499" s="20" t="s">
        <v>18969</v>
      </c>
      <c r="J1499" s="20" t="s">
        <v>102</v>
      </c>
      <c r="K1499" s="20" t="s">
        <v>14696</v>
      </c>
      <c r="L1499" s="20" t="s">
        <v>18970</v>
      </c>
      <c r="M1499" s="20" t="s">
        <v>18971</v>
      </c>
      <c r="N1499" s="20" t="s">
        <v>14698</v>
      </c>
      <c r="O1499" s="20" t="s">
        <v>14772</v>
      </c>
      <c r="P1499" s="20" t="s">
        <v>14700</v>
      </c>
      <c r="Q1499" s="20"/>
      <c r="R1499" s="20"/>
      <c r="S1499" s="20" t="s">
        <v>18972</v>
      </c>
      <c r="T1499" s="20" t="s">
        <v>14762</v>
      </c>
      <c r="U1499" s="20" t="s">
        <v>16486</v>
      </c>
      <c r="V1499" s="20" t="s">
        <v>16486</v>
      </c>
      <c r="W1499" s="20"/>
      <c r="X1499" s="20"/>
      <c r="Y1499" s="20" t="s">
        <v>69</v>
      </c>
      <c r="Z1499" s="20"/>
      <c r="AA1499" s="20" t="s">
        <v>14740</v>
      </c>
      <c r="AB1499" s="20" t="s">
        <v>69</v>
      </c>
      <c r="AC1499" s="20"/>
      <c r="AD1499" s="20"/>
      <c r="AE1499" s="20" t="s">
        <v>18973</v>
      </c>
      <c r="AF1499" s="20" t="s">
        <v>69</v>
      </c>
      <c r="AG1499" s="20" t="s">
        <v>18977</v>
      </c>
      <c r="AH1499" s="20"/>
      <c r="AI1499" s="20" t="s">
        <v>14875</v>
      </c>
      <c r="AJ1499" s="20" t="s">
        <v>14276</v>
      </c>
      <c r="AK1499" s="20" t="s">
        <v>14276</v>
      </c>
      <c r="AL1499" s="20"/>
      <c r="AM1499" s="20"/>
      <c r="AN1499" s="20" t="s">
        <v>105</v>
      </c>
      <c r="AO1499" s="20"/>
    </row>
    <row r="1500" spans="1:41" x14ac:dyDescent="0.2">
      <c r="A1500" s="20" t="s">
        <v>535</v>
      </c>
      <c r="B1500" s="20" t="s">
        <v>18966</v>
      </c>
      <c r="C1500" s="20" t="s">
        <v>18967</v>
      </c>
      <c r="D1500" s="20" t="s">
        <v>419</v>
      </c>
      <c r="E1500" s="20" t="s">
        <v>538</v>
      </c>
      <c r="F1500" s="20" t="s">
        <v>537</v>
      </c>
      <c r="G1500" s="20" t="s">
        <v>18968</v>
      </c>
      <c r="H1500" s="20" t="s">
        <v>110</v>
      </c>
      <c r="I1500" s="20" t="s">
        <v>18969</v>
      </c>
      <c r="J1500" s="20" t="s">
        <v>102</v>
      </c>
      <c r="K1500" s="20" t="s">
        <v>14696</v>
      </c>
      <c r="L1500" s="20" t="s">
        <v>18970</v>
      </c>
      <c r="M1500" s="20" t="s">
        <v>18971</v>
      </c>
      <c r="N1500" s="20" t="s">
        <v>14698</v>
      </c>
      <c r="O1500" s="20" t="s">
        <v>14772</v>
      </c>
      <c r="P1500" s="20" t="s">
        <v>14700</v>
      </c>
      <c r="Q1500" s="20"/>
      <c r="R1500" s="20"/>
      <c r="S1500" s="20" t="s">
        <v>18972</v>
      </c>
      <c r="T1500" s="20" t="s">
        <v>14766</v>
      </c>
      <c r="U1500" s="20" t="s">
        <v>16582</v>
      </c>
      <c r="V1500" s="20" t="s">
        <v>16582</v>
      </c>
      <c r="W1500" s="20"/>
      <c r="X1500" s="20"/>
      <c r="Y1500" s="20" t="s">
        <v>69</v>
      </c>
      <c r="Z1500" s="20"/>
      <c r="AA1500" s="20" t="s">
        <v>14740</v>
      </c>
      <c r="AB1500" s="20" t="s">
        <v>69</v>
      </c>
      <c r="AC1500" s="20"/>
      <c r="AD1500" s="20"/>
      <c r="AE1500" s="20" t="s">
        <v>18973</v>
      </c>
      <c r="AF1500" s="20" t="s">
        <v>69</v>
      </c>
      <c r="AG1500" s="20" t="s">
        <v>18977</v>
      </c>
      <c r="AH1500" s="20"/>
      <c r="AI1500" s="20" t="s">
        <v>14875</v>
      </c>
      <c r="AJ1500" s="20" t="s">
        <v>14276</v>
      </c>
      <c r="AK1500" s="20" t="s">
        <v>14276</v>
      </c>
      <c r="AL1500" s="20"/>
      <c r="AM1500" s="20"/>
      <c r="AN1500" s="20" t="s">
        <v>105</v>
      </c>
      <c r="AO1500" s="20"/>
    </row>
    <row r="1501" spans="1:41" x14ac:dyDescent="0.2">
      <c r="A1501" s="20" t="s">
        <v>535</v>
      </c>
      <c r="B1501" s="20" t="s">
        <v>18966</v>
      </c>
      <c r="C1501" s="20" t="s">
        <v>18967</v>
      </c>
      <c r="D1501" s="20" t="s">
        <v>419</v>
      </c>
      <c r="E1501" s="20" t="s">
        <v>538</v>
      </c>
      <c r="F1501" s="20" t="s">
        <v>537</v>
      </c>
      <c r="G1501" s="20" t="s">
        <v>18968</v>
      </c>
      <c r="H1501" s="20" t="s">
        <v>110</v>
      </c>
      <c r="I1501" s="20" t="s">
        <v>18969</v>
      </c>
      <c r="J1501" s="20" t="s">
        <v>102</v>
      </c>
      <c r="K1501" s="20" t="s">
        <v>14696</v>
      </c>
      <c r="L1501" s="20" t="s">
        <v>18970</v>
      </c>
      <c r="M1501" s="20" t="s">
        <v>18971</v>
      </c>
      <c r="N1501" s="20" t="s">
        <v>14698</v>
      </c>
      <c r="O1501" s="20" t="s">
        <v>14772</v>
      </c>
      <c r="P1501" s="20" t="s">
        <v>14700</v>
      </c>
      <c r="Q1501" s="20"/>
      <c r="R1501" s="20"/>
      <c r="S1501" s="20" t="s">
        <v>18972</v>
      </c>
      <c r="T1501" s="20" t="s">
        <v>14762</v>
      </c>
      <c r="U1501" s="20" t="s">
        <v>16486</v>
      </c>
      <c r="V1501" s="20" t="s">
        <v>14764</v>
      </c>
      <c r="W1501" s="20"/>
      <c r="X1501" s="20"/>
      <c r="Y1501" s="20" t="s">
        <v>69</v>
      </c>
      <c r="Z1501" s="20"/>
      <c r="AA1501" s="20" t="s">
        <v>14740</v>
      </c>
      <c r="AB1501" s="20" t="s">
        <v>69</v>
      </c>
      <c r="AC1501" s="20"/>
      <c r="AD1501" s="20"/>
      <c r="AE1501" s="20" t="s">
        <v>18975</v>
      </c>
      <c r="AF1501" s="20" t="s">
        <v>69</v>
      </c>
      <c r="AG1501" s="20" t="s">
        <v>18978</v>
      </c>
      <c r="AH1501" s="20"/>
      <c r="AI1501" s="20" t="s">
        <v>14875</v>
      </c>
      <c r="AJ1501" s="20" t="s">
        <v>14276</v>
      </c>
      <c r="AK1501" s="20" t="s">
        <v>14276</v>
      </c>
      <c r="AL1501" s="20"/>
      <c r="AM1501" s="20"/>
      <c r="AN1501" s="20" t="s">
        <v>105</v>
      </c>
      <c r="AO1501" s="20"/>
    </row>
    <row r="1502" spans="1:41" x14ac:dyDescent="0.2">
      <c r="A1502" s="20" t="s">
        <v>535</v>
      </c>
      <c r="B1502" s="20" t="s">
        <v>18966</v>
      </c>
      <c r="C1502" s="20" t="s">
        <v>18967</v>
      </c>
      <c r="D1502" s="20" t="s">
        <v>419</v>
      </c>
      <c r="E1502" s="20" t="s">
        <v>538</v>
      </c>
      <c r="F1502" s="20" t="s">
        <v>537</v>
      </c>
      <c r="G1502" s="20" t="s">
        <v>18968</v>
      </c>
      <c r="H1502" s="20" t="s">
        <v>110</v>
      </c>
      <c r="I1502" s="20" t="s">
        <v>18969</v>
      </c>
      <c r="J1502" s="20" t="s">
        <v>102</v>
      </c>
      <c r="K1502" s="20" t="s">
        <v>14696</v>
      </c>
      <c r="L1502" s="20" t="s">
        <v>18970</v>
      </c>
      <c r="M1502" s="20" t="s">
        <v>18971</v>
      </c>
      <c r="N1502" s="20" t="s">
        <v>14698</v>
      </c>
      <c r="O1502" s="20" t="s">
        <v>14772</v>
      </c>
      <c r="P1502" s="20" t="s">
        <v>14700</v>
      </c>
      <c r="Q1502" s="20"/>
      <c r="R1502" s="20"/>
      <c r="S1502" s="20" t="s">
        <v>18972</v>
      </c>
      <c r="T1502" s="20" t="s">
        <v>14766</v>
      </c>
      <c r="U1502" s="20" t="s">
        <v>16582</v>
      </c>
      <c r="V1502" s="20" t="s">
        <v>16538</v>
      </c>
      <c r="W1502" s="20"/>
      <c r="X1502" s="20"/>
      <c r="Y1502" s="20" t="s">
        <v>69</v>
      </c>
      <c r="Z1502" s="20"/>
      <c r="AA1502" s="20" t="s">
        <v>14740</v>
      </c>
      <c r="AB1502" s="20" t="s">
        <v>69</v>
      </c>
      <c r="AC1502" s="20"/>
      <c r="AD1502" s="20"/>
      <c r="AE1502" s="20" t="s">
        <v>18975</v>
      </c>
      <c r="AF1502" s="20" t="s">
        <v>69</v>
      </c>
      <c r="AG1502" s="20" t="s">
        <v>18978</v>
      </c>
      <c r="AH1502" s="20"/>
      <c r="AI1502" s="20" t="s">
        <v>14875</v>
      </c>
      <c r="AJ1502" s="20" t="s">
        <v>14276</v>
      </c>
      <c r="AK1502" s="20" t="s">
        <v>14276</v>
      </c>
      <c r="AL1502" s="20"/>
      <c r="AM1502" s="20"/>
      <c r="AN1502" s="20" t="s">
        <v>105</v>
      </c>
      <c r="AO1502" s="20"/>
    </row>
    <row r="1503" spans="1:41" x14ac:dyDescent="0.2">
      <c r="A1503" s="20" t="s">
        <v>535</v>
      </c>
      <c r="B1503" s="20" t="s">
        <v>18966</v>
      </c>
      <c r="C1503" s="20" t="s">
        <v>18967</v>
      </c>
      <c r="D1503" s="20" t="s">
        <v>419</v>
      </c>
      <c r="E1503" s="20" t="s">
        <v>538</v>
      </c>
      <c r="F1503" s="20" t="s">
        <v>537</v>
      </c>
      <c r="G1503" s="20" t="s">
        <v>18968</v>
      </c>
      <c r="H1503" s="20" t="s">
        <v>110</v>
      </c>
      <c r="I1503" s="20" t="s">
        <v>18969</v>
      </c>
      <c r="J1503" s="20" t="s">
        <v>102</v>
      </c>
      <c r="K1503" s="20" t="s">
        <v>14696</v>
      </c>
      <c r="L1503" s="20" t="s">
        <v>18970</v>
      </c>
      <c r="M1503" s="20" t="s">
        <v>18971</v>
      </c>
      <c r="N1503" s="20" t="s">
        <v>14698</v>
      </c>
      <c r="O1503" s="20" t="s">
        <v>14772</v>
      </c>
      <c r="P1503" s="20" t="s">
        <v>14700</v>
      </c>
      <c r="Q1503" s="20"/>
      <c r="R1503" s="20"/>
      <c r="S1503" s="20" t="s">
        <v>18972</v>
      </c>
      <c r="T1503" s="20" t="s">
        <v>14762</v>
      </c>
      <c r="U1503" s="20" t="s">
        <v>16486</v>
      </c>
      <c r="V1503" s="20" t="s">
        <v>14848</v>
      </c>
      <c r="W1503" s="20"/>
      <c r="X1503" s="20"/>
      <c r="Y1503" s="20" t="s">
        <v>69</v>
      </c>
      <c r="Z1503" s="20"/>
      <c r="AA1503" s="20" t="s">
        <v>14740</v>
      </c>
      <c r="AB1503" s="20" t="s">
        <v>69</v>
      </c>
      <c r="AC1503" s="20"/>
      <c r="AD1503" s="20"/>
      <c r="AE1503" s="20" t="s">
        <v>18973</v>
      </c>
      <c r="AF1503" s="20" t="s">
        <v>69</v>
      </c>
      <c r="AG1503" s="20" t="s">
        <v>18979</v>
      </c>
      <c r="AH1503" s="20"/>
      <c r="AI1503" s="20" t="s">
        <v>14875</v>
      </c>
      <c r="AJ1503" s="20" t="s">
        <v>14276</v>
      </c>
      <c r="AK1503" s="20" t="s">
        <v>14276</v>
      </c>
      <c r="AL1503" s="20"/>
      <c r="AM1503" s="20"/>
      <c r="AN1503" s="20" t="s">
        <v>105</v>
      </c>
      <c r="AO1503" s="20"/>
    </row>
    <row r="1504" spans="1:41" x14ac:dyDescent="0.2">
      <c r="A1504" s="20" t="s">
        <v>535</v>
      </c>
      <c r="B1504" s="20" t="s">
        <v>18966</v>
      </c>
      <c r="C1504" s="20" t="s">
        <v>18967</v>
      </c>
      <c r="D1504" s="20" t="s">
        <v>419</v>
      </c>
      <c r="E1504" s="20" t="s">
        <v>538</v>
      </c>
      <c r="F1504" s="20" t="s">
        <v>537</v>
      </c>
      <c r="G1504" s="20" t="s">
        <v>18968</v>
      </c>
      <c r="H1504" s="20" t="s">
        <v>110</v>
      </c>
      <c r="I1504" s="20" t="s">
        <v>18969</v>
      </c>
      <c r="J1504" s="20" t="s">
        <v>102</v>
      </c>
      <c r="K1504" s="20" t="s">
        <v>14696</v>
      </c>
      <c r="L1504" s="20" t="s">
        <v>18970</v>
      </c>
      <c r="M1504" s="20" t="s">
        <v>18971</v>
      </c>
      <c r="N1504" s="20" t="s">
        <v>14698</v>
      </c>
      <c r="O1504" s="20" t="s">
        <v>14772</v>
      </c>
      <c r="P1504" s="20" t="s">
        <v>14700</v>
      </c>
      <c r="Q1504" s="20"/>
      <c r="R1504" s="20"/>
      <c r="S1504" s="20" t="s">
        <v>18972</v>
      </c>
      <c r="T1504" s="20" t="s">
        <v>14766</v>
      </c>
      <c r="U1504" s="20" t="s">
        <v>16532</v>
      </c>
      <c r="V1504" s="20" t="s">
        <v>18111</v>
      </c>
      <c r="W1504" s="20"/>
      <c r="X1504" s="20"/>
      <c r="Y1504" s="20" t="s">
        <v>69</v>
      </c>
      <c r="Z1504" s="20"/>
      <c r="AA1504" s="20" t="s">
        <v>14740</v>
      </c>
      <c r="AB1504" s="20" t="s">
        <v>69</v>
      </c>
      <c r="AC1504" s="20"/>
      <c r="AD1504" s="20"/>
      <c r="AE1504" s="20" t="s">
        <v>18973</v>
      </c>
      <c r="AF1504" s="20" t="s">
        <v>69</v>
      </c>
      <c r="AG1504" s="20" t="s">
        <v>18979</v>
      </c>
      <c r="AH1504" s="20"/>
      <c r="AI1504" s="20" t="s">
        <v>14875</v>
      </c>
      <c r="AJ1504" s="20" t="s">
        <v>14276</v>
      </c>
      <c r="AK1504" s="20" t="s">
        <v>14276</v>
      </c>
      <c r="AL1504" s="20"/>
      <c r="AM1504" s="20"/>
      <c r="AN1504" s="20" t="s">
        <v>105</v>
      </c>
      <c r="AO1504" s="20"/>
    </row>
    <row r="1505" spans="1:41" x14ac:dyDescent="0.2">
      <c r="A1505" s="20" t="s">
        <v>535</v>
      </c>
      <c r="B1505" s="20" t="s">
        <v>18966</v>
      </c>
      <c r="C1505" s="20" t="s">
        <v>18967</v>
      </c>
      <c r="D1505" s="20" t="s">
        <v>419</v>
      </c>
      <c r="E1505" s="20" t="s">
        <v>538</v>
      </c>
      <c r="F1505" s="20" t="s">
        <v>537</v>
      </c>
      <c r="G1505" s="20" t="s">
        <v>18968</v>
      </c>
      <c r="H1505" s="20" t="s">
        <v>110</v>
      </c>
      <c r="I1505" s="20" t="s">
        <v>18969</v>
      </c>
      <c r="J1505" s="20" t="s">
        <v>102</v>
      </c>
      <c r="K1505" s="20" t="s">
        <v>14696</v>
      </c>
      <c r="L1505" s="20" t="s">
        <v>18970</v>
      </c>
      <c r="M1505" s="20" t="s">
        <v>18971</v>
      </c>
      <c r="N1505" s="20" t="s">
        <v>14698</v>
      </c>
      <c r="O1505" s="20" t="s">
        <v>14772</v>
      </c>
      <c r="P1505" s="20" t="s">
        <v>14700</v>
      </c>
      <c r="Q1505" s="20"/>
      <c r="R1505" s="20"/>
      <c r="S1505" s="20" t="s">
        <v>18972</v>
      </c>
      <c r="T1505" s="20" t="s">
        <v>14762</v>
      </c>
      <c r="U1505" s="20" t="s">
        <v>16486</v>
      </c>
      <c r="V1505" s="20" t="s">
        <v>16486</v>
      </c>
      <c r="W1505" s="20"/>
      <c r="X1505" s="20"/>
      <c r="Y1505" s="20" t="s">
        <v>69</v>
      </c>
      <c r="Z1505" s="20"/>
      <c r="AA1505" s="20" t="s">
        <v>14740</v>
      </c>
      <c r="AB1505" s="20" t="s">
        <v>69</v>
      </c>
      <c r="AC1505" s="20"/>
      <c r="AD1505" s="20"/>
      <c r="AE1505" s="20" t="s">
        <v>18975</v>
      </c>
      <c r="AF1505" s="20" t="s">
        <v>69</v>
      </c>
      <c r="AG1505" s="20" t="s">
        <v>18980</v>
      </c>
      <c r="AH1505" s="20"/>
      <c r="AI1505" s="20" t="s">
        <v>14875</v>
      </c>
      <c r="AJ1505" s="20" t="s">
        <v>14276</v>
      </c>
      <c r="AK1505" s="20" t="s">
        <v>14276</v>
      </c>
      <c r="AL1505" s="20"/>
      <c r="AM1505" s="20"/>
      <c r="AN1505" s="20" t="s">
        <v>105</v>
      </c>
      <c r="AO1505" s="20"/>
    </row>
    <row r="1506" spans="1:41" x14ac:dyDescent="0.2">
      <c r="A1506" s="20" t="s">
        <v>535</v>
      </c>
      <c r="B1506" s="20" t="s">
        <v>18966</v>
      </c>
      <c r="C1506" s="20" t="s">
        <v>18967</v>
      </c>
      <c r="D1506" s="20" t="s">
        <v>419</v>
      </c>
      <c r="E1506" s="20" t="s">
        <v>538</v>
      </c>
      <c r="F1506" s="20" t="s">
        <v>537</v>
      </c>
      <c r="G1506" s="20" t="s">
        <v>18968</v>
      </c>
      <c r="H1506" s="20" t="s">
        <v>110</v>
      </c>
      <c r="I1506" s="20" t="s">
        <v>18969</v>
      </c>
      <c r="J1506" s="20" t="s">
        <v>102</v>
      </c>
      <c r="K1506" s="20" t="s">
        <v>14696</v>
      </c>
      <c r="L1506" s="20" t="s">
        <v>18970</v>
      </c>
      <c r="M1506" s="20" t="s">
        <v>18971</v>
      </c>
      <c r="N1506" s="20" t="s">
        <v>14698</v>
      </c>
      <c r="O1506" s="20" t="s">
        <v>14772</v>
      </c>
      <c r="P1506" s="20" t="s">
        <v>14700</v>
      </c>
      <c r="Q1506" s="20"/>
      <c r="R1506" s="20"/>
      <c r="S1506" s="20" t="s">
        <v>18972</v>
      </c>
      <c r="T1506" s="20" t="s">
        <v>14766</v>
      </c>
      <c r="U1506" s="20" t="s">
        <v>16532</v>
      </c>
      <c r="V1506" s="20" t="s">
        <v>14860</v>
      </c>
      <c r="W1506" s="20"/>
      <c r="X1506" s="20"/>
      <c r="Y1506" s="20" t="s">
        <v>69</v>
      </c>
      <c r="Z1506" s="20"/>
      <c r="AA1506" s="20" t="s">
        <v>14740</v>
      </c>
      <c r="AB1506" s="20" t="s">
        <v>69</v>
      </c>
      <c r="AC1506" s="20"/>
      <c r="AD1506" s="20"/>
      <c r="AE1506" s="20" t="s">
        <v>18975</v>
      </c>
      <c r="AF1506" s="20" t="s">
        <v>69</v>
      </c>
      <c r="AG1506" s="20" t="s">
        <v>18980</v>
      </c>
      <c r="AH1506" s="20"/>
      <c r="AI1506" s="20" t="s">
        <v>14875</v>
      </c>
      <c r="AJ1506" s="20" t="s">
        <v>14276</v>
      </c>
      <c r="AK1506" s="20" t="s">
        <v>14276</v>
      </c>
      <c r="AL1506" s="20"/>
      <c r="AM1506" s="20"/>
      <c r="AN1506" s="20" t="s">
        <v>105</v>
      </c>
      <c r="AO1506" s="20"/>
    </row>
    <row r="1507" spans="1:41" x14ac:dyDescent="0.2">
      <c r="A1507" s="20" t="s">
        <v>535</v>
      </c>
      <c r="B1507" s="20" t="s">
        <v>18966</v>
      </c>
      <c r="C1507" s="20" t="s">
        <v>18967</v>
      </c>
      <c r="D1507" s="20" t="s">
        <v>419</v>
      </c>
      <c r="E1507" s="20" t="s">
        <v>538</v>
      </c>
      <c r="F1507" s="20" t="s">
        <v>537</v>
      </c>
      <c r="G1507" s="20" t="s">
        <v>18968</v>
      </c>
      <c r="H1507" s="20" t="s">
        <v>110</v>
      </c>
      <c r="I1507" s="20" t="s">
        <v>18969</v>
      </c>
      <c r="J1507" s="20" t="s">
        <v>102</v>
      </c>
      <c r="K1507" s="20" t="s">
        <v>14696</v>
      </c>
      <c r="L1507" s="20" t="s">
        <v>18970</v>
      </c>
      <c r="M1507" s="20" t="s">
        <v>18971</v>
      </c>
      <c r="N1507" s="20" t="s">
        <v>14698</v>
      </c>
      <c r="O1507" s="20" t="s">
        <v>14772</v>
      </c>
      <c r="P1507" s="20" t="s">
        <v>14700</v>
      </c>
      <c r="Q1507" s="20"/>
      <c r="R1507" s="20"/>
      <c r="S1507" s="20" t="s">
        <v>18972</v>
      </c>
      <c r="T1507" s="20" t="s">
        <v>14762</v>
      </c>
      <c r="U1507" s="20" t="s">
        <v>14812</v>
      </c>
      <c r="V1507" s="20" t="s">
        <v>14812</v>
      </c>
      <c r="W1507" s="20"/>
      <c r="X1507" s="20"/>
      <c r="Y1507" s="20" t="s">
        <v>69</v>
      </c>
      <c r="Z1507" s="20"/>
      <c r="AA1507" s="20" t="s">
        <v>14740</v>
      </c>
      <c r="AB1507" s="20" t="s">
        <v>69</v>
      </c>
      <c r="AC1507" s="20"/>
      <c r="AD1507" s="20"/>
      <c r="AE1507" s="20" t="s">
        <v>18973</v>
      </c>
      <c r="AF1507" s="20" t="s">
        <v>69</v>
      </c>
      <c r="AG1507" s="20" t="s">
        <v>18981</v>
      </c>
      <c r="AH1507" s="20"/>
      <c r="AI1507" s="20" t="s">
        <v>14875</v>
      </c>
      <c r="AJ1507" s="20" t="s">
        <v>14276</v>
      </c>
      <c r="AK1507" s="20" t="s">
        <v>14276</v>
      </c>
      <c r="AL1507" s="20"/>
      <c r="AM1507" s="20"/>
      <c r="AN1507" s="20" t="s">
        <v>105</v>
      </c>
      <c r="AO1507" s="20"/>
    </row>
    <row r="1508" spans="1:41" x14ac:dyDescent="0.2">
      <c r="A1508" s="20" t="s">
        <v>535</v>
      </c>
      <c r="B1508" s="20" t="s">
        <v>18966</v>
      </c>
      <c r="C1508" s="20" t="s">
        <v>18967</v>
      </c>
      <c r="D1508" s="20" t="s">
        <v>419</v>
      </c>
      <c r="E1508" s="20" t="s">
        <v>538</v>
      </c>
      <c r="F1508" s="20" t="s">
        <v>537</v>
      </c>
      <c r="G1508" s="20" t="s">
        <v>18968</v>
      </c>
      <c r="H1508" s="20" t="s">
        <v>110</v>
      </c>
      <c r="I1508" s="20" t="s">
        <v>18969</v>
      </c>
      <c r="J1508" s="20" t="s">
        <v>102</v>
      </c>
      <c r="K1508" s="20" t="s">
        <v>14696</v>
      </c>
      <c r="L1508" s="20" t="s">
        <v>18970</v>
      </c>
      <c r="M1508" s="20" t="s">
        <v>18971</v>
      </c>
      <c r="N1508" s="20" t="s">
        <v>14698</v>
      </c>
      <c r="O1508" s="20" t="s">
        <v>14772</v>
      </c>
      <c r="P1508" s="20" t="s">
        <v>14700</v>
      </c>
      <c r="Q1508" s="20"/>
      <c r="R1508" s="20"/>
      <c r="S1508" s="20" t="s">
        <v>18972</v>
      </c>
      <c r="T1508" s="20" t="s">
        <v>14766</v>
      </c>
      <c r="U1508" s="20" t="s">
        <v>16584</v>
      </c>
      <c r="V1508" s="20" t="s">
        <v>16003</v>
      </c>
      <c r="W1508" s="20"/>
      <c r="X1508" s="20"/>
      <c r="Y1508" s="20" t="s">
        <v>69</v>
      </c>
      <c r="Z1508" s="20"/>
      <c r="AA1508" s="20" t="s">
        <v>14740</v>
      </c>
      <c r="AB1508" s="20" t="s">
        <v>69</v>
      </c>
      <c r="AC1508" s="20"/>
      <c r="AD1508" s="20"/>
      <c r="AE1508" s="20" t="s">
        <v>18973</v>
      </c>
      <c r="AF1508" s="20" t="s">
        <v>69</v>
      </c>
      <c r="AG1508" s="20" t="s">
        <v>18981</v>
      </c>
      <c r="AH1508" s="20"/>
      <c r="AI1508" s="20" t="s">
        <v>14875</v>
      </c>
      <c r="AJ1508" s="20" t="s">
        <v>14276</v>
      </c>
      <c r="AK1508" s="20" t="s">
        <v>14276</v>
      </c>
      <c r="AL1508" s="20"/>
      <c r="AM1508" s="20"/>
      <c r="AN1508" s="20" t="s">
        <v>105</v>
      </c>
      <c r="AO1508" s="20"/>
    </row>
    <row r="1509" spans="1:41" x14ac:dyDescent="0.2">
      <c r="A1509" s="20" t="s">
        <v>535</v>
      </c>
      <c r="B1509" s="20" t="s">
        <v>18966</v>
      </c>
      <c r="C1509" s="20" t="s">
        <v>18967</v>
      </c>
      <c r="D1509" s="20" t="s">
        <v>419</v>
      </c>
      <c r="E1509" s="20" t="s">
        <v>538</v>
      </c>
      <c r="F1509" s="20" t="s">
        <v>537</v>
      </c>
      <c r="G1509" s="20" t="s">
        <v>18968</v>
      </c>
      <c r="H1509" s="20" t="s">
        <v>110</v>
      </c>
      <c r="I1509" s="20" t="s">
        <v>18969</v>
      </c>
      <c r="J1509" s="20" t="s">
        <v>102</v>
      </c>
      <c r="K1509" s="20" t="s">
        <v>14696</v>
      </c>
      <c r="L1509" s="20" t="s">
        <v>18970</v>
      </c>
      <c r="M1509" s="20" t="s">
        <v>18971</v>
      </c>
      <c r="N1509" s="20" t="s">
        <v>14698</v>
      </c>
      <c r="O1509" s="20" t="s">
        <v>14772</v>
      </c>
      <c r="P1509" s="20" t="s">
        <v>14700</v>
      </c>
      <c r="Q1509" s="20"/>
      <c r="R1509" s="20"/>
      <c r="S1509" s="20" t="s">
        <v>18972</v>
      </c>
      <c r="T1509" s="20" t="s">
        <v>14762</v>
      </c>
      <c r="U1509" s="20" t="s">
        <v>14812</v>
      </c>
      <c r="V1509" s="20" t="s">
        <v>14827</v>
      </c>
      <c r="W1509" s="20"/>
      <c r="X1509" s="20"/>
      <c r="Y1509" s="20" t="s">
        <v>69</v>
      </c>
      <c r="Z1509" s="20"/>
      <c r="AA1509" s="20" t="s">
        <v>14740</v>
      </c>
      <c r="AB1509" s="20" t="s">
        <v>69</v>
      </c>
      <c r="AC1509" s="20"/>
      <c r="AD1509" s="20"/>
      <c r="AE1509" s="20" t="s">
        <v>18975</v>
      </c>
      <c r="AF1509" s="20" t="s">
        <v>69</v>
      </c>
      <c r="AG1509" s="20" t="s">
        <v>18982</v>
      </c>
      <c r="AH1509" s="20"/>
      <c r="AI1509" s="20" t="s">
        <v>14875</v>
      </c>
      <c r="AJ1509" s="20" t="s">
        <v>14276</v>
      </c>
      <c r="AK1509" s="20" t="s">
        <v>14276</v>
      </c>
      <c r="AL1509" s="20"/>
      <c r="AM1509" s="20"/>
      <c r="AN1509" s="20" t="s">
        <v>105</v>
      </c>
      <c r="AO1509" s="20"/>
    </row>
    <row r="1510" spans="1:41" x14ac:dyDescent="0.2">
      <c r="A1510" s="20" t="s">
        <v>535</v>
      </c>
      <c r="B1510" s="20" t="s">
        <v>18966</v>
      </c>
      <c r="C1510" s="20" t="s">
        <v>18967</v>
      </c>
      <c r="D1510" s="20" t="s">
        <v>419</v>
      </c>
      <c r="E1510" s="20" t="s">
        <v>538</v>
      </c>
      <c r="F1510" s="20" t="s">
        <v>537</v>
      </c>
      <c r="G1510" s="20" t="s">
        <v>18968</v>
      </c>
      <c r="H1510" s="20" t="s">
        <v>110</v>
      </c>
      <c r="I1510" s="20" t="s">
        <v>18969</v>
      </c>
      <c r="J1510" s="20" t="s">
        <v>102</v>
      </c>
      <c r="K1510" s="20" t="s">
        <v>14696</v>
      </c>
      <c r="L1510" s="20" t="s">
        <v>18970</v>
      </c>
      <c r="M1510" s="20" t="s">
        <v>18971</v>
      </c>
      <c r="N1510" s="20" t="s">
        <v>14698</v>
      </c>
      <c r="O1510" s="20" t="s">
        <v>14772</v>
      </c>
      <c r="P1510" s="20" t="s">
        <v>14700</v>
      </c>
      <c r="Q1510" s="20"/>
      <c r="R1510" s="20"/>
      <c r="S1510" s="20" t="s">
        <v>18972</v>
      </c>
      <c r="T1510" s="20" t="s">
        <v>14766</v>
      </c>
      <c r="U1510" s="20" t="s">
        <v>16584</v>
      </c>
      <c r="V1510" s="20" t="s">
        <v>15817</v>
      </c>
      <c r="W1510" s="20"/>
      <c r="X1510" s="20"/>
      <c r="Y1510" s="20" t="s">
        <v>69</v>
      </c>
      <c r="Z1510" s="20"/>
      <c r="AA1510" s="20" t="s">
        <v>14740</v>
      </c>
      <c r="AB1510" s="20" t="s">
        <v>69</v>
      </c>
      <c r="AC1510" s="20"/>
      <c r="AD1510" s="20"/>
      <c r="AE1510" s="20" t="s">
        <v>18975</v>
      </c>
      <c r="AF1510" s="20" t="s">
        <v>69</v>
      </c>
      <c r="AG1510" s="20" t="s">
        <v>18982</v>
      </c>
      <c r="AH1510" s="20"/>
      <c r="AI1510" s="20" t="s">
        <v>14875</v>
      </c>
      <c r="AJ1510" s="20" t="s">
        <v>14276</v>
      </c>
      <c r="AK1510" s="20" t="s">
        <v>14276</v>
      </c>
      <c r="AL1510" s="20"/>
      <c r="AM1510" s="20"/>
      <c r="AN1510" s="20" t="s">
        <v>105</v>
      </c>
      <c r="AO1510" s="20"/>
    </row>
    <row r="1511" spans="1:41" x14ac:dyDescent="0.2">
      <c r="A1511" s="20" t="s">
        <v>535</v>
      </c>
      <c r="B1511" s="20" t="s">
        <v>18966</v>
      </c>
      <c r="C1511" s="20" t="s">
        <v>18967</v>
      </c>
      <c r="D1511" s="20" t="s">
        <v>419</v>
      </c>
      <c r="E1511" s="20" t="s">
        <v>538</v>
      </c>
      <c r="F1511" s="20" t="s">
        <v>537</v>
      </c>
      <c r="G1511" s="20" t="s">
        <v>18968</v>
      </c>
      <c r="H1511" s="20" t="s">
        <v>110</v>
      </c>
      <c r="I1511" s="20" t="s">
        <v>18969</v>
      </c>
      <c r="J1511" s="20" t="s">
        <v>102</v>
      </c>
      <c r="K1511" s="20" t="s">
        <v>14696</v>
      </c>
      <c r="L1511" s="20" t="s">
        <v>18983</v>
      </c>
      <c r="M1511" s="20" t="s">
        <v>18971</v>
      </c>
      <c r="N1511" s="20" t="s">
        <v>14698</v>
      </c>
      <c r="O1511" s="20" t="s">
        <v>14772</v>
      </c>
      <c r="P1511" s="20" t="s">
        <v>14700</v>
      </c>
      <c r="Q1511" s="20"/>
      <c r="R1511" s="20"/>
      <c r="S1511" s="20" t="s">
        <v>18972</v>
      </c>
      <c r="T1511" s="20" t="s">
        <v>14762</v>
      </c>
      <c r="U1511" s="20" t="s">
        <v>14951</v>
      </c>
      <c r="V1511" s="20" t="s">
        <v>14951</v>
      </c>
      <c r="W1511" s="20"/>
      <c r="X1511" s="20"/>
      <c r="Y1511" s="20" t="s">
        <v>69</v>
      </c>
      <c r="Z1511" s="20"/>
      <c r="AA1511" s="20" t="s">
        <v>14740</v>
      </c>
      <c r="AB1511" s="20" t="s">
        <v>69</v>
      </c>
      <c r="AC1511" s="20"/>
      <c r="AD1511" s="20"/>
      <c r="AE1511" s="20" t="s">
        <v>18984</v>
      </c>
      <c r="AF1511" s="20" t="s">
        <v>69</v>
      </c>
      <c r="AG1511" s="20" t="s">
        <v>18985</v>
      </c>
      <c r="AH1511" s="20"/>
      <c r="AI1511" s="20" t="s">
        <v>14875</v>
      </c>
      <c r="AJ1511" s="20" t="s">
        <v>14276</v>
      </c>
      <c r="AK1511" s="20" t="s">
        <v>14276</v>
      </c>
      <c r="AL1511" s="20"/>
      <c r="AM1511" s="20"/>
      <c r="AN1511" s="20" t="s">
        <v>105</v>
      </c>
      <c r="AO1511" s="20"/>
    </row>
    <row r="1512" spans="1:41" x14ac:dyDescent="0.2">
      <c r="A1512" s="20" t="s">
        <v>535</v>
      </c>
      <c r="B1512" s="20" t="s">
        <v>18966</v>
      </c>
      <c r="C1512" s="20" t="s">
        <v>18967</v>
      </c>
      <c r="D1512" s="20" t="s">
        <v>419</v>
      </c>
      <c r="E1512" s="20" t="s">
        <v>538</v>
      </c>
      <c r="F1512" s="20" t="s">
        <v>537</v>
      </c>
      <c r="G1512" s="20" t="s">
        <v>18968</v>
      </c>
      <c r="H1512" s="20" t="s">
        <v>110</v>
      </c>
      <c r="I1512" s="20" t="s">
        <v>18969</v>
      </c>
      <c r="J1512" s="20" t="s">
        <v>102</v>
      </c>
      <c r="K1512" s="20" t="s">
        <v>14696</v>
      </c>
      <c r="L1512" s="20" t="s">
        <v>18983</v>
      </c>
      <c r="M1512" s="20" t="s">
        <v>18971</v>
      </c>
      <c r="N1512" s="20" t="s">
        <v>14698</v>
      </c>
      <c r="O1512" s="20" t="s">
        <v>14772</v>
      </c>
      <c r="P1512" s="20" t="s">
        <v>14700</v>
      </c>
      <c r="Q1512" s="20"/>
      <c r="R1512" s="20"/>
      <c r="S1512" s="20" t="s">
        <v>18972</v>
      </c>
      <c r="T1512" s="20" t="s">
        <v>14766</v>
      </c>
      <c r="U1512" s="20" t="s">
        <v>17932</v>
      </c>
      <c r="V1512" s="20" t="s">
        <v>17932</v>
      </c>
      <c r="W1512" s="20"/>
      <c r="X1512" s="20"/>
      <c r="Y1512" s="20" t="s">
        <v>69</v>
      </c>
      <c r="Z1512" s="20"/>
      <c r="AA1512" s="20" t="s">
        <v>14740</v>
      </c>
      <c r="AB1512" s="20" t="s">
        <v>69</v>
      </c>
      <c r="AC1512" s="20"/>
      <c r="AD1512" s="20"/>
      <c r="AE1512" s="20" t="s">
        <v>18984</v>
      </c>
      <c r="AF1512" s="20" t="s">
        <v>69</v>
      </c>
      <c r="AG1512" s="20" t="s">
        <v>18985</v>
      </c>
      <c r="AH1512" s="20"/>
      <c r="AI1512" s="20" t="s">
        <v>14875</v>
      </c>
      <c r="AJ1512" s="20" t="s">
        <v>14276</v>
      </c>
      <c r="AK1512" s="20" t="s">
        <v>14276</v>
      </c>
      <c r="AL1512" s="20"/>
      <c r="AM1512" s="20"/>
      <c r="AN1512" s="20" t="s">
        <v>105</v>
      </c>
      <c r="AO1512" s="20"/>
    </row>
    <row r="1513" spans="1:41" x14ac:dyDescent="0.2">
      <c r="A1513" s="20" t="s">
        <v>535</v>
      </c>
      <c r="B1513" s="20" t="s">
        <v>18966</v>
      </c>
      <c r="C1513" s="20" t="s">
        <v>18967</v>
      </c>
      <c r="D1513" s="20" t="s">
        <v>419</v>
      </c>
      <c r="E1513" s="20" t="s">
        <v>538</v>
      </c>
      <c r="F1513" s="20" t="s">
        <v>537</v>
      </c>
      <c r="G1513" s="20" t="s">
        <v>18968</v>
      </c>
      <c r="H1513" s="20" t="s">
        <v>110</v>
      </c>
      <c r="I1513" s="20" t="s">
        <v>18969</v>
      </c>
      <c r="J1513" s="20" t="s">
        <v>102</v>
      </c>
      <c r="K1513" s="20" t="s">
        <v>14696</v>
      </c>
      <c r="L1513" s="20" t="s">
        <v>18983</v>
      </c>
      <c r="M1513" s="20" t="s">
        <v>18971</v>
      </c>
      <c r="N1513" s="20" t="s">
        <v>14698</v>
      </c>
      <c r="O1513" s="20" t="s">
        <v>14772</v>
      </c>
      <c r="P1513" s="20" t="s">
        <v>14700</v>
      </c>
      <c r="Q1513" s="20"/>
      <c r="R1513" s="20"/>
      <c r="S1513" s="20" t="s">
        <v>18972</v>
      </c>
      <c r="T1513" s="20" t="s">
        <v>14762</v>
      </c>
      <c r="U1513" s="20" t="s">
        <v>14951</v>
      </c>
      <c r="V1513" s="20" t="s">
        <v>14815</v>
      </c>
      <c r="W1513" s="20"/>
      <c r="X1513" s="20"/>
      <c r="Y1513" s="20" t="s">
        <v>69</v>
      </c>
      <c r="Z1513" s="20"/>
      <c r="AA1513" s="20" t="s">
        <v>14740</v>
      </c>
      <c r="AB1513" s="20" t="s">
        <v>69</v>
      </c>
      <c r="AC1513" s="20"/>
      <c r="AD1513" s="20"/>
      <c r="AE1513" s="20" t="s">
        <v>18986</v>
      </c>
      <c r="AF1513" s="20" t="s">
        <v>69</v>
      </c>
      <c r="AG1513" s="20" t="s">
        <v>18987</v>
      </c>
      <c r="AH1513" s="20"/>
      <c r="AI1513" s="20" t="s">
        <v>14875</v>
      </c>
      <c r="AJ1513" s="20" t="s">
        <v>14276</v>
      </c>
      <c r="AK1513" s="20" t="s">
        <v>14276</v>
      </c>
      <c r="AL1513" s="20"/>
      <c r="AM1513" s="20"/>
      <c r="AN1513" s="20" t="s">
        <v>105</v>
      </c>
      <c r="AO1513" s="20"/>
    </row>
    <row r="1514" spans="1:41" x14ac:dyDescent="0.2">
      <c r="A1514" s="20" t="s">
        <v>535</v>
      </c>
      <c r="B1514" s="20" t="s">
        <v>18966</v>
      </c>
      <c r="C1514" s="20" t="s">
        <v>18967</v>
      </c>
      <c r="D1514" s="20" t="s">
        <v>419</v>
      </c>
      <c r="E1514" s="20" t="s">
        <v>538</v>
      </c>
      <c r="F1514" s="20" t="s">
        <v>537</v>
      </c>
      <c r="G1514" s="20" t="s">
        <v>18968</v>
      </c>
      <c r="H1514" s="20" t="s">
        <v>110</v>
      </c>
      <c r="I1514" s="20" t="s">
        <v>18969</v>
      </c>
      <c r="J1514" s="20" t="s">
        <v>102</v>
      </c>
      <c r="K1514" s="20" t="s">
        <v>14696</v>
      </c>
      <c r="L1514" s="20" t="s">
        <v>18983</v>
      </c>
      <c r="M1514" s="20" t="s">
        <v>18971</v>
      </c>
      <c r="N1514" s="20" t="s">
        <v>14698</v>
      </c>
      <c r="O1514" s="20" t="s">
        <v>14772</v>
      </c>
      <c r="P1514" s="20" t="s">
        <v>14700</v>
      </c>
      <c r="Q1514" s="20"/>
      <c r="R1514" s="20"/>
      <c r="S1514" s="20" t="s">
        <v>18972</v>
      </c>
      <c r="T1514" s="20" t="s">
        <v>14766</v>
      </c>
      <c r="U1514" s="20" t="s">
        <v>17932</v>
      </c>
      <c r="V1514" s="20" t="s">
        <v>14796</v>
      </c>
      <c r="W1514" s="20"/>
      <c r="X1514" s="20"/>
      <c r="Y1514" s="20" t="s">
        <v>69</v>
      </c>
      <c r="Z1514" s="20"/>
      <c r="AA1514" s="20" t="s">
        <v>14740</v>
      </c>
      <c r="AB1514" s="20" t="s">
        <v>69</v>
      </c>
      <c r="AC1514" s="20"/>
      <c r="AD1514" s="20"/>
      <c r="AE1514" s="20" t="s">
        <v>18986</v>
      </c>
      <c r="AF1514" s="20" t="s">
        <v>69</v>
      </c>
      <c r="AG1514" s="20" t="s">
        <v>18987</v>
      </c>
      <c r="AH1514" s="20"/>
      <c r="AI1514" s="20" t="s">
        <v>14875</v>
      </c>
      <c r="AJ1514" s="20" t="s">
        <v>14276</v>
      </c>
      <c r="AK1514" s="20" t="s">
        <v>14276</v>
      </c>
      <c r="AL1514" s="20"/>
      <c r="AM1514" s="20"/>
      <c r="AN1514" s="20" t="s">
        <v>105</v>
      </c>
      <c r="AO1514" s="20"/>
    </row>
    <row r="1515" spans="1:41" x14ac:dyDescent="0.2">
      <c r="A1515" s="20" t="s">
        <v>535</v>
      </c>
      <c r="B1515" s="20" t="s">
        <v>18966</v>
      </c>
      <c r="C1515" s="20" t="s">
        <v>18967</v>
      </c>
      <c r="D1515" s="20" t="s">
        <v>419</v>
      </c>
      <c r="E1515" s="20" t="s">
        <v>538</v>
      </c>
      <c r="F1515" s="20" t="s">
        <v>537</v>
      </c>
      <c r="G1515" s="20" t="s">
        <v>18968</v>
      </c>
      <c r="H1515" s="20" t="s">
        <v>110</v>
      </c>
      <c r="I1515" s="20" t="s">
        <v>18969</v>
      </c>
      <c r="J1515" s="20" t="s">
        <v>102</v>
      </c>
      <c r="K1515" s="20" t="s">
        <v>14696</v>
      </c>
      <c r="L1515" s="20" t="s">
        <v>18988</v>
      </c>
      <c r="M1515" s="20" t="s">
        <v>18971</v>
      </c>
      <c r="N1515" s="20" t="s">
        <v>14698</v>
      </c>
      <c r="O1515" s="20" t="s">
        <v>14772</v>
      </c>
      <c r="P1515" s="20" t="s">
        <v>14700</v>
      </c>
      <c r="Q1515" s="20"/>
      <c r="R1515" s="20"/>
      <c r="S1515" s="20" t="s">
        <v>18972</v>
      </c>
      <c r="T1515" s="20" t="s">
        <v>14762</v>
      </c>
      <c r="U1515" s="20" t="s">
        <v>15473</v>
      </c>
      <c r="V1515" s="20" t="s">
        <v>15473</v>
      </c>
      <c r="W1515" s="20"/>
      <c r="X1515" s="20"/>
      <c r="Y1515" s="20" t="s">
        <v>69</v>
      </c>
      <c r="Z1515" s="20"/>
      <c r="AA1515" s="20" t="s">
        <v>14740</v>
      </c>
      <c r="AB1515" s="20" t="s">
        <v>69</v>
      </c>
      <c r="AC1515" s="20"/>
      <c r="AD1515" s="20"/>
      <c r="AE1515" s="20" t="s">
        <v>18989</v>
      </c>
      <c r="AF1515" s="20" t="s">
        <v>69</v>
      </c>
      <c r="AG1515" s="20" t="s">
        <v>18990</v>
      </c>
      <c r="AH1515" s="20"/>
      <c r="AI1515" s="20" t="s">
        <v>14875</v>
      </c>
      <c r="AJ1515" s="20" t="s">
        <v>14276</v>
      </c>
      <c r="AK1515" s="20" t="s">
        <v>14276</v>
      </c>
      <c r="AL1515" s="20"/>
      <c r="AM1515" s="20"/>
      <c r="AN1515" s="20" t="s">
        <v>105</v>
      </c>
      <c r="AO1515" s="20"/>
    </row>
    <row r="1516" spans="1:41" x14ac:dyDescent="0.2">
      <c r="A1516" s="20" t="s">
        <v>535</v>
      </c>
      <c r="B1516" s="20" t="s">
        <v>18966</v>
      </c>
      <c r="C1516" s="20" t="s">
        <v>18967</v>
      </c>
      <c r="D1516" s="20" t="s">
        <v>419</v>
      </c>
      <c r="E1516" s="20" t="s">
        <v>538</v>
      </c>
      <c r="F1516" s="20" t="s">
        <v>537</v>
      </c>
      <c r="G1516" s="20" t="s">
        <v>18968</v>
      </c>
      <c r="H1516" s="20" t="s">
        <v>110</v>
      </c>
      <c r="I1516" s="20" t="s">
        <v>18969</v>
      </c>
      <c r="J1516" s="20" t="s">
        <v>102</v>
      </c>
      <c r="K1516" s="20" t="s">
        <v>14696</v>
      </c>
      <c r="L1516" s="20" t="s">
        <v>18988</v>
      </c>
      <c r="M1516" s="20" t="s">
        <v>18971</v>
      </c>
      <c r="N1516" s="20" t="s">
        <v>14698</v>
      </c>
      <c r="O1516" s="20" t="s">
        <v>14772</v>
      </c>
      <c r="P1516" s="20" t="s">
        <v>14700</v>
      </c>
      <c r="Q1516" s="20"/>
      <c r="R1516" s="20"/>
      <c r="S1516" s="20" t="s">
        <v>18972</v>
      </c>
      <c r="T1516" s="20" t="s">
        <v>14766</v>
      </c>
      <c r="U1516" s="20" t="s">
        <v>14892</v>
      </c>
      <c r="V1516" s="20" t="s">
        <v>14892</v>
      </c>
      <c r="W1516" s="20"/>
      <c r="X1516" s="20"/>
      <c r="Y1516" s="20" t="s">
        <v>69</v>
      </c>
      <c r="Z1516" s="20"/>
      <c r="AA1516" s="20" t="s">
        <v>14740</v>
      </c>
      <c r="AB1516" s="20" t="s">
        <v>69</v>
      </c>
      <c r="AC1516" s="20"/>
      <c r="AD1516" s="20"/>
      <c r="AE1516" s="20" t="s">
        <v>18989</v>
      </c>
      <c r="AF1516" s="20" t="s">
        <v>69</v>
      </c>
      <c r="AG1516" s="20" t="s">
        <v>18990</v>
      </c>
      <c r="AH1516" s="20"/>
      <c r="AI1516" s="20" t="s">
        <v>14875</v>
      </c>
      <c r="AJ1516" s="20" t="s">
        <v>14276</v>
      </c>
      <c r="AK1516" s="20" t="s">
        <v>14276</v>
      </c>
      <c r="AL1516" s="20"/>
      <c r="AM1516" s="20"/>
      <c r="AN1516" s="20" t="s">
        <v>105</v>
      </c>
      <c r="AO1516" s="20"/>
    </row>
    <row r="1517" spans="1:41" x14ac:dyDescent="0.2">
      <c r="A1517" s="20" t="s">
        <v>535</v>
      </c>
      <c r="B1517" s="20" t="s">
        <v>18966</v>
      </c>
      <c r="C1517" s="20" t="s">
        <v>18967</v>
      </c>
      <c r="D1517" s="20" t="s">
        <v>419</v>
      </c>
      <c r="E1517" s="20" t="s">
        <v>538</v>
      </c>
      <c r="F1517" s="20" t="s">
        <v>537</v>
      </c>
      <c r="G1517" s="20" t="s">
        <v>18968</v>
      </c>
      <c r="H1517" s="20" t="s">
        <v>110</v>
      </c>
      <c r="I1517" s="20" t="s">
        <v>18969</v>
      </c>
      <c r="J1517" s="20" t="s">
        <v>102</v>
      </c>
      <c r="K1517" s="20" t="s">
        <v>14696</v>
      </c>
      <c r="L1517" s="20" t="s">
        <v>18988</v>
      </c>
      <c r="M1517" s="20" t="s">
        <v>18971</v>
      </c>
      <c r="N1517" s="20" t="s">
        <v>14698</v>
      </c>
      <c r="O1517" s="20" t="s">
        <v>14772</v>
      </c>
      <c r="P1517" s="20" t="s">
        <v>14700</v>
      </c>
      <c r="Q1517" s="20"/>
      <c r="R1517" s="20"/>
      <c r="S1517" s="20" t="s">
        <v>18972</v>
      </c>
      <c r="T1517" s="20" t="s">
        <v>14762</v>
      </c>
      <c r="U1517" s="20" t="s">
        <v>15473</v>
      </c>
      <c r="V1517" s="20" t="s">
        <v>15078</v>
      </c>
      <c r="W1517" s="20"/>
      <c r="X1517" s="20"/>
      <c r="Y1517" s="20" t="s">
        <v>69</v>
      </c>
      <c r="Z1517" s="20"/>
      <c r="AA1517" s="20" t="s">
        <v>14740</v>
      </c>
      <c r="AB1517" s="20" t="s">
        <v>69</v>
      </c>
      <c r="AC1517" s="20"/>
      <c r="AD1517" s="20"/>
      <c r="AE1517" s="20" t="s">
        <v>18991</v>
      </c>
      <c r="AF1517" s="20" t="s">
        <v>69</v>
      </c>
      <c r="AG1517" s="20" t="s">
        <v>18992</v>
      </c>
      <c r="AH1517" s="20"/>
      <c r="AI1517" s="20" t="s">
        <v>14875</v>
      </c>
      <c r="AJ1517" s="20" t="s">
        <v>14276</v>
      </c>
      <c r="AK1517" s="20" t="s">
        <v>14276</v>
      </c>
      <c r="AL1517" s="20"/>
      <c r="AM1517" s="20"/>
      <c r="AN1517" s="20" t="s">
        <v>105</v>
      </c>
      <c r="AO1517" s="20"/>
    </row>
    <row r="1518" spans="1:41" x14ac:dyDescent="0.2">
      <c r="A1518" s="20" t="s">
        <v>535</v>
      </c>
      <c r="B1518" s="20" t="s">
        <v>18966</v>
      </c>
      <c r="C1518" s="20" t="s">
        <v>18967</v>
      </c>
      <c r="D1518" s="20" t="s">
        <v>419</v>
      </c>
      <c r="E1518" s="20" t="s">
        <v>538</v>
      </c>
      <c r="F1518" s="20" t="s">
        <v>537</v>
      </c>
      <c r="G1518" s="20" t="s">
        <v>18968</v>
      </c>
      <c r="H1518" s="20" t="s">
        <v>110</v>
      </c>
      <c r="I1518" s="20" t="s">
        <v>18969</v>
      </c>
      <c r="J1518" s="20" t="s">
        <v>102</v>
      </c>
      <c r="K1518" s="20" t="s">
        <v>14696</v>
      </c>
      <c r="L1518" s="20" t="s">
        <v>18988</v>
      </c>
      <c r="M1518" s="20" t="s">
        <v>18971</v>
      </c>
      <c r="N1518" s="20" t="s">
        <v>14698</v>
      </c>
      <c r="O1518" s="20" t="s">
        <v>14772</v>
      </c>
      <c r="P1518" s="20" t="s">
        <v>14700</v>
      </c>
      <c r="Q1518" s="20"/>
      <c r="R1518" s="20"/>
      <c r="S1518" s="20" t="s">
        <v>18972</v>
      </c>
      <c r="T1518" s="20" t="s">
        <v>14766</v>
      </c>
      <c r="U1518" s="20" t="s">
        <v>14892</v>
      </c>
      <c r="V1518" s="20" t="s">
        <v>16486</v>
      </c>
      <c r="W1518" s="20"/>
      <c r="X1518" s="20"/>
      <c r="Y1518" s="20" t="s">
        <v>69</v>
      </c>
      <c r="Z1518" s="20"/>
      <c r="AA1518" s="20" t="s">
        <v>14740</v>
      </c>
      <c r="AB1518" s="20" t="s">
        <v>69</v>
      </c>
      <c r="AC1518" s="20"/>
      <c r="AD1518" s="20"/>
      <c r="AE1518" s="20" t="s">
        <v>18991</v>
      </c>
      <c r="AF1518" s="20" t="s">
        <v>69</v>
      </c>
      <c r="AG1518" s="20" t="s">
        <v>18992</v>
      </c>
      <c r="AH1518" s="20"/>
      <c r="AI1518" s="20" t="s">
        <v>14875</v>
      </c>
      <c r="AJ1518" s="20" t="s">
        <v>14276</v>
      </c>
      <c r="AK1518" s="20" t="s">
        <v>14276</v>
      </c>
      <c r="AL1518" s="20"/>
      <c r="AM1518" s="20"/>
      <c r="AN1518" s="20" t="s">
        <v>105</v>
      </c>
      <c r="AO1518" s="20"/>
    </row>
    <row r="1519" spans="1:41" x14ac:dyDescent="0.2">
      <c r="A1519" s="20" t="s">
        <v>535</v>
      </c>
      <c r="B1519" s="20" t="s">
        <v>18966</v>
      </c>
      <c r="C1519" s="20" t="s">
        <v>18967</v>
      </c>
      <c r="D1519" s="20" t="s">
        <v>419</v>
      </c>
      <c r="E1519" s="20" t="s">
        <v>538</v>
      </c>
      <c r="F1519" s="20" t="s">
        <v>537</v>
      </c>
      <c r="G1519" s="20" t="s">
        <v>18968</v>
      </c>
      <c r="H1519" s="20" t="s">
        <v>110</v>
      </c>
      <c r="I1519" s="20" t="s">
        <v>18969</v>
      </c>
      <c r="J1519" s="20" t="s">
        <v>102</v>
      </c>
      <c r="K1519" s="20" t="s">
        <v>14696</v>
      </c>
      <c r="L1519" s="20" t="s">
        <v>18993</v>
      </c>
      <c r="M1519" s="20" t="s">
        <v>18971</v>
      </c>
      <c r="N1519" s="20" t="s">
        <v>14698</v>
      </c>
      <c r="O1519" s="20" t="s">
        <v>14772</v>
      </c>
      <c r="P1519" s="20" t="s">
        <v>14700</v>
      </c>
      <c r="Q1519" s="20"/>
      <c r="R1519" s="20"/>
      <c r="S1519" s="20" t="s">
        <v>18972</v>
      </c>
      <c r="T1519" s="20" t="s">
        <v>14762</v>
      </c>
      <c r="U1519" s="20" t="s">
        <v>14945</v>
      </c>
      <c r="V1519" s="20" t="s">
        <v>15095</v>
      </c>
      <c r="W1519" s="20"/>
      <c r="X1519" s="20"/>
      <c r="Y1519" s="20" t="s">
        <v>69</v>
      </c>
      <c r="Z1519" s="20"/>
      <c r="AA1519" s="20" t="s">
        <v>14740</v>
      </c>
      <c r="AB1519" s="20" t="s">
        <v>69</v>
      </c>
      <c r="AC1519" s="20"/>
      <c r="AD1519" s="20"/>
      <c r="AE1519" s="20" t="s">
        <v>18994</v>
      </c>
      <c r="AF1519" s="20" t="s">
        <v>69</v>
      </c>
      <c r="AG1519" s="20" t="s">
        <v>18995</v>
      </c>
      <c r="AH1519" s="20"/>
      <c r="AI1519" s="20" t="s">
        <v>14875</v>
      </c>
      <c r="AJ1519" s="20" t="s">
        <v>14276</v>
      </c>
      <c r="AK1519" s="20" t="s">
        <v>14276</v>
      </c>
      <c r="AL1519" s="20"/>
      <c r="AM1519" s="20"/>
      <c r="AN1519" s="20" t="s">
        <v>105</v>
      </c>
      <c r="AO1519" s="20"/>
    </row>
    <row r="1520" spans="1:41" x14ac:dyDescent="0.2">
      <c r="A1520" s="20" t="s">
        <v>535</v>
      </c>
      <c r="B1520" s="20" t="s">
        <v>18966</v>
      </c>
      <c r="C1520" s="20" t="s">
        <v>18967</v>
      </c>
      <c r="D1520" s="20" t="s">
        <v>419</v>
      </c>
      <c r="E1520" s="20" t="s">
        <v>538</v>
      </c>
      <c r="F1520" s="20" t="s">
        <v>537</v>
      </c>
      <c r="G1520" s="20" t="s">
        <v>18968</v>
      </c>
      <c r="H1520" s="20" t="s">
        <v>110</v>
      </c>
      <c r="I1520" s="20" t="s">
        <v>18969</v>
      </c>
      <c r="J1520" s="20" t="s">
        <v>102</v>
      </c>
      <c r="K1520" s="20" t="s">
        <v>14696</v>
      </c>
      <c r="L1520" s="20" t="s">
        <v>18993</v>
      </c>
      <c r="M1520" s="20" t="s">
        <v>18971</v>
      </c>
      <c r="N1520" s="20" t="s">
        <v>14698</v>
      </c>
      <c r="O1520" s="20" t="s">
        <v>14772</v>
      </c>
      <c r="P1520" s="20" t="s">
        <v>14700</v>
      </c>
      <c r="Q1520" s="20"/>
      <c r="R1520" s="20"/>
      <c r="S1520" s="20" t="s">
        <v>18972</v>
      </c>
      <c r="T1520" s="20" t="s">
        <v>14766</v>
      </c>
      <c r="U1520" s="20" t="s">
        <v>14832</v>
      </c>
      <c r="V1520" s="20" t="s">
        <v>14848</v>
      </c>
      <c r="W1520" s="20"/>
      <c r="X1520" s="20"/>
      <c r="Y1520" s="20" t="s">
        <v>69</v>
      </c>
      <c r="Z1520" s="20"/>
      <c r="AA1520" s="20" t="s">
        <v>14740</v>
      </c>
      <c r="AB1520" s="20" t="s">
        <v>69</v>
      </c>
      <c r="AC1520" s="20"/>
      <c r="AD1520" s="20"/>
      <c r="AE1520" s="20" t="s">
        <v>18994</v>
      </c>
      <c r="AF1520" s="20" t="s">
        <v>69</v>
      </c>
      <c r="AG1520" s="20" t="s">
        <v>18995</v>
      </c>
      <c r="AH1520" s="20"/>
      <c r="AI1520" s="20" t="s">
        <v>14875</v>
      </c>
      <c r="AJ1520" s="20" t="s">
        <v>14276</v>
      </c>
      <c r="AK1520" s="20" t="s">
        <v>14276</v>
      </c>
      <c r="AL1520" s="20"/>
      <c r="AM1520" s="20"/>
      <c r="AN1520" s="20" t="s">
        <v>105</v>
      </c>
      <c r="AO1520" s="20"/>
    </row>
    <row r="1521" spans="1:41" x14ac:dyDescent="0.2">
      <c r="A1521" s="20" t="s">
        <v>535</v>
      </c>
      <c r="B1521" s="20" t="s">
        <v>18966</v>
      </c>
      <c r="C1521" s="20" t="s">
        <v>18967</v>
      </c>
      <c r="D1521" s="20" t="s">
        <v>419</v>
      </c>
      <c r="E1521" s="20" t="s">
        <v>538</v>
      </c>
      <c r="F1521" s="20" t="s">
        <v>537</v>
      </c>
      <c r="G1521" s="20" t="s">
        <v>18968</v>
      </c>
      <c r="H1521" s="20" t="s">
        <v>110</v>
      </c>
      <c r="I1521" s="20" t="s">
        <v>18969</v>
      </c>
      <c r="J1521" s="20" t="s">
        <v>102</v>
      </c>
      <c r="K1521" s="20" t="s">
        <v>14696</v>
      </c>
      <c r="L1521" s="20" t="s">
        <v>18993</v>
      </c>
      <c r="M1521" s="20" t="s">
        <v>18971</v>
      </c>
      <c r="N1521" s="20" t="s">
        <v>14698</v>
      </c>
      <c r="O1521" s="20" t="s">
        <v>14772</v>
      </c>
      <c r="P1521" s="20" t="s">
        <v>14700</v>
      </c>
      <c r="Q1521" s="20"/>
      <c r="R1521" s="20"/>
      <c r="S1521" s="20" t="s">
        <v>18972</v>
      </c>
      <c r="T1521" s="20" t="s">
        <v>14762</v>
      </c>
      <c r="U1521" s="20" t="s">
        <v>14945</v>
      </c>
      <c r="V1521" s="20" t="s">
        <v>15479</v>
      </c>
      <c r="W1521" s="20"/>
      <c r="X1521" s="20"/>
      <c r="Y1521" s="20" t="s">
        <v>69</v>
      </c>
      <c r="Z1521" s="20"/>
      <c r="AA1521" s="20" t="s">
        <v>14740</v>
      </c>
      <c r="AB1521" s="20" t="s">
        <v>69</v>
      </c>
      <c r="AC1521" s="20"/>
      <c r="AD1521" s="20"/>
      <c r="AE1521" s="20" t="s">
        <v>18996</v>
      </c>
      <c r="AF1521" s="20" t="s">
        <v>69</v>
      </c>
      <c r="AG1521" s="20" t="s">
        <v>18997</v>
      </c>
      <c r="AH1521" s="20"/>
      <c r="AI1521" s="20" t="s">
        <v>14875</v>
      </c>
      <c r="AJ1521" s="20" t="s">
        <v>14276</v>
      </c>
      <c r="AK1521" s="20" t="s">
        <v>14276</v>
      </c>
      <c r="AL1521" s="20"/>
      <c r="AM1521" s="20"/>
      <c r="AN1521" s="20" t="s">
        <v>105</v>
      </c>
      <c r="AO1521" s="20"/>
    </row>
    <row r="1522" spans="1:41" x14ac:dyDescent="0.2">
      <c r="A1522" s="20" t="s">
        <v>535</v>
      </c>
      <c r="B1522" s="20" t="s">
        <v>18966</v>
      </c>
      <c r="C1522" s="20" t="s">
        <v>18967</v>
      </c>
      <c r="D1522" s="20" t="s">
        <v>419</v>
      </c>
      <c r="E1522" s="20" t="s">
        <v>538</v>
      </c>
      <c r="F1522" s="20" t="s">
        <v>537</v>
      </c>
      <c r="G1522" s="20" t="s">
        <v>18968</v>
      </c>
      <c r="H1522" s="20" t="s">
        <v>110</v>
      </c>
      <c r="I1522" s="20" t="s">
        <v>18969</v>
      </c>
      <c r="J1522" s="20" t="s">
        <v>102</v>
      </c>
      <c r="K1522" s="20" t="s">
        <v>14696</v>
      </c>
      <c r="L1522" s="20" t="s">
        <v>18993</v>
      </c>
      <c r="M1522" s="20" t="s">
        <v>18971</v>
      </c>
      <c r="N1522" s="20" t="s">
        <v>14698</v>
      </c>
      <c r="O1522" s="20" t="s">
        <v>14772</v>
      </c>
      <c r="P1522" s="20" t="s">
        <v>14700</v>
      </c>
      <c r="Q1522" s="20"/>
      <c r="R1522" s="20"/>
      <c r="S1522" s="20" t="s">
        <v>18972</v>
      </c>
      <c r="T1522" s="20" t="s">
        <v>14766</v>
      </c>
      <c r="U1522" s="20" t="s">
        <v>14832</v>
      </c>
      <c r="V1522" s="20" t="s">
        <v>15477</v>
      </c>
      <c r="W1522" s="20"/>
      <c r="X1522" s="20"/>
      <c r="Y1522" s="20" t="s">
        <v>69</v>
      </c>
      <c r="Z1522" s="20"/>
      <c r="AA1522" s="20" t="s">
        <v>14740</v>
      </c>
      <c r="AB1522" s="20" t="s">
        <v>69</v>
      </c>
      <c r="AC1522" s="20"/>
      <c r="AD1522" s="20"/>
      <c r="AE1522" s="20" t="s">
        <v>18996</v>
      </c>
      <c r="AF1522" s="20" t="s">
        <v>69</v>
      </c>
      <c r="AG1522" s="20" t="s">
        <v>18997</v>
      </c>
      <c r="AH1522" s="20"/>
      <c r="AI1522" s="20" t="s">
        <v>14875</v>
      </c>
      <c r="AJ1522" s="20" t="s">
        <v>14276</v>
      </c>
      <c r="AK1522" s="20" t="s">
        <v>14276</v>
      </c>
      <c r="AL1522" s="20"/>
      <c r="AM1522" s="20"/>
      <c r="AN1522" s="20" t="s">
        <v>105</v>
      </c>
      <c r="AO1522" s="20"/>
    </row>
    <row r="1523" spans="1:41" x14ac:dyDescent="0.2">
      <c r="A1523" s="20" t="s">
        <v>535</v>
      </c>
      <c r="B1523" s="20" t="s">
        <v>18966</v>
      </c>
      <c r="C1523" s="20" t="s">
        <v>18967</v>
      </c>
      <c r="D1523" s="20" t="s">
        <v>419</v>
      </c>
      <c r="E1523" s="20" t="s">
        <v>538</v>
      </c>
      <c r="F1523" s="20" t="s">
        <v>537</v>
      </c>
      <c r="G1523" s="20" t="s">
        <v>18968</v>
      </c>
      <c r="H1523" s="20" t="s">
        <v>110</v>
      </c>
      <c r="I1523" s="20" t="s">
        <v>18969</v>
      </c>
      <c r="J1523" s="20" t="s">
        <v>102</v>
      </c>
      <c r="K1523" s="20" t="s">
        <v>14696</v>
      </c>
      <c r="L1523" s="20" t="s">
        <v>18998</v>
      </c>
      <c r="M1523" s="20" t="s">
        <v>18971</v>
      </c>
      <c r="N1523" s="20" t="s">
        <v>14698</v>
      </c>
      <c r="O1523" s="20" t="s">
        <v>14772</v>
      </c>
      <c r="P1523" s="20" t="s">
        <v>14700</v>
      </c>
      <c r="Q1523" s="20"/>
      <c r="R1523" s="20"/>
      <c r="S1523" s="20" t="s">
        <v>18972</v>
      </c>
      <c r="T1523" s="20" t="s">
        <v>14762</v>
      </c>
      <c r="U1523" s="20" t="s">
        <v>14945</v>
      </c>
      <c r="V1523" s="20" t="s">
        <v>14930</v>
      </c>
      <c r="W1523" s="20"/>
      <c r="X1523" s="20"/>
      <c r="Y1523" s="20" t="s">
        <v>69</v>
      </c>
      <c r="Z1523" s="20"/>
      <c r="AA1523" s="20" t="s">
        <v>14740</v>
      </c>
      <c r="AB1523" s="20" t="s">
        <v>69</v>
      </c>
      <c r="AC1523" s="20"/>
      <c r="AD1523" s="20"/>
      <c r="AE1523" s="20" t="s">
        <v>18999</v>
      </c>
      <c r="AF1523" s="20" t="s">
        <v>68</v>
      </c>
      <c r="AG1523" s="20" t="s">
        <v>19000</v>
      </c>
      <c r="AH1523" s="20"/>
      <c r="AI1523" s="20" t="s">
        <v>14875</v>
      </c>
      <c r="AJ1523" s="20" t="s">
        <v>14276</v>
      </c>
      <c r="AK1523" s="20" t="s">
        <v>14276</v>
      </c>
      <c r="AL1523" s="20"/>
      <c r="AM1523" s="20"/>
      <c r="AN1523" s="20" t="s">
        <v>105</v>
      </c>
      <c r="AO1523" s="20"/>
    </row>
    <row r="1524" spans="1:41" x14ac:dyDescent="0.2">
      <c r="A1524" s="20" t="s">
        <v>535</v>
      </c>
      <c r="B1524" s="20" t="s">
        <v>18966</v>
      </c>
      <c r="C1524" s="20" t="s">
        <v>18967</v>
      </c>
      <c r="D1524" s="20" t="s">
        <v>419</v>
      </c>
      <c r="E1524" s="20" t="s">
        <v>538</v>
      </c>
      <c r="F1524" s="20" t="s">
        <v>537</v>
      </c>
      <c r="G1524" s="20" t="s">
        <v>18968</v>
      </c>
      <c r="H1524" s="20" t="s">
        <v>110</v>
      </c>
      <c r="I1524" s="20" t="s">
        <v>18969</v>
      </c>
      <c r="J1524" s="20" t="s">
        <v>102</v>
      </c>
      <c r="K1524" s="20" t="s">
        <v>14696</v>
      </c>
      <c r="L1524" s="20" t="s">
        <v>18998</v>
      </c>
      <c r="M1524" s="20" t="s">
        <v>18971</v>
      </c>
      <c r="N1524" s="20" t="s">
        <v>14698</v>
      </c>
      <c r="O1524" s="20" t="s">
        <v>14772</v>
      </c>
      <c r="P1524" s="20" t="s">
        <v>14700</v>
      </c>
      <c r="Q1524" s="20"/>
      <c r="R1524" s="20"/>
      <c r="S1524" s="20" t="s">
        <v>18972</v>
      </c>
      <c r="T1524" s="20" t="s">
        <v>14766</v>
      </c>
      <c r="U1524" s="20" t="s">
        <v>14795</v>
      </c>
      <c r="V1524" s="20" t="s">
        <v>14812</v>
      </c>
      <c r="W1524" s="20"/>
      <c r="X1524" s="20"/>
      <c r="Y1524" s="20" t="s">
        <v>69</v>
      </c>
      <c r="Z1524" s="20"/>
      <c r="AA1524" s="20" t="s">
        <v>14740</v>
      </c>
      <c r="AB1524" s="20" t="s">
        <v>69</v>
      </c>
      <c r="AC1524" s="20"/>
      <c r="AD1524" s="20"/>
      <c r="AE1524" s="20" t="s">
        <v>18999</v>
      </c>
      <c r="AF1524" s="20" t="s">
        <v>68</v>
      </c>
      <c r="AG1524" s="20" t="s">
        <v>19000</v>
      </c>
      <c r="AH1524" s="20"/>
      <c r="AI1524" s="20" t="s">
        <v>14875</v>
      </c>
      <c r="AJ1524" s="20" t="s">
        <v>14276</v>
      </c>
      <c r="AK1524" s="20" t="s">
        <v>14276</v>
      </c>
      <c r="AL1524" s="20"/>
      <c r="AM1524" s="20"/>
      <c r="AN1524" s="20" t="s">
        <v>105</v>
      </c>
      <c r="AO1524" s="20"/>
    </row>
    <row r="1525" spans="1:41" x14ac:dyDescent="0.2">
      <c r="A1525" s="20" t="s">
        <v>535</v>
      </c>
      <c r="B1525" s="20" t="s">
        <v>18966</v>
      </c>
      <c r="C1525" s="20" t="s">
        <v>18967</v>
      </c>
      <c r="D1525" s="20" t="s">
        <v>419</v>
      </c>
      <c r="E1525" s="20" t="s">
        <v>538</v>
      </c>
      <c r="F1525" s="20" t="s">
        <v>537</v>
      </c>
      <c r="G1525" s="20" t="s">
        <v>18968</v>
      </c>
      <c r="H1525" s="20" t="s">
        <v>110</v>
      </c>
      <c r="I1525" s="20" t="s">
        <v>18969</v>
      </c>
      <c r="J1525" s="20" t="s">
        <v>102</v>
      </c>
      <c r="K1525" s="20" t="s">
        <v>14696</v>
      </c>
      <c r="L1525" s="20" t="s">
        <v>18998</v>
      </c>
      <c r="M1525" s="20" t="s">
        <v>18971</v>
      </c>
      <c r="N1525" s="20" t="s">
        <v>14698</v>
      </c>
      <c r="O1525" s="20" t="s">
        <v>14772</v>
      </c>
      <c r="P1525" s="20" t="s">
        <v>14700</v>
      </c>
      <c r="Q1525" s="20"/>
      <c r="R1525" s="20"/>
      <c r="S1525" s="20" t="s">
        <v>18972</v>
      </c>
      <c r="T1525" s="20" t="s">
        <v>14762</v>
      </c>
      <c r="U1525" s="20" t="s">
        <v>14945</v>
      </c>
      <c r="V1525" s="20" t="s">
        <v>14919</v>
      </c>
      <c r="W1525" s="20"/>
      <c r="X1525" s="20"/>
      <c r="Y1525" s="20" t="s">
        <v>69</v>
      </c>
      <c r="Z1525" s="20"/>
      <c r="AA1525" s="20" t="s">
        <v>14740</v>
      </c>
      <c r="AB1525" s="20" t="s">
        <v>69</v>
      </c>
      <c r="AC1525" s="20"/>
      <c r="AD1525" s="20"/>
      <c r="AE1525" s="20" t="s">
        <v>19001</v>
      </c>
      <c r="AF1525" s="20" t="s">
        <v>69</v>
      </c>
      <c r="AG1525" s="20" t="s">
        <v>19002</v>
      </c>
      <c r="AH1525" s="20"/>
      <c r="AI1525" s="20" t="s">
        <v>14875</v>
      </c>
      <c r="AJ1525" s="20" t="s">
        <v>14276</v>
      </c>
      <c r="AK1525" s="20" t="s">
        <v>14276</v>
      </c>
      <c r="AL1525" s="20"/>
      <c r="AM1525" s="20"/>
      <c r="AN1525" s="20" t="s">
        <v>105</v>
      </c>
      <c r="AO1525" s="20"/>
    </row>
    <row r="1526" spans="1:41" x14ac:dyDescent="0.2">
      <c r="A1526" s="20" t="s">
        <v>535</v>
      </c>
      <c r="B1526" s="20" t="s">
        <v>18966</v>
      </c>
      <c r="C1526" s="20" t="s">
        <v>18967</v>
      </c>
      <c r="D1526" s="20" t="s">
        <v>419</v>
      </c>
      <c r="E1526" s="20" t="s">
        <v>538</v>
      </c>
      <c r="F1526" s="20" t="s">
        <v>537</v>
      </c>
      <c r="G1526" s="20" t="s">
        <v>18968</v>
      </c>
      <c r="H1526" s="20" t="s">
        <v>110</v>
      </c>
      <c r="I1526" s="20" t="s">
        <v>18969</v>
      </c>
      <c r="J1526" s="20" t="s">
        <v>102</v>
      </c>
      <c r="K1526" s="20" t="s">
        <v>14696</v>
      </c>
      <c r="L1526" s="20" t="s">
        <v>18998</v>
      </c>
      <c r="M1526" s="20" t="s">
        <v>18971</v>
      </c>
      <c r="N1526" s="20" t="s">
        <v>14698</v>
      </c>
      <c r="O1526" s="20" t="s">
        <v>14772</v>
      </c>
      <c r="P1526" s="20" t="s">
        <v>14700</v>
      </c>
      <c r="Q1526" s="20"/>
      <c r="R1526" s="20"/>
      <c r="S1526" s="20" t="s">
        <v>18972</v>
      </c>
      <c r="T1526" s="20" t="s">
        <v>14766</v>
      </c>
      <c r="U1526" s="20" t="s">
        <v>14795</v>
      </c>
      <c r="V1526" s="20" t="s">
        <v>14951</v>
      </c>
      <c r="W1526" s="20"/>
      <c r="X1526" s="20"/>
      <c r="Y1526" s="20" t="s">
        <v>69</v>
      </c>
      <c r="Z1526" s="20"/>
      <c r="AA1526" s="20" t="s">
        <v>14740</v>
      </c>
      <c r="AB1526" s="20" t="s">
        <v>69</v>
      </c>
      <c r="AC1526" s="20"/>
      <c r="AD1526" s="20"/>
      <c r="AE1526" s="20" t="s">
        <v>19001</v>
      </c>
      <c r="AF1526" s="20" t="s">
        <v>69</v>
      </c>
      <c r="AG1526" s="20" t="s">
        <v>19002</v>
      </c>
      <c r="AH1526" s="20"/>
      <c r="AI1526" s="20" t="s">
        <v>14875</v>
      </c>
      <c r="AJ1526" s="20" t="s">
        <v>14276</v>
      </c>
      <c r="AK1526" s="20" t="s">
        <v>14276</v>
      </c>
      <c r="AL1526" s="20"/>
      <c r="AM1526" s="20"/>
      <c r="AN1526" s="20" t="s">
        <v>105</v>
      </c>
      <c r="AO1526" s="20"/>
    </row>
    <row r="1527" spans="1:41" x14ac:dyDescent="0.2">
      <c r="A1527" s="20" t="s">
        <v>540</v>
      </c>
      <c r="B1527" s="20" t="s">
        <v>19003</v>
      </c>
      <c r="C1527" s="20" t="s">
        <v>19004</v>
      </c>
      <c r="D1527" s="20" t="s">
        <v>419</v>
      </c>
      <c r="E1527" s="20" t="s">
        <v>543</v>
      </c>
      <c r="F1527" s="20" t="s">
        <v>542</v>
      </c>
      <c r="G1527" s="20" t="s">
        <v>19005</v>
      </c>
      <c r="H1527" s="20" t="s">
        <v>15216</v>
      </c>
      <c r="I1527" s="20" t="s">
        <v>19006</v>
      </c>
      <c r="J1527" s="20" t="s">
        <v>101</v>
      </c>
      <c r="K1527" s="20" t="s">
        <v>14696</v>
      </c>
      <c r="L1527" s="20"/>
      <c r="M1527" s="20"/>
      <c r="N1527" s="20" t="s">
        <v>14698</v>
      </c>
      <c r="O1527" s="20" t="s">
        <v>14761</v>
      </c>
      <c r="P1527" s="20" t="s">
        <v>14700</v>
      </c>
      <c r="Q1527" s="20" t="s">
        <v>19007</v>
      </c>
      <c r="R1527" s="20"/>
      <c r="S1527" s="20" t="s">
        <v>19008</v>
      </c>
      <c r="T1527" s="20" t="s">
        <v>14846</v>
      </c>
      <c r="U1527" s="20" t="s">
        <v>15479</v>
      </c>
      <c r="V1527" s="20" t="s">
        <v>15289</v>
      </c>
      <c r="W1527" s="20"/>
      <c r="X1527" s="20"/>
      <c r="Y1527" s="20" t="s">
        <v>69</v>
      </c>
      <c r="Z1527" s="20"/>
      <c r="AA1527" s="20" t="s">
        <v>14740</v>
      </c>
      <c r="AB1527" s="20" t="s">
        <v>69</v>
      </c>
      <c r="AC1527" s="20" t="s">
        <v>14884</v>
      </c>
      <c r="AD1527" s="20" t="s">
        <v>69</v>
      </c>
      <c r="AE1527" s="20" t="s">
        <v>19009</v>
      </c>
      <c r="AF1527" s="20" t="s">
        <v>68</v>
      </c>
      <c r="AG1527" s="20" t="s">
        <v>19010</v>
      </c>
      <c r="AH1527" s="20"/>
      <c r="AI1527" s="20" t="s">
        <v>14875</v>
      </c>
      <c r="AJ1527" s="20" t="s">
        <v>14276</v>
      </c>
      <c r="AK1527" s="20" t="s">
        <v>14276</v>
      </c>
      <c r="AL1527" s="20"/>
      <c r="AM1527" s="20" t="s">
        <v>16313</v>
      </c>
      <c r="AN1527" s="20" t="s">
        <v>105</v>
      </c>
      <c r="AO1527" s="20"/>
    </row>
    <row r="1528" spans="1:41" x14ac:dyDescent="0.2">
      <c r="A1528" s="20" t="s">
        <v>540</v>
      </c>
      <c r="B1528" s="20" t="s">
        <v>19003</v>
      </c>
      <c r="C1528" s="20" t="s">
        <v>19004</v>
      </c>
      <c r="D1528" s="20" t="s">
        <v>419</v>
      </c>
      <c r="E1528" s="20" t="s">
        <v>543</v>
      </c>
      <c r="F1528" s="20" t="s">
        <v>542</v>
      </c>
      <c r="G1528" s="20" t="s">
        <v>19005</v>
      </c>
      <c r="H1528" s="20" t="s">
        <v>15216</v>
      </c>
      <c r="I1528" s="20" t="s">
        <v>19006</v>
      </c>
      <c r="J1528" s="20" t="s">
        <v>101</v>
      </c>
      <c r="K1528" s="20" t="s">
        <v>14696</v>
      </c>
      <c r="L1528" s="20"/>
      <c r="M1528" s="20"/>
      <c r="N1528" s="20" t="s">
        <v>14698</v>
      </c>
      <c r="O1528" s="20" t="s">
        <v>14761</v>
      </c>
      <c r="P1528" s="20" t="s">
        <v>14700</v>
      </c>
      <c r="Q1528" s="20" t="s">
        <v>19007</v>
      </c>
      <c r="R1528" s="20"/>
      <c r="S1528" s="20" t="s">
        <v>19008</v>
      </c>
      <c r="T1528" s="20" t="s">
        <v>14704</v>
      </c>
      <c r="U1528" s="20" t="s">
        <v>19011</v>
      </c>
      <c r="V1528" s="20" t="s">
        <v>16898</v>
      </c>
      <c r="W1528" s="20"/>
      <c r="X1528" s="20"/>
      <c r="Y1528" s="20" t="s">
        <v>69</v>
      </c>
      <c r="Z1528" s="20"/>
      <c r="AA1528" s="20" t="s">
        <v>14740</v>
      </c>
      <c r="AB1528" s="20" t="s">
        <v>69</v>
      </c>
      <c r="AC1528" s="20" t="s">
        <v>14884</v>
      </c>
      <c r="AD1528" s="20" t="s">
        <v>69</v>
      </c>
      <c r="AE1528" s="20" t="s">
        <v>19009</v>
      </c>
      <c r="AF1528" s="20" t="s">
        <v>68</v>
      </c>
      <c r="AG1528" s="20" t="s">
        <v>19010</v>
      </c>
      <c r="AH1528" s="20"/>
      <c r="AI1528" s="20" t="s">
        <v>14875</v>
      </c>
      <c r="AJ1528" s="20" t="s">
        <v>14276</v>
      </c>
      <c r="AK1528" s="20" t="s">
        <v>14276</v>
      </c>
      <c r="AL1528" s="20"/>
      <c r="AM1528" s="20" t="s">
        <v>16313</v>
      </c>
      <c r="AN1528" s="20" t="s">
        <v>105</v>
      </c>
      <c r="AO1528" s="20"/>
    </row>
    <row r="1529" spans="1:41" x14ac:dyDescent="0.2">
      <c r="A1529" s="20" t="s">
        <v>540</v>
      </c>
      <c r="B1529" s="20" t="s">
        <v>19003</v>
      </c>
      <c r="C1529" s="20" t="s">
        <v>19004</v>
      </c>
      <c r="D1529" s="20" t="s">
        <v>419</v>
      </c>
      <c r="E1529" s="20" t="s">
        <v>543</v>
      </c>
      <c r="F1529" s="20" t="s">
        <v>542</v>
      </c>
      <c r="G1529" s="20" t="s">
        <v>19005</v>
      </c>
      <c r="H1529" s="20" t="s">
        <v>15216</v>
      </c>
      <c r="I1529" s="20" t="s">
        <v>19006</v>
      </c>
      <c r="J1529" s="20" t="s">
        <v>101</v>
      </c>
      <c r="K1529" s="20" t="s">
        <v>14696</v>
      </c>
      <c r="L1529" s="20"/>
      <c r="M1529" s="20"/>
      <c r="N1529" s="20" t="s">
        <v>14698</v>
      </c>
      <c r="O1529" s="20" t="s">
        <v>14761</v>
      </c>
      <c r="P1529" s="20" t="s">
        <v>14700</v>
      </c>
      <c r="Q1529" s="20" t="s">
        <v>19007</v>
      </c>
      <c r="R1529" s="20"/>
      <c r="S1529" s="20" t="s">
        <v>19008</v>
      </c>
      <c r="T1529" s="20" t="s">
        <v>14709</v>
      </c>
      <c r="U1529" s="20" t="s">
        <v>15871</v>
      </c>
      <c r="V1529" s="20" t="s">
        <v>15431</v>
      </c>
      <c r="W1529" s="20"/>
      <c r="X1529" s="20"/>
      <c r="Y1529" s="20" t="s">
        <v>69</v>
      </c>
      <c r="Z1529" s="20"/>
      <c r="AA1529" s="20" t="s">
        <v>14740</v>
      </c>
      <c r="AB1529" s="20" t="s">
        <v>69</v>
      </c>
      <c r="AC1529" s="20" t="s">
        <v>14884</v>
      </c>
      <c r="AD1529" s="20" t="s">
        <v>69</v>
      </c>
      <c r="AE1529" s="20" t="s">
        <v>19009</v>
      </c>
      <c r="AF1529" s="20" t="s">
        <v>68</v>
      </c>
      <c r="AG1529" s="20" t="s">
        <v>19010</v>
      </c>
      <c r="AH1529" s="20"/>
      <c r="AI1529" s="20" t="s">
        <v>14875</v>
      </c>
      <c r="AJ1529" s="20" t="s">
        <v>14276</v>
      </c>
      <c r="AK1529" s="20" t="s">
        <v>14276</v>
      </c>
      <c r="AL1529" s="20"/>
      <c r="AM1529" s="20" t="s">
        <v>16313</v>
      </c>
      <c r="AN1529" s="20" t="s">
        <v>105</v>
      </c>
      <c r="AO1529" s="20"/>
    </row>
    <row r="1530" spans="1:41" x14ac:dyDescent="0.2">
      <c r="A1530" s="20" t="s">
        <v>540</v>
      </c>
      <c r="B1530" s="20" t="s">
        <v>19003</v>
      </c>
      <c r="C1530" s="20" t="s">
        <v>19004</v>
      </c>
      <c r="D1530" s="20" t="s">
        <v>419</v>
      </c>
      <c r="E1530" s="20" t="s">
        <v>543</v>
      </c>
      <c r="F1530" s="20" t="s">
        <v>542</v>
      </c>
      <c r="G1530" s="20" t="s">
        <v>19005</v>
      </c>
      <c r="H1530" s="20" t="s">
        <v>15216</v>
      </c>
      <c r="I1530" s="20" t="s">
        <v>19006</v>
      </c>
      <c r="J1530" s="20" t="s">
        <v>101</v>
      </c>
      <c r="K1530" s="20" t="s">
        <v>14696</v>
      </c>
      <c r="L1530" s="20"/>
      <c r="M1530" s="20"/>
      <c r="N1530" s="20" t="s">
        <v>14698</v>
      </c>
      <c r="O1530" s="20" t="s">
        <v>14761</v>
      </c>
      <c r="P1530" s="20" t="s">
        <v>14700</v>
      </c>
      <c r="Q1530" s="20" t="s">
        <v>19007</v>
      </c>
      <c r="R1530" s="20"/>
      <c r="S1530" s="20" t="s">
        <v>19008</v>
      </c>
      <c r="T1530" s="20" t="s">
        <v>14846</v>
      </c>
      <c r="U1530" s="20" t="s">
        <v>15479</v>
      </c>
      <c r="V1530" s="20" t="s">
        <v>15289</v>
      </c>
      <c r="W1530" s="20"/>
      <c r="X1530" s="20"/>
      <c r="Y1530" s="20" t="s">
        <v>69</v>
      </c>
      <c r="Z1530" s="20"/>
      <c r="AA1530" s="20" t="s">
        <v>14740</v>
      </c>
      <c r="AB1530" s="20" t="s">
        <v>69</v>
      </c>
      <c r="AC1530" s="20" t="s">
        <v>14884</v>
      </c>
      <c r="AD1530" s="20" t="s">
        <v>69</v>
      </c>
      <c r="AE1530" s="20" t="s">
        <v>19009</v>
      </c>
      <c r="AF1530" s="20" t="s">
        <v>69</v>
      </c>
      <c r="AG1530" s="20" t="s">
        <v>19012</v>
      </c>
      <c r="AH1530" s="20"/>
      <c r="AI1530" s="20" t="s">
        <v>19013</v>
      </c>
      <c r="AJ1530" s="20" t="s">
        <v>14276</v>
      </c>
      <c r="AK1530" s="20" t="s">
        <v>14276</v>
      </c>
      <c r="AL1530" s="20"/>
      <c r="AM1530" s="20" t="s">
        <v>16313</v>
      </c>
      <c r="AN1530" s="20" t="s">
        <v>105</v>
      </c>
      <c r="AO1530" s="20"/>
    </row>
    <row r="1531" spans="1:41" x14ac:dyDescent="0.2">
      <c r="A1531" s="20" t="s">
        <v>540</v>
      </c>
      <c r="B1531" s="20" t="s">
        <v>19003</v>
      </c>
      <c r="C1531" s="20" t="s">
        <v>19004</v>
      </c>
      <c r="D1531" s="20" t="s">
        <v>419</v>
      </c>
      <c r="E1531" s="20" t="s">
        <v>543</v>
      </c>
      <c r="F1531" s="20" t="s">
        <v>542</v>
      </c>
      <c r="G1531" s="20" t="s">
        <v>19005</v>
      </c>
      <c r="H1531" s="20" t="s">
        <v>15216</v>
      </c>
      <c r="I1531" s="20" t="s">
        <v>19006</v>
      </c>
      <c r="J1531" s="20" t="s">
        <v>101</v>
      </c>
      <c r="K1531" s="20" t="s">
        <v>14696</v>
      </c>
      <c r="L1531" s="20"/>
      <c r="M1531" s="20"/>
      <c r="N1531" s="20" t="s">
        <v>14698</v>
      </c>
      <c r="O1531" s="20" t="s">
        <v>14761</v>
      </c>
      <c r="P1531" s="20" t="s">
        <v>14700</v>
      </c>
      <c r="Q1531" s="20" t="s">
        <v>19007</v>
      </c>
      <c r="R1531" s="20"/>
      <c r="S1531" s="20" t="s">
        <v>19008</v>
      </c>
      <c r="T1531" s="20" t="s">
        <v>14704</v>
      </c>
      <c r="U1531" s="20" t="s">
        <v>16284</v>
      </c>
      <c r="V1531" s="20" t="s">
        <v>19014</v>
      </c>
      <c r="W1531" s="20"/>
      <c r="X1531" s="20"/>
      <c r="Y1531" s="20" t="s">
        <v>69</v>
      </c>
      <c r="Z1531" s="20"/>
      <c r="AA1531" s="20" t="s">
        <v>14740</v>
      </c>
      <c r="AB1531" s="20" t="s">
        <v>69</v>
      </c>
      <c r="AC1531" s="20" t="s">
        <v>14884</v>
      </c>
      <c r="AD1531" s="20" t="s">
        <v>69</v>
      </c>
      <c r="AE1531" s="20" t="s">
        <v>19009</v>
      </c>
      <c r="AF1531" s="20" t="s">
        <v>69</v>
      </c>
      <c r="AG1531" s="20" t="s">
        <v>19012</v>
      </c>
      <c r="AH1531" s="20"/>
      <c r="AI1531" s="20" t="s">
        <v>19013</v>
      </c>
      <c r="AJ1531" s="20" t="s">
        <v>14276</v>
      </c>
      <c r="AK1531" s="20" t="s">
        <v>14276</v>
      </c>
      <c r="AL1531" s="20"/>
      <c r="AM1531" s="20" t="s">
        <v>16313</v>
      </c>
      <c r="AN1531" s="20" t="s">
        <v>105</v>
      </c>
      <c r="AO1531" s="20"/>
    </row>
    <row r="1532" spans="1:41" x14ac:dyDescent="0.2">
      <c r="A1532" s="20" t="s">
        <v>540</v>
      </c>
      <c r="B1532" s="20" t="s">
        <v>19003</v>
      </c>
      <c r="C1532" s="20" t="s">
        <v>19004</v>
      </c>
      <c r="D1532" s="20" t="s">
        <v>419</v>
      </c>
      <c r="E1532" s="20" t="s">
        <v>543</v>
      </c>
      <c r="F1532" s="20" t="s">
        <v>542</v>
      </c>
      <c r="G1532" s="20" t="s">
        <v>19005</v>
      </c>
      <c r="H1532" s="20" t="s">
        <v>15216</v>
      </c>
      <c r="I1532" s="20" t="s">
        <v>19006</v>
      </c>
      <c r="J1532" s="20" t="s">
        <v>101</v>
      </c>
      <c r="K1532" s="20" t="s">
        <v>14696</v>
      </c>
      <c r="L1532" s="20"/>
      <c r="M1532" s="20"/>
      <c r="N1532" s="20" t="s">
        <v>14698</v>
      </c>
      <c r="O1532" s="20" t="s">
        <v>14761</v>
      </c>
      <c r="P1532" s="20" t="s">
        <v>14700</v>
      </c>
      <c r="Q1532" s="20" t="s">
        <v>19007</v>
      </c>
      <c r="R1532" s="20"/>
      <c r="S1532" s="20" t="s">
        <v>19008</v>
      </c>
      <c r="T1532" s="20" t="s">
        <v>14709</v>
      </c>
      <c r="U1532" s="20" t="s">
        <v>15871</v>
      </c>
      <c r="V1532" s="20" t="s">
        <v>19015</v>
      </c>
      <c r="W1532" s="20"/>
      <c r="X1532" s="20"/>
      <c r="Y1532" s="20" t="s">
        <v>69</v>
      </c>
      <c r="Z1532" s="20"/>
      <c r="AA1532" s="20" t="s">
        <v>14740</v>
      </c>
      <c r="AB1532" s="20" t="s">
        <v>69</v>
      </c>
      <c r="AC1532" s="20" t="s">
        <v>14884</v>
      </c>
      <c r="AD1532" s="20" t="s">
        <v>69</v>
      </c>
      <c r="AE1532" s="20" t="s">
        <v>19009</v>
      </c>
      <c r="AF1532" s="20" t="s">
        <v>69</v>
      </c>
      <c r="AG1532" s="20" t="s">
        <v>19012</v>
      </c>
      <c r="AH1532" s="20"/>
      <c r="AI1532" s="20" t="s">
        <v>19013</v>
      </c>
      <c r="AJ1532" s="20" t="s">
        <v>14276</v>
      </c>
      <c r="AK1532" s="20" t="s">
        <v>14276</v>
      </c>
      <c r="AL1532" s="20"/>
      <c r="AM1532" s="20" t="s">
        <v>16313</v>
      </c>
      <c r="AN1532" s="20" t="s">
        <v>105</v>
      </c>
      <c r="AO1532" s="20"/>
    </row>
    <row r="1533" spans="1:41" x14ac:dyDescent="0.2">
      <c r="A1533" s="20" t="s">
        <v>540</v>
      </c>
      <c r="B1533" s="20" t="s">
        <v>19016</v>
      </c>
      <c r="C1533" s="20" t="s">
        <v>19004</v>
      </c>
      <c r="D1533" s="20" t="s">
        <v>419</v>
      </c>
      <c r="E1533" s="20" t="s">
        <v>543</v>
      </c>
      <c r="F1533" s="20" t="s">
        <v>542</v>
      </c>
      <c r="G1533" s="20" t="s">
        <v>19005</v>
      </c>
      <c r="H1533" s="20" t="s">
        <v>15216</v>
      </c>
      <c r="I1533" s="20" t="s">
        <v>19017</v>
      </c>
      <c r="J1533" s="20" t="s">
        <v>101</v>
      </c>
      <c r="K1533" s="20" t="s">
        <v>14696</v>
      </c>
      <c r="L1533" s="20"/>
      <c r="M1533" s="20"/>
      <c r="N1533" s="20" t="s">
        <v>14698</v>
      </c>
      <c r="O1533" s="20" t="s">
        <v>14761</v>
      </c>
      <c r="P1533" s="20" t="s">
        <v>14700</v>
      </c>
      <c r="Q1533" s="20" t="s">
        <v>19007</v>
      </c>
      <c r="R1533" s="20"/>
      <c r="S1533" s="20" t="s">
        <v>19008</v>
      </c>
      <c r="T1533" s="20" t="s">
        <v>14846</v>
      </c>
      <c r="U1533" s="20" t="s">
        <v>18002</v>
      </c>
      <c r="V1533" s="20" t="s">
        <v>15431</v>
      </c>
      <c r="W1533" s="20"/>
      <c r="X1533" s="20"/>
      <c r="Y1533" s="20" t="s">
        <v>69</v>
      </c>
      <c r="Z1533" s="20"/>
      <c r="AA1533" s="20" t="s">
        <v>14740</v>
      </c>
      <c r="AB1533" s="20" t="s">
        <v>69</v>
      </c>
      <c r="AC1533" s="20" t="s">
        <v>14884</v>
      </c>
      <c r="AD1533" s="20" t="s">
        <v>69</v>
      </c>
      <c r="AE1533" s="20" t="s">
        <v>19009</v>
      </c>
      <c r="AF1533" s="20" t="s">
        <v>68</v>
      </c>
      <c r="AG1533" s="20" t="s">
        <v>19010</v>
      </c>
      <c r="AH1533" s="20"/>
      <c r="AI1533" s="20" t="s">
        <v>14875</v>
      </c>
      <c r="AJ1533" s="20" t="s">
        <v>14276</v>
      </c>
      <c r="AK1533" s="20" t="s">
        <v>14276</v>
      </c>
      <c r="AL1533" s="20"/>
      <c r="AM1533" s="20" t="s">
        <v>16313</v>
      </c>
      <c r="AN1533" s="20" t="s">
        <v>105</v>
      </c>
      <c r="AO1533" s="20"/>
    </row>
    <row r="1534" spans="1:41" x14ac:dyDescent="0.2">
      <c r="A1534" s="20" t="s">
        <v>540</v>
      </c>
      <c r="B1534" s="20" t="s">
        <v>19016</v>
      </c>
      <c r="C1534" s="20" t="s">
        <v>19004</v>
      </c>
      <c r="D1534" s="20" t="s">
        <v>419</v>
      </c>
      <c r="E1534" s="20" t="s">
        <v>543</v>
      </c>
      <c r="F1534" s="20" t="s">
        <v>542</v>
      </c>
      <c r="G1534" s="20" t="s">
        <v>19005</v>
      </c>
      <c r="H1534" s="20" t="s">
        <v>15216</v>
      </c>
      <c r="I1534" s="20" t="s">
        <v>19017</v>
      </c>
      <c r="J1534" s="20" t="s">
        <v>101</v>
      </c>
      <c r="K1534" s="20" t="s">
        <v>14696</v>
      </c>
      <c r="L1534" s="20"/>
      <c r="M1534" s="20"/>
      <c r="N1534" s="20" t="s">
        <v>14698</v>
      </c>
      <c r="O1534" s="20" t="s">
        <v>14761</v>
      </c>
      <c r="P1534" s="20" t="s">
        <v>14700</v>
      </c>
      <c r="Q1534" s="20" t="s">
        <v>19007</v>
      </c>
      <c r="R1534" s="20"/>
      <c r="S1534" s="20" t="s">
        <v>19008</v>
      </c>
      <c r="T1534" s="20" t="s">
        <v>14704</v>
      </c>
      <c r="U1534" s="20" t="s">
        <v>19018</v>
      </c>
      <c r="V1534" s="20" t="s">
        <v>17961</v>
      </c>
      <c r="W1534" s="20"/>
      <c r="X1534" s="20"/>
      <c r="Y1534" s="20" t="s">
        <v>69</v>
      </c>
      <c r="Z1534" s="20"/>
      <c r="AA1534" s="20" t="s">
        <v>14740</v>
      </c>
      <c r="AB1534" s="20" t="s">
        <v>69</v>
      </c>
      <c r="AC1534" s="20" t="s">
        <v>14884</v>
      </c>
      <c r="AD1534" s="20" t="s">
        <v>69</v>
      </c>
      <c r="AE1534" s="20" t="s">
        <v>19009</v>
      </c>
      <c r="AF1534" s="20" t="s">
        <v>68</v>
      </c>
      <c r="AG1534" s="20" t="s">
        <v>19010</v>
      </c>
      <c r="AH1534" s="20"/>
      <c r="AI1534" s="20" t="s">
        <v>14875</v>
      </c>
      <c r="AJ1534" s="20" t="s">
        <v>14276</v>
      </c>
      <c r="AK1534" s="20" t="s">
        <v>14276</v>
      </c>
      <c r="AL1534" s="20"/>
      <c r="AM1534" s="20" t="s">
        <v>16313</v>
      </c>
      <c r="AN1534" s="20" t="s">
        <v>105</v>
      </c>
      <c r="AO1534" s="20"/>
    </row>
    <row r="1535" spans="1:41" x14ac:dyDescent="0.2">
      <c r="A1535" s="20" t="s">
        <v>540</v>
      </c>
      <c r="B1535" s="20" t="s">
        <v>19016</v>
      </c>
      <c r="C1535" s="20" t="s">
        <v>19004</v>
      </c>
      <c r="D1535" s="20" t="s">
        <v>419</v>
      </c>
      <c r="E1535" s="20" t="s">
        <v>543</v>
      </c>
      <c r="F1535" s="20" t="s">
        <v>542</v>
      </c>
      <c r="G1535" s="20" t="s">
        <v>19005</v>
      </c>
      <c r="H1535" s="20" t="s">
        <v>15216</v>
      </c>
      <c r="I1535" s="20" t="s">
        <v>19017</v>
      </c>
      <c r="J1535" s="20" t="s">
        <v>101</v>
      </c>
      <c r="K1535" s="20" t="s">
        <v>14696</v>
      </c>
      <c r="L1535" s="20"/>
      <c r="M1535" s="20"/>
      <c r="N1535" s="20" t="s">
        <v>14698</v>
      </c>
      <c r="O1535" s="20" t="s">
        <v>14761</v>
      </c>
      <c r="P1535" s="20" t="s">
        <v>14700</v>
      </c>
      <c r="Q1535" s="20" t="s">
        <v>19007</v>
      </c>
      <c r="R1535" s="20"/>
      <c r="S1535" s="20" t="s">
        <v>19008</v>
      </c>
      <c r="T1535" s="20" t="s">
        <v>14709</v>
      </c>
      <c r="U1535" s="20" t="s">
        <v>19019</v>
      </c>
      <c r="V1535" s="20" t="s">
        <v>15844</v>
      </c>
      <c r="W1535" s="20"/>
      <c r="X1535" s="20"/>
      <c r="Y1535" s="20" t="s">
        <v>69</v>
      </c>
      <c r="Z1535" s="20"/>
      <c r="AA1535" s="20" t="s">
        <v>14740</v>
      </c>
      <c r="AB1535" s="20" t="s">
        <v>69</v>
      </c>
      <c r="AC1535" s="20" t="s">
        <v>14884</v>
      </c>
      <c r="AD1535" s="20" t="s">
        <v>69</v>
      </c>
      <c r="AE1535" s="20" t="s">
        <v>19009</v>
      </c>
      <c r="AF1535" s="20" t="s">
        <v>68</v>
      </c>
      <c r="AG1535" s="20" t="s">
        <v>19010</v>
      </c>
      <c r="AH1535" s="20"/>
      <c r="AI1535" s="20" t="s">
        <v>14875</v>
      </c>
      <c r="AJ1535" s="20" t="s">
        <v>14276</v>
      </c>
      <c r="AK1535" s="20" t="s">
        <v>14276</v>
      </c>
      <c r="AL1535" s="20"/>
      <c r="AM1535" s="20" t="s">
        <v>16313</v>
      </c>
      <c r="AN1535" s="20" t="s">
        <v>105</v>
      </c>
      <c r="AO1535" s="20"/>
    </row>
    <row r="1536" spans="1:41" x14ac:dyDescent="0.2">
      <c r="A1536" s="20" t="s">
        <v>540</v>
      </c>
      <c r="B1536" s="20" t="s">
        <v>19016</v>
      </c>
      <c r="C1536" s="20" t="s">
        <v>19004</v>
      </c>
      <c r="D1536" s="20" t="s">
        <v>419</v>
      </c>
      <c r="E1536" s="20" t="s">
        <v>543</v>
      </c>
      <c r="F1536" s="20" t="s">
        <v>542</v>
      </c>
      <c r="G1536" s="20" t="s">
        <v>19005</v>
      </c>
      <c r="H1536" s="20" t="s">
        <v>15216</v>
      </c>
      <c r="I1536" s="20" t="s">
        <v>19017</v>
      </c>
      <c r="J1536" s="20" t="s">
        <v>101</v>
      </c>
      <c r="K1536" s="20" t="s">
        <v>14696</v>
      </c>
      <c r="L1536" s="20"/>
      <c r="M1536" s="20"/>
      <c r="N1536" s="20" t="s">
        <v>14698</v>
      </c>
      <c r="O1536" s="20" t="s">
        <v>14761</v>
      </c>
      <c r="P1536" s="20" t="s">
        <v>14700</v>
      </c>
      <c r="Q1536" s="20" t="s">
        <v>19007</v>
      </c>
      <c r="R1536" s="20"/>
      <c r="S1536" s="20" t="s">
        <v>19008</v>
      </c>
      <c r="T1536" s="20" t="s">
        <v>14846</v>
      </c>
      <c r="U1536" s="20" t="s">
        <v>19015</v>
      </c>
      <c r="V1536" s="20" t="s">
        <v>15386</v>
      </c>
      <c r="W1536" s="20"/>
      <c r="X1536" s="20"/>
      <c r="Y1536" s="20" t="s">
        <v>69</v>
      </c>
      <c r="Z1536" s="20"/>
      <c r="AA1536" s="20" t="s">
        <v>14740</v>
      </c>
      <c r="AB1536" s="20" t="s">
        <v>69</v>
      </c>
      <c r="AC1536" s="20" t="s">
        <v>14884</v>
      </c>
      <c r="AD1536" s="20" t="s">
        <v>69</v>
      </c>
      <c r="AE1536" s="20" t="s">
        <v>19009</v>
      </c>
      <c r="AF1536" s="20" t="s">
        <v>69</v>
      </c>
      <c r="AG1536" s="20" t="s">
        <v>19012</v>
      </c>
      <c r="AH1536" s="20"/>
      <c r="AI1536" s="20" t="s">
        <v>19013</v>
      </c>
      <c r="AJ1536" s="20" t="s">
        <v>14276</v>
      </c>
      <c r="AK1536" s="20" t="s">
        <v>14276</v>
      </c>
      <c r="AL1536" s="20"/>
      <c r="AM1536" s="20" t="s">
        <v>16313</v>
      </c>
      <c r="AN1536" s="20" t="s">
        <v>105</v>
      </c>
      <c r="AO1536" s="20"/>
    </row>
    <row r="1537" spans="1:41" x14ac:dyDescent="0.2">
      <c r="A1537" s="20" t="s">
        <v>540</v>
      </c>
      <c r="B1537" s="20" t="s">
        <v>19016</v>
      </c>
      <c r="C1537" s="20" t="s">
        <v>19004</v>
      </c>
      <c r="D1537" s="20" t="s">
        <v>419</v>
      </c>
      <c r="E1537" s="20" t="s">
        <v>543</v>
      </c>
      <c r="F1537" s="20" t="s">
        <v>542</v>
      </c>
      <c r="G1537" s="20" t="s">
        <v>19005</v>
      </c>
      <c r="H1537" s="20" t="s">
        <v>15216</v>
      </c>
      <c r="I1537" s="20" t="s">
        <v>19017</v>
      </c>
      <c r="J1537" s="20" t="s">
        <v>101</v>
      </c>
      <c r="K1537" s="20" t="s">
        <v>14696</v>
      </c>
      <c r="L1537" s="20"/>
      <c r="M1537" s="20"/>
      <c r="N1537" s="20" t="s">
        <v>14698</v>
      </c>
      <c r="O1537" s="20" t="s">
        <v>14761</v>
      </c>
      <c r="P1537" s="20" t="s">
        <v>14700</v>
      </c>
      <c r="Q1537" s="20" t="s">
        <v>19007</v>
      </c>
      <c r="R1537" s="20"/>
      <c r="S1537" s="20" t="s">
        <v>19008</v>
      </c>
      <c r="T1537" s="20" t="s">
        <v>14704</v>
      </c>
      <c r="U1537" s="20" t="s">
        <v>18512</v>
      </c>
      <c r="V1537" s="20" t="s">
        <v>16878</v>
      </c>
      <c r="W1537" s="20"/>
      <c r="X1537" s="20"/>
      <c r="Y1537" s="20" t="s">
        <v>69</v>
      </c>
      <c r="Z1537" s="20"/>
      <c r="AA1537" s="20" t="s">
        <v>14740</v>
      </c>
      <c r="AB1537" s="20" t="s">
        <v>69</v>
      </c>
      <c r="AC1537" s="20" t="s">
        <v>14884</v>
      </c>
      <c r="AD1537" s="20" t="s">
        <v>69</v>
      </c>
      <c r="AE1537" s="20" t="s">
        <v>19009</v>
      </c>
      <c r="AF1537" s="20" t="s">
        <v>69</v>
      </c>
      <c r="AG1537" s="20" t="s">
        <v>19012</v>
      </c>
      <c r="AH1537" s="20"/>
      <c r="AI1537" s="20" t="s">
        <v>19013</v>
      </c>
      <c r="AJ1537" s="20" t="s">
        <v>14276</v>
      </c>
      <c r="AK1537" s="20" t="s">
        <v>14276</v>
      </c>
      <c r="AL1537" s="20"/>
      <c r="AM1537" s="20" t="s">
        <v>16313</v>
      </c>
      <c r="AN1537" s="20" t="s">
        <v>105</v>
      </c>
      <c r="AO1537" s="20"/>
    </row>
    <row r="1538" spans="1:41" x14ac:dyDescent="0.2">
      <c r="A1538" s="20" t="s">
        <v>540</v>
      </c>
      <c r="B1538" s="20" t="s">
        <v>19016</v>
      </c>
      <c r="C1538" s="20" t="s">
        <v>19004</v>
      </c>
      <c r="D1538" s="20" t="s">
        <v>419</v>
      </c>
      <c r="E1538" s="20" t="s">
        <v>543</v>
      </c>
      <c r="F1538" s="20" t="s">
        <v>542</v>
      </c>
      <c r="G1538" s="20" t="s">
        <v>19005</v>
      </c>
      <c r="H1538" s="20" t="s">
        <v>15216</v>
      </c>
      <c r="I1538" s="20" t="s">
        <v>19017</v>
      </c>
      <c r="J1538" s="20" t="s">
        <v>101</v>
      </c>
      <c r="K1538" s="20" t="s">
        <v>14696</v>
      </c>
      <c r="L1538" s="20"/>
      <c r="M1538" s="20"/>
      <c r="N1538" s="20" t="s">
        <v>14698</v>
      </c>
      <c r="O1538" s="20" t="s">
        <v>14761</v>
      </c>
      <c r="P1538" s="20" t="s">
        <v>14700</v>
      </c>
      <c r="Q1538" s="20" t="s">
        <v>19007</v>
      </c>
      <c r="R1538" s="20"/>
      <c r="S1538" s="20" t="s">
        <v>19008</v>
      </c>
      <c r="T1538" s="20" t="s">
        <v>14709</v>
      </c>
      <c r="U1538" s="20" t="s">
        <v>19020</v>
      </c>
      <c r="V1538" s="20" t="s">
        <v>15844</v>
      </c>
      <c r="W1538" s="20"/>
      <c r="X1538" s="20"/>
      <c r="Y1538" s="20" t="s">
        <v>69</v>
      </c>
      <c r="Z1538" s="20"/>
      <c r="AA1538" s="20" t="s">
        <v>14740</v>
      </c>
      <c r="AB1538" s="20" t="s">
        <v>69</v>
      </c>
      <c r="AC1538" s="20" t="s">
        <v>14884</v>
      </c>
      <c r="AD1538" s="20" t="s">
        <v>69</v>
      </c>
      <c r="AE1538" s="20" t="s">
        <v>19009</v>
      </c>
      <c r="AF1538" s="20" t="s">
        <v>69</v>
      </c>
      <c r="AG1538" s="20" t="s">
        <v>19012</v>
      </c>
      <c r="AH1538" s="20"/>
      <c r="AI1538" s="20" t="s">
        <v>19013</v>
      </c>
      <c r="AJ1538" s="20" t="s">
        <v>14276</v>
      </c>
      <c r="AK1538" s="20" t="s">
        <v>14276</v>
      </c>
      <c r="AL1538" s="20"/>
      <c r="AM1538" s="20" t="s">
        <v>16313</v>
      </c>
      <c r="AN1538" s="20" t="s">
        <v>105</v>
      </c>
      <c r="AO1538" s="20"/>
    </row>
    <row r="1539" spans="1:41" x14ac:dyDescent="0.2">
      <c r="A1539" s="20" t="s">
        <v>540</v>
      </c>
      <c r="B1539" s="20" t="s">
        <v>19021</v>
      </c>
      <c r="C1539" s="20" t="s">
        <v>19004</v>
      </c>
      <c r="D1539" s="20" t="s">
        <v>419</v>
      </c>
      <c r="E1539" s="20" t="s">
        <v>543</v>
      </c>
      <c r="F1539" s="20" t="s">
        <v>542</v>
      </c>
      <c r="G1539" s="20" t="s">
        <v>19005</v>
      </c>
      <c r="H1539" s="20" t="s">
        <v>15216</v>
      </c>
      <c r="I1539" s="20" t="s">
        <v>19022</v>
      </c>
      <c r="J1539" s="20" t="s">
        <v>101</v>
      </c>
      <c r="K1539" s="20" t="s">
        <v>14696</v>
      </c>
      <c r="L1539" s="20"/>
      <c r="M1539" s="20"/>
      <c r="N1539" s="20" t="s">
        <v>14698</v>
      </c>
      <c r="O1539" s="20" t="s">
        <v>14761</v>
      </c>
      <c r="P1539" s="20" t="s">
        <v>14700</v>
      </c>
      <c r="Q1539" s="20" t="s">
        <v>19007</v>
      </c>
      <c r="R1539" s="20"/>
      <c r="S1539" s="20" t="s">
        <v>19008</v>
      </c>
      <c r="T1539" s="20" t="s">
        <v>14846</v>
      </c>
      <c r="U1539" s="20" t="s">
        <v>15871</v>
      </c>
      <c r="V1539" s="20" t="s">
        <v>19015</v>
      </c>
      <c r="W1539" s="20"/>
      <c r="X1539" s="20"/>
      <c r="Y1539" s="20" t="s">
        <v>69</v>
      </c>
      <c r="Z1539" s="20"/>
      <c r="AA1539" s="20" t="s">
        <v>14740</v>
      </c>
      <c r="AB1539" s="20" t="s">
        <v>69</v>
      </c>
      <c r="AC1539" s="20" t="s">
        <v>14884</v>
      </c>
      <c r="AD1539" s="20" t="s">
        <v>69</v>
      </c>
      <c r="AE1539" s="20" t="s">
        <v>19009</v>
      </c>
      <c r="AF1539" s="20" t="s">
        <v>68</v>
      </c>
      <c r="AG1539" s="20" t="s">
        <v>19010</v>
      </c>
      <c r="AH1539" s="20"/>
      <c r="AI1539" s="20" t="s">
        <v>14875</v>
      </c>
      <c r="AJ1539" s="20" t="s">
        <v>14276</v>
      </c>
      <c r="AK1539" s="20" t="s">
        <v>14276</v>
      </c>
      <c r="AL1539" s="20"/>
      <c r="AM1539" s="20" t="s">
        <v>16313</v>
      </c>
      <c r="AN1539" s="20" t="s">
        <v>105</v>
      </c>
      <c r="AO1539" s="20"/>
    </row>
    <row r="1540" spans="1:41" x14ac:dyDescent="0.2">
      <c r="A1540" s="20" t="s">
        <v>540</v>
      </c>
      <c r="B1540" s="20" t="s">
        <v>19021</v>
      </c>
      <c r="C1540" s="20" t="s">
        <v>19004</v>
      </c>
      <c r="D1540" s="20" t="s">
        <v>419</v>
      </c>
      <c r="E1540" s="20" t="s">
        <v>543</v>
      </c>
      <c r="F1540" s="20" t="s">
        <v>542</v>
      </c>
      <c r="G1540" s="20" t="s">
        <v>19005</v>
      </c>
      <c r="H1540" s="20" t="s">
        <v>15216</v>
      </c>
      <c r="I1540" s="20" t="s">
        <v>19022</v>
      </c>
      <c r="J1540" s="20" t="s">
        <v>101</v>
      </c>
      <c r="K1540" s="20" t="s">
        <v>14696</v>
      </c>
      <c r="L1540" s="20"/>
      <c r="M1540" s="20"/>
      <c r="N1540" s="20" t="s">
        <v>14698</v>
      </c>
      <c r="O1540" s="20" t="s">
        <v>14761</v>
      </c>
      <c r="P1540" s="20" t="s">
        <v>14700</v>
      </c>
      <c r="Q1540" s="20" t="s">
        <v>19007</v>
      </c>
      <c r="R1540" s="20"/>
      <c r="S1540" s="20" t="s">
        <v>19008</v>
      </c>
      <c r="T1540" s="20" t="s">
        <v>14704</v>
      </c>
      <c r="U1540" s="20" t="s">
        <v>17248</v>
      </c>
      <c r="V1540" s="20" t="s">
        <v>14773</v>
      </c>
      <c r="W1540" s="20"/>
      <c r="X1540" s="20"/>
      <c r="Y1540" s="20" t="s">
        <v>69</v>
      </c>
      <c r="Z1540" s="20"/>
      <c r="AA1540" s="20" t="s">
        <v>14740</v>
      </c>
      <c r="AB1540" s="20" t="s">
        <v>69</v>
      </c>
      <c r="AC1540" s="20" t="s">
        <v>14884</v>
      </c>
      <c r="AD1540" s="20" t="s">
        <v>69</v>
      </c>
      <c r="AE1540" s="20" t="s">
        <v>19009</v>
      </c>
      <c r="AF1540" s="20" t="s">
        <v>68</v>
      </c>
      <c r="AG1540" s="20" t="s">
        <v>19010</v>
      </c>
      <c r="AH1540" s="20"/>
      <c r="AI1540" s="20" t="s">
        <v>14875</v>
      </c>
      <c r="AJ1540" s="20" t="s">
        <v>14276</v>
      </c>
      <c r="AK1540" s="20" t="s">
        <v>14276</v>
      </c>
      <c r="AL1540" s="20"/>
      <c r="AM1540" s="20" t="s">
        <v>16313</v>
      </c>
      <c r="AN1540" s="20" t="s">
        <v>105</v>
      </c>
      <c r="AO1540" s="20"/>
    </row>
    <row r="1541" spans="1:41" x14ac:dyDescent="0.2">
      <c r="A1541" s="20" t="s">
        <v>540</v>
      </c>
      <c r="B1541" s="20" t="s">
        <v>19021</v>
      </c>
      <c r="C1541" s="20" t="s">
        <v>19004</v>
      </c>
      <c r="D1541" s="20" t="s">
        <v>419</v>
      </c>
      <c r="E1541" s="20" t="s">
        <v>543</v>
      </c>
      <c r="F1541" s="20" t="s">
        <v>542</v>
      </c>
      <c r="G1541" s="20" t="s">
        <v>19005</v>
      </c>
      <c r="H1541" s="20" t="s">
        <v>15216</v>
      </c>
      <c r="I1541" s="20" t="s">
        <v>19022</v>
      </c>
      <c r="J1541" s="20" t="s">
        <v>101</v>
      </c>
      <c r="K1541" s="20" t="s">
        <v>14696</v>
      </c>
      <c r="L1541" s="20"/>
      <c r="M1541" s="20"/>
      <c r="N1541" s="20" t="s">
        <v>14698</v>
      </c>
      <c r="O1541" s="20" t="s">
        <v>14761</v>
      </c>
      <c r="P1541" s="20" t="s">
        <v>14700</v>
      </c>
      <c r="Q1541" s="20" t="s">
        <v>19007</v>
      </c>
      <c r="R1541" s="20"/>
      <c r="S1541" s="20" t="s">
        <v>19008</v>
      </c>
      <c r="T1541" s="20" t="s">
        <v>14709</v>
      </c>
      <c r="U1541" s="20" t="s">
        <v>15386</v>
      </c>
      <c r="V1541" s="20" t="s">
        <v>19023</v>
      </c>
      <c r="W1541" s="20"/>
      <c r="X1541" s="20"/>
      <c r="Y1541" s="20" t="s">
        <v>69</v>
      </c>
      <c r="Z1541" s="20"/>
      <c r="AA1541" s="20" t="s">
        <v>14740</v>
      </c>
      <c r="AB1541" s="20" t="s">
        <v>69</v>
      </c>
      <c r="AC1541" s="20" t="s">
        <v>14884</v>
      </c>
      <c r="AD1541" s="20" t="s">
        <v>69</v>
      </c>
      <c r="AE1541" s="20" t="s">
        <v>19009</v>
      </c>
      <c r="AF1541" s="20" t="s">
        <v>68</v>
      </c>
      <c r="AG1541" s="20" t="s">
        <v>19010</v>
      </c>
      <c r="AH1541" s="20"/>
      <c r="AI1541" s="20" t="s">
        <v>14875</v>
      </c>
      <c r="AJ1541" s="20" t="s">
        <v>14276</v>
      </c>
      <c r="AK1541" s="20" t="s">
        <v>14276</v>
      </c>
      <c r="AL1541" s="20"/>
      <c r="AM1541" s="20" t="s">
        <v>16313</v>
      </c>
      <c r="AN1541" s="20" t="s">
        <v>105</v>
      </c>
      <c r="AO1541" s="20"/>
    </row>
    <row r="1542" spans="1:41" x14ac:dyDescent="0.2">
      <c r="A1542" s="20" t="s">
        <v>540</v>
      </c>
      <c r="B1542" s="20" t="s">
        <v>19021</v>
      </c>
      <c r="C1542" s="20" t="s">
        <v>19004</v>
      </c>
      <c r="D1542" s="20" t="s">
        <v>419</v>
      </c>
      <c r="E1542" s="20" t="s">
        <v>543</v>
      </c>
      <c r="F1542" s="20" t="s">
        <v>542</v>
      </c>
      <c r="G1542" s="20" t="s">
        <v>19005</v>
      </c>
      <c r="H1542" s="20" t="s">
        <v>15216</v>
      </c>
      <c r="I1542" s="20" t="s">
        <v>19022</v>
      </c>
      <c r="J1542" s="20" t="s">
        <v>101</v>
      </c>
      <c r="K1542" s="20" t="s">
        <v>14696</v>
      </c>
      <c r="L1542" s="20"/>
      <c r="M1542" s="20"/>
      <c r="N1542" s="20" t="s">
        <v>14698</v>
      </c>
      <c r="O1542" s="20" t="s">
        <v>14761</v>
      </c>
      <c r="P1542" s="20" t="s">
        <v>14700</v>
      </c>
      <c r="Q1542" s="20" t="s">
        <v>19007</v>
      </c>
      <c r="R1542" s="20"/>
      <c r="S1542" s="20" t="s">
        <v>19008</v>
      </c>
      <c r="T1542" s="20" t="s">
        <v>14846</v>
      </c>
      <c r="U1542" s="20" t="s">
        <v>15871</v>
      </c>
      <c r="V1542" s="20" t="s">
        <v>19015</v>
      </c>
      <c r="W1542" s="20"/>
      <c r="X1542" s="20"/>
      <c r="Y1542" s="20" t="s">
        <v>69</v>
      </c>
      <c r="Z1542" s="20"/>
      <c r="AA1542" s="20" t="s">
        <v>14740</v>
      </c>
      <c r="AB1542" s="20" t="s">
        <v>69</v>
      </c>
      <c r="AC1542" s="20" t="s">
        <v>14884</v>
      </c>
      <c r="AD1542" s="20" t="s">
        <v>69</v>
      </c>
      <c r="AE1542" s="20" t="s">
        <v>19009</v>
      </c>
      <c r="AF1542" s="20" t="s">
        <v>69</v>
      </c>
      <c r="AG1542" s="20" t="s">
        <v>19012</v>
      </c>
      <c r="AH1542" s="20"/>
      <c r="AI1542" s="20" t="s">
        <v>19013</v>
      </c>
      <c r="AJ1542" s="20" t="s">
        <v>14276</v>
      </c>
      <c r="AK1542" s="20" t="s">
        <v>14276</v>
      </c>
      <c r="AL1542" s="20"/>
      <c r="AM1542" s="20" t="s">
        <v>16313</v>
      </c>
      <c r="AN1542" s="20" t="s">
        <v>105</v>
      </c>
      <c r="AO1542" s="20"/>
    </row>
    <row r="1543" spans="1:41" x14ac:dyDescent="0.2">
      <c r="A1543" s="20" t="s">
        <v>540</v>
      </c>
      <c r="B1543" s="20" t="s">
        <v>19021</v>
      </c>
      <c r="C1543" s="20" t="s">
        <v>19004</v>
      </c>
      <c r="D1543" s="20" t="s">
        <v>419</v>
      </c>
      <c r="E1543" s="20" t="s">
        <v>543</v>
      </c>
      <c r="F1543" s="20" t="s">
        <v>542</v>
      </c>
      <c r="G1543" s="20" t="s">
        <v>19005</v>
      </c>
      <c r="H1543" s="20" t="s">
        <v>15216</v>
      </c>
      <c r="I1543" s="20" t="s">
        <v>19022</v>
      </c>
      <c r="J1543" s="20" t="s">
        <v>101</v>
      </c>
      <c r="K1543" s="20" t="s">
        <v>14696</v>
      </c>
      <c r="L1543" s="20"/>
      <c r="M1543" s="20"/>
      <c r="N1543" s="20" t="s">
        <v>14698</v>
      </c>
      <c r="O1543" s="20" t="s">
        <v>14761</v>
      </c>
      <c r="P1543" s="20" t="s">
        <v>14700</v>
      </c>
      <c r="Q1543" s="20" t="s">
        <v>19007</v>
      </c>
      <c r="R1543" s="20"/>
      <c r="S1543" s="20" t="s">
        <v>19008</v>
      </c>
      <c r="T1543" s="20" t="s">
        <v>14704</v>
      </c>
      <c r="U1543" s="20" t="s">
        <v>16812</v>
      </c>
      <c r="V1543" s="20" t="s">
        <v>19024</v>
      </c>
      <c r="W1543" s="20"/>
      <c r="X1543" s="20"/>
      <c r="Y1543" s="20" t="s">
        <v>69</v>
      </c>
      <c r="Z1543" s="20"/>
      <c r="AA1543" s="20" t="s">
        <v>14740</v>
      </c>
      <c r="AB1543" s="20" t="s">
        <v>69</v>
      </c>
      <c r="AC1543" s="20" t="s">
        <v>14884</v>
      </c>
      <c r="AD1543" s="20" t="s">
        <v>69</v>
      </c>
      <c r="AE1543" s="20" t="s">
        <v>19009</v>
      </c>
      <c r="AF1543" s="20" t="s">
        <v>69</v>
      </c>
      <c r="AG1543" s="20" t="s">
        <v>19012</v>
      </c>
      <c r="AH1543" s="20"/>
      <c r="AI1543" s="20" t="s">
        <v>19013</v>
      </c>
      <c r="AJ1543" s="20" t="s">
        <v>14276</v>
      </c>
      <c r="AK1543" s="20" t="s">
        <v>14276</v>
      </c>
      <c r="AL1543" s="20"/>
      <c r="AM1543" s="20" t="s">
        <v>16313</v>
      </c>
      <c r="AN1543" s="20" t="s">
        <v>105</v>
      </c>
      <c r="AO1543" s="20"/>
    </row>
    <row r="1544" spans="1:41" x14ac:dyDescent="0.2">
      <c r="A1544" s="20" t="s">
        <v>540</v>
      </c>
      <c r="B1544" s="20" t="s">
        <v>19021</v>
      </c>
      <c r="C1544" s="20" t="s">
        <v>19004</v>
      </c>
      <c r="D1544" s="20" t="s">
        <v>419</v>
      </c>
      <c r="E1544" s="20" t="s">
        <v>543</v>
      </c>
      <c r="F1544" s="20" t="s">
        <v>542</v>
      </c>
      <c r="G1544" s="20" t="s">
        <v>19005</v>
      </c>
      <c r="H1544" s="20" t="s">
        <v>15216</v>
      </c>
      <c r="I1544" s="20" t="s">
        <v>19022</v>
      </c>
      <c r="J1544" s="20" t="s">
        <v>101</v>
      </c>
      <c r="K1544" s="20" t="s">
        <v>14696</v>
      </c>
      <c r="L1544" s="20"/>
      <c r="M1544" s="20"/>
      <c r="N1544" s="20" t="s">
        <v>14698</v>
      </c>
      <c r="O1544" s="20" t="s">
        <v>14761</v>
      </c>
      <c r="P1544" s="20" t="s">
        <v>14700</v>
      </c>
      <c r="Q1544" s="20" t="s">
        <v>19007</v>
      </c>
      <c r="R1544" s="20"/>
      <c r="S1544" s="20" t="s">
        <v>19008</v>
      </c>
      <c r="T1544" s="20" t="s">
        <v>14709</v>
      </c>
      <c r="U1544" s="20" t="s">
        <v>15386</v>
      </c>
      <c r="V1544" s="20" t="s">
        <v>19019</v>
      </c>
      <c r="W1544" s="20"/>
      <c r="X1544" s="20"/>
      <c r="Y1544" s="20" t="s">
        <v>69</v>
      </c>
      <c r="Z1544" s="20"/>
      <c r="AA1544" s="20" t="s">
        <v>14740</v>
      </c>
      <c r="AB1544" s="20" t="s">
        <v>69</v>
      </c>
      <c r="AC1544" s="20" t="s">
        <v>14884</v>
      </c>
      <c r="AD1544" s="20" t="s">
        <v>69</v>
      </c>
      <c r="AE1544" s="20" t="s">
        <v>19009</v>
      </c>
      <c r="AF1544" s="20" t="s">
        <v>69</v>
      </c>
      <c r="AG1544" s="20" t="s">
        <v>19012</v>
      </c>
      <c r="AH1544" s="20"/>
      <c r="AI1544" s="20" t="s">
        <v>19013</v>
      </c>
      <c r="AJ1544" s="20" t="s">
        <v>14276</v>
      </c>
      <c r="AK1544" s="20" t="s">
        <v>14276</v>
      </c>
      <c r="AL1544" s="20"/>
      <c r="AM1544" s="20" t="s">
        <v>16313</v>
      </c>
      <c r="AN1544" s="20" t="s">
        <v>105</v>
      </c>
      <c r="AO1544" s="20"/>
    </row>
    <row r="1545" spans="1:41" x14ac:dyDescent="0.2">
      <c r="A1545" s="20" t="s">
        <v>540</v>
      </c>
      <c r="B1545" s="20" t="s">
        <v>19025</v>
      </c>
      <c r="C1545" s="20" t="s">
        <v>19004</v>
      </c>
      <c r="D1545" s="20" t="s">
        <v>419</v>
      </c>
      <c r="E1545" s="20" t="s">
        <v>543</v>
      </c>
      <c r="F1545" s="20" t="s">
        <v>542</v>
      </c>
      <c r="G1545" s="20" t="s">
        <v>19005</v>
      </c>
      <c r="H1545" s="20" t="s">
        <v>15216</v>
      </c>
      <c r="I1545" s="20" t="s">
        <v>19026</v>
      </c>
      <c r="J1545" s="20" t="s">
        <v>101</v>
      </c>
      <c r="K1545" s="20" t="s">
        <v>14696</v>
      </c>
      <c r="L1545" s="20"/>
      <c r="M1545" s="20"/>
      <c r="N1545" s="20" t="s">
        <v>14698</v>
      </c>
      <c r="O1545" s="20" t="s">
        <v>14761</v>
      </c>
      <c r="P1545" s="20" t="s">
        <v>14787</v>
      </c>
      <c r="Q1545" s="20" t="s">
        <v>19027</v>
      </c>
      <c r="R1545" s="20"/>
      <c r="S1545" s="20" t="s">
        <v>19028</v>
      </c>
      <c r="T1545" s="20" t="s">
        <v>14846</v>
      </c>
      <c r="U1545" s="20" t="s">
        <v>15871</v>
      </c>
      <c r="V1545" s="20" t="s">
        <v>19029</v>
      </c>
      <c r="W1545" s="20"/>
      <c r="X1545" s="20"/>
      <c r="Y1545" s="20" t="s">
        <v>69</v>
      </c>
      <c r="Z1545" s="20"/>
      <c r="AA1545" s="20" t="s">
        <v>14883</v>
      </c>
      <c r="AB1545" s="20" t="s">
        <v>69</v>
      </c>
      <c r="AC1545" s="20" t="s">
        <v>14884</v>
      </c>
      <c r="AD1545" s="20" t="s">
        <v>69</v>
      </c>
      <c r="AE1545" s="20" t="s">
        <v>19030</v>
      </c>
      <c r="AF1545" s="20" t="s">
        <v>68</v>
      </c>
      <c r="AG1545" s="20" t="s">
        <v>19031</v>
      </c>
      <c r="AH1545" s="20"/>
      <c r="AI1545" s="20" t="s">
        <v>14875</v>
      </c>
      <c r="AJ1545" s="20" t="s">
        <v>14238</v>
      </c>
      <c r="AK1545" s="20" t="s">
        <v>14283</v>
      </c>
      <c r="AL1545" s="20"/>
      <c r="AM1545" s="20" t="s">
        <v>16313</v>
      </c>
      <c r="AN1545" s="20" t="s">
        <v>105</v>
      </c>
      <c r="AO1545" s="20"/>
    </row>
    <row r="1546" spans="1:41" x14ac:dyDescent="0.2">
      <c r="A1546" s="20" t="s">
        <v>540</v>
      </c>
      <c r="B1546" s="20" t="s">
        <v>19025</v>
      </c>
      <c r="C1546" s="20" t="s">
        <v>19004</v>
      </c>
      <c r="D1546" s="20" t="s">
        <v>419</v>
      </c>
      <c r="E1546" s="20" t="s">
        <v>543</v>
      </c>
      <c r="F1546" s="20" t="s">
        <v>542</v>
      </c>
      <c r="G1546" s="20" t="s">
        <v>19005</v>
      </c>
      <c r="H1546" s="20" t="s">
        <v>15216</v>
      </c>
      <c r="I1546" s="20" t="s">
        <v>19026</v>
      </c>
      <c r="J1546" s="20" t="s">
        <v>101</v>
      </c>
      <c r="K1546" s="20" t="s">
        <v>14696</v>
      </c>
      <c r="L1546" s="20"/>
      <c r="M1546" s="20"/>
      <c r="N1546" s="20" t="s">
        <v>14698</v>
      </c>
      <c r="O1546" s="20" t="s">
        <v>14761</v>
      </c>
      <c r="P1546" s="20" t="s">
        <v>14787</v>
      </c>
      <c r="Q1546" s="20" t="s">
        <v>19027</v>
      </c>
      <c r="R1546" s="20"/>
      <c r="S1546" s="20" t="s">
        <v>19028</v>
      </c>
      <c r="T1546" s="20" t="s">
        <v>14704</v>
      </c>
      <c r="U1546" s="20" t="s">
        <v>19032</v>
      </c>
      <c r="V1546" s="20" t="s">
        <v>16299</v>
      </c>
      <c r="W1546" s="20"/>
      <c r="X1546" s="20"/>
      <c r="Y1546" s="20" t="s">
        <v>69</v>
      </c>
      <c r="Z1546" s="20"/>
      <c r="AA1546" s="20" t="s">
        <v>14883</v>
      </c>
      <c r="AB1546" s="20" t="s">
        <v>69</v>
      </c>
      <c r="AC1546" s="20" t="s">
        <v>14884</v>
      </c>
      <c r="AD1546" s="20" t="s">
        <v>69</v>
      </c>
      <c r="AE1546" s="20" t="s">
        <v>19030</v>
      </c>
      <c r="AF1546" s="20" t="s">
        <v>68</v>
      </c>
      <c r="AG1546" s="20" t="s">
        <v>19031</v>
      </c>
      <c r="AH1546" s="20"/>
      <c r="AI1546" s="20" t="s">
        <v>14875</v>
      </c>
      <c r="AJ1546" s="20" t="s">
        <v>14238</v>
      </c>
      <c r="AK1546" s="20" t="s">
        <v>14283</v>
      </c>
      <c r="AL1546" s="20"/>
      <c r="AM1546" s="20" t="s">
        <v>16313</v>
      </c>
      <c r="AN1546" s="20" t="s">
        <v>105</v>
      </c>
      <c r="AO1546" s="20"/>
    </row>
    <row r="1547" spans="1:41" x14ac:dyDescent="0.2">
      <c r="A1547" s="20" t="s">
        <v>540</v>
      </c>
      <c r="B1547" s="20" t="s">
        <v>19025</v>
      </c>
      <c r="C1547" s="20" t="s">
        <v>19004</v>
      </c>
      <c r="D1547" s="20" t="s">
        <v>419</v>
      </c>
      <c r="E1547" s="20" t="s">
        <v>543</v>
      </c>
      <c r="F1547" s="20" t="s">
        <v>542</v>
      </c>
      <c r="G1547" s="20" t="s">
        <v>19005</v>
      </c>
      <c r="H1547" s="20" t="s">
        <v>15216</v>
      </c>
      <c r="I1547" s="20" t="s">
        <v>19026</v>
      </c>
      <c r="J1547" s="20" t="s">
        <v>101</v>
      </c>
      <c r="K1547" s="20" t="s">
        <v>14696</v>
      </c>
      <c r="L1547" s="20"/>
      <c r="M1547" s="20"/>
      <c r="N1547" s="20" t="s">
        <v>14698</v>
      </c>
      <c r="O1547" s="20" t="s">
        <v>14761</v>
      </c>
      <c r="P1547" s="20" t="s">
        <v>14787</v>
      </c>
      <c r="Q1547" s="20" t="s">
        <v>19027</v>
      </c>
      <c r="R1547" s="20"/>
      <c r="S1547" s="20" t="s">
        <v>19028</v>
      </c>
      <c r="T1547" s="20" t="s">
        <v>14709</v>
      </c>
      <c r="U1547" s="20" t="s">
        <v>19020</v>
      </c>
      <c r="V1547" s="20" t="s">
        <v>16339</v>
      </c>
      <c r="W1547" s="20"/>
      <c r="X1547" s="20"/>
      <c r="Y1547" s="20" t="s">
        <v>69</v>
      </c>
      <c r="Z1547" s="20"/>
      <c r="AA1547" s="20" t="s">
        <v>14883</v>
      </c>
      <c r="AB1547" s="20" t="s">
        <v>69</v>
      </c>
      <c r="AC1547" s="20" t="s">
        <v>14884</v>
      </c>
      <c r="AD1547" s="20" t="s">
        <v>69</v>
      </c>
      <c r="AE1547" s="20" t="s">
        <v>19030</v>
      </c>
      <c r="AF1547" s="20" t="s">
        <v>68</v>
      </c>
      <c r="AG1547" s="20" t="s">
        <v>19031</v>
      </c>
      <c r="AH1547" s="20"/>
      <c r="AI1547" s="20" t="s">
        <v>14875</v>
      </c>
      <c r="AJ1547" s="20" t="s">
        <v>14238</v>
      </c>
      <c r="AK1547" s="20" t="s">
        <v>14283</v>
      </c>
      <c r="AL1547" s="20"/>
      <c r="AM1547" s="20" t="s">
        <v>16313</v>
      </c>
      <c r="AN1547" s="20" t="s">
        <v>105</v>
      </c>
      <c r="AO1547" s="20"/>
    </row>
    <row r="1548" spans="1:41" x14ac:dyDescent="0.2">
      <c r="A1548" s="20" t="s">
        <v>540</v>
      </c>
      <c r="B1548" s="20" t="s">
        <v>19025</v>
      </c>
      <c r="C1548" s="20" t="s">
        <v>19004</v>
      </c>
      <c r="D1548" s="20" t="s">
        <v>419</v>
      </c>
      <c r="E1548" s="20" t="s">
        <v>543</v>
      </c>
      <c r="F1548" s="20" t="s">
        <v>542</v>
      </c>
      <c r="G1548" s="20" t="s">
        <v>19005</v>
      </c>
      <c r="H1548" s="20" t="s">
        <v>15216</v>
      </c>
      <c r="I1548" s="20" t="s">
        <v>19026</v>
      </c>
      <c r="J1548" s="20" t="s">
        <v>101</v>
      </c>
      <c r="K1548" s="20" t="s">
        <v>14696</v>
      </c>
      <c r="L1548" s="20"/>
      <c r="M1548" s="20"/>
      <c r="N1548" s="20" t="s">
        <v>14698</v>
      </c>
      <c r="O1548" s="20" t="s">
        <v>14761</v>
      </c>
      <c r="P1548" s="20" t="s">
        <v>14787</v>
      </c>
      <c r="Q1548" s="20" t="s">
        <v>19027</v>
      </c>
      <c r="R1548" s="20"/>
      <c r="S1548" s="20" t="s">
        <v>19028</v>
      </c>
      <c r="T1548" s="20" t="s">
        <v>14846</v>
      </c>
      <c r="U1548" s="20" t="s">
        <v>18002</v>
      </c>
      <c r="V1548" s="20" t="s">
        <v>19033</v>
      </c>
      <c r="W1548" s="20"/>
      <c r="X1548" s="20"/>
      <c r="Y1548" s="20" t="s">
        <v>69</v>
      </c>
      <c r="Z1548" s="20"/>
      <c r="AA1548" s="20" t="s">
        <v>14883</v>
      </c>
      <c r="AB1548" s="20" t="s">
        <v>69</v>
      </c>
      <c r="AC1548" s="20" t="s">
        <v>14884</v>
      </c>
      <c r="AD1548" s="20" t="s">
        <v>69</v>
      </c>
      <c r="AE1548" s="20" t="s">
        <v>19030</v>
      </c>
      <c r="AF1548" s="20" t="s">
        <v>69</v>
      </c>
      <c r="AG1548" s="20" t="s">
        <v>19034</v>
      </c>
      <c r="AH1548" s="20"/>
      <c r="AI1548" s="20" t="s">
        <v>19013</v>
      </c>
      <c r="AJ1548" s="20" t="s">
        <v>14238</v>
      </c>
      <c r="AK1548" s="20" t="s">
        <v>14283</v>
      </c>
      <c r="AL1548" s="20"/>
      <c r="AM1548" s="20" t="s">
        <v>16313</v>
      </c>
      <c r="AN1548" s="20" t="s">
        <v>105</v>
      </c>
      <c r="AO1548" s="20"/>
    </row>
    <row r="1549" spans="1:41" x14ac:dyDescent="0.2">
      <c r="A1549" s="20" t="s">
        <v>540</v>
      </c>
      <c r="B1549" s="20" t="s">
        <v>19025</v>
      </c>
      <c r="C1549" s="20" t="s">
        <v>19004</v>
      </c>
      <c r="D1549" s="20" t="s">
        <v>419</v>
      </c>
      <c r="E1549" s="20" t="s">
        <v>543</v>
      </c>
      <c r="F1549" s="20" t="s">
        <v>542</v>
      </c>
      <c r="G1549" s="20" t="s">
        <v>19005</v>
      </c>
      <c r="H1549" s="20" t="s">
        <v>15216</v>
      </c>
      <c r="I1549" s="20" t="s">
        <v>19026</v>
      </c>
      <c r="J1549" s="20" t="s">
        <v>101</v>
      </c>
      <c r="K1549" s="20" t="s">
        <v>14696</v>
      </c>
      <c r="L1549" s="20"/>
      <c r="M1549" s="20"/>
      <c r="N1549" s="20" t="s">
        <v>14698</v>
      </c>
      <c r="O1549" s="20" t="s">
        <v>14761</v>
      </c>
      <c r="P1549" s="20" t="s">
        <v>14787</v>
      </c>
      <c r="Q1549" s="20" t="s">
        <v>19027</v>
      </c>
      <c r="R1549" s="20"/>
      <c r="S1549" s="20" t="s">
        <v>19028</v>
      </c>
      <c r="T1549" s="20" t="s">
        <v>14704</v>
      </c>
      <c r="U1549" s="20" t="s">
        <v>16752</v>
      </c>
      <c r="V1549" s="20" t="s">
        <v>16796</v>
      </c>
      <c r="W1549" s="20"/>
      <c r="X1549" s="20"/>
      <c r="Y1549" s="20" t="s">
        <v>69</v>
      </c>
      <c r="Z1549" s="20"/>
      <c r="AA1549" s="20" t="s">
        <v>14883</v>
      </c>
      <c r="AB1549" s="20" t="s">
        <v>69</v>
      </c>
      <c r="AC1549" s="20" t="s">
        <v>14884</v>
      </c>
      <c r="AD1549" s="20" t="s">
        <v>69</v>
      </c>
      <c r="AE1549" s="20" t="s">
        <v>19030</v>
      </c>
      <c r="AF1549" s="20" t="s">
        <v>69</v>
      </c>
      <c r="AG1549" s="20" t="s">
        <v>19034</v>
      </c>
      <c r="AH1549" s="20"/>
      <c r="AI1549" s="20" t="s">
        <v>19013</v>
      </c>
      <c r="AJ1549" s="20" t="s">
        <v>14238</v>
      </c>
      <c r="AK1549" s="20" t="s">
        <v>14283</v>
      </c>
      <c r="AL1549" s="20"/>
      <c r="AM1549" s="20" t="s">
        <v>16313</v>
      </c>
      <c r="AN1549" s="20" t="s">
        <v>105</v>
      </c>
      <c r="AO1549" s="20"/>
    </row>
    <row r="1550" spans="1:41" x14ac:dyDescent="0.2">
      <c r="A1550" s="20" t="s">
        <v>540</v>
      </c>
      <c r="B1550" s="20" t="s">
        <v>19025</v>
      </c>
      <c r="C1550" s="20" t="s">
        <v>19004</v>
      </c>
      <c r="D1550" s="20" t="s">
        <v>419</v>
      </c>
      <c r="E1550" s="20" t="s">
        <v>543</v>
      </c>
      <c r="F1550" s="20" t="s">
        <v>542</v>
      </c>
      <c r="G1550" s="20" t="s">
        <v>19005</v>
      </c>
      <c r="H1550" s="20" t="s">
        <v>15216</v>
      </c>
      <c r="I1550" s="20" t="s">
        <v>19026</v>
      </c>
      <c r="J1550" s="20" t="s">
        <v>101</v>
      </c>
      <c r="K1550" s="20" t="s">
        <v>14696</v>
      </c>
      <c r="L1550" s="20"/>
      <c r="M1550" s="20"/>
      <c r="N1550" s="20" t="s">
        <v>14698</v>
      </c>
      <c r="O1550" s="20" t="s">
        <v>14761</v>
      </c>
      <c r="P1550" s="20" t="s">
        <v>14787</v>
      </c>
      <c r="Q1550" s="20" t="s">
        <v>19027</v>
      </c>
      <c r="R1550" s="20"/>
      <c r="S1550" s="20" t="s">
        <v>19028</v>
      </c>
      <c r="T1550" s="20" t="s">
        <v>14709</v>
      </c>
      <c r="U1550" s="20" t="s">
        <v>19019</v>
      </c>
      <c r="V1550" s="20" t="s">
        <v>16339</v>
      </c>
      <c r="W1550" s="20"/>
      <c r="X1550" s="20"/>
      <c r="Y1550" s="20" t="s">
        <v>69</v>
      </c>
      <c r="Z1550" s="20"/>
      <c r="AA1550" s="20" t="s">
        <v>14883</v>
      </c>
      <c r="AB1550" s="20" t="s">
        <v>69</v>
      </c>
      <c r="AC1550" s="20" t="s">
        <v>14884</v>
      </c>
      <c r="AD1550" s="20" t="s">
        <v>69</v>
      </c>
      <c r="AE1550" s="20" t="s">
        <v>19030</v>
      </c>
      <c r="AF1550" s="20" t="s">
        <v>69</v>
      </c>
      <c r="AG1550" s="20" t="s">
        <v>19034</v>
      </c>
      <c r="AH1550" s="20"/>
      <c r="AI1550" s="20" t="s">
        <v>19013</v>
      </c>
      <c r="AJ1550" s="20" t="s">
        <v>14238</v>
      </c>
      <c r="AK1550" s="20" t="s">
        <v>14283</v>
      </c>
      <c r="AL1550" s="20"/>
      <c r="AM1550" s="20" t="s">
        <v>16313</v>
      </c>
      <c r="AN1550" s="20" t="s">
        <v>105</v>
      </c>
      <c r="AO1550" s="20"/>
    </row>
    <row r="1551" spans="1:41" x14ac:dyDescent="0.2">
      <c r="A1551" s="20" t="s">
        <v>540</v>
      </c>
      <c r="B1551" s="20" t="s">
        <v>19035</v>
      </c>
      <c r="C1551" s="20" t="s">
        <v>19004</v>
      </c>
      <c r="D1551" s="20" t="s">
        <v>419</v>
      </c>
      <c r="E1551" s="20" t="s">
        <v>543</v>
      </c>
      <c r="F1551" s="20" t="s">
        <v>542</v>
      </c>
      <c r="G1551" s="20" t="s">
        <v>19005</v>
      </c>
      <c r="H1551" s="20" t="s">
        <v>15216</v>
      </c>
      <c r="I1551" s="20" t="s">
        <v>19036</v>
      </c>
      <c r="J1551" s="20" t="s">
        <v>101</v>
      </c>
      <c r="K1551" s="20" t="s">
        <v>14696</v>
      </c>
      <c r="L1551" s="20"/>
      <c r="M1551" s="20"/>
      <c r="N1551" s="20" t="s">
        <v>14698</v>
      </c>
      <c r="O1551" s="20" t="s">
        <v>14761</v>
      </c>
      <c r="P1551" s="20" t="s">
        <v>14787</v>
      </c>
      <c r="Q1551" s="20" t="s">
        <v>19027</v>
      </c>
      <c r="R1551" s="20"/>
      <c r="S1551" s="20" t="s">
        <v>19028</v>
      </c>
      <c r="T1551" s="20" t="s">
        <v>14846</v>
      </c>
      <c r="U1551" s="20" t="s">
        <v>15479</v>
      </c>
      <c r="V1551" s="20" t="s">
        <v>15844</v>
      </c>
      <c r="W1551" s="20"/>
      <c r="X1551" s="20"/>
      <c r="Y1551" s="20" t="s">
        <v>69</v>
      </c>
      <c r="Z1551" s="20"/>
      <c r="AA1551" s="20" t="s">
        <v>14883</v>
      </c>
      <c r="AB1551" s="20" t="s">
        <v>69</v>
      </c>
      <c r="AC1551" s="20" t="s">
        <v>14884</v>
      </c>
      <c r="AD1551" s="20" t="s">
        <v>69</v>
      </c>
      <c r="AE1551" s="20" t="s">
        <v>19030</v>
      </c>
      <c r="AF1551" s="20" t="s">
        <v>68</v>
      </c>
      <c r="AG1551" s="20" t="s">
        <v>19031</v>
      </c>
      <c r="AH1551" s="20"/>
      <c r="AI1551" s="20" t="s">
        <v>14875</v>
      </c>
      <c r="AJ1551" s="20" t="s">
        <v>14238</v>
      </c>
      <c r="AK1551" s="20" t="s">
        <v>14283</v>
      </c>
      <c r="AL1551" s="20"/>
      <c r="AM1551" s="20" t="s">
        <v>16313</v>
      </c>
      <c r="AN1551" s="20" t="s">
        <v>105</v>
      </c>
      <c r="AO1551" s="20"/>
    </row>
    <row r="1552" spans="1:41" x14ac:dyDescent="0.2">
      <c r="A1552" s="20" t="s">
        <v>540</v>
      </c>
      <c r="B1552" s="20" t="s">
        <v>19035</v>
      </c>
      <c r="C1552" s="20" t="s">
        <v>19004</v>
      </c>
      <c r="D1552" s="20" t="s">
        <v>419</v>
      </c>
      <c r="E1552" s="20" t="s">
        <v>543</v>
      </c>
      <c r="F1552" s="20" t="s">
        <v>542</v>
      </c>
      <c r="G1552" s="20" t="s">
        <v>19005</v>
      </c>
      <c r="H1552" s="20" t="s">
        <v>15216</v>
      </c>
      <c r="I1552" s="20" t="s">
        <v>19036</v>
      </c>
      <c r="J1552" s="20" t="s">
        <v>101</v>
      </c>
      <c r="K1552" s="20" t="s">
        <v>14696</v>
      </c>
      <c r="L1552" s="20"/>
      <c r="M1552" s="20"/>
      <c r="N1552" s="20" t="s">
        <v>14698</v>
      </c>
      <c r="O1552" s="20" t="s">
        <v>14761</v>
      </c>
      <c r="P1552" s="20" t="s">
        <v>14787</v>
      </c>
      <c r="Q1552" s="20" t="s">
        <v>19027</v>
      </c>
      <c r="R1552" s="20"/>
      <c r="S1552" s="20" t="s">
        <v>19028</v>
      </c>
      <c r="T1552" s="20" t="s">
        <v>14704</v>
      </c>
      <c r="U1552" s="20" t="s">
        <v>16892</v>
      </c>
      <c r="V1552" s="20" t="s">
        <v>15617</v>
      </c>
      <c r="W1552" s="20"/>
      <c r="X1552" s="20"/>
      <c r="Y1552" s="20" t="s">
        <v>69</v>
      </c>
      <c r="Z1552" s="20"/>
      <c r="AA1552" s="20" t="s">
        <v>14883</v>
      </c>
      <c r="AB1552" s="20" t="s">
        <v>69</v>
      </c>
      <c r="AC1552" s="20" t="s">
        <v>14884</v>
      </c>
      <c r="AD1552" s="20" t="s">
        <v>69</v>
      </c>
      <c r="AE1552" s="20" t="s">
        <v>19030</v>
      </c>
      <c r="AF1552" s="20" t="s">
        <v>68</v>
      </c>
      <c r="AG1552" s="20" t="s">
        <v>19031</v>
      </c>
      <c r="AH1552" s="20"/>
      <c r="AI1552" s="20" t="s">
        <v>14875</v>
      </c>
      <c r="AJ1552" s="20" t="s">
        <v>14238</v>
      </c>
      <c r="AK1552" s="20" t="s">
        <v>14283</v>
      </c>
      <c r="AL1552" s="20"/>
      <c r="AM1552" s="20" t="s">
        <v>16313</v>
      </c>
      <c r="AN1552" s="20" t="s">
        <v>105</v>
      </c>
      <c r="AO1552" s="20"/>
    </row>
    <row r="1553" spans="1:41" x14ac:dyDescent="0.2">
      <c r="A1553" s="20" t="s">
        <v>540</v>
      </c>
      <c r="B1553" s="20" t="s">
        <v>19035</v>
      </c>
      <c r="C1553" s="20" t="s">
        <v>19004</v>
      </c>
      <c r="D1553" s="20" t="s">
        <v>419</v>
      </c>
      <c r="E1553" s="20" t="s">
        <v>543</v>
      </c>
      <c r="F1553" s="20" t="s">
        <v>542</v>
      </c>
      <c r="G1553" s="20" t="s">
        <v>19005</v>
      </c>
      <c r="H1553" s="20" t="s">
        <v>15216</v>
      </c>
      <c r="I1553" s="20" t="s">
        <v>19036</v>
      </c>
      <c r="J1553" s="20" t="s">
        <v>101</v>
      </c>
      <c r="K1553" s="20" t="s">
        <v>14696</v>
      </c>
      <c r="L1553" s="20"/>
      <c r="M1553" s="20"/>
      <c r="N1553" s="20" t="s">
        <v>14698</v>
      </c>
      <c r="O1553" s="20" t="s">
        <v>14761</v>
      </c>
      <c r="P1553" s="20" t="s">
        <v>14787</v>
      </c>
      <c r="Q1553" s="20" t="s">
        <v>19027</v>
      </c>
      <c r="R1553" s="20"/>
      <c r="S1553" s="20" t="s">
        <v>19028</v>
      </c>
      <c r="T1553" s="20" t="s">
        <v>14709</v>
      </c>
      <c r="U1553" s="20" t="s">
        <v>19015</v>
      </c>
      <c r="V1553" s="20" t="s">
        <v>15361</v>
      </c>
      <c r="W1553" s="20"/>
      <c r="X1553" s="20"/>
      <c r="Y1553" s="20" t="s">
        <v>69</v>
      </c>
      <c r="Z1553" s="20"/>
      <c r="AA1553" s="20" t="s">
        <v>14883</v>
      </c>
      <c r="AB1553" s="20" t="s">
        <v>69</v>
      </c>
      <c r="AC1553" s="20" t="s">
        <v>14884</v>
      </c>
      <c r="AD1553" s="20" t="s">
        <v>69</v>
      </c>
      <c r="AE1553" s="20" t="s">
        <v>19030</v>
      </c>
      <c r="AF1553" s="20" t="s">
        <v>68</v>
      </c>
      <c r="AG1553" s="20" t="s">
        <v>19031</v>
      </c>
      <c r="AH1553" s="20"/>
      <c r="AI1553" s="20" t="s">
        <v>14875</v>
      </c>
      <c r="AJ1553" s="20" t="s">
        <v>14238</v>
      </c>
      <c r="AK1553" s="20" t="s">
        <v>14283</v>
      </c>
      <c r="AL1553" s="20"/>
      <c r="AM1553" s="20" t="s">
        <v>16313</v>
      </c>
      <c r="AN1553" s="20" t="s">
        <v>105</v>
      </c>
      <c r="AO1553" s="20"/>
    </row>
    <row r="1554" spans="1:41" x14ac:dyDescent="0.2">
      <c r="A1554" s="20" t="s">
        <v>540</v>
      </c>
      <c r="B1554" s="20" t="s">
        <v>19035</v>
      </c>
      <c r="C1554" s="20" t="s">
        <v>19004</v>
      </c>
      <c r="D1554" s="20" t="s">
        <v>419</v>
      </c>
      <c r="E1554" s="20" t="s">
        <v>543</v>
      </c>
      <c r="F1554" s="20" t="s">
        <v>542</v>
      </c>
      <c r="G1554" s="20" t="s">
        <v>19005</v>
      </c>
      <c r="H1554" s="20" t="s">
        <v>15216</v>
      </c>
      <c r="I1554" s="20" t="s">
        <v>19036</v>
      </c>
      <c r="J1554" s="20" t="s">
        <v>101</v>
      </c>
      <c r="K1554" s="20" t="s">
        <v>14696</v>
      </c>
      <c r="L1554" s="20"/>
      <c r="M1554" s="20"/>
      <c r="N1554" s="20" t="s">
        <v>14698</v>
      </c>
      <c r="O1554" s="20" t="s">
        <v>14761</v>
      </c>
      <c r="P1554" s="20" t="s">
        <v>14787</v>
      </c>
      <c r="Q1554" s="20" t="s">
        <v>19027</v>
      </c>
      <c r="R1554" s="20"/>
      <c r="S1554" s="20" t="s">
        <v>19028</v>
      </c>
      <c r="T1554" s="20" t="s">
        <v>14846</v>
      </c>
      <c r="U1554" s="20" t="s">
        <v>15408</v>
      </c>
      <c r="V1554" s="20" t="s">
        <v>15844</v>
      </c>
      <c r="W1554" s="20"/>
      <c r="X1554" s="20"/>
      <c r="Y1554" s="20" t="s">
        <v>69</v>
      </c>
      <c r="Z1554" s="20"/>
      <c r="AA1554" s="20" t="s">
        <v>14883</v>
      </c>
      <c r="AB1554" s="20" t="s">
        <v>69</v>
      </c>
      <c r="AC1554" s="20" t="s">
        <v>14884</v>
      </c>
      <c r="AD1554" s="20" t="s">
        <v>69</v>
      </c>
      <c r="AE1554" s="20" t="s">
        <v>19030</v>
      </c>
      <c r="AF1554" s="20" t="s">
        <v>69</v>
      </c>
      <c r="AG1554" s="20" t="s">
        <v>19034</v>
      </c>
      <c r="AH1554" s="20"/>
      <c r="AI1554" s="20" t="s">
        <v>19013</v>
      </c>
      <c r="AJ1554" s="20" t="s">
        <v>14238</v>
      </c>
      <c r="AK1554" s="20" t="s">
        <v>14283</v>
      </c>
      <c r="AL1554" s="20"/>
      <c r="AM1554" s="20" t="s">
        <v>16313</v>
      </c>
      <c r="AN1554" s="20" t="s">
        <v>105</v>
      </c>
      <c r="AO1554" s="20"/>
    </row>
    <row r="1555" spans="1:41" x14ac:dyDescent="0.2">
      <c r="A1555" s="20" t="s">
        <v>540</v>
      </c>
      <c r="B1555" s="20" t="s">
        <v>19035</v>
      </c>
      <c r="C1555" s="20" t="s">
        <v>19004</v>
      </c>
      <c r="D1555" s="20" t="s">
        <v>419</v>
      </c>
      <c r="E1555" s="20" t="s">
        <v>543</v>
      </c>
      <c r="F1555" s="20" t="s">
        <v>542</v>
      </c>
      <c r="G1555" s="20" t="s">
        <v>19005</v>
      </c>
      <c r="H1555" s="20" t="s">
        <v>15216</v>
      </c>
      <c r="I1555" s="20" t="s">
        <v>19036</v>
      </c>
      <c r="J1555" s="20" t="s">
        <v>101</v>
      </c>
      <c r="K1555" s="20" t="s">
        <v>14696</v>
      </c>
      <c r="L1555" s="20"/>
      <c r="M1555" s="20"/>
      <c r="N1555" s="20" t="s">
        <v>14698</v>
      </c>
      <c r="O1555" s="20" t="s">
        <v>14761</v>
      </c>
      <c r="P1555" s="20" t="s">
        <v>14787</v>
      </c>
      <c r="Q1555" s="20" t="s">
        <v>19027</v>
      </c>
      <c r="R1555" s="20"/>
      <c r="S1555" s="20" t="s">
        <v>19028</v>
      </c>
      <c r="T1555" s="20" t="s">
        <v>14704</v>
      </c>
      <c r="U1555" s="20" t="s">
        <v>15623</v>
      </c>
      <c r="V1555" s="20" t="s">
        <v>16796</v>
      </c>
      <c r="W1555" s="20"/>
      <c r="X1555" s="20"/>
      <c r="Y1555" s="20" t="s">
        <v>69</v>
      </c>
      <c r="Z1555" s="20"/>
      <c r="AA1555" s="20" t="s">
        <v>14883</v>
      </c>
      <c r="AB1555" s="20" t="s">
        <v>69</v>
      </c>
      <c r="AC1555" s="20" t="s">
        <v>14884</v>
      </c>
      <c r="AD1555" s="20" t="s">
        <v>69</v>
      </c>
      <c r="AE1555" s="20" t="s">
        <v>19030</v>
      </c>
      <c r="AF1555" s="20" t="s">
        <v>69</v>
      </c>
      <c r="AG1555" s="20" t="s">
        <v>19034</v>
      </c>
      <c r="AH1555" s="20"/>
      <c r="AI1555" s="20" t="s">
        <v>19013</v>
      </c>
      <c r="AJ1555" s="20" t="s">
        <v>14238</v>
      </c>
      <c r="AK1555" s="20" t="s">
        <v>14283</v>
      </c>
      <c r="AL1555" s="20"/>
      <c r="AM1555" s="20" t="s">
        <v>16313</v>
      </c>
      <c r="AN1555" s="20" t="s">
        <v>105</v>
      </c>
      <c r="AO1555" s="20"/>
    </row>
    <row r="1556" spans="1:41" x14ac:dyDescent="0.2">
      <c r="A1556" s="20" t="s">
        <v>540</v>
      </c>
      <c r="B1556" s="20" t="s">
        <v>19035</v>
      </c>
      <c r="C1556" s="20" t="s">
        <v>19004</v>
      </c>
      <c r="D1556" s="20" t="s">
        <v>419</v>
      </c>
      <c r="E1556" s="20" t="s">
        <v>543</v>
      </c>
      <c r="F1556" s="20" t="s">
        <v>542</v>
      </c>
      <c r="G1556" s="20" t="s">
        <v>19005</v>
      </c>
      <c r="H1556" s="20" t="s">
        <v>15216</v>
      </c>
      <c r="I1556" s="20" t="s">
        <v>19036</v>
      </c>
      <c r="J1556" s="20" t="s">
        <v>101</v>
      </c>
      <c r="K1556" s="20" t="s">
        <v>14696</v>
      </c>
      <c r="L1556" s="20"/>
      <c r="M1556" s="20"/>
      <c r="N1556" s="20" t="s">
        <v>14698</v>
      </c>
      <c r="O1556" s="20" t="s">
        <v>14761</v>
      </c>
      <c r="P1556" s="20" t="s">
        <v>14787</v>
      </c>
      <c r="Q1556" s="20" t="s">
        <v>19027</v>
      </c>
      <c r="R1556" s="20"/>
      <c r="S1556" s="20" t="s">
        <v>19028</v>
      </c>
      <c r="T1556" s="20" t="s">
        <v>14709</v>
      </c>
      <c r="U1556" s="20" t="s">
        <v>19015</v>
      </c>
      <c r="V1556" s="20" t="s">
        <v>18025</v>
      </c>
      <c r="W1556" s="20"/>
      <c r="X1556" s="20"/>
      <c r="Y1556" s="20" t="s">
        <v>69</v>
      </c>
      <c r="Z1556" s="20"/>
      <c r="AA1556" s="20" t="s">
        <v>14883</v>
      </c>
      <c r="AB1556" s="20" t="s">
        <v>69</v>
      </c>
      <c r="AC1556" s="20" t="s">
        <v>14884</v>
      </c>
      <c r="AD1556" s="20" t="s">
        <v>69</v>
      </c>
      <c r="AE1556" s="20" t="s">
        <v>19030</v>
      </c>
      <c r="AF1556" s="20" t="s">
        <v>69</v>
      </c>
      <c r="AG1556" s="20" t="s">
        <v>19034</v>
      </c>
      <c r="AH1556" s="20"/>
      <c r="AI1556" s="20" t="s">
        <v>19013</v>
      </c>
      <c r="AJ1556" s="20" t="s">
        <v>14238</v>
      </c>
      <c r="AK1556" s="20" t="s">
        <v>14283</v>
      </c>
      <c r="AL1556" s="20"/>
      <c r="AM1556" s="20" t="s">
        <v>16313</v>
      </c>
      <c r="AN1556" s="20" t="s">
        <v>105</v>
      </c>
      <c r="AO1556" s="20"/>
    </row>
    <row r="1557" spans="1:41" x14ac:dyDescent="0.2">
      <c r="A1557" s="20" t="s">
        <v>540</v>
      </c>
      <c r="B1557" s="20" t="s">
        <v>19037</v>
      </c>
      <c r="C1557" s="20" t="s">
        <v>19004</v>
      </c>
      <c r="D1557" s="20" t="s">
        <v>419</v>
      </c>
      <c r="E1557" s="20" t="s">
        <v>543</v>
      </c>
      <c r="F1557" s="20" t="s">
        <v>542</v>
      </c>
      <c r="G1557" s="20" t="s">
        <v>19005</v>
      </c>
      <c r="H1557" s="20" t="s">
        <v>15216</v>
      </c>
      <c r="I1557" s="20" t="s">
        <v>19038</v>
      </c>
      <c r="J1557" s="20" t="s">
        <v>101</v>
      </c>
      <c r="K1557" s="20" t="s">
        <v>14696</v>
      </c>
      <c r="L1557" s="20"/>
      <c r="M1557" s="20"/>
      <c r="N1557" s="20" t="s">
        <v>14698</v>
      </c>
      <c r="O1557" s="20" t="s">
        <v>14761</v>
      </c>
      <c r="P1557" s="20" t="s">
        <v>14787</v>
      </c>
      <c r="Q1557" s="20" t="s">
        <v>19027</v>
      </c>
      <c r="R1557" s="20"/>
      <c r="S1557" s="20" t="s">
        <v>19028</v>
      </c>
      <c r="T1557" s="20" t="s">
        <v>14846</v>
      </c>
      <c r="U1557" s="20" t="s">
        <v>18002</v>
      </c>
      <c r="V1557" s="20" t="s">
        <v>19033</v>
      </c>
      <c r="W1557" s="20"/>
      <c r="X1557" s="20"/>
      <c r="Y1557" s="20" t="s">
        <v>69</v>
      </c>
      <c r="Z1557" s="20"/>
      <c r="AA1557" s="20" t="s">
        <v>14883</v>
      </c>
      <c r="AB1557" s="20" t="s">
        <v>69</v>
      </c>
      <c r="AC1557" s="20" t="s">
        <v>14884</v>
      </c>
      <c r="AD1557" s="20" t="s">
        <v>69</v>
      </c>
      <c r="AE1557" s="20" t="s">
        <v>19030</v>
      </c>
      <c r="AF1557" s="20" t="s">
        <v>68</v>
      </c>
      <c r="AG1557" s="20" t="s">
        <v>19031</v>
      </c>
      <c r="AH1557" s="20"/>
      <c r="AI1557" s="20" t="s">
        <v>14875</v>
      </c>
      <c r="AJ1557" s="20" t="s">
        <v>14238</v>
      </c>
      <c r="AK1557" s="20" t="s">
        <v>14283</v>
      </c>
      <c r="AL1557" s="20"/>
      <c r="AM1557" s="20" t="s">
        <v>16313</v>
      </c>
      <c r="AN1557" s="20" t="s">
        <v>105</v>
      </c>
      <c r="AO1557" s="20"/>
    </row>
    <row r="1558" spans="1:41" x14ac:dyDescent="0.2">
      <c r="A1558" s="20" t="s">
        <v>540</v>
      </c>
      <c r="B1558" s="20" t="s">
        <v>19037</v>
      </c>
      <c r="C1558" s="20" t="s">
        <v>19004</v>
      </c>
      <c r="D1558" s="20" t="s">
        <v>419</v>
      </c>
      <c r="E1558" s="20" t="s">
        <v>543</v>
      </c>
      <c r="F1558" s="20" t="s">
        <v>542</v>
      </c>
      <c r="G1558" s="20" t="s">
        <v>19005</v>
      </c>
      <c r="H1558" s="20" t="s">
        <v>15216</v>
      </c>
      <c r="I1558" s="20" t="s">
        <v>19038</v>
      </c>
      <c r="J1558" s="20" t="s">
        <v>101</v>
      </c>
      <c r="K1558" s="20" t="s">
        <v>14696</v>
      </c>
      <c r="L1558" s="20"/>
      <c r="M1558" s="20"/>
      <c r="N1558" s="20" t="s">
        <v>14698</v>
      </c>
      <c r="O1558" s="20" t="s">
        <v>14761</v>
      </c>
      <c r="P1558" s="20" t="s">
        <v>14787</v>
      </c>
      <c r="Q1558" s="20" t="s">
        <v>19027</v>
      </c>
      <c r="R1558" s="20"/>
      <c r="S1558" s="20" t="s">
        <v>19028</v>
      </c>
      <c r="T1558" s="20" t="s">
        <v>14704</v>
      </c>
      <c r="U1558" s="20" t="s">
        <v>16866</v>
      </c>
      <c r="V1558" s="20" t="s">
        <v>14750</v>
      </c>
      <c r="W1558" s="20"/>
      <c r="X1558" s="20"/>
      <c r="Y1558" s="20" t="s">
        <v>69</v>
      </c>
      <c r="Z1558" s="20"/>
      <c r="AA1558" s="20" t="s">
        <v>14883</v>
      </c>
      <c r="AB1558" s="20" t="s">
        <v>69</v>
      </c>
      <c r="AC1558" s="20" t="s">
        <v>14884</v>
      </c>
      <c r="AD1558" s="20" t="s">
        <v>69</v>
      </c>
      <c r="AE1558" s="20" t="s">
        <v>19030</v>
      </c>
      <c r="AF1558" s="20" t="s">
        <v>68</v>
      </c>
      <c r="AG1558" s="20" t="s">
        <v>19031</v>
      </c>
      <c r="AH1558" s="20"/>
      <c r="AI1558" s="20" t="s">
        <v>14875</v>
      </c>
      <c r="AJ1558" s="20" t="s">
        <v>14238</v>
      </c>
      <c r="AK1558" s="20" t="s">
        <v>14283</v>
      </c>
      <c r="AL1558" s="20"/>
      <c r="AM1558" s="20" t="s">
        <v>16313</v>
      </c>
      <c r="AN1558" s="20" t="s">
        <v>105</v>
      </c>
      <c r="AO1558" s="20"/>
    </row>
    <row r="1559" spans="1:41" x14ac:dyDescent="0.2">
      <c r="A1559" s="20" t="s">
        <v>540</v>
      </c>
      <c r="B1559" s="20" t="s">
        <v>19037</v>
      </c>
      <c r="C1559" s="20" t="s">
        <v>19004</v>
      </c>
      <c r="D1559" s="20" t="s">
        <v>419</v>
      </c>
      <c r="E1559" s="20" t="s">
        <v>543</v>
      </c>
      <c r="F1559" s="20" t="s">
        <v>542</v>
      </c>
      <c r="G1559" s="20" t="s">
        <v>19005</v>
      </c>
      <c r="H1559" s="20" t="s">
        <v>15216</v>
      </c>
      <c r="I1559" s="20" t="s">
        <v>19038</v>
      </c>
      <c r="J1559" s="20" t="s">
        <v>101</v>
      </c>
      <c r="K1559" s="20" t="s">
        <v>14696</v>
      </c>
      <c r="L1559" s="20"/>
      <c r="M1559" s="20"/>
      <c r="N1559" s="20" t="s">
        <v>14698</v>
      </c>
      <c r="O1559" s="20" t="s">
        <v>14761</v>
      </c>
      <c r="P1559" s="20" t="s">
        <v>14787</v>
      </c>
      <c r="Q1559" s="20" t="s">
        <v>19027</v>
      </c>
      <c r="R1559" s="20"/>
      <c r="S1559" s="20" t="s">
        <v>19028</v>
      </c>
      <c r="T1559" s="20" t="s">
        <v>14709</v>
      </c>
      <c r="U1559" s="20" t="s">
        <v>19023</v>
      </c>
      <c r="V1559" s="20" t="s">
        <v>15411</v>
      </c>
      <c r="W1559" s="20"/>
      <c r="X1559" s="20"/>
      <c r="Y1559" s="20" t="s">
        <v>69</v>
      </c>
      <c r="Z1559" s="20"/>
      <c r="AA1559" s="20" t="s">
        <v>14883</v>
      </c>
      <c r="AB1559" s="20" t="s">
        <v>69</v>
      </c>
      <c r="AC1559" s="20" t="s">
        <v>14884</v>
      </c>
      <c r="AD1559" s="20" t="s">
        <v>69</v>
      </c>
      <c r="AE1559" s="20" t="s">
        <v>19030</v>
      </c>
      <c r="AF1559" s="20" t="s">
        <v>68</v>
      </c>
      <c r="AG1559" s="20" t="s">
        <v>19031</v>
      </c>
      <c r="AH1559" s="20"/>
      <c r="AI1559" s="20" t="s">
        <v>14875</v>
      </c>
      <c r="AJ1559" s="20" t="s">
        <v>14238</v>
      </c>
      <c r="AK1559" s="20" t="s">
        <v>14283</v>
      </c>
      <c r="AL1559" s="20"/>
      <c r="AM1559" s="20" t="s">
        <v>16313</v>
      </c>
      <c r="AN1559" s="20" t="s">
        <v>105</v>
      </c>
      <c r="AO1559" s="20"/>
    </row>
    <row r="1560" spans="1:41" x14ac:dyDescent="0.2">
      <c r="A1560" s="20" t="s">
        <v>540</v>
      </c>
      <c r="B1560" s="20" t="s">
        <v>19037</v>
      </c>
      <c r="C1560" s="20" t="s">
        <v>19004</v>
      </c>
      <c r="D1560" s="20" t="s">
        <v>419</v>
      </c>
      <c r="E1560" s="20" t="s">
        <v>543</v>
      </c>
      <c r="F1560" s="20" t="s">
        <v>542</v>
      </c>
      <c r="G1560" s="20" t="s">
        <v>19005</v>
      </c>
      <c r="H1560" s="20" t="s">
        <v>15216</v>
      </c>
      <c r="I1560" s="20" t="s">
        <v>19038</v>
      </c>
      <c r="J1560" s="20" t="s">
        <v>101</v>
      </c>
      <c r="K1560" s="20" t="s">
        <v>14696</v>
      </c>
      <c r="L1560" s="20"/>
      <c r="M1560" s="20"/>
      <c r="N1560" s="20" t="s">
        <v>14698</v>
      </c>
      <c r="O1560" s="20" t="s">
        <v>14761</v>
      </c>
      <c r="P1560" s="20" t="s">
        <v>14787</v>
      </c>
      <c r="Q1560" s="20" t="s">
        <v>19027</v>
      </c>
      <c r="R1560" s="20"/>
      <c r="S1560" s="20" t="s">
        <v>19028</v>
      </c>
      <c r="T1560" s="20" t="s">
        <v>14846</v>
      </c>
      <c r="U1560" s="20" t="s">
        <v>19015</v>
      </c>
      <c r="V1560" s="20" t="s">
        <v>16334</v>
      </c>
      <c r="W1560" s="20"/>
      <c r="X1560" s="20"/>
      <c r="Y1560" s="20" t="s">
        <v>69</v>
      </c>
      <c r="Z1560" s="20"/>
      <c r="AA1560" s="20" t="s">
        <v>14883</v>
      </c>
      <c r="AB1560" s="20" t="s">
        <v>69</v>
      </c>
      <c r="AC1560" s="20" t="s">
        <v>14884</v>
      </c>
      <c r="AD1560" s="20" t="s">
        <v>69</v>
      </c>
      <c r="AE1560" s="20" t="s">
        <v>19030</v>
      </c>
      <c r="AF1560" s="20" t="s">
        <v>69</v>
      </c>
      <c r="AG1560" s="20" t="s">
        <v>19034</v>
      </c>
      <c r="AH1560" s="20"/>
      <c r="AI1560" s="20" t="s">
        <v>19013</v>
      </c>
      <c r="AJ1560" s="20" t="s">
        <v>14238</v>
      </c>
      <c r="AK1560" s="20" t="s">
        <v>14283</v>
      </c>
      <c r="AL1560" s="20"/>
      <c r="AM1560" s="20" t="s">
        <v>16313</v>
      </c>
      <c r="AN1560" s="20" t="s">
        <v>105</v>
      </c>
      <c r="AO1560" s="20"/>
    </row>
    <row r="1561" spans="1:41" x14ac:dyDescent="0.2">
      <c r="A1561" s="20" t="s">
        <v>540</v>
      </c>
      <c r="B1561" s="20" t="s">
        <v>19037</v>
      </c>
      <c r="C1561" s="20" t="s">
        <v>19004</v>
      </c>
      <c r="D1561" s="20" t="s">
        <v>419</v>
      </c>
      <c r="E1561" s="20" t="s">
        <v>543</v>
      </c>
      <c r="F1561" s="20" t="s">
        <v>542</v>
      </c>
      <c r="G1561" s="20" t="s">
        <v>19005</v>
      </c>
      <c r="H1561" s="20" t="s">
        <v>15216</v>
      </c>
      <c r="I1561" s="20" t="s">
        <v>19038</v>
      </c>
      <c r="J1561" s="20" t="s">
        <v>101</v>
      </c>
      <c r="K1561" s="20" t="s">
        <v>14696</v>
      </c>
      <c r="L1561" s="20"/>
      <c r="M1561" s="20"/>
      <c r="N1561" s="20" t="s">
        <v>14698</v>
      </c>
      <c r="O1561" s="20" t="s">
        <v>14761</v>
      </c>
      <c r="P1561" s="20" t="s">
        <v>14787</v>
      </c>
      <c r="Q1561" s="20" t="s">
        <v>19027</v>
      </c>
      <c r="R1561" s="20"/>
      <c r="S1561" s="20" t="s">
        <v>19028</v>
      </c>
      <c r="T1561" s="20" t="s">
        <v>14704</v>
      </c>
      <c r="U1561" s="20" t="s">
        <v>17813</v>
      </c>
      <c r="V1561" s="20" t="s">
        <v>19039</v>
      </c>
      <c r="W1561" s="20"/>
      <c r="X1561" s="20"/>
      <c r="Y1561" s="20" t="s">
        <v>69</v>
      </c>
      <c r="Z1561" s="20"/>
      <c r="AA1561" s="20" t="s">
        <v>14883</v>
      </c>
      <c r="AB1561" s="20" t="s">
        <v>69</v>
      </c>
      <c r="AC1561" s="20" t="s">
        <v>14884</v>
      </c>
      <c r="AD1561" s="20" t="s">
        <v>69</v>
      </c>
      <c r="AE1561" s="20" t="s">
        <v>19030</v>
      </c>
      <c r="AF1561" s="20" t="s">
        <v>69</v>
      </c>
      <c r="AG1561" s="20" t="s">
        <v>19034</v>
      </c>
      <c r="AH1561" s="20"/>
      <c r="AI1561" s="20" t="s">
        <v>19013</v>
      </c>
      <c r="AJ1561" s="20" t="s">
        <v>14238</v>
      </c>
      <c r="AK1561" s="20" t="s">
        <v>14283</v>
      </c>
      <c r="AL1561" s="20"/>
      <c r="AM1561" s="20" t="s">
        <v>16313</v>
      </c>
      <c r="AN1561" s="20" t="s">
        <v>105</v>
      </c>
      <c r="AO1561" s="20"/>
    </row>
    <row r="1562" spans="1:41" x14ac:dyDescent="0.2">
      <c r="A1562" s="20" t="s">
        <v>540</v>
      </c>
      <c r="B1562" s="20" t="s">
        <v>19037</v>
      </c>
      <c r="C1562" s="20" t="s">
        <v>19004</v>
      </c>
      <c r="D1562" s="20" t="s">
        <v>419</v>
      </c>
      <c r="E1562" s="20" t="s">
        <v>543</v>
      </c>
      <c r="F1562" s="20" t="s">
        <v>542</v>
      </c>
      <c r="G1562" s="20" t="s">
        <v>19005</v>
      </c>
      <c r="H1562" s="20" t="s">
        <v>15216</v>
      </c>
      <c r="I1562" s="20" t="s">
        <v>19038</v>
      </c>
      <c r="J1562" s="20" t="s">
        <v>101</v>
      </c>
      <c r="K1562" s="20" t="s">
        <v>14696</v>
      </c>
      <c r="L1562" s="20"/>
      <c r="M1562" s="20"/>
      <c r="N1562" s="20" t="s">
        <v>14698</v>
      </c>
      <c r="O1562" s="20" t="s">
        <v>14761</v>
      </c>
      <c r="P1562" s="20" t="s">
        <v>14787</v>
      </c>
      <c r="Q1562" s="20" t="s">
        <v>19027</v>
      </c>
      <c r="R1562" s="20"/>
      <c r="S1562" s="20" t="s">
        <v>19028</v>
      </c>
      <c r="T1562" s="20" t="s">
        <v>14709</v>
      </c>
      <c r="U1562" s="20" t="s">
        <v>15844</v>
      </c>
      <c r="V1562" s="20" t="s">
        <v>15411</v>
      </c>
      <c r="W1562" s="20"/>
      <c r="X1562" s="20"/>
      <c r="Y1562" s="20" t="s">
        <v>69</v>
      </c>
      <c r="Z1562" s="20"/>
      <c r="AA1562" s="20" t="s">
        <v>14883</v>
      </c>
      <c r="AB1562" s="20" t="s">
        <v>69</v>
      </c>
      <c r="AC1562" s="20" t="s">
        <v>14884</v>
      </c>
      <c r="AD1562" s="20" t="s">
        <v>69</v>
      </c>
      <c r="AE1562" s="20" t="s">
        <v>19030</v>
      </c>
      <c r="AF1562" s="20" t="s">
        <v>69</v>
      </c>
      <c r="AG1562" s="20" t="s">
        <v>19034</v>
      </c>
      <c r="AH1562" s="20"/>
      <c r="AI1562" s="20" t="s">
        <v>19013</v>
      </c>
      <c r="AJ1562" s="20" t="s">
        <v>14238</v>
      </c>
      <c r="AK1562" s="20" t="s">
        <v>14283</v>
      </c>
      <c r="AL1562" s="20"/>
      <c r="AM1562" s="20" t="s">
        <v>16313</v>
      </c>
      <c r="AN1562" s="20" t="s">
        <v>105</v>
      </c>
      <c r="AO1562" s="20"/>
    </row>
    <row r="1563" spans="1:41" x14ac:dyDescent="0.2">
      <c r="A1563" s="20" t="s">
        <v>540</v>
      </c>
      <c r="B1563" s="20" t="s">
        <v>19040</v>
      </c>
      <c r="C1563" s="20" t="s">
        <v>19004</v>
      </c>
      <c r="D1563" s="20" t="s">
        <v>419</v>
      </c>
      <c r="E1563" s="20" t="s">
        <v>543</v>
      </c>
      <c r="F1563" s="20" t="s">
        <v>542</v>
      </c>
      <c r="G1563" s="20" t="s">
        <v>19005</v>
      </c>
      <c r="H1563" s="20" t="s">
        <v>15216</v>
      </c>
      <c r="I1563" s="20" t="s">
        <v>19041</v>
      </c>
      <c r="J1563" s="20" t="s">
        <v>101</v>
      </c>
      <c r="K1563" s="20" t="s">
        <v>14696</v>
      </c>
      <c r="L1563" s="20"/>
      <c r="M1563" s="20"/>
      <c r="N1563" s="20" t="s">
        <v>14698</v>
      </c>
      <c r="O1563" s="20" t="s">
        <v>14761</v>
      </c>
      <c r="P1563" s="20" t="s">
        <v>14787</v>
      </c>
      <c r="Q1563" s="20" t="s">
        <v>19027</v>
      </c>
      <c r="R1563" s="20"/>
      <c r="S1563" s="20" t="s">
        <v>19028</v>
      </c>
      <c r="T1563" s="20" t="s">
        <v>14846</v>
      </c>
      <c r="U1563" s="20" t="s">
        <v>15479</v>
      </c>
      <c r="V1563" s="20" t="s">
        <v>15844</v>
      </c>
      <c r="W1563" s="20"/>
      <c r="X1563" s="20"/>
      <c r="Y1563" s="20" t="s">
        <v>69</v>
      </c>
      <c r="Z1563" s="20"/>
      <c r="AA1563" s="20" t="s">
        <v>14883</v>
      </c>
      <c r="AB1563" s="20" t="s">
        <v>69</v>
      </c>
      <c r="AC1563" s="20" t="s">
        <v>14884</v>
      </c>
      <c r="AD1563" s="20" t="s">
        <v>69</v>
      </c>
      <c r="AE1563" s="20" t="s">
        <v>19030</v>
      </c>
      <c r="AF1563" s="20" t="s">
        <v>68</v>
      </c>
      <c r="AG1563" s="20" t="s">
        <v>19031</v>
      </c>
      <c r="AH1563" s="20"/>
      <c r="AI1563" s="20" t="s">
        <v>14875</v>
      </c>
      <c r="AJ1563" s="20" t="s">
        <v>14238</v>
      </c>
      <c r="AK1563" s="20" t="s">
        <v>14283</v>
      </c>
      <c r="AL1563" s="20"/>
      <c r="AM1563" s="20" t="s">
        <v>16313</v>
      </c>
      <c r="AN1563" s="20" t="s">
        <v>105</v>
      </c>
      <c r="AO1563" s="20"/>
    </row>
    <row r="1564" spans="1:41" x14ac:dyDescent="0.2">
      <c r="A1564" s="20" t="s">
        <v>540</v>
      </c>
      <c r="B1564" s="20" t="s">
        <v>19040</v>
      </c>
      <c r="C1564" s="20" t="s">
        <v>19004</v>
      </c>
      <c r="D1564" s="20" t="s">
        <v>419</v>
      </c>
      <c r="E1564" s="20" t="s">
        <v>543</v>
      </c>
      <c r="F1564" s="20" t="s">
        <v>542</v>
      </c>
      <c r="G1564" s="20" t="s">
        <v>19005</v>
      </c>
      <c r="H1564" s="20" t="s">
        <v>15216</v>
      </c>
      <c r="I1564" s="20" t="s">
        <v>19041</v>
      </c>
      <c r="J1564" s="20" t="s">
        <v>101</v>
      </c>
      <c r="K1564" s="20" t="s">
        <v>14696</v>
      </c>
      <c r="L1564" s="20"/>
      <c r="M1564" s="20"/>
      <c r="N1564" s="20" t="s">
        <v>14698</v>
      </c>
      <c r="O1564" s="20" t="s">
        <v>14761</v>
      </c>
      <c r="P1564" s="20" t="s">
        <v>14787</v>
      </c>
      <c r="Q1564" s="20" t="s">
        <v>19027</v>
      </c>
      <c r="R1564" s="20"/>
      <c r="S1564" s="20" t="s">
        <v>19028</v>
      </c>
      <c r="T1564" s="20" t="s">
        <v>14704</v>
      </c>
      <c r="U1564" s="20" t="s">
        <v>16954</v>
      </c>
      <c r="V1564" s="20" t="s">
        <v>17424</v>
      </c>
      <c r="W1564" s="20"/>
      <c r="X1564" s="20"/>
      <c r="Y1564" s="20" t="s">
        <v>69</v>
      </c>
      <c r="Z1564" s="20"/>
      <c r="AA1564" s="20" t="s">
        <v>14883</v>
      </c>
      <c r="AB1564" s="20" t="s">
        <v>69</v>
      </c>
      <c r="AC1564" s="20" t="s">
        <v>14884</v>
      </c>
      <c r="AD1564" s="20" t="s">
        <v>69</v>
      </c>
      <c r="AE1564" s="20" t="s">
        <v>19030</v>
      </c>
      <c r="AF1564" s="20" t="s">
        <v>68</v>
      </c>
      <c r="AG1564" s="20" t="s">
        <v>19031</v>
      </c>
      <c r="AH1564" s="20"/>
      <c r="AI1564" s="20" t="s">
        <v>14875</v>
      </c>
      <c r="AJ1564" s="20" t="s">
        <v>14238</v>
      </c>
      <c r="AK1564" s="20" t="s">
        <v>14283</v>
      </c>
      <c r="AL1564" s="20"/>
      <c r="AM1564" s="20" t="s">
        <v>16313</v>
      </c>
      <c r="AN1564" s="20" t="s">
        <v>105</v>
      </c>
      <c r="AO1564" s="20"/>
    </row>
    <row r="1565" spans="1:41" x14ac:dyDescent="0.2">
      <c r="A1565" s="20" t="s">
        <v>540</v>
      </c>
      <c r="B1565" s="20" t="s">
        <v>19040</v>
      </c>
      <c r="C1565" s="20" t="s">
        <v>19004</v>
      </c>
      <c r="D1565" s="20" t="s">
        <v>419</v>
      </c>
      <c r="E1565" s="20" t="s">
        <v>543</v>
      </c>
      <c r="F1565" s="20" t="s">
        <v>542</v>
      </c>
      <c r="G1565" s="20" t="s">
        <v>19005</v>
      </c>
      <c r="H1565" s="20" t="s">
        <v>15216</v>
      </c>
      <c r="I1565" s="20" t="s">
        <v>19041</v>
      </c>
      <c r="J1565" s="20" t="s">
        <v>101</v>
      </c>
      <c r="K1565" s="20" t="s">
        <v>14696</v>
      </c>
      <c r="L1565" s="20"/>
      <c r="M1565" s="20"/>
      <c r="N1565" s="20" t="s">
        <v>14698</v>
      </c>
      <c r="O1565" s="20" t="s">
        <v>14761</v>
      </c>
      <c r="P1565" s="20" t="s">
        <v>14787</v>
      </c>
      <c r="Q1565" s="20" t="s">
        <v>19027</v>
      </c>
      <c r="R1565" s="20"/>
      <c r="S1565" s="20" t="s">
        <v>19028</v>
      </c>
      <c r="T1565" s="20" t="s">
        <v>14709</v>
      </c>
      <c r="U1565" s="20" t="s">
        <v>19015</v>
      </c>
      <c r="V1565" s="20" t="s">
        <v>15361</v>
      </c>
      <c r="W1565" s="20"/>
      <c r="X1565" s="20"/>
      <c r="Y1565" s="20" t="s">
        <v>69</v>
      </c>
      <c r="Z1565" s="20"/>
      <c r="AA1565" s="20" t="s">
        <v>14883</v>
      </c>
      <c r="AB1565" s="20" t="s">
        <v>69</v>
      </c>
      <c r="AC1565" s="20" t="s">
        <v>14884</v>
      </c>
      <c r="AD1565" s="20" t="s">
        <v>69</v>
      </c>
      <c r="AE1565" s="20" t="s">
        <v>19030</v>
      </c>
      <c r="AF1565" s="20" t="s">
        <v>68</v>
      </c>
      <c r="AG1565" s="20" t="s">
        <v>19031</v>
      </c>
      <c r="AH1565" s="20"/>
      <c r="AI1565" s="20" t="s">
        <v>14875</v>
      </c>
      <c r="AJ1565" s="20" t="s">
        <v>14238</v>
      </c>
      <c r="AK1565" s="20" t="s">
        <v>14283</v>
      </c>
      <c r="AL1565" s="20"/>
      <c r="AM1565" s="20" t="s">
        <v>16313</v>
      </c>
      <c r="AN1565" s="20" t="s">
        <v>105</v>
      </c>
      <c r="AO1565" s="20"/>
    </row>
    <row r="1566" spans="1:41" x14ac:dyDescent="0.2">
      <c r="A1566" s="20" t="s">
        <v>540</v>
      </c>
      <c r="B1566" s="20" t="s">
        <v>19040</v>
      </c>
      <c r="C1566" s="20" t="s">
        <v>19004</v>
      </c>
      <c r="D1566" s="20" t="s">
        <v>419</v>
      </c>
      <c r="E1566" s="20" t="s">
        <v>543</v>
      </c>
      <c r="F1566" s="20" t="s">
        <v>542</v>
      </c>
      <c r="G1566" s="20" t="s">
        <v>19005</v>
      </c>
      <c r="H1566" s="20" t="s">
        <v>15216</v>
      </c>
      <c r="I1566" s="20" t="s">
        <v>19041</v>
      </c>
      <c r="J1566" s="20" t="s">
        <v>101</v>
      </c>
      <c r="K1566" s="20" t="s">
        <v>14696</v>
      </c>
      <c r="L1566" s="20"/>
      <c r="M1566" s="20"/>
      <c r="N1566" s="20" t="s">
        <v>14698</v>
      </c>
      <c r="O1566" s="20" t="s">
        <v>14761</v>
      </c>
      <c r="P1566" s="20" t="s">
        <v>14787</v>
      </c>
      <c r="Q1566" s="20" t="s">
        <v>19027</v>
      </c>
      <c r="R1566" s="20"/>
      <c r="S1566" s="20" t="s">
        <v>19028</v>
      </c>
      <c r="T1566" s="20" t="s">
        <v>14846</v>
      </c>
      <c r="U1566" s="20" t="s">
        <v>15408</v>
      </c>
      <c r="V1566" s="20" t="s">
        <v>15298</v>
      </c>
      <c r="W1566" s="20"/>
      <c r="X1566" s="20"/>
      <c r="Y1566" s="20" t="s">
        <v>69</v>
      </c>
      <c r="Z1566" s="20"/>
      <c r="AA1566" s="20" t="s">
        <v>14883</v>
      </c>
      <c r="AB1566" s="20" t="s">
        <v>69</v>
      </c>
      <c r="AC1566" s="20" t="s">
        <v>14884</v>
      </c>
      <c r="AD1566" s="20" t="s">
        <v>69</v>
      </c>
      <c r="AE1566" s="20" t="s">
        <v>19030</v>
      </c>
      <c r="AF1566" s="20" t="s">
        <v>69</v>
      </c>
      <c r="AG1566" s="20" t="s">
        <v>19034</v>
      </c>
      <c r="AH1566" s="20"/>
      <c r="AI1566" s="20" t="s">
        <v>19013</v>
      </c>
      <c r="AJ1566" s="20" t="s">
        <v>14238</v>
      </c>
      <c r="AK1566" s="20" t="s">
        <v>14283</v>
      </c>
      <c r="AL1566" s="20"/>
      <c r="AM1566" s="20" t="s">
        <v>16313</v>
      </c>
      <c r="AN1566" s="20" t="s">
        <v>105</v>
      </c>
      <c r="AO1566" s="20"/>
    </row>
    <row r="1567" spans="1:41" x14ac:dyDescent="0.2">
      <c r="A1567" s="20" t="s">
        <v>540</v>
      </c>
      <c r="B1567" s="20" t="s">
        <v>19040</v>
      </c>
      <c r="C1567" s="20" t="s">
        <v>19004</v>
      </c>
      <c r="D1567" s="20" t="s">
        <v>419</v>
      </c>
      <c r="E1567" s="20" t="s">
        <v>543</v>
      </c>
      <c r="F1567" s="20" t="s">
        <v>542</v>
      </c>
      <c r="G1567" s="20" t="s">
        <v>19005</v>
      </c>
      <c r="H1567" s="20" t="s">
        <v>15216</v>
      </c>
      <c r="I1567" s="20" t="s">
        <v>19041</v>
      </c>
      <c r="J1567" s="20" t="s">
        <v>101</v>
      </c>
      <c r="K1567" s="20" t="s">
        <v>14696</v>
      </c>
      <c r="L1567" s="20"/>
      <c r="M1567" s="20"/>
      <c r="N1567" s="20" t="s">
        <v>14698</v>
      </c>
      <c r="O1567" s="20" t="s">
        <v>14761</v>
      </c>
      <c r="P1567" s="20" t="s">
        <v>14787</v>
      </c>
      <c r="Q1567" s="20" t="s">
        <v>19027</v>
      </c>
      <c r="R1567" s="20"/>
      <c r="S1567" s="20" t="s">
        <v>19028</v>
      </c>
      <c r="T1567" s="20" t="s">
        <v>14704</v>
      </c>
      <c r="U1567" s="20" t="s">
        <v>16754</v>
      </c>
      <c r="V1567" s="20" t="s">
        <v>18594</v>
      </c>
      <c r="W1567" s="20"/>
      <c r="X1567" s="20"/>
      <c r="Y1567" s="20" t="s">
        <v>69</v>
      </c>
      <c r="Z1567" s="20"/>
      <c r="AA1567" s="20" t="s">
        <v>14883</v>
      </c>
      <c r="AB1567" s="20" t="s">
        <v>69</v>
      </c>
      <c r="AC1567" s="20" t="s">
        <v>14884</v>
      </c>
      <c r="AD1567" s="20" t="s">
        <v>69</v>
      </c>
      <c r="AE1567" s="20" t="s">
        <v>19030</v>
      </c>
      <c r="AF1567" s="20" t="s">
        <v>69</v>
      </c>
      <c r="AG1567" s="20" t="s">
        <v>19034</v>
      </c>
      <c r="AH1567" s="20"/>
      <c r="AI1567" s="20" t="s">
        <v>19013</v>
      </c>
      <c r="AJ1567" s="20" t="s">
        <v>14238</v>
      </c>
      <c r="AK1567" s="20" t="s">
        <v>14283</v>
      </c>
      <c r="AL1567" s="20"/>
      <c r="AM1567" s="20" t="s">
        <v>16313</v>
      </c>
      <c r="AN1567" s="20" t="s">
        <v>105</v>
      </c>
      <c r="AO1567" s="20"/>
    </row>
    <row r="1568" spans="1:41" x14ac:dyDescent="0.2">
      <c r="A1568" s="20" t="s">
        <v>540</v>
      </c>
      <c r="B1568" s="20" t="s">
        <v>19040</v>
      </c>
      <c r="C1568" s="20" t="s">
        <v>19004</v>
      </c>
      <c r="D1568" s="20" t="s">
        <v>419</v>
      </c>
      <c r="E1568" s="20" t="s">
        <v>543</v>
      </c>
      <c r="F1568" s="20" t="s">
        <v>542</v>
      </c>
      <c r="G1568" s="20" t="s">
        <v>19005</v>
      </c>
      <c r="H1568" s="20" t="s">
        <v>15216</v>
      </c>
      <c r="I1568" s="20" t="s">
        <v>19041</v>
      </c>
      <c r="J1568" s="20" t="s">
        <v>101</v>
      </c>
      <c r="K1568" s="20" t="s">
        <v>14696</v>
      </c>
      <c r="L1568" s="20"/>
      <c r="M1568" s="20"/>
      <c r="N1568" s="20" t="s">
        <v>14698</v>
      </c>
      <c r="O1568" s="20" t="s">
        <v>14761</v>
      </c>
      <c r="P1568" s="20" t="s">
        <v>14787</v>
      </c>
      <c r="Q1568" s="20" t="s">
        <v>19027</v>
      </c>
      <c r="R1568" s="20"/>
      <c r="S1568" s="20" t="s">
        <v>19028</v>
      </c>
      <c r="T1568" s="20" t="s">
        <v>14709</v>
      </c>
      <c r="U1568" s="20" t="s">
        <v>15431</v>
      </c>
      <c r="V1568" s="20" t="s">
        <v>15361</v>
      </c>
      <c r="W1568" s="20"/>
      <c r="X1568" s="20"/>
      <c r="Y1568" s="20" t="s">
        <v>69</v>
      </c>
      <c r="Z1568" s="20"/>
      <c r="AA1568" s="20" t="s">
        <v>14883</v>
      </c>
      <c r="AB1568" s="20" t="s">
        <v>69</v>
      </c>
      <c r="AC1568" s="20" t="s">
        <v>14884</v>
      </c>
      <c r="AD1568" s="20" t="s">
        <v>69</v>
      </c>
      <c r="AE1568" s="20" t="s">
        <v>19030</v>
      </c>
      <c r="AF1568" s="20" t="s">
        <v>69</v>
      </c>
      <c r="AG1568" s="20" t="s">
        <v>19034</v>
      </c>
      <c r="AH1568" s="20"/>
      <c r="AI1568" s="20" t="s">
        <v>19013</v>
      </c>
      <c r="AJ1568" s="20" t="s">
        <v>14238</v>
      </c>
      <c r="AK1568" s="20" t="s">
        <v>14283</v>
      </c>
      <c r="AL1568" s="20"/>
      <c r="AM1568" s="20" t="s">
        <v>16313</v>
      </c>
      <c r="AN1568" s="20" t="s">
        <v>105</v>
      </c>
      <c r="AO1568" s="20"/>
    </row>
    <row r="1569" spans="1:41" x14ac:dyDescent="0.2">
      <c r="A1569" s="20" t="s">
        <v>610</v>
      </c>
      <c r="B1569" s="20" t="s">
        <v>19042</v>
      </c>
      <c r="C1569" s="20" t="s">
        <v>19043</v>
      </c>
      <c r="D1569" s="20" t="s">
        <v>430</v>
      </c>
      <c r="E1569" s="20" t="s">
        <v>613</v>
      </c>
      <c r="F1569" s="20" t="s">
        <v>612</v>
      </c>
      <c r="G1569" s="20" t="s">
        <v>19044</v>
      </c>
      <c r="H1569" s="20" t="s">
        <v>110</v>
      </c>
      <c r="I1569" s="20" t="s">
        <v>19045</v>
      </c>
      <c r="J1569" s="20" t="s">
        <v>102</v>
      </c>
      <c r="K1569" s="20" t="s">
        <v>14696</v>
      </c>
      <c r="L1569" s="20" t="s">
        <v>19046</v>
      </c>
      <c r="M1569" s="20"/>
      <c r="N1569" s="20" t="s">
        <v>14698</v>
      </c>
      <c r="O1569" s="20" t="s">
        <v>15195</v>
      </c>
      <c r="P1569" s="20" t="s">
        <v>14787</v>
      </c>
      <c r="Q1569" s="20" t="s">
        <v>14283</v>
      </c>
      <c r="R1569" s="20"/>
      <c r="S1569" s="20" t="s">
        <v>19047</v>
      </c>
      <c r="T1569" s="20" t="s">
        <v>14762</v>
      </c>
      <c r="U1569" s="20" t="s">
        <v>16751</v>
      </c>
      <c r="V1569" s="20" t="s">
        <v>14795</v>
      </c>
      <c r="W1569" s="20"/>
      <c r="X1569" s="20" t="s">
        <v>19048</v>
      </c>
      <c r="Y1569" s="20" t="s">
        <v>69</v>
      </c>
      <c r="Z1569" s="20"/>
      <c r="AA1569" s="20" t="s">
        <v>17595</v>
      </c>
      <c r="AB1569" s="20" t="s">
        <v>69</v>
      </c>
      <c r="AC1569" s="20" t="s">
        <v>14884</v>
      </c>
      <c r="AD1569" s="20" t="s">
        <v>69</v>
      </c>
      <c r="AE1569" s="20" t="s">
        <v>19049</v>
      </c>
      <c r="AF1569" s="20" t="s">
        <v>68</v>
      </c>
      <c r="AG1569" s="20" t="s">
        <v>14698</v>
      </c>
      <c r="AH1569" s="20"/>
      <c r="AI1569" s="20" t="s">
        <v>19050</v>
      </c>
      <c r="AJ1569" s="20" t="s">
        <v>14238</v>
      </c>
      <c r="AK1569" s="20" t="s">
        <v>14283</v>
      </c>
      <c r="AL1569" s="20"/>
      <c r="AM1569" s="20" t="s">
        <v>15199</v>
      </c>
      <c r="AN1569" s="20" t="s">
        <v>105</v>
      </c>
      <c r="AO1569" s="20"/>
    </row>
    <row r="1570" spans="1:41" x14ac:dyDescent="0.2">
      <c r="A1570" s="20" t="s">
        <v>610</v>
      </c>
      <c r="B1570" s="20" t="s">
        <v>19042</v>
      </c>
      <c r="C1570" s="20" t="s">
        <v>19043</v>
      </c>
      <c r="D1570" s="20" t="s">
        <v>430</v>
      </c>
      <c r="E1570" s="20" t="s">
        <v>613</v>
      </c>
      <c r="F1570" s="20" t="s">
        <v>612</v>
      </c>
      <c r="G1570" s="20" t="s">
        <v>19044</v>
      </c>
      <c r="H1570" s="20" t="s">
        <v>110</v>
      </c>
      <c r="I1570" s="20" t="s">
        <v>19045</v>
      </c>
      <c r="J1570" s="20" t="s">
        <v>102</v>
      </c>
      <c r="K1570" s="20" t="s">
        <v>14696</v>
      </c>
      <c r="L1570" s="20" t="s">
        <v>19046</v>
      </c>
      <c r="M1570" s="20"/>
      <c r="N1570" s="20" t="s">
        <v>14698</v>
      </c>
      <c r="O1570" s="20" t="s">
        <v>15195</v>
      </c>
      <c r="P1570" s="20" t="s">
        <v>14787</v>
      </c>
      <c r="Q1570" s="20" t="s">
        <v>14283</v>
      </c>
      <c r="R1570" s="20"/>
      <c r="S1570" s="20" t="s">
        <v>19047</v>
      </c>
      <c r="T1570" s="20" t="s">
        <v>14737</v>
      </c>
      <c r="U1570" s="20" t="s">
        <v>17827</v>
      </c>
      <c r="V1570" s="20" t="s">
        <v>17049</v>
      </c>
      <c r="W1570" s="20"/>
      <c r="X1570" s="20" t="s">
        <v>19051</v>
      </c>
      <c r="Y1570" s="20" t="s">
        <v>69</v>
      </c>
      <c r="Z1570" s="20"/>
      <c r="AA1570" s="20" t="s">
        <v>17595</v>
      </c>
      <c r="AB1570" s="20" t="s">
        <v>69</v>
      </c>
      <c r="AC1570" s="20" t="s">
        <v>14884</v>
      </c>
      <c r="AD1570" s="20" t="s">
        <v>69</v>
      </c>
      <c r="AE1570" s="20" t="s">
        <v>19049</v>
      </c>
      <c r="AF1570" s="20" t="s">
        <v>68</v>
      </c>
      <c r="AG1570" s="20" t="s">
        <v>14698</v>
      </c>
      <c r="AH1570" s="20"/>
      <c r="AI1570" s="20" t="s">
        <v>19050</v>
      </c>
      <c r="AJ1570" s="20" t="s">
        <v>14238</v>
      </c>
      <c r="AK1570" s="20" t="s">
        <v>14283</v>
      </c>
      <c r="AL1570" s="20"/>
      <c r="AM1570" s="20" t="s">
        <v>15199</v>
      </c>
      <c r="AN1570" s="20" t="s">
        <v>105</v>
      </c>
      <c r="AO1570" s="20"/>
    </row>
    <row r="1571" spans="1:41" x14ac:dyDescent="0.2">
      <c r="A1571" s="20" t="s">
        <v>610</v>
      </c>
      <c r="B1571" s="20" t="s">
        <v>19042</v>
      </c>
      <c r="C1571" s="20" t="s">
        <v>19043</v>
      </c>
      <c r="D1571" s="20" t="s">
        <v>430</v>
      </c>
      <c r="E1571" s="20" t="s">
        <v>613</v>
      </c>
      <c r="F1571" s="20" t="s">
        <v>612</v>
      </c>
      <c r="G1571" s="20" t="s">
        <v>19044</v>
      </c>
      <c r="H1571" s="20" t="s">
        <v>110</v>
      </c>
      <c r="I1571" s="20" t="s">
        <v>19045</v>
      </c>
      <c r="J1571" s="20" t="s">
        <v>102</v>
      </c>
      <c r="K1571" s="20" t="s">
        <v>14696</v>
      </c>
      <c r="L1571" s="20" t="s">
        <v>19046</v>
      </c>
      <c r="M1571" s="20"/>
      <c r="N1571" s="20" t="s">
        <v>14742</v>
      </c>
      <c r="O1571" s="20" t="s">
        <v>15195</v>
      </c>
      <c r="P1571" s="20" t="s">
        <v>14787</v>
      </c>
      <c r="Q1571" s="20" t="s">
        <v>14283</v>
      </c>
      <c r="R1571" s="20"/>
      <c r="S1571" s="20" t="s">
        <v>19047</v>
      </c>
      <c r="T1571" s="20" t="s">
        <v>14762</v>
      </c>
      <c r="U1571" s="20" t="s">
        <v>16750</v>
      </c>
      <c r="V1571" s="20" t="s">
        <v>19052</v>
      </c>
      <c r="W1571" s="20"/>
      <c r="X1571" s="20" t="s">
        <v>19053</v>
      </c>
      <c r="Y1571" s="20" t="s">
        <v>69</v>
      </c>
      <c r="Z1571" s="20"/>
      <c r="AA1571" s="20" t="s">
        <v>17595</v>
      </c>
      <c r="AB1571" s="20" t="s">
        <v>69</v>
      </c>
      <c r="AC1571" s="20" t="s">
        <v>14884</v>
      </c>
      <c r="AD1571" s="20" t="s">
        <v>69</v>
      </c>
      <c r="AE1571" s="20" t="s">
        <v>19054</v>
      </c>
      <c r="AF1571" s="20" t="s">
        <v>68</v>
      </c>
      <c r="AG1571" s="20" t="s">
        <v>19055</v>
      </c>
      <c r="AH1571" s="20"/>
      <c r="AI1571" s="20" t="s">
        <v>19050</v>
      </c>
      <c r="AJ1571" s="20" t="s">
        <v>14238</v>
      </c>
      <c r="AK1571" s="20" t="s">
        <v>14283</v>
      </c>
      <c r="AL1571" s="20"/>
      <c r="AM1571" s="20" t="s">
        <v>15199</v>
      </c>
      <c r="AN1571" s="20" t="s">
        <v>105</v>
      </c>
      <c r="AO1571" s="20"/>
    </row>
    <row r="1572" spans="1:41" x14ac:dyDescent="0.2">
      <c r="A1572" s="20" t="s">
        <v>610</v>
      </c>
      <c r="B1572" s="20" t="s">
        <v>19042</v>
      </c>
      <c r="C1572" s="20" t="s">
        <v>19043</v>
      </c>
      <c r="D1572" s="20" t="s">
        <v>430</v>
      </c>
      <c r="E1572" s="20" t="s">
        <v>613</v>
      </c>
      <c r="F1572" s="20" t="s">
        <v>612</v>
      </c>
      <c r="G1572" s="20" t="s">
        <v>19044</v>
      </c>
      <c r="H1572" s="20" t="s">
        <v>110</v>
      </c>
      <c r="I1572" s="20" t="s">
        <v>19045</v>
      </c>
      <c r="J1572" s="20" t="s">
        <v>102</v>
      </c>
      <c r="K1572" s="20" t="s">
        <v>14696</v>
      </c>
      <c r="L1572" s="20" t="s">
        <v>19046</v>
      </c>
      <c r="M1572" s="20"/>
      <c r="N1572" s="20" t="s">
        <v>14742</v>
      </c>
      <c r="O1572" s="20" t="s">
        <v>15195</v>
      </c>
      <c r="P1572" s="20" t="s">
        <v>14787</v>
      </c>
      <c r="Q1572" s="20" t="s">
        <v>14283</v>
      </c>
      <c r="R1572" s="20"/>
      <c r="S1572" s="20" t="s">
        <v>19047</v>
      </c>
      <c r="T1572" s="20" t="s">
        <v>14737</v>
      </c>
      <c r="U1572" s="20" t="s">
        <v>17957</v>
      </c>
      <c r="V1572" s="20" t="s">
        <v>19056</v>
      </c>
      <c r="W1572" s="20"/>
      <c r="X1572" s="20" t="s">
        <v>19057</v>
      </c>
      <c r="Y1572" s="20" t="s">
        <v>69</v>
      </c>
      <c r="Z1572" s="20"/>
      <c r="AA1572" s="20" t="s">
        <v>17595</v>
      </c>
      <c r="AB1572" s="20" t="s">
        <v>69</v>
      </c>
      <c r="AC1572" s="20" t="s">
        <v>14884</v>
      </c>
      <c r="AD1572" s="20" t="s">
        <v>69</v>
      </c>
      <c r="AE1572" s="20" t="s">
        <v>19054</v>
      </c>
      <c r="AF1572" s="20" t="s">
        <v>68</v>
      </c>
      <c r="AG1572" s="20" t="s">
        <v>19055</v>
      </c>
      <c r="AH1572" s="20"/>
      <c r="AI1572" s="20" t="s">
        <v>19050</v>
      </c>
      <c r="AJ1572" s="20" t="s">
        <v>14238</v>
      </c>
      <c r="AK1572" s="20" t="s">
        <v>14283</v>
      </c>
      <c r="AL1572" s="20"/>
      <c r="AM1572" s="20" t="s">
        <v>15199</v>
      </c>
      <c r="AN1572" s="20" t="s">
        <v>105</v>
      </c>
      <c r="AO1572" s="20"/>
    </row>
    <row r="1573" spans="1:41" x14ac:dyDescent="0.2">
      <c r="A1573" s="20" t="s">
        <v>610</v>
      </c>
      <c r="B1573" s="20" t="s">
        <v>19042</v>
      </c>
      <c r="C1573" s="20" t="s">
        <v>19043</v>
      </c>
      <c r="D1573" s="20" t="s">
        <v>430</v>
      </c>
      <c r="E1573" s="20" t="s">
        <v>613</v>
      </c>
      <c r="F1573" s="20" t="s">
        <v>612</v>
      </c>
      <c r="G1573" s="20" t="s">
        <v>19044</v>
      </c>
      <c r="H1573" s="20" t="s">
        <v>110</v>
      </c>
      <c r="I1573" s="20" t="s">
        <v>19045</v>
      </c>
      <c r="J1573" s="20" t="s">
        <v>102</v>
      </c>
      <c r="K1573" s="20" t="s">
        <v>14696</v>
      </c>
      <c r="L1573" s="20" t="s">
        <v>19046</v>
      </c>
      <c r="M1573" s="20"/>
      <c r="N1573" s="20" t="s">
        <v>14889</v>
      </c>
      <c r="O1573" s="20" t="s">
        <v>15195</v>
      </c>
      <c r="P1573" s="20" t="s">
        <v>14787</v>
      </c>
      <c r="Q1573" s="20" t="s">
        <v>14283</v>
      </c>
      <c r="R1573" s="20"/>
      <c r="S1573" s="20" t="s">
        <v>19047</v>
      </c>
      <c r="T1573" s="20" t="s">
        <v>14762</v>
      </c>
      <c r="U1573" s="20" t="s">
        <v>16299</v>
      </c>
      <c r="V1573" s="20" t="s">
        <v>19058</v>
      </c>
      <c r="W1573" s="20"/>
      <c r="X1573" s="20" t="s">
        <v>19059</v>
      </c>
      <c r="Y1573" s="20" t="s">
        <v>69</v>
      </c>
      <c r="Z1573" s="20"/>
      <c r="AA1573" s="20" t="s">
        <v>17595</v>
      </c>
      <c r="AB1573" s="20" t="s">
        <v>69</v>
      </c>
      <c r="AC1573" s="20" t="s">
        <v>14884</v>
      </c>
      <c r="AD1573" s="20" t="s">
        <v>69</v>
      </c>
      <c r="AE1573" s="20" t="s">
        <v>19060</v>
      </c>
      <c r="AF1573" s="20" t="s">
        <v>68</v>
      </c>
      <c r="AG1573" s="20" t="s">
        <v>17955</v>
      </c>
      <c r="AH1573" s="20"/>
      <c r="AI1573" s="20" t="s">
        <v>19050</v>
      </c>
      <c r="AJ1573" s="20" t="s">
        <v>14238</v>
      </c>
      <c r="AK1573" s="20" t="s">
        <v>14283</v>
      </c>
      <c r="AL1573" s="20"/>
      <c r="AM1573" s="20" t="s">
        <v>15199</v>
      </c>
      <c r="AN1573" s="20" t="s">
        <v>105</v>
      </c>
      <c r="AO1573" s="20"/>
    </row>
    <row r="1574" spans="1:41" x14ac:dyDescent="0.2">
      <c r="A1574" s="20" t="s">
        <v>610</v>
      </c>
      <c r="B1574" s="20" t="s">
        <v>19042</v>
      </c>
      <c r="C1574" s="20" t="s">
        <v>19043</v>
      </c>
      <c r="D1574" s="20" t="s">
        <v>430</v>
      </c>
      <c r="E1574" s="20" t="s">
        <v>613</v>
      </c>
      <c r="F1574" s="20" t="s">
        <v>612</v>
      </c>
      <c r="G1574" s="20" t="s">
        <v>19044</v>
      </c>
      <c r="H1574" s="20" t="s">
        <v>110</v>
      </c>
      <c r="I1574" s="20" t="s">
        <v>19045</v>
      </c>
      <c r="J1574" s="20" t="s">
        <v>102</v>
      </c>
      <c r="K1574" s="20" t="s">
        <v>14696</v>
      </c>
      <c r="L1574" s="20" t="s">
        <v>19046</v>
      </c>
      <c r="M1574" s="20"/>
      <c r="N1574" s="20" t="s">
        <v>14889</v>
      </c>
      <c r="O1574" s="20" t="s">
        <v>15195</v>
      </c>
      <c r="P1574" s="20" t="s">
        <v>14787</v>
      </c>
      <c r="Q1574" s="20" t="s">
        <v>14283</v>
      </c>
      <c r="R1574" s="20"/>
      <c r="S1574" s="20" t="s">
        <v>19047</v>
      </c>
      <c r="T1574" s="20" t="s">
        <v>14737</v>
      </c>
      <c r="U1574" s="20" t="s">
        <v>16943</v>
      </c>
      <c r="V1574" s="20" t="s">
        <v>19061</v>
      </c>
      <c r="W1574" s="20"/>
      <c r="X1574" s="20" t="s">
        <v>19062</v>
      </c>
      <c r="Y1574" s="20" t="s">
        <v>69</v>
      </c>
      <c r="Z1574" s="20"/>
      <c r="AA1574" s="20" t="s">
        <v>17595</v>
      </c>
      <c r="AB1574" s="20" t="s">
        <v>69</v>
      </c>
      <c r="AC1574" s="20" t="s">
        <v>14884</v>
      </c>
      <c r="AD1574" s="20" t="s">
        <v>69</v>
      </c>
      <c r="AE1574" s="20" t="s">
        <v>19060</v>
      </c>
      <c r="AF1574" s="20" t="s">
        <v>68</v>
      </c>
      <c r="AG1574" s="20" t="s">
        <v>17955</v>
      </c>
      <c r="AH1574" s="20"/>
      <c r="AI1574" s="20" t="s">
        <v>19050</v>
      </c>
      <c r="AJ1574" s="20" t="s">
        <v>14238</v>
      </c>
      <c r="AK1574" s="20" t="s">
        <v>14283</v>
      </c>
      <c r="AL1574" s="20"/>
      <c r="AM1574" s="20" t="s">
        <v>15199</v>
      </c>
      <c r="AN1574" s="20" t="s">
        <v>105</v>
      </c>
      <c r="AO1574" s="20"/>
    </row>
    <row r="1575" spans="1:41" x14ac:dyDescent="0.2">
      <c r="A1575" s="20" t="s">
        <v>610</v>
      </c>
      <c r="B1575" s="20" t="s">
        <v>19042</v>
      </c>
      <c r="C1575" s="20" t="s">
        <v>19043</v>
      </c>
      <c r="D1575" s="20" t="s">
        <v>430</v>
      </c>
      <c r="E1575" s="20" t="s">
        <v>613</v>
      </c>
      <c r="F1575" s="20" t="s">
        <v>612</v>
      </c>
      <c r="G1575" s="20" t="s">
        <v>19044</v>
      </c>
      <c r="H1575" s="20" t="s">
        <v>110</v>
      </c>
      <c r="I1575" s="20" t="s">
        <v>19045</v>
      </c>
      <c r="J1575" s="20" t="s">
        <v>102</v>
      </c>
      <c r="K1575" s="20" t="s">
        <v>14696</v>
      </c>
      <c r="L1575" s="20" t="s">
        <v>19046</v>
      </c>
      <c r="M1575" s="20"/>
      <c r="N1575" s="20" t="s">
        <v>14746</v>
      </c>
      <c r="O1575" s="20" t="s">
        <v>15195</v>
      </c>
      <c r="P1575" s="20" t="s">
        <v>14787</v>
      </c>
      <c r="Q1575" s="20" t="s">
        <v>14283</v>
      </c>
      <c r="R1575" s="20"/>
      <c r="S1575" s="20" t="s">
        <v>19047</v>
      </c>
      <c r="T1575" s="20" t="s">
        <v>14762</v>
      </c>
      <c r="U1575" s="20" t="s">
        <v>19063</v>
      </c>
      <c r="V1575" s="20" t="s">
        <v>19064</v>
      </c>
      <c r="W1575" s="20"/>
      <c r="X1575" s="20" t="s">
        <v>19065</v>
      </c>
      <c r="Y1575" s="20" t="s">
        <v>69</v>
      </c>
      <c r="Z1575" s="20"/>
      <c r="AA1575" s="20" t="s">
        <v>17595</v>
      </c>
      <c r="AB1575" s="20" t="s">
        <v>69</v>
      </c>
      <c r="AC1575" s="20" t="s">
        <v>14884</v>
      </c>
      <c r="AD1575" s="20" t="s">
        <v>69</v>
      </c>
      <c r="AE1575" s="20" t="s">
        <v>19066</v>
      </c>
      <c r="AF1575" s="20" t="s">
        <v>68</v>
      </c>
      <c r="AG1575" s="20" t="s">
        <v>19067</v>
      </c>
      <c r="AH1575" s="20"/>
      <c r="AI1575" s="20" t="s">
        <v>19050</v>
      </c>
      <c r="AJ1575" s="20" t="s">
        <v>14238</v>
      </c>
      <c r="AK1575" s="20" t="s">
        <v>14283</v>
      </c>
      <c r="AL1575" s="20"/>
      <c r="AM1575" s="20" t="s">
        <v>15199</v>
      </c>
      <c r="AN1575" s="20" t="s">
        <v>105</v>
      </c>
      <c r="AO1575" s="20"/>
    </row>
    <row r="1576" spans="1:41" x14ac:dyDescent="0.2">
      <c r="A1576" s="20" t="s">
        <v>610</v>
      </c>
      <c r="B1576" s="20" t="s">
        <v>19042</v>
      </c>
      <c r="C1576" s="20" t="s">
        <v>19043</v>
      </c>
      <c r="D1576" s="20" t="s">
        <v>430</v>
      </c>
      <c r="E1576" s="20" t="s">
        <v>613</v>
      </c>
      <c r="F1576" s="20" t="s">
        <v>612</v>
      </c>
      <c r="G1576" s="20" t="s">
        <v>19044</v>
      </c>
      <c r="H1576" s="20" t="s">
        <v>110</v>
      </c>
      <c r="I1576" s="20" t="s">
        <v>19045</v>
      </c>
      <c r="J1576" s="20" t="s">
        <v>102</v>
      </c>
      <c r="K1576" s="20" t="s">
        <v>14696</v>
      </c>
      <c r="L1576" s="20" t="s">
        <v>19046</v>
      </c>
      <c r="M1576" s="20"/>
      <c r="N1576" s="20" t="s">
        <v>14746</v>
      </c>
      <c r="O1576" s="20" t="s">
        <v>15195</v>
      </c>
      <c r="P1576" s="20" t="s">
        <v>14787</v>
      </c>
      <c r="Q1576" s="20" t="s">
        <v>14283</v>
      </c>
      <c r="R1576" s="20"/>
      <c r="S1576" s="20" t="s">
        <v>19047</v>
      </c>
      <c r="T1576" s="20" t="s">
        <v>14737</v>
      </c>
      <c r="U1576" s="20" t="s">
        <v>16519</v>
      </c>
      <c r="V1576" s="20" t="s">
        <v>19068</v>
      </c>
      <c r="W1576" s="20"/>
      <c r="X1576" s="20" t="s">
        <v>19069</v>
      </c>
      <c r="Y1576" s="20" t="s">
        <v>69</v>
      </c>
      <c r="Z1576" s="20"/>
      <c r="AA1576" s="20" t="s">
        <v>17595</v>
      </c>
      <c r="AB1576" s="20" t="s">
        <v>69</v>
      </c>
      <c r="AC1576" s="20" t="s">
        <v>14884</v>
      </c>
      <c r="AD1576" s="20" t="s">
        <v>69</v>
      </c>
      <c r="AE1576" s="20" t="s">
        <v>19066</v>
      </c>
      <c r="AF1576" s="20" t="s">
        <v>68</v>
      </c>
      <c r="AG1576" s="20" t="s">
        <v>19067</v>
      </c>
      <c r="AH1576" s="20"/>
      <c r="AI1576" s="20" t="s">
        <v>19050</v>
      </c>
      <c r="AJ1576" s="20" t="s">
        <v>14238</v>
      </c>
      <c r="AK1576" s="20" t="s">
        <v>14283</v>
      </c>
      <c r="AL1576" s="20"/>
      <c r="AM1576" s="20" t="s">
        <v>15199</v>
      </c>
      <c r="AN1576" s="20" t="s">
        <v>105</v>
      </c>
      <c r="AO1576" s="20"/>
    </row>
    <row r="1577" spans="1:41" x14ac:dyDescent="0.2">
      <c r="A1577" s="20" t="s">
        <v>610</v>
      </c>
      <c r="B1577" s="20" t="s">
        <v>19042</v>
      </c>
      <c r="C1577" s="20" t="s">
        <v>19043</v>
      </c>
      <c r="D1577" s="20" t="s">
        <v>430</v>
      </c>
      <c r="E1577" s="20" t="s">
        <v>613</v>
      </c>
      <c r="F1577" s="20" t="s">
        <v>612</v>
      </c>
      <c r="G1577" s="20" t="s">
        <v>19044</v>
      </c>
      <c r="H1577" s="20" t="s">
        <v>110</v>
      </c>
      <c r="I1577" s="20" t="s">
        <v>19045</v>
      </c>
      <c r="J1577" s="20" t="s">
        <v>102</v>
      </c>
      <c r="K1577" s="20" t="s">
        <v>14696</v>
      </c>
      <c r="L1577" s="20" t="s">
        <v>19046</v>
      </c>
      <c r="M1577" s="20"/>
      <c r="N1577" s="20" t="s">
        <v>110</v>
      </c>
      <c r="O1577" s="20" t="s">
        <v>15195</v>
      </c>
      <c r="P1577" s="20" t="s">
        <v>14787</v>
      </c>
      <c r="Q1577" s="20" t="s">
        <v>14283</v>
      </c>
      <c r="R1577" s="20"/>
      <c r="S1577" s="20" t="s">
        <v>19047</v>
      </c>
      <c r="T1577" s="20" t="s">
        <v>14762</v>
      </c>
      <c r="U1577" s="20" t="s">
        <v>19070</v>
      </c>
      <c r="V1577" s="20" t="s">
        <v>19071</v>
      </c>
      <c r="W1577" s="20"/>
      <c r="X1577" s="20" t="s">
        <v>19072</v>
      </c>
      <c r="Y1577" s="20" t="s">
        <v>69</v>
      </c>
      <c r="Z1577" s="20"/>
      <c r="AA1577" s="20" t="s">
        <v>17595</v>
      </c>
      <c r="AB1577" s="20" t="s">
        <v>69</v>
      </c>
      <c r="AC1577" s="20" t="s">
        <v>14884</v>
      </c>
      <c r="AD1577" s="20" t="s">
        <v>69</v>
      </c>
      <c r="AE1577" s="20" t="s">
        <v>19073</v>
      </c>
      <c r="AF1577" s="20" t="s">
        <v>68</v>
      </c>
      <c r="AG1577" s="20" t="s">
        <v>19074</v>
      </c>
      <c r="AH1577" s="20"/>
      <c r="AI1577" s="20" t="s">
        <v>19050</v>
      </c>
      <c r="AJ1577" s="20" t="s">
        <v>14238</v>
      </c>
      <c r="AK1577" s="20" t="s">
        <v>14283</v>
      </c>
      <c r="AL1577" s="20"/>
      <c r="AM1577" s="20" t="s">
        <v>15199</v>
      </c>
      <c r="AN1577" s="20" t="s">
        <v>105</v>
      </c>
      <c r="AO1577" s="20"/>
    </row>
    <row r="1578" spans="1:41" x14ac:dyDescent="0.2">
      <c r="A1578" s="20" t="s">
        <v>610</v>
      </c>
      <c r="B1578" s="20" t="s">
        <v>19042</v>
      </c>
      <c r="C1578" s="20" t="s">
        <v>19043</v>
      </c>
      <c r="D1578" s="20" t="s">
        <v>430</v>
      </c>
      <c r="E1578" s="20" t="s">
        <v>613</v>
      </c>
      <c r="F1578" s="20" t="s">
        <v>612</v>
      </c>
      <c r="G1578" s="20" t="s">
        <v>19044</v>
      </c>
      <c r="H1578" s="20" t="s">
        <v>110</v>
      </c>
      <c r="I1578" s="20" t="s">
        <v>19045</v>
      </c>
      <c r="J1578" s="20" t="s">
        <v>102</v>
      </c>
      <c r="K1578" s="20" t="s">
        <v>14696</v>
      </c>
      <c r="L1578" s="20" t="s">
        <v>19046</v>
      </c>
      <c r="M1578" s="20"/>
      <c r="N1578" s="20" t="s">
        <v>110</v>
      </c>
      <c r="O1578" s="20" t="s">
        <v>15195</v>
      </c>
      <c r="P1578" s="20" t="s">
        <v>14787</v>
      </c>
      <c r="Q1578" s="20" t="s">
        <v>14283</v>
      </c>
      <c r="R1578" s="20"/>
      <c r="S1578" s="20" t="s">
        <v>19047</v>
      </c>
      <c r="T1578" s="20" t="s">
        <v>14737</v>
      </c>
      <c r="U1578" s="20" t="s">
        <v>16284</v>
      </c>
      <c r="V1578" s="20" t="s">
        <v>19075</v>
      </c>
      <c r="W1578" s="20"/>
      <c r="X1578" s="20" t="s">
        <v>19076</v>
      </c>
      <c r="Y1578" s="20" t="s">
        <v>69</v>
      </c>
      <c r="Z1578" s="20"/>
      <c r="AA1578" s="20" t="s">
        <v>17595</v>
      </c>
      <c r="AB1578" s="20" t="s">
        <v>69</v>
      </c>
      <c r="AC1578" s="20" t="s">
        <v>14884</v>
      </c>
      <c r="AD1578" s="20" t="s">
        <v>69</v>
      </c>
      <c r="AE1578" s="20" t="s">
        <v>19073</v>
      </c>
      <c r="AF1578" s="20" t="s">
        <v>68</v>
      </c>
      <c r="AG1578" s="20" t="s">
        <v>19074</v>
      </c>
      <c r="AH1578" s="20"/>
      <c r="AI1578" s="20" t="s">
        <v>19050</v>
      </c>
      <c r="AJ1578" s="20" t="s">
        <v>14238</v>
      </c>
      <c r="AK1578" s="20" t="s">
        <v>14283</v>
      </c>
      <c r="AL1578" s="20"/>
      <c r="AM1578" s="20" t="s">
        <v>15199</v>
      </c>
      <c r="AN1578" s="20" t="s">
        <v>105</v>
      </c>
      <c r="AO1578" s="20"/>
    </row>
    <row r="1579" spans="1:41" x14ac:dyDescent="0.2">
      <c r="A1579" s="20" t="s">
        <v>610</v>
      </c>
      <c r="B1579" s="20" t="s">
        <v>19042</v>
      </c>
      <c r="C1579" s="20" t="s">
        <v>19043</v>
      </c>
      <c r="D1579" s="20" t="s">
        <v>430</v>
      </c>
      <c r="E1579" s="20" t="s">
        <v>613</v>
      </c>
      <c r="F1579" s="20" t="s">
        <v>612</v>
      </c>
      <c r="G1579" s="20" t="s">
        <v>19044</v>
      </c>
      <c r="H1579" s="20" t="s">
        <v>110</v>
      </c>
      <c r="I1579" s="20" t="s">
        <v>19045</v>
      </c>
      <c r="J1579" s="20" t="s">
        <v>102</v>
      </c>
      <c r="K1579" s="20" t="s">
        <v>14696</v>
      </c>
      <c r="L1579" s="20" t="s">
        <v>19046</v>
      </c>
      <c r="M1579" s="20"/>
      <c r="N1579" s="20" t="s">
        <v>110</v>
      </c>
      <c r="O1579" s="20" t="s">
        <v>15195</v>
      </c>
      <c r="P1579" s="20" t="s">
        <v>14787</v>
      </c>
      <c r="Q1579" s="20" t="s">
        <v>14283</v>
      </c>
      <c r="R1579" s="20"/>
      <c r="S1579" s="20" t="s">
        <v>19047</v>
      </c>
      <c r="T1579" s="20" t="s">
        <v>14762</v>
      </c>
      <c r="U1579" s="20" t="s">
        <v>16299</v>
      </c>
      <c r="V1579" s="20" t="s">
        <v>19077</v>
      </c>
      <c r="W1579" s="20"/>
      <c r="X1579" s="20" t="s">
        <v>15852</v>
      </c>
      <c r="Y1579" s="20" t="s">
        <v>69</v>
      </c>
      <c r="Z1579" s="20"/>
      <c r="AA1579" s="20" t="s">
        <v>17595</v>
      </c>
      <c r="AB1579" s="20" t="s">
        <v>69</v>
      </c>
      <c r="AC1579" s="20" t="s">
        <v>14884</v>
      </c>
      <c r="AD1579" s="20" t="s">
        <v>69</v>
      </c>
      <c r="AE1579" s="20" t="s">
        <v>19078</v>
      </c>
      <c r="AF1579" s="20" t="s">
        <v>68</v>
      </c>
      <c r="AG1579" s="20" t="s">
        <v>19079</v>
      </c>
      <c r="AH1579" s="20"/>
      <c r="AI1579" s="20" t="s">
        <v>19050</v>
      </c>
      <c r="AJ1579" s="20" t="s">
        <v>14238</v>
      </c>
      <c r="AK1579" s="20" t="s">
        <v>14283</v>
      </c>
      <c r="AL1579" s="20"/>
      <c r="AM1579" s="20" t="s">
        <v>15199</v>
      </c>
      <c r="AN1579" s="20" t="s">
        <v>105</v>
      </c>
      <c r="AO1579" s="20"/>
    </row>
    <row r="1580" spans="1:41" x14ac:dyDescent="0.2">
      <c r="A1580" s="20" t="s">
        <v>610</v>
      </c>
      <c r="B1580" s="20" t="s">
        <v>19042</v>
      </c>
      <c r="C1580" s="20" t="s">
        <v>19043</v>
      </c>
      <c r="D1580" s="20" t="s">
        <v>430</v>
      </c>
      <c r="E1580" s="20" t="s">
        <v>613</v>
      </c>
      <c r="F1580" s="20" t="s">
        <v>612</v>
      </c>
      <c r="G1580" s="20" t="s">
        <v>19044</v>
      </c>
      <c r="H1580" s="20" t="s">
        <v>110</v>
      </c>
      <c r="I1580" s="20" t="s">
        <v>19045</v>
      </c>
      <c r="J1580" s="20" t="s">
        <v>102</v>
      </c>
      <c r="K1580" s="20" t="s">
        <v>14696</v>
      </c>
      <c r="L1580" s="20" t="s">
        <v>19046</v>
      </c>
      <c r="M1580" s="20"/>
      <c r="N1580" s="20" t="s">
        <v>110</v>
      </c>
      <c r="O1580" s="20" t="s">
        <v>15195</v>
      </c>
      <c r="P1580" s="20" t="s">
        <v>14787</v>
      </c>
      <c r="Q1580" s="20" t="s">
        <v>14283</v>
      </c>
      <c r="R1580" s="20"/>
      <c r="S1580" s="20" t="s">
        <v>19047</v>
      </c>
      <c r="T1580" s="20" t="s">
        <v>14737</v>
      </c>
      <c r="U1580" s="20" t="s">
        <v>19080</v>
      </c>
      <c r="V1580" s="20" t="s">
        <v>19081</v>
      </c>
      <c r="W1580" s="20"/>
      <c r="X1580" s="20" t="s">
        <v>17502</v>
      </c>
      <c r="Y1580" s="20" t="s">
        <v>69</v>
      </c>
      <c r="Z1580" s="20"/>
      <c r="AA1580" s="20" t="s">
        <v>17595</v>
      </c>
      <c r="AB1580" s="20" t="s">
        <v>69</v>
      </c>
      <c r="AC1580" s="20" t="s">
        <v>14884</v>
      </c>
      <c r="AD1580" s="20" t="s">
        <v>69</v>
      </c>
      <c r="AE1580" s="20" t="s">
        <v>19078</v>
      </c>
      <c r="AF1580" s="20" t="s">
        <v>68</v>
      </c>
      <c r="AG1580" s="20" t="s">
        <v>19079</v>
      </c>
      <c r="AH1580" s="20"/>
      <c r="AI1580" s="20" t="s">
        <v>19050</v>
      </c>
      <c r="AJ1580" s="20" t="s">
        <v>14238</v>
      </c>
      <c r="AK1580" s="20" t="s">
        <v>14283</v>
      </c>
      <c r="AL1580" s="20"/>
      <c r="AM1580" s="20" t="s">
        <v>15199</v>
      </c>
      <c r="AN1580" s="20" t="s">
        <v>105</v>
      </c>
      <c r="AO1580" s="20"/>
    </row>
    <row r="1581" spans="1:41" x14ac:dyDescent="0.2">
      <c r="A1581" s="20" t="s">
        <v>615</v>
      </c>
      <c r="B1581" s="20" t="s">
        <v>19082</v>
      </c>
      <c r="C1581" s="20" t="s">
        <v>19083</v>
      </c>
      <c r="D1581" s="20" t="s">
        <v>571</v>
      </c>
      <c r="E1581" s="20" t="s">
        <v>618</v>
      </c>
      <c r="F1581" s="20" t="s">
        <v>617</v>
      </c>
      <c r="G1581" s="20" t="s">
        <v>19084</v>
      </c>
      <c r="H1581" s="20" t="s">
        <v>110</v>
      </c>
      <c r="I1581" s="20" t="s">
        <v>19085</v>
      </c>
      <c r="J1581" s="20" t="s">
        <v>102</v>
      </c>
      <c r="K1581" s="20" t="s">
        <v>14696</v>
      </c>
      <c r="L1581" s="20" t="s">
        <v>19086</v>
      </c>
      <c r="M1581" s="20" t="s">
        <v>19087</v>
      </c>
      <c r="N1581" s="20" t="s">
        <v>14698</v>
      </c>
      <c r="O1581" s="20" t="s">
        <v>18006</v>
      </c>
      <c r="P1581" s="20" t="s">
        <v>14700</v>
      </c>
      <c r="Q1581" s="20"/>
      <c r="R1581" s="20"/>
      <c r="S1581" s="20" t="s">
        <v>19088</v>
      </c>
      <c r="T1581" s="20" t="s">
        <v>14762</v>
      </c>
      <c r="U1581" s="20" t="s">
        <v>14919</v>
      </c>
      <c r="V1581" s="20" t="s">
        <v>19089</v>
      </c>
      <c r="W1581" s="20"/>
      <c r="X1581" s="20"/>
      <c r="Y1581" s="20" t="s">
        <v>69</v>
      </c>
      <c r="Z1581" s="20"/>
      <c r="AA1581" s="20" t="s">
        <v>19090</v>
      </c>
      <c r="AB1581" s="20" t="s">
        <v>69</v>
      </c>
      <c r="AC1581" s="20" t="s">
        <v>14884</v>
      </c>
      <c r="AD1581" s="20" t="s">
        <v>68</v>
      </c>
      <c r="AE1581" s="20" t="s">
        <v>19091</v>
      </c>
      <c r="AF1581" s="20" t="s">
        <v>68</v>
      </c>
      <c r="AG1581" s="20" t="s">
        <v>14698</v>
      </c>
      <c r="AH1581" s="20"/>
      <c r="AI1581" s="20" t="s">
        <v>14887</v>
      </c>
      <c r="AJ1581" s="20" t="s">
        <v>14283</v>
      </c>
      <c r="AK1581" s="20" t="s">
        <v>14283</v>
      </c>
      <c r="AL1581" s="20"/>
      <c r="AM1581" s="20"/>
      <c r="AN1581" s="20" t="s">
        <v>105</v>
      </c>
      <c r="AO1581" s="20"/>
    </row>
    <row r="1582" spans="1:41" x14ac:dyDescent="0.2">
      <c r="A1582" s="20" t="s">
        <v>615</v>
      </c>
      <c r="B1582" s="20" t="s">
        <v>19082</v>
      </c>
      <c r="C1582" s="20" t="s">
        <v>19083</v>
      </c>
      <c r="D1582" s="20" t="s">
        <v>571</v>
      </c>
      <c r="E1582" s="20" t="s">
        <v>618</v>
      </c>
      <c r="F1582" s="20" t="s">
        <v>617</v>
      </c>
      <c r="G1582" s="20" t="s">
        <v>19084</v>
      </c>
      <c r="H1582" s="20" t="s">
        <v>110</v>
      </c>
      <c r="I1582" s="20" t="s">
        <v>19085</v>
      </c>
      <c r="J1582" s="20" t="s">
        <v>102</v>
      </c>
      <c r="K1582" s="20" t="s">
        <v>14696</v>
      </c>
      <c r="L1582" s="20" t="s">
        <v>19086</v>
      </c>
      <c r="M1582" s="20" t="s">
        <v>19087</v>
      </c>
      <c r="N1582" s="20" t="s">
        <v>14698</v>
      </c>
      <c r="O1582" s="20" t="s">
        <v>18006</v>
      </c>
      <c r="P1582" s="20" t="s">
        <v>14700</v>
      </c>
      <c r="Q1582" s="20"/>
      <c r="R1582" s="20"/>
      <c r="S1582" s="20" t="s">
        <v>19088</v>
      </c>
      <c r="T1582" s="20" t="s">
        <v>14766</v>
      </c>
      <c r="U1582" s="20" t="s">
        <v>15532</v>
      </c>
      <c r="V1582" s="20" t="s">
        <v>18381</v>
      </c>
      <c r="W1582" s="20"/>
      <c r="X1582" s="20"/>
      <c r="Y1582" s="20" t="s">
        <v>69</v>
      </c>
      <c r="Z1582" s="20"/>
      <c r="AA1582" s="20" t="s">
        <v>19090</v>
      </c>
      <c r="AB1582" s="20" t="s">
        <v>69</v>
      </c>
      <c r="AC1582" s="20" t="s">
        <v>14884</v>
      </c>
      <c r="AD1582" s="20" t="s">
        <v>68</v>
      </c>
      <c r="AE1582" s="20" t="s">
        <v>19091</v>
      </c>
      <c r="AF1582" s="20" t="s">
        <v>68</v>
      </c>
      <c r="AG1582" s="20" t="s">
        <v>14698</v>
      </c>
      <c r="AH1582" s="20"/>
      <c r="AI1582" s="20" t="s">
        <v>14887</v>
      </c>
      <c r="AJ1582" s="20" t="s">
        <v>14283</v>
      </c>
      <c r="AK1582" s="20" t="s">
        <v>14283</v>
      </c>
      <c r="AL1582" s="20"/>
      <c r="AM1582" s="20"/>
      <c r="AN1582" s="20" t="s">
        <v>105</v>
      </c>
      <c r="AO1582" s="20"/>
    </row>
    <row r="1583" spans="1:41" x14ac:dyDescent="0.2">
      <c r="A1583" s="20" t="s">
        <v>615</v>
      </c>
      <c r="B1583" s="20" t="s">
        <v>19082</v>
      </c>
      <c r="C1583" s="20" t="s">
        <v>19083</v>
      </c>
      <c r="D1583" s="20" t="s">
        <v>571</v>
      </c>
      <c r="E1583" s="20" t="s">
        <v>618</v>
      </c>
      <c r="F1583" s="20" t="s">
        <v>617</v>
      </c>
      <c r="G1583" s="20" t="s">
        <v>19084</v>
      </c>
      <c r="H1583" s="20" t="s">
        <v>110</v>
      </c>
      <c r="I1583" s="20" t="s">
        <v>19085</v>
      </c>
      <c r="J1583" s="20" t="s">
        <v>102</v>
      </c>
      <c r="K1583" s="20" t="s">
        <v>14696</v>
      </c>
      <c r="L1583" s="20" t="s">
        <v>19086</v>
      </c>
      <c r="M1583" s="20" t="s">
        <v>19087</v>
      </c>
      <c r="N1583" s="20" t="s">
        <v>14698</v>
      </c>
      <c r="O1583" s="20" t="s">
        <v>18006</v>
      </c>
      <c r="P1583" s="20" t="s">
        <v>14700</v>
      </c>
      <c r="Q1583" s="20"/>
      <c r="R1583" s="20"/>
      <c r="S1583" s="20" t="s">
        <v>19088</v>
      </c>
      <c r="T1583" s="20" t="s">
        <v>14737</v>
      </c>
      <c r="U1583" s="20" t="s">
        <v>16986</v>
      </c>
      <c r="V1583" s="20" t="s">
        <v>16980</v>
      </c>
      <c r="W1583" s="20"/>
      <c r="X1583" s="20"/>
      <c r="Y1583" s="20" t="s">
        <v>69</v>
      </c>
      <c r="Z1583" s="20"/>
      <c r="AA1583" s="20" t="s">
        <v>19090</v>
      </c>
      <c r="AB1583" s="20" t="s">
        <v>69</v>
      </c>
      <c r="AC1583" s="20" t="s">
        <v>14884</v>
      </c>
      <c r="AD1583" s="20" t="s">
        <v>68</v>
      </c>
      <c r="AE1583" s="20" t="s">
        <v>19091</v>
      </c>
      <c r="AF1583" s="20" t="s">
        <v>68</v>
      </c>
      <c r="AG1583" s="20" t="s">
        <v>14698</v>
      </c>
      <c r="AH1583" s="20"/>
      <c r="AI1583" s="20" t="s">
        <v>14887</v>
      </c>
      <c r="AJ1583" s="20" t="s">
        <v>14283</v>
      </c>
      <c r="AK1583" s="20" t="s">
        <v>14283</v>
      </c>
      <c r="AL1583" s="20"/>
      <c r="AM1583" s="20"/>
      <c r="AN1583" s="20" t="s">
        <v>105</v>
      </c>
      <c r="AO1583" s="20"/>
    </row>
    <row r="1584" spans="1:41" x14ac:dyDescent="0.2">
      <c r="A1584" s="20" t="s">
        <v>615</v>
      </c>
      <c r="B1584" s="20" t="s">
        <v>19082</v>
      </c>
      <c r="C1584" s="20" t="s">
        <v>19083</v>
      </c>
      <c r="D1584" s="20" t="s">
        <v>571</v>
      </c>
      <c r="E1584" s="20" t="s">
        <v>618</v>
      </c>
      <c r="F1584" s="20" t="s">
        <v>617</v>
      </c>
      <c r="G1584" s="20" t="s">
        <v>19084</v>
      </c>
      <c r="H1584" s="20" t="s">
        <v>110</v>
      </c>
      <c r="I1584" s="20" t="s">
        <v>19085</v>
      </c>
      <c r="J1584" s="20" t="s">
        <v>102</v>
      </c>
      <c r="K1584" s="20" t="s">
        <v>14696</v>
      </c>
      <c r="L1584" s="20" t="s">
        <v>19086</v>
      </c>
      <c r="M1584" s="20" t="s">
        <v>19087</v>
      </c>
      <c r="N1584" s="20" t="s">
        <v>14698</v>
      </c>
      <c r="O1584" s="20" t="s">
        <v>18006</v>
      </c>
      <c r="P1584" s="20" t="s">
        <v>14700</v>
      </c>
      <c r="Q1584" s="20"/>
      <c r="R1584" s="20"/>
      <c r="S1584" s="20" t="s">
        <v>19088</v>
      </c>
      <c r="T1584" s="20" t="s">
        <v>14790</v>
      </c>
      <c r="U1584" s="20" t="s">
        <v>14747</v>
      </c>
      <c r="V1584" s="20" t="s">
        <v>19092</v>
      </c>
      <c r="W1584" s="20"/>
      <c r="X1584" s="20"/>
      <c r="Y1584" s="20" t="s">
        <v>69</v>
      </c>
      <c r="Z1584" s="20"/>
      <c r="AA1584" s="20" t="s">
        <v>19090</v>
      </c>
      <c r="AB1584" s="20" t="s">
        <v>69</v>
      </c>
      <c r="AC1584" s="20" t="s">
        <v>14884</v>
      </c>
      <c r="AD1584" s="20" t="s">
        <v>68</v>
      </c>
      <c r="AE1584" s="20" t="s">
        <v>19091</v>
      </c>
      <c r="AF1584" s="20" t="s">
        <v>68</v>
      </c>
      <c r="AG1584" s="20" t="s">
        <v>14698</v>
      </c>
      <c r="AH1584" s="20"/>
      <c r="AI1584" s="20" t="s">
        <v>14887</v>
      </c>
      <c r="AJ1584" s="20" t="s">
        <v>14283</v>
      </c>
      <c r="AK1584" s="20" t="s">
        <v>14283</v>
      </c>
      <c r="AL1584" s="20"/>
      <c r="AM1584" s="20"/>
      <c r="AN1584" s="20" t="s">
        <v>105</v>
      </c>
      <c r="AO1584" s="20"/>
    </row>
    <row r="1585" spans="1:41" x14ac:dyDescent="0.2">
      <c r="A1585" s="20" t="s">
        <v>615</v>
      </c>
      <c r="B1585" s="20" t="s">
        <v>19082</v>
      </c>
      <c r="C1585" s="20" t="s">
        <v>19083</v>
      </c>
      <c r="D1585" s="20" t="s">
        <v>571</v>
      </c>
      <c r="E1585" s="20" t="s">
        <v>618</v>
      </c>
      <c r="F1585" s="20" t="s">
        <v>617</v>
      </c>
      <c r="G1585" s="20" t="s">
        <v>19084</v>
      </c>
      <c r="H1585" s="20" t="s">
        <v>110</v>
      </c>
      <c r="I1585" s="20" t="s">
        <v>19085</v>
      </c>
      <c r="J1585" s="20" t="s">
        <v>102</v>
      </c>
      <c r="K1585" s="20" t="s">
        <v>14696</v>
      </c>
      <c r="L1585" s="20" t="s">
        <v>19086</v>
      </c>
      <c r="M1585" s="20" t="s">
        <v>19087</v>
      </c>
      <c r="N1585" s="20" t="s">
        <v>14742</v>
      </c>
      <c r="O1585" s="20" t="s">
        <v>18006</v>
      </c>
      <c r="P1585" s="20" t="s">
        <v>14700</v>
      </c>
      <c r="Q1585" s="20"/>
      <c r="R1585" s="20"/>
      <c r="S1585" s="20" t="s">
        <v>19088</v>
      </c>
      <c r="T1585" s="20" t="s">
        <v>14762</v>
      </c>
      <c r="U1585" s="20" t="s">
        <v>14777</v>
      </c>
      <c r="V1585" s="20" t="s">
        <v>14826</v>
      </c>
      <c r="W1585" s="20"/>
      <c r="X1585" s="20"/>
      <c r="Y1585" s="20" t="s">
        <v>69</v>
      </c>
      <c r="Z1585" s="20"/>
      <c r="AA1585" s="20" t="s">
        <v>19090</v>
      </c>
      <c r="AB1585" s="20" t="s">
        <v>69</v>
      </c>
      <c r="AC1585" s="20" t="s">
        <v>14884</v>
      </c>
      <c r="AD1585" s="20" t="s">
        <v>68</v>
      </c>
      <c r="AE1585" s="20" t="s">
        <v>19093</v>
      </c>
      <c r="AF1585" s="20" t="s">
        <v>68</v>
      </c>
      <c r="AG1585" s="20" t="s">
        <v>14742</v>
      </c>
      <c r="AH1585" s="20"/>
      <c r="AI1585" s="20" t="s">
        <v>14887</v>
      </c>
      <c r="AJ1585" s="20" t="s">
        <v>14283</v>
      </c>
      <c r="AK1585" s="20" t="s">
        <v>14283</v>
      </c>
      <c r="AL1585" s="20"/>
      <c r="AM1585" s="20"/>
      <c r="AN1585" s="20" t="s">
        <v>105</v>
      </c>
      <c r="AO1585" s="20"/>
    </row>
    <row r="1586" spans="1:41" x14ac:dyDescent="0.2">
      <c r="A1586" s="20" t="s">
        <v>615</v>
      </c>
      <c r="B1586" s="20" t="s">
        <v>19082</v>
      </c>
      <c r="C1586" s="20" t="s">
        <v>19083</v>
      </c>
      <c r="D1586" s="20" t="s">
        <v>571</v>
      </c>
      <c r="E1586" s="20" t="s">
        <v>618</v>
      </c>
      <c r="F1586" s="20" t="s">
        <v>617</v>
      </c>
      <c r="G1586" s="20" t="s">
        <v>19084</v>
      </c>
      <c r="H1586" s="20" t="s">
        <v>110</v>
      </c>
      <c r="I1586" s="20" t="s">
        <v>19085</v>
      </c>
      <c r="J1586" s="20" t="s">
        <v>102</v>
      </c>
      <c r="K1586" s="20" t="s">
        <v>14696</v>
      </c>
      <c r="L1586" s="20" t="s">
        <v>19086</v>
      </c>
      <c r="M1586" s="20" t="s">
        <v>19087</v>
      </c>
      <c r="N1586" s="20" t="s">
        <v>14742</v>
      </c>
      <c r="O1586" s="20" t="s">
        <v>18006</v>
      </c>
      <c r="P1586" s="20" t="s">
        <v>14700</v>
      </c>
      <c r="Q1586" s="20"/>
      <c r="R1586" s="20"/>
      <c r="S1586" s="20" t="s">
        <v>19088</v>
      </c>
      <c r="T1586" s="20" t="s">
        <v>14766</v>
      </c>
      <c r="U1586" s="20" t="s">
        <v>15797</v>
      </c>
      <c r="V1586" s="20" t="s">
        <v>18012</v>
      </c>
      <c r="W1586" s="20"/>
      <c r="X1586" s="20"/>
      <c r="Y1586" s="20" t="s">
        <v>69</v>
      </c>
      <c r="Z1586" s="20"/>
      <c r="AA1586" s="20" t="s">
        <v>19090</v>
      </c>
      <c r="AB1586" s="20" t="s">
        <v>69</v>
      </c>
      <c r="AC1586" s="20" t="s">
        <v>14884</v>
      </c>
      <c r="AD1586" s="20" t="s">
        <v>68</v>
      </c>
      <c r="AE1586" s="20" t="s">
        <v>19093</v>
      </c>
      <c r="AF1586" s="20" t="s">
        <v>68</v>
      </c>
      <c r="AG1586" s="20" t="s">
        <v>14742</v>
      </c>
      <c r="AH1586" s="20"/>
      <c r="AI1586" s="20" t="s">
        <v>14887</v>
      </c>
      <c r="AJ1586" s="20" t="s">
        <v>14283</v>
      </c>
      <c r="AK1586" s="20" t="s">
        <v>14283</v>
      </c>
      <c r="AL1586" s="20"/>
      <c r="AM1586" s="20"/>
      <c r="AN1586" s="20" t="s">
        <v>105</v>
      </c>
      <c r="AO1586" s="20"/>
    </row>
    <row r="1587" spans="1:41" x14ac:dyDescent="0.2">
      <c r="A1587" s="20" t="s">
        <v>615</v>
      </c>
      <c r="B1587" s="20" t="s">
        <v>19082</v>
      </c>
      <c r="C1587" s="20" t="s">
        <v>19083</v>
      </c>
      <c r="D1587" s="20" t="s">
        <v>571</v>
      </c>
      <c r="E1587" s="20" t="s">
        <v>618</v>
      </c>
      <c r="F1587" s="20" t="s">
        <v>617</v>
      </c>
      <c r="G1587" s="20" t="s">
        <v>19084</v>
      </c>
      <c r="H1587" s="20" t="s">
        <v>110</v>
      </c>
      <c r="I1587" s="20" t="s">
        <v>19085</v>
      </c>
      <c r="J1587" s="20" t="s">
        <v>102</v>
      </c>
      <c r="K1587" s="20" t="s">
        <v>14696</v>
      </c>
      <c r="L1587" s="20" t="s">
        <v>19086</v>
      </c>
      <c r="M1587" s="20" t="s">
        <v>19087</v>
      </c>
      <c r="N1587" s="20" t="s">
        <v>14742</v>
      </c>
      <c r="O1587" s="20" t="s">
        <v>18006</v>
      </c>
      <c r="P1587" s="20" t="s">
        <v>14700</v>
      </c>
      <c r="Q1587" s="20"/>
      <c r="R1587" s="20"/>
      <c r="S1587" s="20" t="s">
        <v>19088</v>
      </c>
      <c r="T1587" s="20" t="s">
        <v>14737</v>
      </c>
      <c r="U1587" s="20" t="s">
        <v>16942</v>
      </c>
      <c r="V1587" s="20" t="s">
        <v>16168</v>
      </c>
      <c r="W1587" s="20"/>
      <c r="X1587" s="20"/>
      <c r="Y1587" s="20" t="s">
        <v>69</v>
      </c>
      <c r="Z1587" s="20"/>
      <c r="AA1587" s="20" t="s">
        <v>19090</v>
      </c>
      <c r="AB1587" s="20" t="s">
        <v>69</v>
      </c>
      <c r="AC1587" s="20" t="s">
        <v>14884</v>
      </c>
      <c r="AD1587" s="20" t="s">
        <v>68</v>
      </c>
      <c r="AE1587" s="20" t="s">
        <v>19093</v>
      </c>
      <c r="AF1587" s="20" t="s">
        <v>68</v>
      </c>
      <c r="AG1587" s="20" t="s">
        <v>14742</v>
      </c>
      <c r="AH1587" s="20"/>
      <c r="AI1587" s="20" t="s">
        <v>14887</v>
      </c>
      <c r="AJ1587" s="20" t="s">
        <v>14283</v>
      </c>
      <c r="AK1587" s="20" t="s">
        <v>14283</v>
      </c>
      <c r="AL1587" s="20"/>
      <c r="AM1587" s="20"/>
      <c r="AN1587" s="20" t="s">
        <v>105</v>
      </c>
      <c r="AO1587" s="20"/>
    </row>
    <row r="1588" spans="1:41" x14ac:dyDescent="0.2">
      <c r="A1588" s="20" t="s">
        <v>615</v>
      </c>
      <c r="B1588" s="20" t="s">
        <v>19082</v>
      </c>
      <c r="C1588" s="20" t="s">
        <v>19083</v>
      </c>
      <c r="D1588" s="20" t="s">
        <v>571</v>
      </c>
      <c r="E1588" s="20" t="s">
        <v>618</v>
      </c>
      <c r="F1588" s="20" t="s">
        <v>617</v>
      </c>
      <c r="G1588" s="20" t="s">
        <v>19084</v>
      </c>
      <c r="H1588" s="20" t="s">
        <v>110</v>
      </c>
      <c r="I1588" s="20" t="s">
        <v>19085</v>
      </c>
      <c r="J1588" s="20" t="s">
        <v>102</v>
      </c>
      <c r="K1588" s="20" t="s">
        <v>14696</v>
      </c>
      <c r="L1588" s="20" t="s">
        <v>19086</v>
      </c>
      <c r="M1588" s="20" t="s">
        <v>19087</v>
      </c>
      <c r="N1588" s="20" t="s">
        <v>14742</v>
      </c>
      <c r="O1588" s="20" t="s">
        <v>18006</v>
      </c>
      <c r="P1588" s="20" t="s">
        <v>14700</v>
      </c>
      <c r="Q1588" s="20"/>
      <c r="R1588" s="20"/>
      <c r="S1588" s="20" t="s">
        <v>19088</v>
      </c>
      <c r="T1588" s="20" t="s">
        <v>14790</v>
      </c>
      <c r="U1588" s="20" t="s">
        <v>17219</v>
      </c>
      <c r="V1588" s="20" t="s">
        <v>16845</v>
      </c>
      <c r="W1588" s="20"/>
      <c r="X1588" s="20"/>
      <c r="Y1588" s="20" t="s">
        <v>69</v>
      </c>
      <c r="Z1588" s="20"/>
      <c r="AA1588" s="20" t="s">
        <v>19090</v>
      </c>
      <c r="AB1588" s="20" t="s">
        <v>69</v>
      </c>
      <c r="AC1588" s="20" t="s">
        <v>14884</v>
      </c>
      <c r="AD1588" s="20" t="s">
        <v>68</v>
      </c>
      <c r="AE1588" s="20" t="s">
        <v>19093</v>
      </c>
      <c r="AF1588" s="20" t="s">
        <v>68</v>
      </c>
      <c r="AG1588" s="20" t="s">
        <v>14742</v>
      </c>
      <c r="AH1588" s="20"/>
      <c r="AI1588" s="20" t="s">
        <v>14887</v>
      </c>
      <c r="AJ1588" s="20" t="s">
        <v>14283</v>
      </c>
      <c r="AK1588" s="20" t="s">
        <v>14283</v>
      </c>
      <c r="AL1588" s="20"/>
      <c r="AM1588" s="20"/>
      <c r="AN1588" s="20" t="s">
        <v>105</v>
      </c>
      <c r="AO1588" s="20"/>
    </row>
    <row r="1589" spans="1:41" x14ac:dyDescent="0.2">
      <c r="A1589" s="20" t="s">
        <v>615</v>
      </c>
      <c r="B1589" s="20" t="s">
        <v>19082</v>
      </c>
      <c r="C1589" s="20" t="s">
        <v>19083</v>
      </c>
      <c r="D1589" s="20" t="s">
        <v>571</v>
      </c>
      <c r="E1589" s="20" t="s">
        <v>618</v>
      </c>
      <c r="F1589" s="20" t="s">
        <v>617</v>
      </c>
      <c r="G1589" s="20" t="s">
        <v>19084</v>
      </c>
      <c r="H1589" s="20" t="s">
        <v>110</v>
      </c>
      <c r="I1589" s="20" t="s">
        <v>19085</v>
      </c>
      <c r="J1589" s="20" t="s">
        <v>102</v>
      </c>
      <c r="K1589" s="20" t="s">
        <v>14696</v>
      </c>
      <c r="L1589" s="20" t="s">
        <v>19086</v>
      </c>
      <c r="M1589" s="20" t="s">
        <v>19087</v>
      </c>
      <c r="N1589" s="20" t="s">
        <v>110</v>
      </c>
      <c r="O1589" s="20" t="s">
        <v>18006</v>
      </c>
      <c r="P1589" s="20" t="s">
        <v>14700</v>
      </c>
      <c r="Q1589" s="20"/>
      <c r="R1589" s="20"/>
      <c r="S1589" s="20" t="s">
        <v>19088</v>
      </c>
      <c r="T1589" s="20" t="s">
        <v>14762</v>
      </c>
      <c r="U1589" s="20" t="s">
        <v>15078</v>
      </c>
      <c r="V1589" s="20" t="s">
        <v>15531</v>
      </c>
      <c r="W1589" s="20"/>
      <c r="X1589" s="20"/>
      <c r="Y1589" s="20" t="s">
        <v>69</v>
      </c>
      <c r="Z1589" s="20"/>
      <c r="AA1589" s="20" t="s">
        <v>19090</v>
      </c>
      <c r="AB1589" s="20" t="s">
        <v>69</v>
      </c>
      <c r="AC1589" s="20" t="s">
        <v>14884</v>
      </c>
      <c r="AD1589" s="20" t="s">
        <v>68</v>
      </c>
      <c r="AE1589" s="20" t="s">
        <v>19094</v>
      </c>
      <c r="AF1589" s="20" t="s">
        <v>68</v>
      </c>
      <c r="AG1589" s="20" t="s">
        <v>19095</v>
      </c>
      <c r="AH1589" s="20"/>
      <c r="AI1589" s="20" t="s">
        <v>14887</v>
      </c>
      <c r="AJ1589" s="20" t="s">
        <v>14283</v>
      </c>
      <c r="AK1589" s="20" t="s">
        <v>14283</v>
      </c>
      <c r="AL1589" s="20"/>
      <c r="AM1589" s="20"/>
      <c r="AN1589" s="20" t="s">
        <v>105</v>
      </c>
      <c r="AO1589" s="20"/>
    </row>
    <row r="1590" spans="1:41" x14ac:dyDescent="0.2">
      <c r="A1590" s="20" t="s">
        <v>615</v>
      </c>
      <c r="B1590" s="20" t="s">
        <v>19082</v>
      </c>
      <c r="C1590" s="20" t="s">
        <v>19083</v>
      </c>
      <c r="D1590" s="20" t="s">
        <v>571</v>
      </c>
      <c r="E1590" s="20" t="s">
        <v>618</v>
      </c>
      <c r="F1590" s="20" t="s">
        <v>617</v>
      </c>
      <c r="G1590" s="20" t="s">
        <v>19084</v>
      </c>
      <c r="H1590" s="20" t="s">
        <v>110</v>
      </c>
      <c r="I1590" s="20" t="s">
        <v>19085</v>
      </c>
      <c r="J1590" s="20" t="s">
        <v>102</v>
      </c>
      <c r="K1590" s="20" t="s">
        <v>14696</v>
      </c>
      <c r="L1590" s="20" t="s">
        <v>19086</v>
      </c>
      <c r="M1590" s="20" t="s">
        <v>19087</v>
      </c>
      <c r="N1590" s="20" t="s">
        <v>110</v>
      </c>
      <c r="O1590" s="20" t="s">
        <v>18006</v>
      </c>
      <c r="P1590" s="20" t="s">
        <v>14700</v>
      </c>
      <c r="Q1590" s="20"/>
      <c r="R1590" s="20"/>
      <c r="S1590" s="20" t="s">
        <v>19088</v>
      </c>
      <c r="T1590" s="20" t="s">
        <v>14766</v>
      </c>
      <c r="U1590" s="20" t="s">
        <v>15802</v>
      </c>
      <c r="V1590" s="20" t="s">
        <v>18367</v>
      </c>
      <c r="W1590" s="20"/>
      <c r="X1590" s="20"/>
      <c r="Y1590" s="20" t="s">
        <v>69</v>
      </c>
      <c r="Z1590" s="20"/>
      <c r="AA1590" s="20" t="s">
        <v>19090</v>
      </c>
      <c r="AB1590" s="20" t="s">
        <v>69</v>
      </c>
      <c r="AC1590" s="20" t="s">
        <v>14884</v>
      </c>
      <c r="AD1590" s="20" t="s">
        <v>68</v>
      </c>
      <c r="AE1590" s="20" t="s">
        <v>19094</v>
      </c>
      <c r="AF1590" s="20" t="s">
        <v>68</v>
      </c>
      <c r="AG1590" s="20" t="s">
        <v>19095</v>
      </c>
      <c r="AH1590" s="20"/>
      <c r="AI1590" s="20" t="s">
        <v>14887</v>
      </c>
      <c r="AJ1590" s="20" t="s">
        <v>14283</v>
      </c>
      <c r="AK1590" s="20" t="s">
        <v>14283</v>
      </c>
      <c r="AL1590" s="20"/>
      <c r="AM1590" s="20"/>
      <c r="AN1590" s="20" t="s">
        <v>105</v>
      </c>
      <c r="AO1590" s="20"/>
    </row>
    <row r="1591" spans="1:41" x14ac:dyDescent="0.2">
      <c r="A1591" s="20" t="s">
        <v>615</v>
      </c>
      <c r="B1591" s="20" t="s">
        <v>19082</v>
      </c>
      <c r="C1591" s="20" t="s">
        <v>19083</v>
      </c>
      <c r="D1591" s="20" t="s">
        <v>571</v>
      </c>
      <c r="E1591" s="20" t="s">
        <v>618</v>
      </c>
      <c r="F1591" s="20" t="s">
        <v>617</v>
      </c>
      <c r="G1591" s="20" t="s">
        <v>19084</v>
      </c>
      <c r="H1591" s="20" t="s">
        <v>110</v>
      </c>
      <c r="I1591" s="20" t="s">
        <v>19085</v>
      </c>
      <c r="J1591" s="20" t="s">
        <v>102</v>
      </c>
      <c r="K1591" s="20" t="s">
        <v>14696</v>
      </c>
      <c r="L1591" s="20" t="s">
        <v>19086</v>
      </c>
      <c r="M1591" s="20" t="s">
        <v>19087</v>
      </c>
      <c r="N1591" s="20" t="s">
        <v>110</v>
      </c>
      <c r="O1591" s="20" t="s">
        <v>18006</v>
      </c>
      <c r="P1591" s="20" t="s">
        <v>14700</v>
      </c>
      <c r="Q1591" s="20"/>
      <c r="R1591" s="20"/>
      <c r="S1591" s="20" t="s">
        <v>19088</v>
      </c>
      <c r="T1591" s="20" t="s">
        <v>14737</v>
      </c>
      <c r="U1591" s="20" t="s">
        <v>17961</v>
      </c>
      <c r="V1591" s="20" t="s">
        <v>16184</v>
      </c>
      <c r="W1591" s="20"/>
      <c r="X1591" s="20"/>
      <c r="Y1591" s="20" t="s">
        <v>69</v>
      </c>
      <c r="Z1591" s="20"/>
      <c r="AA1591" s="20" t="s">
        <v>19090</v>
      </c>
      <c r="AB1591" s="20" t="s">
        <v>69</v>
      </c>
      <c r="AC1591" s="20" t="s">
        <v>14884</v>
      </c>
      <c r="AD1591" s="20" t="s">
        <v>68</v>
      </c>
      <c r="AE1591" s="20" t="s">
        <v>19094</v>
      </c>
      <c r="AF1591" s="20" t="s">
        <v>68</v>
      </c>
      <c r="AG1591" s="20" t="s">
        <v>19095</v>
      </c>
      <c r="AH1591" s="20"/>
      <c r="AI1591" s="20" t="s">
        <v>14887</v>
      </c>
      <c r="AJ1591" s="20" t="s">
        <v>14283</v>
      </c>
      <c r="AK1591" s="20" t="s">
        <v>14283</v>
      </c>
      <c r="AL1591" s="20"/>
      <c r="AM1591" s="20"/>
      <c r="AN1591" s="20" t="s">
        <v>105</v>
      </c>
      <c r="AO1591" s="20"/>
    </row>
    <row r="1592" spans="1:41" x14ac:dyDescent="0.2">
      <c r="A1592" s="20" t="s">
        <v>615</v>
      </c>
      <c r="B1592" s="20" t="s">
        <v>19082</v>
      </c>
      <c r="C1592" s="20" t="s">
        <v>19083</v>
      </c>
      <c r="D1592" s="20" t="s">
        <v>571</v>
      </c>
      <c r="E1592" s="20" t="s">
        <v>618</v>
      </c>
      <c r="F1592" s="20" t="s">
        <v>617</v>
      </c>
      <c r="G1592" s="20" t="s">
        <v>19084</v>
      </c>
      <c r="H1592" s="20" t="s">
        <v>110</v>
      </c>
      <c r="I1592" s="20" t="s">
        <v>19085</v>
      </c>
      <c r="J1592" s="20" t="s">
        <v>102</v>
      </c>
      <c r="K1592" s="20" t="s">
        <v>14696</v>
      </c>
      <c r="L1592" s="20" t="s">
        <v>19086</v>
      </c>
      <c r="M1592" s="20" t="s">
        <v>19087</v>
      </c>
      <c r="N1592" s="20" t="s">
        <v>110</v>
      </c>
      <c r="O1592" s="20" t="s">
        <v>18006</v>
      </c>
      <c r="P1592" s="20" t="s">
        <v>14700</v>
      </c>
      <c r="Q1592" s="20"/>
      <c r="R1592" s="20"/>
      <c r="S1592" s="20" t="s">
        <v>19088</v>
      </c>
      <c r="T1592" s="20" t="s">
        <v>14790</v>
      </c>
      <c r="U1592" s="20" t="s">
        <v>15806</v>
      </c>
      <c r="V1592" s="20" t="s">
        <v>17814</v>
      </c>
      <c r="W1592" s="20"/>
      <c r="X1592" s="20"/>
      <c r="Y1592" s="20" t="s">
        <v>69</v>
      </c>
      <c r="Z1592" s="20"/>
      <c r="AA1592" s="20" t="s">
        <v>19090</v>
      </c>
      <c r="AB1592" s="20" t="s">
        <v>69</v>
      </c>
      <c r="AC1592" s="20" t="s">
        <v>14884</v>
      </c>
      <c r="AD1592" s="20" t="s">
        <v>68</v>
      </c>
      <c r="AE1592" s="20" t="s">
        <v>19094</v>
      </c>
      <c r="AF1592" s="20" t="s">
        <v>68</v>
      </c>
      <c r="AG1592" s="20" t="s">
        <v>19095</v>
      </c>
      <c r="AH1592" s="20"/>
      <c r="AI1592" s="20" t="s">
        <v>14887</v>
      </c>
      <c r="AJ1592" s="20" t="s">
        <v>14283</v>
      </c>
      <c r="AK1592" s="20" t="s">
        <v>14283</v>
      </c>
      <c r="AL1592" s="20"/>
      <c r="AM1592" s="20"/>
      <c r="AN1592" s="20" t="s">
        <v>105</v>
      </c>
      <c r="AO1592" s="20"/>
    </row>
    <row r="1593" spans="1:41" x14ac:dyDescent="0.2">
      <c r="A1593" s="20" t="s">
        <v>615</v>
      </c>
      <c r="B1593" s="20" t="s">
        <v>19082</v>
      </c>
      <c r="C1593" s="20" t="s">
        <v>19083</v>
      </c>
      <c r="D1593" s="20" t="s">
        <v>571</v>
      </c>
      <c r="E1593" s="20" t="s">
        <v>618</v>
      </c>
      <c r="F1593" s="20" t="s">
        <v>617</v>
      </c>
      <c r="G1593" s="20" t="s">
        <v>19084</v>
      </c>
      <c r="H1593" s="20" t="s">
        <v>110</v>
      </c>
      <c r="I1593" s="20" t="s">
        <v>19085</v>
      </c>
      <c r="J1593" s="20" t="s">
        <v>102</v>
      </c>
      <c r="K1593" s="20" t="s">
        <v>14696</v>
      </c>
      <c r="L1593" s="20" t="s">
        <v>19086</v>
      </c>
      <c r="M1593" s="20" t="s">
        <v>19087</v>
      </c>
      <c r="N1593" s="20" t="s">
        <v>15258</v>
      </c>
      <c r="O1593" s="20" t="s">
        <v>18006</v>
      </c>
      <c r="P1593" s="20" t="s">
        <v>14700</v>
      </c>
      <c r="Q1593" s="20"/>
      <c r="R1593" s="20"/>
      <c r="S1593" s="20" t="s">
        <v>19088</v>
      </c>
      <c r="T1593" s="20" t="s">
        <v>14762</v>
      </c>
      <c r="U1593" s="20" t="s">
        <v>15196</v>
      </c>
      <c r="V1593" s="20" t="s">
        <v>18646</v>
      </c>
      <c r="W1593" s="20"/>
      <c r="X1593" s="20"/>
      <c r="Y1593" s="20" t="s">
        <v>69</v>
      </c>
      <c r="Z1593" s="20"/>
      <c r="AA1593" s="20" t="s">
        <v>19090</v>
      </c>
      <c r="AB1593" s="20" t="s">
        <v>69</v>
      </c>
      <c r="AC1593" s="20" t="s">
        <v>14884</v>
      </c>
      <c r="AD1593" s="20" t="s">
        <v>68</v>
      </c>
      <c r="AE1593" s="20" t="s">
        <v>19096</v>
      </c>
      <c r="AF1593" s="20" t="s">
        <v>68</v>
      </c>
      <c r="AG1593" s="20" t="s">
        <v>15258</v>
      </c>
      <c r="AH1593" s="20"/>
      <c r="AI1593" s="20" t="s">
        <v>14887</v>
      </c>
      <c r="AJ1593" s="20" t="s">
        <v>14283</v>
      </c>
      <c r="AK1593" s="20" t="s">
        <v>14283</v>
      </c>
      <c r="AL1593" s="20"/>
      <c r="AM1593" s="20"/>
      <c r="AN1593" s="20" t="s">
        <v>105</v>
      </c>
      <c r="AO1593" s="20"/>
    </row>
    <row r="1594" spans="1:41" x14ac:dyDescent="0.2">
      <c r="A1594" s="20" t="s">
        <v>615</v>
      </c>
      <c r="B1594" s="20" t="s">
        <v>19082</v>
      </c>
      <c r="C1594" s="20" t="s">
        <v>19083</v>
      </c>
      <c r="D1594" s="20" t="s">
        <v>571</v>
      </c>
      <c r="E1594" s="20" t="s">
        <v>618</v>
      </c>
      <c r="F1594" s="20" t="s">
        <v>617</v>
      </c>
      <c r="G1594" s="20" t="s">
        <v>19084</v>
      </c>
      <c r="H1594" s="20" t="s">
        <v>110</v>
      </c>
      <c r="I1594" s="20" t="s">
        <v>19085</v>
      </c>
      <c r="J1594" s="20" t="s">
        <v>102</v>
      </c>
      <c r="K1594" s="20" t="s">
        <v>14696</v>
      </c>
      <c r="L1594" s="20" t="s">
        <v>19086</v>
      </c>
      <c r="M1594" s="20" t="s">
        <v>19087</v>
      </c>
      <c r="N1594" s="20" t="s">
        <v>15258</v>
      </c>
      <c r="O1594" s="20" t="s">
        <v>18006</v>
      </c>
      <c r="P1594" s="20" t="s">
        <v>14700</v>
      </c>
      <c r="Q1594" s="20"/>
      <c r="R1594" s="20"/>
      <c r="S1594" s="20" t="s">
        <v>19088</v>
      </c>
      <c r="T1594" s="20" t="s">
        <v>14766</v>
      </c>
      <c r="U1594" s="20" t="s">
        <v>14951</v>
      </c>
      <c r="V1594" s="20" t="s">
        <v>16899</v>
      </c>
      <c r="W1594" s="20"/>
      <c r="X1594" s="20"/>
      <c r="Y1594" s="20" t="s">
        <v>69</v>
      </c>
      <c r="Z1594" s="20"/>
      <c r="AA1594" s="20" t="s">
        <v>19090</v>
      </c>
      <c r="AB1594" s="20" t="s">
        <v>69</v>
      </c>
      <c r="AC1594" s="20" t="s">
        <v>14884</v>
      </c>
      <c r="AD1594" s="20" t="s">
        <v>68</v>
      </c>
      <c r="AE1594" s="20" t="s">
        <v>19096</v>
      </c>
      <c r="AF1594" s="20" t="s">
        <v>68</v>
      </c>
      <c r="AG1594" s="20" t="s">
        <v>15258</v>
      </c>
      <c r="AH1594" s="20"/>
      <c r="AI1594" s="20" t="s">
        <v>14887</v>
      </c>
      <c r="AJ1594" s="20" t="s">
        <v>14283</v>
      </c>
      <c r="AK1594" s="20" t="s">
        <v>14283</v>
      </c>
      <c r="AL1594" s="20"/>
      <c r="AM1594" s="20"/>
      <c r="AN1594" s="20" t="s">
        <v>105</v>
      </c>
      <c r="AO1594" s="20"/>
    </row>
    <row r="1595" spans="1:41" x14ac:dyDescent="0.2">
      <c r="A1595" s="20" t="s">
        <v>615</v>
      </c>
      <c r="B1595" s="20" t="s">
        <v>19082</v>
      </c>
      <c r="C1595" s="20" t="s">
        <v>19083</v>
      </c>
      <c r="D1595" s="20" t="s">
        <v>571</v>
      </c>
      <c r="E1595" s="20" t="s">
        <v>618</v>
      </c>
      <c r="F1595" s="20" t="s">
        <v>617</v>
      </c>
      <c r="G1595" s="20" t="s">
        <v>19084</v>
      </c>
      <c r="H1595" s="20" t="s">
        <v>110</v>
      </c>
      <c r="I1595" s="20" t="s">
        <v>19085</v>
      </c>
      <c r="J1595" s="20" t="s">
        <v>102</v>
      </c>
      <c r="K1595" s="20" t="s">
        <v>14696</v>
      </c>
      <c r="L1595" s="20" t="s">
        <v>19086</v>
      </c>
      <c r="M1595" s="20" t="s">
        <v>19087</v>
      </c>
      <c r="N1595" s="20" t="s">
        <v>15258</v>
      </c>
      <c r="O1595" s="20" t="s">
        <v>18006</v>
      </c>
      <c r="P1595" s="20" t="s">
        <v>14700</v>
      </c>
      <c r="Q1595" s="20"/>
      <c r="R1595" s="20"/>
      <c r="S1595" s="20" t="s">
        <v>19088</v>
      </c>
      <c r="T1595" s="20" t="s">
        <v>14737</v>
      </c>
      <c r="U1595" s="20" t="s">
        <v>16866</v>
      </c>
      <c r="V1595" s="20" t="s">
        <v>15806</v>
      </c>
      <c r="W1595" s="20"/>
      <c r="X1595" s="20"/>
      <c r="Y1595" s="20" t="s">
        <v>69</v>
      </c>
      <c r="Z1595" s="20"/>
      <c r="AA1595" s="20" t="s">
        <v>19090</v>
      </c>
      <c r="AB1595" s="20" t="s">
        <v>69</v>
      </c>
      <c r="AC1595" s="20" t="s">
        <v>14884</v>
      </c>
      <c r="AD1595" s="20" t="s">
        <v>68</v>
      </c>
      <c r="AE1595" s="20" t="s">
        <v>19096</v>
      </c>
      <c r="AF1595" s="20" t="s">
        <v>68</v>
      </c>
      <c r="AG1595" s="20" t="s">
        <v>15258</v>
      </c>
      <c r="AH1595" s="20"/>
      <c r="AI1595" s="20" t="s">
        <v>14887</v>
      </c>
      <c r="AJ1595" s="20" t="s">
        <v>14283</v>
      </c>
      <c r="AK1595" s="20" t="s">
        <v>14283</v>
      </c>
      <c r="AL1595" s="20"/>
      <c r="AM1595" s="20"/>
      <c r="AN1595" s="20" t="s">
        <v>105</v>
      </c>
      <c r="AO1595" s="20"/>
    </row>
    <row r="1596" spans="1:41" x14ac:dyDescent="0.2">
      <c r="A1596" s="20" t="s">
        <v>615</v>
      </c>
      <c r="B1596" s="20" t="s">
        <v>19082</v>
      </c>
      <c r="C1596" s="20" t="s">
        <v>19083</v>
      </c>
      <c r="D1596" s="20" t="s">
        <v>571</v>
      </c>
      <c r="E1596" s="20" t="s">
        <v>618</v>
      </c>
      <c r="F1596" s="20" t="s">
        <v>617</v>
      </c>
      <c r="G1596" s="20" t="s">
        <v>19084</v>
      </c>
      <c r="H1596" s="20" t="s">
        <v>110</v>
      </c>
      <c r="I1596" s="20" t="s">
        <v>19085</v>
      </c>
      <c r="J1596" s="20" t="s">
        <v>102</v>
      </c>
      <c r="K1596" s="20" t="s">
        <v>14696</v>
      </c>
      <c r="L1596" s="20" t="s">
        <v>19086</v>
      </c>
      <c r="M1596" s="20" t="s">
        <v>19087</v>
      </c>
      <c r="N1596" s="20" t="s">
        <v>15258</v>
      </c>
      <c r="O1596" s="20" t="s">
        <v>18006</v>
      </c>
      <c r="P1596" s="20" t="s">
        <v>14700</v>
      </c>
      <c r="Q1596" s="20"/>
      <c r="R1596" s="20"/>
      <c r="S1596" s="20" t="s">
        <v>19088</v>
      </c>
      <c r="T1596" s="20" t="s">
        <v>14790</v>
      </c>
      <c r="U1596" s="20" t="s">
        <v>18560</v>
      </c>
      <c r="V1596" s="20" t="s">
        <v>16812</v>
      </c>
      <c r="W1596" s="20"/>
      <c r="X1596" s="20"/>
      <c r="Y1596" s="20" t="s">
        <v>69</v>
      </c>
      <c r="Z1596" s="20"/>
      <c r="AA1596" s="20" t="s">
        <v>19090</v>
      </c>
      <c r="AB1596" s="20" t="s">
        <v>69</v>
      </c>
      <c r="AC1596" s="20" t="s">
        <v>14884</v>
      </c>
      <c r="AD1596" s="20" t="s">
        <v>68</v>
      </c>
      <c r="AE1596" s="20" t="s">
        <v>19096</v>
      </c>
      <c r="AF1596" s="20" t="s">
        <v>68</v>
      </c>
      <c r="AG1596" s="20" t="s">
        <v>15258</v>
      </c>
      <c r="AH1596" s="20"/>
      <c r="AI1596" s="20" t="s">
        <v>14887</v>
      </c>
      <c r="AJ1596" s="20" t="s">
        <v>14283</v>
      </c>
      <c r="AK1596" s="20" t="s">
        <v>14283</v>
      </c>
      <c r="AL1596" s="20"/>
      <c r="AM1596" s="20"/>
      <c r="AN1596" s="20" t="s">
        <v>105</v>
      </c>
      <c r="AO1596" s="20"/>
    </row>
    <row r="1597" spans="1:41" x14ac:dyDescent="0.2">
      <c r="A1597" s="20" t="s">
        <v>615</v>
      </c>
      <c r="B1597" s="20" t="s">
        <v>19082</v>
      </c>
      <c r="C1597" s="20" t="s">
        <v>19083</v>
      </c>
      <c r="D1597" s="20" t="s">
        <v>571</v>
      </c>
      <c r="E1597" s="20" t="s">
        <v>618</v>
      </c>
      <c r="F1597" s="20" t="s">
        <v>617</v>
      </c>
      <c r="G1597" s="20" t="s">
        <v>19084</v>
      </c>
      <c r="H1597" s="20" t="s">
        <v>110</v>
      </c>
      <c r="I1597" s="20" t="s">
        <v>19085</v>
      </c>
      <c r="J1597" s="20" t="s">
        <v>102</v>
      </c>
      <c r="K1597" s="20" t="s">
        <v>14696</v>
      </c>
      <c r="L1597" s="20" t="s">
        <v>19086</v>
      </c>
      <c r="M1597" s="20" t="s">
        <v>19087</v>
      </c>
      <c r="N1597" s="20" t="s">
        <v>14746</v>
      </c>
      <c r="O1597" s="20" t="s">
        <v>18006</v>
      </c>
      <c r="P1597" s="20" t="s">
        <v>14700</v>
      </c>
      <c r="Q1597" s="20"/>
      <c r="R1597" s="20"/>
      <c r="S1597" s="20" t="s">
        <v>19088</v>
      </c>
      <c r="T1597" s="20" t="s">
        <v>14762</v>
      </c>
      <c r="U1597" s="20" t="s">
        <v>14945</v>
      </c>
      <c r="V1597" s="20" t="s">
        <v>19097</v>
      </c>
      <c r="W1597" s="20"/>
      <c r="X1597" s="20"/>
      <c r="Y1597" s="20" t="s">
        <v>69</v>
      </c>
      <c r="Z1597" s="20"/>
      <c r="AA1597" s="20" t="s">
        <v>19090</v>
      </c>
      <c r="AB1597" s="20" t="s">
        <v>69</v>
      </c>
      <c r="AC1597" s="20" t="s">
        <v>14884</v>
      </c>
      <c r="AD1597" s="20" t="s">
        <v>68</v>
      </c>
      <c r="AE1597" s="20" t="s">
        <v>19098</v>
      </c>
      <c r="AF1597" s="20" t="s">
        <v>68</v>
      </c>
      <c r="AG1597" s="20" t="s">
        <v>19067</v>
      </c>
      <c r="AH1597" s="20"/>
      <c r="AI1597" s="20" t="s">
        <v>14887</v>
      </c>
      <c r="AJ1597" s="20" t="s">
        <v>14283</v>
      </c>
      <c r="AK1597" s="20" t="s">
        <v>14283</v>
      </c>
      <c r="AL1597" s="20"/>
      <c r="AM1597" s="20"/>
      <c r="AN1597" s="20" t="s">
        <v>105</v>
      </c>
      <c r="AO1597" s="20"/>
    </row>
    <row r="1598" spans="1:41" x14ac:dyDescent="0.2">
      <c r="A1598" s="20" t="s">
        <v>615</v>
      </c>
      <c r="B1598" s="20" t="s">
        <v>19082</v>
      </c>
      <c r="C1598" s="20" t="s">
        <v>19083</v>
      </c>
      <c r="D1598" s="20" t="s">
        <v>571</v>
      </c>
      <c r="E1598" s="20" t="s">
        <v>618</v>
      </c>
      <c r="F1598" s="20" t="s">
        <v>617</v>
      </c>
      <c r="G1598" s="20" t="s">
        <v>19084</v>
      </c>
      <c r="H1598" s="20" t="s">
        <v>110</v>
      </c>
      <c r="I1598" s="20" t="s">
        <v>19085</v>
      </c>
      <c r="J1598" s="20" t="s">
        <v>102</v>
      </c>
      <c r="K1598" s="20" t="s">
        <v>14696</v>
      </c>
      <c r="L1598" s="20" t="s">
        <v>19086</v>
      </c>
      <c r="M1598" s="20" t="s">
        <v>19087</v>
      </c>
      <c r="N1598" s="20" t="s">
        <v>14746</v>
      </c>
      <c r="O1598" s="20" t="s">
        <v>18006</v>
      </c>
      <c r="P1598" s="20" t="s">
        <v>14700</v>
      </c>
      <c r="Q1598" s="20"/>
      <c r="R1598" s="20"/>
      <c r="S1598" s="20" t="s">
        <v>19088</v>
      </c>
      <c r="T1598" s="20" t="s">
        <v>14766</v>
      </c>
      <c r="U1598" s="20" t="s">
        <v>16812</v>
      </c>
      <c r="V1598" s="20" t="s">
        <v>15532</v>
      </c>
      <c r="W1598" s="20"/>
      <c r="X1598" s="20"/>
      <c r="Y1598" s="20" t="s">
        <v>69</v>
      </c>
      <c r="Z1598" s="20"/>
      <c r="AA1598" s="20" t="s">
        <v>19090</v>
      </c>
      <c r="AB1598" s="20" t="s">
        <v>69</v>
      </c>
      <c r="AC1598" s="20" t="s">
        <v>14884</v>
      </c>
      <c r="AD1598" s="20" t="s">
        <v>68</v>
      </c>
      <c r="AE1598" s="20" t="s">
        <v>19099</v>
      </c>
      <c r="AF1598" s="20" t="s">
        <v>68</v>
      </c>
      <c r="AG1598" s="20" t="s">
        <v>19067</v>
      </c>
      <c r="AH1598" s="20"/>
      <c r="AI1598" s="20" t="s">
        <v>14887</v>
      </c>
      <c r="AJ1598" s="20" t="s">
        <v>14283</v>
      </c>
      <c r="AK1598" s="20" t="s">
        <v>14283</v>
      </c>
      <c r="AL1598" s="20"/>
      <c r="AM1598" s="20"/>
      <c r="AN1598" s="20" t="s">
        <v>105</v>
      </c>
      <c r="AO1598" s="20"/>
    </row>
    <row r="1599" spans="1:41" x14ac:dyDescent="0.2">
      <c r="A1599" s="20" t="s">
        <v>615</v>
      </c>
      <c r="B1599" s="20" t="s">
        <v>19082</v>
      </c>
      <c r="C1599" s="20" t="s">
        <v>19083</v>
      </c>
      <c r="D1599" s="20" t="s">
        <v>571</v>
      </c>
      <c r="E1599" s="20" t="s">
        <v>618</v>
      </c>
      <c r="F1599" s="20" t="s">
        <v>617</v>
      </c>
      <c r="G1599" s="20" t="s">
        <v>19084</v>
      </c>
      <c r="H1599" s="20" t="s">
        <v>110</v>
      </c>
      <c r="I1599" s="20" t="s">
        <v>19085</v>
      </c>
      <c r="J1599" s="20" t="s">
        <v>102</v>
      </c>
      <c r="K1599" s="20" t="s">
        <v>14696</v>
      </c>
      <c r="L1599" s="20" t="s">
        <v>19086</v>
      </c>
      <c r="M1599" s="20" t="s">
        <v>19087</v>
      </c>
      <c r="N1599" s="20" t="s">
        <v>14746</v>
      </c>
      <c r="O1599" s="20" t="s">
        <v>18006</v>
      </c>
      <c r="P1599" s="20" t="s">
        <v>14700</v>
      </c>
      <c r="Q1599" s="20"/>
      <c r="R1599" s="20"/>
      <c r="S1599" s="20" t="s">
        <v>19088</v>
      </c>
      <c r="T1599" s="20" t="s">
        <v>14737</v>
      </c>
      <c r="U1599" s="20" t="s">
        <v>19100</v>
      </c>
      <c r="V1599" s="20" t="s">
        <v>19101</v>
      </c>
      <c r="W1599" s="20"/>
      <c r="X1599" s="20"/>
      <c r="Y1599" s="20" t="s">
        <v>69</v>
      </c>
      <c r="Z1599" s="20"/>
      <c r="AA1599" s="20" t="s">
        <v>19090</v>
      </c>
      <c r="AB1599" s="20" t="s">
        <v>69</v>
      </c>
      <c r="AC1599" s="20" t="s">
        <v>14884</v>
      </c>
      <c r="AD1599" s="20" t="s">
        <v>68</v>
      </c>
      <c r="AE1599" s="20" t="s">
        <v>19098</v>
      </c>
      <c r="AF1599" s="20" t="s">
        <v>68</v>
      </c>
      <c r="AG1599" s="20" t="s">
        <v>19067</v>
      </c>
      <c r="AH1599" s="20"/>
      <c r="AI1599" s="20" t="s">
        <v>14887</v>
      </c>
      <c r="AJ1599" s="20" t="s">
        <v>14283</v>
      </c>
      <c r="AK1599" s="20" t="s">
        <v>14283</v>
      </c>
      <c r="AL1599" s="20"/>
      <c r="AM1599" s="20"/>
      <c r="AN1599" s="20" t="s">
        <v>105</v>
      </c>
      <c r="AO1599" s="20"/>
    </row>
    <row r="1600" spans="1:41" x14ac:dyDescent="0.2">
      <c r="A1600" s="20" t="s">
        <v>615</v>
      </c>
      <c r="B1600" s="20" t="s">
        <v>19082</v>
      </c>
      <c r="C1600" s="20" t="s">
        <v>19083</v>
      </c>
      <c r="D1600" s="20" t="s">
        <v>571</v>
      </c>
      <c r="E1600" s="20" t="s">
        <v>618</v>
      </c>
      <c r="F1600" s="20" t="s">
        <v>617</v>
      </c>
      <c r="G1600" s="20" t="s">
        <v>19084</v>
      </c>
      <c r="H1600" s="20" t="s">
        <v>110</v>
      </c>
      <c r="I1600" s="20" t="s">
        <v>19085</v>
      </c>
      <c r="J1600" s="20" t="s">
        <v>102</v>
      </c>
      <c r="K1600" s="20" t="s">
        <v>14696</v>
      </c>
      <c r="L1600" s="20" t="s">
        <v>19086</v>
      </c>
      <c r="M1600" s="20" t="s">
        <v>19087</v>
      </c>
      <c r="N1600" s="20" t="s">
        <v>14746</v>
      </c>
      <c r="O1600" s="20" t="s">
        <v>18006</v>
      </c>
      <c r="P1600" s="20" t="s">
        <v>14700</v>
      </c>
      <c r="Q1600" s="20"/>
      <c r="R1600" s="20"/>
      <c r="S1600" s="20" t="s">
        <v>19088</v>
      </c>
      <c r="T1600" s="20" t="s">
        <v>14790</v>
      </c>
      <c r="U1600" s="20" t="s">
        <v>14945</v>
      </c>
      <c r="V1600" s="20" t="s">
        <v>19102</v>
      </c>
      <c r="W1600" s="20"/>
      <c r="X1600" s="20"/>
      <c r="Y1600" s="20" t="s">
        <v>69</v>
      </c>
      <c r="Z1600" s="20"/>
      <c r="AA1600" s="20" t="s">
        <v>19090</v>
      </c>
      <c r="AB1600" s="20" t="s">
        <v>69</v>
      </c>
      <c r="AC1600" s="20" t="s">
        <v>14884</v>
      </c>
      <c r="AD1600" s="20" t="s">
        <v>68</v>
      </c>
      <c r="AE1600" s="20" t="s">
        <v>19098</v>
      </c>
      <c r="AF1600" s="20" t="s">
        <v>68</v>
      </c>
      <c r="AG1600" s="20" t="s">
        <v>19067</v>
      </c>
      <c r="AH1600" s="20"/>
      <c r="AI1600" s="20" t="s">
        <v>14887</v>
      </c>
      <c r="AJ1600" s="20" t="s">
        <v>14283</v>
      </c>
      <c r="AK1600" s="20" t="s">
        <v>14283</v>
      </c>
      <c r="AL1600" s="20"/>
      <c r="AM1600" s="20"/>
      <c r="AN1600" s="20" t="s">
        <v>105</v>
      </c>
      <c r="AO1600" s="20"/>
    </row>
    <row r="1601" spans="1:41" x14ac:dyDescent="0.2">
      <c r="A1601" s="20" t="s">
        <v>633</v>
      </c>
      <c r="B1601" s="20" t="s">
        <v>19103</v>
      </c>
      <c r="C1601" s="20" t="s">
        <v>19104</v>
      </c>
      <c r="D1601" s="20" t="s">
        <v>571</v>
      </c>
      <c r="E1601" s="20" t="s">
        <v>636</v>
      </c>
      <c r="F1601" s="20" t="s">
        <v>635</v>
      </c>
      <c r="G1601" s="20" t="s">
        <v>19105</v>
      </c>
      <c r="H1601" s="20" t="s">
        <v>14804</v>
      </c>
      <c r="I1601" s="20" t="s">
        <v>19106</v>
      </c>
      <c r="J1601" s="20" t="s">
        <v>101</v>
      </c>
      <c r="K1601" s="20" t="s">
        <v>14696</v>
      </c>
      <c r="L1601" s="20" t="s">
        <v>17825</v>
      </c>
      <c r="M1601" s="20" t="s">
        <v>14788</v>
      </c>
      <c r="N1601" s="20" t="s">
        <v>14698</v>
      </c>
      <c r="O1601" s="20" t="s">
        <v>14772</v>
      </c>
      <c r="P1601" s="20" t="s">
        <v>14735</v>
      </c>
      <c r="Q1601" s="20"/>
      <c r="R1601" s="20"/>
      <c r="S1601" s="20" t="s">
        <v>19107</v>
      </c>
      <c r="T1601" s="20" t="s">
        <v>14709</v>
      </c>
      <c r="U1601" s="20" t="s">
        <v>19108</v>
      </c>
      <c r="V1601" s="20" t="s">
        <v>19109</v>
      </c>
      <c r="W1601" s="20"/>
      <c r="X1601" s="20"/>
      <c r="Y1601" s="20" t="s">
        <v>68</v>
      </c>
      <c r="Z1601" s="20"/>
      <c r="AA1601" s="20" t="s">
        <v>19110</v>
      </c>
      <c r="AB1601" s="20" t="s">
        <v>68</v>
      </c>
      <c r="AC1601" s="20"/>
      <c r="AD1601" s="20"/>
      <c r="AE1601" s="20" t="s">
        <v>19111</v>
      </c>
      <c r="AF1601" s="20" t="s">
        <v>68</v>
      </c>
      <c r="AG1601" s="20" t="s">
        <v>19112</v>
      </c>
      <c r="AH1601" s="20"/>
      <c r="AI1601" s="20"/>
      <c r="AJ1601" s="20" t="s">
        <v>14276</v>
      </c>
      <c r="AK1601" s="20"/>
      <c r="AL1601" s="20" t="s">
        <v>14229</v>
      </c>
      <c r="AM1601" s="20" t="s">
        <v>14910</v>
      </c>
      <c r="AN1601" s="20" t="s">
        <v>110</v>
      </c>
      <c r="AO1601" s="20"/>
    </row>
    <row r="1602" spans="1:41" x14ac:dyDescent="0.2">
      <c r="A1602" s="20" t="s">
        <v>633</v>
      </c>
      <c r="B1602" s="20" t="s">
        <v>19103</v>
      </c>
      <c r="C1602" s="20" t="s">
        <v>19104</v>
      </c>
      <c r="D1602" s="20" t="s">
        <v>571</v>
      </c>
      <c r="E1602" s="20" t="s">
        <v>636</v>
      </c>
      <c r="F1602" s="20" t="s">
        <v>635</v>
      </c>
      <c r="G1602" s="20" t="s">
        <v>19105</v>
      </c>
      <c r="H1602" s="20" t="s">
        <v>14804</v>
      </c>
      <c r="I1602" s="20" t="s">
        <v>19106</v>
      </c>
      <c r="J1602" s="20" t="s">
        <v>101</v>
      </c>
      <c r="K1602" s="20" t="s">
        <v>14696</v>
      </c>
      <c r="L1602" s="20" t="s">
        <v>17825</v>
      </c>
      <c r="M1602" s="20" t="s">
        <v>14788</v>
      </c>
      <c r="N1602" s="20" t="s">
        <v>14698</v>
      </c>
      <c r="O1602" s="20" t="s">
        <v>14772</v>
      </c>
      <c r="P1602" s="20" t="s">
        <v>14735</v>
      </c>
      <c r="Q1602" s="20"/>
      <c r="R1602" s="20"/>
      <c r="S1602" s="20" t="s">
        <v>19107</v>
      </c>
      <c r="T1602" s="20" t="s">
        <v>14814</v>
      </c>
      <c r="U1602" s="20" t="s">
        <v>17286</v>
      </c>
      <c r="V1602" s="20" t="s">
        <v>16257</v>
      </c>
      <c r="W1602" s="20"/>
      <c r="X1602" s="20"/>
      <c r="Y1602" s="20" t="s">
        <v>68</v>
      </c>
      <c r="Z1602" s="20"/>
      <c r="AA1602" s="20" t="s">
        <v>19110</v>
      </c>
      <c r="AB1602" s="20" t="s">
        <v>68</v>
      </c>
      <c r="AC1602" s="20"/>
      <c r="AD1602" s="20"/>
      <c r="AE1602" s="20" t="s">
        <v>19113</v>
      </c>
      <c r="AF1602" s="20" t="s">
        <v>68</v>
      </c>
      <c r="AG1602" s="20" t="s">
        <v>19112</v>
      </c>
      <c r="AH1602" s="20"/>
      <c r="AI1602" s="20"/>
      <c r="AJ1602" s="20" t="s">
        <v>14276</v>
      </c>
      <c r="AK1602" s="20"/>
      <c r="AL1602" s="20" t="s">
        <v>14229</v>
      </c>
      <c r="AM1602" s="20" t="s">
        <v>14910</v>
      </c>
      <c r="AN1602" s="20" t="s">
        <v>110</v>
      </c>
      <c r="AO1602" s="20"/>
    </row>
    <row r="1603" spans="1:41" x14ac:dyDescent="0.2">
      <c r="A1603" s="20" t="s">
        <v>633</v>
      </c>
      <c r="B1603" s="20" t="s">
        <v>19114</v>
      </c>
      <c r="C1603" s="20" t="s">
        <v>19104</v>
      </c>
      <c r="D1603" s="20" t="s">
        <v>571</v>
      </c>
      <c r="E1603" s="20" t="s">
        <v>636</v>
      </c>
      <c r="F1603" s="20" t="s">
        <v>635</v>
      </c>
      <c r="G1603" s="20" t="s">
        <v>19105</v>
      </c>
      <c r="H1603" s="20" t="s">
        <v>14804</v>
      </c>
      <c r="I1603" s="20" t="s">
        <v>19115</v>
      </c>
      <c r="J1603" s="20" t="s">
        <v>101</v>
      </c>
      <c r="K1603" s="20" t="s">
        <v>14696</v>
      </c>
      <c r="L1603" s="20" t="s">
        <v>17825</v>
      </c>
      <c r="M1603" s="20" t="s">
        <v>14788</v>
      </c>
      <c r="N1603" s="20" t="s">
        <v>14698</v>
      </c>
      <c r="O1603" s="20" t="s">
        <v>14772</v>
      </c>
      <c r="P1603" s="20" t="s">
        <v>14735</v>
      </c>
      <c r="Q1603" s="20"/>
      <c r="R1603" s="20"/>
      <c r="S1603" s="20" t="s">
        <v>19107</v>
      </c>
      <c r="T1603" s="20" t="s">
        <v>14709</v>
      </c>
      <c r="U1603" s="20" t="s">
        <v>19116</v>
      </c>
      <c r="V1603" s="20" t="s">
        <v>19117</v>
      </c>
      <c r="W1603" s="20"/>
      <c r="X1603" s="20"/>
      <c r="Y1603" s="20" t="s">
        <v>68</v>
      </c>
      <c r="Z1603" s="20"/>
      <c r="AA1603" s="20" t="s">
        <v>19110</v>
      </c>
      <c r="AB1603" s="20" t="s">
        <v>68</v>
      </c>
      <c r="AC1603" s="20"/>
      <c r="AD1603" s="20"/>
      <c r="AE1603" s="20" t="s">
        <v>19118</v>
      </c>
      <c r="AF1603" s="20" t="s">
        <v>68</v>
      </c>
      <c r="AG1603" s="20" t="s">
        <v>19119</v>
      </c>
      <c r="AH1603" s="20"/>
      <c r="AI1603" s="20"/>
      <c r="AJ1603" s="20" t="s">
        <v>14276</v>
      </c>
      <c r="AK1603" s="20"/>
      <c r="AL1603" s="20" t="s">
        <v>14229</v>
      </c>
      <c r="AM1603" s="20" t="s">
        <v>14910</v>
      </c>
      <c r="AN1603" s="20" t="s">
        <v>110</v>
      </c>
      <c r="AO1603" s="20"/>
    </row>
    <row r="1604" spans="1:41" x14ac:dyDescent="0.2">
      <c r="A1604" s="20" t="s">
        <v>633</v>
      </c>
      <c r="B1604" s="20" t="s">
        <v>19114</v>
      </c>
      <c r="C1604" s="20" t="s">
        <v>19104</v>
      </c>
      <c r="D1604" s="20" t="s">
        <v>571</v>
      </c>
      <c r="E1604" s="20" t="s">
        <v>636</v>
      </c>
      <c r="F1604" s="20" t="s">
        <v>635</v>
      </c>
      <c r="G1604" s="20" t="s">
        <v>19105</v>
      </c>
      <c r="H1604" s="20" t="s">
        <v>14804</v>
      </c>
      <c r="I1604" s="20" t="s">
        <v>19115</v>
      </c>
      <c r="J1604" s="20" t="s">
        <v>101</v>
      </c>
      <c r="K1604" s="20" t="s">
        <v>14696</v>
      </c>
      <c r="L1604" s="20" t="s">
        <v>17825</v>
      </c>
      <c r="M1604" s="20" t="s">
        <v>14788</v>
      </c>
      <c r="N1604" s="20" t="s">
        <v>14698</v>
      </c>
      <c r="O1604" s="20" t="s">
        <v>14772</v>
      </c>
      <c r="P1604" s="20" t="s">
        <v>14735</v>
      </c>
      <c r="Q1604" s="20"/>
      <c r="R1604" s="20"/>
      <c r="S1604" s="20" t="s">
        <v>19107</v>
      </c>
      <c r="T1604" s="20" t="s">
        <v>14814</v>
      </c>
      <c r="U1604" s="20" t="s">
        <v>15209</v>
      </c>
      <c r="V1604" s="20" t="s">
        <v>17335</v>
      </c>
      <c r="W1604" s="20"/>
      <c r="X1604" s="20"/>
      <c r="Y1604" s="20" t="s">
        <v>68</v>
      </c>
      <c r="Z1604" s="20"/>
      <c r="AA1604" s="20" t="s">
        <v>19110</v>
      </c>
      <c r="AB1604" s="20" t="s">
        <v>68</v>
      </c>
      <c r="AC1604" s="20"/>
      <c r="AD1604" s="20"/>
      <c r="AE1604" s="20" t="s">
        <v>19120</v>
      </c>
      <c r="AF1604" s="20" t="s">
        <v>68</v>
      </c>
      <c r="AG1604" s="20" t="s">
        <v>19119</v>
      </c>
      <c r="AH1604" s="20"/>
      <c r="AI1604" s="20"/>
      <c r="AJ1604" s="20" t="s">
        <v>14276</v>
      </c>
      <c r="AK1604" s="20"/>
      <c r="AL1604" s="20" t="s">
        <v>14229</v>
      </c>
      <c r="AM1604" s="20" t="s">
        <v>14910</v>
      </c>
      <c r="AN1604" s="20" t="s">
        <v>110</v>
      </c>
      <c r="AO1604" s="20"/>
    </row>
    <row r="1605" spans="1:41" x14ac:dyDescent="0.2">
      <c r="A1605" s="20" t="s">
        <v>633</v>
      </c>
      <c r="B1605" s="20" t="s">
        <v>19121</v>
      </c>
      <c r="C1605" s="20" t="s">
        <v>19104</v>
      </c>
      <c r="D1605" s="20" t="s">
        <v>571</v>
      </c>
      <c r="E1605" s="20" t="s">
        <v>636</v>
      </c>
      <c r="F1605" s="20" t="s">
        <v>635</v>
      </c>
      <c r="G1605" s="20" t="s">
        <v>19105</v>
      </c>
      <c r="H1605" s="20" t="s">
        <v>14804</v>
      </c>
      <c r="I1605" s="20" t="s">
        <v>19122</v>
      </c>
      <c r="J1605" s="20" t="s">
        <v>101</v>
      </c>
      <c r="K1605" s="20" t="s">
        <v>14696</v>
      </c>
      <c r="L1605" s="20" t="s">
        <v>17825</v>
      </c>
      <c r="M1605" s="20" t="s">
        <v>14788</v>
      </c>
      <c r="N1605" s="20" t="s">
        <v>14698</v>
      </c>
      <c r="O1605" s="20" t="s">
        <v>14772</v>
      </c>
      <c r="P1605" s="20" t="s">
        <v>14735</v>
      </c>
      <c r="Q1605" s="20"/>
      <c r="R1605" s="20"/>
      <c r="S1605" s="20" t="s">
        <v>19107</v>
      </c>
      <c r="T1605" s="20" t="s">
        <v>14709</v>
      </c>
      <c r="U1605" s="20" t="s">
        <v>19123</v>
      </c>
      <c r="V1605" s="20" t="s">
        <v>19124</v>
      </c>
      <c r="W1605" s="20"/>
      <c r="X1605" s="20"/>
      <c r="Y1605" s="20" t="s">
        <v>68</v>
      </c>
      <c r="Z1605" s="20"/>
      <c r="AA1605" s="20" t="s">
        <v>19110</v>
      </c>
      <c r="AB1605" s="20" t="s">
        <v>68</v>
      </c>
      <c r="AC1605" s="20"/>
      <c r="AD1605" s="20"/>
      <c r="AE1605" s="20" t="s">
        <v>19125</v>
      </c>
      <c r="AF1605" s="20" t="s">
        <v>68</v>
      </c>
      <c r="AG1605" s="20" t="s">
        <v>19126</v>
      </c>
      <c r="AH1605" s="20"/>
      <c r="AI1605" s="20"/>
      <c r="AJ1605" s="20" t="s">
        <v>14276</v>
      </c>
      <c r="AK1605" s="20"/>
      <c r="AL1605" s="20" t="s">
        <v>14229</v>
      </c>
      <c r="AM1605" s="20" t="s">
        <v>14910</v>
      </c>
      <c r="AN1605" s="20" t="s">
        <v>110</v>
      </c>
      <c r="AO1605" s="20"/>
    </row>
    <row r="1606" spans="1:41" x14ac:dyDescent="0.2">
      <c r="A1606" s="20" t="s">
        <v>633</v>
      </c>
      <c r="B1606" s="20" t="s">
        <v>19121</v>
      </c>
      <c r="C1606" s="20" t="s">
        <v>19104</v>
      </c>
      <c r="D1606" s="20" t="s">
        <v>571</v>
      </c>
      <c r="E1606" s="20" t="s">
        <v>636</v>
      </c>
      <c r="F1606" s="20" t="s">
        <v>635</v>
      </c>
      <c r="G1606" s="20" t="s">
        <v>19105</v>
      </c>
      <c r="H1606" s="20" t="s">
        <v>14804</v>
      </c>
      <c r="I1606" s="20" t="s">
        <v>19122</v>
      </c>
      <c r="J1606" s="20" t="s">
        <v>101</v>
      </c>
      <c r="K1606" s="20" t="s">
        <v>14696</v>
      </c>
      <c r="L1606" s="20" t="s">
        <v>17825</v>
      </c>
      <c r="M1606" s="20" t="s">
        <v>14788</v>
      </c>
      <c r="N1606" s="20" t="s">
        <v>14698</v>
      </c>
      <c r="O1606" s="20" t="s">
        <v>14772</v>
      </c>
      <c r="P1606" s="20" t="s">
        <v>14735</v>
      </c>
      <c r="Q1606" s="20"/>
      <c r="R1606" s="20"/>
      <c r="S1606" s="20" t="s">
        <v>19107</v>
      </c>
      <c r="T1606" s="20" t="s">
        <v>14814</v>
      </c>
      <c r="U1606" s="20" t="s">
        <v>19127</v>
      </c>
      <c r="V1606" s="20" t="s">
        <v>15618</v>
      </c>
      <c r="W1606" s="20"/>
      <c r="X1606" s="20"/>
      <c r="Y1606" s="20" t="s">
        <v>68</v>
      </c>
      <c r="Z1606" s="20"/>
      <c r="AA1606" s="20" t="s">
        <v>19110</v>
      </c>
      <c r="AB1606" s="20" t="s">
        <v>68</v>
      </c>
      <c r="AC1606" s="20"/>
      <c r="AD1606" s="20"/>
      <c r="AE1606" s="20" t="s">
        <v>19128</v>
      </c>
      <c r="AF1606" s="20" t="s">
        <v>68</v>
      </c>
      <c r="AG1606" s="20" t="s">
        <v>19126</v>
      </c>
      <c r="AH1606" s="20"/>
      <c r="AI1606" s="20"/>
      <c r="AJ1606" s="20" t="s">
        <v>14276</v>
      </c>
      <c r="AK1606" s="20"/>
      <c r="AL1606" s="20" t="s">
        <v>14229</v>
      </c>
      <c r="AM1606" s="20" t="s">
        <v>14910</v>
      </c>
      <c r="AN1606" s="20" t="s">
        <v>110</v>
      </c>
      <c r="AO1606" s="20"/>
    </row>
    <row r="1607" spans="1:41" x14ac:dyDescent="0.2">
      <c r="A1607" s="20" t="s">
        <v>633</v>
      </c>
      <c r="B1607" s="20" t="s">
        <v>19129</v>
      </c>
      <c r="C1607" s="20" t="s">
        <v>19104</v>
      </c>
      <c r="D1607" s="20" t="s">
        <v>571</v>
      </c>
      <c r="E1607" s="20" t="s">
        <v>636</v>
      </c>
      <c r="F1607" s="20" t="s">
        <v>635</v>
      </c>
      <c r="G1607" s="20" t="s">
        <v>19105</v>
      </c>
      <c r="H1607" s="20" t="s">
        <v>14804</v>
      </c>
      <c r="I1607" s="20" t="s">
        <v>19130</v>
      </c>
      <c r="J1607" s="20" t="s">
        <v>101</v>
      </c>
      <c r="K1607" s="20" t="s">
        <v>14696</v>
      </c>
      <c r="L1607" s="20" t="s">
        <v>17825</v>
      </c>
      <c r="M1607" s="20" t="s">
        <v>14788</v>
      </c>
      <c r="N1607" s="20" t="s">
        <v>14698</v>
      </c>
      <c r="O1607" s="20" t="s">
        <v>14772</v>
      </c>
      <c r="P1607" s="20" t="s">
        <v>14735</v>
      </c>
      <c r="Q1607" s="20"/>
      <c r="R1607" s="20"/>
      <c r="S1607" s="20" t="s">
        <v>19107</v>
      </c>
      <c r="T1607" s="20" t="s">
        <v>14709</v>
      </c>
      <c r="U1607" s="20" t="s">
        <v>19131</v>
      </c>
      <c r="V1607" s="20" t="s">
        <v>16195</v>
      </c>
      <c r="W1607" s="20"/>
      <c r="X1607" s="20"/>
      <c r="Y1607" s="20" t="s">
        <v>68</v>
      </c>
      <c r="Z1607" s="20"/>
      <c r="AA1607" s="20" t="s">
        <v>19110</v>
      </c>
      <c r="AB1607" s="20" t="s">
        <v>68</v>
      </c>
      <c r="AC1607" s="20"/>
      <c r="AD1607" s="20"/>
      <c r="AE1607" s="20" t="s">
        <v>19132</v>
      </c>
      <c r="AF1607" s="20" t="s">
        <v>68</v>
      </c>
      <c r="AG1607" s="20" t="s">
        <v>19133</v>
      </c>
      <c r="AH1607" s="20"/>
      <c r="AI1607" s="20"/>
      <c r="AJ1607" s="20" t="s">
        <v>14276</v>
      </c>
      <c r="AK1607" s="20"/>
      <c r="AL1607" s="20" t="s">
        <v>14229</v>
      </c>
      <c r="AM1607" s="20" t="s">
        <v>14910</v>
      </c>
      <c r="AN1607" s="20" t="s">
        <v>110</v>
      </c>
      <c r="AO1607" s="20"/>
    </row>
    <row r="1608" spans="1:41" x14ac:dyDescent="0.2">
      <c r="A1608" s="20" t="s">
        <v>633</v>
      </c>
      <c r="B1608" s="20" t="s">
        <v>19129</v>
      </c>
      <c r="C1608" s="20" t="s">
        <v>19104</v>
      </c>
      <c r="D1608" s="20" t="s">
        <v>571</v>
      </c>
      <c r="E1608" s="20" t="s">
        <v>636</v>
      </c>
      <c r="F1608" s="20" t="s">
        <v>635</v>
      </c>
      <c r="G1608" s="20" t="s">
        <v>19105</v>
      </c>
      <c r="H1608" s="20" t="s">
        <v>14804</v>
      </c>
      <c r="I1608" s="20" t="s">
        <v>19130</v>
      </c>
      <c r="J1608" s="20" t="s">
        <v>101</v>
      </c>
      <c r="K1608" s="20" t="s">
        <v>14696</v>
      </c>
      <c r="L1608" s="20" t="s">
        <v>17825</v>
      </c>
      <c r="M1608" s="20" t="s">
        <v>14788</v>
      </c>
      <c r="N1608" s="20" t="s">
        <v>14698</v>
      </c>
      <c r="O1608" s="20" t="s">
        <v>14772</v>
      </c>
      <c r="P1608" s="20" t="s">
        <v>14735</v>
      </c>
      <c r="Q1608" s="20"/>
      <c r="R1608" s="20"/>
      <c r="S1608" s="20" t="s">
        <v>19107</v>
      </c>
      <c r="T1608" s="20" t="s">
        <v>14814</v>
      </c>
      <c r="U1608" s="20" t="s">
        <v>19134</v>
      </c>
      <c r="V1608" s="20" t="s">
        <v>16946</v>
      </c>
      <c r="W1608" s="20"/>
      <c r="X1608" s="20"/>
      <c r="Y1608" s="20" t="s">
        <v>68</v>
      </c>
      <c r="Z1608" s="20"/>
      <c r="AA1608" s="20" t="s">
        <v>19110</v>
      </c>
      <c r="AB1608" s="20" t="s">
        <v>68</v>
      </c>
      <c r="AC1608" s="20"/>
      <c r="AD1608" s="20"/>
      <c r="AE1608" s="20" t="s">
        <v>19135</v>
      </c>
      <c r="AF1608" s="20" t="s">
        <v>68</v>
      </c>
      <c r="AG1608" s="20" t="s">
        <v>19133</v>
      </c>
      <c r="AH1608" s="20"/>
      <c r="AI1608" s="20"/>
      <c r="AJ1608" s="20" t="s">
        <v>14276</v>
      </c>
      <c r="AK1608" s="20"/>
      <c r="AL1608" s="20" t="s">
        <v>14229</v>
      </c>
      <c r="AM1608" s="20" t="s">
        <v>14910</v>
      </c>
      <c r="AN1608" s="20" t="s">
        <v>110</v>
      </c>
      <c r="AO1608" s="20"/>
    </row>
    <row r="1609" spans="1:41" x14ac:dyDescent="0.2">
      <c r="A1609" s="20" t="s">
        <v>653</v>
      </c>
      <c r="B1609" s="20" t="s">
        <v>19136</v>
      </c>
      <c r="C1609" s="20" t="s">
        <v>19137</v>
      </c>
      <c r="D1609" s="20" t="s">
        <v>419</v>
      </c>
      <c r="E1609" s="20" t="s">
        <v>656</v>
      </c>
      <c r="F1609" s="20" t="s">
        <v>655</v>
      </c>
      <c r="G1609" s="20" t="s">
        <v>19138</v>
      </c>
      <c r="H1609" s="20" t="s">
        <v>14730</v>
      </c>
      <c r="I1609" s="20" t="s">
        <v>19139</v>
      </c>
      <c r="J1609" s="20" t="s">
        <v>102</v>
      </c>
      <c r="K1609" s="20" t="s">
        <v>14696</v>
      </c>
      <c r="L1609" s="20" t="s">
        <v>19140</v>
      </c>
      <c r="M1609" s="20" t="s">
        <v>19141</v>
      </c>
      <c r="N1609" s="20" t="s">
        <v>14698</v>
      </c>
      <c r="O1609" s="20" t="s">
        <v>14761</v>
      </c>
      <c r="P1609" s="20" t="s">
        <v>14700</v>
      </c>
      <c r="Q1609" s="20" t="s">
        <v>19142</v>
      </c>
      <c r="R1609" s="20" t="s">
        <v>19142</v>
      </c>
      <c r="S1609" s="20" t="s">
        <v>19143</v>
      </c>
      <c r="T1609" s="20" t="s">
        <v>14762</v>
      </c>
      <c r="U1609" s="20" t="s">
        <v>16812</v>
      </c>
      <c r="V1609" s="20" t="s">
        <v>16295</v>
      </c>
      <c r="W1609" s="20"/>
      <c r="X1609" s="20"/>
      <c r="Y1609" s="20" t="s">
        <v>69</v>
      </c>
      <c r="Z1609" s="20"/>
      <c r="AA1609" s="20" t="s">
        <v>19144</v>
      </c>
      <c r="AB1609" s="20" t="s">
        <v>68</v>
      </c>
      <c r="AC1609" s="20"/>
      <c r="AD1609" s="20"/>
      <c r="AE1609" s="20" t="s">
        <v>19145</v>
      </c>
      <c r="AF1609" s="20" t="s">
        <v>68</v>
      </c>
      <c r="AG1609" s="20" t="s">
        <v>19146</v>
      </c>
      <c r="AH1609" s="20"/>
      <c r="AI1609" s="20" t="s">
        <v>14875</v>
      </c>
      <c r="AJ1609" s="20" t="s">
        <v>14276</v>
      </c>
      <c r="AK1609" s="20" t="s">
        <v>14276</v>
      </c>
      <c r="AL1609" s="20"/>
      <c r="AM1609" s="20" t="s">
        <v>16313</v>
      </c>
      <c r="AN1609" s="20" t="s">
        <v>105</v>
      </c>
      <c r="AO1609" s="20"/>
    </row>
    <row r="1610" spans="1:41" x14ac:dyDescent="0.2">
      <c r="A1610" s="20" t="s">
        <v>653</v>
      </c>
      <c r="B1610" s="20" t="s">
        <v>19136</v>
      </c>
      <c r="C1610" s="20" t="s">
        <v>19137</v>
      </c>
      <c r="D1610" s="20" t="s">
        <v>419</v>
      </c>
      <c r="E1610" s="20" t="s">
        <v>656</v>
      </c>
      <c r="F1610" s="20" t="s">
        <v>655</v>
      </c>
      <c r="G1610" s="20" t="s">
        <v>19138</v>
      </c>
      <c r="H1610" s="20" t="s">
        <v>14730</v>
      </c>
      <c r="I1610" s="20" t="s">
        <v>19139</v>
      </c>
      <c r="J1610" s="20" t="s">
        <v>102</v>
      </c>
      <c r="K1610" s="20" t="s">
        <v>14696</v>
      </c>
      <c r="L1610" s="20" t="s">
        <v>19140</v>
      </c>
      <c r="M1610" s="20" t="s">
        <v>19141</v>
      </c>
      <c r="N1610" s="20" t="s">
        <v>14698</v>
      </c>
      <c r="O1610" s="20" t="s">
        <v>14761</v>
      </c>
      <c r="P1610" s="20" t="s">
        <v>14700</v>
      </c>
      <c r="Q1610" s="20" t="s">
        <v>19142</v>
      </c>
      <c r="R1610" s="20" t="s">
        <v>19142</v>
      </c>
      <c r="S1610" s="20" t="s">
        <v>19143</v>
      </c>
      <c r="T1610" s="20" t="s">
        <v>14762</v>
      </c>
      <c r="U1610" s="20" t="s">
        <v>16812</v>
      </c>
      <c r="V1610" s="20" t="s">
        <v>15802</v>
      </c>
      <c r="W1610" s="20"/>
      <c r="X1610" s="20"/>
      <c r="Y1610" s="20" t="s">
        <v>69</v>
      </c>
      <c r="Z1610" s="20"/>
      <c r="AA1610" s="20" t="s">
        <v>19144</v>
      </c>
      <c r="AB1610" s="20" t="s">
        <v>68</v>
      </c>
      <c r="AC1610" s="20"/>
      <c r="AD1610" s="20"/>
      <c r="AE1610" s="20" t="s">
        <v>19147</v>
      </c>
      <c r="AF1610" s="20" t="s">
        <v>69</v>
      </c>
      <c r="AG1610" s="20" t="s">
        <v>19148</v>
      </c>
      <c r="AH1610" s="20"/>
      <c r="AI1610" s="20" t="s">
        <v>14875</v>
      </c>
      <c r="AJ1610" s="20" t="s">
        <v>14276</v>
      </c>
      <c r="AK1610" s="20" t="s">
        <v>14276</v>
      </c>
      <c r="AL1610" s="20"/>
      <c r="AM1610" s="20" t="s">
        <v>16313</v>
      </c>
      <c r="AN1610" s="20" t="s">
        <v>105</v>
      </c>
      <c r="AO1610" s="20"/>
    </row>
    <row r="1611" spans="1:41" x14ac:dyDescent="0.2">
      <c r="A1611" s="20" t="s">
        <v>653</v>
      </c>
      <c r="B1611" s="20" t="s">
        <v>19136</v>
      </c>
      <c r="C1611" s="20" t="s">
        <v>19137</v>
      </c>
      <c r="D1611" s="20" t="s">
        <v>419</v>
      </c>
      <c r="E1611" s="20" t="s">
        <v>656</v>
      </c>
      <c r="F1611" s="20" t="s">
        <v>655</v>
      </c>
      <c r="G1611" s="20" t="s">
        <v>19138</v>
      </c>
      <c r="H1611" s="20" t="s">
        <v>14730</v>
      </c>
      <c r="I1611" s="20" t="s">
        <v>19139</v>
      </c>
      <c r="J1611" s="20" t="s">
        <v>102</v>
      </c>
      <c r="K1611" s="20" t="s">
        <v>14696</v>
      </c>
      <c r="L1611" s="20" t="s">
        <v>19140</v>
      </c>
      <c r="M1611" s="20" t="s">
        <v>19141</v>
      </c>
      <c r="N1611" s="20" t="s">
        <v>14698</v>
      </c>
      <c r="O1611" s="20" t="s">
        <v>14761</v>
      </c>
      <c r="P1611" s="20" t="s">
        <v>14700</v>
      </c>
      <c r="Q1611" s="20" t="s">
        <v>19142</v>
      </c>
      <c r="R1611" s="20" t="s">
        <v>19142</v>
      </c>
      <c r="S1611" s="20" t="s">
        <v>19143</v>
      </c>
      <c r="T1611" s="20" t="s">
        <v>14737</v>
      </c>
      <c r="U1611" s="20" t="s">
        <v>15626</v>
      </c>
      <c r="V1611" s="20" t="s">
        <v>15797</v>
      </c>
      <c r="W1611" s="20"/>
      <c r="X1611" s="20"/>
      <c r="Y1611" s="20" t="s">
        <v>69</v>
      </c>
      <c r="Z1611" s="20"/>
      <c r="AA1611" s="20" t="s">
        <v>19144</v>
      </c>
      <c r="AB1611" s="20" t="s">
        <v>68</v>
      </c>
      <c r="AC1611" s="20"/>
      <c r="AD1611" s="20"/>
      <c r="AE1611" s="20" t="s">
        <v>19145</v>
      </c>
      <c r="AF1611" s="20" t="s">
        <v>68</v>
      </c>
      <c r="AG1611" s="20" t="s">
        <v>19146</v>
      </c>
      <c r="AH1611" s="20"/>
      <c r="AI1611" s="20" t="s">
        <v>14875</v>
      </c>
      <c r="AJ1611" s="20" t="s">
        <v>14276</v>
      </c>
      <c r="AK1611" s="20" t="s">
        <v>14276</v>
      </c>
      <c r="AL1611" s="20"/>
      <c r="AM1611" s="20" t="s">
        <v>16313</v>
      </c>
      <c r="AN1611" s="20" t="s">
        <v>105</v>
      </c>
      <c r="AO1611" s="20"/>
    </row>
    <row r="1612" spans="1:41" x14ac:dyDescent="0.2">
      <c r="A1612" s="20" t="s">
        <v>653</v>
      </c>
      <c r="B1612" s="20" t="s">
        <v>19136</v>
      </c>
      <c r="C1612" s="20" t="s">
        <v>19137</v>
      </c>
      <c r="D1612" s="20" t="s">
        <v>419</v>
      </c>
      <c r="E1612" s="20" t="s">
        <v>656</v>
      </c>
      <c r="F1612" s="20" t="s">
        <v>655</v>
      </c>
      <c r="G1612" s="20" t="s">
        <v>19138</v>
      </c>
      <c r="H1612" s="20" t="s">
        <v>14730</v>
      </c>
      <c r="I1612" s="20" t="s">
        <v>19139</v>
      </c>
      <c r="J1612" s="20" t="s">
        <v>102</v>
      </c>
      <c r="K1612" s="20" t="s">
        <v>14696</v>
      </c>
      <c r="L1612" s="20" t="s">
        <v>19140</v>
      </c>
      <c r="M1612" s="20" t="s">
        <v>19141</v>
      </c>
      <c r="N1612" s="20" t="s">
        <v>14698</v>
      </c>
      <c r="O1612" s="20" t="s">
        <v>14761</v>
      </c>
      <c r="P1612" s="20" t="s">
        <v>14700</v>
      </c>
      <c r="Q1612" s="20" t="s">
        <v>19142</v>
      </c>
      <c r="R1612" s="20" t="s">
        <v>19142</v>
      </c>
      <c r="S1612" s="20" t="s">
        <v>19143</v>
      </c>
      <c r="T1612" s="20" t="s">
        <v>14737</v>
      </c>
      <c r="U1612" s="20" t="s">
        <v>15626</v>
      </c>
      <c r="V1612" s="20" t="s">
        <v>14951</v>
      </c>
      <c r="W1612" s="20"/>
      <c r="X1612" s="20"/>
      <c r="Y1612" s="20" t="s">
        <v>69</v>
      </c>
      <c r="Z1612" s="20"/>
      <c r="AA1612" s="20" t="s">
        <v>19144</v>
      </c>
      <c r="AB1612" s="20" t="s">
        <v>68</v>
      </c>
      <c r="AC1612" s="20"/>
      <c r="AD1612" s="20"/>
      <c r="AE1612" s="20" t="s">
        <v>19147</v>
      </c>
      <c r="AF1612" s="20" t="s">
        <v>69</v>
      </c>
      <c r="AG1612" s="20" t="s">
        <v>19148</v>
      </c>
      <c r="AH1612" s="20"/>
      <c r="AI1612" s="20" t="s">
        <v>14875</v>
      </c>
      <c r="AJ1612" s="20" t="s">
        <v>14276</v>
      </c>
      <c r="AK1612" s="20" t="s">
        <v>14276</v>
      </c>
      <c r="AL1612" s="20"/>
      <c r="AM1612" s="20" t="s">
        <v>16313</v>
      </c>
      <c r="AN1612" s="20" t="s">
        <v>105</v>
      </c>
      <c r="AO1612" s="20"/>
    </row>
    <row r="1613" spans="1:41" x14ac:dyDescent="0.2">
      <c r="A1613" s="20" t="s">
        <v>653</v>
      </c>
      <c r="B1613" s="20" t="s">
        <v>19136</v>
      </c>
      <c r="C1613" s="20" t="s">
        <v>19137</v>
      </c>
      <c r="D1613" s="20" t="s">
        <v>419</v>
      </c>
      <c r="E1613" s="20" t="s">
        <v>656</v>
      </c>
      <c r="F1613" s="20" t="s">
        <v>655</v>
      </c>
      <c r="G1613" s="20" t="s">
        <v>19138</v>
      </c>
      <c r="H1613" s="20" t="s">
        <v>14730</v>
      </c>
      <c r="I1613" s="20" t="s">
        <v>19139</v>
      </c>
      <c r="J1613" s="20" t="s">
        <v>102</v>
      </c>
      <c r="K1613" s="20" t="s">
        <v>14696</v>
      </c>
      <c r="L1613" s="20" t="s">
        <v>19140</v>
      </c>
      <c r="M1613" s="20" t="s">
        <v>19141</v>
      </c>
      <c r="N1613" s="20" t="s">
        <v>14698</v>
      </c>
      <c r="O1613" s="20" t="s">
        <v>14761</v>
      </c>
      <c r="P1613" s="20" t="s">
        <v>14700</v>
      </c>
      <c r="Q1613" s="20" t="s">
        <v>19142</v>
      </c>
      <c r="R1613" s="20" t="s">
        <v>19142</v>
      </c>
      <c r="S1613" s="20" t="s">
        <v>19143</v>
      </c>
      <c r="T1613" s="20" t="s">
        <v>16193</v>
      </c>
      <c r="U1613" s="20" t="s">
        <v>19149</v>
      </c>
      <c r="V1613" s="20" t="s">
        <v>19150</v>
      </c>
      <c r="W1613" s="20"/>
      <c r="X1613" s="20"/>
      <c r="Y1613" s="20" t="s">
        <v>69</v>
      </c>
      <c r="Z1613" s="20"/>
      <c r="AA1613" s="20" t="s">
        <v>19144</v>
      </c>
      <c r="AB1613" s="20" t="s">
        <v>68</v>
      </c>
      <c r="AC1613" s="20"/>
      <c r="AD1613" s="20"/>
      <c r="AE1613" s="20" t="s">
        <v>19145</v>
      </c>
      <c r="AF1613" s="20" t="s">
        <v>68</v>
      </c>
      <c r="AG1613" s="20" t="s">
        <v>19146</v>
      </c>
      <c r="AH1613" s="20"/>
      <c r="AI1613" s="20" t="s">
        <v>14875</v>
      </c>
      <c r="AJ1613" s="20" t="s">
        <v>14276</v>
      </c>
      <c r="AK1613" s="20" t="s">
        <v>14276</v>
      </c>
      <c r="AL1613" s="20"/>
      <c r="AM1613" s="20" t="s">
        <v>16313</v>
      </c>
      <c r="AN1613" s="20" t="s">
        <v>105</v>
      </c>
      <c r="AO1613" s="20"/>
    </row>
    <row r="1614" spans="1:41" x14ac:dyDescent="0.2">
      <c r="A1614" s="20" t="s">
        <v>653</v>
      </c>
      <c r="B1614" s="20" t="s">
        <v>19136</v>
      </c>
      <c r="C1614" s="20" t="s">
        <v>19137</v>
      </c>
      <c r="D1614" s="20" t="s">
        <v>419</v>
      </c>
      <c r="E1614" s="20" t="s">
        <v>656</v>
      </c>
      <c r="F1614" s="20" t="s">
        <v>655</v>
      </c>
      <c r="G1614" s="20" t="s">
        <v>19138</v>
      </c>
      <c r="H1614" s="20" t="s">
        <v>14730</v>
      </c>
      <c r="I1614" s="20" t="s">
        <v>19139</v>
      </c>
      <c r="J1614" s="20" t="s">
        <v>102</v>
      </c>
      <c r="K1614" s="20" t="s">
        <v>14696</v>
      </c>
      <c r="L1614" s="20" t="s">
        <v>19140</v>
      </c>
      <c r="M1614" s="20" t="s">
        <v>19141</v>
      </c>
      <c r="N1614" s="20" t="s">
        <v>14698</v>
      </c>
      <c r="O1614" s="20" t="s">
        <v>14761</v>
      </c>
      <c r="P1614" s="20" t="s">
        <v>14700</v>
      </c>
      <c r="Q1614" s="20" t="s">
        <v>19142</v>
      </c>
      <c r="R1614" s="20" t="s">
        <v>19142</v>
      </c>
      <c r="S1614" s="20" t="s">
        <v>19143</v>
      </c>
      <c r="T1614" s="20" t="s">
        <v>16193</v>
      </c>
      <c r="U1614" s="20" t="s">
        <v>19149</v>
      </c>
      <c r="V1614" s="20" t="s">
        <v>18398</v>
      </c>
      <c r="W1614" s="20"/>
      <c r="X1614" s="20"/>
      <c r="Y1614" s="20" t="s">
        <v>69</v>
      </c>
      <c r="Z1614" s="20"/>
      <c r="AA1614" s="20" t="s">
        <v>19144</v>
      </c>
      <c r="AB1614" s="20" t="s">
        <v>68</v>
      </c>
      <c r="AC1614" s="20"/>
      <c r="AD1614" s="20"/>
      <c r="AE1614" s="20" t="s">
        <v>19147</v>
      </c>
      <c r="AF1614" s="20" t="s">
        <v>69</v>
      </c>
      <c r="AG1614" s="20" t="s">
        <v>19148</v>
      </c>
      <c r="AH1614" s="20"/>
      <c r="AI1614" s="20" t="s">
        <v>14875</v>
      </c>
      <c r="AJ1614" s="20" t="s">
        <v>14276</v>
      </c>
      <c r="AK1614" s="20" t="s">
        <v>14276</v>
      </c>
      <c r="AL1614" s="20"/>
      <c r="AM1614" s="20" t="s">
        <v>16313</v>
      </c>
      <c r="AN1614" s="20" t="s">
        <v>105</v>
      </c>
      <c r="AO1614" s="20"/>
    </row>
    <row r="1615" spans="1:41" x14ac:dyDescent="0.2">
      <c r="A1615" s="20" t="s">
        <v>653</v>
      </c>
      <c r="B1615" s="20" t="s">
        <v>19136</v>
      </c>
      <c r="C1615" s="20" t="s">
        <v>19137</v>
      </c>
      <c r="D1615" s="20" t="s">
        <v>419</v>
      </c>
      <c r="E1615" s="20" t="s">
        <v>656</v>
      </c>
      <c r="F1615" s="20" t="s">
        <v>655</v>
      </c>
      <c r="G1615" s="20" t="s">
        <v>19138</v>
      </c>
      <c r="H1615" s="20" t="s">
        <v>14730</v>
      </c>
      <c r="I1615" s="20" t="s">
        <v>19139</v>
      </c>
      <c r="J1615" s="20" t="s">
        <v>102</v>
      </c>
      <c r="K1615" s="20" t="s">
        <v>14696</v>
      </c>
      <c r="L1615" s="20" t="s">
        <v>19140</v>
      </c>
      <c r="M1615" s="20" t="s">
        <v>19141</v>
      </c>
      <c r="N1615" s="20" t="s">
        <v>14889</v>
      </c>
      <c r="O1615" s="20" t="s">
        <v>14761</v>
      </c>
      <c r="P1615" s="20" t="s">
        <v>14700</v>
      </c>
      <c r="Q1615" s="20" t="s">
        <v>19142</v>
      </c>
      <c r="R1615" s="20" t="s">
        <v>19142</v>
      </c>
      <c r="S1615" s="20" t="s">
        <v>19143</v>
      </c>
      <c r="T1615" s="20" t="s">
        <v>14762</v>
      </c>
      <c r="U1615" s="20" t="s">
        <v>18655</v>
      </c>
      <c r="V1615" s="20" t="s">
        <v>17794</v>
      </c>
      <c r="W1615" s="20"/>
      <c r="X1615" s="20"/>
      <c r="Y1615" s="20" t="s">
        <v>69</v>
      </c>
      <c r="Z1615" s="20"/>
      <c r="AA1615" s="20" t="s">
        <v>19144</v>
      </c>
      <c r="AB1615" s="20" t="s">
        <v>68</v>
      </c>
      <c r="AC1615" s="20"/>
      <c r="AD1615" s="20"/>
      <c r="AE1615" s="20" t="s">
        <v>19151</v>
      </c>
      <c r="AF1615" s="20" t="s">
        <v>68</v>
      </c>
      <c r="AG1615" s="20" t="s">
        <v>19152</v>
      </c>
      <c r="AH1615" s="20"/>
      <c r="AI1615" s="20" t="s">
        <v>14875</v>
      </c>
      <c r="AJ1615" s="20" t="s">
        <v>14276</v>
      </c>
      <c r="AK1615" s="20" t="s">
        <v>14276</v>
      </c>
      <c r="AL1615" s="20"/>
      <c r="AM1615" s="20" t="s">
        <v>16313</v>
      </c>
      <c r="AN1615" s="20" t="s">
        <v>105</v>
      </c>
      <c r="AO1615" s="20"/>
    </row>
    <row r="1616" spans="1:41" x14ac:dyDescent="0.2">
      <c r="A1616" s="20" t="s">
        <v>653</v>
      </c>
      <c r="B1616" s="20" t="s">
        <v>19136</v>
      </c>
      <c r="C1616" s="20" t="s">
        <v>19137</v>
      </c>
      <c r="D1616" s="20" t="s">
        <v>419</v>
      </c>
      <c r="E1616" s="20" t="s">
        <v>656</v>
      </c>
      <c r="F1616" s="20" t="s">
        <v>655</v>
      </c>
      <c r="G1616" s="20" t="s">
        <v>19138</v>
      </c>
      <c r="H1616" s="20" t="s">
        <v>14730</v>
      </c>
      <c r="I1616" s="20" t="s">
        <v>19139</v>
      </c>
      <c r="J1616" s="20" t="s">
        <v>102</v>
      </c>
      <c r="K1616" s="20" t="s">
        <v>14696</v>
      </c>
      <c r="L1616" s="20" t="s">
        <v>19140</v>
      </c>
      <c r="M1616" s="20" t="s">
        <v>19141</v>
      </c>
      <c r="N1616" s="20" t="s">
        <v>14889</v>
      </c>
      <c r="O1616" s="20" t="s">
        <v>14761</v>
      </c>
      <c r="P1616" s="20" t="s">
        <v>14700</v>
      </c>
      <c r="Q1616" s="20" t="s">
        <v>19142</v>
      </c>
      <c r="R1616" s="20" t="s">
        <v>19142</v>
      </c>
      <c r="S1616" s="20" t="s">
        <v>19143</v>
      </c>
      <c r="T1616" s="20" t="s">
        <v>14762</v>
      </c>
      <c r="U1616" s="20" t="s">
        <v>18655</v>
      </c>
      <c r="V1616" s="20" t="s">
        <v>18085</v>
      </c>
      <c r="W1616" s="20"/>
      <c r="X1616" s="20"/>
      <c r="Y1616" s="20" t="s">
        <v>69</v>
      </c>
      <c r="Z1616" s="20"/>
      <c r="AA1616" s="20" t="s">
        <v>19144</v>
      </c>
      <c r="AB1616" s="20" t="s">
        <v>68</v>
      </c>
      <c r="AC1616" s="20"/>
      <c r="AD1616" s="20"/>
      <c r="AE1616" s="20" t="s">
        <v>19153</v>
      </c>
      <c r="AF1616" s="20" t="s">
        <v>69</v>
      </c>
      <c r="AG1616" s="20" t="s">
        <v>19154</v>
      </c>
      <c r="AH1616" s="20"/>
      <c r="AI1616" s="20" t="s">
        <v>14875</v>
      </c>
      <c r="AJ1616" s="20" t="s">
        <v>14276</v>
      </c>
      <c r="AK1616" s="20" t="s">
        <v>14276</v>
      </c>
      <c r="AL1616" s="20"/>
      <c r="AM1616" s="20" t="s">
        <v>16313</v>
      </c>
      <c r="AN1616" s="20" t="s">
        <v>105</v>
      </c>
      <c r="AO1616" s="20"/>
    </row>
    <row r="1617" spans="1:41" x14ac:dyDescent="0.2">
      <c r="A1617" s="20" t="s">
        <v>653</v>
      </c>
      <c r="B1617" s="20" t="s">
        <v>19136</v>
      </c>
      <c r="C1617" s="20" t="s">
        <v>19137</v>
      </c>
      <c r="D1617" s="20" t="s">
        <v>419</v>
      </c>
      <c r="E1617" s="20" t="s">
        <v>656</v>
      </c>
      <c r="F1617" s="20" t="s">
        <v>655</v>
      </c>
      <c r="G1617" s="20" t="s">
        <v>19138</v>
      </c>
      <c r="H1617" s="20" t="s">
        <v>14730</v>
      </c>
      <c r="I1617" s="20" t="s">
        <v>19139</v>
      </c>
      <c r="J1617" s="20" t="s">
        <v>102</v>
      </c>
      <c r="K1617" s="20" t="s">
        <v>14696</v>
      </c>
      <c r="L1617" s="20" t="s">
        <v>19140</v>
      </c>
      <c r="M1617" s="20" t="s">
        <v>19141</v>
      </c>
      <c r="N1617" s="20" t="s">
        <v>14889</v>
      </c>
      <c r="O1617" s="20" t="s">
        <v>14761</v>
      </c>
      <c r="P1617" s="20" t="s">
        <v>14700</v>
      </c>
      <c r="Q1617" s="20" t="s">
        <v>19142</v>
      </c>
      <c r="R1617" s="20" t="s">
        <v>19142</v>
      </c>
      <c r="S1617" s="20" t="s">
        <v>19143</v>
      </c>
      <c r="T1617" s="20" t="s">
        <v>14737</v>
      </c>
      <c r="U1617" s="20" t="s">
        <v>16287</v>
      </c>
      <c r="V1617" s="20" t="s">
        <v>19155</v>
      </c>
      <c r="W1617" s="20"/>
      <c r="X1617" s="20"/>
      <c r="Y1617" s="20" t="s">
        <v>69</v>
      </c>
      <c r="Z1617" s="20"/>
      <c r="AA1617" s="20" t="s">
        <v>19144</v>
      </c>
      <c r="AB1617" s="20" t="s">
        <v>68</v>
      </c>
      <c r="AC1617" s="20"/>
      <c r="AD1617" s="20"/>
      <c r="AE1617" s="20" t="s">
        <v>19151</v>
      </c>
      <c r="AF1617" s="20" t="s">
        <v>68</v>
      </c>
      <c r="AG1617" s="20" t="s">
        <v>19152</v>
      </c>
      <c r="AH1617" s="20"/>
      <c r="AI1617" s="20" t="s">
        <v>14875</v>
      </c>
      <c r="AJ1617" s="20" t="s">
        <v>14276</v>
      </c>
      <c r="AK1617" s="20" t="s">
        <v>14276</v>
      </c>
      <c r="AL1617" s="20"/>
      <c r="AM1617" s="20" t="s">
        <v>16313</v>
      </c>
      <c r="AN1617" s="20" t="s">
        <v>105</v>
      </c>
      <c r="AO1617" s="20"/>
    </row>
    <row r="1618" spans="1:41" x14ac:dyDescent="0.2">
      <c r="A1618" s="20" t="s">
        <v>653</v>
      </c>
      <c r="B1618" s="20" t="s">
        <v>19136</v>
      </c>
      <c r="C1618" s="20" t="s">
        <v>19137</v>
      </c>
      <c r="D1618" s="20" t="s">
        <v>419</v>
      </c>
      <c r="E1618" s="20" t="s">
        <v>656</v>
      </c>
      <c r="F1618" s="20" t="s">
        <v>655</v>
      </c>
      <c r="G1618" s="20" t="s">
        <v>19138</v>
      </c>
      <c r="H1618" s="20" t="s">
        <v>14730</v>
      </c>
      <c r="I1618" s="20" t="s">
        <v>19139</v>
      </c>
      <c r="J1618" s="20" t="s">
        <v>102</v>
      </c>
      <c r="K1618" s="20" t="s">
        <v>14696</v>
      </c>
      <c r="L1618" s="20" t="s">
        <v>19140</v>
      </c>
      <c r="M1618" s="20" t="s">
        <v>19141</v>
      </c>
      <c r="N1618" s="20" t="s">
        <v>14889</v>
      </c>
      <c r="O1618" s="20" t="s">
        <v>14761</v>
      </c>
      <c r="P1618" s="20" t="s">
        <v>14700</v>
      </c>
      <c r="Q1618" s="20" t="s">
        <v>19142</v>
      </c>
      <c r="R1618" s="20" t="s">
        <v>19142</v>
      </c>
      <c r="S1618" s="20" t="s">
        <v>19143</v>
      </c>
      <c r="T1618" s="20" t="s">
        <v>14737</v>
      </c>
      <c r="U1618" s="20" t="s">
        <v>16287</v>
      </c>
      <c r="V1618" s="20" t="s">
        <v>19156</v>
      </c>
      <c r="W1618" s="20"/>
      <c r="X1618" s="20"/>
      <c r="Y1618" s="20" t="s">
        <v>69</v>
      </c>
      <c r="Z1618" s="20"/>
      <c r="AA1618" s="20" t="s">
        <v>19144</v>
      </c>
      <c r="AB1618" s="20" t="s">
        <v>68</v>
      </c>
      <c r="AC1618" s="20"/>
      <c r="AD1618" s="20"/>
      <c r="AE1618" s="20" t="s">
        <v>19153</v>
      </c>
      <c r="AF1618" s="20" t="s">
        <v>69</v>
      </c>
      <c r="AG1618" s="20" t="s">
        <v>19154</v>
      </c>
      <c r="AH1618" s="20"/>
      <c r="AI1618" s="20" t="s">
        <v>14875</v>
      </c>
      <c r="AJ1618" s="20" t="s">
        <v>14276</v>
      </c>
      <c r="AK1618" s="20" t="s">
        <v>14276</v>
      </c>
      <c r="AL1618" s="20"/>
      <c r="AM1618" s="20" t="s">
        <v>16313</v>
      </c>
      <c r="AN1618" s="20" t="s">
        <v>105</v>
      </c>
      <c r="AO1618" s="20"/>
    </row>
    <row r="1619" spans="1:41" x14ac:dyDescent="0.2">
      <c r="A1619" s="20" t="s">
        <v>653</v>
      </c>
      <c r="B1619" s="20" t="s">
        <v>19136</v>
      </c>
      <c r="C1619" s="20" t="s">
        <v>19137</v>
      </c>
      <c r="D1619" s="20" t="s">
        <v>419</v>
      </c>
      <c r="E1619" s="20" t="s">
        <v>656</v>
      </c>
      <c r="F1619" s="20" t="s">
        <v>655</v>
      </c>
      <c r="G1619" s="20" t="s">
        <v>19138</v>
      </c>
      <c r="H1619" s="20" t="s">
        <v>14730</v>
      </c>
      <c r="I1619" s="20" t="s">
        <v>19139</v>
      </c>
      <c r="J1619" s="20" t="s">
        <v>102</v>
      </c>
      <c r="K1619" s="20" t="s">
        <v>14696</v>
      </c>
      <c r="L1619" s="20" t="s">
        <v>19140</v>
      </c>
      <c r="M1619" s="20" t="s">
        <v>19141</v>
      </c>
      <c r="N1619" s="20" t="s">
        <v>14889</v>
      </c>
      <c r="O1619" s="20" t="s">
        <v>14761</v>
      </c>
      <c r="P1619" s="20" t="s">
        <v>14700</v>
      </c>
      <c r="Q1619" s="20" t="s">
        <v>19142</v>
      </c>
      <c r="R1619" s="20" t="s">
        <v>19142</v>
      </c>
      <c r="S1619" s="20" t="s">
        <v>19143</v>
      </c>
      <c r="T1619" s="20" t="s">
        <v>16193</v>
      </c>
      <c r="U1619" s="20" t="s">
        <v>19157</v>
      </c>
      <c r="V1619" s="20" t="s">
        <v>19158</v>
      </c>
      <c r="W1619" s="20"/>
      <c r="X1619" s="20"/>
      <c r="Y1619" s="20" t="s">
        <v>69</v>
      </c>
      <c r="Z1619" s="20"/>
      <c r="AA1619" s="20" t="s">
        <v>19144</v>
      </c>
      <c r="AB1619" s="20" t="s">
        <v>68</v>
      </c>
      <c r="AC1619" s="20"/>
      <c r="AD1619" s="20"/>
      <c r="AE1619" s="20" t="s">
        <v>19151</v>
      </c>
      <c r="AF1619" s="20" t="s">
        <v>68</v>
      </c>
      <c r="AG1619" s="20" t="s">
        <v>19152</v>
      </c>
      <c r="AH1619" s="20"/>
      <c r="AI1619" s="20" t="s">
        <v>14875</v>
      </c>
      <c r="AJ1619" s="20" t="s">
        <v>14276</v>
      </c>
      <c r="AK1619" s="20" t="s">
        <v>14276</v>
      </c>
      <c r="AL1619" s="20"/>
      <c r="AM1619" s="20" t="s">
        <v>16313</v>
      </c>
      <c r="AN1619" s="20" t="s">
        <v>105</v>
      </c>
      <c r="AO1619" s="20"/>
    </row>
    <row r="1620" spans="1:41" x14ac:dyDescent="0.2">
      <c r="A1620" s="20" t="s">
        <v>653</v>
      </c>
      <c r="B1620" s="20" t="s">
        <v>19136</v>
      </c>
      <c r="C1620" s="20" t="s">
        <v>19137</v>
      </c>
      <c r="D1620" s="20" t="s">
        <v>419</v>
      </c>
      <c r="E1620" s="20" t="s">
        <v>656</v>
      </c>
      <c r="F1620" s="20" t="s">
        <v>655</v>
      </c>
      <c r="G1620" s="20" t="s">
        <v>19138</v>
      </c>
      <c r="H1620" s="20" t="s">
        <v>14730</v>
      </c>
      <c r="I1620" s="20" t="s">
        <v>19139</v>
      </c>
      <c r="J1620" s="20" t="s">
        <v>102</v>
      </c>
      <c r="K1620" s="20" t="s">
        <v>14696</v>
      </c>
      <c r="L1620" s="20" t="s">
        <v>19140</v>
      </c>
      <c r="M1620" s="20" t="s">
        <v>19141</v>
      </c>
      <c r="N1620" s="20" t="s">
        <v>14889</v>
      </c>
      <c r="O1620" s="20" t="s">
        <v>14761</v>
      </c>
      <c r="P1620" s="20" t="s">
        <v>14700</v>
      </c>
      <c r="Q1620" s="20" t="s">
        <v>19142</v>
      </c>
      <c r="R1620" s="20" t="s">
        <v>19142</v>
      </c>
      <c r="S1620" s="20" t="s">
        <v>19143</v>
      </c>
      <c r="T1620" s="20" t="s">
        <v>16193</v>
      </c>
      <c r="U1620" s="20" t="s">
        <v>19157</v>
      </c>
      <c r="V1620" s="20" t="s">
        <v>18055</v>
      </c>
      <c r="W1620" s="20"/>
      <c r="X1620" s="20"/>
      <c r="Y1620" s="20" t="s">
        <v>69</v>
      </c>
      <c r="Z1620" s="20"/>
      <c r="AA1620" s="20" t="s">
        <v>19144</v>
      </c>
      <c r="AB1620" s="20" t="s">
        <v>68</v>
      </c>
      <c r="AC1620" s="20"/>
      <c r="AD1620" s="20"/>
      <c r="AE1620" s="20" t="s">
        <v>19153</v>
      </c>
      <c r="AF1620" s="20" t="s">
        <v>69</v>
      </c>
      <c r="AG1620" s="20" t="s">
        <v>19154</v>
      </c>
      <c r="AH1620" s="20"/>
      <c r="AI1620" s="20" t="s">
        <v>14875</v>
      </c>
      <c r="AJ1620" s="20" t="s">
        <v>14276</v>
      </c>
      <c r="AK1620" s="20" t="s">
        <v>14276</v>
      </c>
      <c r="AL1620" s="20"/>
      <c r="AM1620" s="20" t="s">
        <v>16313</v>
      </c>
      <c r="AN1620" s="20" t="s">
        <v>105</v>
      </c>
      <c r="AO1620" s="20"/>
    </row>
    <row r="1621" spans="1:41" x14ac:dyDescent="0.2">
      <c r="A1621" s="20" t="s">
        <v>653</v>
      </c>
      <c r="B1621" s="20" t="s">
        <v>19136</v>
      </c>
      <c r="C1621" s="20" t="s">
        <v>19137</v>
      </c>
      <c r="D1621" s="20" t="s">
        <v>419</v>
      </c>
      <c r="E1621" s="20" t="s">
        <v>656</v>
      </c>
      <c r="F1621" s="20" t="s">
        <v>655</v>
      </c>
      <c r="G1621" s="20" t="s">
        <v>19138</v>
      </c>
      <c r="H1621" s="20" t="s">
        <v>14730</v>
      </c>
      <c r="I1621" s="20" t="s">
        <v>19139</v>
      </c>
      <c r="J1621" s="20" t="s">
        <v>102</v>
      </c>
      <c r="K1621" s="20" t="s">
        <v>14696</v>
      </c>
      <c r="L1621" s="20" t="s">
        <v>19140</v>
      </c>
      <c r="M1621" s="20" t="s">
        <v>19141</v>
      </c>
      <c r="N1621" s="20" t="s">
        <v>110</v>
      </c>
      <c r="O1621" s="20" t="s">
        <v>14761</v>
      </c>
      <c r="P1621" s="20" t="s">
        <v>14700</v>
      </c>
      <c r="Q1621" s="20" t="s">
        <v>19142</v>
      </c>
      <c r="R1621" s="20" t="s">
        <v>19142</v>
      </c>
      <c r="S1621" s="20" t="s">
        <v>19143</v>
      </c>
      <c r="T1621" s="20" t="s">
        <v>14762</v>
      </c>
      <c r="U1621" s="20" t="s">
        <v>15515</v>
      </c>
      <c r="V1621" s="20" t="s">
        <v>16085</v>
      </c>
      <c r="W1621" s="20"/>
      <c r="X1621" s="20"/>
      <c r="Y1621" s="20" t="s">
        <v>69</v>
      </c>
      <c r="Z1621" s="20"/>
      <c r="AA1621" s="20" t="s">
        <v>19144</v>
      </c>
      <c r="AB1621" s="20" t="s">
        <v>68</v>
      </c>
      <c r="AC1621" s="20"/>
      <c r="AD1621" s="20"/>
      <c r="AE1621" s="20" t="s">
        <v>19159</v>
      </c>
      <c r="AF1621" s="20" t="s">
        <v>68</v>
      </c>
      <c r="AG1621" s="20" t="s">
        <v>19160</v>
      </c>
      <c r="AH1621" s="20"/>
      <c r="AI1621" s="20" t="s">
        <v>14875</v>
      </c>
      <c r="AJ1621" s="20" t="s">
        <v>14276</v>
      </c>
      <c r="AK1621" s="20" t="s">
        <v>14276</v>
      </c>
      <c r="AL1621" s="20"/>
      <c r="AM1621" s="20" t="s">
        <v>16313</v>
      </c>
      <c r="AN1621" s="20" t="s">
        <v>105</v>
      </c>
      <c r="AO1621" s="20"/>
    </row>
    <row r="1622" spans="1:41" x14ac:dyDescent="0.2">
      <c r="A1622" s="20" t="s">
        <v>653</v>
      </c>
      <c r="B1622" s="20" t="s">
        <v>19136</v>
      </c>
      <c r="C1622" s="20" t="s">
        <v>19137</v>
      </c>
      <c r="D1622" s="20" t="s">
        <v>419</v>
      </c>
      <c r="E1622" s="20" t="s">
        <v>656</v>
      </c>
      <c r="F1622" s="20" t="s">
        <v>655</v>
      </c>
      <c r="G1622" s="20" t="s">
        <v>19138</v>
      </c>
      <c r="H1622" s="20" t="s">
        <v>14730</v>
      </c>
      <c r="I1622" s="20" t="s">
        <v>19139</v>
      </c>
      <c r="J1622" s="20" t="s">
        <v>102</v>
      </c>
      <c r="K1622" s="20" t="s">
        <v>14696</v>
      </c>
      <c r="L1622" s="20" t="s">
        <v>19140</v>
      </c>
      <c r="M1622" s="20" t="s">
        <v>19141</v>
      </c>
      <c r="N1622" s="20" t="s">
        <v>110</v>
      </c>
      <c r="O1622" s="20" t="s">
        <v>14761</v>
      </c>
      <c r="P1622" s="20" t="s">
        <v>14700</v>
      </c>
      <c r="Q1622" s="20" t="s">
        <v>19142</v>
      </c>
      <c r="R1622" s="20" t="s">
        <v>19142</v>
      </c>
      <c r="S1622" s="20" t="s">
        <v>19143</v>
      </c>
      <c r="T1622" s="20" t="s">
        <v>14762</v>
      </c>
      <c r="U1622" s="20" t="s">
        <v>15515</v>
      </c>
      <c r="V1622" s="20" t="s">
        <v>16501</v>
      </c>
      <c r="W1622" s="20"/>
      <c r="X1622" s="20"/>
      <c r="Y1622" s="20" t="s">
        <v>69</v>
      </c>
      <c r="Z1622" s="20"/>
      <c r="AA1622" s="20" t="s">
        <v>19144</v>
      </c>
      <c r="AB1622" s="20" t="s">
        <v>68</v>
      </c>
      <c r="AC1622" s="20"/>
      <c r="AD1622" s="20"/>
      <c r="AE1622" s="20" t="s">
        <v>19161</v>
      </c>
      <c r="AF1622" s="20" t="s">
        <v>69</v>
      </c>
      <c r="AG1622" s="20" t="s">
        <v>19162</v>
      </c>
      <c r="AH1622" s="20"/>
      <c r="AI1622" s="20" t="s">
        <v>14875</v>
      </c>
      <c r="AJ1622" s="20" t="s">
        <v>14276</v>
      </c>
      <c r="AK1622" s="20" t="s">
        <v>14276</v>
      </c>
      <c r="AL1622" s="20"/>
      <c r="AM1622" s="20" t="s">
        <v>16313</v>
      </c>
      <c r="AN1622" s="20" t="s">
        <v>105</v>
      </c>
      <c r="AO1622" s="20"/>
    </row>
    <row r="1623" spans="1:41" x14ac:dyDescent="0.2">
      <c r="A1623" s="20" t="s">
        <v>653</v>
      </c>
      <c r="B1623" s="20" t="s">
        <v>19136</v>
      </c>
      <c r="C1623" s="20" t="s">
        <v>19137</v>
      </c>
      <c r="D1623" s="20" t="s">
        <v>419</v>
      </c>
      <c r="E1623" s="20" t="s">
        <v>656</v>
      </c>
      <c r="F1623" s="20" t="s">
        <v>655</v>
      </c>
      <c r="G1623" s="20" t="s">
        <v>19138</v>
      </c>
      <c r="H1623" s="20" t="s">
        <v>14730</v>
      </c>
      <c r="I1623" s="20" t="s">
        <v>19139</v>
      </c>
      <c r="J1623" s="20" t="s">
        <v>102</v>
      </c>
      <c r="K1623" s="20" t="s">
        <v>14696</v>
      </c>
      <c r="L1623" s="20" t="s">
        <v>19140</v>
      </c>
      <c r="M1623" s="20" t="s">
        <v>19141</v>
      </c>
      <c r="N1623" s="20" t="s">
        <v>110</v>
      </c>
      <c r="O1623" s="20" t="s">
        <v>14761</v>
      </c>
      <c r="P1623" s="20" t="s">
        <v>14700</v>
      </c>
      <c r="Q1623" s="20" t="s">
        <v>19142</v>
      </c>
      <c r="R1623" s="20" t="s">
        <v>19142</v>
      </c>
      <c r="S1623" s="20" t="s">
        <v>19143</v>
      </c>
      <c r="T1623" s="20" t="s">
        <v>14737</v>
      </c>
      <c r="U1623" s="20" t="s">
        <v>19163</v>
      </c>
      <c r="V1623" s="20" t="s">
        <v>15789</v>
      </c>
      <c r="W1623" s="20"/>
      <c r="X1623" s="20"/>
      <c r="Y1623" s="20" t="s">
        <v>69</v>
      </c>
      <c r="Z1623" s="20"/>
      <c r="AA1623" s="20" t="s">
        <v>19144</v>
      </c>
      <c r="AB1623" s="20" t="s">
        <v>68</v>
      </c>
      <c r="AC1623" s="20"/>
      <c r="AD1623" s="20"/>
      <c r="AE1623" s="20" t="s">
        <v>19159</v>
      </c>
      <c r="AF1623" s="20" t="s">
        <v>68</v>
      </c>
      <c r="AG1623" s="20" t="s">
        <v>19160</v>
      </c>
      <c r="AH1623" s="20"/>
      <c r="AI1623" s="20" t="s">
        <v>14875</v>
      </c>
      <c r="AJ1623" s="20" t="s">
        <v>14276</v>
      </c>
      <c r="AK1623" s="20" t="s">
        <v>14276</v>
      </c>
      <c r="AL1623" s="20"/>
      <c r="AM1623" s="20" t="s">
        <v>16313</v>
      </c>
      <c r="AN1623" s="20" t="s">
        <v>105</v>
      </c>
      <c r="AO1623" s="20"/>
    </row>
    <row r="1624" spans="1:41" x14ac:dyDescent="0.2">
      <c r="A1624" s="20" t="s">
        <v>653</v>
      </c>
      <c r="B1624" s="20" t="s">
        <v>19136</v>
      </c>
      <c r="C1624" s="20" t="s">
        <v>19137</v>
      </c>
      <c r="D1624" s="20" t="s">
        <v>419</v>
      </c>
      <c r="E1624" s="20" t="s">
        <v>656</v>
      </c>
      <c r="F1624" s="20" t="s">
        <v>655</v>
      </c>
      <c r="G1624" s="20" t="s">
        <v>19138</v>
      </c>
      <c r="H1624" s="20" t="s">
        <v>14730</v>
      </c>
      <c r="I1624" s="20" t="s">
        <v>19139</v>
      </c>
      <c r="J1624" s="20" t="s">
        <v>102</v>
      </c>
      <c r="K1624" s="20" t="s">
        <v>14696</v>
      </c>
      <c r="L1624" s="20" t="s">
        <v>19140</v>
      </c>
      <c r="M1624" s="20" t="s">
        <v>19141</v>
      </c>
      <c r="N1624" s="20" t="s">
        <v>110</v>
      </c>
      <c r="O1624" s="20" t="s">
        <v>14761</v>
      </c>
      <c r="P1624" s="20" t="s">
        <v>14700</v>
      </c>
      <c r="Q1624" s="20" t="s">
        <v>19142</v>
      </c>
      <c r="R1624" s="20" t="s">
        <v>19142</v>
      </c>
      <c r="S1624" s="20" t="s">
        <v>19143</v>
      </c>
      <c r="T1624" s="20" t="s">
        <v>14737</v>
      </c>
      <c r="U1624" s="20" t="s">
        <v>19163</v>
      </c>
      <c r="V1624" s="20" t="s">
        <v>14951</v>
      </c>
      <c r="W1624" s="20"/>
      <c r="X1624" s="20"/>
      <c r="Y1624" s="20" t="s">
        <v>69</v>
      </c>
      <c r="Z1624" s="20"/>
      <c r="AA1624" s="20" t="s">
        <v>19144</v>
      </c>
      <c r="AB1624" s="20" t="s">
        <v>68</v>
      </c>
      <c r="AC1624" s="20"/>
      <c r="AD1624" s="20"/>
      <c r="AE1624" s="20" t="s">
        <v>19161</v>
      </c>
      <c r="AF1624" s="20" t="s">
        <v>69</v>
      </c>
      <c r="AG1624" s="20" t="s">
        <v>19162</v>
      </c>
      <c r="AH1624" s="20"/>
      <c r="AI1624" s="20" t="s">
        <v>14875</v>
      </c>
      <c r="AJ1624" s="20" t="s">
        <v>14276</v>
      </c>
      <c r="AK1624" s="20" t="s">
        <v>14276</v>
      </c>
      <c r="AL1624" s="20"/>
      <c r="AM1624" s="20" t="s">
        <v>16313</v>
      </c>
      <c r="AN1624" s="20" t="s">
        <v>105</v>
      </c>
      <c r="AO1624" s="20"/>
    </row>
    <row r="1625" spans="1:41" x14ac:dyDescent="0.2">
      <c r="A1625" s="20" t="s">
        <v>653</v>
      </c>
      <c r="B1625" s="20" t="s">
        <v>19136</v>
      </c>
      <c r="C1625" s="20" t="s">
        <v>19137</v>
      </c>
      <c r="D1625" s="20" t="s">
        <v>419</v>
      </c>
      <c r="E1625" s="20" t="s">
        <v>656</v>
      </c>
      <c r="F1625" s="20" t="s">
        <v>655</v>
      </c>
      <c r="G1625" s="20" t="s">
        <v>19138</v>
      </c>
      <c r="H1625" s="20" t="s">
        <v>14730</v>
      </c>
      <c r="I1625" s="20" t="s">
        <v>19139</v>
      </c>
      <c r="J1625" s="20" t="s">
        <v>102</v>
      </c>
      <c r="K1625" s="20" t="s">
        <v>14696</v>
      </c>
      <c r="L1625" s="20" t="s">
        <v>19140</v>
      </c>
      <c r="M1625" s="20" t="s">
        <v>19141</v>
      </c>
      <c r="N1625" s="20" t="s">
        <v>110</v>
      </c>
      <c r="O1625" s="20" t="s">
        <v>14761</v>
      </c>
      <c r="P1625" s="20" t="s">
        <v>14700</v>
      </c>
      <c r="Q1625" s="20" t="s">
        <v>19142</v>
      </c>
      <c r="R1625" s="20" t="s">
        <v>19142</v>
      </c>
      <c r="S1625" s="20" t="s">
        <v>19143</v>
      </c>
      <c r="T1625" s="20" t="s">
        <v>16193</v>
      </c>
      <c r="U1625" s="20" t="s">
        <v>19164</v>
      </c>
      <c r="V1625" s="20" t="s">
        <v>19165</v>
      </c>
      <c r="W1625" s="20"/>
      <c r="X1625" s="20"/>
      <c r="Y1625" s="20" t="s">
        <v>69</v>
      </c>
      <c r="Z1625" s="20"/>
      <c r="AA1625" s="20" t="s">
        <v>19144</v>
      </c>
      <c r="AB1625" s="20" t="s">
        <v>68</v>
      </c>
      <c r="AC1625" s="20"/>
      <c r="AD1625" s="20"/>
      <c r="AE1625" s="20" t="s">
        <v>19159</v>
      </c>
      <c r="AF1625" s="20" t="s">
        <v>68</v>
      </c>
      <c r="AG1625" s="20" t="s">
        <v>19160</v>
      </c>
      <c r="AH1625" s="20"/>
      <c r="AI1625" s="20" t="s">
        <v>14875</v>
      </c>
      <c r="AJ1625" s="20" t="s">
        <v>14276</v>
      </c>
      <c r="AK1625" s="20" t="s">
        <v>14276</v>
      </c>
      <c r="AL1625" s="20"/>
      <c r="AM1625" s="20" t="s">
        <v>16313</v>
      </c>
      <c r="AN1625" s="20" t="s">
        <v>105</v>
      </c>
      <c r="AO1625" s="20"/>
    </row>
    <row r="1626" spans="1:41" x14ac:dyDescent="0.2">
      <c r="A1626" s="20" t="s">
        <v>653</v>
      </c>
      <c r="B1626" s="20" t="s">
        <v>19136</v>
      </c>
      <c r="C1626" s="20" t="s">
        <v>19137</v>
      </c>
      <c r="D1626" s="20" t="s">
        <v>419</v>
      </c>
      <c r="E1626" s="20" t="s">
        <v>656</v>
      </c>
      <c r="F1626" s="20" t="s">
        <v>655</v>
      </c>
      <c r="G1626" s="20" t="s">
        <v>19138</v>
      </c>
      <c r="H1626" s="20" t="s">
        <v>14730</v>
      </c>
      <c r="I1626" s="20" t="s">
        <v>19139</v>
      </c>
      <c r="J1626" s="20" t="s">
        <v>102</v>
      </c>
      <c r="K1626" s="20" t="s">
        <v>14696</v>
      </c>
      <c r="L1626" s="20" t="s">
        <v>19140</v>
      </c>
      <c r="M1626" s="20" t="s">
        <v>19141</v>
      </c>
      <c r="N1626" s="20" t="s">
        <v>110</v>
      </c>
      <c r="O1626" s="20" t="s">
        <v>14761</v>
      </c>
      <c r="P1626" s="20" t="s">
        <v>14700</v>
      </c>
      <c r="Q1626" s="20" t="s">
        <v>19142</v>
      </c>
      <c r="R1626" s="20" t="s">
        <v>19142</v>
      </c>
      <c r="S1626" s="20" t="s">
        <v>19143</v>
      </c>
      <c r="T1626" s="20" t="s">
        <v>16193</v>
      </c>
      <c r="U1626" s="20" t="s">
        <v>19164</v>
      </c>
      <c r="V1626" s="20" t="s">
        <v>19166</v>
      </c>
      <c r="W1626" s="20"/>
      <c r="X1626" s="20"/>
      <c r="Y1626" s="20" t="s">
        <v>69</v>
      </c>
      <c r="Z1626" s="20"/>
      <c r="AA1626" s="20" t="s">
        <v>19144</v>
      </c>
      <c r="AB1626" s="20" t="s">
        <v>68</v>
      </c>
      <c r="AC1626" s="20"/>
      <c r="AD1626" s="20"/>
      <c r="AE1626" s="20" t="s">
        <v>19161</v>
      </c>
      <c r="AF1626" s="20" t="s">
        <v>69</v>
      </c>
      <c r="AG1626" s="20" t="s">
        <v>19162</v>
      </c>
      <c r="AH1626" s="20"/>
      <c r="AI1626" s="20" t="s">
        <v>14875</v>
      </c>
      <c r="AJ1626" s="20" t="s">
        <v>14276</v>
      </c>
      <c r="AK1626" s="20" t="s">
        <v>14276</v>
      </c>
      <c r="AL1626" s="20"/>
      <c r="AM1626" s="20" t="s">
        <v>16313</v>
      </c>
      <c r="AN1626" s="20" t="s">
        <v>105</v>
      </c>
      <c r="AO1626" s="20"/>
    </row>
    <row r="1627" spans="1:41" x14ac:dyDescent="0.2">
      <c r="A1627" s="20" t="s">
        <v>653</v>
      </c>
      <c r="B1627" s="20" t="s">
        <v>19136</v>
      </c>
      <c r="C1627" s="20" t="s">
        <v>19137</v>
      </c>
      <c r="D1627" s="20" t="s">
        <v>419</v>
      </c>
      <c r="E1627" s="20" t="s">
        <v>656</v>
      </c>
      <c r="F1627" s="20" t="s">
        <v>655</v>
      </c>
      <c r="G1627" s="20" t="s">
        <v>19138</v>
      </c>
      <c r="H1627" s="20" t="s">
        <v>14730</v>
      </c>
      <c r="I1627" s="20" t="s">
        <v>19139</v>
      </c>
      <c r="J1627" s="20" t="s">
        <v>102</v>
      </c>
      <c r="K1627" s="20" t="s">
        <v>14696</v>
      </c>
      <c r="L1627" s="20" t="s">
        <v>19140</v>
      </c>
      <c r="M1627" s="20" t="s">
        <v>19141</v>
      </c>
      <c r="N1627" s="20" t="s">
        <v>110</v>
      </c>
      <c r="O1627" s="20" t="s">
        <v>14761</v>
      </c>
      <c r="P1627" s="20" t="s">
        <v>14700</v>
      </c>
      <c r="Q1627" s="20" t="s">
        <v>19142</v>
      </c>
      <c r="R1627" s="20" t="s">
        <v>19142</v>
      </c>
      <c r="S1627" s="20" t="s">
        <v>19143</v>
      </c>
      <c r="T1627" s="20" t="s">
        <v>14762</v>
      </c>
      <c r="U1627" s="20" t="s">
        <v>15531</v>
      </c>
      <c r="V1627" s="20" t="s">
        <v>19167</v>
      </c>
      <c r="W1627" s="20"/>
      <c r="X1627" s="20"/>
      <c r="Y1627" s="20" t="s">
        <v>69</v>
      </c>
      <c r="Z1627" s="20"/>
      <c r="AA1627" s="20" t="s">
        <v>19144</v>
      </c>
      <c r="AB1627" s="20" t="s">
        <v>68</v>
      </c>
      <c r="AC1627" s="20"/>
      <c r="AD1627" s="20"/>
      <c r="AE1627" s="20" t="s">
        <v>19168</v>
      </c>
      <c r="AF1627" s="20" t="s">
        <v>68</v>
      </c>
      <c r="AG1627" s="20" t="s">
        <v>19169</v>
      </c>
      <c r="AH1627" s="20"/>
      <c r="AI1627" s="20" t="s">
        <v>14875</v>
      </c>
      <c r="AJ1627" s="20" t="s">
        <v>14276</v>
      </c>
      <c r="AK1627" s="20" t="s">
        <v>14276</v>
      </c>
      <c r="AL1627" s="20"/>
      <c r="AM1627" s="20" t="s">
        <v>16313</v>
      </c>
      <c r="AN1627" s="20" t="s">
        <v>105</v>
      </c>
      <c r="AO1627" s="20"/>
    </row>
    <row r="1628" spans="1:41" x14ac:dyDescent="0.2">
      <c r="A1628" s="20" t="s">
        <v>653</v>
      </c>
      <c r="B1628" s="20" t="s">
        <v>19136</v>
      </c>
      <c r="C1628" s="20" t="s">
        <v>19137</v>
      </c>
      <c r="D1628" s="20" t="s">
        <v>419</v>
      </c>
      <c r="E1628" s="20" t="s">
        <v>656</v>
      </c>
      <c r="F1628" s="20" t="s">
        <v>655</v>
      </c>
      <c r="G1628" s="20" t="s">
        <v>19138</v>
      </c>
      <c r="H1628" s="20" t="s">
        <v>14730</v>
      </c>
      <c r="I1628" s="20" t="s">
        <v>19139</v>
      </c>
      <c r="J1628" s="20" t="s">
        <v>102</v>
      </c>
      <c r="K1628" s="20" t="s">
        <v>14696</v>
      </c>
      <c r="L1628" s="20" t="s">
        <v>19140</v>
      </c>
      <c r="M1628" s="20" t="s">
        <v>19141</v>
      </c>
      <c r="N1628" s="20" t="s">
        <v>110</v>
      </c>
      <c r="O1628" s="20" t="s">
        <v>14761</v>
      </c>
      <c r="P1628" s="20" t="s">
        <v>14700</v>
      </c>
      <c r="Q1628" s="20" t="s">
        <v>19142</v>
      </c>
      <c r="R1628" s="20" t="s">
        <v>19142</v>
      </c>
      <c r="S1628" s="20" t="s">
        <v>19143</v>
      </c>
      <c r="T1628" s="20" t="s">
        <v>14762</v>
      </c>
      <c r="U1628" s="20" t="s">
        <v>15531</v>
      </c>
      <c r="V1628" s="20" t="s">
        <v>16974</v>
      </c>
      <c r="W1628" s="20"/>
      <c r="X1628" s="20"/>
      <c r="Y1628" s="20" t="s">
        <v>69</v>
      </c>
      <c r="Z1628" s="20"/>
      <c r="AA1628" s="20" t="s">
        <v>19144</v>
      </c>
      <c r="AB1628" s="20" t="s">
        <v>68</v>
      </c>
      <c r="AC1628" s="20"/>
      <c r="AD1628" s="20"/>
      <c r="AE1628" s="20" t="s">
        <v>19170</v>
      </c>
      <c r="AF1628" s="20" t="s">
        <v>69</v>
      </c>
      <c r="AG1628" s="20" t="s">
        <v>19171</v>
      </c>
      <c r="AH1628" s="20"/>
      <c r="AI1628" s="20" t="s">
        <v>14875</v>
      </c>
      <c r="AJ1628" s="20" t="s">
        <v>14276</v>
      </c>
      <c r="AK1628" s="20" t="s">
        <v>14276</v>
      </c>
      <c r="AL1628" s="20"/>
      <c r="AM1628" s="20" t="s">
        <v>16313</v>
      </c>
      <c r="AN1628" s="20" t="s">
        <v>105</v>
      </c>
      <c r="AO1628" s="20"/>
    </row>
    <row r="1629" spans="1:41" x14ac:dyDescent="0.2">
      <c r="A1629" s="20" t="s">
        <v>653</v>
      </c>
      <c r="B1629" s="20" t="s">
        <v>19136</v>
      </c>
      <c r="C1629" s="20" t="s">
        <v>19137</v>
      </c>
      <c r="D1629" s="20" t="s">
        <v>419</v>
      </c>
      <c r="E1629" s="20" t="s">
        <v>656</v>
      </c>
      <c r="F1629" s="20" t="s">
        <v>655</v>
      </c>
      <c r="G1629" s="20" t="s">
        <v>19138</v>
      </c>
      <c r="H1629" s="20" t="s">
        <v>14730</v>
      </c>
      <c r="I1629" s="20" t="s">
        <v>19139</v>
      </c>
      <c r="J1629" s="20" t="s">
        <v>102</v>
      </c>
      <c r="K1629" s="20" t="s">
        <v>14696</v>
      </c>
      <c r="L1629" s="20" t="s">
        <v>19140</v>
      </c>
      <c r="M1629" s="20" t="s">
        <v>19141</v>
      </c>
      <c r="N1629" s="20" t="s">
        <v>110</v>
      </c>
      <c r="O1629" s="20" t="s">
        <v>14761</v>
      </c>
      <c r="P1629" s="20" t="s">
        <v>14700</v>
      </c>
      <c r="Q1629" s="20" t="s">
        <v>19142</v>
      </c>
      <c r="R1629" s="20" t="s">
        <v>19142</v>
      </c>
      <c r="S1629" s="20" t="s">
        <v>19143</v>
      </c>
      <c r="T1629" s="20" t="s">
        <v>14737</v>
      </c>
      <c r="U1629" s="20" t="s">
        <v>15626</v>
      </c>
      <c r="V1629" s="20" t="s">
        <v>16524</v>
      </c>
      <c r="W1629" s="20"/>
      <c r="X1629" s="20"/>
      <c r="Y1629" s="20" t="s">
        <v>69</v>
      </c>
      <c r="Z1629" s="20"/>
      <c r="AA1629" s="20" t="s">
        <v>19144</v>
      </c>
      <c r="AB1629" s="20" t="s">
        <v>68</v>
      </c>
      <c r="AC1629" s="20"/>
      <c r="AD1629" s="20"/>
      <c r="AE1629" s="20" t="s">
        <v>19168</v>
      </c>
      <c r="AF1629" s="20" t="s">
        <v>68</v>
      </c>
      <c r="AG1629" s="20" t="s">
        <v>19169</v>
      </c>
      <c r="AH1629" s="20"/>
      <c r="AI1629" s="20" t="s">
        <v>14875</v>
      </c>
      <c r="AJ1629" s="20" t="s">
        <v>14276</v>
      </c>
      <c r="AK1629" s="20" t="s">
        <v>14276</v>
      </c>
      <c r="AL1629" s="20"/>
      <c r="AM1629" s="20" t="s">
        <v>16313</v>
      </c>
      <c r="AN1629" s="20" t="s">
        <v>105</v>
      </c>
      <c r="AO1629" s="20"/>
    </row>
    <row r="1630" spans="1:41" x14ac:dyDescent="0.2">
      <c r="A1630" s="20" t="s">
        <v>653</v>
      </c>
      <c r="B1630" s="20" t="s">
        <v>19136</v>
      </c>
      <c r="C1630" s="20" t="s">
        <v>19137</v>
      </c>
      <c r="D1630" s="20" t="s">
        <v>419</v>
      </c>
      <c r="E1630" s="20" t="s">
        <v>656</v>
      </c>
      <c r="F1630" s="20" t="s">
        <v>655</v>
      </c>
      <c r="G1630" s="20" t="s">
        <v>19138</v>
      </c>
      <c r="H1630" s="20" t="s">
        <v>14730</v>
      </c>
      <c r="I1630" s="20" t="s">
        <v>19139</v>
      </c>
      <c r="J1630" s="20" t="s">
        <v>102</v>
      </c>
      <c r="K1630" s="20" t="s">
        <v>14696</v>
      </c>
      <c r="L1630" s="20" t="s">
        <v>19140</v>
      </c>
      <c r="M1630" s="20" t="s">
        <v>19141</v>
      </c>
      <c r="N1630" s="20" t="s">
        <v>110</v>
      </c>
      <c r="O1630" s="20" t="s">
        <v>14761</v>
      </c>
      <c r="P1630" s="20" t="s">
        <v>14700</v>
      </c>
      <c r="Q1630" s="20" t="s">
        <v>19142</v>
      </c>
      <c r="R1630" s="20" t="s">
        <v>19142</v>
      </c>
      <c r="S1630" s="20" t="s">
        <v>19143</v>
      </c>
      <c r="T1630" s="20" t="s">
        <v>14737</v>
      </c>
      <c r="U1630" s="20" t="s">
        <v>15626</v>
      </c>
      <c r="V1630" s="20" t="s">
        <v>19102</v>
      </c>
      <c r="W1630" s="20"/>
      <c r="X1630" s="20"/>
      <c r="Y1630" s="20" t="s">
        <v>69</v>
      </c>
      <c r="Z1630" s="20"/>
      <c r="AA1630" s="20" t="s">
        <v>19144</v>
      </c>
      <c r="AB1630" s="20" t="s">
        <v>68</v>
      </c>
      <c r="AC1630" s="20"/>
      <c r="AD1630" s="20"/>
      <c r="AE1630" s="20" t="s">
        <v>19170</v>
      </c>
      <c r="AF1630" s="20" t="s">
        <v>69</v>
      </c>
      <c r="AG1630" s="20" t="s">
        <v>19171</v>
      </c>
      <c r="AH1630" s="20"/>
      <c r="AI1630" s="20" t="s">
        <v>14875</v>
      </c>
      <c r="AJ1630" s="20" t="s">
        <v>14276</v>
      </c>
      <c r="AK1630" s="20" t="s">
        <v>14276</v>
      </c>
      <c r="AL1630" s="20"/>
      <c r="AM1630" s="20" t="s">
        <v>16313</v>
      </c>
      <c r="AN1630" s="20" t="s">
        <v>105</v>
      </c>
      <c r="AO1630" s="20"/>
    </row>
    <row r="1631" spans="1:41" x14ac:dyDescent="0.2">
      <c r="A1631" s="20" t="s">
        <v>653</v>
      </c>
      <c r="B1631" s="20" t="s">
        <v>19136</v>
      </c>
      <c r="C1631" s="20" t="s">
        <v>19137</v>
      </c>
      <c r="D1631" s="20" t="s">
        <v>419</v>
      </c>
      <c r="E1631" s="20" t="s">
        <v>656</v>
      </c>
      <c r="F1631" s="20" t="s">
        <v>655</v>
      </c>
      <c r="G1631" s="20" t="s">
        <v>19138</v>
      </c>
      <c r="H1631" s="20" t="s">
        <v>14730</v>
      </c>
      <c r="I1631" s="20" t="s">
        <v>19139</v>
      </c>
      <c r="J1631" s="20" t="s">
        <v>102</v>
      </c>
      <c r="K1631" s="20" t="s">
        <v>14696</v>
      </c>
      <c r="L1631" s="20" t="s">
        <v>19140</v>
      </c>
      <c r="M1631" s="20" t="s">
        <v>19141</v>
      </c>
      <c r="N1631" s="20" t="s">
        <v>110</v>
      </c>
      <c r="O1631" s="20" t="s">
        <v>14761</v>
      </c>
      <c r="P1631" s="20" t="s">
        <v>14700</v>
      </c>
      <c r="Q1631" s="20" t="s">
        <v>19142</v>
      </c>
      <c r="R1631" s="20" t="s">
        <v>19142</v>
      </c>
      <c r="S1631" s="20" t="s">
        <v>19143</v>
      </c>
      <c r="T1631" s="20" t="s">
        <v>16193</v>
      </c>
      <c r="U1631" s="20" t="s">
        <v>19172</v>
      </c>
      <c r="V1631" s="20" t="s">
        <v>19173</v>
      </c>
      <c r="W1631" s="20"/>
      <c r="X1631" s="20"/>
      <c r="Y1631" s="20" t="s">
        <v>69</v>
      </c>
      <c r="Z1631" s="20"/>
      <c r="AA1631" s="20" t="s">
        <v>19144</v>
      </c>
      <c r="AB1631" s="20" t="s">
        <v>68</v>
      </c>
      <c r="AC1631" s="20"/>
      <c r="AD1631" s="20"/>
      <c r="AE1631" s="20" t="s">
        <v>19168</v>
      </c>
      <c r="AF1631" s="20" t="s">
        <v>68</v>
      </c>
      <c r="AG1631" s="20" t="s">
        <v>19169</v>
      </c>
      <c r="AH1631" s="20"/>
      <c r="AI1631" s="20" t="s">
        <v>14875</v>
      </c>
      <c r="AJ1631" s="20" t="s">
        <v>14276</v>
      </c>
      <c r="AK1631" s="20" t="s">
        <v>14276</v>
      </c>
      <c r="AL1631" s="20"/>
      <c r="AM1631" s="20" t="s">
        <v>16313</v>
      </c>
      <c r="AN1631" s="20" t="s">
        <v>105</v>
      </c>
      <c r="AO1631" s="20"/>
    </row>
    <row r="1632" spans="1:41" x14ac:dyDescent="0.2">
      <c r="A1632" s="20" t="s">
        <v>653</v>
      </c>
      <c r="B1632" s="20" t="s">
        <v>19136</v>
      </c>
      <c r="C1632" s="20" t="s">
        <v>19137</v>
      </c>
      <c r="D1632" s="20" t="s">
        <v>419</v>
      </c>
      <c r="E1632" s="20" t="s">
        <v>656</v>
      </c>
      <c r="F1632" s="20" t="s">
        <v>655</v>
      </c>
      <c r="G1632" s="20" t="s">
        <v>19138</v>
      </c>
      <c r="H1632" s="20" t="s">
        <v>14730</v>
      </c>
      <c r="I1632" s="20" t="s">
        <v>19139</v>
      </c>
      <c r="J1632" s="20" t="s">
        <v>102</v>
      </c>
      <c r="K1632" s="20" t="s">
        <v>14696</v>
      </c>
      <c r="L1632" s="20" t="s">
        <v>19140</v>
      </c>
      <c r="M1632" s="20" t="s">
        <v>19141</v>
      </c>
      <c r="N1632" s="20" t="s">
        <v>110</v>
      </c>
      <c r="O1632" s="20" t="s">
        <v>14761</v>
      </c>
      <c r="P1632" s="20" t="s">
        <v>14700</v>
      </c>
      <c r="Q1632" s="20" t="s">
        <v>19142</v>
      </c>
      <c r="R1632" s="20" t="s">
        <v>19142</v>
      </c>
      <c r="S1632" s="20" t="s">
        <v>19143</v>
      </c>
      <c r="T1632" s="20" t="s">
        <v>16193</v>
      </c>
      <c r="U1632" s="20" t="s">
        <v>19172</v>
      </c>
      <c r="V1632" s="20" t="s">
        <v>15662</v>
      </c>
      <c r="W1632" s="20"/>
      <c r="X1632" s="20"/>
      <c r="Y1632" s="20" t="s">
        <v>69</v>
      </c>
      <c r="Z1632" s="20"/>
      <c r="AA1632" s="20" t="s">
        <v>19144</v>
      </c>
      <c r="AB1632" s="20" t="s">
        <v>68</v>
      </c>
      <c r="AC1632" s="20"/>
      <c r="AD1632" s="20"/>
      <c r="AE1632" s="20" t="s">
        <v>19170</v>
      </c>
      <c r="AF1632" s="20" t="s">
        <v>69</v>
      </c>
      <c r="AG1632" s="20" t="s">
        <v>19171</v>
      </c>
      <c r="AH1632" s="20"/>
      <c r="AI1632" s="20" t="s">
        <v>14875</v>
      </c>
      <c r="AJ1632" s="20" t="s">
        <v>14276</v>
      </c>
      <c r="AK1632" s="20" t="s">
        <v>14276</v>
      </c>
      <c r="AL1632" s="20"/>
      <c r="AM1632" s="20" t="s">
        <v>16313</v>
      </c>
      <c r="AN1632" s="20" t="s">
        <v>105</v>
      </c>
      <c r="AO1632" s="20"/>
    </row>
    <row r="1633" spans="1:41" x14ac:dyDescent="0.2">
      <c r="A1633" s="20" t="s">
        <v>673</v>
      </c>
      <c r="B1633" s="20" t="s">
        <v>19174</v>
      </c>
      <c r="C1633" s="20" t="s">
        <v>16651</v>
      </c>
      <c r="D1633" s="20" t="s">
        <v>571</v>
      </c>
      <c r="E1633" s="20" t="s">
        <v>675</v>
      </c>
      <c r="F1633" s="20" t="s">
        <v>617</v>
      </c>
      <c r="G1633" s="20" t="s">
        <v>19175</v>
      </c>
      <c r="H1633" s="20" t="s">
        <v>14804</v>
      </c>
      <c r="I1633" s="20" t="s">
        <v>19176</v>
      </c>
      <c r="J1633" s="20" t="s">
        <v>101</v>
      </c>
      <c r="K1633" s="20" t="s">
        <v>14839</v>
      </c>
      <c r="L1633" s="20" t="s">
        <v>17825</v>
      </c>
      <c r="M1633" s="20"/>
      <c r="N1633" s="20" t="s">
        <v>14698</v>
      </c>
      <c r="O1633" s="20" t="s">
        <v>14761</v>
      </c>
      <c r="P1633" s="20" t="s">
        <v>14787</v>
      </c>
      <c r="Q1633" s="20"/>
      <c r="R1633" s="20"/>
      <c r="S1633" s="20" t="s">
        <v>19177</v>
      </c>
      <c r="T1633" s="20" t="s">
        <v>14704</v>
      </c>
      <c r="U1633" s="20" t="s">
        <v>15671</v>
      </c>
      <c r="V1633" s="20" t="s">
        <v>15870</v>
      </c>
      <c r="W1633" s="20"/>
      <c r="X1633" s="20"/>
      <c r="Y1633" s="20" t="s">
        <v>69</v>
      </c>
      <c r="Z1633" s="20"/>
      <c r="AA1633" s="20" t="s">
        <v>14844</v>
      </c>
      <c r="AB1633" s="20" t="s">
        <v>69</v>
      </c>
      <c r="AC1633" s="20" t="s">
        <v>14884</v>
      </c>
      <c r="AD1633" s="20" t="s">
        <v>69</v>
      </c>
      <c r="AE1633" s="20" t="s">
        <v>19178</v>
      </c>
      <c r="AF1633" s="20" t="s">
        <v>68</v>
      </c>
      <c r="AG1633" s="20" t="s">
        <v>14698</v>
      </c>
      <c r="AH1633" s="20"/>
      <c r="AI1633" s="20" t="s">
        <v>19179</v>
      </c>
      <c r="AJ1633" s="20" t="s">
        <v>14238</v>
      </c>
      <c r="AK1633" s="20" t="s">
        <v>14283</v>
      </c>
      <c r="AL1633" s="20"/>
      <c r="AM1633" s="20"/>
      <c r="AN1633" s="20" t="s">
        <v>105</v>
      </c>
      <c r="AO1633" s="20"/>
    </row>
    <row r="1634" spans="1:41" x14ac:dyDescent="0.2">
      <c r="A1634" s="20" t="s">
        <v>673</v>
      </c>
      <c r="B1634" s="20" t="s">
        <v>19174</v>
      </c>
      <c r="C1634" s="20" t="s">
        <v>16651</v>
      </c>
      <c r="D1634" s="20" t="s">
        <v>571</v>
      </c>
      <c r="E1634" s="20" t="s">
        <v>675</v>
      </c>
      <c r="F1634" s="20" t="s">
        <v>617</v>
      </c>
      <c r="G1634" s="20" t="s">
        <v>19175</v>
      </c>
      <c r="H1634" s="20" t="s">
        <v>14804</v>
      </c>
      <c r="I1634" s="20" t="s">
        <v>19176</v>
      </c>
      <c r="J1634" s="20" t="s">
        <v>101</v>
      </c>
      <c r="K1634" s="20" t="s">
        <v>14839</v>
      </c>
      <c r="L1634" s="20" t="s">
        <v>17825</v>
      </c>
      <c r="M1634" s="20"/>
      <c r="N1634" s="20" t="s">
        <v>14698</v>
      </c>
      <c r="O1634" s="20" t="s">
        <v>14761</v>
      </c>
      <c r="P1634" s="20" t="s">
        <v>14787</v>
      </c>
      <c r="Q1634" s="20"/>
      <c r="R1634" s="20"/>
      <c r="S1634" s="20" t="s">
        <v>19177</v>
      </c>
      <c r="T1634" s="20" t="s">
        <v>14814</v>
      </c>
      <c r="U1634" s="20" t="s">
        <v>18111</v>
      </c>
      <c r="V1634" s="20" t="s">
        <v>17181</v>
      </c>
      <c r="W1634" s="20"/>
      <c r="X1634" s="20"/>
      <c r="Y1634" s="20" t="s">
        <v>69</v>
      </c>
      <c r="Z1634" s="20"/>
      <c r="AA1634" s="20" t="s">
        <v>14844</v>
      </c>
      <c r="AB1634" s="20" t="s">
        <v>69</v>
      </c>
      <c r="AC1634" s="20" t="s">
        <v>14884</v>
      </c>
      <c r="AD1634" s="20" t="s">
        <v>69</v>
      </c>
      <c r="AE1634" s="20" t="s">
        <v>19178</v>
      </c>
      <c r="AF1634" s="20" t="s">
        <v>68</v>
      </c>
      <c r="AG1634" s="20" t="s">
        <v>14698</v>
      </c>
      <c r="AH1634" s="20"/>
      <c r="AI1634" s="20" t="s">
        <v>19179</v>
      </c>
      <c r="AJ1634" s="20" t="s">
        <v>14238</v>
      </c>
      <c r="AK1634" s="20" t="s">
        <v>14283</v>
      </c>
      <c r="AL1634" s="20"/>
      <c r="AM1634" s="20"/>
      <c r="AN1634" s="20" t="s">
        <v>105</v>
      </c>
      <c r="AO1634" s="20"/>
    </row>
    <row r="1635" spans="1:41" x14ac:dyDescent="0.2">
      <c r="A1635" s="20" t="s">
        <v>673</v>
      </c>
      <c r="B1635" s="20" t="s">
        <v>19174</v>
      </c>
      <c r="C1635" s="20" t="s">
        <v>16651</v>
      </c>
      <c r="D1635" s="20" t="s">
        <v>571</v>
      </c>
      <c r="E1635" s="20" t="s">
        <v>675</v>
      </c>
      <c r="F1635" s="20" t="s">
        <v>617</v>
      </c>
      <c r="G1635" s="20" t="s">
        <v>19175</v>
      </c>
      <c r="H1635" s="20" t="s">
        <v>14804</v>
      </c>
      <c r="I1635" s="20" t="s">
        <v>19176</v>
      </c>
      <c r="J1635" s="20" t="s">
        <v>101</v>
      </c>
      <c r="K1635" s="20" t="s">
        <v>14839</v>
      </c>
      <c r="L1635" s="20" t="s">
        <v>17825</v>
      </c>
      <c r="M1635" s="20"/>
      <c r="N1635" s="20" t="s">
        <v>14698</v>
      </c>
      <c r="O1635" s="20" t="s">
        <v>14761</v>
      </c>
      <c r="P1635" s="20" t="s">
        <v>14787</v>
      </c>
      <c r="Q1635" s="20"/>
      <c r="R1635" s="20"/>
      <c r="S1635" s="20" t="s">
        <v>19177</v>
      </c>
      <c r="T1635" s="20" t="s">
        <v>14709</v>
      </c>
      <c r="U1635" s="20" t="s">
        <v>19180</v>
      </c>
      <c r="V1635" s="20" t="s">
        <v>19181</v>
      </c>
      <c r="W1635" s="20"/>
      <c r="X1635" s="20"/>
      <c r="Y1635" s="20" t="s">
        <v>69</v>
      </c>
      <c r="Z1635" s="20"/>
      <c r="AA1635" s="20" t="s">
        <v>14844</v>
      </c>
      <c r="AB1635" s="20" t="s">
        <v>69</v>
      </c>
      <c r="AC1635" s="20" t="s">
        <v>14884</v>
      </c>
      <c r="AD1635" s="20" t="s">
        <v>69</v>
      </c>
      <c r="AE1635" s="20" t="s">
        <v>19178</v>
      </c>
      <c r="AF1635" s="20" t="s">
        <v>68</v>
      </c>
      <c r="AG1635" s="20" t="s">
        <v>14698</v>
      </c>
      <c r="AH1635" s="20"/>
      <c r="AI1635" s="20" t="s">
        <v>19179</v>
      </c>
      <c r="AJ1635" s="20" t="s">
        <v>14238</v>
      </c>
      <c r="AK1635" s="20" t="s">
        <v>14283</v>
      </c>
      <c r="AL1635" s="20"/>
      <c r="AM1635" s="20"/>
      <c r="AN1635" s="20" t="s">
        <v>105</v>
      </c>
      <c r="AO1635" s="20"/>
    </row>
    <row r="1636" spans="1:41" x14ac:dyDescent="0.2">
      <c r="A1636" s="20" t="s">
        <v>673</v>
      </c>
      <c r="B1636" s="20" t="s">
        <v>19174</v>
      </c>
      <c r="C1636" s="20" t="s">
        <v>16651</v>
      </c>
      <c r="D1636" s="20" t="s">
        <v>571</v>
      </c>
      <c r="E1636" s="20" t="s">
        <v>675</v>
      </c>
      <c r="F1636" s="20" t="s">
        <v>617</v>
      </c>
      <c r="G1636" s="20" t="s">
        <v>19175</v>
      </c>
      <c r="H1636" s="20" t="s">
        <v>14804</v>
      </c>
      <c r="I1636" s="20" t="s">
        <v>19176</v>
      </c>
      <c r="J1636" s="20" t="s">
        <v>101</v>
      </c>
      <c r="K1636" s="20" t="s">
        <v>14839</v>
      </c>
      <c r="L1636" s="20" t="s">
        <v>17825</v>
      </c>
      <c r="M1636" s="20"/>
      <c r="N1636" s="20" t="s">
        <v>19182</v>
      </c>
      <c r="O1636" s="20" t="s">
        <v>14761</v>
      </c>
      <c r="P1636" s="20" t="s">
        <v>14787</v>
      </c>
      <c r="Q1636" s="20"/>
      <c r="R1636" s="20"/>
      <c r="S1636" s="20" t="s">
        <v>19177</v>
      </c>
      <c r="T1636" s="20" t="s">
        <v>14704</v>
      </c>
      <c r="U1636" s="20" t="s">
        <v>15825</v>
      </c>
      <c r="V1636" s="20" t="s">
        <v>15935</v>
      </c>
      <c r="W1636" s="20"/>
      <c r="X1636" s="20"/>
      <c r="Y1636" s="20" t="s">
        <v>69</v>
      </c>
      <c r="Z1636" s="20"/>
      <c r="AA1636" s="20" t="s">
        <v>14844</v>
      </c>
      <c r="AB1636" s="20" t="s">
        <v>69</v>
      </c>
      <c r="AC1636" s="20" t="s">
        <v>14884</v>
      </c>
      <c r="AD1636" s="20" t="s">
        <v>69</v>
      </c>
      <c r="AE1636" s="20" t="s">
        <v>19183</v>
      </c>
      <c r="AF1636" s="20" t="s">
        <v>68</v>
      </c>
      <c r="AG1636" s="20" t="s">
        <v>19182</v>
      </c>
      <c r="AH1636" s="20"/>
      <c r="AI1636" s="20" t="s">
        <v>19179</v>
      </c>
      <c r="AJ1636" s="20" t="s">
        <v>14238</v>
      </c>
      <c r="AK1636" s="20" t="s">
        <v>14283</v>
      </c>
      <c r="AL1636" s="20"/>
      <c r="AM1636" s="20"/>
      <c r="AN1636" s="20" t="s">
        <v>105</v>
      </c>
      <c r="AO1636" s="20"/>
    </row>
    <row r="1637" spans="1:41" x14ac:dyDescent="0.2">
      <c r="A1637" s="20" t="s">
        <v>673</v>
      </c>
      <c r="B1637" s="20" t="s">
        <v>19174</v>
      </c>
      <c r="C1637" s="20" t="s">
        <v>16651</v>
      </c>
      <c r="D1637" s="20" t="s">
        <v>571</v>
      </c>
      <c r="E1637" s="20" t="s">
        <v>675</v>
      </c>
      <c r="F1637" s="20" t="s">
        <v>617</v>
      </c>
      <c r="G1637" s="20" t="s">
        <v>19175</v>
      </c>
      <c r="H1637" s="20" t="s">
        <v>14804</v>
      </c>
      <c r="I1637" s="20" t="s">
        <v>19176</v>
      </c>
      <c r="J1637" s="20" t="s">
        <v>101</v>
      </c>
      <c r="K1637" s="20" t="s">
        <v>14839</v>
      </c>
      <c r="L1637" s="20" t="s">
        <v>17825</v>
      </c>
      <c r="M1637" s="20"/>
      <c r="N1637" s="20" t="s">
        <v>19182</v>
      </c>
      <c r="O1637" s="20" t="s">
        <v>14761</v>
      </c>
      <c r="P1637" s="20" t="s">
        <v>14787</v>
      </c>
      <c r="Q1637" s="20"/>
      <c r="R1637" s="20"/>
      <c r="S1637" s="20" t="s">
        <v>19177</v>
      </c>
      <c r="T1637" s="20" t="s">
        <v>14814</v>
      </c>
      <c r="U1637" s="20" t="s">
        <v>14847</v>
      </c>
      <c r="V1637" s="20" t="s">
        <v>15825</v>
      </c>
      <c r="W1637" s="20"/>
      <c r="X1637" s="20"/>
      <c r="Y1637" s="20" t="s">
        <v>69</v>
      </c>
      <c r="Z1637" s="20"/>
      <c r="AA1637" s="20" t="s">
        <v>14844</v>
      </c>
      <c r="AB1637" s="20" t="s">
        <v>69</v>
      </c>
      <c r="AC1637" s="20" t="s">
        <v>14884</v>
      </c>
      <c r="AD1637" s="20" t="s">
        <v>69</v>
      </c>
      <c r="AE1637" s="20" t="s">
        <v>19183</v>
      </c>
      <c r="AF1637" s="20" t="s">
        <v>68</v>
      </c>
      <c r="AG1637" s="20" t="s">
        <v>19182</v>
      </c>
      <c r="AH1637" s="20"/>
      <c r="AI1637" s="20" t="s">
        <v>19179</v>
      </c>
      <c r="AJ1637" s="20" t="s">
        <v>14238</v>
      </c>
      <c r="AK1637" s="20" t="s">
        <v>14283</v>
      </c>
      <c r="AL1637" s="20"/>
      <c r="AM1637" s="20"/>
      <c r="AN1637" s="20" t="s">
        <v>105</v>
      </c>
      <c r="AO1637" s="20"/>
    </row>
    <row r="1638" spans="1:41" x14ac:dyDescent="0.2">
      <c r="A1638" s="20" t="s">
        <v>673</v>
      </c>
      <c r="B1638" s="20" t="s">
        <v>19174</v>
      </c>
      <c r="C1638" s="20" t="s">
        <v>16651</v>
      </c>
      <c r="D1638" s="20" t="s">
        <v>571</v>
      </c>
      <c r="E1638" s="20" t="s">
        <v>675</v>
      </c>
      <c r="F1638" s="20" t="s">
        <v>617</v>
      </c>
      <c r="G1638" s="20" t="s">
        <v>19175</v>
      </c>
      <c r="H1638" s="20" t="s">
        <v>14804</v>
      </c>
      <c r="I1638" s="20" t="s">
        <v>19176</v>
      </c>
      <c r="J1638" s="20" t="s">
        <v>101</v>
      </c>
      <c r="K1638" s="20" t="s">
        <v>14839</v>
      </c>
      <c r="L1638" s="20" t="s">
        <v>17825</v>
      </c>
      <c r="M1638" s="20"/>
      <c r="N1638" s="20" t="s">
        <v>19182</v>
      </c>
      <c r="O1638" s="20" t="s">
        <v>14761</v>
      </c>
      <c r="P1638" s="20" t="s">
        <v>14787</v>
      </c>
      <c r="Q1638" s="20"/>
      <c r="R1638" s="20"/>
      <c r="S1638" s="20" t="s">
        <v>19177</v>
      </c>
      <c r="T1638" s="20" t="s">
        <v>14709</v>
      </c>
      <c r="U1638" s="20" t="s">
        <v>19184</v>
      </c>
      <c r="V1638" s="20" t="s">
        <v>19185</v>
      </c>
      <c r="W1638" s="20"/>
      <c r="X1638" s="20"/>
      <c r="Y1638" s="20" t="s">
        <v>69</v>
      </c>
      <c r="Z1638" s="20"/>
      <c r="AA1638" s="20" t="s">
        <v>14844</v>
      </c>
      <c r="AB1638" s="20" t="s">
        <v>69</v>
      </c>
      <c r="AC1638" s="20" t="s">
        <v>14884</v>
      </c>
      <c r="AD1638" s="20" t="s">
        <v>69</v>
      </c>
      <c r="AE1638" s="20" t="s">
        <v>19183</v>
      </c>
      <c r="AF1638" s="20" t="s">
        <v>68</v>
      </c>
      <c r="AG1638" s="20" t="s">
        <v>19182</v>
      </c>
      <c r="AH1638" s="20"/>
      <c r="AI1638" s="20" t="s">
        <v>19179</v>
      </c>
      <c r="AJ1638" s="20" t="s">
        <v>14238</v>
      </c>
      <c r="AK1638" s="20" t="s">
        <v>14283</v>
      </c>
      <c r="AL1638" s="20"/>
      <c r="AM1638" s="20"/>
      <c r="AN1638" s="20" t="s">
        <v>105</v>
      </c>
      <c r="AO1638" s="20"/>
    </row>
    <row r="1639" spans="1:41" x14ac:dyDescent="0.2">
      <c r="A1639" s="20" t="s">
        <v>673</v>
      </c>
      <c r="B1639" s="20" t="s">
        <v>19174</v>
      </c>
      <c r="C1639" s="20" t="s">
        <v>16651</v>
      </c>
      <c r="D1639" s="20" t="s">
        <v>571</v>
      </c>
      <c r="E1639" s="20" t="s">
        <v>675</v>
      </c>
      <c r="F1639" s="20" t="s">
        <v>617</v>
      </c>
      <c r="G1639" s="20" t="s">
        <v>19175</v>
      </c>
      <c r="H1639" s="20" t="s">
        <v>14804</v>
      </c>
      <c r="I1639" s="20" t="s">
        <v>19176</v>
      </c>
      <c r="J1639" s="20" t="s">
        <v>101</v>
      </c>
      <c r="K1639" s="20" t="s">
        <v>14839</v>
      </c>
      <c r="L1639" s="20" t="s">
        <v>17825</v>
      </c>
      <c r="M1639" s="20"/>
      <c r="N1639" s="20" t="s">
        <v>14746</v>
      </c>
      <c r="O1639" s="20" t="s">
        <v>14761</v>
      </c>
      <c r="P1639" s="20" t="s">
        <v>14787</v>
      </c>
      <c r="Q1639" s="20"/>
      <c r="R1639" s="20"/>
      <c r="S1639" s="20" t="s">
        <v>19177</v>
      </c>
      <c r="T1639" s="20" t="s">
        <v>14704</v>
      </c>
      <c r="U1639" s="20" t="s">
        <v>16479</v>
      </c>
      <c r="V1639" s="20" t="s">
        <v>15643</v>
      </c>
      <c r="W1639" s="20"/>
      <c r="X1639" s="20"/>
      <c r="Y1639" s="20" t="s">
        <v>69</v>
      </c>
      <c r="Z1639" s="20"/>
      <c r="AA1639" s="20" t="s">
        <v>14844</v>
      </c>
      <c r="AB1639" s="20" t="s">
        <v>69</v>
      </c>
      <c r="AC1639" s="20" t="s">
        <v>14884</v>
      </c>
      <c r="AD1639" s="20" t="s">
        <v>69</v>
      </c>
      <c r="AE1639" s="20" t="s">
        <v>19186</v>
      </c>
      <c r="AF1639" s="20" t="s">
        <v>68</v>
      </c>
      <c r="AG1639" s="20" t="s">
        <v>14746</v>
      </c>
      <c r="AH1639" s="20"/>
      <c r="AI1639" s="20" t="s">
        <v>19179</v>
      </c>
      <c r="AJ1639" s="20" t="s">
        <v>14238</v>
      </c>
      <c r="AK1639" s="20" t="s">
        <v>14283</v>
      </c>
      <c r="AL1639" s="20"/>
      <c r="AM1639" s="20"/>
      <c r="AN1639" s="20" t="s">
        <v>105</v>
      </c>
      <c r="AO1639" s="20"/>
    </row>
    <row r="1640" spans="1:41" x14ac:dyDescent="0.2">
      <c r="A1640" s="20" t="s">
        <v>673</v>
      </c>
      <c r="B1640" s="20" t="s">
        <v>19174</v>
      </c>
      <c r="C1640" s="20" t="s">
        <v>16651</v>
      </c>
      <c r="D1640" s="20" t="s">
        <v>571</v>
      </c>
      <c r="E1640" s="20" t="s">
        <v>675</v>
      </c>
      <c r="F1640" s="20" t="s">
        <v>617</v>
      </c>
      <c r="G1640" s="20" t="s">
        <v>19175</v>
      </c>
      <c r="H1640" s="20" t="s">
        <v>14804</v>
      </c>
      <c r="I1640" s="20" t="s">
        <v>19176</v>
      </c>
      <c r="J1640" s="20" t="s">
        <v>101</v>
      </c>
      <c r="K1640" s="20" t="s">
        <v>14839</v>
      </c>
      <c r="L1640" s="20" t="s">
        <v>17825</v>
      </c>
      <c r="M1640" s="20"/>
      <c r="N1640" s="20" t="s">
        <v>14746</v>
      </c>
      <c r="O1640" s="20" t="s">
        <v>14761</v>
      </c>
      <c r="P1640" s="20" t="s">
        <v>14787</v>
      </c>
      <c r="Q1640" s="20"/>
      <c r="R1640" s="20"/>
      <c r="S1640" s="20" t="s">
        <v>19177</v>
      </c>
      <c r="T1640" s="20" t="s">
        <v>14814</v>
      </c>
      <c r="U1640" s="20" t="s">
        <v>14706</v>
      </c>
      <c r="V1640" s="20" t="s">
        <v>15935</v>
      </c>
      <c r="W1640" s="20"/>
      <c r="X1640" s="20"/>
      <c r="Y1640" s="20" t="s">
        <v>69</v>
      </c>
      <c r="Z1640" s="20"/>
      <c r="AA1640" s="20" t="s">
        <v>14844</v>
      </c>
      <c r="AB1640" s="20" t="s">
        <v>69</v>
      </c>
      <c r="AC1640" s="20" t="s">
        <v>14884</v>
      </c>
      <c r="AD1640" s="20" t="s">
        <v>69</v>
      </c>
      <c r="AE1640" s="20" t="s">
        <v>19186</v>
      </c>
      <c r="AF1640" s="20" t="s">
        <v>68</v>
      </c>
      <c r="AG1640" s="20" t="s">
        <v>14746</v>
      </c>
      <c r="AH1640" s="20"/>
      <c r="AI1640" s="20" t="s">
        <v>19179</v>
      </c>
      <c r="AJ1640" s="20" t="s">
        <v>14238</v>
      </c>
      <c r="AK1640" s="20" t="s">
        <v>14283</v>
      </c>
      <c r="AL1640" s="20"/>
      <c r="AM1640" s="20"/>
      <c r="AN1640" s="20" t="s">
        <v>105</v>
      </c>
      <c r="AO1640" s="20"/>
    </row>
    <row r="1641" spans="1:41" x14ac:dyDescent="0.2">
      <c r="A1641" s="20" t="s">
        <v>673</v>
      </c>
      <c r="B1641" s="20" t="s">
        <v>19174</v>
      </c>
      <c r="C1641" s="20" t="s">
        <v>16651</v>
      </c>
      <c r="D1641" s="20" t="s">
        <v>571</v>
      </c>
      <c r="E1641" s="20" t="s">
        <v>675</v>
      </c>
      <c r="F1641" s="20" t="s">
        <v>617</v>
      </c>
      <c r="G1641" s="20" t="s">
        <v>19175</v>
      </c>
      <c r="H1641" s="20" t="s">
        <v>14804</v>
      </c>
      <c r="I1641" s="20" t="s">
        <v>19176</v>
      </c>
      <c r="J1641" s="20" t="s">
        <v>101</v>
      </c>
      <c r="K1641" s="20" t="s">
        <v>14839</v>
      </c>
      <c r="L1641" s="20" t="s">
        <v>17825</v>
      </c>
      <c r="M1641" s="20"/>
      <c r="N1641" s="20" t="s">
        <v>14746</v>
      </c>
      <c r="O1641" s="20" t="s">
        <v>14761</v>
      </c>
      <c r="P1641" s="20" t="s">
        <v>14787</v>
      </c>
      <c r="Q1641" s="20"/>
      <c r="R1641" s="20"/>
      <c r="S1641" s="20" t="s">
        <v>19177</v>
      </c>
      <c r="T1641" s="20" t="s">
        <v>14709</v>
      </c>
      <c r="U1641" s="20" t="s">
        <v>19187</v>
      </c>
      <c r="V1641" s="20" t="s">
        <v>19188</v>
      </c>
      <c r="W1641" s="20"/>
      <c r="X1641" s="20"/>
      <c r="Y1641" s="20" t="s">
        <v>69</v>
      </c>
      <c r="Z1641" s="20"/>
      <c r="AA1641" s="20" t="s">
        <v>14844</v>
      </c>
      <c r="AB1641" s="20" t="s">
        <v>69</v>
      </c>
      <c r="AC1641" s="20" t="s">
        <v>14884</v>
      </c>
      <c r="AD1641" s="20" t="s">
        <v>69</v>
      </c>
      <c r="AE1641" s="20" t="s">
        <v>19186</v>
      </c>
      <c r="AF1641" s="20" t="s">
        <v>68</v>
      </c>
      <c r="AG1641" s="20" t="s">
        <v>14746</v>
      </c>
      <c r="AH1641" s="20"/>
      <c r="AI1641" s="20" t="s">
        <v>19179</v>
      </c>
      <c r="AJ1641" s="20" t="s">
        <v>14238</v>
      </c>
      <c r="AK1641" s="20" t="s">
        <v>14283</v>
      </c>
      <c r="AL1641" s="20"/>
      <c r="AM1641" s="20"/>
      <c r="AN1641" s="20" t="s">
        <v>105</v>
      </c>
      <c r="AO1641" s="20"/>
    </row>
    <row r="1642" spans="1:41" x14ac:dyDescent="0.2">
      <c r="A1642" s="20" t="s">
        <v>673</v>
      </c>
      <c r="B1642" s="20" t="s">
        <v>19174</v>
      </c>
      <c r="C1642" s="20" t="s">
        <v>16651</v>
      </c>
      <c r="D1642" s="20" t="s">
        <v>571</v>
      </c>
      <c r="E1642" s="20" t="s">
        <v>675</v>
      </c>
      <c r="F1642" s="20" t="s">
        <v>617</v>
      </c>
      <c r="G1642" s="20" t="s">
        <v>19175</v>
      </c>
      <c r="H1642" s="20" t="s">
        <v>14804</v>
      </c>
      <c r="I1642" s="20" t="s">
        <v>19176</v>
      </c>
      <c r="J1642" s="20" t="s">
        <v>101</v>
      </c>
      <c r="K1642" s="20" t="s">
        <v>14839</v>
      </c>
      <c r="L1642" s="20" t="s">
        <v>17825</v>
      </c>
      <c r="M1642" s="20"/>
      <c r="N1642" s="20" t="s">
        <v>14889</v>
      </c>
      <c r="O1642" s="20" t="s">
        <v>14761</v>
      </c>
      <c r="P1642" s="20" t="s">
        <v>14787</v>
      </c>
      <c r="Q1642" s="20"/>
      <c r="R1642" s="20"/>
      <c r="S1642" s="20" t="s">
        <v>19177</v>
      </c>
      <c r="T1642" s="20" t="s">
        <v>14704</v>
      </c>
      <c r="U1642" s="20" t="s">
        <v>15837</v>
      </c>
      <c r="V1642" s="20" t="s">
        <v>14718</v>
      </c>
      <c r="W1642" s="20"/>
      <c r="X1642" s="20"/>
      <c r="Y1642" s="20" t="s">
        <v>69</v>
      </c>
      <c r="Z1642" s="20"/>
      <c r="AA1642" s="20" t="s">
        <v>14844</v>
      </c>
      <c r="AB1642" s="20" t="s">
        <v>69</v>
      </c>
      <c r="AC1642" s="20" t="s">
        <v>14884</v>
      </c>
      <c r="AD1642" s="20" t="s">
        <v>69</v>
      </c>
      <c r="AE1642" s="20" t="s">
        <v>19189</v>
      </c>
      <c r="AF1642" s="20" t="s">
        <v>68</v>
      </c>
      <c r="AG1642" s="20" t="s">
        <v>17955</v>
      </c>
      <c r="AH1642" s="20"/>
      <c r="AI1642" s="20" t="s">
        <v>19179</v>
      </c>
      <c r="AJ1642" s="20" t="s">
        <v>14238</v>
      </c>
      <c r="AK1642" s="20" t="s">
        <v>14283</v>
      </c>
      <c r="AL1642" s="20"/>
      <c r="AM1642" s="20"/>
      <c r="AN1642" s="20" t="s">
        <v>105</v>
      </c>
      <c r="AO1642" s="20"/>
    </row>
    <row r="1643" spans="1:41" x14ac:dyDescent="0.2">
      <c r="A1643" s="20" t="s">
        <v>673</v>
      </c>
      <c r="B1643" s="20" t="s">
        <v>19174</v>
      </c>
      <c r="C1643" s="20" t="s">
        <v>16651</v>
      </c>
      <c r="D1643" s="20" t="s">
        <v>571</v>
      </c>
      <c r="E1643" s="20" t="s">
        <v>675</v>
      </c>
      <c r="F1643" s="20" t="s">
        <v>617</v>
      </c>
      <c r="G1643" s="20" t="s">
        <v>19175</v>
      </c>
      <c r="H1643" s="20" t="s">
        <v>14804</v>
      </c>
      <c r="I1643" s="20" t="s">
        <v>19176</v>
      </c>
      <c r="J1643" s="20" t="s">
        <v>101</v>
      </c>
      <c r="K1643" s="20" t="s">
        <v>14839</v>
      </c>
      <c r="L1643" s="20" t="s">
        <v>17825</v>
      </c>
      <c r="M1643" s="20"/>
      <c r="N1643" s="20" t="s">
        <v>14889</v>
      </c>
      <c r="O1643" s="20" t="s">
        <v>14761</v>
      </c>
      <c r="P1643" s="20" t="s">
        <v>14787</v>
      </c>
      <c r="Q1643" s="20"/>
      <c r="R1643" s="20"/>
      <c r="S1643" s="20" t="s">
        <v>19177</v>
      </c>
      <c r="T1643" s="20" t="s">
        <v>14814</v>
      </c>
      <c r="U1643" s="20" t="s">
        <v>16479</v>
      </c>
      <c r="V1643" s="20" t="s">
        <v>15665</v>
      </c>
      <c r="W1643" s="20"/>
      <c r="X1643" s="20"/>
      <c r="Y1643" s="20" t="s">
        <v>69</v>
      </c>
      <c r="Z1643" s="20"/>
      <c r="AA1643" s="20" t="s">
        <v>14844</v>
      </c>
      <c r="AB1643" s="20" t="s">
        <v>69</v>
      </c>
      <c r="AC1643" s="20" t="s">
        <v>14884</v>
      </c>
      <c r="AD1643" s="20" t="s">
        <v>69</v>
      </c>
      <c r="AE1643" s="20" t="s">
        <v>19189</v>
      </c>
      <c r="AF1643" s="20" t="s">
        <v>68</v>
      </c>
      <c r="AG1643" s="20" t="s">
        <v>17955</v>
      </c>
      <c r="AH1643" s="20"/>
      <c r="AI1643" s="20" t="s">
        <v>19179</v>
      </c>
      <c r="AJ1643" s="20" t="s">
        <v>14238</v>
      </c>
      <c r="AK1643" s="20" t="s">
        <v>14283</v>
      </c>
      <c r="AL1643" s="20"/>
      <c r="AM1643" s="20"/>
      <c r="AN1643" s="20" t="s">
        <v>105</v>
      </c>
      <c r="AO1643" s="20"/>
    </row>
    <row r="1644" spans="1:41" x14ac:dyDescent="0.2">
      <c r="A1644" s="20" t="s">
        <v>673</v>
      </c>
      <c r="B1644" s="20" t="s">
        <v>19174</v>
      </c>
      <c r="C1644" s="20" t="s">
        <v>16651</v>
      </c>
      <c r="D1644" s="20" t="s">
        <v>571</v>
      </c>
      <c r="E1644" s="20" t="s">
        <v>675</v>
      </c>
      <c r="F1644" s="20" t="s">
        <v>617</v>
      </c>
      <c r="G1644" s="20" t="s">
        <v>19175</v>
      </c>
      <c r="H1644" s="20" t="s">
        <v>14804</v>
      </c>
      <c r="I1644" s="20" t="s">
        <v>19176</v>
      </c>
      <c r="J1644" s="20" t="s">
        <v>101</v>
      </c>
      <c r="K1644" s="20" t="s">
        <v>14839</v>
      </c>
      <c r="L1644" s="20" t="s">
        <v>17825</v>
      </c>
      <c r="M1644" s="20"/>
      <c r="N1644" s="20" t="s">
        <v>14889</v>
      </c>
      <c r="O1644" s="20" t="s">
        <v>14761</v>
      </c>
      <c r="P1644" s="20" t="s">
        <v>14787</v>
      </c>
      <c r="Q1644" s="20"/>
      <c r="R1644" s="20"/>
      <c r="S1644" s="20" t="s">
        <v>19177</v>
      </c>
      <c r="T1644" s="20" t="s">
        <v>14709</v>
      </c>
      <c r="U1644" s="20" t="s">
        <v>19190</v>
      </c>
      <c r="V1644" s="20" t="s">
        <v>19191</v>
      </c>
      <c r="W1644" s="20"/>
      <c r="X1644" s="20"/>
      <c r="Y1644" s="20" t="s">
        <v>69</v>
      </c>
      <c r="Z1644" s="20"/>
      <c r="AA1644" s="20" t="s">
        <v>14844</v>
      </c>
      <c r="AB1644" s="20" t="s">
        <v>69</v>
      </c>
      <c r="AC1644" s="20" t="s">
        <v>14884</v>
      </c>
      <c r="AD1644" s="20" t="s">
        <v>69</v>
      </c>
      <c r="AE1644" s="20" t="s">
        <v>19189</v>
      </c>
      <c r="AF1644" s="20" t="s">
        <v>68</v>
      </c>
      <c r="AG1644" s="20" t="s">
        <v>17955</v>
      </c>
      <c r="AH1644" s="20"/>
      <c r="AI1644" s="20" t="s">
        <v>19179</v>
      </c>
      <c r="AJ1644" s="20" t="s">
        <v>14238</v>
      </c>
      <c r="AK1644" s="20" t="s">
        <v>14283</v>
      </c>
      <c r="AL1644" s="20"/>
      <c r="AM1644" s="20"/>
      <c r="AN1644" s="20" t="s">
        <v>105</v>
      </c>
      <c r="AO1644" s="20"/>
    </row>
    <row r="1645" spans="1:41" x14ac:dyDescent="0.2">
      <c r="A1645" s="20" t="s">
        <v>673</v>
      </c>
      <c r="B1645" s="20" t="s">
        <v>19174</v>
      </c>
      <c r="C1645" s="20" t="s">
        <v>16651</v>
      </c>
      <c r="D1645" s="20" t="s">
        <v>571</v>
      </c>
      <c r="E1645" s="20" t="s">
        <v>675</v>
      </c>
      <c r="F1645" s="20" t="s">
        <v>617</v>
      </c>
      <c r="G1645" s="20" t="s">
        <v>19175</v>
      </c>
      <c r="H1645" s="20" t="s">
        <v>14804</v>
      </c>
      <c r="I1645" s="20" t="s">
        <v>19176</v>
      </c>
      <c r="J1645" s="20" t="s">
        <v>101</v>
      </c>
      <c r="K1645" s="20" t="s">
        <v>14839</v>
      </c>
      <c r="L1645" s="20" t="s">
        <v>17825</v>
      </c>
      <c r="M1645" s="20"/>
      <c r="N1645" s="20" t="s">
        <v>15255</v>
      </c>
      <c r="O1645" s="20" t="s">
        <v>14761</v>
      </c>
      <c r="P1645" s="20" t="s">
        <v>14787</v>
      </c>
      <c r="Q1645" s="20"/>
      <c r="R1645" s="20"/>
      <c r="S1645" s="20" t="s">
        <v>19177</v>
      </c>
      <c r="T1645" s="20" t="s">
        <v>14704</v>
      </c>
      <c r="U1645" s="20" t="s">
        <v>15935</v>
      </c>
      <c r="V1645" s="20" t="s">
        <v>15669</v>
      </c>
      <c r="W1645" s="20"/>
      <c r="X1645" s="20"/>
      <c r="Y1645" s="20" t="s">
        <v>69</v>
      </c>
      <c r="Z1645" s="20"/>
      <c r="AA1645" s="20" t="s">
        <v>14844</v>
      </c>
      <c r="AB1645" s="20" t="s">
        <v>69</v>
      </c>
      <c r="AC1645" s="20" t="s">
        <v>14884</v>
      </c>
      <c r="AD1645" s="20" t="s">
        <v>69</v>
      </c>
      <c r="AE1645" s="20" t="s">
        <v>19192</v>
      </c>
      <c r="AF1645" s="20" t="s">
        <v>68</v>
      </c>
      <c r="AG1645" s="20" t="s">
        <v>19193</v>
      </c>
      <c r="AH1645" s="20"/>
      <c r="AI1645" s="20" t="s">
        <v>19179</v>
      </c>
      <c r="AJ1645" s="20" t="s">
        <v>14238</v>
      </c>
      <c r="AK1645" s="20" t="s">
        <v>14283</v>
      </c>
      <c r="AL1645" s="20"/>
      <c r="AM1645" s="20"/>
      <c r="AN1645" s="20" t="s">
        <v>105</v>
      </c>
      <c r="AO1645" s="20"/>
    </row>
    <row r="1646" spans="1:41" x14ac:dyDescent="0.2">
      <c r="A1646" s="20" t="s">
        <v>673</v>
      </c>
      <c r="B1646" s="20" t="s">
        <v>19174</v>
      </c>
      <c r="C1646" s="20" t="s">
        <v>16651</v>
      </c>
      <c r="D1646" s="20" t="s">
        <v>571</v>
      </c>
      <c r="E1646" s="20" t="s">
        <v>675</v>
      </c>
      <c r="F1646" s="20" t="s">
        <v>617</v>
      </c>
      <c r="G1646" s="20" t="s">
        <v>19175</v>
      </c>
      <c r="H1646" s="20" t="s">
        <v>14804</v>
      </c>
      <c r="I1646" s="20" t="s">
        <v>19176</v>
      </c>
      <c r="J1646" s="20" t="s">
        <v>101</v>
      </c>
      <c r="K1646" s="20" t="s">
        <v>14839</v>
      </c>
      <c r="L1646" s="20" t="s">
        <v>17825</v>
      </c>
      <c r="M1646" s="20"/>
      <c r="N1646" s="20" t="s">
        <v>15255</v>
      </c>
      <c r="O1646" s="20" t="s">
        <v>14761</v>
      </c>
      <c r="P1646" s="20" t="s">
        <v>14787</v>
      </c>
      <c r="Q1646" s="20"/>
      <c r="R1646" s="20"/>
      <c r="S1646" s="20" t="s">
        <v>19177</v>
      </c>
      <c r="T1646" s="20" t="s">
        <v>14814</v>
      </c>
      <c r="U1646" s="20" t="s">
        <v>15845</v>
      </c>
      <c r="V1646" s="20" t="s">
        <v>14718</v>
      </c>
      <c r="W1646" s="20"/>
      <c r="X1646" s="20"/>
      <c r="Y1646" s="20" t="s">
        <v>69</v>
      </c>
      <c r="Z1646" s="20"/>
      <c r="AA1646" s="20" t="s">
        <v>14844</v>
      </c>
      <c r="AB1646" s="20" t="s">
        <v>69</v>
      </c>
      <c r="AC1646" s="20" t="s">
        <v>14884</v>
      </c>
      <c r="AD1646" s="20" t="s">
        <v>69</v>
      </c>
      <c r="AE1646" s="20" t="s">
        <v>19192</v>
      </c>
      <c r="AF1646" s="20" t="s">
        <v>68</v>
      </c>
      <c r="AG1646" s="20" t="s">
        <v>19193</v>
      </c>
      <c r="AH1646" s="20"/>
      <c r="AI1646" s="20" t="s">
        <v>19179</v>
      </c>
      <c r="AJ1646" s="20" t="s">
        <v>14238</v>
      </c>
      <c r="AK1646" s="20" t="s">
        <v>14283</v>
      </c>
      <c r="AL1646" s="20"/>
      <c r="AM1646" s="20"/>
      <c r="AN1646" s="20" t="s">
        <v>105</v>
      </c>
      <c r="AO1646" s="20"/>
    </row>
    <row r="1647" spans="1:41" x14ac:dyDescent="0.2">
      <c r="A1647" s="20" t="s">
        <v>673</v>
      </c>
      <c r="B1647" s="20" t="s">
        <v>19174</v>
      </c>
      <c r="C1647" s="20" t="s">
        <v>16651</v>
      </c>
      <c r="D1647" s="20" t="s">
        <v>571</v>
      </c>
      <c r="E1647" s="20" t="s">
        <v>675</v>
      </c>
      <c r="F1647" s="20" t="s">
        <v>617</v>
      </c>
      <c r="G1647" s="20" t="s">
        <v>19175</v>
      </c>
      <c r="H1647" s="20" t="s">
        <v>14804</v>
      </c>
      <c r="I1647" s="20" t="s">
        <v>19176</v>
      </c>
      <c r="J1647" s="20" t="s">
        <v>101</v>
      </c>
      <c r="K1647" s="20" t="s">
        <v>14839</v>
      </c>
      <c r="L1647" s="20" t="s">
        <v>17825</v>
      </c>
      <c r="M1647" s="20"/>
      <c r="N1647" s="20" t="s">
        <v>15255</v>
      </c>
      <c r="O1647" s="20" t="s">
        <v>14761</v>
      </c>
      <c r="P1647" s="20" t="s">
        <v>14787</v>
      </c>
      <c r="Q1647" s="20"/>
      <c r="R1647" s="20"/>
      <c r="S1647" s="20" t="s">
        <v>19177</v>
      </c>
      <c r="T1647" s="20" t="s">
        <v>14709</v>
      </c>
      <c r="U1647" s="20" t="s">
        <v>19194</v>
      </c>
      <c r="V1647" s="20" t="s">
        <v>19195</v>
      </c>
      <c r="W1647" s="20"/>
      <c r="X1647" s="20"/>
      <c r="Y1647" s="20" t="s">
        <v>69</v>
      </c>
      <c r="Z1647" s="20"/>
      <c r="AA1647" s="20" t="s">
        <v>14844</v>
      </c>
      <c r="AB1647" s="20" t="s">
        <v>69</v>
      </c>
      <c r="AC1647" s="20" t="s">
        <v>14884</v>
      </c>
      <c r="AD1647" s="20" t="s">
        <v>69</v>
      </c>
      <c r="AE1647" s="20" t="s">
        <v>19192</v>
      </c>
      <c r="AF1647" s="20" t="s">
        <v>68</v>
      </c>
      <c r="AG1647" s="20" t="s">
        <v>19193</v>
      </c>
      <c r="AH1647" s="20"/>
      <c r="AI1647" s="20" t="s">
        <v>19179</v>
      </c>
      <c r="AJ1647" s="20" t="s">
        <v>14238</v>
      </c>
      <c r="AK1647" s="20" t="s">
        <v>14283</v>
      </c>
      <c r="AL1647" s="20"/>
      <c r="AM1647" s="20"/>
      <c r="AN1647" s="20" t="s">
        <v>105</v>
      </c>
      <c r="AO1647" s="20"/>
    </row>
    <row r="1648" spans="1:41" x14ac:dyDescent="0.2">
      <c r="A1648" s="20" t="s">
        <v>701</v>
      </c>
      <c r="B1648" s="20" t="s">
        <v>19196</v>
      </c>
      <c r="C1648" s="20" t="s">
        <v>17054</v>
      </c>
      <c r="D1648" s="20" t="s">
        <v>571</v>
      </c>
      <c r="E1648" s="20" t="s">
        <v>704</v>
      </c>
      <c r="F1648" s="20" t="s">
        <v>703</v>
      </c>
      <c r="G1648" s="20" t="s">
        <v>297</v>
      </c>
      <c r="H1648" s="20" t="s">
        <v>110</v>
      </c>
      <c r="I1648" s="20" t="s">
        <v>19197</v>
      </c>
      <c r="J1648" s="20" t="s">
        <v>102</v>
      </c>
      <c r="K1648" s="20" t="s">
        <v>14696</v>
      </c>
      <c r="L1648" s="20" t="s">
        <v>19198</v>
      </c>
      <c r="M1648" s="20"/>
      <c r="N1648" s="20" t="s">
        <v>14889</v>
      </c>
      <c r="O1648" s="20" t="s">
        <v>14772</v>
      </c>
      <c r="P1648" s="20" t="s">
        <v>14735</v>
      </c>
      <c r="Q1648" s="20" t="s">
        <v>16032</v>
      </c>
      <c r="R1648" s="20"/>
      <c r="S1648" s="20" t="s">
        <v>19199</v>
      </c>
      <c r="T1648" s="20" t="s">
        <v>14737</v>
      </c>
      <c r="U1648" s="20" t="s">
        <v>14856</v>
      </c>
      <c r="V1648" s="20" t="s">
        <v>14951</v>
      </c>
      <c r="W1648" s="20"/>
      <c r="X1648" s="20"/>
      <c r="Y1648" s="20" t="s">
        <v>69</v>
      </c>
      <c r="Z1648" s="20"/>
      <c r="AA1648" s="20" t="s">
        <v>19200</v>
      </c>
      <c r="AB1648" s="20" t="s">
        <v>69</v>
      </c>
      <c r="AC1648" s="20" t="s">
        <v>68</v>
      </c>
      <c r="AD1648" s="20"/>
      <c r="AE1648" s="20" t="s">
        <v>19201</v>
      </c>
      <c r="AF1648" s="20" t="s">
        <v>68</v>
      </c>
      <c r="AG1648" s="20"/>
      <c r="AH1648" s="20"/>
      <c r="AI1648" s="20" t="s">
        <v>19202</v>
      </c>
      <c r="AJ1648" s="20" t="s">
        <v>14276</v>
      </c>
      <c r="AK1648" s="20" t="s">
        <v>14276</v>
      </c>
      <c r="AL1648" s="20" t="s">
        <v>17234</v>
      </c>
      <c r="AM1648" s="20" t="s">
        <v>15199</v>
      </c>
      <c r="AN1648" s="20" t="s">
        <v>105</v>
      </c>
      <c r="AO1648" s="20"/>
    </row>
    <row r="1649" spans="1:41" x14ac:dyDescent="0.2">
      <c r="A1649" s="20" t="s">
        <v>701</v>
      </c>
      <c r="B1649" s="20" t="s">
        <v>19203</v>
      </c>
      <c r="C1649" s="20" t="s">
        <v>17054</v>
      </c>
      <c r="D1649" s="20" t="s">
        <v>571</v>
      </c>
      <c r="E1649" s="20" t="s">
        <v>704</v>
      </c>
      <c r="F1649" s="20" t="s">
        <v>703</v>
      </c>
      <c r="G1649" s="20" t="s">
        <v>297</v>
      </c>
      <c r="H1649" s="20" t="s">
        <v>110</v>
      </c>
      <c r="I1649" s="20" t="s">
        <v>19204</v>
      </c>
      <c r="J1649" s="20" t="s">
        <v>102</v>
      </c>
      <c r="K1649" s="20" t="s">
        <v>14696</v>
      </c>
      <c r="L1649" s="20" t="s">
        <v>19205</v>
      </c>
      <c r="M1649" s="20"/>
      <c r="N1649" s="20" t="s">
        <v>14889</v>
      </c>
      <c r="O1649" s="20" t="s">
        <v>14772</v>
      </c>
      <c r="P1649" s="20" t="s">
        <v>14735</v>
      </c>
      <c r="Q1649" s="20" t="s">
        <v>16032</v>
      </c>
      <c r="R1649" s="20"/>
      <c r="S1649" s="20" t="s">
        <v>19199</v>
      </c>
      <c r="T1649" s="20" t="s">
        <v>14737</v>
      </c>
      <c r="U1649" s="20" t="s">
        <v>15209</v>
      </c>
      <c r="V1649" s="20" t="s">
        <v>14919</v>
      </c>
      <c r="W1649" s="20"/>
      <c r="X1649" s="20"/>
      <c r="Y1649" s="20" t="s">
        <v>69</v>
      </c>
      <c r="Z1649" s="20"/>
      <c r="AA1649" s="20" t="s">
        <v>19200</v>
      </c>
      <c r="AB1649" s="20" t="s">
        <v>69</v>
      </c>
      <c r="AC1649" s="20" t="s">
        <v>68</v>
      </c>
      <c r="AD1649" s="20"/>
      <c r="AE1649" s="20" t="s">
        <v>19206</v>
      </c>
      <c r="AF1649" s="20" t="s">
        <v>68</v>
      </c>
      <c r="AG1649" s="20"/>
      <c r="AH1649" s="20"/>
      <c r="AI1649" s="20" t="s">
        <v>19202</v>
      </c>
      <c r="AJ1649" s="20" t="s">
        <v>14276</v>
      </c>
      <c r="AK1649" s="20" t="s">
        <v>14276</v>
      </c>
      <c r="AL1649" s="20" t="s">
        <v>17234</v>
      </c>
      <c r="AM1649" s="20" t="s">
        <v>15199</v>
      </c>
      <c r="AN1649" s="20" t="s">
        <v>105</v>
      </c>
      <c r="AO1649" s="20"/>
    </row>
    <row r="1650" spans="1:41" x14ac:dyDescent="0.2">
      <c r="A1650" s="20" t="s">
        <v>763</v>
      </c>
      <c r="B1650" s="20" t="s">
        <v>19207</v>
      </c>
      <c r="C1650" s="20" t="s">
        <v>19208</v>
      </c>
      <c r="D1650" s="20" t="s">
        <v>571</v>
      </c>
      <c r="E1650" s="20" t="s">
        <v>766</v>
      </c>
      <c r="F1650" s="20" t="s">
        <v>765</v>
      </c>
      <c r="G1650" s="20" t="s">
        <v>19209</v>
      </c>
      <c r="H1650" s="20" t="s">
        <v>14804</v>
      </c>
      <c r="I1650" s="20" t="s">
        <v>19210</v>
      </c>
      <c r="J1650" s="20" t="s">
        <v>101</v>
      </c>
      <c r="K1650" s="20" t="s">
        <v>14732</v>
      </c>
      <c r="L1650" s="20" t="s">
        <v>14788</v>
      </c>
      <c r="M1650" s="20" t="s">
        <v>14278</v>
      </c>
      <c r="N1650" s="20" t="s">
        <v>14742</v>
      </c>
      <c r="O1650" s="20" t="s">
        <v>15195</v>
      </c>
      <c r="P1650" s="20" t="s">
        <v>14787</v>
      </c>
      <c r="Q1650" s="20"/>
      <c r="R1650" s="20"/>
      <c r="S1650" s="20" t="s">
        <v>19211</v>
      </c>
      <c r="T1650" s="20" t="s">
        <v>14704</v>
      </c>
      <c r="U1650" s="20" t="s">
        <v>14777</v>
      </c>
      <c r="V1650" s="20" t="s">
        <v>18478</v>
      </c>
      <c r="W1650" s="20"/>
      <c r="X1650" s="20" t="s">
        <v>18844</v>
      </c>
      <c r="Y1650" s="20" t="s">
        <v>69</v>
      </c>
      <c r="Z1650" s="20"/>
      <c r="AA1650" s="20" t="s">
        <v>19212</v>
      </c>
      <c r="AB1650" s="20" t="s">
        <v>69</v>
      </c>
      <c r="AC1650" s="20" t="s">
        <v>14884</v>
      </c>
      <c r="AD1650" s="20" t="s">
        <v>69</v>
      </c>
      <c r="AE1650" s="20" t="s">
        <v>19213</v>
      </c>
      <c r="AF1650" s="20" t="s">
        <v>68</v>
      </c>
      <c r="AG1650" s="20" t="s">
        <v>19214</v>
      </c>
      <c r="AH1650" s="20"/>
      <c r="AI1650" s="20" t="s">
        <v>19215</v>
      </c>
      <c r="AJ1650" s="20"/>
      <c r="AK1650" s="20" t="s">
        <v>14276</v>
      </c>
      <c r="AL1650" s="20"/>
      <c r="AM1650" s="20" t="s">
        <v>15199</v>
      </c>
      <c r="AN1650" s="20" t="s">
        <v>105</v>
      </c>
      <c r="AO1650" s="20"/>
    </row>
    <row r="1651" spans="1:41" x14ac:dyDescent="0.2">
      <c r="A1651" s="20" t="s">
        <v>763</v>
      </c>
      <c r="B1651" s="20" t="s">
        <v>19207</v>
      </c>
      <c r="C1651" s="20" t="s">
        <v>19208</v>
      </c>
      <c r="D1651" s="20" t="s">
        <v>571</v>
      </c>
      <c r="E1651" s="20" t="s">
        <v>766</v>
      </c>
      <c r="F1651" s="20" t="s">
        <v>765</v>
      </c>
      <c r="G1651" s="20" t="s">
        <v>19209</v>
      </c>
      <c r="H1651" s="20" t="s">
        <v>14804</v>
      </c>
      <c r="I1651" s="20" t="s">
        <v>19210</v>
      </c>
      <c r="J1651" s="20" t="s">
        <v>101</v>
      </c>
      <c r="K1651" s="20" t="s">
        <v>14732</v>
      </c>
      <c r="L1651" s="20" t="s">
        <v>14788</v>
      </c>
      <c r="M1651" s="20" t="s">
        <v>14278</v>
      </c>
      <c r="N1651" s="20" t="s">
        <v>14742</v>
      </c>
      <c r="O1651" s="20" t="s">
        <v>15195</v>
      </c>
      <c r="P1651" s="20" t="s">
        <v>14787</v>
      </c>
      <c r="Q1651" s="20"/>
      <c r="R1651" s="20"/>
      <c r="S1651" s="20" t="s">
        <v>19211</v>
      </c>
      <c r="T1651" s="20" t="s">
        <v>14709</v>
      </c>
      <c r="U1651" s="20" t="s">
        <v>17158</v>
      </c>
      <c r="V1651" s="20" t="s">
        <v>19124</v>
      </c>
      <c r="W1651" s="20"/>
      <c r="X1651" s="20" t="s">
        <v>17163</v>
      </c>
      <c r="Y1651" s="20" t="s">
        <v>69</v>
      </c>
      <c r="Z1651" s="20"/>
      <c r="AA1651" s="20" t="s">
        <v>19212</v>
      </c>
      <c r="AB1651" s="20" t="s">
        <v>69</v>
      </c>
      <c r="AC1651" s="20" t="s">
        <v>14884</v>
      </c>
      <c r="AD1651" s="20" t="s">
        <v>69</v>
      </c>
      <c r="AE1651" s="20" t="s">
        <v>19213</v>
      </c>
      <c r="AF1651" s="20" t="s">
        <v>68</v>
      </c>
      <c r="AG1651" s="20" t="s">
        <v>19214</v>
      </c>
      <c r="AH1651" s="20"/>
      <c r="AI1651" s="20" t="s">
        <v>19215</v>
      </c>
      <c r="AJ1651" s="20"/>
      <c r="AK1651" s="20" t="s">
        <v>14276</v>
      </c>
      <c r="AL1651" s="20"/>
      <c r="AM1651" s="20" t="s">
        <v>15199</v>
      </c>
      <c r="AN1651" s="20" t="s">
        <v>105</v>
      </c>
      <c r="AO1651" s="20"/>
    </row>
    <row r="1652" spans="1:41" x14ac:dyDescent="0.2">
      <c r="A1652" s="20" t="s">
        <v>763</v>
      </c>
      <c r="B1652" s="20" t="s">
        <v>19207</v>
      </c>
      <c r="C1652" s="20" t="s">
        <v>19208</v>
      </c>
      <c r="D1652" s="20" t="s">
        <v>571</v>
      </c>
      <c r="E1652" s="20" t="s">
        <v>766</v>
      </c>
      <c r="F1652" s="20" t="s">
        <v>765</v>
      </c>
      <c r="G1652" s="20" t="s">
        <v>19209</v>
      </c>
      <c r="H1652" s="20" t="s">
        <v>14804</v>
      </c>
      <c r="I1652" s="20" t="s">
        <v>19210</v>
      </c>
      <c r="J1652" s="20" t="s">
        <v>101</v>
      </c>
      <c r="K1652" s="20" t="s">
        <v>14732</v>
      </c>
      <c r="L1652" s="20" t="s">
        <v>14788</v>
      </c>
      <c r="M1652" s="20" t="s">
        <v>14278</v>
      </c>
      <c r="N1652" s="20" t="s">
        <v>14742</v>
      </c>
      <c r="O1652" s="20" t="s">
        <v>15195</v>
      </c>
      <c r="P1652" s="20" t="s">
        <v>14787</v>
      </c>
      <c r="Q1652" s="20"/>
      <c r="R1652" s="20"/>
      <c r="S1652" s="20" t="s">
        <v>19211</v>
      </c>
      <c r="T1652" s="20" t="s">
        <v>14846</v>
      </c>
      <c r="U1652" s="20" t="s">
        <v>19216</v>
      </c>
      <c r="V1652" s="20" t="s">
        <v>17095</v>
      </c>
      <c r="W1652" s="20"/>
      <c r="X1652" s="20" t="s">
        <v>15697</v>
      </c>
      <c r="Y1652" s="20" t="s">
        <v>69</v>
      </c>
      <c r="Z1652" s="20"/>
      <c r="AA1652" s="20" t="s">
        <v>19212</v>
      </c>
      <c r="AB1652" s="20" t="s">
        <v>69</v>
      </c>
      <c r="AC1652" s="20" t="s">
        <v>14884</v>
      </c>
      <c r="AD1652" s="20" t="s">
        <v>69</v>
      </c>
      <c r="AE1652" s="20" t="s">
        <v>19213</v>
      </c>
      <c r="AF1652" s="20" t="s">
        <v>68</v>
      </c>
      <c r="AG1652" s="20" t="s">
        <v>19214</v>
      </c>
      <c r="AH1652" s="20"/>
      <c r="AI1652" s="20" t="s">
        <v>19215</v>
      </c>
      <c r="AJ1652" s="20"/>
      <c r="AK1652" s="20" t="s">
        <v>14276</v>
      </c>
      <c r="AL1652" s="20"/>
      <c r="AM1652" s="20" t="s">
        <v>15199</v>
      </c>
      <c r="AN1652" s="20" t="s">
        <v>105</v>
      </c>
      <c r="AO1652" s="20"/>
    </row>
    <row r="1653" spans="1:41" x14ac:dyDescent="0.2">
      <c r="A1653" s="20" t="s">
        <v>763</v>
      </c>
      <c r="B1653" s="20" t="s">
        <v>19207</v>
      </c>
      <c r="C1653" s="20" t="s">
        <v>19208</v>
      </c>
      <c r="D1653" s="20" t="s">
        <v>571</v>
      </c>
      <c r="E1653" s="20" t="s">
        <v>766</v>
      </c>
      <c r="F1653" s="20" t="s">
        <v>765</v>
      </c>
      <c r="G1653" s="20" t="s">
        <v>19209</v>
      </c>
      <c r="H1653" s="20" t="s">
        <v>14804</v>
      </c>
      <c r="I1653" s="20" t="s">
        <v>19210</v>
      </c>
      <c r="J1653" s="20" t="s">
        <v>101</v>
      </c>
      <c r="K1653" s="20" t="s">
        <v>14732</v>
      </c>
      <c r="L1653" s="20" t="s">
        <v>14788</v>
      </c>
      <c r="M1653" s="20" t="s">
        <v>14278</v>
      </c>
      <c r="N1653" s="20" t="s">
        <v>14698</v>
      </c>
      <c r="O1653" s="20" t="s">
        <v>15195</v>
      </c>
      <c r="P1653" s="20" t="s">
        <v>14787</v>
      </c>
      <c r="Q1653" s="20"/>
      <c r="R1653" s="20"/>
      <c r="S1653" s="20" t="s">
        <v>19211</v>
      </c>
      <c r="T1653" s="20" t="s">
        <v>14704</v>
      </c>
      <c r="U1653" s="20" t="s">
        <v>14930</v>
      </c>
      <c r="V1653" s="20" t="s">
        <v>18520</v>
      </c>
      <c r="W1653" s="20"/>
      <c r="X1653" s="20" t="s">
        <v>19217</v>
      </c>
      <c r="Y1653" s="20" t="s">
        <v>69</v>
      </c>
      <c r="Z1653" s="20"/>
      <c r="AA1653" s="20" t="s">
        <v>19212</v>
      </c>
      <c r="AB1653" s="20" t="s">
        <v>69</v>
      </c>
      <c r="AC1653" s="20" t="s">
        <v>14884</v>
      </c>
      <c r="AD1653" s="20" t="s">
        <v>69</v>
      </c>
      <c r="AE1653" s="20" t="s">
        <v>19218</v>
      </c>
      <c r="AF1653" s="20" t="s">
        <v>68</v>
      </c>
      <c r="AG1653" s="20" t="s">
        <v>19214</v>
      </c>
      <c r="AH1653" s="20"/>
      <c r="AI1653" s="20" t="s">
        <v>19215</v>
      </c>
      <c r="AJ1653" s="20"/>
      <c r="AK1653" s="20" t="s">
        <v>14276</v>
      </c>
      <c r="AL1653" s="20"/>
      <c r="AM1653" s="20" t="s">
        <v>15199</v>
      </c>
      <c r="AN1653" s="20" t="s">
        <v>105</v>
      </c>
      <c r="AO1653" s="20"/>
    </row>
    <row r="1654" spans="1:41" x14ac:dyDescent="0.2">
      <c r="A1654" s="20" t="s">
        <v>763</v>
      </c>
      <c r="B1654" s="20" t="s">
        <v>19207</v>
      </c>
      <c r="C1654" s="20" t="s">
        <v>19208</v>
      </c>
      <c r="D1654" s="20" t="s">
        <v>571</v>
      </c>
      <c r="E1654" s="20" t="s">
        <v>766</v>
      </c>
      <c r="F1654" s="20" t="s">
        <v>765</v>
      </c>
      <c r="G1654" s="20" t="s">
        <v>19209</v>
      </c>
      <c r="H1654" s="20" t="s">
        <v>14804</v>
      </c>
      <c r="I1654" s="20" t="s">
        <v>19210</v>
      </c>
      <c r="J1654" s="20" t="s">
        <v>101</v>
      </c>
      <c r="K1654" s="20" t="s">
        <v>14732</v>
      </c>
      <c r="L1654" s="20" t="s">
        <v>14788</v>
      </c>
      <c r="M1654" s="20" t="s">
        <v>14278</v>
      </c>
      <c r="N1654" s="20" t="s">
        <v>14698</v>
      </c>
      <c r="O1654" s="20" t="s">
        <v>15195</v>
      </c>
      <c r="P1654" s="20" t="s">
        <v>14787</v>
      </c>
      <c r="Q1654" s="20"/>
      <c r="R1654" s="20"/>
      <c r="S1654" s="20" t="s">
        <v>19211</v>
      </c>
      <c r="T1654" s="20" t="s">
        <v>14709</v>
      </c>
      <c r="U1654" s="20" t="s">
        <v>19219</v>
      </c>
      <c r="V1654" s="20" t="s">
        <v>16007</v>
      </c>
      <c r="W1654" s="20"/>
      <c r="X1654" s="20" t="s">
        <v>17170</v>
      </c>
      <c r="Y1654" s="20" t="s">
        <v>69</v>
      </c>
      <c r="Z1654" s="20"/>
      <c r="AA1654" s="20" t="s">
        <v>19212</v>
      </c>
      <c r="AB1654" s="20" t="s">
        <v>69</v>
      </c>
      <c r="AC1654" s="20" t="s">
        <v>14884</v>
      </c>
      <c r="AD1654" s="20" t="s">
        <v>69</v>
      </c>
      <c r="AE1654" s="20" t="s">
        <v>19218</v>
      </c>
      <c r="AF1654" s="20" t="s">
        <v>68</v>
      </c>
      <c r="AG1654" s="20" t="s">
        <v>19214</v>
      </c>
      <c r="AH1654" s="20"/>
      <c r="AI1654" s="20" t="s">
        <v>19215</v>
      </c>
      <c r="AJ1654" s="20"/>
      <c r="AK1654" s="20" t="s">
        <v>14276</v>
      </c>
      <c r="AL1654" s="20"/>
      <c r="AM1654" s="20" t="s">
        <v>15199</v>
      </c>
      <c r="AN1654" s="20" t="s">
        <v>105</v>
      </c>
      <c r="AO1654" s="20"/>
    </row>
    <row r="1655" spans="1:41" x14ac:dyDescent="0.2">
      <c r="A1655" s="20" t="s">
        <v>763</v>
      </c>
      <c r="B1655" s="20" t="s">
        <v>19207</v>
      </c>
      <c r="C1655" s="20" t="s">
        <v>19208</v>
      </c>
      <c r="D1655" s="20" t="s">
        <v>571</v>
      </c>
      <c r="E1655" s="20" t="s">
        <v>766</v>
      </c>
      <c r="F1655" s="20" t="s">
        <v>765</v>
      </c>
      <c r="G1655" s="20" t="s">
        <v>19209</v>
      </c>
      <c r="H1655" s="20" t="s">
        <v>14804</v>
      </c>
      <c r="I1655" s="20" t="s">
        <v>19210</v>
      </c>
      <c r="J1655" s="20" t="s">
        <v>101</v>
      </c>
      <c r="K1655" s="20" t="s">
        <v>14732</v>
      </c>
      <c r="L1655" s="20" t="s">
        <v>14788</v>
      </c>
      <c r="M1655" s="20" t="s">
        <v>14278</v>
      </c>
      <c r="N1655" s="20" t="s">
        <v>14698</v>
      </c>
      <c r="O1655" s="20" t="s">
        <v>15195</v>
      </c>
      <c r="P1655" s="20" t="s">
        <v>14787</v>
      </c>
      <c r="Q1655" s="20"/>
      <c r="R1655" s="20"/>
      <c r="S1655" s="20" t="s">
        <v>19211</v>
      </c>
      <c r="T1655" s="20" t="s">
        <v>14846</v>
      </c>
      <c r="U1655" s="20" t="s">
        <v>19220</v>
      </c>
      <c r="V1655" s="20" t="s">
        <v>19221</v>
      </c>
      <c r="W1655" s="20"/>
      <c r="X1655" s="20" t="s">
        <v>15643</v>
      </c>
      <c r="Y1655" s="20" t="s">
        <v>69</v>
      </c>
      <c r="Z1655" s="20"/>
      <c r="AA1655" s="20" t="s">
        <v>19212</v>
      </c>
      <c r="AB1655" s="20" t="s">
        <v>69</v>
      </c>
      <c r="AC1655" s="20" t="s">
        <v>14884</v>
      </c>
      <c r="AD1655" s="20" t="s">
        <v>69</v>
      </c>
      <c r="AE1655" s="20" t="s">
        <v>19218</v>
      </c>
      <c r="AF1655" s="20" t="s">
        <v>68</v>
      </c>
      <c r="AG1655" s="20" t="s">
        <v>19214</v>
      </c>
      <c r="AH1655" s="20"/>
      <c r="AI1655" s="20" t="s">
        <v>19215</v>
      </c>
      <c r="AJ1655" s="20"/>
      <c r="AK1655" s="20" t="s">
        <v>14276</v>
      </c>
      <c r="AL1655" s="20"/>
      <c r="AM1655" s="20" t="s">
        <v>15199</v>
      </c>
      <c r="AN1655" s="20" t="s">
        <v>105</v>
      </c>
      <c r="AO1655" s="20"/>
    </row>
    <row r="1656" spans="1:41" x14ac:dyDescent="0.2">
      <c r="A1656" s="20" t="s">
        <v>773</v>
      </c>
      <c r="B1656" s="20" t="s">
        <v>19222</v>
      </c>
      <c r="C1656" s="20" t="s">
        <v>19223</v>
      </c>
      <c r="D1656" s="20" t="s">
        <v>571</v>
      </c>
      <c r="E1656" s="20" t="s">
        <v>775</v>
      </c>
      <c r="F1656" s="20" t="s">
        <v>617</v>
      </c>
      <c r="G1656" s="20" t="s">
        <v>19224</v>
      </c>
      <c r="H1656" s="20" t="s">
        <v>14730</v>
      </c>
      <c r="I1656" s="20" t="s">
        <v>19225</v>
      </c>
      <c r="J1656" s="20" t="s">
        <v>102</v>
      </c>
      <c r="K1656" s="20" t="s">
        <v>14696</v>
      </c>
      <c r="L1656" s="20" t="s">
        <v>19226</v>
      </c>
      <c r="M1656" s="20"/>
      <c r="N1656" s="20" t="s">
        <v>14698</v>
      </c>
      <c r="O1656" s="20" t="s">
        <v>14761</v>
      </c>
      <c r="P1656" s="20" t="s">
        <v>14787</v>
      </c>
      <c r="Q1656" s="20"/>
      <c r="R1656" s="20"/>
      <c r="S1656" s="20" t="s">
        <v>19227</v>
      </c>
      <c r="T1656" s="20" t="s">
        <v>14737</v>
      </c>
      <c r="U1656" s="20" t="s">
        <v>14763</v>
      </c>
      <c r="V1656" s="20" t="s">
        <v>16799</v>
      </c>
      <c r="W1656" s="20"/>
      <c r="X1656" s="20" t="s">
        <v>15669</v>
      </c>
      <c r="Y1656" s="20" t="s">
        <v>69</v>
      </c>
      <c r="Z1656" s="20"/>
      <c r="AA1656" s="20" t="s">
        <v>14775</v>
      </c>
      <c r="AB1656" s="20" t="s">
        <v>69</v>
      </c>
      <c r="AC1656" s="20" t="s">
        <v>14884</v>
      </c>
      <c r="AD1656" s="20" t="s">
        <v>69</v>
      </c>
      <c r="AE1656" s="20" t="s">
        <v>19228</v>
      </c>
      <c r="AF1656" s="20" t="s">
        <v>68</v>
      </c>
      <c r="AG1656" s="20" t="s">
        <v>19229</v>
      </c>
      <c r="AH1656" s="20"/>
      <c r="AI1656" s="20" t="s">
        <v>14875</v>
      </c>
      <c r="AJ1656" s="20"/>
      <c r="AK1656" s="20"/>
      <c r="AL1656" s="20" t="s">
        <v>14276</v>
      </c>
      <c r="AM1656" s="20"/>
      <c r="AN1656" s="20" t="s">
        <v>105</v>
      </c>
      <c r="AO1656" s="20"/>
    </row>
    <row r="1657" spans="1:41" x14ac:dyDescent="0.2">
      <c r="A1657" s="20" t="s">
        <v>773</v>
      </c>
      <c r="B1657" s="20" t="s">
        <v>19222</v>
      </c>
      <c r="C1657" s="20" t="s">
        <v>19223</v>
      </c>
      <c r="D1657" s="20" t="s">
        <v>571</v>
      </c>
      <c r="E1657" s="20" t="s">
        <v>775</v>
      </c>
      <c r="F1657" s="20" t="s">
        <v>617</v>
      </c>
      <c r="G1657" s="20" t="s">
        <v>19224</v>
      </c>
      <c r="H1657" s="20" t="s">
        <v>14730</v>
      </c>
      <c r="I1657" s="20" t="s">
        <v>19225</v>
      </c>
      <c r="J1657" s="20" t="s">
        <v>102</v>
      </c>
      <c r="K1657" s="20" t="s">
        <v>14696</v>
      </c>
      <c r="L1657" s="20" t="s">
        <v>19226</v>
      </c>
      <c r="M1657" s="20"/>
      <c r="N1657" s="20" t="s">
        <v>14698</v>
      </c>
      <c r="O1657" s="20" t="s">
        <v>14761</v>
      </c>
      <c r="P1657" s="20" t="s">
        <v>14787</v>
      </c>
      <c r="Q1657" s="20"/>
      <c r="R1657" s="20"/>
      <c r="S1657" s="20" t="s">
        <v>19227</v>
      </c>
      <c r="T1657" s="20" t="s">
        <v>16193</v>
      </c>
      <c r="U1657" s="20" t="s">
        <v>16799</v>
      </c>
      <c r="V1657" s="20" t="s">
        <v>14791</v>
      </c>
      <c r="W1657" s="20"/>
      <c r="X1657" s="20"/>
      <c r="Y1657" s="20" t="s">
        <v>69</v>
      </c>
      <c r="Z1657" s="20"/>
      <c r="AA1657" s="20" t="s">
        <v>14775</v>
      </c>
      <c r="AB1657" s="20" t="s">
        <v>69</v>
      </c>
      <c r="AC1657" s="20" t="s">
        <v>14884</v>
      </c>
      <c r="AD1657" s="20" t="s">
        <v>69</v>
      </c>
      <c r="AE1657" s="20" t="s">
        <v>19228</v>
      </c>
      <c r="AF1657" s="20" t="s">
        <v>68</v>
      </c>
      <c r="AG1657" s="20" t="s">
        <v>19229</v>
      </c>
      <c r="AH1657" s="20"/>
      <c r="AI1657" s="20" t="s">
        <v>14875</v>
      </c>
      <c r="AJ1657" s="20"/>
      <c r="AK1657" s="20"/>
      <c r="AL1657" s="20" t="s">
        <v>14276</v>
      </c>
      <c r="AM1657" s="20"/>
      <c r="AN1657" s="20" t="s">
        <v>105</v>
      </c>
      <c r="AO1657" s="20"/>
    </row>
    <row r="1658" spans="1:41" x14ac:dyDescent="0.2">
      <c r="A1658" s="20" t="s">
        <v>773</v>
      </c>
      <c r="B1658" s="20" t="s">
        <v>19222</v>
      </c>
      <c r="C1658" s="20" t="s">
        <v>19223</v>
      </c>
      <c r="D1658" s="20" t="s">
        <v>571</v>
      </c>
      <c r="E1658" s="20" t="s">
        <v>775</v>
      </c>
      <c r="F1658" s="20" t="s">
        <v>617</v>
      </c>
      <c r="G1658" s="20" t="s">
        <v>19224</v>
      </c>
      <c r="H1658" s="20" t="s">
        <v>14730</v>
      </c>
      <c r="I1658" s="20" t="s">
        <v>19225</v>
      </c>
      <c r="J1658" s="20" t="s">
        <v>102</v>
      </c>
      <c r="K1658" s="20" t="s">
        <v>14696</v>
      </c>
      <c r="L1658" s="20" t="s">
        <v>19226</v>
      </c>
      <c r="M1658" s="20"/>
      <c r="N1658" s="20" t="s">
        <v>17905</v>
      </c>
      <c r="O1658" s="20" t="s">
        <v>14761</v>
      </c>
      <c r="P1658" s="20" t="s">
        <v>14787</v>
      </c>
      <c r="Q1658" s="20"/>
      <c r="R1658" s="20"/>
      <c r="S1658" s="20" t="s">
        <v>19227</v>
      </c>
      <c r="T1658" s="20" t="s">
        <v>14737</v>
      </c>
      <c r="U1658" s="20" t="s">
        <v>14914</v>
      </c>
      <c r="V1658" s="20" t="s">
        <v>16799</v>
      </c>
      <c r="W1658" s="20"/>
      <c r="X1658" s="20" t="s">
        <v>15665</v>
      </c>
      <c r="Y1658" s="20" t="s">
        <v>69</v>
      </c>
      <c r="Z1658" s="20"/>
      <c r="AA1658" s="20" t="s">
        <v>14775</v>
      </c>
      <c r="AB1658" s="20" t="s">
        <v>69</v>
      </c>
      <c r="AC1658" s="20" t="s">
        <v>14884</v>
      </c>
      <c r="AD1658" s="20" t="s">
        <v>69</v>
      </c>
      <c r="AE1658" s="20" t="s">
        <v>19228</v>
      </c>
      <c r="AF1658" s="20" t="s">
        <v>68</v>
      </c>
      <c r="AG1658" s="20" t="s">
        <v>19229</v>
      </c>
      <c r="AH1658" s="20"/>
      <c r="AI1658" s="20" t="s">
        <v>14875</v>
      </c>
      <c r="AJ1658" s="20"/>
      <c r="AK1658" s="20"/>
      <c r="AL1658" s="20" t="s">
        <v>14276</v>
      </c>
      <c r="AM1658" s="20"/>
      <c r="AN1658" s="20" t="s">
        <v>105</v>
      </c>
      <c r="AO1658" s="20"/>
    </row>
    <row r="1659" spans="1:41" x14ac:dyDescent="0.2">
      <c r="A1659" s="20" t="s">
        <v>773</v>
      </c>
      <c r="B1659" s="20" t="s">
        <v>19222</v>
      </c>
      <c r="C1659" s="20" t="s">
        <v>19223</v>
      </c>
      <c r="D1659" s="20" t="s">
        <v>571</v>
      </c>
      <c r="E1659" s="20" t="s">
        <v>775</v>
      </c>
      <c r="F1659" s="20" t="s">
        <v>617</v>
      </c>
      <c r="G1659" s="20" t="s">
        <v>19224</v>
      </c>
      <c r="H1659" s="20" t="s">
        <v>14730</v>
      </c>
      <c r="I1659" s="20" t="s">
        <v>19225</v>
      </c>
      <c r="J1659" s="20" t="s">
        <v>102</v>
      </c>
      <c r="K1659" s="20" t="s">
        <v>14696</v>
      </c>
      <c r="L1659" s="20" t="s">
        <v>19226</v>
      </c>
      <c r="M1659" s="20"/>
      <c r="N1659" s="20" t="s">
        <v>17905</v>
      </c>
      <c r="O1659" s="20" t="s">
        <v>14761</v>
      </c>
      <c r="P1659" s="20" t="s">
        <v>14787</v>
      </c>
      <c r="Q1659" s="20"/>
      <c r="R1659" s="20"/>
      <c r="S1659" s="20" t="s">
        <v>19227</v>
      </c>
      <c r="T1659" s="20" t="s">
        <v>16193</v>
      </c>
      <c r="U1659" s="20" t="s">
        <v>14919</v>
      </c>
      <c r="V1659" s="20" t="s">
        <v>14796</v>
      </c>
      <c r="W1659" s="20"/>
      <c r="X1659" s="20"/>
      <c r="Y1659" s="20" t="s">
        <v>69</v>
      </c>
      <c r="Z1659" s="20"/>
      <c r="AA1659" s="20" t="s">
        <v>14775</v>
      </c>
      <c r="AB1659" s="20" t="s">
        <v>69</v>
      </c>
      <c r="AC1659" s="20" t="s">
        <v>14884</v>
      </c>
      <c r="AD1659" s="20" t="s">
        <v>69</v>
      </c>
      <c r="AE1659" s="20" t="s">
        <v>19228</v>
      </c>
      <c r="AF1659" s="20" t="s">
        <v>68</v>
      </c>
      <c r="AG1659" s="20" t="s">
        <v>19229</v>
      </c>
      <c r="AH1659" s="20"/>
      <c r="AI1659" s="20" t="s">
        <v>14875</v>
      </c>
      <c r="AJ1659" s="20"/>
      <c r="AK1659" s="20"/>
      <c r="AL1659" s="20" t="s">
        <v>14276</v>
      </c>
      <c r="AM1659" s="20"/>
      <c r="AN1659" s="20" t="s">
        <v>105</v>
      </c>
      <c r="AO1659" s="20"/>
    </row>
    <row r="1660" spans="1:41" x14ac:dyDescent="0.2">
      <c r="A1660" s="20" t="s">
        <v>773</v>
      </c>
      <c r="B1660" s="20" t="s">
        <v>19222</v>
      </c>
      <c r="C1660" s="20" t="s">
        <v>19223</v>
      </c>
      <c r="D1660" s="20" t="s">
        <v>571</v>
      </c>
      <c r="E1660" s="20" t="s">
        <v>775</v>
      </c>
      <c r="F1660" s="20" t="s">
        <v>617</v>
      </c>
      <c r="G1660" s="20" t="s">
        <v>19224</v>
      </c>
      <c r="H1660" s="20" t="s">
        <v>14730</v>
      </c>
      <c r="I1660" s="20" t="s">
        <v>19225</v>
      </c>
      <c r="J1660" s="20" t="s">
        <v>102</v>
      </c>
      <c r="K1660" s="20" t="s">
        <v>14696</v>
      </c>
      <c r="L1660" s="20" t="s">
        <v>19226</v>
      </c>
      <c r="M1660" s="20"/>
      <c r="N1660" s="20" t="s">
        <v>14746</v>
      </c>
      <c r="O1660" s="20" t="s">
        <v>14761</v>
      </c>
      <c r="P1660" s="20" t="s">
        <v>14787</v>
      </c>
      <c r="Q1660" s="20"/>
      <c r="R1660" s="20"/>
      <c r="S1660" s="20" t="s">
        <v>19227</v>
      </c>
      <c r="T1660" s="20" t="s">
        <v>14737</v>
      </c>
      <c r="U1660" s="20" t="s">
        <v>16769</v>
      </c>
      <c r="V1660" s="20" t="s">
        <v>15479</v>
      </c>
      <c r="W1660" s="20"/>
      <c r="X1660" s="20" t="s">
        <v>15826</v>
      </c>
      <c r="Y1660" s="20" t="s">
        <v>69</v>
      </c>
      <c r="Z1660" s="20"/>
      <c r="AA1660" s="20" t="s">
        <v>14775</v>
      </c>
      <c r="AB1660" s="20" t="s">
        <v>69</v>
      </c>
      <c r="AC1660" s="20" t="s">
        <v>14884</v>
      </c>
      <c r="AD1660" s="20" t="s">
        <v>69</v>
      </c>
      <c r="AE1660" s="20" t="s">
        <v>19228</v>
      </c>
      <c r="AF1660" s="20" t="s">
        <v>68</v>
      </c>
      <c r="AG1660" s="20" t="s">
        <v>19229</v>
      </c>
      <c r="AH1660" s="20"/>
      <c r="AI1660" s="20" t="s">
        <v>14875</v>
      </c>
      <c r="AJ1660" s="20"/>
      <c r="AK1660" s="20"/>
      <c r="AL1660" s="20" t="s">
        <v>14276</v>
      </c>
      <c r="AM1660" s="20"/>
      <c r="AN1660" s="20" t="s">
        <v>105</v>
      </c>
      <c r="AO1660" s="20"/>
    </row>
    <row r="1661" spans="1:41" x14ac:dyDescent="0.2">
      <c r="A1661" s="20" t="s">
        <v>773</v>
      </c>
      <c r="B1661" s="20" t="s">
        <v>19222</v>
      </c>
      <c r="C1661" s="20" t="s">
        <v>19223</v>
      </c>
      <c r="D1661" s="20" t="s">
        <v>571</v>
      </c>
      <c r="E1661" s="20" t="s">
        <v>775</v>
      </c>
      <c r="F1661" s="20" t="s">
        <v>617</v>
      </c>
      <c r="G1661" s="20" t="s">
        <v>19224</v>
      </c>
      <c r="H1661" s="20" t="s">
        <v>14730</v>
      </c>
      <c r="I1661" s="20" t="s">
        <v>19225</v>
      </c>
      <c r="J1661" s="20" t="s">
        <v>102</v>
      </c>
      <c r="K1661" s="20" t="s">
        <v>14696</v>
      </c>
      <c r="L1661" s="20" t="s">
        <v>19226</v>
      </c>
      <c r="M1661" s="20"/>
      <c r="N1661" s="20" t="s">
        <v>14746</v>
      </c>
      <c r="O1661" s="20" t="s">
        <v>14761</v>
      </c>
      <c r="P1661" s="20" t="s">
        <v>14787</v>
      </c>
      <c r="Q1661" s="20"/>
      <c r="R1661" s="20"/>
      <c r="S1661" s="20" t="s">
        <v>19227</v>
      </c>
      <c r="T1661" s="20" t="s">
        <v>16193</v>
      </c>
      <c r="U1661" s="20" t="s">
        <v>14919</v>
      </c>
      <c r="V1661" s="20" t="s">
        <v>14705</v>
      </c>
      <c r="W1661" s="20"/>
      <c r="X1661" s="20"/>
      <c r="Y1661" s="20" t="s">
        <v>69</v>
      </c>
      <c r="Z1661" s="20"/>
      <c r="AA1661" s="20" t="s">
        <v>14775</v>
      </c>
      <c r="AB1661" s="20" t="s">
        <v>69</v>
      </c>
      <c r="AC1661" s="20" t="s">
        <v>14884</v>
      </c>
      <c r="AD1661" s="20" t="s">
        <v>69</v>
      </c>
      <c r="AE1661" s="20" t="s">
        <v>19228</v>
      </c>
      <c r="AF1661" s="20" t="s">
        <v>68</v>
      </c>
      <c r="AG1661" s="20" t="s">
        <v>19229</v>
      </c>
      <c r="AH1661" s="20"/>
      <c r="AI1661" s="20" t="s">
        <v>14875</v>
      </c>
      <c r="AJ1661" s="20"/>
      <c r="AK1661" s="20"/>
      <c r="AL1661" s="20" t="s">
        <v>14276</v>
      </c>
      <c r="AM1661" s="20"/>
      <c r="AN1661" s="20" t="s">
        <v>105</v>
      </c>
      <c r="AO1661" s="20"/>
    </row>
    <row r="1662" spans="1:41" x14ac:dyDescent="0.2">
      <c r="A1662" s="20" t="s">
        <v>777</v>
      </c>
      <c r="B1662" s="20" t="s">
        <v>19230</v>
      </c>
      <c r="C1662" s="20" t="s">
        <v>19231</v>
      </c>
      <c r="D1662" s="20" t="s">
        <v>571</v>
      </c>
      <c r="E1662" s="20" t="s">
        <v>779</v>
      </c>
      <c r="F1662" s="20" t="s">
        <v>491</v>
      </c>
      <c r="G1662" s="20" t="s">
        <v>125</v>
      </c>
      <c r="H1662" s="20" t="s">
        <v>110</v>
      </c>
      <c r="I1662" s="20" t="s">
        <v>19232</v>
      </c>
      <c r="J1662" s="20" t="s">
        <v>101</v>
      </c>
      <c r="K1662" s="20" t="s">
        <v>14696</v>
      </c>
      <c r="L1662" s="20"/>
      <c r="M1662" s="20" t="s">
        <v>19233</v>
      </c>
      <c r="N1662" s="20" t="s">
        <v>14698</v>
      </c>
      <c r="O1662" s="20" t="s">
        <v>14761</v>
      </c>
      <c r="P1662" s="20" t="s">
        <v>14700</v>
      </c>
      <c r="Q1662" s="20" t="s">
        <v>15886</v>
      </c>
      <c r="R1662" s="20"/>
      <c r="S1662" s="20" t="s">
        <v>19234</v>
      </c>
      <c r="T1662" s="20" t="s">
        <v>14704</v>
      </c>
      <c r="U1662" s="20" t="s">
        <v>14800</v>
      </c>
      <c r="V1662" s="20" t="s">
        <v>15596</v>
      </c>
      <c r="W1662" s="20"/>
      <c r="X1662" s="20"/>
      <c r="Y1662" s="20" t="s">
        <v>69</v>
      </c>
      <c r="Z1662" s="20"/>
      <c r="AA1662" s="20" t="s">
        <v>17225</v>
      </c>
      <c r="AB1662" s="20" t="s">
        <v>69</v>
      </c>
      <c r="AC1662" s="20" t="s">
        <v>14884</v>
      </c>
      <c r="AD1662" s="20" t="s">
        <v>69</v>
      </c>
      <c r="AE1662" s="20" t="s">
        <v>19235</v>
      </c>
      <c r="AF1662" s="20" t="s">
        <v>68</v>
      </c>
      <c r="AG1662" s="20" t="s">
        <v>19236</v>
      </c>
      <c r="AH1662" s="20" t="s">
        <v>19237</v>
      </c>
      <c r="AI1662" s="20"/>
      <c r="AJ1662" s="20"/>
      <c r="AK1662" s="20"/>
      <c r="AL1662" s="20"/>
      <c r="AM1662" s="20" t="s">
        <v>15822</v>
      </c>
      <c r="AN1662" s="20" t="s">
        <v>105</v>
      </c>
      <c r="AO1662" s="20"/>
    </row>
    <row r="1663" spans="1:41" x14ac:dyDescent="0.2">
      <c r="A1663" s="20" t="s">
        <v>777</v>
      </c>
      <c r="B1663" s="20" t="s">
        <v>19230</v>
      </c>
      <c r="C1663" s="20" t="s">
        <v>19231</v>
      </c>
      <c r="D1663" s="20" t="s">
        <v>571</v>
      </c>
      <c r="E1663" s="20" t="s">
        <v>779</v>
      </c>
      <c r="F1663" s="20" t="s">
        <v>491</v>
      </c>
      <c r="G1663" s="20" t="s">
        <v>125</v>
      </c>
      <c r="H1663" s="20" t="s">
        <v>110</v>
      </c>
      <c r="I1663" s="20" t="s">
        <v>19232</v>
      </c>
      <c r="J1663" s="20" t="s">
        <v>101</v>
      </c>
      <c r="K1663" s="20" t="s">
        <v>14696</v>
      </c>
      <c r="L1663" s="20"/>
      <c r="M1663" s="20" t="s">
        <v>19233</v>
      </c>
      <c r="N1663" s="20" t="s">
        <v>14698</v>
      </c>
      <c r="O1663" s="20" t="s">
        <v>14761</v>
      </c>
      <c r="P1663" s="20" t="s">
        <v>14700</v>
      </c>
      <c r="Q1663" s="20" t="s">
        <v>15886</v>
      </c>
      <c r="R1663" s="20"/>
      <c r="S1663" s="20" t="s">
        <v>19234</v>
      </c>
      <c r="T1663" s="20" t="s">
        <v>14709</v>
      </c>
      <c r="U1663" s="20" t="s">
        <v>19238</v>
      </c>
      <c r="V1663" s="20" t="s">
        <v>19239</v>
      </c>
      <c r="W1663" s="20"/>
      <c r="X1663" s="20"/>
      <c r="Y1663" s="20" t="s">
        <v>69</v>
      </c>
      <c r="Z1663" s="20"/>
      <c r="AA1663" s="20" t="s">
        <v>17225</v>
      </c>
      <c r="AB1663" s="20" t="s">
        <v>69</v>
      </c>
      <c r="AC1663" s="20" t="s">
        <v>14884</v>
      </c>
      <c r="AD1663" s="20" t="s">
        <v>69</v>
      </c>
      <c r="AE1663" s="20" t="s">
        <v>19240</v>
      </c>
      <c r="AF1663" s="20" t="s">
        <v>68</v>
      </c>
      <c r="AG1663" s="20" t="s">
        <v>19236</v>
      </c>
      <c r="AH1663" s="20" t="s">
        <v>19237</v>
      </c>
      <c r="AI1663" s="20"/>
      <c r="AJ1663" s="20"/>
      <c r="AK1663" s="20"/>
      <c r="AL1663" s="20"/>
      <c r="AM1663" s="20" t="s">
        <v>15822</v>
      </c>
      <c r="AN1663" s="20" t="s">
        <v>105</v>
      </c>
      <c r="AO1663" s="20"/>
    </row>
    <row r="1664" spans="1:41" x14ac:dyDescent="0.2">
      <c r="A1664" s="20" t="s">
        <v>777</v>
      </c>
      <c r="B1664" s="20" t="s">
        <v>19230</v>
      </c>
      <c r="C1664" s="20" t="s">
        <v>19231</v>
      </c>
      <c r="D1664" s="20" t="s">
        <v>571</v>
      </c>
      <c r="E1664" s="20" t="s">
        <v>779</v>
      </c>
      <c r="F1664" s="20" t="s">
        <v>491</v>
      </c>
      <c r="G1664" s="20" t="s">
        <v>125</v>
      </c>
      <c r="H1664" s="20" t="s">
        <v>110</v>
      </c>
      <c r="I1664" s="20" t="s">
        <v>19232</v>
      </c>
      <c r="J1664" s="20" t="s">
        <v>101</v>
      </c>
      <c r="K1664" s="20" t="s">
        <v>14696</v>
      </c>
      <c r="L1664" s="20"/>
      <c r="M1664" s="20" t="s">
        <v>19233</v>
      </c>
      <c r="N1664" s="20" t="s">
        <v>14742</v>
      </c>
      <c r="O1664" s="20" t="s">
        <v>14761</v>
      </c>
      <c r="P1664" s="20" t="s">
        <v>14700</v>
      </c>
      <c r="Q1664" s="20" t="s">
        <v>15886</v>
      </c>
      <c r="R1664" s="20"/>
      <c r="S1664" s="20" t="s">
        <v>19234</v>
      </c>
      <c r="T1664" s="20" t="s">
        <v>14704</v>
      </c>
      <c r="U1664" s="20" t="s">
        <v>15207</v>
      </c>
      <c r="V1664" s="20" t="s">
        <v>16593</v>
      </c>
      <c r="W1664" s="20"/>
      <c r="X1664" s="20"/>
      <c r="Y1664" s="20" t="s">
        <v>69</v>
      </c>
      <c r="Z1664" s="20"/>
      <c r="AA1664" s="20" t="s">
        <v>17225</v>
      </c>
      <c r="AB1664" s="20" t="s">
        <v>69</v>
      </c>
      <c r="AC1664" s="20" t="s">
        <v>14884</v>
      </c>
      <c r="AD1664" s="20" t="s">
        <v>69</v>
      </c>
      <c r="AE1664" s="20" t="s">
        <v>19241</v>
      </c>
      <c r="AF1664" s="20" t="s">
        <v>68</v>
      </c>
      <c r="AG1664" s="20" t="s">
        <v>19236</v>
      </c>
      <c r="AH1664" s="20" t="s">
        <v>19242</v>
      </c>
      <c r="AI1664" s="20"/>
      <c r="AJ1664" s="20"/>
      <c r="AK1664" s="20"/>
      <c r="AL1664" s="20"/>
      <c r="AM1664" s="20" t="s">
        <v>15822</v>
      </c>
      <c r="AN1664" s="20" t="s">
        <v>105</v>
      </c>
      <c r="AO1664" s="20"/>
    </row>
    <row r="1665" spans="1:41" x14ac:dyDescent="0.2">
      <c r="A1665" s="20" t="s">
        <v>777</v>
      </c>
      <c r="B1665" s="20" t="s">
        <v>19230</v>
      </c>
      <c r="C1665" s="20" t="s">
        <v>19231</v>
      </c>
      <c r="D1665" s="20" t="s">
        <v>571</v>
      </c>
      <c r="E1665" s="20" t="s">
        <v>779</v>
      </c>
      <c r="F1665" s="20" t="s">
        <v>491</v>
      </c>
      <c r="G1665" s="20" t="s">
        <v>125</v>
      </c>
      <c r="H1665" s="20" t="s">
        <v>110</v>
      </c>
      <c r="I1665" s="20" t="s">
        <v>19232</v>
      </c>
      <c r="J1665" s="20" t="s">
        <v>101</v>
      </c>
      <c r="K1665" s="20" t="s">
        <v>14696</v>
      </c>
      <c r="L1665" s="20"/>
      <c r="M1665" s="20" t="s">
        <v>19233</v>
      </c>
      <c r="N1665" s="20" t="s">
        <v>14742</v>
      </c>
      <c r="O1665" s="20" t="s">
        <v>14761</v>
      </c>
      <c r="P1665" s="20" t="s">
        <v>14700</v>
      </c>
      <c r="Q1665" s="20" t="s">
        <v>15886</v>
      </c>
      <c r="R1665" s="20"/>
      <c r="S1665" s="20" t="s">
        <v>19234</v>
      </c>
      <c r="T1665" s="20" t="s">
        <v>14709</v>
      </c>
      <c r="U1665" s="20" t="s">
        <v>19243</v>
      </c>
      <c r="V1665" s="20" t="s">
        <v>14964</v>
      </c>
      <c r="W1665" s="20"/>
      <c r="X1665" s="20"/>
      <c r="Y1665" s="20" t="s">
        <v>69</v>
      </c>
      <c r="Z1665" s="20"/>
      <c r="AA1665" s="20" t="s">
        <v>17225</v>
      </c>
      <c r="AB1665" s="20" t="s">
        <v>69</v>
      </c>
      <c r="AC1665" s="20" t="s">
        <v>14884</v>
      </c>
      <c r="AD1665" s="20" t="s">
        <v>69</v>
      </c>
      <c r="AE1665" s="20" t="s">
        <v>19244</v>
      </c>
      <c r="AF1665" s="20" t="s">
        <v>68</v>
      </c>
      <c r="AG1665" s="20" t="s">
        <v>19236</v>
      </c>
      <c r="AH1665" s="20" t="s">
        <v>19242</v>
      </c>
      <c r="AI1665" s="20"/>
      <c r="AJ1665" s="20"/>
      <c r="AK1665" s="20"/>
      <c r="AL1665" s="20"/>
      <c r="AM1665" s="20" t="s">
        <v>15822</v>
      </c>
      <c r="AN1665" s="20" t="s">
        <v>105</v>
      </c>
      <c r="AO1665" s="20"/>
    </row>
    <row r="1666" spans="1:41" x14ac:dyDescent="0.2">
      <c r="A1666" s="20" t="s">
        <v>777</v>
      </c>
      <c r="B1666" s="20" t="s">
        <v>19230</v>
      </c>
      <c r="C1666" s="20" t="s">
        <v>19231</v>
      </c>
      <c r="D1666" s="20" t="s">
        <v>571</v>
      </c>
      <c r="E1666" s="20" t="s">
        <v>779</v>
      </c>
      <c r="F1666" s="20" t="s">
        <v>491</v>
      </c>
      <c r="G1666" s="20" t="s">
        <v>125</v>
      </c>
      <c r="H1666" s="20" t="s">
        <v>110</v>
      </c>
      <c r="I1666" s="20" t="s">
        <v>19232</v>
      </c>
      <c r="J1666" s="20" t="s">
        <v>101</v>
      </c>
      <c r="K1666" s="20" t="s">
        <v>14696</v>
      </c>
      <c r="L1666" s="20"/>
      <c r="M1666" s="20" t="s">
        <v>19233</v>
      </c>
      <c r="N1666" s="20" t="s">
        <v>14742</v>
      </c>
      <c r="O1666" s="20" t="s">
        <v>14761</v>
      </c>
      <c r="P1666" s="20" t="s">
        <v>14700</v>
      </c>
      <c r="Q1666" s="20" t="s">
        <v>15886</v>
      </c>
      <c r="R1666" s="20"/>
      <c r="S1666" s="20" t="s">
        <v>19234</v>
      </c>
      <c r="T1666" s="20" t="s">
        <v>14704</v>
      </c>
      <c r="U1666" s="20" t="s">
        <v>15692</v>
      </c>
      <c r="V1666" s="20" t="s">
        <v>19245</v>
      </c>
      <c r="W1666" s="20"/>
      <c r="X1666" s="20"/>
      <c r="Y1666" s="20" t="s">
        <v>69</v>
      </c>
      <c r="Z1666" s="20"/>
      <c r="AA1666" s="20" t="s">
        <v>14740</v>
      </c>
      <c r="AB1666" s="20" t="s">
        <v>69</v>
      </c>
      <c r="AC1666" s="20" t="s">
        <v>14884</v>
      </c>
      <c r="AD1666" s="20" t="s">
        <v>69</v>
      </c>
      <c r="AE1666" s="20" t="s">
        <v>19246</v>
      </c>
      <c r="AF1666" s="20" t="s">
        <v>69</v>
      </c>
      <c r="AG1666" s="20" t="s">
        <v>19247</v>
      </c>
      <c r="AH1666" s="20" t="s">
        <v>19248</v>
      </c>
      <c r="AI1666" s="20"/>
      <c r="AJ1666" s="20"/>
      <c r="AK1666" s="20"/>
      <c r="AL1666" s="20"/>
      <c r="AM1666" s="20" t="s">
        <v>15822</v>
      </c>
      <c r="AN1666" s="20" t="s">
        <v>105</v>
      </c>
      <c r="AO1666" s="20"/>
    </row>
    <row r="1667" spans="1:41" x14ac:dyDescent="0.2">
      <c r="A1667" s="20" t="s">
        <v>777</v>
      </c>
      <c r="B1667" s="20" t="s">
        <v>19230</v>
      </c>
      <c r="C1667" s="20" t="s">
        <v>19231</v>
      </c>
      <c r="D1667" s="20" t="s">
        <v>571</v>
      </c>
      <c r="E1667" s="20" t="s">
        <v>779</v>
      </c>
      <c r="F1667" s="20" t="s">
        <v>491</v>
      </c>
      <c r="G1667" s="20" t="s">
        <v>125</v>
      </c>
      <c r="H1667" s="20" t="s">
        <v>110</v>
      </c>
      <c r="I1667" s="20" t="s">
        <v>19232</v>
      </c>
      <c r="J1667" s="20" t="s">
        <v>101</v>
      </c>
      <c r="K1667" s="20" t="s">
        <v>14696</v>
      </c>
      <c r="L1667" s="20"/>
      <c r="M1667" s="20" t="s">
        <v>19233</v>
      </c>
      <c r="N1667" s="20" t="s">
        <v>14742</v>
      </c>
      <c r="O1667" s="20" t="s">
        <v>14761</v>
      </c>
      <c r="P1667" s="20" t="s">
        <v>14700</v>
      </c>
      <c r="Q1667" s="20" t="s">
        <v>15886</v>
      </c>
      <c r="R1667" s="20"/>
      <c r="S1667" s="20" t="s">
        <v>19234</v>
      </c>
      <c r="T1667" s="20" t="s">
        <v>14709</v>
      </c>
      <c r="U1667" s="20" t="s">
        <v>19249</v>
      </c>
      <c r="V1667" s="20" t="s">
        <v>19250</v>
      </c>
      <c r="W1667" s="20"/>
      <c r="X1667" s="20"/>
      <c r="Y1667" s="20" t="s">
        <v>69</v>
      </c>
      <c r="Z1667" s="20"/>
      <c r="AA1667" s="20" t="s">
        <v>14740</v>
      </c>
      <c r="AB1667" s="20" t="s">
        <v>69</v>
      </c>
      <c r="AC1667" s="20" t="s">
        <v>14884</v>
      </c>
      <c r="AD1667" s="20" t="s">
        <v>69</v>
      </c>
      <c r="AE1667" s="20" t="s">
        <v>19246</v>
      </c>
      <c r="AF1667" s="20" t="s">
        <v>69</v>
      </c>
      <c r="AG1667" s="20" t="s">
        <v>19247</v>
      </c>
      <c r="AH1667" s="20" t="s">
        <v>19248</v>
      </c>
      <c r="AI1667" s="20"/>
      <c r="AJ1667" s="20"/>
      <c r="AK1667" s="20"/>
      <c r="AL1667" s="20"/>
      <c r="AM1667" s="20" t="s">
        <v>15822</v>
      </c>
      <c r="AN1667" s="20" t="s">
        <v>105</v>
      </c>
      <c r="AO1667" s="20"/>
    </row>
    <row r="1668" spans="1:41" x14ac:dyDescent="0.2">
      <c r="A1668" s="20" t="s">
        <v>777</v>
      </c>
      <c r="B1668" s="20" t="s">
        <v>19230</v>
      </c>
      <c r="C1668" s="20" t="s">
        <v>19231</v>
      </c>
      <c r="D1668" s="20" t="s">
        <v>571</v>
      </c>
      <c r="E1668" s="20" t="s">
        <v>779</v>
      </c>
      <c r="F1668" s="20" t="s">
        <v>491</v>
      </c>
      <c r="G1668" s="20" t="s">
        <v>125</v>
      </c>
      <c r="H1668" s="20" t="s">
        <v>110</v>
      </c>
      <c r="I1668" s="20" t="s">
        <v>19232</v>
      </c>
      <c r="J1668" s="20" t="s">
        <v>101</v>
      </c>
      <c r="K1668" s="20" t="s">
        <v>14696</v>
      </c>
      <c r="L1668" s="20"/>
      <c r="M1668" s="20" t="s">
        <v>19233</v>
      </c>
      <c r="N1668" s="20" t="s">
        <v>14698</v>
      </c>
      <c r="O1668" s="20" t="s">
        <v>14761</v>
      </c>
      <c r="P1668" s="20" t="s">
        <v>14700</v>
      </c>
      <c r="Q1668" s="20" t="s">
        <v>15886</v>
      </c>
      <c r="R1668" s="20"/>
      <c r="S1668" s="20" t="s">
        <v>19234</v>
      </c>
      <c r="T1668" s="20" t="s">
        <v>14704</v>
      </c>
      <c r="U1668" s="20" t="s">
        <v>17607</v>
      </c>
      <c r="V1668" s="20" t="s">
        <v>19251</v>
      </c>
      <c r="W1668" s="20"/>
      <c r="X1668" s="20"/>
      <c r="Y1668" s="20" t="s">
        <v>69</v>
      </c>
      <c r="Z1668" s="20"/>
      <c r="AA1668" s="20" t="s">
        <v>14740</v>
      </c>
      <c r="AB1668" s="20" t="s">
        <v>69</v>
      </c>
      <c r="AC1668" s="20" t="s">
        <v>14884</v>
      </c>
      <c r="AD1668" s="20" t="s">
        <v>69</v>
      </c>
      <c r="AE1668" s="20" t="s">
        <v>19252</v>
      </c>
      <c r="AF1668" s="20" t="s">
        <v>69</v>
      </c>
      <c r="AG1668" s="20" t="s">
        <v>19247</v>
      </c>
      <c r="AH1668" s="20" t="s">
        <v>19253</v>
      </c>
      <c r="AI1668" s="20"/>
      <c r="AJ1668" s="20"/>
      <c r="AK1668" s="20"/>
      <c r="AL1668" s="20"/>
      <c r="AM1668" s="20" t="s">
        <v>15822</v>
      </c>
      <c r="AN1668" s="20" t="s">
        <v>105</v>
      </c>
      <c r="AO1668" s="20"/>
    </row>
    <row r="1669" spans="1:41" x14ac:dyDescent="0.2">
      <c r="A1669" s="20" t="s">
        <v>777</v>
      </c>
      <c r="B1669" s="20" t="s">
        <v>19230</v>
      </c>
      <c r="C1669" s="20" t="s">
        <v>19231</v>
      </c>
      <c r="D1669" s="20" t="s">
        <v>571</v>
      </c>
      <c r="E1669" s="20" t="s">
        <v>779</v>
      </c>
      <c r="F1669" s="20" t="s">
        <v>491</v>
      </c>
      <c r="G1669" s="20" t="s">
        <v>125</v>
      </c>
      <c r="H1669" s="20" t="s">
        <v>110</v>
      </c>
      <c r="I1669" s="20" t="s">
        <v>19232</v>
      </c>
      <c r="J1669" s="20" t="s">
        <v>101</v>
      </c>
      <c r="K1669" s="20" t="s">
        <v>14696</v>
      </c>
      <c r="L1669" s="20"/>
      <c r="M1669" s="20" t="s">
        <v>19233</v>
      </c>
      <c r="N1669" s="20" t="s">
        <v>14698</v>
      </c>
      <c r="O1669" s="20" t="s">
        <v>14761</v>
      </c>
      <c r="P1669" s="20" t="s">
        <v>14700</v>
      </c>
      <c r="Q1669" s="20" t="s">
        <v>15886</v>
      </c>
      <c r="R1669" s="20"/>
      <c r="S1669" s="20" t="s">
        <v>19234</v>
      </c>
      <c r="T1669" s="20" t="s">
        <v>14709</v>
      </c>
      <c r="U1669" s="20" t="s">
        <v>19254</v>
      </c>
      <c r="V1669" s="20" t="s">
        <v>19255</v>
      </c>
      <c r="W1669" s="20"/>
      <c r="X1669" s="20"/>
      <c r="Y1669" s="20" t="s">
        <v>69</v>
      </c>
      <c r="Z1669" s="20"/>
      <c r="AA1669" s="20" t="s">
        <v>14740</v>
      </c>
      <c r="AB1669" s="20" t="s">
        <v>69</v>
      </c>
      <c r="AC1669" s="20" t="s">
        <v>14884</v>
      </c>
      <c r="AD1669" s="20" t="s">
        <v>69</v>
      </c>
      <c r="AE1669" s="20" t="s">
        <v>19252</v>
      </c>
      <c r="AF1669" s="20" t="s">
        <v>69</v>
      </c>
      <c r="AG1669" s="20" t="s">
        <v>19247</v>
      </c>
      <c r="AH1669" s="20" t="s">
        <v>19253</v>
      </c>
      <c r="AI1669" s="20"/>
      <c r="AJ1669" s="20"/>
      <c r="AK1669" s="20"/>
      <c r="AL1669" s="20"/>
      <c r="AM1669" s="20" t="s">
        <v>15822</v>
      </c>
      <c r="AN1669" s="20" t="s">
        <v>105</v>
      </c>
      <c r="AO1669" s="20"/>
    </row>
    <row r="1670" spans="1:41" x14ac:dyDescent="0.2">
      <c r="A1670" s="20" t="s">
        <v>777</v>
      </c>
      <c r="B1670" s="20" t="s">
        <v>19256</v>
      </c>
      <c r="C1670" s="20" t="s">
        <v>19231</v>
      </c>
      <c r="D1670" s="20" t="s">
        <v>571</v>
      </c>
      <c r="E1670" s="20" t="s">
        <v>779</v>
      </c>
      <c r="F1670" s="20" t="s">
        <v>491</v>
      </c>
      <c r="G1670" s="20" t="s">
        <v>125</v>
      </c>
      <c r="H1670" s="20" t="s">
        <v>110</v>
      </c>
      <c r="I1670" s="20" t="s">
        <v>19257</v>
      </c>
      <c r="J1670" s="20" t="s">
        <v>101</v>
      </c>
      <c r="K1670" s="20" t="s">
        <v>14696</v>
      </c>
      <c r="L1670" s="20"/>
      <c r="M1670" s="20" t="s">
        <v>19233</v>
      </c>
      <c r="N1670" s="20" t="s">
        <v>14742</v>
      </c>
      <c r="O1670" s="20" t="s">
        <v>14761</v>
      </c>
      <c r="P1670" s="20" t="s">
        <v>14700</v>
      </c>
      <c r="Q1670" s="20" t="s">
        <v>15886</v>
      </c>
      <c r="R1670" s="20"/>
      <c r="S1670" s="20" t="s">
        <v>19234</v>
      </c>
      <c r="T1670" s="20" t="s">
        <v>14704</v>
      </c>
      <c r="U1670" s="20" t="s">
        <v>15585</v>
      </c>
      <c r="V1670" s="20" t="s">
        <v>15817</v>
      </c>
      <c r="W1670" s="20"/>
      <c r="X1670" s="20"/>
      <c r="Y1670" s="20" t="s">
        <v>69</v>
      </c>
      <c r="Z1670" s="20"/>
      <c r="AA1670" s="20" t="s">
        <v>17225</v>
      </c>
      <c r="AB1670" s="20" t="s">
        <v>69</v>
      </c>
      <c r="AC1670" s="20" t="s">
        <v>14884</v>
      </c>
      <c r="AD1670" s="20" t="s">
        <v>69</v>
      </c>
      <c r="AE1670" s="20" t="s">
        <v>19258</v>
      </c>
      <c r="AF1670" s="20" t="s">
        <v>68</v>
      </c>
      <c r="AG1670" s="20" t="s">
        <v>19236</v>
      </c>
      <c r="AH1670" s="20" t="s">
        <v>19259</v>
      </c>
      <c r="AI1670" s="20"/>
      <c r="AJ1670" s="20"/>
      <c r="AK1670" s="20"/>
      <c r="AL1670" s="20"/>
      <c r="AM1670" s="20" t="s">
        <v>15822</v>
      </c>
      <c r="AN1670" s="20" t="s">
        <v>105</v>
      </c>
      <c r="AO1670" s="20"/>
    </row>
    <row r="1671" spans="1:41" x14ac:dyDescent="0.2">
      <c r="A1671" s="20" t="s">
        <v>777</v>
      </c>
      <c r="B1671" s="20" t="s">
        <v>19256</v>
      </c>
      <c r="C1671" s="20" t="s">
        <v>19231</v>
      </c>
      <c r="D1671" s="20" t="s">
        <v>571</v>
      </c>
      <c r="E1671" s="20" t="s">
        <v>779</v>
      </c>
      <c r="F1671" s="20" t="s">
        <v>491</v>
      </c>
      <c r="G1671" s="20" t="s">
        <v>125</v>
      </c>
      <c r="H1671" s="20" t="s">
        <v>110</v>
      </c>
      <c r="I1671" s="20" t="s">
        <v>19257</v>
      </c>
      <c r="J1671" s="20" t="s">
        <v>101</v>
      </c>
      <c r="K1671" s="20" t="s">
        <v>14696</v>
      </c>
      <c r="L1671" s="20"/>
      <c r="M1671" s="20" t="s">
        <v>19233</v>
      </c>
      <c r="N1671" s="20" t="s">
        <v>14742</v>
      </c>
      <c r="O1671" s="20" t="s">
        <v>14761</v>
      </c>
      <c r="P1671" s="20" t="s">
        <v>14700</v>
      </c>
      <c r="Q1671" s="20" t="s">
        <v>15886</v>
      </c>
      <c r="R1671" s="20"/>
      <c r="S1671" s="20" t="s">
        <v>19234</v>
      </c>
      <c r="T1671" s="20" t="s">
        <v>14709</v>
      </c>
      <c r="U1671" s="20" t="s">
        <v>19260</v>
      </c>
      <c r="V1671" s="20" t="s">
        <v>19261</v>
      </c>
      <c r="W1671" s="20"/>
      <c r="X1671" s="20"/>
      <c r="Y1671" s="20" t="s">
        <v>69</v>
      </c>
      <c r="Z1671" s="20"/>
      <c r="AA1671" s="20" t="s">
        <v>17225</v>
      </c>
      <c r="AB1671" s="20" t="s">
        <v>69</v>
      </c>
      <c r="AC1671" s="20" t="s">
        <v>14884</v>
      </c>
      <c r="AD1671" s="20" t="s">
        <v>69</v>
      </c>
      <c r="AE1671" s="20" t="s">
        <v>19244</v>
      </c>
      <c r="AF1671" s="20" t="s">
        <v>68</v>
      </c>
      <c r="AG1671" s="20" t="s">
        <v>19236</v>
      </c>
      <c r="AH1671" s="20" t="s">
        <v>19259</v>
      </c>
      <c r="AI1671" s="20"/>
      <c r="AJ1671" s="20"/>
      <c r="AK1671" s="20"/>
      <c r="AL1671" s="20"/>
      <c r="AM1671" s="20" t="s">
        <v>15822</v>
      </c>
      <c r="AN1671" s="20" t="s">
        <v>105</v>
      </c>
      <c r="AO1671" s="20"/>
    </row>
    <row r="1672" spans="1:41" x14ac:dyDescent="0.2">
      <c r="A1672" s="20" t="s">
        <v>777</v>
      </c>
      <c r="B1672" s="20" t="s">
        <v>19256</v>
      </c>
      <c r="C1672" s="20" t="s">
        <v>19231</v>
      </c>
      <c r="D1672" s="20" t="s">
        <v>571</v>
      </c>
      <c r="E1672" s="20" t="s">
        <v>779</v>
      </c>
      <c r="F1672" s="20" t="s">
        <v>491</v>
      </c>
      <c r="G1672" s="20" t="s">
        <v>125</v>
      </c>
      <c r="H1672" s="20" t="s">
        <v>110</v>
      </c>
      <c r="I1672" s="20" t="s">
        <v>19257</v>
      </c>
      <c r="J1672" s="20" t="s">
        <v>101</v>
      </c>
      <c r="K1672" s="20" t="s">
        <v>14696</v>
      </c>
      <c r="L1672" s="20"/>
      <c r="M1672" s="20" t="s">
        <v>19233</v>
      </c>
      <c r="N1672" s="20" t="s">
        <v>14742</v>
      </c>
      <c r="O1672" s="20" t="s">
        <v>14761</v>
      </c>
      <c r="P1672" s="20" t="s">
        <v>14700</v>
      </c>
      <c r="Q1672" s="20" t="s">
        <v>15886</v>
      </c>
      <c r="R1672" s="20"/>
      <c r="S1672" s="20" t="s">
        <v>19234</v>
      </c>
      <c r="T1672" s="20" t="s">
        <v>14704</v>
      </c>
      <c r="U1672" s="20" t="s">
        <v>19262</v>
      </c>
      <c r="V1672" s="20" t="s">
        <v>19263</v>
      </c>
      <c r="W1672" s="20"/>
      <c r="X1672" s="20"/>
      <c r="Y1672" s="20" t="s">
        <v>69</v>
      </c>
      <c r="Z1672" s="20"/>
      <c r="AA1672" s="20" t="s">
        <v>14740</v>
      </c>
      <c r="AB1672" s="20" t="s">
        <v>69</v>
      </c>
      <c r="AC1672" s="20" t="s">
        <v>14884</v>
      </c>
      <c r="AD1672" s="20" t="s">
        <v>69</v>
      </c>
      <c r="AE1672" s="20" t="s">
        <v>19264</v>
      </c>
      <c r="AF1672" s="20" t="s">
        <v>69</v>
      </c>
      <c r="AG1672" s="20" t="s">
        <v>19247</v>
      </c>
      <c r="AH1672" s="20" t="s">
        <v>19265</v>
      </c>
      <c r="AI1672" s="20"/>
      <c r="AJ1672" s="20"/>
      <c r="AK1672" s="20"/>
      <c r="AL1672" s="20"/>
      <c r="AM1672" s="20" t="s">
        <v>15822</v>
      </c>
      <c r="AN1672" s="20" t="s">
        <v>105</v>
      </c>
      <c r="AO1672" s="20"/>
    </row>
    <row r="1673" spans="1:41" x14ac:dyDescent="0.2">
      <c r="A1673" s="20" t="s">
        <v>777</v>
      </c>
      <c r="B1673" s="20" t="s">
        <v>19256</v>
      </c>
      <c r="C1673" s="20" t="s">
        <v>19231</v>
      </c>
      <c r="D1673" s="20" t="s">
        <v>571</v>
      </c>
      <c r="E1673" s="20" t="s">
        <v>779</v>
      </c>
      <c r="F1673" s="20" t="s">
        <v>491</v>
      </c>
      <c r="G1673" s="20" t="s">
        <v>125</v>
      </c>
      <c r="H1673" s="20" t="s">
        <v>110</v>
      </c>
      <c r="I1673" s="20" t="s">
        <v>19257</v>
      </c>
      <c r="J1673" s="20" t="s">
        <v>101</v>
      </c>
      <c r="K1673" s="20" t="s">
        <v>14696</v>
      </c>
      <c r="L1673" s="20"/>
      <c r="M1673" s="20" t="s">
        <v>19233</v>
      </c>
      <c r="N1673" s="20" t="s">
        <v>14742</v>
      </c>
      <c r="O1673" s="20" t="s">
        <v>14761</v>
      </c>
      <c r="P1673" s="20" t="s">
        <v>14700</v>
      </c>
      <c r="Q1673" s="20" t="s">
        <v>15886</v>
      </c>
      <c r="R1673" s="20"/>
      <c r="S1673" s="20" t="s">
        <v>19234</v>
      </c>
      <c r="T1673" s="20" t="s">
        <v>14709</v>
      </c>
      <c r="U1673" s="20" t="s">
        <v>19266</v>
      </c>
      <c r="V1673" s="20" t="s">
        <v>16437</v>
      </c>
      <c r="W1673" s="20"/>
      <c r="X1673" s="20"/>
      <c r="Y1673" s="20" t="s">
        <v>69</v>
      </c>
      <c r="Z1673" s="20"/>
      <c r="AA1673" s="20" t="s">
        <v>14740</v>
      </c>
      <c r="AB1673" s="20" t="s">
        <v>69</v>
      </c>
      <c r="AC1673" s="20" t="s">
        <v>14884</v>
      </c>
      <c r="AD1673" s="20" t="s">
        <v>69</v>
      </c>
      <c r="AE1673" s="20" t="s">
        <v>19267</v>
      </c>
      <c r="AF1673" s="20" t="s">
        <v>69</v>
      </c>
      <c r="AG1673" s="20" t="s">
        <v>19247</v>
      </c>
      <c r="AH1673" s="20" t="s">
        <v>19265</v>
      </c>
      <c r="AI1673" s="20"/>
      <c r="AJ1673" s="20"/>
      <c r="AK1673" s="20"/>
      <c r="AL1673" s="20"/>
      <c r="AM1673" s="20" t="s">
        <v>15822</v>
      </c>
      <c r="AN1673" s="20" t="s">
        <v>105</v>
      </c>
      <c r="AO1673" s="20"/>
    </row>
    <row r="1674" spans="1:41" x14ac:dyDescent="0.2">
      <c r="A1674" s="20" t="s">
        <v>777</v>
      </c>
      <c r="B1674" s="20" t="s">
        <v>19256</v>
      </c>
      <c r="C1674" s="20" t="s">
        <v>19231</v>
      </c>
      <c r="D1674" s="20" t="s">
        <v>571</v>
      </c>
      <c r="E1674" s="20" t="s">
        <v>779</v>
      </c>
      <c r="F1674" s="20" t="s">
        <v>491</v>
      </c>
      <c r="G1674" s="20" t="s">
        <v>125</v>
      </c>
      <c r="H1674" s="20" t="s">
        <v>110</v>
      </c>
      <c r="I1674" s="20" t="s">
        <v>19257</v>
      </c>
      <c r="J1674" s="20" t="s">
        <v>101</v>
      </c>
      <c r="K1674" s="20" t="s">
        <v>14696</v>
      </c>
      <c r="L1674" s="20"/>
      <c r="M1674" s="20" t="s">
        <v>19233</v>
      </c>
      <c r="N1674" s="20" t="s">
        <v>14698</v>
      </c>
      <c r="O1674" s="20" t="s">
        <v>14761</v>
      </c>
      <c r="P1674" s="20" t="s">
        <v>14700</v>
      </c>
      <c r="Q1674" s="20" t="s">
        <v>15886</v>
      </c>
      <c r="R1674" s="20"/>
      <c r="S1674" s="20" t="s">
        <v>19234</v>
      </c>
      <c r="T1674" s="20" t="s">
        <v>14704</v>
      </c>
      <c r="U1674" s="20" t="s">
        <v>19268</v>
      </c>
      <c r="V1674" s="20" t="s">
        <v>19269</v>
      </c>
      <c r="W1674" s="20"/>
      <c r="X1674" s="20"/>
      <c r="Y1674" s="20" t="s">
        <v>69</v>
      </c>
      <c r="Z1674" s="20"/>
      <c r="AA1674" s="20" t="s">
        <v>14740</v>
      </c>
      <c r="AB1674" s="20" t="s">
        <v>69</v>
      </c>
      <c r="AC1674" s="20" t="s">
        <v>14884</v>
      </c>
      <c r="AD1674" s="20" t="s">
        <v>69</v>
      </c>
      <c r="AE1674" s="20" t="s">
        <v>19270</v>
      </c>
      <c r="AF1674" s="20" t="s">
        <v>69</v>
      </c>
      <c r="AG1674" s="20" t="s">
        <v>19247</v>
      </c>
      <c r="AH1674" s="20" t="s">
        <v>19271</v>
      </c>
      <c r="AI1674" s="20"/>
      <c r="AJ1674" s="20"/>
      <c r="AK1674" s="20"/>
      <c r="AL1674" s="20"/>
      <c r="AM1674" s="20" t="s">
        <v>15822</v>
      </c>
      <c r="AN1674" s="20" t="s">
        <v>105</v>
      </c>
      <c r="AO1674" s="20"/>
    </row>
    <row r="1675" spans="1:41" x14ac:dyDescent="0.2">
      <c r="A1675" s="20" t="s">
        <v>777</v>
      </c>
      <c r="B1675" s="20" t="s">
        <v>19256</v>
      </c>
      <c r="C1675" s="20" t="s">
        <v>19231</v>
      </c>
      <c r="D1675" s="20" t="s">
        <v>571</v>
      </c>
      <c r="E1675" s="20" t="s">
        <v>779</v>
      </c>
      <c r="F1675" s="20" t="s">
        <v>491</v>
      </c>
      <c r="G1675" s="20" t="s">
        <v>125</v>
      </c>
      <c r="H1675" s="20" t="s">
        <v>110</v>
      </c>
      <c r="I1675" s="20" t="s">
        <v>19257</v>
      </c>
      <c r="J1675" s="20" t="s">
        <v>101</v>
      </c>
      <c r="K1675" s="20" t="s">
        <v>14696</v>
      </c>
      <c r="L1675" s="20"/>
      <c r="M1675" s="20" t="s">
        <v>19233</v>
      </c>
      <c r="N1675" s="20" t="s">
        <v>14698</v>
      </c>
      <c r="O1675" s="20" t="s">
        <v>14761</v>
      </c>
      <c r="P1675" s="20" t="s">
        <v>14700</v>
      </c>
      <c r="Q1675" s="20" t="s">
        <v>15886</v>
      </c>
      <c r="R1675" s="20"/>
      <c r="S1675" s="20" t="s">
        <v>19234</v>
      </c>
      <c r="T1675" s="20" t="s">
        <v>14709</v>
      </c>
      <c r="U1675" s="20" t="s">
        <v>19272</v>
      </c>
      <c r="V1675" s="20" t="s">
        <v>19273</v>
      </c>
      <c r="W1675" s="20"/>
      <c r="X1675" s="20"/>
      <c r="Y1675" s="20" t="s">
        <v>69</v>
      </c>
      <c r="Z1675" s="20"/>
      <c r="AA1675" s="20" t="s">
        <v>14740</v>
      </c>
      <c r="AB1675" s="20" t="s">
        <v>69</v>
      </c>
      <c r="AC1675" s="20" t="s">
        <v>14884</v>
      </c>
      <c r="AD1675" s="20" t="s">
        <v>69</v>
      </c>
      <c r="AE1675" s="20" t="s">
        <v>19274</v>
      </c>
      <c r="AF1675" s="20" t="s">
        <v>69</v>
      </c>
      <c r="AG1675" s="20" t="s">
        <v>19247</v>
      </c>
      <c r="AH1675" s="20" t="s">
        <v>19271</v>
      </c>
      <c r="AI1675" s="20"/>
      <c r="AJ1675" s="20"/>
      <c r="AK1675" s="20"/>
      <c r="AL1675" s="20"/>
      <c r="AM1675" s="20" t="s">
        <v>15822</v>
      </c>
      <c r="AN1675" s="20" t="s">
        <v>105</v>
      </c>
      <c r="AO1675" s="20"/>
    </row>
    <row r="1676" spans="1:41" x14ac:dyDescent="0.2">
      <c r="A1676" s="20" t="s">
        <v>796</v>
      </c>
      <c r="B1676" s="20" t="s">
        <v>19275</v>
      </c>
      <c r="C1676" s="20" t="s">
        <v>19276</v>
      </c>
      <c r="D1676" s="20" t="s">
        <v>571</v>
      </c>
      <c r="E1676" s="20" t="s">
        <v>798</v>
      </c>
      <c r="F1676" s="20" t="s">
        <v>456</v>
      </c>
      <c r="G1676" s="20" t="s">
        <v>19277</v>
      </c>
      <c r="H1676" s="20" t="s">
        <v>14757</v>
      </c>
      <c r="I1676" s="20" t="s">
        <v>19278</v>
      </c>
      <c r="J1676" s="20" t="s">
        <v>102</v>
      </c>
      <c r="K1676" s="20" t="s">
        <v>14866</v>
      </c>
      <c r="L1676" s="20" t="s">
        <v>19279</v>
      </c>
      <c r="M1676" s="20"/>
      <c r="N1676" s="20" t="s">
        <v>14889</v>
      </c>
      <c r="O1676" s="20" t="s">
        <v>14761</v>
      </c>
      <c r="P1676" s="20" t="s">
        <v>14787</v>
      </c>
      <c r="Q1676" s="20"/>
      <c r="R1676" s="20"/>
      <c r="S1676" s="20" t="s">
        <v>19280</v>
      </c>
      <c r="T1676" s="20" t="s">
        <v>14737</v>
      </c>
      <c r="U1676" s="20" t="s">
        <v>19281</v>
      </c>
      <c r="V1676" s="20" t="s">
        <v>19282</v>
      </c>
      <c r="W1676" s="20" t="s">
        <v>19283</v>
      </c>
      <c r="X1676" s="20" t="s">
        <v>19284</v>
      </c>
      <c r="Y1676" s="20" t="s">
        <v>69</v>
      </c>
      <c r="Z1676" s="20"/>
      <c r="AA1676" s="20" t="s">
        <v>15484</v>
      </c>
      <c r="AB1676" s="20" t="s">
        <v>69</v>
      </c>
      <c r="AC1676" s="20" t="s">
        <v>14884</v>
      </c>
      <c r="AD1676" s="20" t="s">
        <v>69</v>
      </c>
      <c r="AE1676" s="20" t="s">
        <v>19285</v>
      </c>
      <c r="AF1676" s="20" t="s">
        <v>68</v>
      </c>
      <c r="AG1676" s="20" t="s">
        <v>19286</v>
      </c>
      <c r="AH1676" s="20"/>
      <c r="AI1676" s="20" t="s">
        <v>14875</v>
      </c>
      <c r="AJ1676" s="20"/>
      <c r="AK1676" s="20" t="s">
        <v>14283</v>
      </c>
      <c r="AL1676" s="20" t="s">
        <v>14283</v>
      </c>
      <c r="AM1676" s="20"/>
      <c r="AN1676" s="20" t="s">
        <v>105</v>
      </c>
      <c r="AO1676" s="20"/>
    </row>
    <row r="1677" spans="1:41" x14ac:dyDescent="0.2">
      <c r="A1677" s="20" t="s">
        <v>796</v>
      </c>
      <c r="B1677" s="20" t="s">
        <v>19275</v>
      </c>
      <c r="C1677" s="20" t="s">
        <v>19276</v>
      </c>
      <c r="D1677" s="20" t="s">
        <v>571</v>
      </c>
      <c r="E1677" s="20" t="s">
        <v>798</v>
      </c>
      <c r="F1677" s="20" t="s">
        <v>456</v>
      </c>
      <c r="G1677" s="20" t="s">
        <v>19277</v>
      </c>
      <c r="H1677" s="20" t="s">
        <v>14757</v>
      </c>
      <c r="I1677" s="20" t="s">
        <v>19278</v>
      </c>
      <c r="J1677" s="20" t="s">
        <v>102</v>
      </c>
      <c r="K1677" s="20" t="s">
        <v>14866</v>
      </c>
      <c r="L1677" s="20" t="s">
        <v>19279</v>
      </c>
      <c r="M1677" s="20"/>
      <c r="N1677" s="20" t="s">
        <v>14889</v>
      </c>
      <c r="O1677" s="20" t="s">
        <v>14761</v>
      </c>
      <c r="P1677" s="20" t="s">
        <v>14787</v>
      </c>
      <c r="Q1677" s="20"/>
      <c r="R1677" s="20"/>
      <c r="S1677" s="20" t="s">
        <v>19280</v>
      </c>
      <c r="T1677" s="20" t="s">
        <v>14790</v>
      </c>
      <c r="U1677" s="20" t="s">
        <v>19287</v>
      </c>
      <c r="V1677" s="20" t="s">
        <v>19288</v>
      </c>
      <c r="W1677" s="20" t="s">
        <v>19289</v>
      </c>
      <c r="X1677" s="20" t="s">
        <v>19057</v>
      </c>
      <c r="Y1677" s="20" t="s">
        <v>69</v>
      </c>
      <c r="Z1677" s="20"/>
      <c r="AA1677" s="20" t="s">
        <v>15484</v>
      </c>
      <c r="AB1677" s="20" t="s">
        <v>69</v>
      </c>
      <c r="AC1677" s="20" t="s">
        <v>14884</v>
      </c>
      <c r="AD1677" s="20" t="s">
        <v>69</v>
      </c>
      <c r="AE1677" s="20" t="s">
        <v>19290</v>
      </c>
      <c r="AF1677" s="20" t="s">
        <v>68</v>
      </c>
      <c r="AG1677" s="20" t="s">
        <v>19286</v>
      </c>
      <c r="AH1677" s="20"/>
      <c r="AI1677" s="20" t="s">
        <v>14875</v>
      </c>
      <c r="AJ1677" s="20"/>
      <c r="AK1677" s="20" t="s">
        <v>14283</v>
      </c>
      <c r="AL1677" s="20" t="s">
        <v>14283</v>
      </c>
      <c r="AM1677" s="20"/>
      <c r="AN1677" s="20" t="s">
        <v>105</v>
      </c>
      <c r="AO1677" s="20"/>
    </row>
    <row r="1678" spans="1:41" x14ac:dyDescent="0.2">
      <c r="A1678" s="20" t="s">
        <v>796</v>
      </c>
      <c r="B1678" s="20" t="s">
        <v>19275</v>
      </c>
      <c r="C1678" s="20" t="s">
        <v>19276</v>
      </c>
      <c r="D1678" s="20" t="s">
        <v>571</v>
      </c>
      <c r="E1678" s="20" t="s">
        <v>798</v>
      </c>
      <c r="F1678" s="20" t="s">
        <v>456</v>
      </c>
      <c r="G1678" s="20" t="s">
        <v>19277</v>
      </c>
      <c r="H1678" s="20" t="s">
        <v>14757</v>
      </c>
      <c r="I1678" s="20" t="s">
        <v>19278</v>
      </c>
      <c r="J1678" s="20" t="s">
        <v>102</v>
      </c>
      <c r="K1678" s="20" t="s">
        <v>14866</v>
      </c>
      <c r="L1678" s="20" t="s">
        <v>19279</v>
      </c>
      <c r="M1678" s="20"/>
      <c r="N1678" s="20" t="s">
        <v>14698</v>
      </c>
      <c r="O1678" s="20" t="s">
        <v>14761</v>
      </c>
      <c r="P1678" s="20" t="s">
        <v>14787</v>
      </c>
      <c r="Q1678" s="20"/>
      <c r="R1678" s="20"/>
      <c r="S1678" s="20" t="s">
        <v>19280</v>
      </c>
      <c r="T1678" s="20" t="s">
        <v>14737</v>
      </c>
      <c r="U1678" s="20" t="s">
        <v>19291</v>
      </c>
      <c r="V1678" s="20" t="s">
        <v>19292</v>
      </c>
      <c r="W1678" s="20" t="s">
        <v>19293</v>
      </c>
      <c r="X1678" s="20" t="s">
        <v>19294</v>
      </c>
      <c r="Y1678" s="20" t="s">
        <v>69</v>
      </c>
      <c r="Z1678" s="20"/>
      <c r="AA1678" s="20" t="s">
        <v>15484</v>
      </c>
      <c r="AB1678" s="20" t="s">
        <v>69</v>
      </c>
      <c r="AC1678" s="20" t="s">
        <v>14884</v>
      </c>
      <c r="AD1678" s="20" t="s">
        <v>69</v>
      </c>
      <c r="AE1678" s="20" t="s">
        <v>19295</v>
      </c>
      <c r="AF1678" s="20" t="s">
        <v>68</v>
      </c>
      <c r="AG1678" s="20" t="s">
        <v>19286</v>
      </c>
      <c r="AH1678" s="20"/>
      <c r="AI1678" s="20" t="s">
        <v>14875</v>
      </c>
      <c r="AJ1678" s="20"/>
      <c r="AK1678" s="20" t="s">
        <v>14283</v>
      </c>
      <c r="AL1678" s="20" t="s">
        <v>14283</v>
      </c>
      <c r="AM1678" s="20"/>
      <c r="AN1678" s="20" t="s">
        <v>105</v>
      </c>
      <c r="AO1678" s="20"/>
    </row>
    <row r="1679" spans="1:41" x14ac:dyDescent="0.2">
      <c r="A1679" s="20" t="s">
        <v>796</v>
      </c>
      <c r="B1679" s="20" t="s">
        <v>19275</v>
      </c>
      <c r="C1679" s="20" t="s">
        <v>19276</v>
      </c>
      <c r="D1679" s="20" t="s">
        <v>571</v>
      </c>
      <c r="E1679" s="20" t="s">
        <v>798</v>
      </c>
      <c r="F1679" s="20" t="s">
        <v>456</v>
      </c>
      <c r="G1679" s="20" t="s">
        <v>19277</v>
      </c>
      <c r="H1679" s="20" t="s">
        <v>14757</v>
      </c>
      <c r="I1679" s="20" t="s">
        <v>19278</v>
      </c>
      <c r="J1679" s="20" t="s">
        <v>102</v>
      </c>
      <c r="K1679" s="20" t="s">
        <v>14866</v>
      </c>
      <c r="L1679" s="20" t="s">
        <v>19279</v>
      </c>
      <c r="M1679" s="20"/>
      <c r="N1679" s="20" t="s">
        <v>14698</v>
      </c>
      <c r="O1679" s="20" t="s">
        <v>14761</v>
      </c>
      <c r="P1679" s="20" t="s">
        <v>14787</v>
      </c>
      <c r="Q1679" s="20"/>
      <c r="R1679" s="20"/>
      <c r="S1679" s="20" t="s">
        <v>19280</v>
      </c>
      <c r="T1679" s="20" t="s">
        <v>14790</v>
      </c>
      <c r="U1679" s="20" t="s">
        <v>19296</v>
      </c>
      <c r="V1679" s="20" t="s">
        <v>19297</v>
      </c>
      <c r="W1679" s="20" t="s">
        <v>19298</v>
      </c>
      <c r="X1679" s="20" t="s">
        <v>19299</v>
      </c>
      <c r="Y1679" s="20" t="s">
        <v>69</v>
      </c>
      <c r="Z1679" s="20"/>
      <c r="AA1679" s="20" t="s">
        <v>15484</v>
      </c>
      <c r="AB1679" s="20" t="s">
        <v>69</v>
      </c>
      <c r="AC1679" s="20" t="s">
        <v>14884</v>
      </c>
      <c r="AD1679" s="20" t="s">
        <v>69</v>
      </c>
      <c r="AE1679" s="20" t="s">
        <v>19300</v>
      </c>
      <c r="AF1679" s="20" t="s">
        <v>68</v>
      </c>
      <c r="AG1679" s="20" t="s">
        <v>19286</v>
      </c>
      <c r="AH1679" s="20"/>
      <c r="AI1679" s="20" t="s">
        <v>14875</v>
      </c>
      <c r="AJ1679" s="20"/>
      <c r="AK1679" s="20" t="s">
        <v>14283</v>
      </c>
      <c r="AL1679" s="20" t="s">
        <v>14283</v>
      </c>
      <c r="AM1679" s="20"/>
      <c r="AN1679" s="20" t="s">
        <v>105</v>
      </c>
      <c r="AO1679" s="20"/>
    </row>
    <row r="1680" spans="1:41" x14ac:dyDescent="0.2">
      <c r="A1680" s="20" t="s">
        <v>796</v>
      </c>
      <c r="B1680" s="20" t="s">
        <v>19275</v>
      </c>
      <c r="C1680" s="20" t="s">
        <v>19276</v>
      </c>
      <c r="D1680" s="20" t="s">
        <v>571</v>
      </c>
      <c r="E1680" s="20" t="s">
        <v>798</v>
      </c>
      <c r="F1680" s="20" t="s">
        <v>456</v>
      </c>
      <c r="G1680" s="20" t="s">
        <v>19277</v>
      </c>
      <c r="H1680" s="20" t="s">
        <v>14757</v>
      </c>
      <c r="I1680" s="20" t="s">
        <v>19278</v>
      </c>
      <c r="J1680" s="20" t="s">
        <v>102</v>
      </c>
      <c r="K1680" s="20" t="s">
        <v>14866</v>
      </c>
      <c r="L1680" s="20" t="s">
        <v>19279</v>
      </c>
      <c r="M1680" s="20"/>
      <c r="N1680" s="20" t="s">
        <v>110</v>
      </c>
      <c r="O1680" s="20" t="s">
        <v>14761</v>
      </c>
      <c r="P1680" s="20" t="s">
        <v>14787</v>
      </c>
      <c r="Q1680" s="20"/>
      <c r="R1680" s="20"/>
      <c r="S1680" s="20" t="s">
        <v>19280</v>
      </c>
      <c r="T1680" s="20" t="s">
        <v>14737</v>
      </c>
      <c r="U1680" s="20" t="s">
        <v>19301</v>
      </c>
      <c r="V1680" s="20" t="s">
        <v>19302</v>
      </c>
      <c r="W1680" s="20" t="s">
        <v>19303</v>
      </c>
      <c r="X1680" s="20" t="s">
        <v>19304</v>
      </c>
      <c r="Y1680" s="20" t="s">
        <v>69</v>
      </c>
      <c r="Z1680" s="20"/>
      <c r="AA1680" s="20" t="s">
        <v>15484</v>
      </c>
      <c r="AB1680" s="20" t="s">
        <v>69</v>
      </c>
      <c r="AC1680" s="20" t="s">
        <v>14884</v>
      </c>
      <c r="AD1680" s="20" t="s">
        <v>69</v>
      </c>
      <c r="AE1680" s="20" t="s">
        <v>19305</v>
      </c>
      <c r="AF1680" s="20" t="s">
        <v>68</v>
      </c>
      <c r="AG1680" s="20" t="s">
        <v>19286</v>
      </c>
      <c r="AH1680" s="20"/>
      <c r="AI1680" s="20" t="s">
        <v>14875</v>
      </c>
      <c r="AJ1680" s="20"/>
      <c r="AK1680" s="20" t="s">
        <v>14283</v>
      </c>
      <c r="AL1680" s="20" t="s">
        <v>14283</v>
      </c>
      <c r="AM1680" s="20"/>
      <c r="AN1680" s="20" t="s">
        <v>105</v>
      </c>
      <c r="AO1680" s="20"/>
    </row>
    <row r="1681" spans="1:41" x14ac:dyDescent="0.2">
      <c r="A1681" s="20" t="s">
        <v>796</v>
      </c>
      <c r="B1681" s="20" t="s">
        <v>19275</v>
      </c>
      <c r="C1681" s="20" t="s">
        <v>19276</v>
      </c>
      <c r="D1681" s="20" t="s">
        <v>571</v>
      </c>
      <c r="E1681" s="20" t="s">
        <v>798</v>
      </c>
      <c r="F1681" s="20" t="s">
        <v>456</v>
      </c>
      <c r="G1681" s="20" t="s">
        <v>19277</v>
      </c>
      <c r="H1681" s="20" t="s">
        <v>14757</v>
      </c>
      <c r="I1681" s="20" t="s">
        <v>19278</v>
      </c>
      <c r="J1681" s="20" t="s">
        <v>102</v>
      </c>
      <c r="K1681" s="20" t="s">
        <v>14866</v>
      </c>
      <c r="L1681" s="20" t="s">
        <v>19279</v>
      </c>
      <c r="M1681" s="20"/>
      <c r="N1681" s="20" t="s">
        <v>110</v>
      </c>
      <c r="O1681" s="20" t="s">
        <v>14761</v>
      </c>
      <c r="P1681" s="20" t="s">
        <v>14787</v>
      </c>
      <c r="Q1681" s="20"/>
      <c r="R1681" s="20"/>
      <c r="S1681" s="20" t="s">
        <v>19280</v>
      </c>
      <c r="T1681" s="20" t="s">
        <v>14790</v>
      </c>
      <c r="U1681" s="20" t="s">
        <v>19306</v>
      </c>
      <c r="V1681" s="20" t="s">
        <v>19307</v>
      </c>
      <c r="W1681" s="20" t="s">
        <v>19308</v>
      </c>
      <c r="X1681" s="20" t="s">
        <v>19309</v>
      </c>
      <c r="Y1681" s="20" t="s">
        <v>69</v>
      </c>
      <c r="Z1681" s="20"/>
      <c r="AA1681" s="20" t="s">
        <v>15484</v>
      </c>
      <c r="AB1681" s="20" t="s">
        <v>69</v>
      </c>
      <c r="AC1681" s="20" t="s">
        <v>14884</v>
      </c>
      <c r="AD1681" s="20" t="s">
        <v>69</v>
      </c>
      <c r="AE1681" s="20" t="s">
        <v>19310</v>
      </c>
      <c r="AF1681" s="20" t="s">
        <v>68</v>
      </c>
      <c r="AG1681" s="20" t="s">
        <v>19286</v>
      </c>
      <c r="AH1681" s="20"/>
      <c r="AI1681" s="20" t="s">
        <v>14875</v>
      </c>
      <c r="AJ1681" s="20"/>
      <c r="AK1681" s="20" t="s">
        <v>14283</v>
      </c>
      <c r="AL1681" s="20" t="s">
        <v>14283</v>
      </c>
      <c r="AM1681" s="20"/>
      <c r="AN1681" s="20" t="s">
        <v>105</v>
      </c>
      <c r="AO1681" s="20"/>
    </row>
    <row r="1682" spans="1:41" x14ac:dyDescent="0.2">
      <c r="A1682" s="20" t="s">
        <v>796</v>
      </c>
      <c r="B1682" s="20" t="s">
        <v>19275</v>
      </c>
      <c r="C1682" s="20" t="s">
        <v>19276</v>
      </c>
      <c r="D1682" s="20" t="s">
        <v>571</v>
      </c>
      <c r="E1682" s="20" t="s">
        <v>798</v>
      </c>
      <c r="F1682" s="20" t="s">
        <v>456</v>
      </c>
      <c r="G1682" s="20" t="s">
        <v>19277</v>
      </c>
      <c r="H1682" s="20" t="s">
        <v>14757</v>
      </c>
      <c r="I1682" s="20" t="s">
        <v>19278</v>
      </c>
      <c r="J1682" s="20" t="s">
        <v>102</v>
      </c>
      <c r="K1682" s="20" t="s">
        <v>14866</v>
      </c>
      <c r="L1682" s="20" t="s">
        <v>19279</v>
      </c>
      <c r="M1682" s="20"/>
      <c r="N1682" s="20" t="s">
        <v>14742</v>
      </c>
      <c r="O1682" s="20" t="s">
        <v>14761</v>
      </c>
      <c r="P1682" s="20" t="s">
        <v>14787</v>
      </c>
      <c r="Q1682" s="20"/>
      <c r="R1682" s="20"/>
      <c r="S1682" s="20" t="s">
        <v>19280</v>
      </c>
      <c r="T1682" s="20" t="s">
        <v>14737</v>
      </c>
      <c r="U1682" s="20" t="s">
        <v>19311</v>
      </c>
      <c r="V1682" s="20" t="s">
        <v>19312</v>
      </c>
      <c r="W1682" s="20" t="s">
        <v>19313</v>
      </c>
      <c r="X1682" s="20" t="s">
        <v>15328</v>
      </c>
      <c r="Y1682" s="20" t="s">
        <v>69</v>
      </c>
      <c r="Z1682" s="20"/>
      <c r="AA1682" s="20" t="s">
        <v>15484</v>
      </c>
      <c r="AB1682" s="20" t="s">
        <v>69</v>
      </c>
      <c r="AC1682" s="20" t="s">
        <v>14884</v>
      </c>
      <c r="AD1682" s="20" t="s">
        <v>69</v>
      </c>
      <c r="AE1682" s="20" t="s">
        <v>19314</v>
      </c>
      <c r="AF1682" s="20" t="s">
        <v>68</v>
      </c>
      <c r="AG1682" s="20" t="s">
        <v>19286</v>
      </c>
      <c r="AH1682" s="20"/>
      <c r="AI1682" s="20" t="s">
        <v>14875</v>
      </c>
      <c r="AJ1682" s="20"/>
      <c r="AK1682" s="20" t="s">
        <v>14283</v>
      </c>
      <c r="AL1682" s="20" t="s">
        <v>14283</v>
      </c>
      <c r="AM1682" s="20"/>
      <c r="AN1682" s="20" t="s">
        <v>105</v>
      </c>
      <c r="AO1682" s="20"/>
    </row>
    <row r="1683" spans="1:41" x14ac:dyDescent="0.2">
      <c r="A1683" s="20" t="s">
        <v>796</v>
      </c>
      <c r="B1683" s="20" t="s">
        <v>19275</v>
      </c>
      <c r="C1683" s="20" t="s">
        <v>19276</v>
      </c>
      <c r="D1683" s="20" t="s">
        <v>571</v>
      </c>
      <c r="E1683" s="20" t="s">
        <v>798</v>
      </c>
      <c r="F1683" s="20" t="s">
        <v>456</v>
      </c>
      <c r="G1683" s="20" t="s">
        <v>19277</v>
      </c>
      <c r="H1683" s="20" t="s">
        <v>14757</v>
      </c>
      <c r="I1683" s="20" t="s">
        <v>19278</v>
      </c>
      <c r="J1683" s="20" t="s">
        <v>102</v>
      </c>
      <c r="K1683" s="20" t="s">
        <v>14866</v>
      </c>
      <c r="L1683" s="20" t="s">
        <v>19279</v>
      </c>
      <c r="M1683" s="20"/>
      <c r="N1683" s="20" t="s">
        <v>14742</v>
      </c>
      <c r="O1683" s="20" t="s">
        <v>14761</v>
      </c>
      <c r="P1683" s="20" t="s">
        <v>14787</v>
      </c>
      <c r="Q1683" s="20"/>
      <c r="R1683" s="20"/>
      <c r="S1683" s="20" t="s">
        <v>19280</v>
      </c>
      <c r="T1683" s="20" t="s">
        <v>14790</v>
      </c>
      <c r="U1683" s="20" t="s">
        <v>19315</v>
      </c>
      <c r="V1683" s="20" t="s">
        <v>19316</v>
      </c>
      <c r="W1683" s="20" t="s">
        <v>19317</v>
      </c>
      <c r="X1683" s="20" t="s">
        <v>19318</v>
      </c>
      <c r="Y1683" s="20" t="s">
        <v>69</v>
      </c>
      <c r="Z1683" s="20"/>
      <c r="AA1683" s="20" t="s">
        <v>15484</v>
      </c>
      <c r="AB1683" s="20" t="s">
        <v>69</v>
      </c>
      <c r="AC1683" s="20" t="s">
        <v>14884</v>
      </c>
      <c r="AD1683" s="20" t="s">
        <v>69</v>
      </c>
      <c r="AE1683" s="20" t="s">
        <v>19319</v>
      </c>
      <c r="AF1683" s="20" t="s">
        <v>68</v>
      </c>
      <c r="AG1683" s="20" t="s">
        <v>19286</v>
      </c>
      <c r="AH1683" s="20"/>
      <c r="AI1683" s="20" t="s">
        <v>14875</v>
      </c>
      <c r="AJ1683" s="20"/>
      <c r="AK1683" s="20" t="s">
        <v>14283</v>
      </c>
      <c r="AL1683" s="20" t="s">
        <v>14283</v>
      </c>
      <c r="AM1683" s="20"/>
      <c r="AN1683" s="20" t="s">
        <v>105</v>
      </c>
      <c r="AO1683" s="20"/>
    </row>
    <row r="1684" spans="1:41" x14ac:dyDescent="0.2">
      <c r="A1684" s="20" t="s">
        <v>829</v>
      </c>
      <c r="B1684" s="20" t="s">
        <v>19320</v>
      </c>
      <c r="C1684" s="20" t="s">
        <v>19321</v>
      </c>
      <c r="D1684" s="20" t="s">
        <v>571</v>
      </c>
      <c r="E1684" s="20" t="s">
        <v>832</v>
      </c>
      <c r="F1684" s="20" t="s">
        <v>19322</v>
      </c>
      <c r="G1684" s="20" t="s">
        <v>18555</v>
      </c>
      <c r="H1684" s="20" t="s">
        <v>110</v>
      </c>
      <c r="I1684" s="20" t="s">
        <v>19323</v>
      </c>
      <c r="J1684" s="20" t="s">
        <v>101</v>
      </c>
      <c r="K1684" s="20" t="s">
        <v>14696</v>
      </c>
      <c r="L1684" s="20" t="s">
        <v>19324</v>
      </c>
      <c r="M1684" s="20"/>
      <c r="N1684" s="20" t="s">
        <v>14889</v>
      </c>
      <c r="O1684" s="20" t="s">
        <v>14761</v>
      </c>
      <c r="P1684" s="20" t="s">
        <v>14735</v>
      </c>
      <c r="Q1684" s="20" t="s">
        <v>14788</v>
      </c>
      <c r="R1684" s="20"/>
      <c r="S1684" s="20" t="s">
        <v>19325</v>
      </c>
      <c r="T1684" s="20" t="s">
        <v>14704</v>
      </c>
      <c r="U1684" s="20" t="s">
        <v>19326</v>
      </c>
      <c r="V1684" s="20" t="s">
        <v>19327</v>
      </c>
      <c r="W1684" s="20"/>
      <c r="X1684" s="20"/>
      <c r="Y1684" s="20" t="s">
        <v>69</v>
      </c>
      <c r="Z1684" s="20"/>
      <c r="AA1684" s="20" t="s">
        <v>14740</v>
      </c>
      <c r="AB1684" s="20" t="s">
        <v>69</v>
      </c>
      <c r="AC1684" s="20" t="s">
        <v>69</v>
      </c>
      <c r="AD1684" s="20" t="s">
        <v>69</v>
      </c>
      <c r="AE1684" s="20" t="s">
        <v>19328</v>
      </c>
      <c r="AF1684" s="20" t="s">
        <v>68</v>
      </c>
      <c r="AG1684" s="20" t="s">
        <v>19329</v>
      </c>
      <c r="AH1684" s="20" t="s">
        <v>19330</v>
      </c>
      <c r="AI1684" s="20" t="s">
        <v>14875</v>
      </c>
      <c r="AJ1684" s="20" t="s">
        <v>14283</v>
      </c>
      <c r="AK1684" s="20" t="s">
        <v>14283</v>
      </c>
      <c r="AL1684" s="20" t="s">
        <v>14283</v>
      </c>
      <c r="AM1684" s="20" t="s">
        <v>16313</v>
      </c>
      <c r="AN1684" s="20" t="s">
        <v>105</v>
      </c>
      <c r="AO1684" s="20"/>
    </row>
    <row r="1685" spans="1:41" x14ac:dyDescent="0.2">
      <c r="A1685" s="20" t="s">
        <v>829</v>
      </c>
      <c r="B1685" s="20" t="s">
        <v>19320</v>
      </c>
      <c r="C1685" s="20" t="s">
        <v>19321</v>
      </c>
      <c r="D1685" s="20" t="s">
        <v>571</v>
      </c>
      <c r="E1685" s="20" t="s">
        <v>832</v>
      </c>
      <c r="F1685" s="20" t="s">
        <v>19322</v>
      </c>
      <c r="G1685" s="20" t="s">
        <v>18555</v>
      </c>
      <c r="H1685" s="20" t="s">
        <v>110</v>
      </c>
      <c r="I1685" s="20" t="s">
        <v>19323</v>
      </c>
      <c r="J1685" s="20" t="s">
        <v>101</v>
      </c>
      <c r="K1685" s="20" t="s">
        <v>14696</v>
      </c>
      <c r="L1685" s="20" t="s">
        <v>19324</v>
      </c>
      <c r="M1685" s="20"/>
      <c r="N1685" s="20" t="s">
        <v>14889</v>
      </c>
      <c r="O1685" s="20" t="s">
        <v>14772</v>
      </c>
      <c r="P1685" s="20" t="s">
        <v>14735</v>
      </c>
      <c r="Q1685" s="20"/>
      <c r="R1685" s="20"/>
      <c r="S1685" s="20" t="s">
        <v>19331</v>
      </c>
      <c r="T1685" s="20" t="s">
        <v>14704</v>
      </c>
      <c r="U1685" s="20" t="s">
        <v>19326</v>
      </c>
      <c r="V1685" s="20" t="s">
        <v>19332</v>
      </c>
      <c r="W1685" s="20"/>
      <c r="X1685" s="20"/>
      <c r="Y1685" s="20" t="s">
        <v>69</v>
      </c>
      <c r="Z1685" s="20"/>
      <c r="AA1685" s="20" t="s">
        <v>14740</v>
      </c>
      <c r="AB1685" s="20" t="s">
        <v>69</v>
      </c>
      <c r="AC1685" s="20" t="s">
        <v>69</v>
      </c>
      <c r="AD1685" s="20" t="s">
        <v>69</v>
      </c>
      <c r="AE1685" s="20" t="s">
        <v>19333</v>
      </c>
      <c r="AF1685" s="20" t="s">
        <v>69</v>
      </c>
      <c r="AG1685" s="20" t="s">
        <v>19334</v>
      </c>
      <c r="AH1685" s="20" t="s">
        <v>19330</v>
      </c>
      <c r="AI1685" s="20" t="s">
        <v>14875</v>
      </c>
      <c r="AJ1685" s="20" t="s">
        <v>14283</v>
      </c>
      <c r="AK1685" s="20" t="s">
        <v>14229</v>
      </c>
      <c r="AL1685" s="20" t="s">
        <v>14283</v>
      </c>
      <c r="AM1685" s="20" t="s">
        <v>14910</v>
      </c>
      <c r="AN1685" s="20" t="s">
        <v>105</v>
      </c>
      <c r="AO1685" s="20"/>
    </row>
    <row r="1686" spans="1:41" x14ac:dyDescent="0.2">
      <c r="A1686" s="20" t="s">
        <v>829</v>
      </c>
      <c r="B1686" s="20" t="s">
        <v>19320</v>
      </c>
      <c r="C1686" s="20" t="s">
        <v>19321</v>
      </c>
      <c r="D1686" s="20" t="s">
        <v>571</v>
      </c>
      <c r="E1686" s="20" t="s">
        <v>832</v>
      </c>
      <c r="F1686" s="20" t="s">
        <v>19322</v>
      </c>
      <c r="G1686" s="20" t="s">
        <v>18555</v>
      </c>
      <c r="H1686" s="20" t="s">
        <v>110</v>
      </c>
      <c r="I1686" s="20" t="s">
        <v>19323</v>
      </c>
      <c r="J1686" s="20" t="s">
        <v>101</v>
      </c>
      <c r="K1686" s="20" t="s">
        <v>14696</v>
      </c>
      <c r="L1686" s="20" t="s">
        <v>19324</v>
      </c>
      <c r="M1686" s="20"/>
      <c r="N1686" s="20" t="s">
        <v>14742</v>
      </c>
      <c r="O1686" s="20" t="s">
        <v>14761</v>
      </c>
      <c r="P1686" s="20" t="s">
        <v>14735</v>
      </c>
      <c r="Q1686" s="20" t="s">
        <v>14788</v>
      </c>
      <c r="R1686" s="20"/>
      <c r="S1686" s="20" t="s">
        <v>19325</v>
      </c>
      <c r="T1686" s="20" t="s">
        <v>14704</v>
      </c>
      <c r="U1686" s="20" t="s">
        <v>19335</v>
      </c>
      <c r="V1686" s="20" t="s">
        <v>19336</v>
      </c>
      <c r="W1686" s="20"/>
      <c r="X1686" s="20"/>
      <c r="Y1686" s="20" t="s">
        <v>69</v>
      </c>
      <c r="Z1686" s="20"/>
      <c r="AA1686" s="20" t="s">
        <v>14740</v>
      </c>
      <c r="AB1686" s="20" t="s">
        <v>69</v>
      </c>
      <c r="AC1686" s="20" t="s">
        <v>69</v>
      </c>
      <c r="AD1686" s="20" t="s">
        <v>69</v>
      </c>
      <c r="AE1686" s="20" t="s">
        <v>19337</v>
      </c>
      <c r="AF1686" s="20" t="s">
        <v>68</v>
      </c>
      <c r="AG1686" s="20" t="s">
        <v>19329</v>
      </c>
      <c r="AH1686" s="20" t="s">
        <v>19338</v>
      </c>
      <c r="AI1686" s="20" t="s">
        <v>14875</v>
      </c>
      <c r="AJ1686" s="20" t="s">
        <v>14283</v>
      </c>
      <c r="AK1686" s="20" t="s">
        <v>14283</v>
      </c>
      <c r="AL1686" s="20" t="s">
        <v>14283</v>
      </c>
      <c r="AM1686" s="20" t="s">
        <v>16313</v>
      </c>
      <c r="AN1686" s="20" t="s">
        <v>105</v>
      </c>
      <c r="AO1686" s="20"/>
    </row>
    <row r="1687" spans="1:41" x14ac:dyDescent="0.2">
      <c r="A1687" s="20" t="s">
        <v>829</v>
      </c>
      <c r="B1687" s="20" t="s">
        <v>19320</v>
      </c>
      <c r="C1687" s="20" t="s">
        <v>19321</v>
      </c>
      <c r="D1687" s="20" t="s">
        <v>571</v>
      </c>
      <c r="E1687" s="20" t="s">
        <v>832</v>
      </c>
      <c r="F1687" s="20" t="s">
        <v>19322</v>
      </c>
      <c r="G1687" s="20" t="s">
        <v>18555</v>
      </c>
      <c r="H1687" s="20" t="s">
        <v>110</v>
      </c>
      <c r="I1687" s="20" t="s">
        <v>19323</v>
      </c>
      <c r="J1687" s="20" t="s">
        <v>101</v>
      </c>
      <c r="K1687" s="20" t="s">
        <v>14696</v>
      </c>
      <c r="L1687" s="20" t="s">
        <v>19324</v>
      </c>
      <c r="M1687" s="20"/>
      <c r="N1687" s="20" t="s">
        <v>14742</v>
      </c>
      <c r="O1687" s="20" t="s">
        <v>14772</v>
      </c>
      <c r="P1687" s="20" t="s">
        <v>14735</v>
      </c>
      <c r="Q1687" s="20"/>
      <c r="R1687" s="20"/>
      <c r="S1687" s="20" t="s">
        <v>19331</v>
      </c>
      <c r="T1687" s="20" t="s">
        <v>14704</v>
      </c>
      <c r="U1687" s="20" t="s">
        <v>19335</v>
      </c>
      <c r="V1687" s="20" t="s">
        <v>19339</v>
      </c>
      <c r="W1687" s="20"/>
      <c r="X1687" s="20"/>
      <c r="Y1687" s="20" t="s">
        <v>69</v>
      </c>
      <c r="Z1687" s="20"/>
      <c r="AA1687" s="20" t="s">
        <v>14740</v>
      </c>
      <c r="AB1687" s="20" t="s">
        <v>69</v>
      </c>
      <c r="AC1687" s="20" t="s">
        <v>69</v>
      </c>
      <c r="AD1687" s="20" t="s">
        <v>69</v>
      </c>
      <c r="AE1687" s="20" t="s">
        <v>19340</v>
      </c>
      <c r="AF1687" s="20" t="s">
        <v>69</v>
      </c>
      <c r="AG1687" s="20" t="s">
        <v>19334</v>
      </c>
      <c r="AH1687" s="20" t="s">
        <v>19338</v>
      </c>
      <c r="AI1687" s="20" t="s">
        <v>14875</v>
      </c>
      <c r="AJ1687" s="20" t="s">
        <v>14283</v>
      </c>
      <c r="AK1687" s="20" t="s">
        <v>14229</v>
      </c>
      <c r="AL1687" s="20" t="s">
        <v>14283</v>
      </c>
      <c r="AM1687" s="20" t="s">
        <v>14910</v>
      </c>
      <c r="AN1687" s="20" t="s">
        <v>105</v>
      </c>
      <c r="AO1687" s="20"/>
    </row>
    <row r="1688" spans="1:41" x14ac:dyDescent="0.2">
      <c r="A1688" s="20" t="s">
        <v>829</v>
      </c>
      <c r="B1688" s="20" t="s">
        <v>19320</v>
      </c>
      <c r="C1688" s="20" t="s">
        <v>19321</v>
      </c>
      <c r="D1688" s="20" t="s">
        <v>571</v>
      </c>
      <c r="E1688" s="20" t="s">
        <v>832</v>
      </c>
      <c r="F1688" s="20" t="s">
        <v>19322</v>
      </c>
      <c r="G1688" s="20" t="s">
        <v>18555</v>
      </c>
      <c r="H1688" s="20" t="s">
        <v>110</v>
      </c>
      <c r="I1688" s="20" t="s">
        <v>19341</v>
      </c>
      <c r="J1688" s="20" t="s">
        <v>101</v>
      </c>
      <c r="K1688" s="20" t="s">
        <v>14696</v>
      </c>
      <c r="L1688" s="20"/>
      <c r="M1688" s="20"/>
      <c r="N1688" s="20" t="s">
        <v>14889</v>
      </c>
      <c r="O1688" s="20" t="s">
        <v>14772</v>
      </c>
      <c r="P1688" s="20" t="s">
        <v>14735</v>
      </c>
      <c r="Q1688" s="20"/>
      <c r="R1688" s="20"/>
      <c r="S1688" s="20" t="s">
        <v>19331</v>
      </c>
      <c r="T1688" s="20" t="s">
        <v>14704</v>
      </c>
      <c r="U1688" s="20" t="s">
        <v>19342</v>
      </c>
      <c r="V1688" s="20" t="s">
        <v>14922</v>
      </c>
      <c r="W1688" s="20"/>
      <c r="X1688" s="20"/>
      <c r="Y1688" s="20" t="s">
        <v>69</v>
      </c>
      <c r="Z1688" s="20"/>
      <c r="AA1688" s="20" t="s">
        <v>14740</v>
      </c>
      <c r="AB1688" s="20" t="s">
        <v>69</v>
      </c>
      <c r="AC1688" s="20" t="s">
        <v>69</v>
      </c>
      <c r="AD1688" s="20" t="s">
        <v>69</v>
      </c>
      <c r="AE1688" s="20" t="s">
        <v>19333</v>
      </c>
      <c r="AF1688" s="20" t="s">
        <v>69</v>
      </c>
      <c r="AG1688" s="20" t="s">
        <v>19343</v>
      </c>
      <c r="AH1688" s="20" t="s">
        <v>19344</v>
      </c>
      <c r="AI1688" s="20" t="s">
        <v>14875</v>
      </c>
      <c r="AJ1688" s="20" t="s">
        <v>14283</v>
      </c>
      <c r="AK1688" s="20" t="s">
        <v>14229</v>
      </c>
      <c r="AL1688" s="20" t="s">
        <v>14283</v>
      </c>
      <c r="AM1688" s="20" t="s">
        <v>14910</v>
      </c>
      <c r="AN1688" s="20" t="s">
        <v>105</v>
      </c>
      <c r="AO1688" s="20"/>
    </row>
    <row r="1689" spans="1:41" x14ac:dyDescent="0.2">
      <c r="A1689" s="20" t="s">
        <v>829</v>
      </c>
      <c r="B1689" s="20" t="s">
        <v>19320</v>
      </c>
      <c r="C1689" s="20" t="s">
        <v>19321</v>
      </c>
      <c r="D1689" s="20" t="s">
        <v>571</v>
      </c>
      <c r="E1689" s="20" t="s">
        <v>832</v>
      </c>
      <c r="F1689" s="20" t="s">
        <v>19322</v>
      </c>
      <c r="G1689" s="20" t="s">
        <v>18555</v>
      </c>
      <c r="H1689" s="20" t="s">
        <v>110</v>
      </c>
      <c r="I1689" s="20" t="s">
        <v>19341</v>
      </c>
      <c r="J1689" s="20" t="s">
        <v>101</v>
      </c>
      <c r="K1689" s="20" t="s">
        <v>14696</v>
      </c>
      <c r="L1689" s="20"/>
      <c r="M1689" s="20"/>
      <c r="N1689" s="20" t="s">
        <v>14742</v>
      </c>
      <c r="O1689" s="20" t="s">
        <v>14772</v>
      </c>
      <c r="P1689" s="20" t="s">
        <v>14735</v>
      </c>
      <c r="Q1689" s="20"/>
      <c r="R1689" s="20"/>
      <c r="S1689" s="20" t="s">
        <v>19331</v>
      </c>
      <c r="T1689" s="20" t="s">
        <v>14704</v>
      </c>
      <c r="U1689" s="20" t="s">
        <v>19345</v>
      </c>
      <c r="V1689" s="20" t="s">
        <v>19346</v>
      </c>
      <c r="W1689" s="20"/>
      <c r="X1689" s="20"/>
      <c r="Y1689" s="20" t="s">
        <v>69</v>
      </c>
      <c r="Z1689" s="20"/>
      <c r="AA1689" s="20" t="s">
        <v>14740</v>
      </c>
      <c r="AB1689" s="20" t="s">
        <v>69</v>
      </c>
      <c r="AC1689" s="20" t="s">
        <v>69</v>
      </c>
      <c r="AD1689" s="20" t="s">
        <v>69</v>
      </c>
      <c r="AE1689" s="20" t="s">
        <v>19340</v>
      </c>
      <c r="AF1689" s="20" t="s">
        <v>69</v>
      </c>
      <c r="AG1689" s="20" t="s">
        <v>19343</v>
      </c>
      <c r="AH1689" s="20" t="s">
        <v>19347</v>
      </c>
      <c r="AI1689" s="20" t="s">
        <v>14875</v>
      </c>
      <c r="AJ1689" s="20" t="s">
        <v>14283</v>
      </c>
      <c r="AK1689" s="20" t="s">
        <v>14229</v>
      </c>
      <c r="AL1689" s="20" t="s">
        <v>14283</v>
      </c>
      <c r="AM1689" s="20" t="s">
        <v>14910</v>
      </c>
      <c r="AN1689" s="20" t="s">
        <v>105</v>
      </c>
      <c r="AO1689" s="20"/>
    </row>
    <row r="1690" spans="1:41" x14ac:dyDescent="0.2">
      <c r="A1690" s="20" t="s">
        <v>829</v>
      </c>
      <c r="B1690" s="20" t="s">
        <v>19320</v>
      </c>
      <c r="C1690" s="20" t="s">
        <v>19321</v>
      </c>
      <c r="D1690" s="20" t="s">
        <v>571</v>
      </c>
      <c r="E1690" s="20" t="s">
        <v>832</v>
      </c>
      <c r="F1690" s="20" t="s">
        <v>19322</v>
      </c>
      <c r="G1690" s="20" t="s">
        <v>18555</v>
      </c>
      <c r="H1690" s="20" t="s">
        <v>110</v>
      </c>
      <c r="I1690" s="20" t="s">
        <v>19348</v>
      </c>
      <c r="J1690" s="20" t="s">
        <v>101</v>
      </c>
      <c r="K1690" s="20" t="s">
        <v>14696</v>
      </c>
      <c r="L1690" s="20" t="s">
        <v>19324</v>
      </c>
      <c r="M1690" s="20"/>
      <c r="N1690" s="20" t="s">
        <v>14889</v>
      </c>
      <c r="O1690" s="20" t="s">
        <v>14761</v>
      </c>
      <c r="P1690" s="20" t="s">
        <v>14735</v>
      </c>
      <c r="Q1690" s="20" t="s">
        <v>14788</v>
      </c>
      <c r="R1690" s="20"/>
      <c r="S1690" s="20" t="s">
        <v>19325</v>
      </c>
      <c r="T1690" s="20" t="s">
        <v>14704</v>
      </c>
      <c r="U1690" s="20" t="s">
        <v>19349</v>
      </c>
      <c r="V1690" s="20" t="s">
        <v>19350</v>
      </c>
      <c r="W1690" s="20"/>
      <c r="X1690" s="20"/>
      <c r="Y1690" s="20" t="s">
        <v>69</v>
      </c>
      <c r="Z1690" s="20"/>
      <c r="AA1690" s="20" t="s">
        <v>14740</v>
      </c>
      <c r="AB1690" s="20" t="s">
        <v>69</v>
      </c>
      <c r="AC1690" s="20" t="s">
        <v>69</v>
      </c>
      <c r="AD1690" s="20" t="s">
        <v>69</v>
      </c>
      <c r="AE1690" s="20" t="s">
        <v>19328</v>
      </c>
      <c r="AF1690" s="20" t="s">
        <v>68</v>
      </c>
      <c r="AG1690" s="20" t="s">
        <v>19329</v>
      </c>
      <c r="AH1690" s="20" t="s">
        <v>19351</v>
      </c>
      <c r="AI1690" s="20" t="s">
        <v>14875</v>
      </c>
      <c r="AJ1690" s="20" t="s">
        <v>14283</v>
      </c>
      <c r="AK1690" s="20" t="s">
        <v>14283</v>
      </c>
      <c r="AL1690" s="20" t="s">
        <v>14283</v>
      </c>
      <c r="AM1690" s="20" t="s">
        <v>16313</v>
      </c>
      <c r="AN1690" s="20" t="s">
        <v>105</v>
      </c>
      <c r="AO1690" s="20"/>
    </row>
    <row r="1691" spans="1:41" x14ac:dyDescent="0.2">
      <c r="A1691" s="20" t="s">
        <v>829</v>
      </c>
      <c r="B1691" s="20" t="s">
        <v>19320</v>
      </c>
      <c r="C1691" s="20" t="s">
        <v>19321</v>
      </c>
      <c r="D1691" s="20" t="s">
        <v>571</v>
      </c>
      <c r="E1691" s="20" t="s">
        <v>832</v>
      </c>
      <c r="F1691" s="20" t="s">
        <v>19322</v>
      </c>
      <c r="G1691" s="20" t="s">
        <v>18555</v>
      </c>
      <c r="H1691" s="20" t="s">
        <v>110</v>
      </c>
      <c r="I1691" s="20" t="s">
        <v>19348</v>
      </c>
      <c r="J1691" s="20" t="s">
        <v>101</v>
      </c>
      <c r="K1691" s="20" t="s">
        <v>14696</v>
      </c>
      <c r="L1691" s="20" t="s">
        <v>19324</v>
      </c>
      <c r="M1691" s="20"/>
      <c r="N1691" s="20" t="s">
        <v>14889</v>
      </c>
      <c r="O1691" s="20" t="s">
        <v>14772</v>
      </c>
      <c r="P1691" s="20" t="s">
        <v>14735</v>
      </c>
      <c r="Q1691" s="20"/>
      <c r="R1691" s="20"/>
      <c r="S1691" s="20" t="s">
        <v>19331</v>
      </c>
      <c r="T1691" s="20" t="s">
        <v>14704</v>
      </c>
      <c r="U1691" s="20" t="s">
        <v>19349</v>
      </c>
      <c r="V1691" s="20" t="s">
        <v>19352</v>
      </c>
      <c r="W1691" s="20"/>
      <c r="X1691" s="20"/>
      <c r="Y1691" s="20" t="s">
        <v>69</v>
      </c>
      <c r="Z1691" s="20"/>
      <c r="AA1691" s="20" t="s">
        <v>14740</v>
      </c>
      <c r="AB1691" s="20" t="s">
        <v>69</v>
      </c>
      <c r="AC1691" s="20" t="s">
        <v>69</v>
      </c>
      <c r="AD1691" s="20" t="s">
        <v>69</v>
      </c>
      <c r="AE1691" s="20" t="s">
        <v>19333</v>
      </c>
      <c r="AF1691" s="20" t="s">
        <v>69</v>
      </c>
      <c r="AG1691" s="20" t="s">
        <v>19334</v>
      </c>
      <c r="AH1691" s="20" t="s">
        <v>19351</v>
      </c>
      <c r="AI1691" s="20" t="s">
        <v>14875</v>
      </c>
      <c r="AJ1691" s="20" t="s">
        <v>14283</v>
      </c>
      <c r="AK1691" s="20" t="s">
        <v>14229</v>
      </c>
      <c r="AL1691" s="20" t="s">
        <v>14283</v>
      </c>
      <c r="AM1691" s="20" t="s">
        <v>14910</v>
      </c>
      <c r="AN1691" s="20" t="s">
        <v>105</v>
      </c>
      <c r="AO1691" s="20"/>
    </row>
    <row r="1692" spans="1:41" x14ac:dyDescent="0.2">
      <c r="A1692" s="20" t="s">
        <v>829</v>
      </c>
      <c r="B1692" s="20" t="s">
        <v>19320</v>
      </c>
      <c r="C1692" s="20" t="s">
        <v>19321</v>
      </c>
      <c r="D1692" s="20" t="s">
        <v>571</v>
      </c>
      <c r="E1692" s="20" t="s">
        <v>832</v>
      </c>
      <c r="F1692" s="20" t="s">
        <v>19322</v>
      </c>
      <c r="G1692" s="20" t="s">
        <v>18555</v>
      </c>
      <c r="H1692" s="20" t="s">
        <v>110</v>
      </c>
      <c r="I1692" s="20" t="s">
        <v>19348</v>
      </c>
      <c r="J1692" s="20" t="s">
        <v>101</v>
      </c>
      <c r="K1692" s="20" t="s">
        <v>14696</v>
      </c>
      <c r="L1692" s="20" t="s">
        <v>19324</v>
      </c>
      <c r="M1692" s="20"/>
      <c r="N1692" s="20" t="s">
        <v>14742</v>
      </c>
      <c r="O1692" s="20" t="s">
        <v>14761</v>
      </c>
      <c r="P1692" s="20" t="s">
        <v>14735</v>
      </c>
      <c r="Q1692" s="20" t="s">
        <v>14788</v>
      </c>
      <c r="R1692" s="20"/>
      <c r="S1692" s="20" t="s">
        <v>19325</v>
      </c>
      <c r="T1692" s="20" t="s">
        <v>14704</v>
      </c>
      <c r="U1692" s="20" t="s">
        <v>19353</v>
      </c>
      <c r="V1692" s="20" t="s">
        <v>19354</v>
      </c>
      <c r="W1692" s="20"/>
      <c r="X1692" s="20"/>
      <c r="Y1692" s="20" t="s">
        <v>69</v>
      </c>
      <c r="Z1692" s="20"/>
      <c r="AA1692" s="20" t="s">
        <v>14740</v>
      </c>
      <c r="AB1692" s="20" t="s">
        <v>69</v>
      </c>
      <c r="AC1692" s="20" t="s">
        <v>69</v>
      </c>
      <c r="AD1692" s="20" t="s">
        <v>69</v>
      </c>
      <c r="AE1692" s="20" t="s">
        <v>19337</v>
      </c>
      <c r="AF1692" s="20" t="s">
        <v>68</v>
      </c>
      <c r="AG1692" s="20" t="s">
        <v>19329</v>
      </c>
      <c r="AH1692" s="20" t="s">
        <v>19355</v>
      </c>
      <c r="AI1692" s="20" t="s">
        <v>14875</v>
      </c>
      <c r="AJ1692" s="20" t="s">
        <v>14283</v>
      </c>
      <c r="AK1692" s="20" t="s">
        <v>14283</v>
      </c>
      <c r="AL1692" s="20" t="s">
        <v>14283</v>
      </c>
      <c r="AM1692" s="20" t="s">
        <v>16313</v>
      </c>
      <c r="AN1692" s="20" t="s">
        <v>105</v>
      </c>
      <c r="AO1692" s="20"/>
    </row>
    <row r="1693" spans="1:41" x14ac:dyDescent="0.2">
      <c r="A1693" s="20" t="s">
        <v>829</v>
      </c>
      <c r="B1693" s="20" t="s">
        <v>19320</v>
      </c>
      <c r="C1693" s="20" t="s">
        <v>19321</v>
      </c>
      <c r="D1693" s="20" t="s">
        <v>571</v>
      </c>
      <c r="E1693" s="20" t="s">
        <v>832</v>
      </c>
      <c r="F1693" s="20" t="s">
        <v>19322</v>
      </c>
      <c r="G1693" s="20" t="s">
        <v>18555</v>
      </c>
      <c r="H1693" s="20" t="s">
        <v>110</v>
      </c>
      <c r="I1693" s="20" t="s">
        <v>19348</v>
      </c>
      <c r="J1693" s="20" t="s">
        <v>101</v>
      </c>
      <c r="K1693" s="20" t="s">
        <v>14696</v>
      </c>
      <c r="L1693" s="20" t="s">
        <v>19324</v>
      </c>
      <c r="M1693" s="20"/>
      <c r="N1693" s="20" t="s">
        <v>14742</v>
      </c>
      <c r="O1693" s="20" t="s">
        <v>14772</v>
      </c>
      <c r="P1693" s="20" t="s">
        <v>14735</v>
      </c>
      <c r="Q1693" s="20"/>
      <c r="R1693" s="20"/>
      <c r="S1693" s="20" t="s">
        <v>19331</v>
      </c>
      <c r="T1693" s="20" t="s">
        <v>14704</v>
      </c>
      <c r="U1693" s="20" t="s">
        <v>19353</v>
      </c>
      <c r="V1693" s="20" t="s">
        <v>19356</v>
      </c>
      <c r="W1693" s="20"/>
      <c r="X1693" s="20"/>
      <c r="Y1693" s="20" t="s">
        <v>69</v>
      </c>
      <c r="Z1693" s="20"/>
      <c r="AA1693" s="20" t="s">
        <v>14740</v>
      </c>
      <c r="AB1693" s="20" t="s">
        <v>69</v>
      </c>
      <c r="AC1693" s="20" t="s">
        <v>69</v>
      </c>
      <c r="AD1693" s="20" t="s">
        <v>69</v>
      </c>
      <c r="AE1693" s="20" t="s">
        <v>19340</v>
      </c>
      <c r="AF1693" s="20" t="s">
        <v>69</v>
      </c>
      <c r="AG1693" s="20" t="s">
        <v>19334</v>
      </c>
      <c r="AH1693" s="20" t="s">
        <v>19355</v>
      </c>
      <c r="AI1693" s="20" t="s">
        <v>14875</v>
      </c>
      <c r="AJ1693" s="20" t="s">
        <v>14283</v>
      </c>
      <c r="AK1693" s="20" t="s">
        <v>14229</v>
      </c>
      <c r="AL1693" s="20" t="s">
        <v>14283</v>
      </c>
      <c r="AM1693" s="20" t="s">
        <v>14910</v>
      </c>
      <c r="AN1693" s="20" t="s">
        <v>105</v>
      </c>
      <c r="AO1693" s="20"/>
    </row>
    <row r="1694" spans="1:41" x14ac:dyDescent="0.2">
      <c r="A1694" s="20" t="s">
        <v>829</v>
      </c>
      <c r="B1694" s="20" t="s">
        <v>19320</v>
      </c>
      <c r="C1694" s="20" t="s">
        <v>19321</v>
      </c>
      <c r="D1694" s="20" t="s">
        <v>571</v>
      </c>
      <c r="E1694" s="20" t="s">
        <v>832</v>
      </c>
      <c r="F1694" s="20" t="s">
        <v>19322</v>
      </c>
      <c r="G1694" s="20" t="s">
        <v>18555</v>
      </c>
      <c r="H1694" s="20" t="s">
        <v>110</v>
      </c>
      <c r="I1694" s="20" t="s">
        <v>19357</v>
      </c>
      <c r="J1694" s="20" t="s">
        <v>101</v>
      </c>
      <c r="K1694" s="20" t="s">
        <v>14696</v>
      </c>
      <c r="L1694" s="20"/>
      <c r="M1694" s="20"/>
      <c r="N1694" s="20" t="s">
        <v>14889</v>
      </c>
      <c r="O1694" s="20" t="s">
        <v>14772</v>
      </c>
      <c r="P1694" s="20" t="s">
        <v>14735</v>
      </c>
      <c r="Q1694" s="20"/>
      <c r="R1694" s="20"/>
      <c r="S1694" s="20" t="s">
        <v>19331</v>
      </c>
      <c r="T1694" s="20" t="s">
        <v>14704</v>
      </c>
      <c r="U1694" s="20" t="s">
        <v>19358</v>
      </c>
      <c r="V1694" s="20" t="s">
        <v>19359</v>
      </c>
      <c r="W1694" s="20"/>
      <c r="X1694" s="20"/>
      <c r="Y1694" s="20" t="s">
        <v>69</v>
      </c>
      <c r="Z1694" s="20"/>
      <c r="AA1694" s="20" t="s">
        <v>14740</v>
      </c>
      <c r="AB1694" s="20" t="s">
        <v>69</v>
      </c>
      <c r="AC1694" s="20" t="s">
        <v>69</v>
      </c>
      <c r="AD1694" s="20" t="s">
        <v>69</v>
      </c>
      <c r="AE1694" s="20" t="s">
        <v>19333</v>
      </c>
      <c r="AF1694" s="20" t="s">
        <v>69</v>
      </c>
      <c r="AG1694" s="20" t="s">
        <v>19343</v>
      </c>
      <c r="AH1694" s="20" t="s">
        <v>19360</v>
      </c>
      <c r="AI1694" s="20" t="s">
        <v>14875</v>
      </c>
      <c r="AJ1694" s="20" t="s">
        <v>14283</v>
      </c>
      <c r="AK1694" s="20" t="s">
        <v>14229</v>
      </c>
      <c r="AL1694" s="20" t="s">
        <v>14283</v>
      </c>
      <c r="AM1694" s="20" t="s">
        <v>14910</v>
      </c>
      <c r="AN1694" s="20" t="s">
        <v>105</v>
      </c>
      <c r="AO1694" s="20"/>
    </row>
    <row r="1695" spans="1:41" x14ac:dyDescent="0.2">
      <c r="A1695" s="20" t="s">
        <v>829</v>
      </c>
      <c r="B1695" s="20" t="s">
        <v>19320</v>
      </c>
      <c r="C1695" s="20" t="s">
        <v>19321</v>
      </c>
      <c r="D1695" s="20" t="s">
        <v>571</v>
      </c>
      <c r="E1695" s="20" t="s">
        <v>832</v>
      </c>
      <c r="F1695" s="20" t="s">
        <v>19322</v>
      </c>
      <c r="G1695" s="20" t="s">
        <v>18555</v>
      </c>
      <c r="H1695" s="20" t="s">
        <v>110</v>
      </c>
      <c r="I1695" s="20" t="s">
        <v>19357</v>
      </c>
      <c r="J1695" s="20" t="s">
        <v>101</v>
      </c>
      <c r="K1695" s="20" t="s">
        <v>14696</v>
      </c>
      <c r="L1695" s="20"/>
      <c r="M1695" s="20"/>
      <c r="N1695" s="20" t="s">
        <v>14742</v>
      </c>
      <c r="O1695" s="20" t="s">
        <v>14772</v>
      </c>
      <c r="P1695" s="20" t="s">
        <v>14735</v>
      </c>
      <c r="Q1695" s="20"/>
      <c r="R1695" s="20"/>
      <c r="S1695" s="20" t="s">
        <v>19331</v>
      </c>
      <c r="T1695" s="20" t="s">
        <v>14704</v>
      </c>
      <c r="U1695" s="20" t="s">
        <v>19361</v>
      </c>
      <c r="V1695" s="20" t="s">
        <v>19362</v>
      </c>
      <c r="W1695" s="20"/>
      <c r="X1695" s="20"/>
      <c r="Y1695" s="20" t="s">
        <v>69</v>
      </c>
      <c r="Z1695" s="20"/>
      <c r="AA1695" s="20" t="s">
        <v>14740</v>
      </c>
      <c r="AB1695" s="20" t="s">
        <v>69</v>
      </c>
      <c r="AC1695" s="20" t="s">
        <v>69</v>
      </c>
      <c r="AD1695" s="20" t="s">
        <v>69</v>
      </c>
      <c r="AE1695" s="20" t="s">
        <v>19340</v>
      </c>
      <c r="AF1695" s="20" t="s">
        <v>69</v>
      </c>
      <c r="AG1695" s="20" t="s">
        <v>19343</v>
      </c>
      <c r="AH1695" s="20" t="s">
        <v>19363</v>
      </c>
      <c r="AI1695" s="20" t="s">
        <v>14875</v>
      </c>
      <c r="AJ1695" s="20" t="s">
        <v>14283</v>
      </c>
      <c r="AK1695" s="20" t="s">
        <v>14229</v>
      </c>
      <c r="AL1695" s="20" t="s">
        <v>14283</v>
      </c>
      <c r="AM1695" s="20" t="s">
        <v>14910</v>
      </c>
      <c r="AN1695" s="20" t="s">
        <v>105</v>
      </c>
      <c r="AO1695" s="20"/>
    </row>
    <row r="1696" spans="1:41" x14ac:dyDescent="0.2">
      <c r="A1696" s="20" t="s">
        <v>859</v>
      </c>
      <c r="B1696" s="20" t="s">
        <v>19364</v>
      </c>
      <c r="C1696" s="20" t="s">
        <v>16405</v>
      </c>
      <c r="D1696" s="20" t="s">
        <v>860</v>
      </c>
      <c r="E1696" s="20" t="s">
        <v>863</v>
      </c>
      <c r="F1696" s="20" t="s">
        <v>862</v>
      </c>
      <c r="G1696" s="20" t="s">
        <v>19365</v>
      </c>
      <c r="H1696" s="20" t="s">
        <v>110</v>
      </c>
      <c r="I1696" s="20" t="s">
        <v>19366</v>
      </c>
      <c r="J1696" s="20" t="s">
        <v>102</v>
      </c>
      <c r="K1696" s="20" t="s">
        <v>14732</v>
      </c>
      <c r="L1696" s="20" t="s">
        <v>19367</v>
      </c>
      <c r="M1696" s="20"/>
      <c r="N1696" s="20" t="s">
        <v>14742</v>
      </c>
      <c r="O1696" s="20" t="s">
        <v>14772</v>
      </c>
      <c r="P1696" s="20" t="s">
        <v>14700</v>
      </c>
      <c r="Q1696" s="20"/>
      <c r="R1696" s="20"/>
      <c r="S1696" s="20" t="s">
        <v>19368</v>
      </c>
      <c r="T1696" s="20" t="s">
        <v>14737</v>
      </c>
      <c r="U1696" s="20" t="s">
        <v>19089</v>
      </c>
      <c r="V1696" s="20" t="s">
        <v>18380</v>
      </c>
      <c r="W1696" s="20"/>
      <c r="X1696" s="20"/>
      <c r="Y1696" s="20" t="s">
        <v>69</v>
      </c>
      <c r="Z1696" s="20"/>
      <c r="AA1696" s="20" t="s">
        <v>19369</v>
      </c>
      <c r="AB1696" s="20" t="s">
        <v>69</v>
      </c>
      <c r="AC1696" s="20" t="s">
        <v>68</v>
      </c>
      <c r="AD1696" s="20" t="s">
        <v>68</v>
      </c>
      <c r="AE1696" s="20" t="s">
        <v>19370</v>
      </c>
      <c r="AF1696" s="20" t="s">
        <v>68</v>
      </c>
      <c r="AG1696" s="20" t="s">
        <v>19371</v>
      </c>
      <c r="AH1696" s="20"/>
      <c r="AI1696" s="20" t="s">
        <v>14875</v>
      </c>
      <c r="AJ1696" s="20" t="s">
        <v>14276</v>
      </c>
      <c r="AK1696" s="20" t="s">
        <v>14257</v>
      </c>
      <c r="AL1696" s="20"/>
      <c r="AM1696" s="20" t="s">
        <v>14910</v>
      </c>
      <c r="AN1696" s="20" t="s">
        <v>105</v>
      </c>
      <c r="AO1696" s="20"/>
    </row>
    <row r="1697" spans="1:41" x14ac:dyDescent="0.2">
      <c r="A1697" s="20" t="s">
        <v>859</v>
      </c>
      <c r="B1697" s="20" t="s">
        <v>19364</v>
      </c>
      <c r="C1697" s="20" t="s">
        <v>16405</v>
      </c>
      <c r="D1697" s="20" t="s">
        <v>860</v>
      </c>
      <c r="E1697" s="20" t="s">
        <v>863</v>
      </c>
      <c r="F1697" s="20" t="s">
        <v>862</v>
      </c>
      <c r="G1697" s="20" t="s">
        <v>19365</v>
      </c>
      <c r="H1697" s="20" t="s">
        <v>110</v>
      </c>
      <c r="I1697" s="20" t="s">
        <v>19366</v>
      </c>
      <c r="J1697" s="20" t="s">
        <v>102</v>
      </c>
      <c r="K1697" s="20" t="s">
        <v>14732</v>
      </c>
      <c r="L1697" s="20" t="s">
        <v>19367</v>
      </c>
      <c r="M1697" s="20"/>
      <c r="N1697" s="20" t="s">
        <v>14742</v>
      </c>
      <c r="O1697" s="20" t="s">
        <v>14772</v>
      </c>
      <c r="P1697" s="20" t="s">
        <v>14700</v>
      </c>
      <c r="Q1697" s="20"/>
      <c r="R1697" s="20"/>
      <c r="S1697" s="20" t="s">
        <v>19368</v>
      </c>
      <c r="T1697" s="20" t="s">
        <v>14737</v>
      </c>
      <c r="U1697" s="20" t="s">
        <v>15699</v>
      </c>
      <c r="V1697" s="20" t="s">
        <v>18518</v>
      </c>
      <c r="W1697" s="20"/>
      <c r="X1697" s="20"/>
      <c r="Y1697" s="20" t="s">
        <v>69</v>
      </c>
      <c r="Z1697" s="20"/>
      <c r="AA1697" s="20" t="s">
        <v>19369</v>
      </c>
      <c r="AB1697" s="20" t="s">
        <v>69</v>
      </c>
      <c r="AC1697" s="20" t="s">
        <v>68</v>
      </c>
      <c r="AD1697" s="20" t="s">
        <v>68</v>
      </c>
      <c r="AE1697" s="20" t="s">
        <v>19370</v>
      </c>
      <c r="AF1697" s="20" t="s">
        <v>69</v>
      </c>
      <c r="AG1697" s="20" t="s">
        <v>19372</v>
      </c>
      <c r="AH1697" s="20"/>
      <c r="AI1697" s="20" t="s">
        <v>14875</v>
      </c>
      <c r="AJ1697" s="20" t="s">
        <v>14276</v>
      </c>
      <c r="AK1697" s="20" t="s">
        <v>14257</v>
      </c>
      <c r="AL1697" s="20"/>
      <c r="AM1697" s="20" t="s">
        <v>14910</v>
      </c>
      <c r="AN1697" s="20" t="s">
        <v>105</v>
      </c>
      <c r="AO1697" s="20"/>
    </row>
    <row r="1698" spans="1:41" x14ac:dyDescent="0.2">
      <c r="A1698" s="20" t="s">
        <v>859</v>
      </c>
      <c r="B1698" s="20" t="s">
        <v>19364</v>
      </c>
      <c r="C1698" s="20" t="s">
        <v>16405</v>
      </c>
      <c r="D1698" s="20" t="s">
        <v>860</v>
      </c>
      <c r="E1698" s="20" t="s">
        <v>863</v>
      </c>
      <c r="F1698" s="20" t="s">
        <v>862</v>
      </c>
      <c r="G1698" s="20" t="s">
        <v>19365</v>
      </c>
      <c r="H1698" s="20" t="s">
        <v>110</v>
      </c>
      <c r="I1698" s="20" t="s">
        <v>19366</v>
      </c>
      <c r="J1698" s="20" t="s">
        <v>102</v>
      </c>
      <c r="K1698" s="20" t="s">
        <v>14732</v>
      </c>
      <c r="L1698" s="20" t="s">
        <v>19367</v>
      </c>
      <c r="M1698" s="20"/>
      <c r="N1698" s="20" t="s">
        <v>14742</v>
      </c>
      <c r="O1698" s="20" t="s">
        <v>14772</v>
      </c>
      <c r="P1698" s="20" t="s">
        <v>14700</v>
      </c>
      <c r="Q1698" s="20"/>
      <c r="R1698" s="20"/>
      <c r="S1698" s="20" t="s">
        <v>19368</v>
      </c>
      <c r="T1698" s="20" t="s">
        <v>14737</v>
      </c>
      <c r="U1698" s="20" t="s">
        <v>16309</v>
      </c>
      <c r="V1698" s="20" t="s">
        <v>19373</v>
      </c>
      <c r="W1698" s="20"/>
      <c r="X1698" s="20"/>
      <c r="Y1698" s="20" t="s">
        <v>69</v>
      </c>
      <c r="Z1698" s="20"/>
      <c r="AA1698" s="20" t="s">
        <v>19369</v>
      </c>
      <c r="AB1698" s="20" t="s">
        <v>69</v>
      </c>
      <c r="AC1698" s="20" t="s">
        <v>68</v>
      </c>
      <c r="AD1698" s="20" t="s">
        <v>68</v>
      </c>
      <c r="AE1698" s="20" t="s">
        <v>19370</v>
      </c>
      <c r="AF1698" s="20" t="s">
        <v>69</v>
      </c>
      <c r="AG1698" s="20" t="s">
        <v>19374</v>
      </c>
      <c r="AH1698" s="20"/>
      <c r="AI1698" s="20" t="s">
        <v>14875</v>
      </c>
      <c r="AJ1698" s="20" t="s">
        <v>14276</v>
      </c>
      <c r="AK1698" s="20" t="s">
        <v>14257</v>
      </c>
      <c r="AL1698" s="20"/>
      <c r="AM1698" s="20" t="s">
        <v>14910</v>
      </c>
      <c r="AN1698" s="20" t="s">
        <v>105</v>
      </c>
      <c r="AO1698" s="20"/>
    </row>
    <row r="1699" spans="1:41" x14ac:dyDescent="0.2">
      <c r="A1699" s="20" t="s">
        <v>859</v>
      </c>
      <c r="B1699" s="20" t="s">
        <v>19364</v>
      </c>
      <c r="C1699" s="20" t="s">
        <v>16405</v>
      </c>
      <c r="D1699" s="20" t="s">
        <v>860</v>
      </c>
      <c r="E1699" s="20" t="s">
        <v>863</v>
      </c>
      <c r="F1699" s="20" t="s">
        <v>862</v>
      </c>
      <c r="G1699" s="20" t="s">
        <v>19365</v>
      </c>
      <c r="H1699" s="20" t="s">
        <v>110</v>
      </c>
      <c r="I1699" s="20" t="s">
        <v>19366</v>
      </c>
      <c r="J1699" s="20" t="s">
        <v>102</v>
      </c>
      <c r="K1699" s="20" t="s">
        <v>14732</v>
      </c>
      <c r="L1699" s="20" t="s">
        <v>19367</v>
      </c>
      <c r="M1699" s="20"/>
      <c r="N1699" s="20" t="s">
        <v>14742</v>
      </c>
      <c r="O1699" s="20" t="s">
        <v>14772</v>
      </c>
      <c r="P1699" s="20" t="s">
        <v>14700</v>
      </c>
      <c r="Q1699" s="20"/>
      <c r="R1699" s="20"/>
      <c r="S1699" s="20" t="s">
        <v>19375</v>
      </c>
      <c r="T1699" s="20" t="s">
        <v>14737</v>
      </c>
      <c r="U1699" s="20" t="s">
        <v>19089</v>
      </c>
      <c r="V1699" s="20" t="s">
        <v>15525</v>
      </c>
      <c r="W1699" s="20"/>
      <c r="X1699" s="20"/>
      <c r="Y1699" s="20" t="s">
        <v>69</v>
      </c>
      <c r="Z1699" s="20"/>
      <c r="AA1699" s="20" t="s">
        <v>19376</v>
      </c>
      <c r="AB1699" s="20" t="s">
        <v>69</v>
      </c>
      <c r="AC1699" s="20" t="s">
        <v>68</v>
      </c>
      <c r="AD1699" s="20" t="s">
        <v>68</v>
      </c>
      <c r="AE1699" s="20" t="s">
        <v>19377</v>
      </c>
      <c r="AF1699" s="20" t="s">
        <v>69</v>
      </c>
      <c r="AG1699" s="20" t="s">
        <v>19378</v>
      </c>
      <c r="AH1699" s="20"/>
      <c r="AI1699" s="20" t="s">
        <v>14875</v>
      </c>
      <c r="AJ1699" s="20" t="s">
        <v>14276</v>
      </c>
      <c r="AK1699" s="20" t="s">
        <v>14301</v>
      </c>
      <c r="AL1699" s="20"/>
      <c r="AM1699" s="20" t="s">
        <v>14910</v>
      </c>
      <c r="AN1699" s="20" t="s">
        <v>105</v>
      </c>
      <c r="AO1699" s="20"/>
    </row>
    <row r="1700" spans="1:41" x14ac:dyDescent="0.2">
      <c r="A1700" s="20" t="s">
        <v>874</v>
      </c>
      <c r="B1700" s="20" t="s">
        <v>19379</v>
      </c>
      <c r="C1700" s="20" t="s">
        <v>19380</v>
      </c>
      <c r="D1700" s="20" t="s">
        <v>571</v>
      </c>
      <c r="E1700" s="20" t="s">
        <v>876</v>
      </c>
      <c r="F1700" s="20" t="s">
        <v>598</v>
      </c>
      <c r="G1700" s="20" t="s">
        <v>19381</v>
      </c>
      <c r="H1700" s="20" t="s">
        <v>14757</v>
      </c>
      <c r="I1700" s="20" t="s">
        <v>19382</v>
      </c>
      <c r="J1700" s="20" t="s">
        <v>102</v>
      </c>
      <c r="K1700" s="20" t="s">
        <v>14732</v>
      </c>
      <c r="L1700" s="20" t="s">
        <v>19383</v>
      </c>
      <c r="M1700" s="20"/>
      <c r="N1700" s="20" t="s">
        <v>14786</v>
      </c>
      <c r="O1700" s="20" t="s">
        <v>15195</v>
      </c>
      <c r="P1700" s="20" t="s">
        <v>14787</v>
      </c>
      <c r="Q1700" s="20" t="s">
        <v>14283</v>
      </c>
      <c r="R1700" s="20"/>
      <c r="S1700" s="20" t="s">
        <v>19384</v>
      </c>
      <c r="T1700" s="20" t="s">
        <v>14790</v>
      </c>
      <c r="U1700" s="20" t="s">
        <v>19385</v>
      </c>
      <c r="V1700" s="20" t="s">
        <v>15473</v>
      </c>
      <c r="W1700" s="20" t="s">
        <v>19386</v>
      </c>
      <c r="X1700" s="20" t="s">
        <v>15669</v>
      </c>
      <c r="Y1700" s="20" t="s">
        <v>69</v>
      </c>
      <c r="Z1700" s="20"/>
      <c r="AA1700" s="20" t="s">
        <v>14740</v>
      </c>
      <c r="AB1700" s="20" t="s">
        <v>69</v>
      </c>
      <c r="AC1700" s="20" t="s">
        <v>68</v>
      </c>
      <c r="AD1700" s="20" t="s">
        <v>68</v>
      </c>
      <c r="AE1700" s="20" t="s">
        <v>19387</v>
      </c>
      <c r="AF1700" s="20" t="s">
        <v>68</v>
      </c>
      <c r="AG1700" s="20" t="s">
        <v>19388</v>
      </c>
      <c r="AH1700" s="20"/>
      <c r="AI1700" s="20" t="s">
        <v>14875</v>
      </c>
      <c r="AJ1700" s="20"/>
      <c r="AK1700" s="20" t="s">
        <v>14283</v>
      </c>
      <c r="AL1700" s="20" t="s">
        <v>14283</v>
      </c>
      <c r="AM1700" s="20" t="s">
        <v>15199</v>
      </c>
      <c r="AN1700" s="20" t="s">
        <v>105</v>
      </c>
      <c r="AO1700" s="20"/>
    </row>
    <row r="1701" spans="1:41" x14ac:dyDescent="0.2">
      <c r="A1701" s="20" t="s">
        <v>874</v>
      </c>
      <c r="B1701" s="20" t="s">
        <v>19379</v>
      </c>
      <c r="C1701" s="20" t="s">
        <v>19380</v>
      </c>
      <c r="D1701" s="20" t="s">
        <v>571</v>
      </c>
      <c r="E1701" s="20" t="s">
        <v>876</v>
      </c>
      <c r="F1701" s="20" t="s">
        <v>598</v>
      </c>
      <c r="G1701" s="20" t="s">
        <v>19381</v>
      </c>
      <c r="H1701" s="20" t="s">
        <v>14757</v>
      </c>
      <c r="I1701" s="20" t="s">
        <v>19382</v>
      </c>
      <c r="J1701" s="20" t="s">
        <v>102</v>
      </c>
      <c r="K1701" s="20" t="s">
        <v>14732</v>
      </c>
      <c r="L1701" s="20" t="s">
        <v>19383</v>
      </c>
      <c r="M1701" s="20"/>
      <c r="N1701" s="20" t="s">
        <v>14786</v>
      </c>
      <c r="O1701" s="20" t="s">
        <v>15195</v>
      </c>
      <c r="P1701" s="20" t="s">
        <v>14787</v>
      </c>
      <c r="Q1701" s="20" t="s">
        <v>14283</v>
      </c>
      <c r="R1701" s="20"/>
      <c r="S1701" s="20" t="s">
        <v>19384</v>
      </c>
      <c r="T1701" s="20" t="s">
        <v>14790</v>
      </c>
      <c r="U1701" s="20" t="s">
        <v>16832</v>
      </c>
      <c r="V1701" s="20" t="s">
        <v>15473</v>
      </c>
      <c r="W1701" s="20" t="s">
        <v>19386</v>
      </c>
      <c r="X1701" s="20" t="s">
        <v>19389</v>
      </c>
      <c r="Y1701" s="20" t="s">
        <v>69</v>
      </c>
      <c r="Z1701" s="20"/>
      <c r="AA1701" s="20" t="s">
        <v>14740</v>
      </c>
      <c r="AB1701" s="20" t="s">
        <v>69</v>
      </c>
      <c r="AC1701" s="20" t="s">
        <v>68</v>
      </c>
      <c r="AD1701" s="20" t="s">
        <v>68</v>
      </c>
      <c r="AE1701" s="20" t="s">
        <v>19390</v>
      </c>
      <c r="AF1701" s="20" t="s">
        <v>68</v>
      </c>
      <c r="AG1701" s="20" t="s">
        <v>19391</v>
      </c>
      <c r="AH1701" s="20"/>
      <c r="AI1701" s="20" t="s">
        <v>14875</v>
      </c>
      <c r="AJ1701" s="20"/>
      <c r="AK1701" s="20" t="s">
        <v>14283</v>
      </c>
      <c r="AL1701" s="20" t="s">
        <v>14283</v>
      </c>
      <c r="AM1701" s="20" t="s">
        <v>15199</v>
      </c>
      <c r="AN1701" s="20" t="s">
        <v>105</v>
      </c>
      <c r="AO1701" s="20"/>
    </row>
    <row r="1702" spans="1:41" x14ac:dyDescent="0.2">
      <c r="A1702" s="20" t="s">
        <v>874</v>
      </c>
      <c r="B1702" s="20" t="s">
        <v>19379</v>
      </c>
      <c r="C1702" s="20" t="s">
        <v>19380</v>
      </c>
      <c r="D1702" s="20" t="s">
        <v>571</v>
      </c>
      <c r="E1702" s="20" t="s">
        <v>876</v>
      </c>
      <c r="F1702" s="20" t="s">
        <v>598</v>
      </c>
      <c r="G1702" s="20" t="s">
        <v>19381</v>
      </c>
      <c r="H1702" s="20" t="s">
        <v>14757</v>
      </c>
      <c r="I1702" s="20" t="s">
        <v>19382</v>
      </c>
      <c r="J1702" s="20" t="s">
        <v>102</v>
      </c>
      <c r="K1702" s="20" t="s">
        <v>14732</v>
      </c>
      <c r="L1702" s="20" t="s">
        <v>19383</v>
      </c>
      <c r="M1702" s="20"/>
      <c r="N1702" s="20" t="s">
        <v>14786</v>
      </c>
      <c r="O1702" s="20" t="s">
        <v>15195</v>
      </c>
      <c r="P1702" s="20" t="s">
        <v>14787</v>
      </c>
      <c r="Q1702" s="20" t="s">
        <v>14283</v>
      </c>
      <c r="R1702" s="20"/>
      <c r="S1702" s="20" t="s">
        <v>19384</v>
      </c>
      <c r="T1702" s="20" t="s">
        <v>14790</v>
      </c>
      <c r="U1702" s="20" t="s">
        <v>16832</v>
      </c>
      <c r="V1702" s="20" t="s">
        <v>18650</v>
      </c>
      <c r="W1702" s="20" t="s">
        <v>17828</v>
      </c>
      <c r="X1702" s="20" t="s">
        <v>18695</v>
      </c>
      <c r="Y1702" s="20" t="s">
        <v>69</v>
      </c>
      <c r="Z1702" s="20"/>
      <c r="AA1702" s="20" t="s">
        <v>14740</v>
      </c>
      <c r="AB1702" s="20" t="s">
        <v>69</v>
      </c>
      <c r="AC1702" s="20" t="s">
        <v>68</v>
      </c>
      <c r="AD1702" s="20" t="s">
        <v>68</v>
      </c>
      <c r="AE1702" s="20" t="s">
        <v>19392</v>
      </c>
      <c r="AF1702" s="20" t="s">
        <v>68</v>
      </c>
      <c r="AG1702" s="20" t="s">
        <v>19393</v>
      </c>
      <c r="AH1702" s="20"/>
      <c r="AI1702" s="20" t="s">
        <v>14875</v>
      </c>
      <c r="AJ1702" s="20"/>
      <c r="AK1702" s="20" t="s">
        <v>14283</v>
      </c>
      <c r="AL1702" s="20" t="s">
        <v>14283</v>
      </c>
      <c r="AM1702" s="20" t="s">
        <v>15199</v>
      </c>
      <c r="AN1702" s="20" t="s">
        <v>105</v>
      </c>
      <c r="AO1702" s="20"/>
    </row>
    <row r="1703" spans="1:41" x14ac:dyDescent="0.2">
      <c r="A1703" s="20" t="s">
        <v>874</v>
      </c>
      <c r="B1703" s="20" t="s">
        <v>19379</v>
      </c>
      <c r="C1703" s="20" t="s">
        <v>19380</v>
      </c>
      <c r="D1703" s="20" t="s">
        <v>571</v>
      </c>
      <c r="E1703" s="20" t="s">
        <v>876</v>
      </c>
      <c r="F1703" s="20" t="s">
        <v>598</v>
      </c>
      <c r="G1703" s="20" t="s">
        <v>19381</v>
      </c>
      <c r="H1703" s="20" t="s">
        <v>14757</v>
      </c>
      <c r="I1703" s="20" t="s">
        <v>19382</v>
      </c>
      <c r="J1703" s="20" t="s">
        <v>102</v>
      </c>
      <c r="K1703" s="20" t="s">
        <v>14732</v>
      </c>
      <c r="L1703" s="20" t="s">
        <v>19383</v>
      </c>
      <c r="M1703" s="20"/>
      <c r="N1703" s="20" t="s">
        <v>14786</v>
      </c>
      <c r="O1703" s="20" t="s">
        <v>15195</v>
      </c>
      <c r="P1703" s="20" t="s">
        <v>14787</v>
      </c>
      <c r="Q1703" s="20" t="s">
        <v>14283</v>
      </c>
      <c r="R1703" s="20"/>
      <c r="S1703" s="20" t="s">
        <v>19384</v>
      </c>
      <c r="T1703" s="20" t="s">
        <v>14790</v>
      </c>
      <c r="U1703" s="20" t="s">
        <v>17273</v>
      </c>
      <c r="V1703" s="20" t="s">
        <v>17335</v>
      </c>
      <c r="W1703" s="20" t="s">
        <v>19394</v>
      </c>
      <c r="X1703" s="20" t="s">
        <v>16863</v>
      </c>
      <c r="Y1703" s="20" t="s">
        <v>69</v>
      </c>
      <c r="Z1703" s="20"/>
      <c r="AA1703" s="20" t="s">
        <v>14740</v>
      </c>
      <c r="AB1703" s="20" t="s">
        <v>69</v>
      </c>
      <c r="AC1703" s="20" t="s">
        <v>68</v>
      </c>
      <c r="AD1703" s="20" t="s">
        <v>68</v>
      </c>
      <c r="AE1703" s="20" t="s">
        <v>19395</v>
      </c>
      <c r="AF1703" s="20" t="s">
        <v>68</v>
      </c>
      <c r="AG1703" s="20" t="s">
        <v>19396</v>
      </c>
      <c r="AH1703" s="20"/>
      <c r="AI1703" s="20" t="s">
        <v>14875</v>
      </c>
      <c r="AJ1703" s="20"/>
      <c r="AK1703" s="20" t="s">
        <v>14283</v>
      </c>
      <c r="AL1703" s="20" t="s">
        <v>14283</v>
      </c>
      <c r="AM1703" s="20" t="s">
        <v>15199</v>
      </c>
      <c r="AN1703" s="20" t="s">
        <v>105</v>
      </c>
      <c r="AO1703" s="20"/>
    </row>
    <row r="1704" spans="1:41" x14ac:dyDescent="0.2">
      <c r="A1704" s="20" t="s">
        <v>874</v>
      </c>
      <c r="B1704" s="20" t="s">
        <v>19379</v>
      </c>
      <c r="C1704" s="20" t="s">
        <v>19380</v>
      </c>
      <c r="D1704" s="20" t="s">
        <v>571</v>
      </c>
      <c r="E1704" s="20" t="s">
        <v>876</v>
      </c>
      <c r="F1704" s="20" t="s">
        <v>598</v>
      </c>
      <c r="G1704" s="20" t="s">
        <v>19381</v>
      </c>
      <c r="H1704" s="20" t="s">
        <v>14757</v>
      </c>
      <c r="I1704" s="20" t="s">
        <v>19382</v>
      </c>
      <c r="J1704" s="20" t="s">
        <v>102</v>
      </c>
      <c r="K1704" s="20" t="s">
        <v>14732</v>
      </c>
      <c r="L1704" s="20" t="s">
        <v>19383</v>
      </c>
      <c r="M1704" s="20"/>
      <c r="N1704" s="20" t="s">
        <v>14786</v>
      </c>
      <c r="O1704" s="20" t="s">
        <v>15195</v>
      </c>
      <c r="P1704" s="20" t="s">
        <v>14787</v>
      </c>
      <c r="Q1704" s="20" t="s">
        <v>14283</v>
      </c>
      <c r="R1704" s="20"/>
      <c r="S1704" s="20" t="s">
        <v>19384</v>
      </c>
      <c r="T1704" s="20" t="s">
        <v>14790</v>
      </c>
      <c r="U1704" s="20" t="s">
        <v>17273</v>
      </c>
      <c r="V1704" s="20" t="s">
        <v>16184</v>
      </c>
      <c r="W1704" s="20" t="s">
        <v>19394</v>
      </c>
      <c r="X1704" s="20" t="s">
        <v>15317</v>
      </c>
      <c r="Y1704" s="20" t="s">
        <v>69</v>
      </c>
      <c r="Z1704" s="20"/>
      <c r="AA1704" s="20" t="s">
        <v>14740</v>
      </c>
      <c r="AB1704" s="20" t="s">
        <v>69</v>
      </c>
      <c r="AC1704" s="20" t="s">
        <v>68</v>
      </c>
      <c r="AD1704" s="20" t="s">
        <v>68</v>
      </c>
      <c r="AE1704" s="20" t="s">
        <v>19397</v>
      </c>
      <c r="AF1704" s="20" t="s">
        <v>68</v>
      </c>
      <c r="AG1704" s="20" t="s">
        <v>19398</v>
      </c>
      <c r="AH1704" s="20"/>
      <c r="AI1704" s="20" t="s">
        <v>14875</v>
      </c>
      <c r="AJ1704" s="20"/>
      <c r="AK1704" s="20" t="s">
        <v>14283</v>
      </c>
      <c r="AL1704" s="20" t="s">
        <v>14283</v>
      </c>
      <c r="AM1704" s="20" t="s">
        <v>15199</v>
      </c>
      <c r="AN1704" s="20" t="s">
        <v>105</v>
      </c>
      <c r="AO1704" s="20"/>
    </row>
    <row r="1705" spans="1:41" x14ac:dyDescent="0.2">
      <c r="A1705" s="20" t="s">
        <v>874</v>
      </c>
      <c r="B1705" s="20" t="s">
        <v>19379</v>
      </c>
      <c r="C1705" s="20" t="s">
        <v>19380</v>
      </c>
      <c r="D1705" s="20" t="s">
        <v>571</v>
      </c>
      <c r="E1705" s="20" t="s">
        <v>876</v>
      </c>
      <c r="F1705" s="20" t="s">
        <v>598</v>
      </c>
      <c r="G1705" s="20" t="s">
        <v>19381</v>
      </c>
      <c r="H1705" s="20" t="s">
        <v>14757</v>
      </c>
      <c r="I1705" s="20" t="s">
        <v>19382</v>
      </c>
      <c r="J1705" s="20" t="s">
        <v>102</v>
      </c>
      <c r="K1705" s="20" t="s">
        <v>14732</v>
      </c>
      <c r="L1705" s="20" t="s">
        <v>19383</v>
      </c>
      <c r="M1705" s="20"/>
      <c r="N1705" s="20" t="s">
        <v>14786</v>
      </c>
      <c r="O1705" s="20" t="s">
        <v>15195</v>
      </c>
      <c r="P1705" s="20" t="s">
        <v>14787</v>
      </c>
      <c r="Q1705" s="20" t="s">
        <v>14283</v>
      </c>
      <c r="R1705" s="20"/>
      <c r="S1705" s="20" t="s">
        <v>19384</v>
      </c>
      <c r="T1705" s="20" t="s">
        <v>14790</v>
      </c>
      <c r="U1705" s="20" t="s">
        <v>16422</v>
      </c>
      <c r="V1705" s="20" t="s">
        <v>17224</v>
      </c>
      <c r="W1705" s="20" t="s">
        <v>19386</v>
      </c>
      <c r="X1705" s="20" t="s">
        <v>15736</v>
      </c>
      <c r="Y1705" s="20" t="s">
        <v>69</v>
      </c>
      <c r="Z1705" s="20"/>
      <c r="AA1705" s="20" t="s">
        <v>14740</v>
      </c>
      <c r="AB1705" s="20" t="s">
        <v>69</v>
      </c>
      <c r="AC1705" s="20" t="s">
        <v>68</v>
      </c>
      <c r="AD1705" s="20" t="s">
        <v>68</v>
      </c>
      <c r="AE1705" s="20" t="s">
        <v>19399</v>
      </c>
      <c r="AF1705" s="20" t="s">
        <v>68</v>
      </c>
      <c r="AG1705" s="20" t="s">
        <v>19400</v>
      </c>
      <c r="AH1705" s="20"/>
      <c r="AI1705" s="20" t="s">
        <v>14875</v>
      </c>
      <c r="AJ1705" s="20"/>
      <c r="AK1705" s="20" t="s">
        <v>14283</v>
      </c>
      <c r="AL1705" s="20" t="s">
        <v>14283</v>
      </c>
      <c r="AM1705" s="20" t="s">
        <v>15199</v>
      </c>
      <c r="AN1705" s="20" t="s">
        <v>105</v>
      </c>
      <c r="AO1705" s="20"/>
    </row>
    <row r="1706" spans="1:41" x14ac:dyDescent="0.2">
      <c r="A1706" s="20" t="s">
        <v>874</v>
      </c>
      <c r="B1706" s="20" t="s">
        <v>19379</v>
      </c>
      <c r="C1706" s="20" t="s">
        <v>19380</v>
      </c>
      <c r="D1706" s="20" t="s">
        <v>571</v>
      </c>
      <c r="E1706" s="20" t="s">
        <v>876</v>
      </c>
      <c r="F1706" s="20" t="s">
        <v>598</v>
      </c>
      <c r="G1706" s="20" t="s">
        <v>19381</v>
      </c>
      <c r="H1706" s="20" t="s">
        <v>14757</v>
      </c>
      <c r="I1706" s="20" t="s">
        <v>19382</v>
      </c>
      <c r="J1706" s="20" t="s">
        <v>102</v>
      </c>
      <c r="K1706" s="20" t="s">
        <v>14732</v>
      </c>
      <c r="L1706" s="20" t="s">
        <v>19383</v>
      </c>
      <c r="M1706" s="20"/>
      <c r="N1706" s="20" t="s">
        <v>14786</v>
      </c>
      <c r="O1706" s="20" t="s">
        <v>15195</v>
      </c>
      <c r="P1706" s="20" t="s">
        <v>14787</v>
      </c>
      <c r="Q1706" s="20" t="s">
        <v>14283</v>
      </c>
      <c r="R1706" s="20"/>
      <c r="S1706" s="20" t="s">
        <v>19384</v>
      </c>
      <c r="T1706" s="20" t="s">
        <v>14790</v>
      </c>
      <c r="U1706" s="20" t="s">
        <v>16422</v>
      </c>
      <c r="V1706" s="20" t="s">
        <v>18645</v>
      </c>
      <c r="W1706" s="20" t="s">
        <v>19386</v>
      </c>
      <c r="X1706" s="20" t="s">
        <v>17250</v>
      </c>
      <c r="Y1706" s="20" t="s">
        <v>69</v>
      </c>
      <c r="Z1706" s="20"/>
      <c r="AA1706" s="20" t="s">
        <v>14740</v>
      </c>
      <c r="AB1706" s="20" t="s">
        <v>69</v>
      </c>
      <c r="AC1706" s="20" t="s">
        <v>68</v>
      </c>
      <c r="AD1706" s="20" t="s">
        <v>68</v>
      </c>
      <c r="AE1706" s="20" t="s">
        <v>19401</v>
      </c>
      <c r="AF1706" s="20" t="s">
        <v>68</v>
      </c>
      <c r="AG1706" s="20" t="s">
        <v>19402</v>
      </c>
      <c r="AH1706" s="20"/>
      <c r="AI1706" s="20" t="s">
        <v>14875</v>
      </c>
      <c r="AJ1706" s="20"/>
      <c r="AK1706" s="20" t="s">
        <v>14283</v>
      </c>
      <c r="AL1706" s="20" t="s">
        <v>14283</v>
      </c>
      <c r="AM1706" s="20" t="s">
        <v>15199</v>
      </c>
      <c r="AN1706" s="20" t="s">
        <v>105</v>
      </c>
      <c r="AO1706" s="20"/>
    </row>
    <row r="1707" spans="1:41" x14ac:dyDescent="0.2">
      <c r="A1707" s="20" t="s">
        <v>874</v>
      </c>
      <c r="B1707" s="20" t="s">
        <v>19379</v>
      </c>
      <c r="C1707" s="20" t="s">
        <v>19380</v>
      </c>
      <c r="D1707" s="20" t="s">
        <v>571</v>
      </c>
      <c r="E1707" s="20" t="s">
        <v>876</v>
      </c>
      <c r="F1707" s="20" t="s">
        <v>598</v>
      </c>
      <c r="G1707" s="20" t="s">
        <v>19381</v>
      </c>
      <c r="H1707" s="20" t="s">
        <v>14757</v>
      </c>
      <c r="I1707" s="20" t="s">
        <v>19382</v>
      </c>
      <c r="J1707" s="20" t="s">
        <v>102</v>
      </c>
      <c r="K1707" s="20" t="s">
        <v>14732</v>
      </c>
      <c r="L1707" s="20" t="s">
        <v>19383</v>
      </c>
      <c r="M1707" s="20"/>
      <c r="N1707" s="20" t="s">
        <v>14786</v>
      </c>
      <c r="O1707" s="20" t="s">
        <v>15195</v>
      </c>
      <c r="P1707" s="20" t="s">
        <v>14787</v>
      </c>
      <c r="Q1707" s="20" t="s">
        <v>14283</v>
      </c>
      <c r="R1707" s="20"/>
      <c r="S1707" s="20" t="s">
        <v>19384</v>
      </c>
      <c r="T1707" s="20" t="s">
        <v>14790</v>
      </c>
      <c r="U1707" s="20" t="s">
        <v>17454</v>
      </c>
      <c r="V1707" s="20" t="s">
        <v>16399</v>
      </c>
      <c r="W1707" s="20" t="s">
        <v>17828</v>
      </c>
      <c r="X1707" s="20" t="s">
        <v>17195</v>
      </c>
      <c r="Y1707" s="20" t="s">
        <v>69</v>
      </c>
      <c r="Z1707" s="20"/>
      <c r="AA1707" s="20" t="s">
        <v>14740</v>
      </c>
      <c r="AB1707" s="20" t="s">
        <v>69</v>
      </c>
      <c r="AC1707" s="20" t="s">
        <v>68</v>
      </c>
      <c r="AD1707" s="20" t="s">
        <v>68</v>
      </c>
      <c r="AE1707" s="20" t="s">
        <v>19403</v>
      </c>
      <c r="AF1707" s="20" t="s">
        <v>68</v>
      </c>
      <c r="AG1707" s="20" t="s">
        <v>19404</v>
      </c>
      <c r="AH1707" s="20"/>
      <c r="AI1707" s="20" t="s">
        <v>14875</v>
      </c>
      <c r="AJ1707" s="20"/>
      <c r="AK1707" s="20" t="s">
        <v>14283</v>
      </c>
      <c r="AL1707" s="20" t="s">
        <v>14283</v>
      </c>
      <c r="AM1707" s="20" t="s">
        <v>15199</v>
      </c>
      <c r="AN1707" s="20" t="s">
        <v>105</v>
      </c>
      <c r="AO1707" s="20"/>
    </row>
    <row r="1708" spans="1:41" x14ac:dyDescent="0.2">
      <c r="A1708" s="20" t="s">
        <v>874</v>
      </c>
      <c r="B1708" s="20" t="s">
        <v>19379</v>
      </c>
      <c r="C1708" s="20" t="s">
        <v>19380</v>
      </c>
      <c r="D1708" s="20" t="s">
        <v>571</v>
      </c>
      <c r="E1708" s="20" t="s">
        <v>876</v>
      </c>
      <c r="F1708" s="20" t="s">
        <v>598</v>
      </c>
      <c r="G1708" s="20" t="s">
        <v>19381</v>
      </c>
      <c r="H1708" s="20" t="s">
        <v>14757</v>
      </c>
      <c r="I1708" s="20" t="s">
        <v>19382</v>
      </c>
      <c r="J1708" s="20" t="s">
        <v>102</v>
      </c>
      <c r="K1708" s="20" t="s">
        <v>14732</v>
      </c>
      <c r="L1708" s="20" t="s">
        <v>19383</v>
      </c>
      <c r="M1708" s="20"/>
      <c r="N1708" s="20" t="s">
        <v>14786</v>
      </c>
      <c r="O1708" s="20" t="s">
        <v>15195</v>
      </c>
      <c r="P1708" s="20" t="s">
        <v>14787</v>
      </c>
      <c r="Q1708" s="20" t="s">
        <v>14283</v>
      </c>
      <c r="R1708" s="20"/>
      <c r="S1708" s="20" t="s">
        <v>19384</v>
      </c>
      <c r="T1708" s="20" t="s">
        <v>14790</v>
      </c>
      <c r="U1708" s="20" t="s">
        <v>16898</v>
      </c>
      <c r="V1708" s="20" t="s">
        <v>19405</v>
      </c>
      <c r="W1708" s="20" t="s">
        <v>17828</v>
      </c>
      <c r="X1708" s="20" t="s">
        <v>16822</v>
      </c>
      <c r="Y1708" s="20" t="s">
        <v>69</v>
      </c>
      <c r="Z1708" s="20"/>
      <c r="AA1708" s="20" t="s">
        <v>14740</v>
      </c>
      <c r="AB1708" s="20" t="s">
        <v>69</v>
      </c>
      <c r="AC1708" s="20" t="s">
        <v>68</v>
      </c>
      <c r="AD1708" s="20" t="s">
        <v>68</v>
      </c>
      <c r="AE1708" s="20" t="s">
        <v>19406</v>
      </c>
      <c r="AF1708" s="20" t="s">
        <v>68</v>
      </c>
      <c r="AG1708" s="20" t="s">
        <v>19407</v>
      </c>
      <c r="AH1708" s="20"/>
      <c r="AI1708" s="20" t="s">
        <v>14875</v>
      </c>
      <c r="AJ1708" s="20"/>
      <c r="AK1708" s="20" t="s">
        <v>14283</v>
      </c>
      <c r="AL1708" s="20" t="s">
        <v>14283</v>
      </c>
      <c r="AM1708" s="20" t="s">
        <v>15199</v>
      </c>
      <c r="AN1708" s="20" t="s">
        <v>105</v>
      </c>
      <c r="AO1708" s="20"/>
    </row>
    <row r="1709" spans="1:41" x14ac:dyDescent="0.2">
      <c r="A1709" s="20" t="s">
        <v>874</v>
      </c>
      <c r="B1709" s="20" t="s">
        <v>19379</v>
      </c>
      <c r="C1709" s="20" t="s">
        <v>19380</v>
      </c>
      <c r="D1709" s="20" t="s">
        <v>571</v>
      </c>
      <c r="E1709" s="20" t="s">
        <v>876</v>
      </c>
      <c r="F1709" s="20" t="s">
        <v>598</v>
      </c>
      <c r="G1709" s="20" t="s">
        <v>19381</v>
      </c>
      <c r="H1709" s="20" t="s">
        <v>14757</v>
      </c>
      <c r="I1709" s="20" t="s">
        <v>19382</v>
      </c>
      <c r="J1709" s="20" t="s">
        <v>102</v>
      </c>
      <c r="K1709" s="20" t="s">
        <v>14732</v>
      </c>
      <c r="L1709" s="20" t="s">
        <v>19383</v>
      </c>
      <c r="M1709" s="20"/>
      <c r="N1709" s="20" t="s">
        <v>14786</v>
      </c>
      <c r="O1709" s="20" t="s">
        <v>15195</v>
      </c>
      <c r="P1709" s="20" t="s">
        <v>14787</v>
      </c>
      <c r="Q1709" s="20" t="s">
        <v>14283</v>
      </c>
      <c r="R1709" s="20"/>
      <c r="S1709" s="20" t="s">
        <v>19384</v>
      </c>
      <c r="T1709" s="20" t="s">
        <v>14790</v>
      </c>
      <c r="U1709" s="20" t="s">
        <v>16898</v>
      </c>
      <c r="V1709" s="20" t="s">
        <v>16989</v>
      </c>
      <c r="W1709" s="20" t="s">
        <v>17828</v>
      </c>
      <c r="X1709" s="20" t="s">
        <v>15236</v>
      </c>
      <c r="Y1709" s="20" t="s">
        <v>69</v>
      </c>
      <c r="Z1709" s="20"/>
      <c r="AA1709" s="20" t="s">
        <v>14740</v>
      </c>
      <c r="AB1709" s="20" t="s">
        <v>69</v>
      </c>
      <c r="AC1709" s="20" t="s">
        <v>68</v>
      </c>
      <c r="AD1709" s="20" t="s">
        <v>68</v>
      </c>
      <c r="AE1709" s="20" t="s">
        <v>19408</v>
      </c>
      <c r="AF1709" s="20" t="s">
        <v>68</v>
      </c>
      <c r="AG1709" s="20" t="s">
        <v>19409</v>
      </c>
      <c r="AH1709" s="20"/>
      <c r="AI1709" s="20" t="s">
        <v>14875</v>
      </c>
      <c r="AJ1709" s="20"/>
      <c r="AK1709" s="20" t="s">
        <v>14283</v>
      </c>
      <c r="AL1709" s="20" t="s">
        <v>14283</v>
      </c>
      <c r="AM1709" s="20" t="s">
        <v>15199</v>
      </c>
      <c r="AN1709" s="20" t="s">
        <v>105</v>
      </c>
      <c r="AO1709" s="20"/>
    </row>
    <row r="1710" spans="1:41" x14ac:dyDescent="0.2">
      <c r="A1710" s="20" t="s">
        <v>874</v>
      </c>
      <c r="B1710" s="20" t="s">
        <v>19379</v>
      </c>
      <c r="C1710" s="20" t="s">
        <v>19380</v>
      </c>
      <c r="D1710" s="20" t="s">
        <v>571</v>
      </c>
      <c r="E1710" s="20" t="s">
        <v>876</v>
      </c>
      <c r="F1710" s="20" t="s">
        <v>598</v>
      </c>
      <c r="G1710" s="20" t="s">
        <v>19381</v>
      </c>
      <c r="H1710" s="20" t="s">
        <v>14757</v>
      </c>
      <c r="I1710" s="20" t="s">
        <v>19382</v>
      </c>
      <c r="J1710" s="20" t="s">
        <v>102</v>
      </c>
      <c r="K1710" s="20" t="s">
        <v>14732</v>
      </c>
      <c r="L1710" s="20" t="s">
        <v>19383</v>
      </c>
      <c r="M1710" s="20"/>
      <c r="N1710" s="20" t="s">
        <v>14786</v>
      </c>
      <c r="O1710" s="20" t="s">
        <v>15195</v>
      </c>
      <c r="P1710" s="20" t="s">
        <v>14787</v>
      </c>
      <c r="Q1710" s="20" t="s">
        <v>14283</v>
      </c>
      <c r="R1710" s="20"/>
      <c r="S1710" s="20" t="s">
        <v>19384</v>
      </c>
      <c r="T1710" s="20" t="s">
        <v>14790</v>
      </c>
      <c r="U1710" s="20" t="s">
        <v>16892</v>
      </c>
      <c r="V1710" s="20" t="s">
        <v>18475</v>
      </c>
      <c r="W1710" s="20" t="s">
        <v>17218</v>
      </c>
      <c r="X1710" s="20" t="s">
        <v>19410</v>
      </c>
      <c r="Y1710" s="20" t="s">
        <v>69</v>
      </c>
      <c r="Z1710" s="20"/>
      <c r="AA1710" s="20" t="s">
        <v>14740</v>
      </c>
      <c r="AB1710" s="20" t="s">
        <v>69</v>
      </c>
      <c r="AC1710" s="20" t="s">
        <v>68</v>
      </c>
      <c r="AD1710" s="20" t="s">
        <v>68</v>
      </c>
      <c r="AE1710" s="20" t="s">
        <v>19411</v>
      </c>
      <c r="AF1710" s="20" t="s">
        <v>68</v>
      </c>
      <c r="AG1710" s="20" t="s">
        <v>19412</v>
      </c>
      <c r="AH1710" s="20"/>
      <c r="AI1710" s="20" t="s">
        <v>14875</v>
      </c>
      <c r="AJ1710" s="20"/>
      <c r="AK1710" s="20" t="s">
        <v>14283</v>
      </c>
      <c r="AL1710" s="20" t="s">
        <v>14283</v>
      </c>
      <c r="AM1710" s="20" t="s">
        <v>15199</v>
      </c>
      <c r="AN1710" s="20" t="s">
        <v>105</v>
      </c>
      <c r="AO1710" s="20"/>
    </row>
    <row r="1711" spans="1:41" x14ac:dyDescent="0.2">
      <c r="A1711" s="20" t="s">
        <v>874</v>
      </c>
      <c r="B1711" s="20" t="s">
        <v>19379</v>
      </c>
      <c r="C1711" s="20" t="s">
        <v>19380</v>
      </c>
      <c r="D1711" s="20" t="s">
        <v>571</v>
      </c>
      <c r="E1711" s="20" t="s">
        <v>876</v>
      </c>
      <c r="F1711" s="20" t="s">
        <v>598</v>
      </c>
      <c r="G1711" s="20" t="s">
        <v>19381</v>
      </c>
      <c r="H1711" s="20" t="s">
        <v>14757</v>
      </c>
      <c r="I1711" s="20" t="s">
        <v>19382</v>
      </c>
      <c r="J1711" s="20" t="s">
        <v>102</v>
      </c>
      <c r="K1711" s="20" t="s">
        <v>14732</v>
      </c>
      <c r="L1711" s="20" t="s">
        <v>19383</v>
      </c>
      <c r="M1711" s="20"/>
      <c r="N1711" s="20" t="s">
        <v>15258</v>
      </c>
      <c r="O1711" s="20" t="s">
        <v>15195</v>
      </c>
      <c r="P1711" s="20" t="s">
        <v>14787</v>
      </c>
      <c r="Q1711" s="20" t="s">
        <v>14283</v>
      </c>
      <c r="R1711" s="20"/>
      <c r="S1711" s="20" t="s">
        <v>19384</v>
      </c>
      <c r="T1711" s="20" t="s">
        <v>14790</v>
      </c>
      <c r="U1711" s="20" t="s">
        <v>19011</v>
      </c>
      <c r="V1711" s="20" t="s">
        <v>18789</v>
      </c>
      <c r="W1711" s="20" t="s">
        <v>19413</v>
      </c>
      <c r="X1711" s="20" t="s">
        <v>16863</v>
      </c>
      <c r="Y1711" s="20" t="s">
        <v>69</v>
      </c>
      <c r="Z1711" s="20"/>
      <c r="AA1711" s="20" t="s">
        <v>14740</v>
      </c>
      <c r="AB1711" s="20" t="s">
        <v>69</v>
      </c>
      <c r="AC1711" s="20" t="s">
        <v>68</v>
      </c>
      <c r="AD1711" s="20" t="s">
        <v>68</v>
      </c>
      <c r="AE1711" s="20" t="s">
        <v>19414</v>
      </c>
      <c r="AF1711" s="20" t="s">
        <v>68</v>
      </c>
      <c r="AG1711" s="20" t="s">
        <v>19415</v>
      </c>
      <c r="AH1711" s="20"/>
      <c r="AI1711" s="20" t="s">
        <v>14875</v>
      </c>
      <c r="AJ1711" s="20"/>
      <c r="AK1711" s="20" t="s">
        <v>14283</v>
      </c>
      <c r="AL1711" s="20" t="s">
        <v>14283</v>
      </c>
      <c r="AM1711" s="20" t="s">
        <v>15199</v>
      </c>
      <c r="AN1711" s="20" t="s">
        <v>105</v>
      </c>
      <c r="AO1711" s="20"/>
    </row>
    <row r="1712" spans="1:41" x14ac:dyDescent="0.2">
      <c r="A1712" s="20" t="s">
        <v>874</v>
      </c>
      <c r="B1712" s="20" t="s">
        <v>19379</v>
      </c>
      <c r="C1712" s="20" t="s">
        <v>19380</v>
      </c>
      <c r="D1712" s="20" t="s">
        <v>571</v>
      </c>
      <c r="E1712" s="20" t="s">
        <v>876</v>
      </c>
      <c r="F1712" s="20" t="s">
        <v>598</v>
      </c>
      <c r="G1712" s="20" t="s">
        <v>19381</v>
      </c>
      <c r="H1712" s="20" t="s">
        <v>14757</v>
      </c>
      <c r="I1712" s="20" t="s">
        <v>19382</v>
      </c>
      <c r="J1712" s="20" t="s">
        <v>102</v>
      </c>
      <c r="K1712" s="20" t="s">
        <v>14732</v>
      </c>
      <c r="L1712" s="20" t="s">
        <v>19383</v>
      </c>
      <c r="M1712" s="20"/>
      <c r="N1712" s="20" t="s">
        <v>15258</v>
      </c>
      <c r="O1712" s="20" t="s">
        <v>15195</v>
      </c>
      <c r="P1712" s="20" t="s">
        <v>14787</v>
      </c>
      <c r="Q1712" s="20" t="s">
        <v>14283</v>
      </c>
      <c r="R1712" s="20"/>
      <c r="S1712" s="20" t="s">
        <v>19384</v>
      </c>
      <c r="T1712" s="20" t="s">
        <v>14790</v>
      </c>
      <c r="U1712" s="20" t="s">
        <v>19011</v>
      </c>
      <c r="V1712" s="20" t="s">
        <v>14795</v>
      </c>
      <c r="W1712" s="20" t="s">
        <v>19394</v>
      </c>
      <c r="X1712" s="20" t="s">
        <v>15237</v>
      </c>
      <c r="Y1712" s="20" t="s">
        <v>69</v>
      </c>
      <c r="Z1712" s="20"/>
      <c r="AA1712" s="20" t="s">
        <v>14740</v>
      </c>
      <c r="AB1712" s="20" t="s">
        <v>69</v>
      </c>
      <c r="AC1712" s="20" t="s">
        <v>68</v>
      </c>
      <c r="AD1712" s="20" t="s">
        <v>68</v>
      </c>
      <c r="AE1712" s="20" t="s">
        <v>19416</v>
      </c>
      <c r="AF1712" s="20" t="s">
        <v>68</v>
      </c>
      <c r="AG1712" s="20" t="s">
        <v>19417</v>
      </c>
      <c r="AH1712" s="20"/>
      <c r="AI1712" s="20" t="s">
        <v>14875</v>
      </c>
      <c r="AJ1712" s="20"/>
      <c r="AK1712" s="20" t="s">
        <v>14283</v>
      </c>
      <c r="AL1712" s="20" t="s">
        <v>14283</v>
      </c>
      <c r="AM1712" s="20" t="s">
        <v>15199</v>
      </c>
      <c r="AN1712" s="20" t="s">
        <v>105</v>
      </c>
      <c r="AO1712" s="20"/>
    </row>
    <row r="1713" spans="1:41" x14ac:dyDescent="0.2">
      <c r="A1713" s="20" t="s">
        <v>874</v>
      </c>
      <c r="B1713" s="20" t="s">
        <v>19379</v>
      </c>
      <c r="C1713" s="20" t="s">
        <v>19380</v>
      </c>
      <c r="D1713" s="20" t="s">
        <v>571</v>
      </c>
      <c r="E1713" s="20" t="s">
        <v>876</v>
      </c>
      <c r="F1713" s="20" t="s">
        <v>598</v>
      </c>
      <c r="G1713" s="20" t="s">
        <v>19381</v>
      </c>
      <c r="H1713" s="20" t="s">
        <v>14757</v>
      </c>
      <c r="I1713" s="20" t="s">
        <v>19382</v>
      </c>
      <c r="J1713" s="20" t="s">
        <v>102</v>
      </c>
      <c r="K1713" s="20" t="s">
        <v>14732</v>
      </c>
      <c r="L1713" s="20" t="s">
        <v>19383</v>
      </c>
      <c r="M1713" s="20"/>
      <c r="N1713" s="20" t="s">
        <v>15258</v>
      </c>
      <c r="O1713" s="20" t="s">
        <v>15195</v>
      </c>
      <c r="P1713" s="20" t="s">
        <v>14787</v>
      </c>
      <c r="Q1713" s="20" t="s">
        <v>14283</v>
      </c>
      <c r="R1713" s="20"/>
      <c r="S1713" s="20" t="s">
        <v>19384</v>
      </c>
      <c r="T1713" s="20" t="s">
        <v>14790</v>
      </c>
      <c r="U1713" s="20" t="s">
        <v>16844</v>
      </c>
      <c r="V1713" s="20" t="s">
        <v>17756</v>
      </c>
      <c r="W1713" s="20" t="s">
        <v>17217</v>
      </c>
      <c r="X1713" s="20" t="s">
        <v>16863</v>
      </c>
      <c r="Y1713" s="20" t="s">
        <v>69</v>
      </c>
      <c r="Z1713" s="20"/>
      <c r="AA1713" s="20" t="s">
        <v>14740</v>
      </c>
      <c r="AB1713" s="20" t="s">
        <v>69</v>
      </c>
      <c r="AC1713" s="20" t="s">
        <v>68</v>
      </c>
      <c r="AD1713" s="20" t="s">
        <v>68</v>
      </c>
      <c r="AE1713" s="20" t="s">
        <v>19418</v>
      </c>
      <c r="AF1713" s="20" t="s">
        <v>68</v>
      </c>
      <c r="AG1713" s="20" t="s">
        <v>19419</v>
      </c>
      <c r="AH1713" s="20"/>
      <c r="AI1713" s="20" t="s">
        <v>14875</v>
      </c>
      <c r="AJ1713" s="20"/>
      <c r="AK1713" s="20" t="s">
        <v>14283</v>
      </c>
      <c r="AL1713" s="20" t="s">
        <v>14283</v>
      </c>
      <c r="AM1713" s="20" t="s">
        <v>15199</v>
      </c>
      <c r="AN1713" s="20" t="s">
        <v>105</v>
      </c>
      <c r="AO1713" s="20"/>
    </row>
    <row r="1714" spans="1:41" x14ac:dyDescent="0.2">
      <c r="A1714" s="20" t="s">
        <v>874</v>
      </c>
      <c r="B1714" s="20" t="s">
        <v>19379</v>
      </c>
      <c r="C1714" s="20" t="s">
        <v>19380</v>
      </c>
      <c r="D1714" s="20" t="s">
        <v>571</v>
      </c>
      <c r="E1714" s="20" t="s">
        <v>876</v>
      </c>
      <c r="F1714" s="20" t="s">
        <v>598</v>
      </c>
      <c r="G1714" s="20" t="s">
        <v>19381</v>
      </c>
      <c r="H1714" s="20" t="s">
        <v>14757</v>
      </c>
      <c r="I1714" s="20" t="s">
        <v>19382</v>
      </c>
      <c r="J1714" s="20" t="s">
        <v>102</v>
      </c>
      <c r="K1714" s="20" t="s">
        <v>14732</v>
      </c>
      <c r="L1714" s="20" t="s">
        <v>19383</v>
      </c>
      <c r="M1714" s="20"/>
      <c r="N1714" s="20" t="s">
        <v>15258</v>
      </c>
      <c r="O1714" s="20" t="s">
        <v>15195</v>
      </c>
      <c r="P1714" s="20" t="s">
        <v>14787</v>
      </c>
      <c r="Q1714" s="20" t="s">
        <v>14283</v>
      </c>
      <c r="R1714" s="20"/>
      <c r="S1714" s="20" t="s">
        <v>19384</v>
      </c>
      <c r="T1714" s="20" t="s">
        <v>14790</v>
      </c>
      <c r="U1714" s="20" t="s">
        <v>16939</v>
      </c>
      <c r="V1714" s="20" t="s">
        <v>15792</v>
      </c>
      <c r="W1714" s="20" t="s">
        <v>18695</v>
      </c>
      <c r="X1714" s="20" t="s">
        <v>15328</v>
      </c>
      <c r="Y1714" s="20" t="s">
        <v>69</v>
      </c>
      <c r="Z1714" s="20"/>
      <c r="AA1714" s="20" t="s">
        <v>14740</v>
      </c>
      <c r="AB1714" s="20" t="s">
        <v>69</v>
      </c>
      <c r="AC1714" s="20" t="s">
        <v>68</v>
      </c>
      <c r="AD1714" s="20" t="s">
        <v>68</v>
      </c>
      <c r="AE1714" s="20" t="s">
        <v>19420</v>
      </c>
      <c r="AF1714" s="20" t="s">
        <v>68</v>
      </c>
      <c r="AG1714" s="20" t="s">
        <v>19421</v>
      </c>
      <c r="AH1714" s="20"/>
      <c r="AI1714" s="20" t="s">
        <v>14875</v>
      </c>
      <c r="AJ1714" s="20"/>
      <c r="AK1714" s="20" t="s">
        <v>14283</v>
      </c>
      <c r="AL1714" s="20" t="s">
        <v>14283</v>
      </c>
      <c r="AM1714" s="20" t="s">
        <v>15199</v>
      </c>
      <c r="AN1714" s="20" t="s">
        <v>105</v>
      </c>
      <c r="AO1714" s="20"/>
    </row>
    <row r="1715" spans="1:41" x14ac:dyDescent="0.2">
      <c r="A1715" s="20" t="s">
        <v>874</v>
      </c>
      <c r="B1715" s="20" t="s">
        <v>19379</v>
      </c>
      <c r="C1715" s="20" t="s">
        <v>19380</v>
      </c>
      <c r="D1715" s="20" t="s">
        <v>571</v>
      </c>
      <c r="E1715" s="20" t="s">
        <v>876</v>
      </c>
      <c r="F1715" s="20" t="s">
        <v>598</v>
      </c>
      <c r="G1715" s="20" t="s">
        <v>19381</v>
      </c>
      <c r="H1715" s="20" t="s">
        <v>14757</v>
      </c>
      <c r="I1715" s="20" t="s">
        <v>19382</v>
      </c>
      <c r="J1715" s="20" t="s">
        <v>102</v>
      </c>
      <c r="K1715" s="20" t="s">
        <v>14732</v>
      </c>
      <c r="L1715" s="20" t="s">
        <v>19383</v>
      </c>
      <c r="M1715" s="20"/>
      <c r="N1715" s="20" t="s">
        <v>15258</v>
      </c>
      <c r="O1715" s="20" t="s">
        <v>15195</v>
      </c>
      <c r="P1715" s="20" t="s">
        <v>14787</v>
      </c>
      <c r="Q1715" s="20" t="s">
        <v>14283</v>
      </c>
      <c r="R1715" s="20"/>
      <c r="S1715" s="20" t="s">
        <v>19384</v>
      </c>
      <c r="T1715" s="20" t="s">
        <v>14790</v>
      </c>
      <c r="U1715" s="20" t="s">
        <v>18765</v>
      </c>
      <c r="V1715" s="20" t="s">
        <v>16974</v>
      </c>
      <c r="W1715" s="20" t="s">
        <v>18695</v>
      </c>
      <c r="X1715" s="20" t="s">
        <v>18623</v>
      </c>
      <c r="Y1715" s="20" t="s">
        <v>69</v>
      </c>
      <c r="Z1715" s="20"/>
      <c r="AA1715" s="20" t="s">
        <v>14740</v>
      </c>
      <c r="AB1715" s="20" t="s">
        <v>69</v>
      </c>
      <c r="AC1715" s="20" t="s">
        <v>68</v>
      </c>
      <c r="AD1715" s="20" t="s">
        <v>68</v>
      </c>
      <c r="AE1715" s="20" t="s">
        <v>19422</v>
      </c>
      <c r="AF1715" s="20" t="s">
        <v>68</v>
      </c>
      <c r="AG1715" s="20" t="s">
        <v>19423</v>
      </c>
      <c r="AH1715" s="20"/>
      <c r="AI1715" s="20" t="s">
        <v>14875</v>
      </c>
      <c r="AJ1715" s="20"/>
      <c r="AK1715" s="20" t="s">
        <v>14283</v>
      </c>
      <c r="AL1715" s="20" t="s">
        <v>14283</v>
      </c>
      <c r="AM1715" s="20" t="s">
        <v>15199</v>
      </c>
      <c r="AN1715" s="20" t="s">
        <v>105</v>
      </c>
      <c r="AO1715" s="20"/>
    </row>
    <row r="1716" spans="1:41" x14ac:dyDescent="0.2">
      <c r="A1716" s="20" t="s">
        <v>874</v>
      </c>
      <c r="B1716" s="20" t="s">
        <v>19379</v>
      </c>
      <c r="C1716" s="20" t="s">
        <v>19380</v>
      </c>
      <c r="D1716" s="20" t="s">
        <v>571</v>
      </c>
      <c r="E1716" s="20" t="s">
        <v>876</v>
      </c>
      <c r="F1716" s="20" t="s">
        <v>598</v>
      </c>
      <c r="G1716" s="20" t="s">
        <v>19381</v>
      </c>
      <c r="H1716" s="20" t="s">
        <v>14757</v>
      </c>
      <c r="I1716" s="20" t="s">
        <v>19382</v>
      </c>
      <c r="J1716" s="20" t="s">
        <v>102</v>
      </c>
      <c r="K1716" s="20" t="s">
        <v>14732</v>
      </c>
      <c r="L1716" s="20" t="s">
        <v>19383</v>
      </c>
      <c r="M1716" s="20"/>
      <c r="N1716" s="20" t="s">
        <v>15258</v>
      </c>
      <c r="O1716" s="20" t="s">
        <v>15195</v>
      </c>
      <c r="P1716" s="20" t="s">
        <v>14787</v>
      </c>
      <c r="Q1716" s="20" t="s">
        <v>14283</v>
      </c>
      <c r="R1716" s="20"/>
      <c r="S1716" s="20" t="s">
        <v>19384</v>
      </c>
      <c r="T1716" s="20" t="s">
        <v>14790</v>
      </c>
      <c r="U1716" s="20" t="s">
        <v>14738</v>
      </c>
      <c r="V1716" s="20" t="s">
        <v>14832</v>
      </c>
      <c r="W1716" s="20" t="s">
        <v>17218</v>
      </c>
      <c r="X1716" s="20" t="s">
        <v>15681</v>
      </c>
      <c r="Y1716" s="20" t="s">
        <v>69</v>
      </c>
      <c r="Z1716" s="20"/>
      <c r="AA1716" s="20" t="s">
        <v>14740</v>
      </c>
      <c r="AB1716" s="20" t="s">
        <v>69</v>
      </c>
      <c r="AC1716" s="20" t="s">
        <v>68</v>
      </c>
      <c r="AD1716" s="20" t="s">
        <v>68</v>
      </c>
      <c r="AE1716" s="20" t="s">
        <v>19424</v>
      </c>
      <c r="AF1716" s="20" t="s">
        <v>68</v>
      </c>
      <c r="AG1716" s="20" t="s">
        <v>19425</v>
      </c>
      <c r="AH1716" s="20"/>
      <c r="AI1716" s="20" t="s">
        <v>14875</v>
      </c>
      <c r="AJ1716" s="20"/>
      <c r="AK1716" s="20" t="s">
        <v>14283</v>
      </c>
      <c r="AL1716" s="20" t="s">
        <v>14283</v>
      </c>
      <c r="AM1716" s="20" t="s">
        <v>15199</v>
      </c>
      <c r="AN1716" s="20" t="s">
        <v>105</v>
      </c>
      <c r="AO1716" s="20"/>
    </row>
    <row r="1717" spans="1:41" x14ac:dyDescent="0.2">
      <c r="A1717" s="20" t="s">
        <v>874</v>
      </c>
      <c r="B1717" s="20" t="s">
        <v>19379</v>
      </c>
      <c r="C1717" s="20" t="s">
        <v>19380</v>
      </c>
      <c r="D1717" s="20" t="s">
        <v>571</v>
      </c>
      <c r="E1717" s="20" t="s">
        <v>876</v>
      </c>
      <c r="F1717" s="20" t="s">
        <v>598</v>
      </c>
      <c r="G1717" s="20" t="s">
        <v>19381</v>
      </c>
      <c r="H1717" s="20" t="s">
        <v>14757</v>
      </c>
      <c r="I1717" s="20" t="s">
        <v>19382</v>
      </c>
      <c r="J1717" s="20" t="s">
        <v>102</v>
      </c>
      <c r="K1717" s="20" t="s">
        <v>14732</v>
      </c>
      <c r="L1717" s="20" t="s">
        <v>19383</v>
      </c>
      <c r="M1717" s="20"/>
      <c r="N1717" s="20" t="s">
        <v>15258</v>
      </c>
      <c r="O1717" s="20" t="s">
        <v>15195</v>
      </c>
      <c r="P1717" s="20" t="s">
        <v>14787</v>
      </c>
      <c r="Q1717" s="20" t="s">
        <v>14283</v>
      </c>
      <c r="R1717" s="20"/>
      <c r="S1717" s="20" t="s">
        <v>19384</v>
      </c>
      <c r="T1717" s="20" t="s">
        <v>14790</v>
      </c>
      <c r="U1717" s="20" t="s">
        <v>15472</v>
      </c>
      <c r="V1717" s="20" t="s">
        <v>14764</v>
      </c>
      <c r="W1717" s="20" t="s">
        <v>16455</v>
      </c>
      <c r="X1717" s="20" t="s">
        <v>18625</v>
      </c>
      <c r="Y1717" s="20" t="s">
        <v>69</v>
      </c>
      <c r="Z1717" s="20"/>
      <c r="AA1717" s="20" t="s">
        <v>14740</v>
      </c>
      <c r="AB1717" s="20" t="s">
        <v>69</v>
      </c>
      <c r="AC1717" s="20" t="s">
        <v>68</v>
      </c>
      <c r="AD1717" s="20" t="s">
        <v>68</v>
      </c>
      <c r="AE1717" s="20" t="s">
        <v>19426</v>
      </c>
      <c r="AF1717" s="20" t="s">
        <v>68</v>
      </c>
      <c r="AG1717" s="20" t="s">
        <v>19427</v>
      </c>
      <c r="AH1717" s="20"/>
      <c r="AI1717" s="20" t="s">
        <v>14875</v>
      </c>
      <c r="AJ1717" s="20"/>
      <c r="AK1717" s="20" t="s">
        <v>14283</v>
      </c>
      <c r="AL1717" s="20" t="s">
        <v>14283</v>
      </c>
      <c r="AM1717" s="20" t="s">
        <v>15199</v>
      </c>
      <c r="AN1717" s="20" t="s">
        <v>105</v>
      </c>
      <c r="AO1717" s="20"/>
    </row>
    <row r="1718" spans="1:41" x14ac:dyDescent="0.2">
      <c r="A1718" s="20" t="s">
        <v>874</v>
      </c>
      <c r="B1718" s="20" t="s">
        <v>19379</v>
      </c>
      <c r="C1718" s="20" t="s">
        <v>19380</v>
      </c>
      <c r="D1718" s="20" t="s">
        <v>571</v>
      </c>
      <c r="E1718" s="20" t="s">
        <v>876</v>
      </c>
      <c r="F1718" s="20" t="s">
        <v>598</v>
      </c>
      <c r="G1718" s="20" t="s">
        <v>19381</v>
      </c>
      <c r="H1718" s="20" t="s">
        <v>14757</v>
      </c>
      <c r="I1718" s="20" t="s">
        <v>19382</v>
      </c>
      <c r="J1718" s="20" t="s">
        <v>102</v>
      </c>
      <c r="K1718" s="20" t="s">
        <v>14732</v>
      </c>
      <c r="L1718" s="20" t="s">
        <v>19383</v>
      </c>
      <c r="M1718" s="20"/>
      <c r="N1718" s="20" t="s">
        <v>15258</v>
      </c>
      <c r="O1718" s="20" t="s">
        <v>15195</v>
      </c>
      <c r="P1718" s="20" t="s">
        <v>14787</v>
      </c>
      <c r="Q1718" s="20" t="s">
        <v>14283</v>
      </c>
      <c r="R1718" s="20"/>
      <c r="S1718" s="20" t="s">
        <v>19384</v>
      </c>
      <c r="T1718" s="20" t="s">
        <v>14790</v>
      </c>
      <c r="U1718" s="20" t="s">
        <v>16175</v>
      </c>
      <c r="V1718" s="20" t="s">
        <v>18520</v>
      </c>
      <c r="W1718" s="20" t="s">
        <v>17217</v>
      </c>
      <c r="X1718" s="20" t="s">
        <v>19410</v>
      </c>
      <c r="Y1718" s="20" t="s">
        <v>69</v>
      </c>
      <c r="Z1718" s="20"/>
      <c r="AA1718" s="20" t="s">
        <v>14740</v>
      </c>
      <c r="AB1718" s="20" t="s">
        <v>69</v>
      </c>
      <c r="AC1718" s="20" t="s">
        <v>68</v>
      </c>
      <c r="AD1718" s="20" t="s">
        <v>68</v>
      </c>
      <c r="AE1718" s="20" t="s">
        <v>19428</v>
      </c>
      <c r="AF1718" s="20" t="s">
        <v>68</v>
      </c>
      <c r="AG1718" s="20" t="s">
        <v>19429</v>
      </c>
      <c r="AH1718" s="20"/>
      <c r="AI1718" s="20" t="s">
        <v>14875</v>
      </c>
      <c r="AJ1718" s="20"/>
      <c r="AK1718" s="20" t="s">
        <v>14283</v>
      </c>
      <c r="AL1718" s="20" t="s">
        <v>14283</v>
      </c>
      <c r="AM1718" s="20" t="s">
        <v>15199</v>
      </c>
      <c r="AN1718" s="20" t="s">
        <v>105</v>
      </c>
      <c r="AO1718" s="20"/>
    </row>
    <row r="1719" spans="1:41" x14ac:dyDescent="0.2">
      <c r="A1719" s="20" t="s">
        <v>874</v>
      </c>
      <c r="B1719" s="20" t="s">
        <v>19379</v>
      </c>
      <c r="C1719" s="20" t="s">
        <v>19380</v>
      </c>
      <c r="D1719" s="20" t="s">
        <v>571</v>
      </c>
      <c r="E1719" s="20" t="s">
        <v>876</v>
      </c>
      <c r="F1719" s="20" t="s">
        <v>598</v>
      </c>
      <c r="G1719" s="20" t="s">
        <v>19381</v>
      </c>
      <c r="H1719" s="20" t="s">
        <v>14757</v>
      </c>
      <c r="I1719" s="20" t="s">
        <v>19382</v>
      </c>
      <c r="J1719" s="20" t="s">
        <v>102</v>
      </c>
      <c r="K1719" s="20" t="s">
        <v>14732</v>
      </c>
      <c r="L1719" s="20" t="s">
        <v>19383</v>
      </c>
      <c r="M1719" s="20"/>
      <c r="N1719" s="20" t="s">
        <v>15258</v>
      </c>
      <c r="O1719" s="20" t="s">
        <v>15195</v>
      </c>
      <c r="P1719" s="20" t="s">
        <v>14787</v>
      </c>
      <c r="Q1719" s="20" t="s">
        <v>14283</v>
      </c>
      <c r="R1719" s="20"/>
      <c r="S1719" s="20" t="s">
        <v>19384</v>
      </c>
      <c r="T1719" s="20" t="s">
        <v>14790</v>
      </c>
      <c r="U1719" s="20" t="s">
        <v>16854</v>
      </c>
      <c r="V1719" s="20" t="s">
        <v>16501</v>
      </c>
      <c r="W1719" s="20" t="s">
        <v>15736</v>
      </c>
      <c r="X1719" s="20" t="s">
        <v>15237</v>
      </c>
      <c r="Y1719" s="20" t="s">
        <v>69</v>
      </c>
      <c r="Z1719" s="20"/>
      <c r="AA1719" s="20" t="s">
        <v>14740</v>
      </c>
      <c r="AB1719" s="20" t="s">
        <v>69</v>
      </c>
      <c r="AC1719" s="20" t="s">
        <v>68</v>
      </c>
      <c r="AD1719" s="20" t="s">
        <v>68</v>
      </c>
      <c r="AE1719" s="20" t="s">
        <v>19430</v>
      </c>
      <c r="AF1719" s="20" t="s">
        <v>68</v>
      </c>
      <c r="AG1719" s="20" t="s">
        <v>19431</v>
      </c>
      <c r="AH1719" s="20"/>
      <c r="AI1719" s="20" t="s">
        <v>14875</v>
      </c>
      <c r="AJ1719" s="20"/>
      <c r="AK1719" s="20" t="s">
        <v>14283</v>
      </c>
      <c r="AL1719" s="20" t="s">
        <v>14283</v>
      </c>
      <c r="AM1719" s="20" t="s">
        <v>15199</v>
      </c>
      <c r="AN1719" s="20" t="s">
        <v>105</v>
      </c>
      <c r="AO1719" s="20"/>
    </row>
    <row r="1720" spans="1:41" x14ac:dyDescent="0.2">
      <c r="A1720" s="20" t="s">
        <v>874</v>
      </c>
      <c r="B1720" s="20" t="s">
        <v>19379</v>
      </c>
      <c r="C1720" s="20" t="s">
        <v>19380</v>
      </c>
      <c r="D1720" s="20" t="s">
        <v>571</v>
      </c>
      <c r="E1720" s="20" t="s">
        <v>876</v>
      </c>
      <c r="F1720" s="20" t="s">
        <v>598</v>
      </c>
      <c r="G1720" s="20" t="s">
        <v>19381</v>
      </c>
      <c r="H1720" s="20" t="s">
        <v>14757</v>
      </c>
      <c r="I1720" s="20" t="s">
        <v>19382</v>
      </c>
      <c r="J1720" s="20" t="s">
        <v>102</v>
      </c>
      <c r="K1720" s="20" t="s">
        <v>14732</v>
      </c>
      <c r="L1720" s="20" t="s">
        <v>19383</v>
      </c>
      <c r="M1720" s="20"/>
      <c r="N1720" s="20" t="s">
        <v>15258</v>
      </c>
      <c r="O1720" s="20" t="s">
        <v>15195</v>
      </c>
      <c r="P1720" s="20" t="s">
        <v>14787</v>
      </c>
      <c r="Q1720" s="20" t="s">
        <v>14283</v>
      </c>
      <c r="R1720" s="20"/>
      <c r="S1720" s="20" t="s">
        <v>19384</v>
      </c>
      <c r="T1720" s="20" t="s">
        <v>14790</v>
      </c>
      <c r="U1720" s="20" t="s">
        <v>19432</v>
      </c>
      <c r="V1720" s="20" t="s">
        <v>16524</v>
      </c>
      <c r="W1720" s="20" t="s">
        <v>18695</v>
      </c>
      <c r="X1720" s="20" t="s">
        <v>15878</v>
      </c>
      <c r="Y1720" s="20" t="s">
        <v>69</v>
      </c>
      <c r="Z1720" s="20"/>
      <c r="AA1720" s="20" t="s">
        <v>14740</v>
      </c>
      <c r="AB1720" s="20" t="s">
        <v>69</v>
      </c>
      <c r="AC1720" s="20" t="s">
        <v>68</v>
      </c>
      <c r="AD1720" s="20" t="s">
        <v>68</v>
      </c>
      <c r="AE1720" s="20" t="s">
        <v>19433</v>
      </c>
      <c r="AF1720" s="20" t="s">
        <v>68</v>
      </c>
      <c r="AG1720" s="20" t="s">
        <v>19434</v>
      </c>
      <c r="AH1720" s="20"/>
      <c r="AI1720" s="20" t="s">
        <v>14875</v>
      </c>
      <c r="AJ1720" s="20"/>
      <c r="AK1720" s="20" t="s">
        <v>14283</v>
      </c>
      <c r="AL1720" s="20" t="s">
        <v>14283</v>
      </c>
      <c r="AM1720" s="20" t="s">
        <v>15199</v>
      </c>
      <c r="AN1720" s="20" t="s">
        <v>105</v>
      </c>
      <c r="AO1720" s="20"/>
    </row>
    <row r="1721" spans="1:41" x14ac:dyDescent="0.2">
      <c r="A1721" s="20" t="s">
        <v>874</v>
      </c>
      <c r="B1721" s="20" t="s">
        <v>19379</v>
      </c>
      <c r="C1721" s="20" t="s">
        <v>19380</v>
      </c>
      <c r="D1721" s="20" t="s">
        <v>571</v>
      </c>
      <c r="E1721" s="20" t="s">
        <v>876</v>
      </c>
      <c r="F1721" s="20" t="s">
        <v>598</v>
      </c>
      <c r="G1721" s="20" t="s">
        <v>19381</v>
      </c>
      <c r="H1721" s="20" t="s">
        <v>14757</v>
      </c>
      <c r="I1721" s="20" t="s">
        <v>19382</v>
      </c>
      <c r="J1721" s="20" t="s">
        <v>102</v>
      </c>
      <c r="K1721" s="20" t="s">
        <v>14732</v>
      </c>
      <c r="L1721" s="20" t="s">
        <v>19383</v>
      </c>
      <c r="M1721" s="20"/>
      <c r="N1721" s="20" t="s">
        <v>15258</v>
      </c>
      <c r="O1721" s="20" t="s">
        <v>15195</v>
      </c>
      <c r="P1721" s="20" t="s">
        <v>14787</v>
      </c>
      <c r="Q1721" s="20" t="s">
        <v>14283</v>
      </c>
      <c r="R1721" s="20"/>
      <c r="S1721" s="20" t="s">
        <v>19384</v>
      </c>
      <c r="T1721" s="20" t="s">
        <v>14790</v>
      </c>
      <c r="U1721" s="20" t="s">
        <v>16180</v>
      </c>
      <c r="V1721" s="20" t="s">
        <v>14809</v>
      </c>
      <c r="W1721" s="20" t="s">
        <v>19435</v>
      </c>
      <c r="X1721" s="20" t="s">
        <v>18623</v>
      </c>
      <c r="Y1721" s="20" t="s">
        <v>69</v>
      </c>
      <c r="Z1721" s="20"/>
      <c r="AA1721" s="20" t="s">
        <v>14740</v>
      </c>
      <c r="AB1721" s="20" t="s">
        <v>69</v>
      </c>
      <c r="AC1721" s="20" t="s">
        <v>68</v>
      </c>
      <c r="AD1721" s="20" t="s">
        <v>68</v>
      </c>
      <c r="AE1721" s="20" t="s">
        <v>19436</v>
      </c>
      <c r="AF1721" s="20" t="s">
        <v>68</v>
      </c>
      <c r="AG1721" s="20" t="s">
        <v>19437</v>
      </c>
      <c r="AH1721" s="20"/>
      <c r="AI1721" s="20" t="s">
        <v>14875</v>
      </c>
      <c r="AJ1721" s="20"/>
      <c r="AK1721" s="20" t="s">
        <v>14283</v>
      </c>
      <c r="AL1721" s="20" t="s">
        <v>14283</v>
      </c>
      <c r="AM1721" s="20" t="s">
        <v>15199</v>
      </c>
      <c r="AN1721" s="20" t="s">
        <v>105</v>
      </c>
      <c r="AO1721" s="20"/>
    </row>
    <row r="1722" spans="1:41" x14ac:dyDescent="0.2">
      <c r="A1722" s="20" t="s">
        <v>874</v>
      </c>
      <c r="B1722" s="20" t="s">
        <v>19379</v>
      </c>
      <c r="C1722" s="20" t="s">
        <v>19380</v>
      </c>
      <c r="D1722" s="20" t="s">
        <v>571</v>
      </c>
      <c r="E1722" s="20" t="s">
        <v>876</v>
      </c>
      <c r="F1722" s="20" t="s">
        <v>598</v>
      </c>
      <c r="G1722" s="20" t="s">
        <v>19381</v>
      </c>
      <c r="H1722" s="20" t="s">
        <v>14757</v>
      </c>
      <c r="I1722" s="20" t="s">
        <v>19382</v>
      </c>
      <c r="J1722" s="20" t="s">
        <v>102</v>
      </c>
      <c r="K1722" s="20" t="s">
        <v>14732</v>
      </c>
      <c r="L1722" s="20" t="s">
        <v>19383</v>
      </c>
      <c r="M1722" s="20"/>
      <c r="N1722" s="20" t="s">
        <v>15258</v>
      </c>
      <c r="O1722" s="20" t="s">
        <v>15195</v>
      </c>
      <c r="P1722" s="20" t="s">
        <v>14787</v>
      </c>
      <c r="Q1722" s="20" t="s">
        <v>14283</v>
      </c>
      <c r="R1722" s="20"/>
      <c r="S1722" s="20" t="s">
        <v>19384</v>
      </c>
      <c r="T1722" s="20" t="s">
        <v>14790</v>
      </c>
      <c r="U1722" s="20" t="s">
        <v>16180</v>
      </c>
      <c r="V1722" s="20" t="s">
        <v>19438</v>
      </c>
      <c r="W1722" s="20" t="s">
        <v>15221</v>
      </c>
      <c r="X1722" s="20" t="s">
        <v>17112</v>
      </c>
      <c r="Y1722" s="20" t="s">
        <v>69</v>
      </c>
      <c r="Z1722" s="20"/>
      <c r="AA1722" s="20" t="s">
        <v>14740</v>
      </c>
      <c r="AB1722" s="20" t="s">
        <v>69</v>
      </c>
      <c r="AC1722" s="20" t="s">
        <v>68</v>
      </c>
      <c r="AD1722" s="20" t="s">
        <v>68</v>
      </c>
      <c r="AE1722" s="20" t="s">
        <v>19439</v>
      </c>
      <c r="AF1722" s="20" t="s">
        <v>68</v>
      </c>
      <c r="AG1722" s="20" t="s">
        <v>19440</v>
      </c>
      <c r="AH1722" s="20"/>
      <c r="AI1722" s="20" t="s">
        <v>14875</v>
      </c>
      <c r="AJ1722" s="20"/>
      <c r="AK1722" s="20" t="s">
        <v>14283</v>
      </c>
      <c r="AL1722" s="20" t="s">
        <v>14283</v>
      </c>
      <c r="AM1722" s="20" t="s">
        <v>15199</v>
      </c>
      <c r="AN1722" s="20" t="s">
        <v>105</v>
      </c>
      <c r="AO1722" s="20"/>
    </row>
    <row r="1723" spans="1:41" x14ac:dyDescent="0.2">
      <c r="A1723" s="20" t="s">
        <v>874</v>
      </c>
      <c r="B1723" s="20" t="s">
        <v>19379</v>
      </c>
      <c r="C1723" s="20" t="s">
        <v>19380</v>
      </c>
      <c r="D1723" s="20" t="s">
        <v>571</v>
      </c>
      <c r="E1723" s="20" t="s">
        <v>876</v>
      </c>
      <c r="F1723" s="20" t="s">
        <v>598</v>
      </c>
      <c r="G1723" s="20" t="s">
        <v>19381</v>
      </c>
      <c r="H1723" s="20" t="s">
        <v>14757</v>
      </c>
      <c r="I1723" s="20" t="s">
        <v>19382</v>
      </c>
      <c r="J1723" s="20" t="s">
        <v>102</v>
      </c>
      <c r="K1723" s="20" t="s">
        <v>14732</v>
      </c>
      <c r="L1723" s="20" t="s">
        <v>19383</v>
      </c>
      <c r="M1723" s="20"/>
      <c r="N1723" s="20" t="s">
        <v>15258</v>
      </c>
      <c r="O1723" s="20" t="s">
        <v>15195</v>
      </c>
      <c r="P1723" s="20" t="s">
        <v>14787</v>
      </c>
      <c r="Q1723" s="20" t="s">
        <v>14283</v>
      </c>
      <c r="R1723" s="20"/>
      <c r="S1723" s="20" t="s">
        <v>19384</v>
      </c>
      <c r="T1723" s="20" t="s">
        <v>14790</v>
      </c>
      <c r="U1723" s="20" t="s">
        <v>16410</v>
      </c>
      <c r="V1723" s="20" t="s">
        <v>16284</v>
      </c>
      <c r="W1723" s="20" t="s">
        <v>19386</v>
      </c>
      <c r="X1723" s="20" t="s">
        <v>17163</v>
      </c>
      <c r="Y1723" s="20" t="s">
        <v>69</v>
      </c>
      <c r="Z1723" s="20"/>
      <c r="AA1723" s="20" t="s">
        <v>14740</v>
      </c>
      <c r="AB1723" s="20" t="s">
        <v>69</v>
      </c>
      <c r="AC1723" s="20" t="s">
        <v>68</v>
      </c>
      <c r="AD1723" s="20" t="s">
        <v>68</v>
      </c>
      <c r="AE1723" s="20" t="s">
        <v>19441</v>
      </c>
      <c r="AF1723" s="20" t="s">
        <v>68</v>
      </c>
      <c r="AG1723" s="20" t="s">
        <v>19442</v>
      </c>
      <c r="AH1723" s="20"/>
      <c r="AI1723" s="20" t="s">
        <v>14875</v>
      </c>
      <c r="AJ1723" s="20"/>
      <c r="AK1723" s="20" t="s">
        <v>14283</v>
      </c>
      <c r="AL1723" s="20" t="s">
        <v>14283</v>
      </c>
      <c r="AM1723" s="20" t="s">
        <v>15199</v>
      </c>
      <c r="AN1723" s="20" t="s">
        <v>105</v>
      </c>
      <c r="AO1723" s="20"/>
    </row>
    <row r="1724" spans="1:41" x14ac:dyDescent="0.2">
      <c r="A1724" s="20" t="s">
        <v>874</v>
      </c>
      <c r="B1724" s="20" t="s">
        <v>19379</v>
      </c>
      <c r="C1724" s="20" t="s">
        <v>19380</v>
      </c>
      <c r="D1724" s="20" t="s">
        <v>571</v>
      </c>
      <c r="E1724" s="20" t="s">
        <v>876</v>
      </c>
      <c r="F1724" s="20" t="s">
        <v>598</v>
      </c>
      <c r="G1724" s="20" t="s">
        <v>19381</v>
      </c>
      <c r="H1724" s="20" t="s">
        <v>14757</v>
      </c>
      <c r="I1724" s="20" t="s">
        <v>19382</v>
      </c>
      <c r="J1724" s="20" t="s">
        <v>102</v>
      </c>
      <c r="K1724" s="20" t="s">
        <v>14732</v>
      </c>
      <c r="L1724" s="20" t="s">
        <v>19383</v>
      </c>
      <c r="M1724" s="20"/>
      <c r="N1724" s="20" t="s">
        <v>15258</v>
      </c>
      <c r="O1724" s="20" t="s">
        <v>15195</v>
      </c>
      <c r="P1724" s="20" t="s">
        <v>14787</v>
      </c>
      <c r="Q1724" s="20" t="s">
        <v>14283</v>
      </c>
      <c r="R1724" s="20"/>
      <c r="S1724" s="20" t="s">
        <v>19384</v>
      </c>
      <c r="T1724" s="20" t="s">
        <v>14790</v>
      </c>
      <c r="U1724" s="20" t="s">
        <v>16410</v>
      </c>
      <c r="V1724" s="20" t="s">
        <v>16839</v>
      </c>
      <c r="W1724" s="20" t="s">
        <v>19386</v>
      </c>
      <c r="X1724" s="20" t="s">
        <v>14718</v>
      </c>
      <c r="Y1724" s="20" t="s">
        <v>69</v>
      </c>
      <c r="Z1724" s="20"/>
      <c r="AA1724" s="20" t="s">
        <v>14740</v>
      </c>
      <c r="AB1724" s="20" t="s">
        <v>69</v>
      </c>
      <c r="AC1724" s="20" t="s">
        <v>68</v>
      </c>
      <c r="AD1724" s="20" t="s">
        <v>68</v>
      </c>
      <c r="AE1724" s="20" t="s">
        <v>19443</v>
      </c>
      <c r="AF1724" s="20" t="s">
        <v>68</v>
      </c>
      <c r="AG1724" s="20" t="s">
        <v>19444</v>
      </c>
      <c r="AH1724" s="20"/>
      <c r="AI1724" s="20" t="s">
        <v>14875</v>
      </c>
      <c r="AJ1724" s="20"/>
      <c r="AK1724" s="20" t="s">
        <v>14283</v>
      </c>
      <c r="AL1724" s="20" t="s">
        <v>14283</v>
      </c>
      <c r="AM1724" s="20" t="s">
        <v>15199</v>
      </c>
      <c r="AN1724" s="20" t="s">
        <v>105</v>
      </c>
      <c r="AO1724" s="20"/>
    </row>
    <row r="1725" spans="1:41" x14ac:dyDescent="0.2">
      <c r="A1725" s="20" t="s">
        <v>874</v>
      </c>
      <c r="B1725" s="20" t="s">
        <v>19379</v>
      </c>
      <c r="C1725" s="20" t="s">
        <v>19380</v>
      </c>
      <c r="D1725" s="20" t="s">
        <v>571</v>
      </c>
      <c r="E1725" s="20" t="s">
        <v>876</v>
      </c>
      <c r="F1725" s="20" t="s">
        <v>598</v>
      </c>
      <c r="G1725" s="20" t="s">
        <v>19381</v>
      </c>
      <c r="H1725" s="20" t="s">
        <v>14757</v>
      </c>
      <c r="I1725" s="20" t="s">
        <v>19382</v>
      </c>
      <c r="J1725" s="20" t="s">
        <v>102</v>
      </c>
      <c r="K1725" s="20" t="s">
        <v>14732</v>
      </c>
      <c r="L1725" s="20" t="s">
        <v>19383</v>
      </c>
      <c r="M1725" s="20"/>
      <c r="N1725" s="20" t="s">
        <v>15258</v>
      </c>
      <c r="O1725" s="20" t="s">
        <v>15195</v>
      </c>
      <c r="P1725" s="20" t="s">
        <v>14787</v>
      </c>
      <c r="Q1725" s="20" t="s">
        <v>14283</v>
      </c>
      <c r="R1725" s="20"/>
      <c r="S1725" s="20" t="s">
        <v>19384</v>
      </c>
      <c r="T1725" s="20" t="s">
        <v>14790</v>
      </c>
      <c r="U1725" s="20" t="s">
        <v>17273</v>
      </c>
      <c r="V1725" s="20" t="s">
        <v>15463</v>
      </c>
      <c r="W1725" s="20" t="s">
        <v>19386</v>
      </c>
      <c r="X1725" s="20" t="s">
        <v>17148</v>
      </c>
      <c r="Y1725" s="20" t="s">
        <v>69</v>
      </c>
      <c r="Z1725" s="20"/>
      <c r="AA1725" s="20" t="s">
        <v>14740</v>
      </c>
      <c r="AB1725" s="20" t="s">
        <v>69</v>
      </c>
      <c r="AC1725" s="20" t="s">
        <v>68</v>
      </c>
      <c r="AD1725" s="20" t="s">
        <v>68</v>
      </c>
      <c r="AE1725" s="20" t="s">
        <v>19445</v>
      </c>
      <c r="AF1725" s="20" t="s">
        <v>68</v>
      </c>
      <c r="AG1725" s="20" t="s">
        <v>19446</v>
      </c>
      <c r="AH1725" s="20"/>
      <c r="AI1725" s="20" t="s">
        <v>14875</v>
      </c>
      <c r="AJ1725" s="20"/>
      <c r="AK1725" s="20" t="s">
        <v>14283</v>
      </c>
      <c r="AL1725" s="20" t="s">
        <v>14283</v>
      </c>
      <c r="AM1725" s="20" t="s">
        <v>15199</v>
      </c>
      <c r="AN1725" s="20" t="s">
        <v>105</v>
      </c>
      <c r="AO1725" s="20"/>
    </row>
    <row r="1726" spans="1:41" x14ac:dyDescent="0.2">
      <c r="A1726" s="20" t="s">
        <v>874</v>
      </c>
      <c r="B1726" s="20" t="s">
        <v>19379</v>
      </c>
      <c r="C1726" s="20" t="s">
        <v>19380</v>
      </c>
      <c r="D1726" s="20" t="s">
        <v>571</v>
      </c>
      <c r="E1726" s="20" t="s">
        <v>876</v>
      </c>
      <c r="F1726" s="20" t="s">
        <v>598</v>
      </c>
      <c r="G1726" s="20" t="s">
        <v>19381</v>
      </c>
      <c r="H1726" s="20" t="s">
        <v>14757</v>
      </c>
      <c r="I1726" s="20" t="s">
        <v>19382</v>
      </c>
      <c r="J1726" s="20" t="s">
        <v>102</v>
      </c>
      <c r="K1726" s="20" t="s">
        <v>14732</v>
      </c>
      <c r="L1726" s="20" t="s">
        <v>19383</v>
      </c>
      <c r="M1726" s="20"/>
      <c r="N1726" s="20" t="s">
        <v>15258</v>
      </c>
      <c r="O1726" s="20" t="s">
        <v>15195</v>
      </c>
      <c r="P1726" s="20" t="s">
        <v>14787</v>
      </c>
      <c r="Q1726" s="20" t="s">
        <v>14283</v>
      </c>
      <c r="R1726" s="20"/>
      <c r="S1726" s="20" t="s">
        <v>19384</v>
      </c>
      <c r="T1726" s="20" t="s">
        <v>14790</v>
      </c>
      <c r="U1726" s="20" t="s">
        <v>16422</v>
      </c>
      <c r="V1726" s="20" t="s">
        <v>16399</v>
      </c>
      <c r="W1726" s="20" t="s">
        <v>19394</v>
      </c>
      <c r="X1726" s="20" t="s">
        <v>15318</v>
      </c>
      <c r="Y1726" s="20" t="s">
        <v>69</v>
      </c>
      <c r="Z1726" s="20"/>
      <c r="AA1726" s="20" t="s">
        <v>14740</v>
      </c>
      <c r="AB1726" s="20" t="s">
        <v>69</v>
      </c>
      <c r="AC1726" s="20" t="s">
        <v>68</v>
      </c>
      <c r="AD1726" s="20" t="s">
        <v>68</v>
      </c>
      <c r="AE1726" s="20" t="s">
        <v>19447</v>
      </c>
      <c r="AF1726" s="20" t="s">
        <v>68</v>
      </c>
      <c r="AG1726" s="20" t="s">
        <v>19448</v>
      </c>
      <c r="AH1726" s="20"/>
      <c r="AI1726" s="20" t="s">
        <v>14875</v>
      </c>
      <c r="AJ1726" s="20"/>
      <c r="AK1726" s="20" t="s">
        <v>14283</v>
      </c>
      <c r="AL1726" s="20" t="s">
        <v>14283</v>
      </c>
      <c r="AM1726" s="20" t="s">
        <v>15199</v>
      </c>
      <c r="AN1726" s="20" t="s">
        <v>105</v>
      </c>
      <c r="AO1726" s="20"/>
    </row>
    <row r="1727" spans="1:41" x14ac:dyDescent="0.2">
      <c r="A1727" s="20" t="s">
        <v>874</v>
      </c>
      <c r="B1727" s="20" t="s">
        <v>19379</v>
      </c>
      <c r="C1727" s="20" t="s">
        <v>19380</v>
      </c>
      <c r="D1727" s="20" t="s">
        <v>571</v>
      </c>
      <c r="E1727" s="20" t="s">
        <v>876</v>
      </c>
      <c r="F1727" s="20" t="s">
        <v>598</v>
      </c>
      <c r="G1727" s="20" t="s">
        <v>19381</v>
      </c>
      <c r="H1727" s="20" t="s">
        <v>14757</v>
      </c>
      <c r="I1727" s="20" t="s">
        <v>19382</v>
      </c>
      <c r="J1727" s="20" t="s">
        <v>102</v>
      </c>
      <c r="K1727" s="20" t="s">
        <v>14732</v>
      </c>
      <c r="L1727" s="20" t="s">
        <v>19383</v>
      </c>
      <c r="M1727" s="20"/>
      <c r="N1727" s="20" t="s">
        <v>15258</v>
      </c>
      <c r="O1727" s="20" t="s">
        <v>15195</v>
      </c>
      <c r="P1727" s="20" t="s">
        <v>14787</v>
      </c>
      <c r="Q1727" s="20" t="s">
        <v>14283</v>
      </c>
      <c r="R1727" s="20"/>
      <c r="S1727" s="20" t="s">
        <v>19384</v>
      </c>
      <c r="T1727" s="20" t="s">
        <v>14790</v>
      </c>
      <c r="U1727" s="20" t="s">
        <v>17454</v>
      </c>
      <c r="V1727" s="20" t="s">
        <v>19449</v>
      </c>
      <c r="W1727" s="20" t="s">
        <v>17828</v>
      </c>
      <c r="X1727" s="20" t="s">
        <v>19450</v>
      </c>
      <c r="Y1727" s="20" t="s">
        <v>69</v>
      </c>
      <c r="Z1727" s="20"/>
      <c r="AA1727" s="20" t="s">
        <v>14740</v>
      </c>
      <c r="AB1727" s="20" t="s">
        <v>69</v>
      </c>
      <c r="AC1727" s="20" t="s">
        <v>68</v>
      </c>
      <c r="AD1727" s="20" t="s">
        <v>68</v>
      </c>
      <c r="AE1727" s="20" t="s">
        <v>19451</v>
      </c>
      <c r="AF1727" s="20" t="s">
        <v>68</v>
      </c>
      <c r="AG1727" s="20" t="s">
        <v>19452</v>
      </c>
      <c r="AH1727" s="20"/>
      <c r="AI1727" s="20" t="s">
        <v>14875</v>
      </c>
      <c r="AJ1727" s="20"/>
      <c r="AK1727" s="20" t="s">
        <v>14283</v>
      </c>
      <c r="AL1727" s="20" t="s">
        <v>14283</v>
      </c>
      <c r="AM1727" s="20" t="s">
        <v>15199</v>
      </c>
      <c r="AN1727" s="20" t="s">
        <v>105</v>
      </c>
      <c r="AO1727" s="20"/>
    </row>
    <row r="1728" spans="1:41" x14ac:dyDescent="0.2">
      <c r="A1728" s="20" t="s">
        <v>874</v>
      </c>
      <c r="B1728" s="20" t="s">
        <v>19379</v>
      </c>
      <c r="C1728" s="20" t="s">
        <v>19380</v>
      </c>
      <c r="D1728" s="20" t="s">
        <v>571</v>
      </c>
      <c r="E1728" s="20" t="s">
        <v>876</v>
      </c>
      <c r="F1728" s="20" t="s">
        <v>598</v>
      </c>
      <c r="G1728" s="20" t="s">
        <v>19381</v>
      </c>
      <c r="H1728" s="20" t="s">
        <v>14757</v>
      </c>
      <c r="I1728" s="20" t="s">
        <v>19382</v>
      </c>
      <c r="J1728" s="20" t="s">
        <v>102</v>
      </c>
      <c r="K1728" s="20" t="s">
        <v>14732</v>
      </c>
      <c r="L1728" s="20" t="s">
        <v>19383</v>
      </c>
      <c r="M1728" s="20"/>
      <c r="N1728" s="20" t="s">
        <v>15258</v>
      </c>
      <c r="O1728" s="20" t="s">
        <v>15195</v>
      </c>
      <c r="P1728" s="20" t="s">
        <v>14787</v>
      </c>
      <c r="Q1728" s="20" t="s">
        <v>14283</v>
      </c>
      <c r="R1728" s="20"/>
      <c r="S1728" s="20" t="s">
        <v>19384</v>
      </c>
      <c r="T1728" s="20" t="s">
        <v>14790</v>
      </c>
      <c r="U1728" s="20" t="s">
        <v>19453</v>
      </c>
      <c r="V1728" s="20" t="s">
        <v>16399</v>
      </c>
      <c r="W1728" s="20" t="s">
        <v>17828</v>
      </c>
      <c r="X1728" s="20" t="s">
        <v>15317</v>
      </c>
      <c r="Y1728" s="20" t="s">
        <v>69</v>
      </c>
      <c r="Z1728" s="20"/>
      <c r="AA1728" s="20" t="s">
        <v>14740</v>
      </c>
      <c r="AB1728" s="20" t="s">
        <v>69</v>
      </c>
      <c r="AC1728" s="20" t="s">
        <v>68</v>
      </c>
      <c r="AD1728" s="20" t="s">
        <v>68</v>
      </c>
      <c r="AE1728" s="20" t="s">
        <v>19454</v>
      </c>
      <c r="AF1728" s="20" t="s">
        <v>68</v>
      </c>
      <c r="AG1728" s="20" t="s">
        <v>19455</v>
      </c>
      <c r="AH1728" s="20"/>
      <c r="AI1728" s="20" t="s">
        <v>14875</v>
      </c>
      <c r="AJ1728" s="20"/>
      <c r="AK1728" s="20" t="s">
        <v>14283</v>
      </c>
      <c r="AL1728" s="20" t="s">
        <v>14283</v>
      </c>
      <c r="AM1728" s="20" t="s">
        <v>15199</v>
      </c>
      <c r="AN1728" s="20" t="s">
        <v>105</v>
      </c>
      <c r="AO1728" s="20"/>
    </row>
    <row r="1729" spans="1:41" x14ac:dyDescent="0.2">
      <c r="A1729" s="20" t="s">
        <v>874</v>
      </c>
      <c r="B1729" s="20" t="s">
        <v>19379</v>
      </c>
      <c r="C1729" s="20" t="s">
        <v>19380</v>
      </c>
      <c r="D1729" s="20" t="s">
        <v>571</v>
      </c>
      <c r="E1729" s="20" t="s">
        <v>876</v>
      </c>
      <c r="F1729" s="20" t="s">
        <v>598</v>
      </c>
      <c r="G1729" s="20" t="s">
        <v>19381</v>
      </c>
      <c r="H1729" s="20" t="s">
        <v>14757</v>
      </c>
      <c r="I1729" s="20" t="s">
        <v>19382</v>
      </c>
      <c r="J1729" s="20" t="s">
        <v>102</v>
      </c>
      <c r="K1729" s="20" t="s">
        <v>14732</v>
      </c>
      <c r="L1729" s="20" t="s">
        <v>19383</v>
      </c>
      <c r="M1729" s="20"/>
      <c r="N1729" s="20" t="s">
        <v>15258</v>
      </c>
      <c r="O1729" s="20" t="s">
        <v>15195</v>
      </c>
      <c r="P1729" s="20" t="s">
        <v>14787</v>
      </c>
      <c r="Q1729" s="20" t="s">
        <v>14283</v>
      </c>
      <c r="R1729" s="20"/>
      <c r="S1729" s="20" t="s">
        <v>19384</v>
      </c>
      <c r="T1729" s="20" t="s">
        <v>14790</v>
      </c>
      <c r="U1729" s="20" t="s">
        <v>17827</v>
      </c>
      <c r="V1729" s="20" t="s">
        <v>14827</v>
      </c>
      <c r="W1729" s="20" t="s">
        <v>19413</v>
      </c>
      <c r="X1729" s="20" t="s">
        <v>15643</v>
      </c>
      <c r="Y1729" s="20" t="s">
        <v>69</v>
      </c>
      <c r="Z1729" s="20"/>
      <c r="AA1729" s="20" t="s">
        <v>14740</v>
      </c>
      <c r="AB1729" s="20" t="s">
        <v>69</v>
      </c>
      <c r="AC1729" s="20" t="s">
        <v>68</v>
      </c>
      <c r="AD1729" s="20" t="s">
        <v>68</v>
      </c>
      <c r="AE1729" s="20" t="s">
        <v>19456</v>
      </c>
      <c r="AF1729" s="20" t="s">
        <v>68</v>
      </c>
      <c r="AG1729" s="20" t="s">
        <v>19457</v>
      </c>
      <c r="AH1729" s="20"/>
      <c r="AI1729" s="20" t="s">
        <v>14875</v>
      </c>
      <c r="AJ1729" s="20"/>
      <c r="AK1729" s="20" t="s">
        <v>14283</v>
      </c>
      <c r="AL1729" s="20" t="s">
        <v>14283</v>
      </c>
      <c r="AM1729" s="20" t="s">
        <v>15199</v>
      </c>
      <c r="AN1729" s="20" t="s">
        <v>105</v>
      </c>
      <c r="AO1729" s="20"/>
    </row>
    <row r="1730" spans="1:41" x14ac:dyDescent="0.2">
      <c r="A1730" s="20" t="s">
        <v>874</v>
      </c>
      <c r="B1730" s="20" t="s">
        <v>19379</v>
      </c>
      <c r="C1730" s="20" t="s">
        <v>19380</v>
      </c>
      <c r="D1730" s="20" t="s">
        <v>571</v>
      </c>
      <c r="E1730" s="20" t="s">
        <v>876</v>
      </c>
      <c r="F1730" s="20" t="s">
        <v>598</v>
      </c>
      <c r="G1730" s="20" t="s">
        <v>19381</v>
      </c>
      <c r="H1730" s="20" t="s">
        <v>14757</v>
      </c>
      <c r="I1730" s="20" t="s">
        <v>19382</v>
      </c>
      <c r="J1730" s="20" t="s">
        <v>102</v>
      </c>
      <c r="K1730" s="20" t="s">
        <v>14732</v>
      </c>
      <c r="L1730" s="20" t="s">
        <v>19383</v>
      </c>
      <c r="M1730" s="20"/>
      <c r="N1730" s="20" t="s">
        <v>15258</v>
      </c>
      <c r="O1730" s="20" t="s">
        <v>15195</v>
      </c>
      <c r="P1730" s="20" t="s">
        <v>14787</v>
      </c>
      <c r="Q1730" s="20" t="s">
        <v>14283</v>
      </c>
      <c r="R1730" s="20"/>
      <c r="S1730" s="20" t="s">
        <v>19384</v>
      </c>
      <c r="T1730" s="20" t="s">
        <v>14790</v>
      </c>
      <c r="U1730" s="20" t="s">
        <v>15209</v>
      </c>
      <c r="V1730" s="20" t="s">
        <v>19458</v>
      </c>
      <c r="W1730" s="20" t="s">
        <v>17217</v>
      </c>
      <c r="X1730" s="20" t="s">
        <v>18626</v>
      </c>
      <c r="Y1730" s="20" t="s">
        <v>69</v>
      </c>
      <c r="Z1730" s="20"/>
      <c r="AA1730" s="20" t="s">
        <v>14740</v>
      </c>
      <c r="AB1730" s="20" t="s">
        <v>69</v>
      </c>
      <c r="AC1730" s="20" t="s">
        <v>68</v>
      </c>
      <c r="AD1730" s="20" t="s">
        <v>68</v>
      </c>
      <c r="AE1730" s="20" t="s">
        <v>19459</v>
      </c>
      <c r="AF1730" s="20" t="s">
        <v>68</v>
      </c>
      <c r="AG1730" s="20" t="s">
        <v>19460</v>
      </c>
      <c r="AH1730" s="20"/>
      <c r="AI1730" s="20" t="s">
        <v>14875</v>
      </c>
      <c r="AJ1730" s="20"/>
      <c r="AK1730" s="20" t="s">
        <v>14283</v>
      </c>
      <c r="AL1730" s="20" t="s">
        <v>14283</v>
      </c>
      <c r="AM1730" s="20" t="s">
        <v>15199</v>
      </c>
      <c r="AN1730" s="20" t="s">
        <v>105</v>
      </c>
      <c r="AO1730" s="20"/>
    </row>
    <row r="1731" spans="1:41" x14ac:dyDescent="0.2">
      <c r="A1731" s="20" t="s">
        <v>874</v>
      </c>
      <c r="B1731" s="20" t="s">
        <v>19379</v>
      </c>
      <c r="C1731" s="20" t="s">
        <v>19380</v>
      </c>
      <c r="D1731" s="20" t="s">
        <v>571</v>
      </c>
      <c r="E1731" s="20" t="s">
        <v>876</v>
      </c>
      <c r="F1731" s="20" t="s">
        <v>598</v>
      </c>
      <c r="G1731" s="20" t="s">
        <v>19381</v>
      </c>
      <c r="H1731" s="20" t="s">
        <v>14757</v>
      </c>
      <c r="I1731" s="20" t="s">
        <v>19382</v>
      </c>
      <c r="J1731" s="20" t="s">
        <v>102</v>
      </c>
      <c r="K1731" s="20" t="s">
        <v>14732</v>
      </c>
      <c r="L1731" s="20" t="s">
        <v>19383</v>
      </c>
      <c r="M1731" s="20"/>
      <c r="N1731" s="20" t="s">
        <v>15258</v>
      </c>
      <c r="O1731" s="20" t="s">
        <v>15195</v>
      </c>
      <c r="P1731" s="20" t="s">
        <v>14787</v>
      </c>
      <c r="Q1731" s="20" t="s">
        <v>14283</v>
      </c>
      <c r="R1731" s="20"/>
      <c r="S1731" s="20" t="s">
        <v>19384</v>
      </c>
      <c r="T1731" s="20" t="s">
        <v>14790</v>
      </c>
      <c r="U1731" s="20" t="s">
        <v>19100</v>
      </c>
      <c r="V1731" s="20" t="s">
        <v>17610</v>
      </c>
      <c r="W1731" s="20" t="s">
        <v>19413</v>
      </c>
      <c r="X1731" s="20" t="s">
        <v>15697</v>
      </c>
      <c r="Y1731" s="20" t="s">
        <v>69</v>
      </c>
      <c r="Z1731" s="20"/>
      <c r="AA1731" s="20" t="s">
        <v>14740</v>
      </c>
      <c r="AB1731" s="20" t="s">
        <v>69</v>
      </c>
      <c r="AC1731" s="20" t="s">
        <v>68</v>
      </c>
      <c r="AD1731" s="20" t="s">
        <v>68</v>
      </c>
      <c r="AE1731" s="20" t="s">
        <v>19461</v>
      </c>
      <c r="AF1731" s="20" t="s">
        <v>68</v>
      </c>
      <c r="AG1731" s="20" t="s">
        <v>19462</v>
      </c>
      <c r="AH1731" s="20"/>
      <c r="AI1731" s="20" t="s">
        <v>14875</v>
      </c>
      <c r="AJ1731" s="20"/>
      <c r="AK1731" s="20" t="s">
        <v>14283</v>
      </c>
      <c r="AL1731" s="20" t="s">
        <v>14283</v>
      </c>
      <c r="AM1731" s="20" t="s">
        <v>15199</v>
      </c>
      <c r="AN1731" s="20" t="s">
        <v>105</v>
      </c>
      <c r="AO1731" s="20"/>
    </row>
    <row r="1732" spans="1:41" x14ac:dyDescent="0.2">
      <c r="A1732" s="20" t="s">
        <v>874</v>
      </c>
      <c r="B1732" s="20" t="s">
        <v>19379</v>
      </c>
      <c r="C1732" s="20" t="s">
        <v>19380</v>
      </c>
      <c r="D1732" s="20" t="s">
        <v>571</v>
      </c>
      <c r="E1732" s="20" t="s">
        <v>876</v>
      </c>
      <c r="F1732" s="20" t="s">
        <v>598</v>
      </c>
      <c r="G1732" s="20" t="s">
        <v>19381</v>
      </c>
      <c r="H1732" s="20" t="s">
        <v>14757</v>
      </c>
      <c r="I1732" s="20" t="s">
        <v>19382</v>
      </c>
      <c r="J1732" s="20" t="s">
        <v>102</v>
      </c>
      <c r="K1732" s="20" t="s">
        <v>14732</v>
      </c>
      <c r="L1732" s="20" t="s">
        <v>19383</v>
      </c>
      <c r="M1732" s="20"/>
      <c r="N1732" s="20" t="s">
        <v>15258</v>
      </c>
      <c r="O1732" s="20" t="s">
        <v>15195</v>
      </c>
      <c r="P1732" s="20" t="s">
        <v>14787</v>
      </c>
      <c r="Q1732" s="20" t="s">
        <v>14283</v>
      </c>
      <c r="R1732" s="20"/>
      <c r="S1732" s="20" t="s">
        <v>19384</v>
      </c>
      <c r="T1732" s="20" t="s">
        <v>14790</v>
      </c>
      <c r="U1732" s="20" t="s">
        <v>16422</v>
      </c>
      <c r="V1732" s="20" t="s">
        <v>14799</v>
      </c>
      <c r="W1732" s="20" t="s">
        <v>19386</v>
      </c>
      <c r="X1732" s="20" t="s">
        <v>15643</v>
      </c>
      <c r="Y1732" s="20" t="s">
        <v>69</v>
      </c>
      <c r="Z1732" s="20"/>
      <c r="AA1732" s="20" t="s">
        <v>14740</v>
      </c>
      <c r="AB1732" s="20" t="s">
        <v>69</v>
      </c>
      <c r="AC1732" s="20" t="s">
        <v>68</v>
      </c>
      <c r="AD1732" s="20" t="s">
        <v>68</v>
      </c>
      <c r="AE1732" s="20" t="s">
        <v>19463</v>
      </c>
      <c r="AF1732" s="20" t="s">
        <v>68</v>
      </c>
      <c r="AG1732" s="20" t="s">
        <v>19464</v>
      </c>
      <c r="AH1732" s="20"/>
      <c r="AI1732" s="20" t="s">
        <v>14875</v>
      </c>
      <c r="AJ1732" s="20"/>
      <c r="AK1732" s="20" t="s">
        <v>14283</v>
      </c>
      <c r="AL1732" s="20" t="s">
        <v>14283</v>
      </c>
      <c r="AM1732" s="20" t="s">
        <v>15199</v>
      </c>
      <c r="AN1732" s="20" t="s">
        <v>105</v>
      </c>
      <c r="AO1732" s="20"/>
    </row>
    <row r="1733" spans="1:41" x14ac:dyDescent="0.2">
      <c r="A1733" s="20" t="s">
        <v>874</v>
      </c>
      <c r="B1733" s="20" t="s">
        <v>19379</v>
      </c>
      <c r="C1733" s="20" t="s">
        <v>19380</v>
      </c>
      <c r="D1733" s="20" t="s">
        <v>571</v>
      </c>
      <c r="E1733" s="20" t="s">
        <v>876</v>
      </c>
      <c r="F1733" s="20" t="s">
        <v>598</v>
      </c>
      <c r="G1733" s="20" t="s">
        <v>19381</v>
      </c>
      <c r="H1733" s="20" t="s">
        <v>14757</v>
      </c>
      <c r="I1733" s="20" t="s">
        <v>19382</v>
      </c>
      <c r="J1733" s="20" t="s">
        <v>102</v>
      </c>
      <c r="K1733" s="20" t="s">
        <v>14732</v>
      </c>
      <c r="L1733" s="20" t="s">
        <v>19383</v>
      </c>
      <c r="M1733" s="20"/>
      <c r="N1733" s="20" t="s">
        <v>15258</v>
      </c>
      <c r="O1733" s="20" t="s">
        <v>15195</v>
      </c>
      <c r="P1733" s="20" t="s">
        <v>14787</v>
      </c>
      <c r="Q1733" s="20" t="s">
        <v>14283</v>
      </c>
      <c r="R1733" s="20"/>
      <c r="S1733" s="20" t="s">
        <v>19384</v>
      </c>
      <c r="T1733" s="20" t="s">
        <v>14790</v>
      </c>
      <c r="U1733" s="20" t="s">
        <v>19453</v>
      </c>
      <c r="V1733" s="20" t="s">
        <v>19063</v>
      </c>
      <c r="W1733" s="20" t="s">
        <v>19386</v>
      </c>
      <c r="X1733" s="20" t="s">
        <v>15744</v>
      </c>
      <c r="Y1733" s="20" t="s">
        <v>69</v>
      </c>
      <c r="Z1733" s="20"/>
      <c r="AA1733" s="20" t="s">
        <v>14740</v>
      </c>
      <c r="AB1733" s="20" t="s">
        <v>69</v>
      </c>
      <c r="AC1733" s="20" t="s">
        <v>68</v>
      </c>
      <c r="AD1733" s="20" t="s">
        <v>68</v>
      </c>
      <c r="AE1733" s="20" t="s">
        <v>19465</v>
      </c>
      <c r="AF1733" s="20" t="s">
        <v>68</v>
      </c>
      <c r="AG1733" s="20" t="s">
        <v>19466</v>
      </c>
      <c r="AH1733" s="20"/>
      <c r="AI1733" s="20" t="s">
        <v>14875</v>
      </c>
      <c r="AJ1733" s="20"/>
      <c r="AK1733" s="20" t="s">
        <v>14283</v>
      </c>
      <c r="AL1733" s="20" t="s">
        <v>14283</v>
      </c>
      <c r="AM1733" s="20" t="s">
        <v>15199</v>
      </c>
      <c r="AN1733" s="20" t="s">
        <v>105</v>
      </c>
      <c r="AO1733" s="20"/>
    </row>
    <row r="1734" spans="1:41" x14ac:dyDescent="0.2">
      <c r="A1734" s="20" t="s">
        <v>874</v>
      </c>
      <c r="B1734" s="20" t="s">
        <v>19379</v>
      </c>
      <c r="C1734" s="20" t="s">
        <v>19380</v>
      </c>
      <c r="D1734" s="20" t="s">
        <v>571</v>
      </c>
      <c r="E1734" s="20" t="s">
        <v>876</v>
      </c>
      <c r="F1734" s="20" t="s">
        <v>598</v>
      </c>
      <c r="G1734" s="20" t="s">
        <v>19381</v>
      </c>
      <c r="H1734" s="20" t="s">
        <v>14757</v>
      </c>
      <c r="I1734" s="20" t="s">
        <v>19382</v>
      </c>
      <c r="J1734" s="20" t="s">
        <v>102</v>
      </c>
      <c r="K1734" s="20" t="s">
        <v>14732</v>
      </c>
      <c r="L1734" s="20" t="s">
        <v>19383</v>
      </c>
      <c r="M1734" s="20"/>
      <c r="N1734" s="20" t="s">
        <v>15258</v>
      </c>
      <c r="O1734" s="20" t="s">
        <v>15195</v>
      </c>
      <c r="P1734" s="20" t="s">
        <v>14787</v>
      </c>
      <c r="Q1734" s="20" t="s">
        <v>14283</v>
      </c>
      <c r="R1734" s="20"/>
      <c r="S1734" s="20" t="s">
        <v>19384</v>
      </c>
      <c r="T1734" s="20" t="s">
        <v>14790</v>
      </c>
      <c r="U1734" s="20" t="s">
        <v>19453</v>
      </c>
      <c r="V1734" s="20" t="s">
        <v>14799</v>
      </c>
      <c r="W1734" s="20" t="s">
        <v>17828</v>
      </c>
      <c r="X1734" s="20" t="s">
        <v>15744</v>
      </c>
      <c r="Y1734" s="20" t="s">
        <v>69</v>
      </c>
      <c r="Z1734" s="20"/>
      <c r="AA1734" s="20" t="s">
        <v>14740</v>
      </c>
      <c r="AB1734" s="20" t="s">
        <v>69</v>
      </c>
      <c r="AC1734" s="20" t="s">
        <v>68</v>
      </c>
      <c r="AD1734" s="20" t="s">
        <v>68</v>
      </c>
      <c r="AE1734" s="20" t="s">
        <v>19467</v>
      </c>
      <c r="AF1734" s="20" t="s">
        <v>68</v>
      </c>
      <c r="AG1734" s="20" t="s">
        <v>19468</v>
      </c>
      <c r="AH1734" s="20"/>
      <c r="AI1734" s="20" t="s">
        <v>14875</v>
      </c>
      <c r="AJ1734" s="20"/>
      <c r="AK1734" s="20" t="s">
        <v>14283</v>
      </c>
      <c r="AL1734" s="20" t="s">
        <v>14283</v>
      </c>
      <c r="AM1734" s="20" t="s">
        <v>15199</v>
      </c>
      <c r="AN1734" s="20" t="s">
        <v>105</v>
      </c>
      <c r="AO1734" s="20"/>
    </row>
    <row r="1735" spans="1:41" x14ac:dyDescent="0.2">
      <c r="A1735" s="20" t="s">
        <v>874</v>
      </c>
      <c r="B1735" s="20" t="s">
        <v>19379</v>
      </c>
      <c r="C1735" s="20" t="s">
        <v>19380</v>
      </c>
      <c r="D1735" s="20" t="s">
        <v>571</v>
      </c>
      <c r="E1735" s="20" t="s">
        <v>876</v>
      </c>
      <c r="F1735" s="20" t="s">
        <v>598</v>
      </c>
      <c r="G1735" s="20" t="s">
        <v>19381</v>
      </c>
      <c r="H1735" s="20" t="s">
        <v>14757</v>
      </c>
      <c r="I1735" s="20" t="s">
        <v>19382</v>
      </c>
      <c r="J1735" s="20" t="s">
        <v>102</v>
      </c>
      <c r="K1735" s="20" t="s">
        <v>14732</v>
      </c>
      <c r="L1735" s="20" t="s">
        <v>19383</v>
      </c>
      <c r="M1735" s="20"/>
      <c r="N1735" s="20" t="s">
        <v>15258</v>
      </c>
      <c r="O1735" s="20" t="s">
        <v>15195</v>
      </c>
      <c r="P1735" s="20" t="s">
        <v>14787</v>
      </c>
      <c r="Q1735" s="20" t="s">
        <v>14283</v>
      </c>
      <c r="R1735" s="20"/>
      <c r="S1735" s="20" t="s">
        <v>19384</v>
      </c>
      <c r="T1735" s="20" t="s">
        <v>14790</v>
      </c>
      <c r="U1735" s="20" t="s">
        <v>19469</v>
      </c>
      <c r="V1735" s="20" t="s">
        <v>14799</v>
      </c>
      <c r="W1735" s="20" t="s">
        <v>19386</v>
      </c>
      <c r="X1735" s="20" t="s">
        <v>18626</v>
      </c>
      <c r="Y1735" s="20" t="s">
        <v>69</v>
      </c>
      <c r="Z1735" s="20"/>
      <c r="AA1735" s="20" t="s">
        <v>14740</v>
      </c>
      <c r="AB1735" s="20" t="s">
        <v>69</v>
      </c>
      <c r="AC1735" s="20" t="s">
        <v>68</v>
      </c>
      <c r="AD1735" s="20" t="s">
        <v>68</v>
      </c>
      <c r="AE1735" s="20" t="s">
        <v>19470</v>
      </c>
      <c r="AF1735" s="20" t="s">
        <v>68</v>
      </c>
      <c r="AG1735" s="20" t="s">
        <v>19471</v>
      </c>
      <c r="AH1735" s="20"/>
      <c r="AI1735" s="20" t="s">
        <v>14875</v>
      </c>
      <c r="AJ1735" s="20"/>
      <c r="AK1735" s="20" t="s">
        <v>14283</v>
      </c>
      <c r="AL1735" s="20" t="s">
        <v>14283</v>
      </c>
      <c r="AM1735" s="20" t="s">
        <v>15199</v>
      </c>
      <c r="AN1735" s="20" t="s">
        <v>105</v>
      </c>
      <c r="AO1735" s="20"/>
    </row>
    <row r="1736" spans="1:41" x14ac:dyDescent="0.2">
      <c r="A1736" s="20" t="s">
        <v>874</v>
      </c>
      <c r="B1736" s="20" t="s">
        <v>19379</v>
      </c>
      <c r="C1736" s="20" t="s">
        <v>19380</v>
      </c>
      <c r="D1736" s="20" t="s">
        <v>571</v>
      </c>
      <c r="E1736" s="20" t="s">
        <v>876</v>
      </c>
      <c r="F1736" s="20" t="s">
        <v>598</v>
      </c>
      <c r="G1736" s="20" t="s">
        <v>19381</v>
      </c>
      <c r="H1736" s="20" t="s">
        <v>14757</v>
      </c>
      <c r="I1736" s="20" t="s">
        <v>19382</v>
      </c>
      <c r="J1736" s="20" t="s">
        <v>102</v>
      </c>
      <c r="K1736" s="20" t="s">
        <v>14732</v>
      </c>
      <c r="L1736" s="20" t="s">
        <v>19383</v>
      </c>
      <c r="M1736" s="20"/>
      <c r="N1736" s="20" t="s">
        <v>15258</v>
      </c>
      <c r="O1736" s="20" t="s">
        <v>15195</v>
      </c>
      <c r="P1736" s="20" t="s">
        <v>14787</v>
      </c>
      <c r="Q1736" s="20" t="s">
        <v>14283</v>
      </c>
      <c r="R1736" s="20"/>
      <c r="S1736" s="20" t="s">
        <v>19384</v>
      </c>
      <c r="T1736" s="20" t="s">
        <v>14790</v>
      </c>
      <c r="U1736" s="20" t="s">
        <v>19469</v>
      </c>
      <c r="V1736" s="20" t="s">
        <v>19472</v>
      </c>
      <c r="W1736" s="20" t="s">
        <v>19386</v>
      </c>
      <c r="X1736" s="20" t="s">
        <v>15318</v>
      </c>
      <c r="Y1736" s="20" t="s">
        <v>69</v>
      </c>
      <c r="Z1736" s="20"/>
      <c r="AA1736" s="20" t="s">
        <v>14740</v>
      </c>
      <c r="AB1736" s="20" t="s">
        <v>69</v>
      </c>
      <c r="AC1736" s="20" t="s">
        <v>68</v>
      </c>
      <c r="AD1736" s="20" t="s">
        <v>68</v>
      </c>
      <c r="AE1736" s="20" t="s">
        <v>19473</v>
      </c>
      <c r="AF1736" s="20" t="s">
        <v>68</v>
      </c>
      <c r="AG1736" s="20" t="s">
        <v>19474</v>
      </c>
      <c r="AH1736" s="20"/>
      <c r="AI1736" s="20" t="s">
        <v>14875</v>
      </c>
      <c r="AJ1736" s="20"/>
      <c r="AK1736" s="20" t="s">
        <v>14283</v>
      </c>
      <c r="AL1736" s="20" t="s">
        <v>14283</v>
      </c>
      <c r="AM1736" s="20" t="s">
        <v>15199</v>
      </c>
      <c r="AN1736" s="20" t="s">
        <v>105</v>
      </c>
      <c r="AO1736" s="20"/>
    </row>
    <row r="1737" spans="1:41" x14ac:dyDescent="0.2">
      <c r="A1737" s="20" t="s">
        <v>874</v>
      </c>
      <c r="B1737" s="20" t="s">
        <v>19379</v>
      </c>
      <c r="C1737" s="20" t="s">
        <v>19380</v>
      </c>
      <c r="D1737" s="20" t="s">
        <v>571</v>
      </c>
      <c r="E1737" s="20" t="s">
        <v>876</v>
      </c>
      <c r="F1737" s="20" t="s">
        <v>598</v>
      </c>
      <c r="G1737" s="20" t="s">
        <v>19381</v>
      </c>
      <c r="H1737" s="20" t="s">
        <v>14757</v>
      </c>
      <c r="I1737" s="20" t="s">
        <v>19382</v>
      </c>
      <c r="J1737" s="20" t="s">
        <v>102</v>
      </c>
      <c r="K1737" s="20" t="s">
        <v>14732</v>
      </c>
      <c r="L1737" s="20" t="s">
        <v>19383</v>
      </c>
      <c r="M1737" s="20"/>
      <c r="N1737" s="20" t="s">
        <v>15258</v>
      </c>
      <c r="O1737" s="20" t="s">
        <v>15195</v>
      </c>
      <c r="P1737" s="20" t="s">
        <v>14787</v>
      </c>
      <c r="Q1737" s="20" t="s">
        <v>14283</v>
      </c>
      <c r="R1737" s="20"/>
      <c r="S1737" s="20" t="s">
        <v>19384</v>
      </c>
      <c r="T1737" s="20" t="s">
        <v>14790</v>
      </c>
      <c r="U1737" s="20" t="s">
        <v>19469</v>
      </c>
      <c r="V1737" s="20" t="s">
        <v>14799</v>
      </c>
      <c r="W1737" s="20" t="s">
        <v>17828</v>
      </c>
      <c r="X1737" s="20" t="s">
        <v>17177</v>
      </c>
      <c r="Y1737" s="20" t="s">
        <v>69</v>
      </c>
      <c r="Z1737" s="20"/>
      <c r="AA1737" s="20" t="s">
        <v>14740</v>
      </c>
      <c r="AB1737" s="20" t="s">
        <v>69</v>
      </c>
      <c r="AC1737" s="20" t="s">
        <v>68</v>
      </c>
      <c r="AD1737" s="20" t="s">
        <v>68</v>
      </c>
      <c r="AE1737" s="20" t="s">
        <v>19475</v>
      </c>
      <c r="AF1737" s="20" t="s">
        <v>68</v>
      </c>
      <c r="AG1737" s="20" t="s">
        <v>19476</v>
      </c>
      <c r="AH1737" s="20"/>
      <c r="AI1737" s="20" t="s">
        <v>14875</v>
      </c>
      <c r="AJ1737" s="20"/>
      <c r="AK1737" s="20" t="s">
        <v>14283</v>
      </c>
      <c r="AL1737" s="20" t="s">
        <v>14283</v>
      </c>
      <c r="AM1737" s="20" t="s">
        <v>15199</v>
      </c>
      <c r="AN1737" s="20" t="s">
        <v>105</v>
      </c>
      <c r="AO1737" s="20"/>
    </row>
    <row r="1738" spans="1:41" x14ac:dyDescent="0.2">
      <c r="A1738" s="20" t="s">
        <v>874</v>
      </c>
      <c r="B1738" s="20" t="s">
        <v>19379</v>
      </c>
      <c r="C1738" s="20" t="s">
        <v>19380</v>
      </c>
      <c r="D1738" s="20" t="s">
        <v>571</v>
      </c>
      <c r="E1738" s="20" t="s">
        <v>876</v>
      </c>
      <c r="F1738" s="20" t="s">
        <v>598</v>
      </c>
      <c r="G1738" s="20" t="s">
        <v>19381</v>
      </c>
      <c r="H1738" s="20" t="s">
        <v>14757</v>
      </c>
      <c r="I1738" s="20" t="s">
        <v>19382</v>
      </c>
      <c r="J1738" s="20" t="s">
        <v>102</v>
      </c>
      <c r="K1738" s="20" t="s">
        <v>14732</v>
      </c>
      <c r="L1738" s="20" t="s">
        <v>19383</v>
      </c>
      <c r="M1738" s="20"/>
      <c r="N1738" s="20" t="s">
        <v>14786</v>
      </c>
      <c r="O1738" s="20" t="s">
        <v>15195</v>
      </c>
      <c r="P1738" s="20" t="s">
        <v>14787</v>
      </c>
      <c r="Q1738" s="20" t="s">
        <v>14283</v>
      </c>
      <c r="R1738" s="20"/>
      <c r="S1738" s="20" t="s">
        <v>19384</v>
      </c>
      <c r="T1738" s="20" t="s">
        <v>14790</v>
      </c>
      <c r="U1738" s="20" t="s">
        <v>19011</v>
      </c>
      <c r="V1738" s="20" t="s">
        <v>16070</v>
      </c>
      <c r="W1738" s="20" t="s">
        <v>17828</v>
      </c>
      <c r="X1738" s="20" t="s">
        <v>17195</v>
      </c>
      <c r="Y1738" s="20" t="s">
        <v>69</v>
      </c>
      <c r="Z1738" s="20"/>
      <c r="AA1738" s="20" t="s">
        <v>14740</v>
      </c>
      <c r="AB1738" s="20" t="s">
        <v>69</v>
      </c>
      <c r="AC1738" s="20" t="s">
        <v>68</v>
      </c>
      <c r="AD1738" s="20" t="s">
        <v>68</v>
      </c>
      <c r="AE1738" s="20" t="s">
        <v>19477</v>
      </c>
      <c r="AF1738" s="20" t="s">
        <v>68</v>
      </c>
      <c r="AG1738" s="20" t="s">
        <v>19478</v>
      </c>
      <c r="AH1738" s="20"/>
      <c r="AI1738" s="20" t="s">
        <v>14875</v>
      </c>
      <c r="AJ1738" s="20"/>
      <c r="AK1738" s="20" t="s">
        <v>14283</v>
      </c>
      <c r="AL1738" s="20" t="s">
        <v>14283</v>
      </c>
      <c r="AM1738" s="20" t="s">
        <v>15199</v>
      </c>
      <c r="AN1738" s="20" t="s">
        <v>105</v>
      </c>
      <c r="AO1738" s="20"/>
    </row>
    <row r="1739" spans="1:41" x14ac:dyDescent="0.2">
      <c r="A1739" s="20" t="s">
        <v>874</v>
      </c>
      <c r="B1739" s="20" t="s">
        <v>19379</v>
      </c>
      <c r="C1739" s="20" t="s">
        <v>19380</v>
      </c>
      <c r="D1739" s="20" t="s">
        <v>571</v>
      </c>
      <c r="E1739" s="20" t="s">
        <v>876</v>
      </c>
      <c r="F1739" s="20" t="s">
        <v>598</v>
      </c>
      <c r="G1739" s="20" t="s">
        <v>19381</v>
      </c>
      <c r="H1739" s="20" t="s">
        <v>14757</v>
      </c>
      <c r="I1739" s="20" t="s">
        <v>19382</v>
      </c>
      <c r="J1739" s="20" t="s">
        <v>102</v>
      </c>
      <c r="K1739" s="20" t="s">
        <v>14732</v>
      </c>
      <c r="L1739" s="20" t="s">
        <v>19383</v>
      </c>
      <c r="M1739" s="20"/>
      <c r="N1739" s="20" t="s">
        <v>14786</v>
      </c>
      <c r="O1739" s="20" t="s">
        <v>15195</v>
      </c>
      <c r="P1739" s="20" t="s">
        <v>14787</v>
      </c>
      <c r="Q1739" s="20" t="s">
        <v>14283</v>
      </c>
      <c r="R1739" s="20"/>
      <c r="S1739" s="20" t="s">
        <v>19384</v>
      </c>
      <c r="T1739" s="20" t="s">
        <v>14790</v>
      </c>
      <c r="U1739" s="20" t="s">
        <v>16951</v>
      </c>
      <c r="V1739" s="20" t="s">
        <v>19479</v>
      </c>
      <c r="W1739" s="20" t="s">
        <v>17828</v>
      </c>
      <c r="X1739" s="20" t="s">
        <v>15236</v>
      </c>
      <c r="Y1739" s="20" t="s">
        <v>69</v>
      </c>
      <c r="Z1739" s="20"/>
      <c r="AA1739" s="20" t="s">
        <v>14740</v>
      </c>
      <c r="AB1739" s="20" t="s">
        <v>69</v>
      </c>
      <c r="AC1739" s="20" t="s">
        <v>68</v>
      </c>
      <c r="AD1739" s="20" t="s">
        <v>68</v>
      </c>
      <c r="AE1739" s="20" t="s">
        <v>19480</v>
      </c>
      <c r="AF1739" s="20" t="s">
        <v>68</v>
      </c>
      <c r="AG1739" s="20" t="s">
        <v>19481</v>
      </c>
      <c r="AH1739" s="20"/>
      <c r="AI1739" s="20" t="s">
        <v>14875</v>
      </c>
      <c r="AJ1739" s="20"/>
      <c r="AK1739" s="20" t="s">
        <v>14283</v>
      </c>
      <c r="AL1739" s="20" t="s">
        <v>14283</v>
      </c>
      <c r="AM1739" s="20" t="s">
        <v>15199</v>
      </c>
      <c r="AN1739" s="20" t="s">
        <v>105</v>
      </c>
      <c r="AO1739" s="20"/>
    </row>
    <row r="1740" spans="1:41" x14ac:dyDescent="0.2">
      <c r="A1740" s="20" t="s">
        <v>874</v>
      </c>
      <c r="B1740" s="20" t="s">
        <v>19379</v>
      </c>
      <c r="C1740" s="20" t="s">
        <v>19380</v>
      </c>
      <c r="D1740" s="20" t="s">
        <v>571</v>
      </c>
      <c r="E1740" s="20" t="s">
        <v>876</v>
      </c>
      <c r="F1740" s="20" t="s">
        <v>598</v>
      </c>
      <c r="G1740" s="20" t="s">
        <v>19381</v>
      </c>
      <c r="H1740" s="20" t="s">
        <v>14757</v>
      </c>
      <c r="I1740" s="20" t="s">
        <v>19382</v>
      </c>
      <c r="J1740" s="20" t="s">
        <v>102</v>
      </c>
      <c r="K1740" s="20" t="s">
        <v>14732</v>
      </c>
      <c r="L1740" s="20" t="s">
        <v>19383</v>
      </c>
      <c r="M1740" s="20"/>
      <c r="N1740" s="20" t="s">
        <v>14786</v>
      </c>
      <c r="O1740" s="20" t="s">
        <v>15195</v>
      </c>
      <c r="P1740" s="20" t="s">
        <v>14787</v>
      </c>
      <c r="Q1740" s="20" t="s">
        <v>14283</v>
      </c>
      <c r="R1740" s="20"/>
      <c r="S1740" s="20" t="s">
        <v>19384</v>
      </c>
      <c r="T1740" s="20" t="s">
        <v>14790</v>
      </c>
      <c r="U1740" s="20" t="s">
        <v>16951</v>
      </c>
      <c r="V1740" s="20" t="s">
        <v>19405</v>
      </c>
      <c r="W1740" s="20" t="s">
        <v>17828</v>
      </c>
      <c r="X1740" s="20" t="s">
        <v>16863</v>
      </c>
      <c r="Y1740" s="20" t="s">
        <v>69</v>
      </c>
      <c r="Z1740" s="20"/>
      <c r="AA1740" s="20" t="s">
        <v>14740</v>
      </c>
      <c r="AB1740" s="20" t="s">
        <v>69</v>
      </c>
      <c r="AC1740" s="20" t="s">
        <v>68</v>
      </c>
      <c r="AD1740" s="20" t="s">
        <v>68</v>
      </c>
      <c r="AE1740" s="20" t="s">
        <v>19482</v>
      </c>
      <c r="AF1740" s="20" t="s">
        <v>68</v>
      </c>
      <c r="AG1740" s="20" t="s">
        <v>19483</v>
      </c>
      <c r="AH1740" s="20"/>
      <c r="AI1740" s="20" t="s">
        <v>14875</v>
      </c>
      <c r="AJ1740" s="20"/>
      <c r="AK1740" s="20" t="s">
        <v>14283</v>
      </c>
      <c r="AL1740" s="20" t="s">
        <v>14283</v>
      </c>
      <c r="AM1740" s="20" t="s">
        <v>15199</v>
      </c>
      <c r="AN1740" s="20" t="s">
        <v>105</v>
      </c>
      <c r="AO1740" s="20"/>
    </row>
    <row r="1741" spans="1:41" x14ac:dyDescent="0.2">
      <c r="A1741" s="20" t="s">
        <v>874</v>
      </c>
      <c r="B1741" s="20" t="s">
        <v>19379</v>
      </c>
      <c r="C1741" s="20" t="s">
        <v>19380</v>
      </c>
      <c r="D1741" s="20" t="s">
        <v>571</v>
      </c>
      <c r="E1741" s="20" t="s">
        <v>876</v>
      </c>
      <c r="F1741" s="20" t="s">
        <v>598</v>
      </c>
      <c r="G1741" s="20" t="s">
        <v>19381</v>
      </c>
      <c r="H1741" s="20" t="s">
        <v>14757</v>
      </c>
      <c r="I1741" s="20" t="s">
        <v>19382</v>
      </c>
      <c r="J1741" s="20" t="s">
        <v>102</v>
      </c>
      <c r="K1741" s="20" t="s">
        <v>14732</v>
      </c>
      <c r="L1741" s="20" t="s">
        <v>19383</v>
      </c>
      <c r="M1741" s="20"/>
      <c r="N1741" s="20" t="s">
        <v>14786</v>
      </c>
      <c r="O1741" s="20" t="s">
        <v>15195</v>
      </c>
      <c r="P1741" s="20" t="s">
        <v>14787</v>
      </c>
      <c r="Q1741" s="20" t="s">
        <v>14283</v>
      </c>
      <c r="R1741" s="20"/>
      <c r="S1741" s="20" t="s">
        <v>19384</v>
      </c>
      <c r="T1741" s="20" t="s">
        <v>14790</v>
      </c>
      <c r="U1741" s="20" t="s">
        <v>17273</v>
      </c>
      <c r="V1741" s="20" t="s">
        <v>16287</v>
      </c>
      <c r="W1741" s="20" t="s">
        <v>19386</v>
      </c>
      <c r="X1741" s="20" t="s">
        <v>17250</v>
      </c>
      <c r="Y1741" s="20" t="s">
        <v>69</v>
      </c>
      <c r="Z1741" s="20"/>
      <c r="AA1741" s="20" t="s">
        <v>14740</v>
      </c>
      <c r="AB1741" s="20" t="s">
        <v>69</v>
      </c>
      <c r="AC1741" s="20" t="s">
        <v>68</v>
      </c>
      <c r="AD1741" s="20" t="s">
        <v>68</v>
      </c>
      <c r="AE1741" s="20" t="s">
        <v>19484</v>
      </c>
      <c r="AF1741" s="20" t="s">
        <v>68</v>
      </c>
      <c r="AG1741" s="20" t="s">
        <v>19485</v>
      </c>
      <c r="AH1741" s="20"/>
      <c r="AI1741" s="20" t="s">
        <v>14875</v>
      </c>
      <c r="AJ1741" s="20"/>
      <c r="AK1741" s="20" t="s">
        <v>14283</v>
      </c>
      <c r="AL1741" s="20" t="s">
        <v>14283</v>
      </c>
      <c r="AM1741" s="20" t="s">
        <v>15199</v>
      </c>
      <c r="AN1741" s="20" t="s">
        <v>105</v>
      </c>
      <c r="AO1741" s="20"/>
    </row>
    <row r="1742" spans="1:41" x14ac:dyDescent="0.2">
      <c r="A1742" s="20" t="s">
        <v>874</v>
      </c>
      <c r="B1742" s="20" t="s">
        <v>19379</v>
      </c>
      <c r="C1742" s="20" t="s">
        <v>19380</v>
      </c>
      <c r="D1742" s="20" t="s">
        <v>571</v>
      </c>
      <c r="E1742" s="20" t="s">
        <v>876</v>
      </c>
      <c r="F1742" s="20" t="s">
        <v>598</v>
      </c>
      <c r="G1742" s="20" t="s">
        <v>19381</v>
      </c>
      <c r="H1742" s="20" t="s">
        <v>14757</v>
      </c>
      <c r="I1742" s="20" t="s">
        <v>19382</v>
      </c>
      <c r="J1742" s="20" t="s">
        <v>102</v>
      </c>
      <c r="K1742" s="20" t="s">
        <v>14732</v>
      </c>
      <c r="L1742" s="20" t="s">
        <v>19383</v>
      </c>
      <c r="M1742" s="20"/>
      <c r="N1742" s="20" t="s">
        <v>14786</v>
      </c>
      <c r="O1742" s="20" t="s">
        <v>15195</v>
      </c>
      <c r="P1742" s="20" t="s">
        <v>14787</v>
      </c>
      <c r="Q1742" s="20" t="s">
        <v>14283</v>
      </c>
      <c r="R1742" s="20"/>
      <c r="S1742" s="20" t="s">
        <v>19384</v>
      </c>
      <c r="T1742" s="20" t="s">
        <v>14790</v>
      </c>
      <c r="U1742" s="20" t="s">
        <v>17454</v>
      </c>
      <c r="V1742" s="20" t="s">
        <v>16184</v>
      </c>
      <c r="W1742" s="20" t="s">
        <v>17828</v>
      </c>
      <c r="X1742" s="20" t="s">
        <v>19450</v>
      </c>
      <c r="Y1742" s="20" t="s">
        <v>69</v>
      </c>
      <c r="Z1742" s="20"/>
      <c r="AA1742" s="20" t="s">
        <v>14740</v>
      </c>
      <c r="AB1742" s="20" t="s">
        <v>69</v>
      </c>
      <c r="AC1742" s="20" t="s">
        <v>68</v>
      </c>
      <c r="AD1742" s="20" t="s">
        <v>68</v>
      </c>
      <c r="AE1742" s="20" t="s">
        <v>19486</v>
      </c>
      <c r="AF1742" s="20" t="s">
        <v>68</v>
      </c>
      <c r="AG1742" s="20" t="s">
        <v>19487</v>
      </c>
      <c r="AH1742" s="20"/>
      <c r="AI1742" s="20" t="s">
        <v>14875</v>
      </c>
      <c r="AJ1742" s="20"/>
      <c r="AK1742" s="20" t="s">
        <v>14283</v>
      </c>
      <c r="AL1742" s="20" t="s">
        <v>14283</v>
      </c>
      <c r="AM1742" s="20" t="s">
        <v>15199</v>
      </c>
      <c r="AN1742" s="20" t="s">
        <v>105</v>
      </c>
      <c r="AO1742" s="20"/>
    </row>
    <row r="1743" spans="1:41" x14ac:dyDescent="0.2">
      <c r="A1743" s="20" t="s">
        <v>903</v>
      </c>
      <c r="B1743" s="20" t="s">
        <v>19488</v>
      </c>
      <c r="C1743" s="20" t="s">
        <v>15747</v>
      </c>
      <c r="D1743" s="20" t="s">
        <v>571</v>
      </c>
      <c r="E1743" s="20" t="s">
        <v>906</v>
      </c>
      <c r="F1743" s="20" t="s">
        <v>19489</v>
      </c>
      <c r="G1743" s="20" t="s">
        <v>19490</v>
      </c>
      <c r="H1743" s="20" t="s">
        <v>110</v>
      </c>
      <c r="I1743" s="20" t="s">
        <v>19491</v>
      </c>
      <c r="J1743" s="20" t="s">
        <v>101</v>
      </c>
      <c r="K1743" s="20" t="s">
        <v>14866</v>
      </c>
      <c r="L1743" s="20" t="s">
        <v>19492</v>
      </c>
      <c r="M1743" s="20"/>
      <c r="N1743" s="20" t="s">
        <v>110</v>
      </c>
      <c r="O1743" s="20" t="s">
        <v>14761</v>
      </c>
      <c r="P1743" s="20" t="s">
        <v>14787</v>
      </c>
      <c r="Q1743" s="20" t="s">
        <v>14823</v>
      </c>
      <c r="R1743" s="20"/>
      <c r="S1743" s="20" t="s">
        <v>19493</v>
      </c>
      <c r="T1743" s="20" t="s">
        <v>14704</v>
      </c>
      <c r="U1743" s="20" t="s">
        <v>19494</v>
      </c>
      <c r="V1743" s="20" t="s">
        <v>19495</v>
      </c>
      <c r="W1743" s="20"/>
      <c r="X1743" s="20"/>
      <c r="Y1743" s="20" t="s">
        <v>69</v>
      </c>
      <c r="Z1743" s="20"/>
      <c r="AA1743" s="20" t="s">
        <v>19496</v>
      </c>
      <c r="AB1743" s="20" t="s">
        <v>69</v>
      </c>
      <c r="AC1743" s="20" t="s">
        <v>68</v>
      </c>
      <c r="AD1743" s="20" t="s">
        <v>14884</v>
      </c>
      <c r="AE1743" s="20" t="s">
        <v>19497</v>
      </c>
      <c r="AF1743" s="20" t="s">
        <v>68</v>
      </c>
      <c r="AG1743" s="20" t="s">
        <v>19498</v>
      </c>
      <c r="AH1743" s="20"/>
      <c r="AI1743" s="20"/>
      <c r="AJ1743" s="20"/>
      <c r="AK1743" s="20" t="s">
        <v>14283</v>
      </c>
      <c r="AL1743" s="20"/>
      <c r="AM1743" s="20" t="s">
        <v>16313</v>
      </c>
      <c r="AN1743" s="20" t="s">
        <v>105</v>
      </c>
      <c r="AO1743" s="20"/>
    </row>
    <row r="1744" spans="1:41" x14ac:dyDescent="0.2">
      <c r="A1744" s="20" t="s">
        <v>903</v>
      </c>
      <c r="B1744" s="20" t="s">
        <v>19488</v>
      </c>
      <c r="C1744" s="20" t="s">
        <v>15747</v>
      </c>
      <c r="D1744" s="20" t="s">
        <v>571</v>
      </c>
      <c r="E1744" s="20" t="s">
        <v>906</v>
      </c>
      <c r="F1744" s="20" t="s">
        <v>19489</v>
      </c>
      <c r="G1744" s="20" t="s">
        <v>19490</v>
      </c>
      <c r="H1744" s="20" t="s">
        <v>110</v>
      </c>
      <c r="I1744" s="20" t="s">
        <v>19491</v>
      </c>
      <c r="J1744" s="20" t="s">
        <v>101</v>
      </c>
      <c r="K1744" s="20" t="s">
        <v>14866</v>
      </c>
      <c r="L1744" s="20" t="s">
        <v>19492</v>
      </c>
      <c r="M1744" s="20"/>
      <c r="N1744" s="20" t="s">
        <v>110</v>
      </c>
      <c r="O1744" s="20" t="s">
        <v>14761</v>
      </c>
      <c r="P1744" s="20" t="s">
        <v>14787</v>
      </c>
      <c r="Q1744" s="20" t="s">
        <v>14823</v>
      </c>
      <c r="R1744" s="20"/>
      <c r="S1744" s="20" t="s">
        <v>19493</v>
      </c>
      <c r="T1744" s="20" t="s">
        <v>14709</v>
      </c>
      <c r="U1744" s="20" t="s">
        <v>19499</v>
      </c>
      <c r="V1744" s="20" t="s">
        <v>19500</v>
      </c>
      <c r="W1744" s="20"/>
      <c r="X1744" s="20"/>
      <c r="Y1744" s="20" t="s">
        <v>69</v>
      </c>
      <c r="Z1744" s="20"/>
      <c r="AA1744" s="20" t="s">
        <v>19496</v>
      </c>
      <c r="AB1744" s="20" t="s">
        <v>69</v>
      </c>
      <c r="AC1744" s="20" t="s">
        <v>68</v>
      </c>
      <c r="AD1744" s="20" t="s">
        <v>14884</v>
      </c>
      <c r="AE1744" s="20" t="s">
        <v>19501</v>
      </c>
      <c r="AF1744" s="20" t="s">
        <v>68</v>
      </c>
      <c r="AG1744" s="20" t="s">
        <v>19498</v>
      </c>
      <c r="AH1744" s="20"/>
      <c r="AI1744" s="20"/>
      <c r="AJ1744" s="20"/>
      <c r="AK1744" s="20" t="s">
        <v>14283</v>
      </c>
      <c r="AL1744" s="20"/>
      <c r="AM1744" s="20" t="s">
        <v>16313</v>
      </c>
      <c r="AN1744" s="20" t="s">
        <v>105</v>
      </c>
      <c r="AO1744" s="20"/>
    </row>
    <row r="1745" spans="1:41" x14ac:dyDescent="0.2">
      <c r="A1745" s="20" t="s">
        <v>917</v>
      </c>
      <c r="B1745" s="20" t="s">
        <v>19502</v>
      </c>
      <c r="C1745" s="20" t="s">
        <v>15747</v>
      </c>
      <c r="D1745" s="20" t="s">
        <v>571</v>
      </c>
      <c r="E1745" s="20" t="s">
        <v>919</v>
      </c>
      <c r="F1745" s="20" t="s">
        <v>607</v>
      </c>
      <c r="G1745" s="20" t="s">
        <v>19503</v>
      </c>
      <c r="H1745" s="20" t="s">
        <v>110</v>
      </c>
      <c r="I1745" s="20" t="s">
        <v>19504</v>
      </c>
      <c r="J1745" s="20" t="s">
        <v>102</v>
      </c>
      <c r="K1745" s="20" t="s">
        <v>14696</v>
      </c>
      <c r="L1745" s="20" t="s">
        <v>19505</v>
      </c>
      <c r="M1745" s="20"/>
      <c r="N1745" s="20" t="s">
        <v>14698</v>
      </c>
      <c r="O1745" s="20" t="s">
        <v>15195</v>
      </c>
      <c r="P1745" s="20" t="s">
        <v>14787</v>
      </c>
      <c r="Q1745" s="20"/>
      <c r="R1745" s="20"/>
      <c r="S1745" s="20" t="s">
        <v>19506</v>
      </c>
      <c r="T1745" s="20" t="s">
        <v>14737</v>
      </c>
      <c r="U1745" s="20" t="s">
        <v>19507</v>
      </c>
      <c r="V1745" s="20" t="s">
        <v>19508</v>
      </c>
      <c r="W1745" s="20"/>
      <c r="X1745" s="20" t="s">
        <v>19509</v>
      </c>
      <c r="Y1745" s="20" t="s">
        <v>69</v>
      </c>
      <c r="Z1745" s="20"/>
      <c r="AA1745" s="20" t="s">
        <v>19510</v>
      </c>
      <c r="AB1745" s="20" t="s">
        <v>69</v>
      </c>
      <c r="AC1745" s="20" t="s">
        <v>14884</v>
      </c>
      <c r="AD1745" s="20" t="s">
        <v>69</v>
      </c>
      <c r="AE1745" s="20" t="s">
        <v>19511</v>
      </c>
      <c r="AF1745" s="20" t="s">
        <v>68</v>
      </c>
      <c r="AG1745" s="20" t="s">
        <v>19512</v>
      </c>
      <c r="AH1745" s="20" t="s">
        <v>19513</v>
      </c>
      <c r="AI1745" s="20" t="s">
        <v>14875</v>
      </c>
      <c r="AJ1745" s="20"/>
      <c r="AK1745" s="20"/>
      <c r="AL1745" s="20"/>
      <c r="AM1745" s="20" t="s">
        <v>15199</v>
      </c>
      <c r="AN1745" s="20" t="s">
        <v>105</v>
      </c>
      <c r="AO1745" s="20"/>
    </row>
    <row r="1746" spans="1:41" x14ac:dyDescent="0.2">
      <c r="A1746" s="20" t="s">
        <v>917</v>
      </c>
      <c r="B1746" s="20" t="s">
        <v>19502</v>
      </c>
      <c r="C1746" s="20" t="s">
        <v>15747</v>
      </c>
      <c r="D1746" s="20" t="s">
        <v>571</v>
      </c>
      <c r="E1746" s="20" t="s">
        <v>919</v>
      </c>
      <c r="F1746" s="20" t="s">
        <v>607</v>
      </c>
      <c r="G1746" s="20" t="s">
        <v>19503</v>
      </c>
      <c r="H1746" s="20" t="s">
        <v>110</v>
      </c>
      <c r="I1746" s="20" t="s">
        <v>19504</v>
      </c>
      <c r="J1746" s="20" t="s">
        <v>102</v>
      </c>
      <c r="K1746" s="20" t="s">
        <v>14696</v>
      </c>
      <c r="L1746" s="20" t="s">
        <v>19505</v>
      </c>
      <c r="M1746" s="20"/>
      <c r="N1746" s="20" t="s">
        <v>110</v>
      </c>
      <c r="O1746" s="20" t="s">
        <v>15195</v>
      </c>
      <c r="P1746" s="20" t="s">
        <v>14787</v>
      </c>
      <c r="Q1746" s="20"/>
      <c r="R1746" s="20"/>
      <c r="S1746" s="20" t="s">
        <v>19506</v>
      </c>
      <c r="T1746" s="20" t="s">
        <v>14737</v>
      </c>
      <c r="U1746" s="20" t="s">
        <v>19514</v>
      </c>
      <c r="V1746" s="20" t="s">
        <v>19515</v>
      </c>
      <c r="W1746" s="20"/>
      <c r="X1746" s="20" t="s">
        <v>18626</v>
      </c>
      <c r="Y1746" s="20" t="s">
        <v>69</v>
      </c>
      <c r="Z1746" s="20"/>
      <c r="AA1746" s="20" t="s">
        <v>19510</v>
      </c>
      <c r="AB1746" s="20" t="s">
        <v>69</v>
      </c>
      <c r="AC1746" s="20" t="s">
        <v>14884</v>
      </c>
      <c r="AD1746" s="20" t="s">
        <v>69</v>
      </c>
      <c r="AE1746" s="20" t="s">
        <v>19516</v>
      </c>
      <c r="AF1746" s="20" t="s">
        <v>68</v>
      </c>
      <c r="AG1746" s="20" t="s">
        <v>19512</v>
      </c>
      <c r="AH1746" s="20" t="s">
        <v>19517</v>
      </c>
      <c r="AI1746" s="20" t="s">
        <v>14875</v>
      </c>
      <c r="AJ1746" s="20"/>
      <c r="AK1746" s="20"/>
      <c r="AL1746" s="20"/>
      <c r="AM1746" s="20" t="s">
        <v>15199</v>
      </c>
      <c r="AN1746" s="20" t="s">
        <v>105</v>
      </c>
      <c r="AO1746" s="20"/>
    </row>
    <row r="1747" spans="1:41" x14ac:dyDescent="0.2">
      <c r="A1747" s="20" t="s">
        <v>926</v>
      </c>
      <c r="B1747" s="20" t="s">
        <v>19518</v>
      </c>
      <c r="C1747" s="20" t="s">
        <v>19519</v>
      </c>
      <c r="D1747" s="20" t="s">
        <v>571</v>
      </c>
      <c r="E1747" s="20" t="s">
        <v>928</v>
      </c>
      <c r="F1747" s="20" t="s">
        <v>557</v>
      </c>
      <c r="G1747" s="20" t="s">
        <v>19520</v>
      </c>
      <c r="H1747" s="20" t="s">
        <v>110</v>
      </c>
      <c r="I1747" s="20" t="s">
        <v>19521</v>
      </c>
      <c r="J1747" s="20" t="s">
        <v>101</v>
      </c>
      <c r="K1747" s="20" t="s">
        <v>14696</v>
      </c>
      <c r="L1747" s="20" t="s">
        <v>19522</v>
      </c>
      <c r="M1747" s="20"/>
      <c r="N1747" s="20" t="s">
        <v>14889</v>
      </c>
      <c r="O1747" s="20" t="s">
        <v>14761</v>
      </c>
      <c r="P1747" s="20" t="s">
        <v>14700</v>
      </c>
      <c r="Q1747" s="20"/>
      <c r="R1747" s="20"/>
      <c r="S1747" s="20" t="s">
        <v>19523</v>
      </c>
      <c r="T1747" s="20" t="s">
        <v>14709</v>
      </c>
      <c r="U1747" s="20" t="s">
        <v>19524</v>
      </c>
      <c r="V1747" s="20" t="s">
        <v>19525</v>
      </c>
      <c r="W1747" s="20"/>
      <c r="X1747" s="20"/>
      <c r="Y1747" s="20" t="s">
        <v>69</v>
      </c>
      <c r="Z1747" s="20"/>
      <c r="AA1747" s="20" t="s">
        <v>19526</v>
      </c>
      <c r="AB1747" s="20" t="s">
        <v>69</v>
      </c>
      <c r="AC1747" s="20" t="s">
        <v>14884</v>
      </c>
      <c r="AD1747" s="20" t="s">
        <v>69</v>
      </c>
      <c r="AE1747" s="20" t="s">
        <v>19527</v>
      </c>
      <c r="AF1747" s="20" t="s">
        <v>68</v>
      </c>
      <c r="AG1747" s="20" t="s">
        <v>19528</v>
      </c>
      <c r="AH1747" s="20"/>
      <c r="AI1747" s="20" t="s">
        <v>14887</v>
      </c>
      <c r="AJ1747" s="20" t="s">
        <v>14283</v>
      </c>
      <c r="AK1747" s="20" t="s">
        <v>14283</v>
      </c>
      <c r="AL1747" s="20"/>
      <c r="AM1747" s="20"/>
      <c r="AN1747" s="20" t="s">
        <v>105</v>
      </c>
      <c r="AO1747" s="20"/>
    </row>
    <row r="1748" spans="1:41" x14ac:dyDescent="0.2">
      <c r="A1748" s="20" t="s">
        <v>926</v>
      </c>
      <c r="B1748" s="20" t="s">
        <v>19518</v>
      </c>
      <c r="C1748" s="20" t="s">
        <v>19519</v>
      </c>
      <c r="D1748" s="20" t="s">
        <v>571</v>
      </c>
      <c r="E1748" s="20" t="s">
        <v>928</v>
      </c>
      <c r="F1748" s="20" t="s">
        <v>557</v>
      </c>
      <c r="G1748" s="20" t="s">
        <v>19520</v>
      </c>
      <c r="H1748" s="20" t="s">
        <v>110</v>
      </c>
      <c r="I1748" s="20" t="s">
        <v>19521</v>
      </c>
      <c r="J1748" s="20" t="s">
        <v>101</v>
      </c>
      <c r="K1748" s="20" t="s">
        <v>14696</v>
      </c>
      <c r="L1748" s="20" t="s">
        <v>19522</v>
      </c>
      <c r="M1748" s="20"/>
      <c r="N1748" s="20" t="s">
        <v>14889</v>
      </c>
      <c r="O1748" s="20" t="s">
        <v>14761</v>
      </c>
      <c r="P1748" s="20" t="s">
        <v>14700</v>
      </c>
      <c r="Q1748" s="20"/>
      <c r="R1748" s="20"/>
      <c r="S1748" s="20" t="s">
        <v>19523</v>
      </c>
      <c r="T1748" s="20" t="s">
        <v>14704</v>
      </c>
      <c r="U1748" s="20" t="s">
        <v>17162</v>
      </c>
      <c r="V1748" s="20" t="s">
        <v>16733</v>
      </c>
      <c r="W1748" s="20"/>
      <c r="X1748" s="20"/>
      <c r="Y1748" s="20" t="s">
        <v>69</v>
      </c>
      <c r="Z1748" s="20"/>
      <c r="AA1748" s="20" t="s">
        <v>19526</v>
      </c>
      <c r="AB1748" s="20" t="s">
        <v>69</v>
      </c>
      <c r="AC1748" s="20" t="s">
        <v>14884</v>
      </c>
      <c r="AD1748" s="20" t="s">
        <v>69</v>
      </c>
      <c r="AE1748" s="20" t="s">
        <v>19529</v>
      </c>
      <c r="AF1748" s="20" t="s">
        <v>68</v>
      </c>
      <c r="AG1748" s="20" t="s">
        <v>19528</v>
      </c>
      <c r="AH1748" s="20"/>
      <c r="AI1748" s="20" t="s">
        <v>14887</v>
      </c>
      <c r="AJ1748" s="20" t="s">
        <v>14283</v>
      </c>
      <c r="AK1748" s="20" t="s">
        <v>14283</v>
      </c>
      <c r="AL1748" s="20"/>
      <c r="AM1748" s="20"/>
      <c r="AN1748" s="20" t="s">
        <v>105</v>
      </c>
      <c r="AO1748" s="20"/>
    </row>
    <row r="1749" spans="1:41" x14ac:dyDescent="0.2">
      <c r="A1749" s="20" t="s">
        <v>926</v>
      </c>
      <c r="B1749" s="20" t="s">
        <v>19518</v>
      </c>
      <c r="C1749" s="20" t="s">
        <v>19519</v>
      </c>
      <c r="D1749" s="20" t="s">
        <v>571</v>
      </c>
      <c r="E1749" s="20" t="s">
        <v>928</v>
      </c>
      <c r="F1749" s="20" t="s">
        <v>557</v>
      </c>
      <c r="G1749" s="20" t="s">
        <v>19520</v>
      </c>
      <c r="H1749" s="20" t="s">
        <v>110</v>
      </c>
      <c r="I1749" s="20" t="s">
        <v>19521</v>
      </c>
      <c r="J1749" s="20" t="s">
        <v>101</v>
      </c>
      <c r="K1749" s="20" t="s">
        <v>14696</v>
      </c>
      <c r="L1749" s="20" t="s">
        <v>19522</v>
      </c>
      <c r="M1749" s="20"/>
      <c r="N1749" s="20" t="s">
        <v>14889</v>
      </c>
      <c r="O1749" s="20" t="s">
        <v>14761</v>
      </c>
      <c r="P1749" s="20" t="s">
        <v>14700</v>
      </c>
      <c r="Q1749" s="20"/>
      <c r="R1749" s="20"/>
      <c r="S1749" s="20" t="s">
        <v>19523</v>
      </c>
      <c r="T1749" s="20" t="s">
        <v>14704</v>
      </c>
      <c r="U1749" s="20" t="s">
        <v>19530</v>
      </c>
      <c r="V1749" s="20" t="s">
        <v>15661</v>
      </c>
      <c r="W1749" s="20"/>
      <c r="X1749" s="20"/>
      <c r="Y1749" s="20" t="s">
        <v>69</v>
      </c>
      <c r="Z1749" s="20"/>
      <c r="AA1749" s="20" t="s">
        <v>19531</v>
      </c>
      <c r="AB1749" s="20" t="s">
        <v>69</v>
      </c>
      <c r="AC1749" s="20" t="s">
        <v>14884</v>
      </c>
      <c r="AD1749" s="20" t="s">
        <v>69</v>
      </c>
      <c r="AE1749" s="20" t="s">
        <v>19532</v>
      </c>
      <c r="AF1749" s="20" t="s">
        <v>68</v>
      </c>
      <c r="AG1749" s="20" t="s">
        <v>19533</v>
      </c>
      <c r="AH1749" s="20"/>
      <c r="AI1749" s="20" t="s">
        <v>14887</v>
      </c>
      <c r="AJ1749" s="20" t="s">
        <v>14283</v>
      </c>
      <c r="AK1749" s="20" t="s">
        <v>14283</v>
      </c>
      <c r="AL1749" s="20"/>
      <c r="AM1749" s="20"/>
      <c r="AN1749" s="20" t="s">
        <v>105</v>
      </c>
      <c r="AO1749" s="20"/>
    </row>
    <row r="1750" spans="1:41" x14ac:dyDescent="0.2">
      <c r="A1750" s="20" t="s">
        <v>926</v>
      </c>
      <c r="B1750" s="20" t="s">
        <v>19518</v>
      </c>
      <c r="C1750" s="20" t="s">
        <v>19519</v>
      </c>
      <c r="D1750" s="20" t="s">
        <v>571</v>
      </c>
      <c r="E1750" s="20" t="s">
        <v>928</v>
      </c>
      <c r="F1750" s="20" t="s">
        <v>557</v>
      </c>
      <c r="G1750" s="20" t="s">
        <v>19520</v>
      </c>
      <c r="H1750" s="20" t="s">
        <v>110</v>
      </c>
      <c r="I1750" s="20" t="s">
        <v>19521</v>
      </c>
      <c r="J1750" s="20" t="s">
        <v>101</v>
      </c>
      <c r="K1750" s="20" t="s">
        <v>14696</v>
      </c>
      <c r="L1750" s="20" t="s">
        <v>19522</v>
      </c>
      <c r="M1750" s="20"/>
      <c r="N1750" s="20" t="s">
        <v>14889</v>
      </c>
      <c r="O1750" s="20" t="s">
        <v>14772</v>
      </c>
      <c r="P1750" s="20" t="s">
        <v>14700</v>
      </c>
      <c r="Q1750" s="20"/>
      <c r="R1750" s="20"/>
      <c r="S1750" s="20" t="s">
        <v>19534</v>
      </c>
      <c r="T1750" s="20" t="s">
        <v>14709</v>
      </c>
      <c r="U1750" s="20" t="s">
        <v>19524</v>
      </c>
      <c r="V1750" s="20" t="s">
        <v>19535</v>
      </c>
      <c r="W1750" s="20"/>
      <c r="X1750" s="20"/>
      <c r="Y1750" s="20" t="s">
        <v>69</v>
      </c>
      <c r="Z1750" s="20"/>
      <c r="AA1750" s="20" t="s">
        <v>19536</v>
      </c>
      <c r="AB1750" s="20" t="s">
        <v>69</v>
      </c>
      <c r="AC1750" s="20" t="s">
        <v>14884</v>
      </c>
      <c r="AD1750" s="20" t="s">
        <v>69</v>
      </c>
      <c r="AE1750" s="20" t="s">
        <v>19537</v>
      </c>
      <c r="AF1750" s="20" t="s">
        <v>69</v>
      </c>
      <c r="AG1750" s="20" t="s">
        <v>19528</v>
      </c>
      <c r="AH1750" s="20"/>
      <c r="AI1750" s="20" t="s">
        <v>14887</v>
      </c>
      <c r="AJ1750" s="20" t="s">
        <v>14283</v>
      </c>
      <c r="AK1750" s="20"/>
      <c r="AL1750" s="20"/>
      <c r="AM1750" s="20" t="s">
        <v>14910</v>
      </c>
      <c r="AN1750" s="20" t="s">
        <v>105</v>
      </c>
      <c r="AO1750" s="20"/>
    </row>
    <row r="1751" spans="1:41" x14ac:dyDescent="0.2">
      <c r="A1751" s="20" t="s">
        <v>926</v>
      </c>
      <c r="B1751" s="20" t="s">
        <v>19538</v>
      </c>
      <c r="C1751" s="20" t="s">
        <v>19519</v>
      </c>
      <c r="D1751" s="20" t="s">
        <v>571</v>
      </c>
      <c r="E1751" s="20" t="s">
        <v>928</v>
      </c>
      <c r="F1751" s="20" t="s">
        <v>557</v>
      </c>
      <c r="G1751" s="20" t="s">
        <v>19520</v>
      </c>
      <c r="H1751" s="20" t="s">
        <v>110</v>
      </c>
      <c r="I1751" s="20" t="s">
        <v>19539</v>
      </c>
      <c r="J1751" s="20" t="s">
        <v>101</v>
      </c>
      <c r="K1751" s="20" t="s">
        <v>14696</v>
      </c>
      <c r="L1751" s="20" t="s">
        <v>19540</v>
      </c>
      <c r="M1751" s="20"/>
      <c r="N1751" s="20" t="s">
        <v>14889</v>
      </c>
      <c r="O1751" s="20" t="s">
        <v>14761</v>
      </c>
      <c r="P1751" s="20" t="s">
        <v>14700</v>
      </c>
      <c r="Q1751" s="20"/>
      <c r="R1751" s="20"/>
      <c r="S1751" s="20" t="s">
        <v>19523</v>
      </c>
      <c r="T1751" s="20" t="s">
        <v>14709</v>
      </c>
      <c r="U1751" s="20" t="s">
        <v>19541</v>
      </c>
      <c r="V1751" s="20" t="s">
        <v>19542</v>
      </c>
      <c r="W1751" s="20"/>
      <c r="X1751" s="20"/>
      <c r="Y1751" s="20" t="s">
        <v>69</v>
      </c>
      <c r="Z1751" s="20"/>
      <c r="AA1751" s="20" t="s">
        <v>19526</v>
      </c>
      <c r="AB1751" s="20" t="s">
        <v>69</v>
      </c>
      <c r="AC1751" s="20" t="s">
        <v>14884</v>
      </c>
      <c r="AD1751" s="20" t="s">
        <v>69</v>
      </c>
      <c r="AE1751" s="20" t="s">
        <v>19543</v>
      </c>
      <c r="AF1751" s="20" t="s">
        <v>68</v>
      </c>
      <c r="AG1751" s="20" t="s">
        <v>19528</v>
      </c>
      <c r="AH1751" s="20"/>
      <c r="AI1751" s="20" t="s">
        <v>14887</v>
      </c>
      <c r="AJ1751" s="20" t="s">
        <v>14283</v>
      </c>
      <c r="AK1751" s="20" t="s">
        <v>14283</v>
      </c>
      <c r="AL1751" s="20"/>
      <c r="AM1751" s="20"/>
      <c r="AN1751" s="20" t="s">
        <v>105</v>
      </c>
      <c r="AO1751" s="20"/>
    </row>
    <row r="1752" spans="1:41" x14ac:dyDescent="0.2">
      <c r="A1752" s="20" t="s">
        <v>926</v>
      </c>
      <c r="B1752" s="20" t="s">
        <v>19538</v>
      </c>
      <c r="C1752" s="20" t="s">
        <v>19519</v>
      </c>
      <c r="D1752" s="20" t="s">
        <v>571</v>
      </c>
      <c r="E1752" s="20" t="s">
        <v>928</v>
      </c>
      <c r="F1752" s="20" t="s">
        <v>557</v>
      </c>
      <c r="G1752" s="20" t="s">
        <v>19520</v>
      </c>
      <c r="H1752" s="20" t="s">
        <v>110</v>
      </c>
      <c r="I1752" s="20" t="s">
        <v>19539</v>
      </c>
      <c r="J1752" s="20" t="s">
        <v>101</v>
      </c>
      <c r="K1752" s="20" t="s">
        <v>14696</v>
      </c>
      <c r="L1752" s="20" t="s">
        <v>19540</v>
      </c>
      <c r="M1752" s="20"/>
      <c r="N1752" s="20" t="s">
        <v>14889</v>
      </c>
      <c r="O1752" s="20" t="s">
        <v>14761</v>
      </c>
      <c r="P1752" s="20" t="s">
        <v>14700</v>
      </c>
      <c r="Q1752" s="20"/>
      <c r="R1752" s="20"/>
      <c r="S1752" s="20" t="s">
        <v>19523</v>
      </c>
      <c r="T1752" s="20" t="s">
        <v>14704</v>
      </c>
      <c r="U1752" s="20" t="s">
        <v>15692</v>
      </c>
      <c r="V1752" s="20" t="s">
        <v>14791</v>
      </c>
      <c r="W1752" s="20"/>
      <c r="X1752" s="20"/>
      <c r="Y1752" s="20" t="s">
        <v>69</v>
      </c>
      <c r="Z1752" s="20"/>
      <c r="AA1752" s="20" t="s">
        <v>19526</v>
      </c>
      <c r="AB1752" s="20" t="s">
        <v>69</v>
      </c>
      <c r="AC1752" s="20" t="s">
        <v>14884</v>
      </c>
      <c r="AD1752" s="20" t="s">
        <v>69</v>
      </c>
      <c r="AE1752" s="20" t="s">
        <v>19527</v>
      </c>
      <c r="AF1752" s="20" t="s">
        <v>68</v>
      </c>
      <c r="AG1752" s="20" t="s">
        <v>19528</v>
      </c>
      <c r="AH1752" s="20"/>
      <c r="AI1752" s="20" t="s">
        <v>14887</v>
      </c>
      <c r="AJ1752" s="20" t="s">
        <v>14283</v>
      </c>
      <c r="AK1752" s="20" t="s">
        <v>14283</v>
      </c>
      <c r="AL1752" s="20"/>
      <c r="AM1752" s="20"/>
      <c r="AN1752" s="20" t="s">
        <v>105</v>
      </c>
      <c r="AO1752" s="20"/>
    </row>
    <row r="1753" spans="1:41" x14ac:dyDescent="0.2">
      <c r="A1753" s="20" t="s">
        <v>926</v>
      </c>
      <c r="B1753" s="20" t="s">
        <v>19538</v>
      </c>
      <c r="C1753" s="20" t="s">
        <v>19519</v>
      </c>
      <c r="D1753" s="20" t="s">
        <v>571</v>
      </c>
      <c r="E1753" s="20" t="s">
        <v>928</v>
      </c>
      <c r="F1753" s="20" t="s">
        <v>557</v>
      </c>
      <c r="G1753" s="20" t="s">
        <v>19520</v>
      </c>
      <c r="H1753" s="20" t="s">
        <v>110</v>
      </c>
      <c r="I1753" s="20" t="s">
        <v>19539</v>
      </c>
      <c r="J1753" s="20" t="s">
        <v>101</v>
      </c>
      <c r="K1753" s="20" t="s">
        <v>14696</v>
      </c>
      <c r="L1753" s="20" t="s">
        <v>19540</v>
      </c>
      <c r="M1753" s="20"/>
      <c r="N1753" s="20" t="s">
        <v>14889</v>
      </c>
      <c r="O1753" s="20" t="s">
        <v>14772</v>
      </c>
      <c r="P1753" s="20" t="s">
        <v>14700</v>
      </c>
      <c r="Q1753" s="20"/>
      <c r="R1753" s="20"/>
      <c r="S1753" s="20" t="s">
        <v>19534</v>
      </c>
      <c r="T1753" s="20" t="s">
        <v>14709</v>
      </c>
      <c r="U1753" s="20" t="s">
        <v>19544</v>
      </c>
      <c r="V1753" s="20" t="s">
        <v>19545</v>
      </c>
      <c r="W1753" s="20"/>
      <c r="X1753" s="20"/>
      <c r="Y1753" s="20" t="s">
        <v>69</v>
      </c>
      <c r="Z1753" s="20"/>
      <c r="AA1753" s="20" t="s">
        <v>19546</v>
      </c>
      <c r="AB1753" s="20" t="s">
        <v>69</v>
      </c>
      <c r="AC1753" s="20" t="s">
        <v>14884</v>
      </c>
      <c r="AD1753" s="20" t="s">
        <v>69</v>
      </c>
      <c r="AE1753" s="20" t="s">
        <v>19547</v>
      </c>
      <c r="AF1753" s="20" t="s">
        <v>69</v>
      </c>
      <c r="AG1753" s="20" t="s">
        <v>19548</v>
      </c>
      <c r="AH1753" s="20"/>
      <c r="AI1753" s="20" t="s">
        <v>14887</v>
      </c>
      <c r="AJ1753" s="20" t="s">
        <v>14283</v>
      </c>
      <c r="AK1753" s="20"/>
      <c r="AL1753" s="20"/>
      <c r="AM1753" s="20" t="s">
        <v>14910</v>
      </c>
      <c r="AN1753" s="20" t="s">
        <v>105</v>
      </c>
      <c r="AO1753" s="20"/>
    </row>
    <row r="1754" spans="1:41" x14ac:dyDescent="0.2">
      <c r="A1754" s="20" t="s">
        <v>926</v>
      </c>
      <c r="B1754" s="20" t="s">
        <v>19538</v>
      </c>
      <c r="C1754" s="20" t="s">
        <v>19519</v>
      </c>
      <c r="D1754" s="20" t="s">
        <v>571</v>
      </c>
      <c r="E1754" s="20" t="s">
        <v>928</v>
      </c>
      <c r="F1754" s="20" t="s">
        <v>557</v>
      </c>
      <c r="G1754" s="20" t="s">
        <v>19520</v>
      </c>
      <c r="H1754" s="20" t="s">
        <v>110</v>
      </c>
      <c r="I1754" s="20" t="s">
        <v>19539</v>
      </c>
      <c r="J1754" s="20" t="s">
        <v>101</v>
      </c>
      <c r="K1754" s="20" t="s">
        <v>14696</v>
      </c>
      <c r="L1754" s="20" t="s">
        <v>19540</v>
      </c>
      <c r="M1754" s="20"/>
      <c r="N1754" s="20" t="s">
        <v>14889</v>
      </c>
      <c r="O1754" s="20" t="s">
        <v>14772</v>
      </c>
      <c r="P1754" s="20" t="s">
        <v>14700</v>
      </c>
      <c r="Q1754" s="20"/>
      <c r="R1754" s="20"/>
      <c r="S1754" s="20" t="s">
        <v>19534</v>
      </c>
      <c r="T1754" s="20" t="s">
        <v>14704</v>
      </c>
      <c r="U1754" s="20" t="s">
        <v>16944</v>
      </c>
      <c r="V1754" s="20" t="s">
        <v>19549</v>
      </c>
      <c r="W1754" s="20"/>
      <c r="X1754" s="20"/>
      <c r="Y1754" s="20" t="s">
        <v>69</v>
      </c>
      <c r="Z1754" s="20"/>
      <c r="AA1754" s="20" t="s">
        <v>19546</v>
      </c>
      <c r="AB1754" s="20" t="s">
        <v>69</v>
      </c>
      <c r="AC1754" s="20" t="s">
        <v>14884</v>
      </c>
      <c r="AD1754" s="20" t="s">
        <v>69</v>
      </c>
      <c r="AE1754" s="20" t="s">
        <v>19547</v>
      </c>
      <c r="AF1754" s="20" t="s">
        <v>69</v>
      </c>
      <c r="AG1754" s="20" t="s">
        <v>19548</v>
      </c>
      <c r="AH1754" s="20"/>
      <c r="AI1754" s="20" t="s">
        <v>14887</v>
      </c>
      <c r="AJ1754" s="20" t="s">
        <v>14283</v>
      </c>
      <c r="AK1754" s="20"/>
      <c r="AL1754" s="20"/>
      <c r="AM1754" s="20" t="s">
        <v>14910</v>
      </c>
      <c r="AN1754" s="20" t="s">
        <v>105</v>
      </c>
      <c r="AO1754" s="20"/>
    </row>
    <row r="1755" spans="1:41" x14ac:dyDescent="0.2">
      <c r="A1755" s="20" t="s">
        <v>960</v>
      </c>
      <c r="B1755" s="20" t="s">
        <v>19550</v>
      </c>
      <c r="C1755" s="20" t="s">
        <v>17439</v>
      </c>
      <c r="D1755" s="20" t="s">
        <v>571</v>
      </c>
      <c r="E1755" s="20" t="s">
        <v>963</v>
      </c>
      <c r="F1755" s="20" t="s">
        <v>962</v>
      </c>
      <c r="G1755" s="20" t="s">
        <v>19551</v>
      </c>
      <c r="H1755" s="20" t="s">
        <v>14694</v>
      </c>
      <c r="I1755" s="20" t="s">
        <v>19552</v>
      </c>
      <c r="J1755" s="20" t="s">
        <v>101</v>
      </c>
      <c r="K1755" s="20" t="s">
        <v>14866</v>
      </c>
      <c r="L1755" s="20" t="s">
        <v>19553</v>
      </c>
      <c r="M1755" s="20"/>
      <c r="N1755" s="20" t="s">
        <v>15258</v>
      </c>
      <c r="O1755" s="20" t="s">
        <v>14761</v>
      </c>
      <c r="P1755" s="20" t="s">
        <v>14787</v>
      </c>
      <c r="Q1755" s="20" t="s">
        <v>19554</v>
      </c>
      <c r="R1755" s="20"/>
      <c r="S1755" s="20" t="s">
        <v>19555</v>
      </c>
      <c r="T1755" s="20" t="s">
        <v>14704</v>
      </c>
      <c r="U1755" s="20" t="s">
        <v>19556</v>
      </c>
      <c r="V1755" s="20" t="s">
        <v>19557</v>
      </c>
      <c r="W1755" s="20" t="s">
        <v>19558</v>
      </c>
      <c r="X1755" s="20"/>
      <c r="Y1755" s="20" t="s">
        <v>69</v>
      </c>
      <c r="Z1755" s="20"/>
      <c r="AA1755" s="20" t="s">
        <v>14775</v>
      </c>
      <c r="AB1755" s="20" t="s">
        <v>69</v>
      </c>
      <c r="AC1755" s="20" t="s">
        <v>69</v>
      </c>
      <c r="AD1755" s="20" t="s">
        <v>69</v>
      </c>
      <c r="AE1755" s="20" t="s">
        <v>19559</v>
      </c>
      <c r="AF1755" s="20" t="s">
        <v>68</v>
      </c>
      <c r="AG1755" s="20" t="s">
        <v>19560</v>
      </c>
      <c r="AH1755" s="20"/>
      <c r="AI1755" s="20" t="s">
        <v>19561</v>
      </c>
      <c r="AJ1755" s="20"/>
      <c r="AK1755" s="20" t="s">
        <v>19562</v>
      </c>
      <c r="AL1755" s="20"/>
      <c r="AM1755" s="20" t="s">
        <v>16313</v>
      </c>
      <c r="AN1755" s="20" t="s">
        <v>105</v>
      </c>
      <c r="AO1755" s="20"/>
    </row>
    <row r="1756" spans="1:41" x14ac:dyDescent="0.2">
      <c r="A1756" s="20" t="s">
        <v>960</v>
      </c>
      <c r="B1756" s="20" t="s">
        <v>19550</v>
      </c>
      <c r="C1756" s="20" t="s">
        <v>17439</v>
      </c>
      <c r="D1756" s="20" t="s">
        <v>571</v>
      </c>
      <c r="E1756" s="20" t="s">
        <v>963</v>
      </c>
      <c r="F1756" s="20" t="s">
        <v>962</v>
      </c>
      <c r="G1756" s="20" t="s">
        <v>19551</v>
      </c>
      <c r="H1756" s="20" t="s">
        <v>14694</v>
      </c>
      <c r="I1756" s="20" t="s">
        <v>19552</v>
      </c>
      <c r="J1756" s="20" t="s">
        <v>101</v>
      </c>
      <c r="K1756" s="20" t="s">
        <v>14866</v>
      </c>
      <c r="L1756" s="20" t="s">
        <v>19553</v>
      </c>
      <c r="M1756" s="20"/>
      <c r="N1756" s="20" t="s">
        <v>15258</v>
      </c>
      <c r="O1756" s="20" t="s">
        <v>14761</v>
      </c>
      <c r="P1756" s="20" t="s">
        <v>14787</v>
      </c>
      <c r="Q1756" s="20" t="s">
        <v>19554</v>
      </c>
      <c r="R1756" s="20"/>
      <c r="S1756" s="20" t="s">
        <v>19555</v>
      </c>
      <c r="T1756" s="20" t="s">
        <v>14709</v>
      </c>
      <c r="U1756" s="20" t="s">
        <v>19563</v>
      </c>
      <c r="V1756" s="20" t="s">
        <v>19564</v>
      </c>
      <c r="W1756" s="20" t="s">
        <v>19565</v>
      </c>
      <c r="X1756" s="20"/>
      <c r="Y1756" s="20" t="s">
        <v>69</v>
      </c>
      <c r="Z1756" s="20"/>
      <c r="AA1756" s="20" t="s">
        <v>14775</v>
      </c>
      <c r="AB1756" s="20" t="s">
        <v>69</v>
      </c>
      <c r="AC1756" s="20" t="s">
        <v>69</v>
      </c>
      <c r="AD1756" s="20" t="s">
        <v>69</v>
      </c>
      <c r="AE1756" s="20" t="s">
        <v>19566</v>
      </c>
      <c r="AF1756" s="20" t="s">
        <v>68</v>
      </c>
      <c r="AG1756" s="20" t="s">
        <v>19560</v>
      </c>
      <c r="AH1756" s="20"/>
      <c r="AI1756" s="20" t="s">
        <v>19561</v>
      </c>
      <c r="AJ1756" s="20"/>
      <c r="AK1756" s="20" t="s">
        <v>19562</v>
      </c>
      <c r="AL1756" s="20"/>
      <c r="AM1756" s="20" t="s">
        <v>16313</v>
      </c>
      <c r="AN1756" s="20" t="s">
        <v>105</v>
      </c>
      <c r="AO1756" s="20"/>
    </row>
    <row r="1757" spans="1:41" x14ac:dyDescent="0.2">
      <c r="A1757" s="20" t="s">
        <v>960</v>
      </c>
      <c r="B1757" s="20" t="s">
        <v>19550</v>
      </c>
      <c r="C1757" s="20" t="s">
        <v>17439</v>
      </c>
      <c r="D1757" s="20" t="s">
        <v>571</v>
      </c>
      <c r="E1757" s="20" t="s">
        <v>963</v>
      </c>
      <c r="F1757" s="20" t="s">
        <v>962</v>
      </c>
      <c r="G1757" s="20" t="s">
        <v>19551</v>
      </c>
      <c r="H1757" s="20" t="s">
        <v>14694</v>
      </c>
      <c r="I1757" s="20" t="s">
        <v>19552</v>
      </c>
      <c r="J1757" s="20" t="s">
        <v>101</v>
      </c>
      <c r="K1757" s="20" t="s">
        <v>14866</v>
      </c>
      <c r="L1757" s="20" t="s">
        <v>19553</v>
      </c>
      <c r="M1757" s="20"/>
      <c r="N1757" s="20" t="s">
        <v>15258</v>
      </c>
      <c r="O1757" s="20" t="s">
        <v>14761</v>
      </c>
      <c r="P1757" s="20" t="s">
        <v>14787</v>
      </c>
      <c r="Q1757" s="20" t="s">
        <v>19554</v>
      </c>
      <c r="R1757" s="20"/>
      <c r="S1757" s="20" t="s">
        <v>19555</v>
      </c>
      <c r="T1757" s="20" t="s">
        <v>14846</v>
      </c>
      <c r="U1757" s="20" t="s">
        <v>15115</v>
      </c>
      <c r="V1757" s="20" t="s">
        <v>19567</v>
      </c>
      <c r="W1757" s="20" t="s">
        <v>19568</v>
      </c>
      <c r="X1757" s="20"/>
      <c r="Y1757" s="20" t="s">
        <v>69</v>
      </c>
      <c r="Z1757" s="20"/>
      <c r="AA1757" s="20" t="s">
        <v>14775</v>
      </c>
      <c r="AB1757" s="20" t="s">
        <v>69</v>
      </c>
      <c r="AC1757" s="20" t="s">
        <v>69</v>
      </c>
      <c r="AD1757" s="20" t="s">
        <v>69</v>
      </c>
      <c r="AE1757" s="20" t="s">
        <v>19569</v>
      </c>
      <c r="AF1757" s="20" t="s">
        <v>68</v>
      </c>
      <c r="AG1757" s="20" t="s">
        <v>19560</v>
      </c>
      <c r="AH1757" s="20"/>
      <c r="AI1757" s="20" t="s">
        <v>19561</v>
      </c>
      <c r="AJ1757" s="20"/>
      <c r="AK1757" s="20" t="s">
        <v>19562</v>
      </c>
      <c r="AL1757" s="20"/>
      <c r="AM1757" s="20" t="s">
        <v>16313</v>
      </c>
      <c r="AN1757" s="20" t="s">
        <v>105</v>
      </c>
      <c r="AO1757" s="20"/>
    </row>
    <row r="1758" spans="1:41" x14ac:dyDescent="0.2">
      <c r="A1758" s="20" t="s">
        <v>960</v>
      </c>
      <c r="B1758" s="20" t="s">
        <v>19550</v>
      </c>
      <c r="C1758" s="20" t="s">
        <v>17439</v>
      </c>
      <c r="D1758" s="20" t="s">
        <v>571</v>
      </c>
      <c r="E1758" s="20" t="s">
        <v>963</v>
      </c>
      <c r="F1758" s="20" t="s">
        <v>962</v>
      </c>
      <c r="G1758" s="20" t="s">
        <v>19551</v>
      </c>
      <c r="H1758" s="20" t="s">
        <v>14694</v>
      </c>
      <c r="I1758" s="20" t="s">
        <v>19552</v>
      </c>
      <c r="J1758" s="20" t="s">
        <v>101</v>
      </c>
      <c r="K1758" s="20" t="s">
        <v>14866</v>
      </c>
      <c r="L1758" s="20" t="s">
        <v>19553</v>
      </c>
      <c r="M1758" s="20"/>
      <c r="N1758" s="20" t="s">
        <v>14889</v>
      </c>
      <c r="O1758" s="20" t="s">
        <v>14761</v>
      </c>
      <c r="P1758" s="20" t="s">
        <v>14787</v>
      </c>
      <c r="Q1758" s="20" t="s">
        <v>19554</v>
      </c>
      <c r="R1758" s="20"/>
      <c r="S1758" s="20" t="s">
        <v>19555</v>
      </c>
      <c r="T1758" s="20" t="s">
        <v>14704</v>
      </c>
      <c r="U1758" s="20" t="s">
        <v>19570</v>
      </c>
      <c r="V1758" s="20" t="s">
        <v>19571</v>
      </c>
      <c r="W1758" s="20"/>
      <c r="X1758" s="20"/>
      <c r="Y1758" s="20" t="s">
        <v>69</v>
      </c>
      <c r="Z1758" s="20"/>
      <c r="AA1758" s="20" t="s">
        <v>14775</v>
      </c>
      <c r="AB1758" s="20" t="s">
        <v>69</v>
      </c>
      <c r="AC1758" s="20" t="s">
        <v>69</v>
      </c>
      <c r="AD1758" s="20" t="s">
        <v>69</v>
      </c>
      <c r="AE1758" s="20" t="s">
        <v>19572</v>
      </c>
      <c r="AF1758" s="20" t="s">
        <v>68</v>
      </c>
      <c r="AG1758" s="20" t="s">
        <v>19560</v>
      </c>
      <c r="AH1758" s="20"/>
      <c r="AI1758" s="20" t="s">
        <v>19561</v>
      </c>
      <c r="AJ1758" s="20"/>
      <c r="AK1758" s="20" t="s">
        <v>19562</v>
      </c>
      <c r="AL1758" s="20"/>
      <c r="AM1758" s="20" t="s">
        <v>16313</v>
      </c>
      <c r="AN1758" s="20" t="s">
        <v>105</v>
      </c>
      <c r="AO1758" s="20"/>
    </row>
    <row r="1759" spans="1:41" x14ac:dyDescent="0.2">
      <c r="A1759" s="20" t="s">
        <v>960</v>
      </c>
      <c r="B1759" s="20" t="s">
        <v>19550</v>
      </c>
      <c r="C1759" s="20" t="s">
        <v>17439</v>
      </c>
      <c r="D1759" s="20" t="s">
        <v>571</v>
      </c>
      <c r="E1759" s="20" t="s">
        <v>963</v>
      </c>
      <c r="F1759" s="20" t="s">
        <v>962</v>
      </c>
      <c r="G1759" s="20" t="s">
        <v>19551</v>
      </c>
      <c r="H1759" s="20" t="s">
        <v>14694</v>
      </c>
      <c r="I1759" s="20" t="s">
        <v>19552</v>
      </c>
      <c r="J1759" s="20" t="s">
        <v>101</v>
      </c>
      <c r="K1759" s="20" t="s">
        <v>14866</v>
      </c>
      <c r="L1759" s="20" t="s">
        <v>19553</v>
      </c>
      <c r="M1759" s="20"/>
      <c r="N1759" s="20" t="s">
        <v>14889</v>
      </c>
      <c r="O1759" s="20" t="s">
        <v>14761</v>
      </c>
      <c r="P1759" s="20" t="s">
        <v>14787</v>
      </c>
      <c r="Q1759" s="20" t="s">
        <v>19554</v>
      </c>
      <c r="R1759" s="20"/>
      <c r="S1759" s="20" t="s">
        <v>19555</v>
      </c>
      <c r="T1759" s="20" t="s">
        <v>14709</v>
      </c>
      <c r="U1759" s="20" t="s">
        <v>19573</v>
      </c>
      <c r="V1759" s="20" t="s">
        <v>19574</v>
      </c>
      <c r="W1759" s="20"/>
      <c r="X1759" s="20"/>
      <c r="Y1759" s="20" t="s">
        <v>69</v>
      </c>
      <c r="Z1759" s="20"/>
      <c r="AA1759" s="20" t="s">
        <v>14775</v>
      </c>
      <c r="AB1759" s="20" t="s">
        <v>69</v>
      </c>
      <c r="AC1759" s="20" t="s">
        <v>69</v>
      </c>
      <c r="AD1759" s="20" t="s">
        <v>69</v>
      </c>
      <c r="AE1759" s="20" t="s">
        <v>19575</v>
      </c>
      <c r="AF1759" s="20" t="s">
        <v>68</v>
      </c>
      <c r="AG1759" s="20" t="s">
        <v>19560</v>
      </c>
      <c r="AH1759" s="20"/>
      <c r="AI1759" s="20" t="s">
        <v>19561</v>
      </c>
      <c r="AJ1759" s="20"/>
      <c r="AK1759" s="20" t="s">
        <v>19562</v>
      </c>
      <c r="AL1759" s="20"/>
      <c r="AM1759" s="20" t="s">
        <v>16313</v>
      </c>
      <c r="AN1759" s="20" t="s">
        <v>105</v>
      </c>
      <c r="AO1759" s="20"/>
    </row>
    <row r="1760" spans="1:41" x14ac:dyDescent="0.2">
      <c r="A1760" s="20" t="s">
        <v>960</v>
      </c>
      <c r="B1760" s="20" t="s">
        <v>19550</v>
      </c>
      <c r="C1760" s="20" t="s">
        <v>17439</v>
      </c>
      <c r="D1760" s="20" t="s">
        <v>571</v>
      </c>
      <c r="E1760" s="20" t="s">
        <v>963</v>
      </c>
      <c r="F1760" s="20" t="s">
        <v>962</v>
      </c>
      <c r="G1760" s="20" t="s">
        <v>19551</v>
      </c>
      <c r="H1760" s="20" t="s">
        <v>14694</v>
      </c>
      <c r="I1760" s="20" t="s">
        <v>19552</v>
      </c>
      <c r="J1760" s="20" t="s">
        <v>101</v>
      </c>
      <c r="K1760" s="20" t="s">
        <v>14866</v>
      </c>
      <c r="L1760" s="20" t="s">
        <v>19553</v>
      </c>
      <c r="M1760" s="20"/>
      <c r="N1760" s="20" t="s">
        <v>14889</v>
      </c>
      <c r="O1760" s="20" t="s">
        <v>14761</v>
      </c>
      <c r="P1760" s="20" t="s">
        <v>14787</v>
      </c>
      <c r="Q1760" s="20" t="s">
        <v>19554</v>
      </c>
      <c r="R1760" s="20"/>
      <c r="S1760" s="20" t="s">
        <v>19555</v>
      </c>
      <c r="T1760" s="20" t="s">
        <v>14846</v>
      </c>
      <c r="U1760" s="20" t="s">
        <v>19576</v>
      </c>
      <c r="V1760" s="20" t="s">
        <v>19577</v>
      </c>
      <c r="W1760" s="20"/>
      <c r="X1760" s="20"/>
      <c r="Y1760" s="20" t="s">
        <v>69</v>
      </c>
      <c r="Z1760" s="20"/>
      <c r="AA1760" s="20" t="s">
        <v>14775</v>
      </c>
      <c r="AB1760" s="20" t="s">
        <v>69</v>
      </c>
      <c r="AC1760" s="20" t="s">
        <v>69</v>
      </c>
      <c r="AD1760" s="20" t="s">
        <v>69</v>
      </c>
      <c r="AE1760" s="20" t="s">
        <v>19578</v>
      </c>
      <c r="AF1760" s="20" t="s">
        <v>68</v>
      </c>
      <c r="AG1760" s="20" t="s">
        <v>19560</v>
      </c>
      <c r="AH1760" s="20"/>
      <c r="AI1760" s="20" t="s">
        <v>19561</v>
      </c>
      <c r="AJ1760" s="20"/>
      <c r="AK1760" s="20" t="s">
        <v>19562</v>
      </c>
      <c r="AL1760" s="20"/>
      <c r="AM1760" s="20" t="s">
        <v>16313</v>
      </c>
      <c r="AN1760" s="20" t="s">
        <v>105</v>
      </c>
      <c r="AO1760" s="20"/>
    </row>
    <row r="1761" spans="1:41" x14ac:dyDescent="0.2">
      <c r="A1761" s="20" t="s">
        <v>960</v>
      </c>
      <c r="B1761" s="20" t="s">
        <v>19550</v>
      </c>
      <c r="C1761" s="20" t="s">
        <v>17439</v>
      </c>
      <c r="D1761" s="20" t="s">
        <v>571</v>
      </c>
      <c r="E1761" s="20" t="s">
        <v>963</v>
      </c>
      <c r="F1761" s="20" t="s">
        <v>962</v>
      </c>
      <c r="G1761" s="20" t="s">
        <v>19551</v>
      </c>
      <c r="H1761" s="20" t="s">
        <v>14694</v>
      </c>
      <c r="I1761" s="20" t="s">
        <v>19552</v>
      </c>
      <c r="J1761" s="20" t="s">
        <v>101</v>
      </c>
      <c r="K1761" s="20" t="s">
        <v>14866</v>
      </c>
      <c r="L1761" s="20" t="s">
        <v>19553</v>
      </c>
      <c r="M1761" s="20"/>
      <c r="N1761" s="20" t="s">
        <v>14698</v>
      </c>
      <c r="O1761" s="20" t="s">
        <v>14761</v>
      </c>
      <c r="P1761" s="20" t="s">
        <v>14787</v>
      </c>
      <c r="Q1761" s="20" t="s">
        <v>19554</v>
      </c>
      <c r="R1761" s="20"/>
      <c r="S1761" s="20" t="s">
        <v>19555</v>
      </c>
      <c r="T1761" s="20" t="s">
        <v>14704</v>
      </c>
      <c r="U1761" s="20" t="s">
        <v>19579</v>
      </c>
      <c r="V1761" s="20" t="s">
        <v>19580</v>
      </c>
      <c r="W1761" s="20"/>
      <c r="X1761" s="20"/>
      <c r="Y1761" s="20" t="s">
        <v>69</v>
      </c>
      <c r="Z1761" s="20"/>
      <c r="AA1761" s="20" t="s">
        <v>14775</v>
      </c>
      <c r="AB1761" s="20" t="s">
        <v>69</v>
      </c>
      <c r="AC1761" s="20" t="s">
        <v>69</v>
      </c>
      <c r="AD1761" s="20" t="s">
        <v>69</v>
      </c>
      <c r="AE1761" s="20" t="s">
        <v>19581</v>
      </c>
      <c r="AF1761" s="20" t="s">
        <v>68</v>
      </c>
      <c r="AG1761" s="20" t="s">
        <v>19560</v>
      </c>
      <c r="AH1761" s="20"/>
      <c r="AI1761" s="20" t="s">
        <v>19561</v>
      </c>
      <c r="AJ1761" s="20"/>
      <c r="AK1761" s="20" t="s">
        <v>19562</v>
      </c>
      <c r="AL1761" s="20"/>
      <c r="AM1761" s="20" t="s">
        <v>16313</v>
      </c>
      <c r="AN1761" s="20" t="s">
        <v>105</v>
      </c>
      <c r="AO1761" s="20"/>
    </row>
    <row r="1762" spans="1:41" x14ac:dyDescent="0.2">
      <c r="A1762" s="20" t="s">
        <v>960</v>
      </c>
      <c r="B1762" s="20" t="s">
        <v>19550</v>
      </c>
      <c r="C1762" s="20" t="s">
        <v>17439</v>
      </c>
      <c r="D1762" s="20" t="s">
        <v>571</v>
      </c>
      <c r="E1762" s="20" t="s">
        <v>963</v>
      </c>
      <c r="F1762" s="20" t="s">
        <v>962</v>
      </c>
      <c r="G1762" s="20" t="s">
        <v>19551</v>
      </c>
      <c r="H1762" s="20" t="s">
        <v>14694</v>
      </c>
      <c r="I1762" s="20" t="s">
        <v>19552</v>
      </c>
      <c r="J1762" s="20" t="s">
        <v>101</v>
      </c>
      <c r="K1762" s="20" t="s">
        <v>14866</v>
      </c>
      <c r="L1762" s="20" t="s">
        <v>19553</v>
      </c>
      <c r="M1762" s="20"/>
      <c r="N1762" s="20" t="s">
        <v>14698</v>
      </c>
      <c r="O1762" s="20" t="s">
        <v>14761</v>
      </c>
      <c r="P1762" s="20" t="s">
        <v>14787</v>
      </c>
      <c r="Q1762" s="20" t="s">
        <v>19554</v>
      </c>
      <c r="R1762" s="20"/>
      <c r="S1762" s="20" t="s">
        <v>19555</v>
      </c>
      <c r="T1762" s="20" t="s">
        <v>14709</v>
      </c>
      <c r="U1762" s="20" t="s">
        <v>19582</v>
      </c>
      <c r="V1762" s="20" t="s">
        <v>19583</v>
      </c>
      <c r="W1762" s="20"/>
      <c r="X1762" s="20"/>
      <c r="Y1762" s="20" t="s">
        <v>69</v>
      </c>
      <c r="Z1762" s="20"/>
      <c r="AA1762" s="20" t="s">
        <v>14775</v>
      </c>
      <c r="AB1762" s="20" t="s">
        <v>69</v>
      </c>
      <c r="AC1762" s="20" t="s">
        <v>69</v>
      </c>
      <c r="AD1762" s="20" t="s">
        <v>69</v>
      </c>
      <c r="AE1762" s="20" t="s">
        <v>19584</v>
      </c>
      <c r="AF1762" s="20" t="s">
        <v>68</v>
      </c>
      <c r="AG1762" s="20" t="s">
        <v>19560</v>
      </c>
      <c r="AH1762" s="20"/>
      <c r="AI1762" s="20" t="s">
        <v>19561</v>
      </c>
      <c r="AJ1762" s="20"/>
      <c r="AK1762" s="20" t="s">
        <v>19562</v>
      </c>
      <c r="AL1762" s="20"/>
      <c r="AM1762" s="20" t="s">
        <v>16313</v>
      </c>
      <c r="AN1762" s="20" t="s">
        <v>105</v>
      </c>
      <c r="AO1762" s="20"/>
    </row>
    <row r="1763" spans="1:41" x14ac:dyDescent="0.2">
      <c r="A1763" s="20" t="s">
        <v>960</v>
      </c>
      <c r="B1763" s="20" t="s">
        <v>19550</v>
      </c>
      <c r="C1763" s="20" t="s">
        <v>17439</v>
      </c>
      <c r="D1763" s="20" t="s">
        <v>571</v>
      </c>
      <c r="E1763" s="20" t="s">
        <v>963</v>
      </c>
      <c r="F1763" s="20" t="s">
        <v>962</v>
      </c>
      <c r="G1763" s="20" t="s">
        <v>19551</v>
      </c>
      <c r="H1763" s="20" t="s">
        <v>14694</v>
      </c>
      <c r="I1763" s="20" t="s">
        <v>19552</v>
      </c>
      <c r="J1763" s="20" t="s">
        <v>101</v>
      </c>
      <c r="K1763" s="20" t="s">
        <v>14866</v>
      </c>
      <c r="L1763" s="20" t="s">
        <v>19553</v>
      </c>
      <c r="M1763" s="20"/>
      <c r="N1763" s="20" t="s">
        <v>14698</v>
      </c>
      <c r="O1763" s="20" t="s">
        <v>14761</v>
      </c>
      <c r="P1763" s="20" t="s">
        <v>14787</v>
      </c>
      <c r="Q1763" s="20" t="s">
        <v>19554</v>
      </c>
      <c r="R1763" s="20"/>
      <c r="S1763" s="20" t="s">
        <v>19555</v>
      </c>
      <c r="T1763" s="20" t="s">
        <v>14846</v>
      </c>
      <c r="U1763" s="20" t="s">
        <v>19585</v>
      </c>
      <c r="V1763" s="20" t="s">
        <v>19586</v>
      </c>
      <c r="W1763" s="20"/>
      <c r="X1763" s="20"/>
      <c r="Y1763" s="20" t="s">
        <v>69</v>
      </c>
      <c r="Z1763" s="20"/>
      <c r="AA1763" s="20" t="s">
        <v>14775</v>
      </c>
      <c r="AB1763" s="20" t="s">
        <v>69</v>
      </c>
      <c r="AC1763" s="20" t="s">
        <v>69</v>
      </c>
      <c r="AD1763" s="20" t="s">
        <v>69</v>
      </c>
      <c r="AE1763" s="20" t="s">
        <v>19587</v>
      </c>
      <c r="AF1763" s="20" t="s">
        <v>68</v>
      </c>
      <c r="AG1763" s="20" t="s">
        <v>19560</v>
      </c>
      <c r="AH1763" s="20"/>
      <c r="AI1763" s="20" t="s">
        <v>19561</v>
      </c>
      <c r="AJ1763" s="20"/>
      <c r="AK1763" s="20" t="s">
        <v>19562</v>
      </c>
      <c r="AL1763" s="20"/>
      <c r="AM1763" s="20" t="s">
        <v>16313</v>
      </c>
      <c r="AN1763" s="20" t="s">
        <v>105</v>
      </c>
      <c r="AO1763" s="20"/>
    </row>
    <row r="1764" spans="1:41" x14ac:dyDescent="0.2">
      <c r="A1764" s="20" t="s">
        <v>960</v>
      </c>
      <c r="B1764" s="20" t="s">
        <v>19550</v>
      </c>
      <c r="C1764" s="20" t="s">
        <v>17439</v>
      </c>
      <c r="D1764" s="20" t="s">
        <v>571</v>
      </c>
      <c r="E1764" s="20" t="s">
        <v>963</v>
      </c>
      <c r="F1764" s="20" t="s">
        <v>962</v>
      </c>
      <c r="G1764" s="20" t="s">
        <v>19551</v>
      </c>
      <c r="H1764" s="20" t="s">
        <v>14694</v>
      </c>
      <c r="I1764" s="20" t="s">
        <v>19552</v>
      </c>
      <c r="J1764" s="20" t="s">
        <v>101</v>
      </c>
      <c r="K1764" s="20" t="s">
        <v>14866</v>
      </c>
      <c r="L1764" s="20" t="s">
        <v>19553</v>
      </c>
      <c r="M1764" s="20"/>
      <c r="N1764" s="20" t="s">
        <v>110</v>
      </c>
      <c r="O1764" s="20" t="s">
        <v>14761</v>
      </c>
      <c r="P1764" s="20" t="s">
        <v>14787</v>
      </c>
      <c r="Q1764" s="20" t="s">
        <v>19554</v>
      </c>
      <c r="R1764" s="20"/>
      <c r="S1764" s="20" t="s">
        <v>19555</v>
      </c>
      <c r="T1764" s="20" t="s">
        <v>14704</v>
      </c>
      <c r="U1764" s="20" t="s">
        <v>19588</v>
      </c>
      <c r="V1764" s="20" t="s">
        <v>19589</v>
      </c>
      <c r="W1764" s="20"/>
      <c r="X1764" s="20"/>
      <c r="Y1764" s="20" t="s">
        <v>69</v>
      </c>
      <c r="Z1764" s="20"/>
      <c r="AA1764" s="20" t="s">
        <v>14775</v>
      </c>
      <c r="AB1764" s="20" t="s">
        <v>69</v>
      </c>
      <c r="AC1764" s="20" t="s">
        <v>69</v>
      </c>
      <c r="AD1764" s="20" t="s">
        <v>69</v>
      </c>
      <c r="AE1764" s="20" t="s">
        <v>19590</v>
      </c>
      <c r="AF1764" s="20" t="s">
        <v>68</v>
      </c>
      <c r="AG1764" s="20" t="s">
        <v>19560</v>
      </c>
      <c r="AH1764" s="20"/>
      <c r="AI1764" s="20" t="s">
        <v>19561</v>
      </c>
      <c r="AJ1764" s="20"/>
      <c r="AK1764" s="20" t="s">
        <v>19562</v>
      </c>
      <c r="AL1764" s="20"/>
      <c r="AM1764" s="20" t="s">
        <v>16313</v>
      </c>
      <c r="AN1764" s="20" t="s">
        <v>105</v>
      </c>
      <c r="AO1764" s="20"/>
    </row>
    <row r="1765" spans="1:41" x14ac:dyDescent="0.2">
      <c r="A1765" s="20" t="s">
        <v>960</v>
      </c>
      <c r="B1765" s="20" t="s">
        <v>19550</v>
      </c>
      <c r="C1765" s="20" t="s">
        <v>17439</v>
      </c>
      <c r="D1765" s="20" t="s">
        <v>571</v>
      </c>
      <c r="E1765" s="20" t="s">
        <v>963</v>
      </c>
      <c r="F1765" s="20" t="s">
        <v>962</v>
      </c>
      <c r="G1765" s="20" t="s">
        <v>19551</v>
      </c>
      <c r="H1765" s="20" t="s">
        <v>14694</v>
      </c>
      <c r="I1765" s="20" t="s">
        <v>19552</v>
      </c>
      <c r="J1765" s="20" t="s">
        <v>101</v>
      </c>
      <c r="K1765" s="20" t="s">
        <v>14866</v>
      </c>
      <c r="L1765" s="20" t="s">
        <v>19553</v>
      </c>
      <c r="M1765" s="20"/>
      <c r="N1765" s="20" t="s">
        <v>110</v>
      </c>
      <c r="O1765" s="20" t="s">
        <v>14761</v>
      </c>
      <c r="P1765" s="20" t="s">
        <v>14787</v>
      </c>
      <c r="Q1765" s="20" t="s">
        <v>19554</v>
      </c>
      <c r="R1765" s="20"/>
      <c r="S1765" s="20" t="s">
        <v>19555</v>
      </c>
      <c r="T1765" s="20" t="s">
        <v>14709</v>
      </c>
      <c r="U1765" s="20" t="s">
        <v>19591</v>
      </c>
      <c r="V1765" s="20" t="s">
        <v>19592</v>
      </c>
      <c r="W1765" s="20"/>
      <c r="X1765" s="20"/>
      <c r="Y1765" s="20" t="s">
        <v>69</v>
      </c>
      <c r="Z1765" s="20"/>
      <c r="AA1765" s="20" t="s">
        <v>14775</v>
      </c>
      <c r="AB1765" s="20" t="s">
        <v>69</v>
      </c>
      <c r="AC1765" s="20" t="s">
        <v>69</v>
      </c>
      <c r="AD1765" s="20" t="s">
        <v>69</v>
      </c>
      <c r="AE1765" s="20" t="s">
        <v>19593</v>
      </c>
      <c r="AF1765" s="20" t="s">
        <v>68</v>
      </c>
      <c r="AG1765" s="20" t="s">
        <v>19560</v>
      </c>
      <c r="AH1765" s="20"/>
      <c r="AI1765" s="20" t="s">
        <v>19561</v>
      </c>
      <c r="AJ1765" s="20"/>
      <c r="AK1765" s="20" t="s">
        <v>19562</v>
      </c>
      <c r="AL1765" s="20"/>
      <c r="AM1765" s="20" t="s">
        <v>16313</v>
      </c>
      <c r="AN1765" s="20" t="s">
        <v>105</v>
      </c>
      <c r="AO1765" s="20"/>
    </row>
    <row r="1766" spans="1:41" x14ac:dyDescent="0.2">
      <c r="A1766" s="20" t="s">
        <v>960</v>
      </c>
      <c r="B1766" s="20" t="s">
        <v>19550</v>
      </c>
      <c r="C1766" s="20" t="s">
        <v>17439</v>
      </c>
      <c r="D1766" s="20" t="s">
        <v>571</v>
      </c>
      <c r="E1766" s="20" t="s">
        <v>963</v>
      </c>
      <c r="F1766" s="20" t="s">
        <v>962</v>
      </c>
      <c r="G1766" s="20" t="s">
        <v>19551</v>
      </c>
      <c r="H1766" s="20" t="s">
        <v>14694</v>
      </c>
      <c r="I1766" s="20" t="s">
        <v>19552</v>
      </c>
      <c r="J1766" s="20" t="s">
        <v>101</v>
      </c>
      <c r="K1766" s="20" t="s">
        <v>14866</v>
      </c>
      <c r="L1766" s="20" t="s">
        <v>19553</v>
      </c>
      <c r="M1766" s="20"/>
      <c r="N1766" s="20" t="s">
        <v>110</v>
      </c>
      <c r="O1766" s="20" t="s">
        <v>14761</v>
      </c>
      <c r="P1766" s="20" t="s">
        <v>14787</v>
      </c>
      <c r="Q1766" s="20" t="s">
        <v>19554</v>
      </c>
      <c r="R1766" s="20"/>
      <c r="S1766" s="20" t="s">
        <v>19555</v>
      </c>
      <c r="T1766" s="20" t="s">
        <v>14846</v>
      </c>
      <c r="U1766" s="20" t="s">
        <v>19594</v>
      </c>
      <c r="V1766" s="20" t="s">
        <v>19595</v>
      </c>
      <c r="W1766" s="20"/>
      <c r="X1766" s="20"/>
      <c r="Y1766" s="20" t="s">
        <v>69</v>
      </c>
      <c r="Z1766" s="20"/>
      <c r="AA1766" s="20" t="s">
        <v>14775</v>
      </c>
      <c r="AB1766" s="20" t="s">
        <v>69</v>
      </c>
      <c r="AC1766" s="20" t="s">
        <v>69</v>
      </c>
      <c r="AD1766" s="20" t="s">
        <v>69</v>
      </c>
      <c r="AE1766" s="20" t="s">
        <v>19596</v>
      </c>
      <c r="AF1766" s="20" t="s">
        <v>68</v>
      </c>
      <c r="AG1766" s="20" t="s">
        <v>19560</v>
      </c>
      <c r="AH1766" s="20"/>
      <c r="AI1766" s="20" t="s">
        <v>19561</v>
      </c>
      <c r="AJ1766" s="20"/>
      <c r="AK1766" s="20" t="s">
        <v>19562</v>
      </c>
      <c r="AL1766" s="20"/>
      <c r="AM1766" s="20" t="s">
        <v>16313</v>
      </c>
      <c r="AN1766" s="20" t="s">
        <v>105</v>
      </c>
      <c r="AO1766" s="20"/>
    </row>
    <row r="1767" spans="1:41" x14ac:dyDescent="0.2">
      <c r="A1767" s="20" t="s">
        <v>960</v>
      </c>
      <c r="B1767" s="20" t="s">
        <v>19550</v>
      </c>
      <c r="C1767" s="20" t="s">
        <v>17439</v>
      </c>
      <c r="D1767" s="20" t="s">
        <v>571</v>
      </c>
      <c r="E1767" s="20" t="s">
        <v>963</v>
      </c>
      <c r="F1767" s="20" t="s">
        <v>962</v>
      </c>
      <c r="G1767" s="20" t="s">
        <v>19551</v>
      </c>
      <c r="H1767" s="20" t="s">
        <v>14694</v>
      </c>
      <c r="I1767" s="20" t="s">
        <v>19552</v>
      </c>
      <c r="J1767" s="20" t="s">
        <v>101</v>
      </c>
      <c r="K1767" s="20" t="s">
        <v>14866</v>
      </c>
      <c r="L1767" s="20" t="s">
        <v>19553</v>
      </c>
      <c r="M1767" s="20"/>
      <c r="N1767" s="20" t="s">
        <v>110</v>
      </c>
      <c r="O1767" s="20" t="s">
        <v>14761</v>
      </c>
      <c r="P1767" s="20" t="s">
        <v>14787</v>
      </c>
      <c r="Q1767" s="20" t="s">
        <v>19554</v>
      </c>
      <c r="R1767" s="20"/>
      <c r="S1767" s="20" t="s">
        <v>19555</v>
      </c>
      <c r="T1767" s="20" t="s">
        <v>14704</v>
      </c>
      <c r="U1767" s="20" t="s">
        <v>19597</v>
      </c>
      <c r="V1767" s="20" t="s">
        <v>19598</v>
      </c>
      <c r="W1767" s="20"/>
      <c r="X1767" s="20"/>
      <c r="Y1767" s="20" t="s">
        <v>69</v>
      </c>
      <c r="Z1767" s="20"/>
      <c r="AA1767" s="20" t="s">
        <v>14775</v>
      </c>
      <c r="AB1767" s="20" t="s">
        <v>69</v>
      </c>
      <c r="AC1767" s="20" t="s">
        <v>69</v>
      </c>
      <c r="AD1767" s="20" t="s">
        <v>69</v>
      </c>
      <c r="AE1767" s="20" t="s">
        <v>19599</v>
      </c>
      <c r="AF1767" s="20" t="s">
        <v>68</v>
      </c>
      <c r="AG1767" s="20" t="s">
        <v>19560</v>
      </c>
      <c r="AH1767" s="20"/>
      <c r="AI1767" s="20" t="s">
        <v>19561</v>
      </c>
      <c r="AJ1767" s="20"/>
      <c r="AK1767" s="20" t="s">
        <v>19562</v>
      </c>
      <c r="AL1767" s="20"/>
      <c r="AM1767" s="20" t="s">
        <v>16313</v>
      </c>
      <c r="AN1767" s="20" t="s">
        <v>105</v>
      </c>
      <c r="AO1767" s="20"/>
    </row>
    <row r="1768" spans="1:41" x14ac:dyDescent="0.2">
      <c r="A1768" s="20" t="s">
        <v>960</v>
      </c>
      <c r="B1768" s="20" t="s">
        <v>19550</v>
      </c>
      <c r="C1768" s="20" t="s">
        <v>17439</v>
      </c>
      <c r="D1768" s="20" t="s">
        <v>571</v>
      </c>
      <c r="E1768" s="20" t="s">
        <v>963</v>
      </c>
      <c r="F1768" s="20" t="s">
        <v>962</v>
      </c>
      <c r="G1768" s="20" t="s">
        <v>19551</v>
      </c>
      <c r="H1768" s="20" t="s">
        <v>14694</v>
      </c>
      <c r="I1768" s="20" t="s">
        <v>19552</v>
      </c>
      <c r="J1768" s="20" t="s">
        <v>101</v>
      </c>
      <c r="K1768" s="20" t="s">
        <v>14866</v>
      </c>
      <c r="L1768" s="20" t="s">
        <v>19553</v>
      </c>
      <c r="M1768" s="20"/>
      <c r="N1768" s="20" t="s">
        <v>110</v>
      </c>
      <c r="O1768" s="20" t="s">
        <v>14761</v>
      </c>
      <c r="P1768" s="20" t="s">
        <v>14787</v>
      </c>
      <c r="Q1768" s="20" t="s">
        <v>19554</v>
      </c>
      <c r="R1768" s="20"/>
      <c r="S1768" s="20" t="s">
        <v>19555</v>
      </c>
      <c r="T1768" s="20" t="s">
        <v>14709</v>
      </c>
      <c r="U1768" s="20" t="s">
        <v>19600</v>
      </c>
      <c r="V1768" s="20" t="s">
        <v>19601</v>
      </c>
      <c r="W1768" s="20"/>
      <c r="X1768" s="20"/>
      <c r="Y1768" s="20" t="s">
        <v>69</v>
      </c>
      <c r="Z1768" s="20"/>
      <c r="AA1768" s="20" t="s">
        <v>14775</v>
      </c>
      <c r="AB1768" s="20" t="s">
        <v>69</v>
      </c>
      <c r="AC1768" s="20" t="s">
        <v>69</v>
      </c>
      <c r="AD1768" s="20" t="s">
        <v>69</v>
      </c>
      <c r="AE1768" s="20" t="s">
        <v>19602</v>
      </c>
      <c r="AF1768" s="20" t="s">
        <v>68</v>
      </c>
      <c r="AG1768" s="20" t="s">
        <v>19560</v>
      </c>
      <c r="AH1768" s="20"/>
      <c r="AI1768" s="20" t="s">
        <v>19561</v>
      </c>
      <c r="AJ1768" s="20"/>
      <c r="AK1768" s="20" t="s">
        <v>19562</v>
      </c>
      <c r="AL1768" s="20"/>
      <c r="AM1768" s="20" t="s">
        <v>16313</v>
      </c>
      <c r="AN1768" s="20" t="s">
        <v>105</v>
      </c>
      <c r="AO1768" s="20"/>
    </row>
    <row r="1769" spans="1:41" x14ac:dyDescent="0.2">
      <c r="A1769" s="20" t="s">
        <v>960</v>
      </c>
      <c r="B1769" s="20" t="s">
        <v>19550</v>
      </c>
      <c r="C1769" s="20" t="s">
        <v>17439</v>
      </c>
      <c r="D1769" s="20" t="s">
        <v>571</v>
      </c>
      <c r="E1769" s="20" t="s">
        <v>963</v>
      </c>
      <c r="F1769" s="20" t="s">
        <v>962</v>
      </c>
      <c r="G1769" s="20" t="s">
        <v>19551</v>
      </c>
      <c r="H1769" s="20" t="s">
        <v>14694</v>
      </c>
      <c r="I1769" s="20" t="s">
        <v>19552</v>
      </c>
      <c r="J1769" s="20" t="s">
        <v>101</v>
      </c>
      <c r="K1769" s="20" t="s">
        <v>14866</v>
      </c>
      <c r="L1769" s="20" t="s">
        <v>19553</v>
      </c>
      <c r="M1769" s="20"/>
      <c r="N1769" s="20" t="s">
        <v>110</v>
      </c>
      <c r="O1769" s="20" t="s">
        <v>14761</v>
      </c>
      <c r="P1769" s="20" t="s">
        <v>14787</v>
      </c>
      <c r="Q1769" s="20" t="s">
        <v>19554</v>
      </c>
      <c r="R1769" s="20"/>
      <c r="S1769" s="20" t="s">
        <v>19555</v>
      </c>
      <c r="T1769" s="20" t="s">
        <v>14846</v>
      </c>
      <c r="U1769" s="20" t="s">
        <v>19603</v>
      </c>
      <c r="V1769" s="20" t="s">
        <v>19604</v>
      </c>
      <c r="W1769" s="20"/>
      <c r="X1769" s="20"/>
      <c r="Y1769" s="20" t="s">
        <v>69</v>
      </c>
      <c r="Z1769" s="20"/>
      <c r="AA1769" s="20" t="s">
        <v>14775</v>
      </c>
      <c r="AB1769" s="20" t="s">
        <v>69</v>
      </c>
      <c r="AC1769" s="20" t="s">
        <v>69</v>
      </c>
      <c r="AD1769" s="20" t="s">
        <v>69</v>
      </c>
      <c r="AE1769" s="20" t="s">
        <v>19605</v>
      </c>
      <c r="AF1769" s="20" t="s">
        <v>68</v>
      </c>
      <c r="AG1769" s="20" t="s">
        <v>19560</v>
      </c>
      <c r="AH1769" s="20"/>
      <c r="AI1769" s="20" t="s">
        <v>19561</v>
      </c>
      <c r="AJ1769" s="20"/>
      <c r="AK1769" s="20" t="s">
        <v>19562</v>
      </c>
      <c r="AL1769" s="20"/>
      <c r="AM1769" s="20" t="s">
        <v>16313</v>
      </c>
      <c r="AN1769" s="20" t="s">
        <v>105</v>
      </c>
      <c r="AO1769" s="20"/>
    </row>
    <row r="1770" spans="1:41" x14ac:dyDescent="0.2">
      <c r="A1770" s="20" t="s">
        <v>960</v>
      </c>
      <c r="B1770" s="20" t="s">
        <v>19550</v>
      </c>
      <c r="C1770" s="20" t="s">
        <v>17439</v>
      </c>
      <c r="D1770" s="20" t="s">
        <v>571</v>
      </c>
      <c r="E1770" s="20" t="s">
        <v>963</v>
      </c>
      <c r="F1770" s="20" t="s">
        <v>962</v>
      </c>
      <c r="G1770" s="20" t="s">
        <v>19551</v>
      </c>
      <c r="H1770" s="20" t="s">
        <v>14694</v>
      </c>
      <c r="I1770" s="20" t="s">
        <v>19552</v>
      </c>
      <c r="J1770" s="20" t="s">
        <v>101</v>
      </c>
      <c r="K1770" s="20" t="s">
        <v>14866</v>
      </c>
      <c r="L1770" s="20" t="s">
        <v>19553</v>
      </c>
      <c r="M1770" s="20"/>
      <c r="N1770" s="20" t="s">
        <v>110</v>
      </c>
      <c r="O1770" s="20" t="s">
        <v>14761</v>
      </c>
      <c r="P1770" s="20" t="s">
        <v>14787</v>
      </c>
      <c r="Q1770" s="20" t="s">
        <v>19554</v>
      </c>
      <c r="R1770" s="20"/>
      <c r="S1770" s="20" t="s">
        <v>19555</v>
      </c>
      <c r="T1770" s="20" t="s">
        <v>14704</v>
      </c>
      <c r="U1770" s="20" t="s">
        <v>19606</v>
      </c>
      <c r="V1770" s="20" t="s">
        <v>19607</v>
      </c>
      <c r="W1770" s="20"/>
      <c r="X1770" s="20"/>
      <c r="Y1770" s="20" t="s">
        <v>69</v>
      </c>
      <c r="Z1770" s="20"/>
      <c r="AA1770" s="20" t="s">
        <v>14775</v>
      </c>
      <c r="AB1770" s="20" t="s">
        <v>69</v>
      </c>
      <c r="AC1770" s="20" t="s">
        <v>69</v>
      </c>
      <c r="AD1770" s="20" t="s">
        <v>69</v>
      </c>
      <c r="AE1770" s="20" t="s">
        <v>19608</v>
      </c>
      <c r="AF1770" s="20" t="s">
        <v>68</v>
      </c>
      <c r="AG1770" s="20" t="s">
        <v>19560</v>
      </c>
      <c r="AH1770" s="20"/>
      <c r="AI1770" s="20" t="s">
        <v>19561</v>
      </c>
      <c r="AJ1770" s="20"/>
      <c r="AK1770" s="20" t="s">
        <v>19562</v>
      </c>
      <c r="AL1770" s="20"/>
      <c r="AM1770" s="20" t="s">
        <v>16313</v>
      </c>
      <c r="AN1770" s="20" t="s">
        <v>105</v>
      </c>
      <c r="AO1770" s="20"/>
    </row>
    <row r="1771" spans="1:41" x14ac:dyDescent="0.2">
      <c r="A1771" s="20" t="s">
        <v>960</v>
      </c>
      <c r="B1771" s="20" t="s">
        <v>19550</v>
      </c>
      <c r="C1771" s="20" t="s">
        <v>17439</v>
      </c>
      <c r="D1771" s="20" t="s">
        <v>571</v>
      </c>
      <c r="E1771" s="20" t="s">
        <v>963</v>
      </c>
      <c r="F1771" s="20" t="s">
        <v>962</v>
      </c>
      <c r="G1771" s="20" t="s">
        <v>19551</v>
      </c>
      <c r="H1771" s="20" t="s">
        <v>14694</v>
      </c>
      <c r="I1771" s="20" t="s">
        <v>19552</v>
      </c>
      <c r="J1771" s="20" t="s">
        <v>101</v>
      </c>
      <c r="K1771" s="20" t="s">
        <v>14866</v>
      </c>
      <c r="L1771" s="20" t="s">
        <v>19553</v>
      </c>
      <c r="M1771" s="20"/>
      <c r="N1771" s="20" t="s">
        <v>110</v>
      </c>
      <c r="O1771" s="20" t="s">
        <v>14761</v>
      </c>
      <c r="P1771" s="20" t="s">
        <v>14787</v>
      </c>
      <c r="Q1771" s="20" t="s">
        <v>19554</v>
      </c>
      <c r="R1771" s="20"/>
      <c r="S1771" s="20" t="s">
        <v>19555</v>
      </c>
      <c r="T1771" s="20" t="s">
        <v>14709</v>
      </c>
      <c r="U1771" s="20" t="s">
        <v>19609</v>
      </c>
      <c r="V1771" s="20" t="s">
        <v>19610</v>
      </c>
      <c r="W1771" s="20"/>
      <c r="X1771" s="20"/>
      <c r="Y1771" s="20" t="s">
        <v>69</v>
      </c>
      <c r="Z1771" s="20"/>
      <c r="AA1771" s="20" t="s">
        <v>14775</v>
      </c>
      <c r="AB1771" s="20" t="s">
        <v>69</v>
      </c>
      <c r="AC1771" s="20" t="s">
        <v>69</v>
      </c>
      <c r="AD1771" s="20" t="s">
        <v>69</v>
      </c>
      <c r="AE1771" s="20" t="s">
        <v>19611</v>
      </c>
      <c r="AF1771" s="20" t="s">
        <v>68</v>
      </c>
      <c r="AG1771" s="20" t="s">
        <v>19560</v>
      </c>
      <c r="AH1771" s="20"/>
      <c r="AI1771" s="20" t="s">
        <v>19561</v>
      </c>
      <c r="AJ1771" s="20"/>
      <c r="AK1771" s="20" t="s">
        <v>19562</v>
      </c>
      <c r="AL1771" s="20"/>
      <c r="AM1771" s="20" t="s">
        <v>16313</v>
      </c>
      <c r="AN1771" s="20" t="s">
        <v>105</v>
      </c>
      <c r="AO1771" s="20"/>
    </row>
    <row r="1772" spans="1:41" x14ac:dyDescent="0.2">
      <c r="A1772" s="20" t="s">
        <v>960</v>
      </c>
      <c r="B1772" s="20" t="s">
        <v>19550</v>
      </c>
      <c r="C1772" s="20" t="s">
        <v>17439</v>
      </c>
      <c r="D1772" s="20" t="s">
        <v>571</v>
      </c>
      <c r="E1772" s="20" t="s">
        <v>963</v>
      </c>
      <c r="F1772" s="20" t="s">
        <v>962</v>
      </c>
      <c r="G1772" s="20" t="s">
        <v>19551</v>
      </c>
      <c r="H1772" s="20" t="s">
        <v>14694</v>
      </c>
      <c r="I1772" s="20" t="s">
        <v>19552</v>
      </c>
      <c r="J1772" s="20" t="s">
        <v>101</v>
      </c>
      <c r="K1772" s="20" t="s">
        <v>14866</v>
      </c>
      <c r="L1772" s="20" t="s">
        <v>19553</v>
      </c>
      <c r="M1772" s="20"/>
      <c r="N1772" s="20" t="s">
        <v>110</v>
      </c>
      <c r="O1772" s="20" t="s">
        <v>14761</v>
      </c>
      <c r="P1772" s="20" t="s">
        <v>14787</v>
      </c>
      <c r="Q1772" s="20" t="s">
        <v>19554</v>
      </c>
      <c r="R1772" s="20"/>
      <c r="S1772" s="20" t="s">
        <v>19555</v>
      </c>
      <c r="T1772" s="20" t="s">
        <v>14846</v>
      </c>
      <c r="U1772" s="20" t="s">
        <v>19612</v>
      </c>
      <c r="V1772" s="20" t="s">
        <v>19613</v>
      </c>
      <c r="W1772" s="20"/>
      <c r="X1772" s="20"/>
      <c r="Y1772" s="20" t="s">
        <v>69</v>
      </c>
      <c r="Z1772" s="20"/>
      <c r="AA1772" s="20" t="s">
        <v>14775</v>
      </c>
      <c r="AB1772" s="20" t="s">
        <v>69</v>
      </c>
      <c r="AC1772" s="20" t="s">
        <v>69</v>
      </c>
      <c r="AD1772" s="20" t="s">
        <v>69</v>
      </c>
      <c r="AE1772" s="20" t="s">
        <v>19614</v>
      </c>
      <c r="AF1772" s="20" t="s">
        <v>68</v>
      </c>
      <c r="AG1772" s="20" t="s">
        <v>19560</v>
      </c>
      <c r="AH1772" s="20"/>
      <c r="AI1772" s="20" t="s">
        <v>19561</v>
      </c>
      <c r="AJ1772" s="20"/>
      <c r="AK1772" s="20" t="s">
        <v>19562</v>
      </c>
      <c r="AL1772" s="20"/>
      <c r="AM1772" s="20" t="s">
        <v>16313</v>
      </c>
      <c r="AN1772" s="20" t="s">
        <v>105</v>
      </c>
      <c r="AO1772" s="20"/>
    </row>
    <row r="1773" spans="1:41" x14ac:dyDescent="0.2">
      <c r="A1773" s="20" t="s">
        <v>969</v>
      </c>
      <c r="B1773" s="20" t="s">
        <v>19615</v>
      </c>
      <c r="C1773" s="20" t="s">
        <v>19616</v>
      </c>
      <c r="D1773" s="20" t="s">
        <v>571</v>
      </c>
      <c r="E1773" s="20" t="s">
        <v>971</v>
      </c>
      <c r="F1773" s="20" t="s">
        <v>456</v>
      </c>
      <c r="G1773" s="20" t="s">
        <v>19617</v>
      </c>
      <c r="H1773" s="20" t="s">
        <v>14730</v>
      </c>
      <c r="I1773" s="20" t="s">
        <v>19618</v>
      </c>
      <c r="J1773" s="20" t="s">
        <v>102</v>
      </c>
      <c r="K1773" s="20" t="s">
        <v>14696</v>
      </c>
      <c r="L1773" s="20"/>
      <c r="M1773" s="20" t="s">
        <v>15014</v>
      </c>
      <c r="N1773" s="20" t="s">
        <v>17905</v>
      </c>
      <c r="O1773" s="20" t="s">
        <v>15195</v>
      </c>
      <c r="P1773" s="20" t="s">
        <v>14787</v>
      </c>
      <c r="Q1773" s="20"/>
      <c r="R1773" s="20"/>
      <c r="S1773" s="20" t="s">
        <v>19619</v>
      </c>
      <c r="T1773" s="20" t="s">
        <v>14737</v>
      </c>
      <c r="U1773" s="20" t="s">
        <v>14812</v>
      </c>
      <c r="V1773" s="20" t="s">
        <v>14892</v>
      </c>
      <c r="W1773" s="20" t="s">
        <v>15643</v>
      </c>
      <c r="X1773" s="20" t="s">
        <v>15845</v>
      </c>
      <c r="Y1773" s="20" t="s">
        <v>69</v>
      </c>
      <c r="Z1773" s="20"/>
      <c r="AA1773" s="20" t="s">
        <v>14775</v>
      </c>
      <c r="AB1773" s="20" t="s">
        <v>69</v>
      </c>
      <c r="AC1773" s="20" t="s">
        <v>14884</v>
      </c>
      <c r="AD1773" s="20" t="s">
        <v>69</v>
      </c>
      <c r="AE1773" s="20" t="s">
        <v>19620</v>
      </c>
      <c r="AF1773" s="20" t="s">
        <v>69</v>
      </c>
      <c r="AG1773" s="20" t="s">
        <v>19621</v>
      </c>
      <c r="AH1773" s="20"/>
      <c r="AI1773" s="20" t="s">
        <v>14875</v>
      </c>
      <c r="AJ1773" s="20"/>
      <c r="AK1773" s="20" t="s">
        <v>14223</v>
      </c>
      <c r="AL1773" s="20" t="s">
        <v>14276</v>
      </c>
      <c r="AM1773" s="20" t="s">
        <v>15199</v>
      </c>
      <c r="AN1773" s="20" t="s">
        <v>105</v>
      </c>
      <c r="AO1773" s="20"/>
    </row>
    <row r="1774" spans="1:41" x14ac:dyDescent="0.2">
      <c r="A1774" s="20" t="s">
        <v>969</v>
      </c>
      <c r="B1774" s="20" t="s">
        <v>19615</v>
      </c>
      <c r="C1774" s="20" t="s">
        <v>19616</v>
      </c>
      <c r="D1774" s="20" t="s">
        <v>571</v>
      </c>
      <c r="E1774" s="20" t="s">
        <v>971</v>
      </c>
      <c r="F1774" s="20" t="s">
        <v>456</v>
      </c>
      <c r="G1774" s="20" t="s">
        <v>19617</v>
      </c>
      <c r="H1774" s="20" t="s">
        <v>14730</v>
      </c>
      <c r="I1774" s="20" t="s">
        <v>19618</v>
      </c>
      <c r="J1774" s="20" t="s">
        <v>102</v>
      </c>
      <c r="K1774" s="20" t="s">
        <v>14696</v>
      </c>
      <c r="L1774" s="20"/>
      <c r="M1774" s="20" t="s">
        <v>15014</v>
      </c>
      <c r="N1774" s="20" t="s">
        <v>17905</v>
      </c>
      <c r="O1774" s="20" t="s">
        <v>15195</v>
      </c>
      <c r="P1774" s="20" t="s">
        <v>14787</v>
      </c>
      <c r="Q1774" s="20"/>
      <c r="R1774" s="20"/>
      <c r="S1774" s="20" t="s">
        <v>19619</v>
      </c>
      <c r="T1774" s="20" t="s">
        <v>16193</v>
      </c>
      <c r="U1774" s="20" t="s">
        <v>16584</v>
      </c>
      <c r="V1774" s="20" t="s">
        <v>15659</v>
      </c>
      <c r="W1774" s="20" t="s">
        <v>15659</v>
      </c>
      <c r="X1774" s="20" t="s">
        <v>15845</v>
      </c>
      <c r="Y1774" s="20" t="s">
        <v>69</v>
      </c>
      <c r="Z1774" s="20"/>
      <c r="AA1774" s="20" t="s">
        <v>14775</v>
      </c>
      <c r="AB1774" s="20" t="s">
        <v>69</v>
      </c>
      <c r="AC1774" s="20" t="s">
        <v>14884</v>
      </c>
      <c r="AD1774" s="20" t="s">
        <v>69</v>
      </c>
      <c r="AE1774" s="20" t="s">
        <v>19620</v>
      </c>
      <c r="AF1774" s="20" t="s">
        <v>69</v>
      </c>
      <c r="AG1774" s="20" t="s">
        <v>19621</v>
      </c>
      <c r="AH1774" s="20"/>
      <c r="AI1774" s="20" t="s">
        <v>14875</v>
      </c>
      <c r="AJ1774" s="20"/>
      <c r="AK1774" s="20" t="s">
        <v>14223</v>
      </c>
      <c r="AL1774" s="20" t="s">
        <v>14276</v>
      </c>
      <c r="AM1774" s="20" t="s">
        <v>15199</v>
      </c>
      <c r="AN1774" s="20" t="s">
        <v>105</v>
      </c>
      <c r="AO1774" s="20"/>
    </row>
    <row r="1775" spans="1:41" x14ac:dyDescent="0.2">
      <c r="A1775" s="20" t="s">
        <v>969</v>
      </c>
      <c r="B1775" s="20" t="s">
        <v>19615</v>
      </c>
      <c r="C1775" s="20" t="s">
        <v>19616</v>
      </c>
      <c r="D1775" s="20" t="s">
        <v>571</v>
      </c>
      <c r="E1775" s="20" t="s">
        <v>971</v>
      </c>
      <c r="F1775" s="20" t="s">
        <v>456</v>
      </c>
      <c r="G1775" s="20" t="s">
        <v>19617</v>
      </c>
      <c r="H1775" s="20" t="s">
        <v>14730</v>
      </c>
      <c r="I1775" s="20" t="s">
        <v>19618</v>
      </c>
      <c r="J1775" s="20" t="s">
        <v>102</v>
      </c>
      <c r="K1775" s="20" t="s">
        <v>14696</v>
      </c>
      <c r="L1775" s="20"/>
      <c r="M1775" s="20" t="s">
        <v>15014</v>
      </c>
      <c r="N1775" s="20" t="s">
        <v>17905</v>
      </c>
      <c r="O1775" s="20" t="s">
        <v>15195</v>
      </c>
      <c r="P1775" s="20" t="s">
        <v>14787</v>
      </c>
      <c r="Q1775" s="20"/>
      <c r="R1775" s="20"/>
      <c r="S1775" s="20" t="s">
        <v>19619</v>
      </c>
      <c r="T1775" s="20" t="s">
        <v>14737</v>
      </c>
      <c r="U1775" s="20" t="s">
        <v>14795</v>
      </c>
      <c r="V1775" s="20" t="s">
        <v>14832</v>
      </c>
      <c r="W1775" s="20" t="s">
        <v>15669</v>
      </c>
      <c r="X1775" s="20" t="s">
        <v>14706</v>
      </c>
      <c r="Y1775" s="20" t="s">
        <v>69</v>
      </c>
      <c r="Z1775" s="20"/>
      <c r="AA1775" s="20" t="s">
        <v>14775</v>
      </c>
      <c r="AB1775" s="20" t="s">
        <v>69</v>
      </c>
      <c r="AC1775" s="20" t="s">
        <v>14884</v>
      </c>
      <c r="AD1775" s="20" t="s">
        <v>69</v>
      </c>
      <c r="AE1775" s="20" t="s">
        <v>19620</v>
      </c>
      <c r="AF1775" s="20" t="s">
        <v>68</v>
      </c>
      <c r="AG1775" s="20" t="s">
        <v>19622</v>
      </c>
      <c r="AH1775" s="20"/>
      <c r="AI1775" s="20" t="s">
        <v>14875</v>
      </c>
      <c r="AJ1775" s="20"/>
      <c r="AK1775" s="20" t="s">
        <v>14223</v>
      </c>
      <c r="AL1775" s="20" t="s">
        <v>14276</v>
      </c>
      <c r="AM1775" s="20" t="s">
        <v>15199</v>
      </c>
      <c r="AN1775" s="20" t="s">
        <v>105</v>
      </c>
      <c r="AO1775" s="20"/>
    </row>
    <row r="1776" spans="1:41" x14ac:dyDescent="0.2">
      <c r="A1776" s="20" t="s">
        <v>969</v>
      </c>
      <c r="B1776" s="20" t="s">
        <v>19615</v>
      </c>
      <c r="C1776" s="20" t="s">
        <v>19616</v>
      </c>
      <c r="D1776" s="20" t="s">
        <v>571</v>
      </c>
      <c r="E1776" s="20" t="s">
        <v>971</v>
      </c>
      <c r="F1776" s="20" t="s">
        <v>456</v>
      </c>
      <c r="G1776" s="20" t="s">
        <v>19617</v>
      </c>
      <c r="H1776" s="20" t="s">
        <v>14730</v>
      </c>
      <c r="I1776" s="20" t="s">
        <v>19618</v>
      </c>
      <c r="J1776" s="20" t="s">
        <v>102</v>
      </c>
      <c r="K1776" s="20" t="s">
        <v>14696</v>
      </c>
      <c r="L1776" s="20"/>
      <c r="M1776" s="20" t="s">
        <v>15014</v>
      </c>
      <c r="N1776" s="20" t="s">
        <v>17905</v>
      </c>
      <c r="O1776" s="20" t="s">
        <v>15195</v>
      </c>
      <c r="P1776" s="20" t="s">
        <v>14787</v>
      </c>
      <c r="Q1776" s="20"/>
      <c r="R1776" s="20"/>
      <c r="S1776" s="20" t="s">
        <v>19619</v>
      </c>
      <c r="T1776" s="20" t="s">
        <v>16193</v>
      </c>
      <c r="U1776" s="20" t="s">
        <v>16538</v>
      </c>
      <c r="V1776" s="20" t="s">
        <v>16584</v>
      </c>
      <c r="W1776" s="20" t="s">
        <v>15665</v>
      </c>
      <c r="X1776" s="20" t="s">
        <v>14847</v>
      </c>
      <c r="Y1776" s="20" t="s">
        <v>69</v>
      </c>
      <c r="Z1776" s="20"/>
      <c r="AA1776" s="20" t="s">
        <v>14775</v>
      </c>
      <c r="AB1776" s="20" t="s">
        <v>69</v>
      </c>
      <c r="AC1776" s="20" t="s">
        <v>14884</v>
      </c>
      <c r="AD1776" s="20" t="s">
        <v>69</v>
      </c>
      <c r="AE1776" s="20" t="s">
        <v>19620</v>
      </c>
      <c r="AF1776" s="20" t="s">
        <v>68</v>
      </c>
      <c r="AG1776" s="20" t="s">
        <v>19622</v>
      </c>
      <c r="AH1776" s="20"/>
      <c r="AI1776" s="20" t="s">
        <v>14875</v>
      </c>
      <c r="AJ1776" s="20"/>
      <c r="AK1776" s="20" t="s">
        <v>14223</v>
      </c>
      <c r="AL1776" s="20" t="s">
        <v>14276</v>
      </c>
      <c r="AM1776" s="20" t="s">
        <v>15199</v>
      </c>
      <c r="AN1776" s="20" t="s">
        <v>105</v>
      </c>
      <c r="AO1776" s="20"/>
    </row>
    <row r="1777" spans="1:41" x14ac:dyDescent="0.2">
      <c r="A1777" s="20" t="s">
        <v>969</v>
      </c>
      <c r="B1777" s="20" t="s">
        <v>19615</v>
      </c>
      <c r="C1777" s="20" t="s">
        <v>19616</v>
      </c>
      <c r="D1777" s="20" t="s">
        <v>571</v>
      </c>
      <c r="E1777" s="20" t="s">
        <v>971</v>
      </c>
      <c r="F1777" s="20" t="s">
        <v>456</v>
      </c>
      <c r="G1777" s="20" t="s">
        <v>19617</v>
      </c>
      <c r="H1777" s="20" t="s">
        <v>14730</v>
      </c>
      <c r="I1777" s="20" t="s">
        <v>19618</v>
      </c>
      <c r="J1777" s="20" t="s">
        <v>102</v>
      </c>
      <c r="K1777" s="20" t="s">
        <v>14696</v>
      </c>
      <c r="L1777" s="20"/>
      <c r="M1777" s="20" t="s">
        <v>15014</v>
      </c>
      <c r="N1777" s="20" t="s">
        <v>14698</v>
      </c>
      <c r="O1777" s="20" t="s">
        <v>15195</v>
      </c>
      <c r="P1777" s="20" t="s">
        <v>14787</v>
      </c>
      <c r="Q1777" s="20"/>
      <c r="R1777" s="20"/>
      <c r="S1777" s="20" t="s">
        <v>19619</v>
      </c>
      <c r="T1777" s="20" t="s">
        <v>14737</v>
      </c>
      <c r="U1777" s="20" t="s">
        <v>14812</v>
      </c>
      <c r="V1777" s="20" t="s">
        <v>15207</v>
      </c>
      <c r="W1777" s="20" t="s">
        <v>14718</v>
      </c>
      <c r="X1777" s="20" t="s">
        <v>16479</v>
      </c>
      <c r="Y1777" s="20" t="s">
        <v>69</v>
      </c>
      <c r="Z1777" s="20"/>
      <c r="AA1777" s="20" t="s">
        <v>14775</v>
      </c>
      <c r="AB1777" s="20" t="s">
        <v>69</v>
      </c>
      <c r="AC1777" s="20" t="s">
        <v>14884</v>
      </c>
      <c r="AD1777" s="20" t="s">
        <v>69</v>
      </c>
      <c r="AE1777" s="20" t="s">
        <v>19620</v>
      </c>
      <c r="AF1777" s="20" t="s">
        <v>69</v>
      </c>
      <c r="AG1777" s="20" t="s">
        <v>19621</v>
      </c>
      <c r="AH1777" s="20"/>
      <c r="AI1777" s="20" t="s">
        <v>14875</v>
      </c>
      <c r="AJ1777" s="20"/>
      <c r="AK1777" s="20" t="s">
        <v>14223</v>
      </c>
      <c r="AL1777" s="20" t="s">
        <v>14276</v>
      </c>
      <c r="AM1777" s="20" t="s">
        <v>15199</v>
      </c>
      <c r="AN1777" s="20" t="s">
        <v>105</v>
      </c>
      <c r="AO1777" s="20"/>
    </row>
    <row r="1778" spans="1:41" x14ac:dyDescent="0.2">
      <c r="A1778" s="20" t="s">
        <v>969</v>
      </c>
      <c r="B1778" s="20" t="s">
        <v>19615</v>
      </c>
      <c r="C1778" s="20" t="s">
        <v>19616</v>
      </c>
      <c r="D1778" s="20" t="s">
        <v>571</v>
      </c>
      <c r="E1778" s="20" t="s">
        <v>971</v>
      </c>
      <c r="F1778" s="20" t="s">
        <v>456</v>
      </c>
      <c r="G1778" s="20" t="s">
        <v>19617</v>
      </c>
      <c r="H1778" s="20" t="s">
        <v>14730</v>
      </c>
      <c r="I1778" s="20" t="s">
        <v>19618</v>
      </c>
      <c r="J1778" s="20" t="s">
        <v>102</v>
      </c>
      <c r="K1778" s="20" t="s">
        <v>14696</v>
      </c>
      <c r="L1778" s="20"/>
      <c r="M1778" s="20" t="s">
        <v>15014</v>
      </c>
      <c r="N1778" s="20" t="s">
        <v>14698</v>
      </c>
      <c r="O1778" s="20" t="s">
        <v>15195</v>
      </c>
      <c r="P1778" s="20" t="s">
        <v>14787</v>
      </c>
      <c r="Q1778" s="20"/>
      <c r="R1778" s="20"/>
      <c r="S1778" s="20" t="s">
        <v>19619</v>
      </c>
      <c r="T1778" s="20" t="s">
        <v>16193</v>
      </c>
      <c r="U1778" s="20" t="s">
        <v>16146</v>
      </c>
      <c r="V1778" s="20" t="s">
        <v>16002</v>
      </c>
      <c r="W1778" s="20" t="s">
        <v>15669</v>
      </c>
      <c r="X1778" s="20" t="s">
        <v>16146</v>
      </c>
      <c r="Y1778" s="20" t="s">
        <v>69</v>
      </c>
      <c r="Z1778" s="20"/>
      <c r="AA1778" s="20" t="s">
        <v>14775</v>
      </c>
      <c r="AB1778" s="20" t="s">
        <v>69</v>
      </c>
      <c r="AC1778" s="20" t="s">
        <v>14884</v>
      </c>
      <c r="AD1778" s="20" t="s">
        <v>69</v>
      </c>
      <c r="AE1778" s="20" t="s">
        <v>19620</v>
      </c>
      <c r="AF1778" s="20" t="s">
        <v>69</v>
      </c>
      <c r="AG1778" s="20" t="s">
        <v>19621</v>
      </c>
      <c r="AH1778" s="20"/>
      <c r="AI1778" s="20" t="s">
        <v>14875</v>
      </c>
      <c r="AJ1778" s="20"/>
      <c r="AK1778" s="20" t="s">
        <v>14223</v>
      </c>
      <c r="AL1778" s="20" t="s">
        <v>14276</v>
      </c>
      <c r="AM1778" s="20" t="s">
        <v>15199</v>
      </c>
      <c r="AN1778" s="20" t="s">
        <v>105</v>
      </c>
      <c r="AO1778" s="20"/>
    </row>
    <row r="1779" spans="1:41" x14ac:dyDescent="0.2">
      <c r="A1779" s="20" t="s">
        <v>969</v>
      </c>
      <c r="B1779" s="20" t="s">
        <v>19615</v>
      </c>
      <c r="C1779" s="20" t="s">
        <v>19616</v>
      </c>
      <c r="D1779" s="20" t="s">
        <v>571</v>
      </c>
      <c r="E1779" s="20" t="s">
        <v>971</v>
      </c>
      <c r="F1779" s="20" t="s">
        <v>456</v>
      </c>
      <c r="G1779" s="20" t="s">
        <v>19617</v>
      </c>
      <c r="H1779" s="20" t="s">
        <v>14730</v>
      </c>
      <c r="I1779" s="20" t="s">
        <v>19618</v>
      </c>
      <c r="J1779" s="20" t="s">
        <v>102</v>
      </c>
      <c r="K1779" s="20" t="s">
        <v>14696</v>
      </c>
      <c r="L1779" s="20"/>
      <c r="M1779" s="20" t="s">
        <v>15014</v>
      </c>
      <c r="N1779" s="20" t="s">
        <v>14698</v>
      </c>
      <c r="O1779" s="20" t="s">
        <v>15195</v>
      </c>
      <c r="P1779" s="20" t="s">
        <v>14787</v>
      </c>
      <c r="Q1779" s="20"/>
      <c r="R1779" s="20"/>
      <c r="S1779" s="20" t="s">
        <v>19619</v>
      </c>
      <c r="T1779" s="20" t="s">
        <v>14737</v>
      </c>
      <c r="U1779" s="20" t="s">
        <v>16486</v>
      </c>
      <c r="V1779" s="20" t="s">
        <v>14809</v>
      </c>
      <c r="W1779" s="20" t="s">
        <v>14718</v>
      </c>
      <c r="X1779" s="20" t="s">
        <v>15845</v>
      </c>
      <c r="Y1779" s="20" t="s">
        <v>69</v>
      </c>
      <c r="Z1779" s="20"/>
      <c r="AA1779" s="20" t="s">
        <v>14775</v>
      </c>
      <c r="AB1779" s="20" t="s">
        <v>69</v>
      </c>
      <c r="AC1779" s="20" t="s">
        <v>14884</v>
      </c>
      <c r="AD1779" s="20" t="s">
        <v>69</v>
      </c>
      <c r="AE1779" s="20" t="s">
        <v>19620</v>
      </c>
      <c r="AF1779" s="20" t="s">
        <v>68</v>
      </c>
      <c r="AG1779" s="20" t="s">
        <v>19622</v>
      </c>
      <c r="AH1779" s="20"/>
      <c r="AI1779" s="20" t="s">
        <v>14875</v>
      </c>
      <c r="AJ1779" s="20"/>
      <c r="AK1779" s="20" t="s">
        <v>14223</v>
      </c>
      <c r="AL1779" s="20" t="s">
        <v>14276</v>
      </c>
      <c r="AM1779" s="20" t="s">
        <v>15199</v>
      </c>
      <c r="AN1779" s="20" t="s">
        <v>105</v>
      </c>
      <c r="AO1779" s="20"/>
    </row>
    <row r="1780" spans="1:41" x14ac:dyDescent="0.2">
      <c r="A1780" s="20" t="s">
        <v>969</v>
      </c>
      <c r="B1780" s="20" t="s">
        <v>19615</v>
      </c>
      <c r="C1780" s="20" t="s">
        <v>19616</v>
      </c>
      <c r="D1780" s="20" t="s">
        <v>571</v>
      </c>
      <c r="E1780" s="20" t="s">
        <v>971</v>
      </c>
      <c r="F1780" s="20" t="s">
        <v>456</v>
      </c>
      <c r="G1780" s="20" t="s">
        <v>19617</v>
      </c>
      <c r="H1780" s="20" t="s">
        <v>14730</v>
      </c>
      <c r="I1780" s="20" t="s">
        <v>19618</v>
      </c>
      <c r="J1780" s="20" t="s">
        <v>102</v>
      </c>
      <c r="K1780" s="20" t="s">
        <v>14696</v>
      </c>
      <c r="L1780" s="20"/>
      <c r="M1780" s="20" t="s">
        <v>15014</v>
      </c>
      <c r="N1780" s="20" t="s">
        <v>14698</v>
      </c>
      <c r="O1780" s="20" t="s">
        <v>15195</v>
      </c>
      <c r="P1780" s="20" t="s">
        <v>14787</v>
      </c>
      <c r="Q1780" s="20"/>
      <c r="R1780" s="20"/>
      <c r="S1780" s="20" t="s">
        <v>19619</v>
      </c>
      <c r="T1780" s="20" t="s">
        <v>16193</v>
      </c>
      <c r="U1780" s="20" t="s">
        <v>16146</v>
      </c>
      <c r="V1780" s="20" t="s">
        <v>16146</v>
      </c>
      <c r="W1780" s="20" t="s">
        <v>16146</v>
      </c>
      <c r="X1780" s="20" t="s">
        <v>16146</v>
      </c>
      <c r="Y1780" s="20" t="s">
        <v>69</v>
      </c>
      <c r="Z1780" s="20"/>
      <c r="AA1780" s="20" t="s">
        <v>14775</v>
      </c>
      <c r="AB1780" s="20" t="s">
        <v>69</v>
      </c>
      <c r="AC1780" s="20" t="s">
        <v>14884</v>
      </c>
      <c r="AD1780" s="20" t="s">
        <v>69</v>
      </c>
      <c r="AE1780" s="20" t="s">
        <v>19620</v>
      </c>
      <c r="AF1780" s="20" t="s">
        <v>68</v>
      </c>
      <c r="AG1780" s="20" t="s">
        <v>19622</v>
      </c>
      <c r="AH1780" s="20"/>
      <c r="AI1780" s="20" t="s">
        <v>14875</v>
      </c>
      <c r="AJ1780" s="20"/>
      <c r="AK1780" s="20" t="s">
        <v>14223</v>
      </c>
      <c r="AL1780" s="20" t="s">
        <v>14276</v>
      </c>
      <c r="AM1780" s="20" t="s">
        <v>15199</v>
      </c>
      <c r="AN1780" s="20" t="s">
        <v>105</v>
      </c>
      <c r="AO1780" s="20"/>
    </row>
    <row r="1781" spans="1:41" x14ac:dyDescent="0.2">
      <c r="A1781" s="20" t="s">
        <v>969</v>
      </c>
      <c r="B1781" s="20" t="s">
        <v>19615</v>
      </c>
      <c r="C1781" s="20" t="s">
        <v>19616</v>
      </c>
      <c r="D1781" s="20" t="s">
        <v>571</v>
      </c>
      <c r="E1781" s="20" t="s">
        <v>971</v>
      </c>
      <c r="F1781" s="20" t="s">
        <v>456</v>
      </c>
      <c r="G1781" s="20" t="s">
        <v>19617</v>
      </c>
      <c r="H1781" s="20" t="s">
        <v>14730</v>
      </c>
      <c r="I1781" s="20" t="s">
        <v>19618</v>
      </c>
      <c r="J1781" s="20" t="s">
        <v>102</v>
      </c>
      <c r="K1781" s="20" t="s">
        <v>14696</v>
      </c>
      <c r="L1781" s="20"/>
      <c r="M1781" s="20" t="s">
        <v>15014</v>
      </c>
      <c r="N1781" s="20" t="s">
        <v>14889</v>
      </c>
      <c r="O1781" s="20" t="s">
        <v>15195</v>
      </c>
      <c r="P1781" s="20" t="s">
        <v>14787</v>
      </c>
      <c r="Q1781" s="20"/>
      <c r="R1781" s="20"/>
      <c r="S1781" s="20" t="s">
        <v>19619</v>
      </c>
      <c r="T1781" s="20" t="s">
        <v>14737</v>
      </c>
      <c r="U1781" s="20" t="s">
        <v>14827</v>
      </c>
      <c r="V1781" s="20" t="s">
        <v>14812</v>
      </c>
      <c r="W1781" s="20" t="s">
        <v>15669</v>
      </c>
      <c r="X1781" s="20" t="s">
        <v>15825</v>
      </c>
      <c r="Y1781" s="20" t="s">
        <v>69</v>
      </c>
      <c r="Z1781" s="20"/>
      <c r="AA1781" s="20" t="s">
        <v>14775</v>
      </c>
      <c r="AB1781" s="20" t="s">
        <v>69</v>
      </c>
      <c r="AC1781" s="20" t="s">
        <v>14884</v>
      </c>
      <c r="AD1781" s="20" t="s">
        <v>69</v>
      </c>
      <c r="AE1781" s="20" t="s">
        <v>19620</v>
      </c>
      <c r="AF1781" s="20" t="s">
        <v>69</v>
      </c>
      <c r="AG1781" s="20" t="s">
        <v>19621</v>
      </c>
      <c r="AH1781" s="20"/>
      <c r="AI1781" s="20" t="s">
        <v>14875</v>
      </c>
      <c r="AJ1781" s="20"/>
      <c r="AK1781" s="20" t="s">
        <v>14223</v>
      </c>
      <c r="AL1781" s="20" t="s">
        <v>14276</v>
      </c>
      <c r="AM1781" s="20" t="s">
        <v>15199</v>
      </c>
      <c r="AN1781" s="20" t="s">
        <v>105</v>
      </c>
      <c r="AO1781" s="20"/>
    </row>
    <row r="1782" spans="1:41" x14ac:dyDescent="0.2">
      <c r="A1782" s="20" t="s">
        <v>969</v>
      </c>
      <c r="B1782" s="20" t="s">
        <v>19615</v>
      </c>
      <c r="C1782" s="20" t="s">
        <v>19616</v>
      </c>
      <c r="D1782" s="20" t="s">
        <v>571</v>
      </c>
      <c r="E1782" s="20" t="s">
        <v>971</v>
      </c>
      <c r="F1782" s="20" t="s">
        <v>456</v>
      </c>
      <c r="G1782" s="20" t="s">
        <v>19617</v>
      </c>
      <c r="H1782" s="20" t="s">
        <v>14730</v>
      </c>
      <c r="I1782" s="20" t="s">
        <v>19618</v>
      </c>
      <c r="J1782" s="20" t="s">
        <v>102</v>
      </c>
      <c r="K1782" s="20" t="s">
        <v>14696</v>
      </c>
      <c r="L1782" s="20"/>
      <c r="M1782" s="20" t="s">
        <v>15014</v>
      </c>
      <c r="N1782" s="20" t="s">
        <v>14889</v>
      </c>
      <c r="O1782" s="20" t="s">
        <v>15195</v>
      </c>
      <c r="P1782" s="20" t="s">
        <v>14787</v>
      </c>
      <c r="Q1782" s="20"/>
      <c r="R1782" s="20"/>
      <c r="S1782" s="20" t="s">
        <v>19619</v>
      </c>
      <c r="T1782" s="20" t="s">
        <v>16193</v>
      </c>
      <c r="U1782" s="20" t="s">
        <v>16628</v>
      </c>
      <c r="V1782" s="20" t="s">
        <v>15845</v>
      </c>
      <c r="W1782" s="20" t="s">
        <v>15659</v>
      </c>
      <c r="X1782" s="20" t="s">
        <v>14706</v>
      </c>
      <c r="Y1782" s="20" t="s">
        <v>69</v>
      </c>
      <c r="Z1782" s="20"/>
      <c r="AA1782" s="20" t="s">
        <v>14775</v>
      </c>
      <c r="AB1782" s="20" t="s">
        <v>69</v>
      </c>
      <c r="AC1782" s="20" t="s">
        <v>14884</v>
      </c>
      <c r="AD1782" s="20" t="s">
        <v>69</v>
      </c>
      <c r="AE1782" s="20" t="s">
        <v>19620</v>
      </c>
      <c r="AF1782" s="20" t="s">
        <v>69</v>
      </c>
      <c r="AG1782" s="20" t="s">
        <v>19621</v>
      </c>
      <c r="AH1782" s="20"/>
      <c r="AI1782" s="20" t="s">
        <v>14875</v>
      </c>
      <c r="AJ1782" s="20"/>
      <c r="AK1782" s="20" t="s">
        <v>14223</v>
      </c>
      <c r="AL1782" s="20" t="s">
        <v>14276</v>
      </c>
      <c r="AM1782" s="20" t="s">
        <v>15199</v>
      </c>
      <c r="AN1782" s="20" t="s">
        <v>105</v>
      </c>
      <c r="AO1782" s="20"/>
    </row>
    <row r="1783" spans="1:41" x14ac:dyDescent="0.2">
      <c r="A1783" s="20" t="s">
        <v>969</v>
      </c>
      <c r="B1783" s="20" t="s">
        <v>19615</v>
      </c>
      <c r="C1783" s="20" t="s">
        <v>19616</v>
      </c>
      <c r="D1783" s="20" t="s">
        <v>571</v>
      </c>
      <c r="E1783" s="20" t="s">
        <v>971</v>
      </c>
      <c r="F1783" s="20" t="s">
        <v>456</v>
      </c>
      <c r="G1783" s="20" t="s">
        <v>19617</v>
      </c>
      <c r="H1783" s="20" t="s">
        <v>14730</v>
      </c>
      <c r="I1783" s="20" t="s">
        <v>19618</v>
      </c>
      <c r="J1783" s="20" t="s">
        <v>102</v>
      </c>
      <c r="K1783" s="20" t="s">
        <v>14696</v>
      </c>
      <c r="L1783" s="20"/>
      <c r="M1783" s="20" t="s">
        <v>15014</v>
      </c>
      <c r="N1783" s="20" t="s">
        <v>14889</v>
      </c>
      <c r="O1783" s="20" t="s">
        <v>15195</v>
      </c>
      <c r="P1783" s="20" t="s">
        <v>14787</v>
      </c>
      <c r="Q1783" s="20"/>
      <c r="R1783" s="20"/>
      <c r="S1783" s="20" t="s">
        <v>19619</v>
      </c>
      <c r="T1783" s="20" t="s">
        <v>14737</v>
      </c>
      <c r="U1783" s="20" t="s">
        <v>16308</v>
      </c>
      <c r="V1783" s="20" t="s">
        <v>14832</v>
      </c>
      <c r="W1783" s="20" t="s">
        <v>15643</v>
      </c>
      <c r="X1783" s="20" t="s">
        <v>15837</v>
      </c>
      <c r="Y1783" s="20" t="s">
        <v>69</v>
      </c>
      <c r="Z1783" s="20"/>
      <c r="AA1783" s="20" t="s">
        <v>14775</v>
      </c>
      <c r="AB1783" s="20" t="s">
        <v>69</v>
      </c>
      <c r="AC1783" s="20" t="s">
        <v>14884</v>
      </c>
      <c r="AD1783" s="20" t="s">
        <v>69</v>
      </c>
      <c r="AE1783" s="20" t="s">
        <v>19620</v>
      </c>
      <c r="AF1783" s="20" t="s">
        <v>68</v>
      </c>
      <c r="AG1783" s="20" t="s">
        <v>19622</v>
      </c>
      <c r="AH1783" s="20"/>
      <c r="AI1783" s="20" t="s">
        <v>14875</v>
      </c>
      <c r="AJ1783" s="20"/>
      <c r="AK1783" s="20" t="s">
        <v>14223</v>
      </c>
      <c r="AL1783" s="20" t="s">
        <v>14276</v>
      </c>
      <c r="AM1783" s="20" t="s">
        <v>15199</v>
      </c>
      <c r="AN1783" s="20" t="s">
        <v>105</v>
      </c>
      <c r="AO1783" s="20"/>
    </row>
    <row r="1784" spans="1:41" x14ac:dyDescent="0.2">
      <c r="A1784" s="20" t="s">
        <v>969</v>
      </c>
      <c r="B1784" s="20" t="s">
        <v>19615</v>
      </c>
      <c r="C1784" s="20" t="s">
        <v>19616</v>
      </c>
      <c r="D1784" s="20" t="s">
        <v>571</v>
      </c>
      <c r="E1784" s="20" t="s">
        <v>971</v>
      </c>
      <c r="F1784" s="20" t="s">
        <v>456</v>
      </c>
      <c r="G1784" s="20" t="s">
        <v>19617</v>
      </c>
      <c r="H1784" s="20" t="s">
        <v>14730</v>
      </c>
      <c r="I1784" s="20" t="s">
        <v>19618</v>
      </c>
      <c r="J1784" s="20" t="s">
        <v>102</v>
      </c>
      <c r="K1784" s="20" t="s">
        <v>14696</v>
      </c>
      <c r="L1784" s="20"/>
      <c r="M1784" s="20" t="s">
        <v>15014</v>
      </c>
      <c r="N1784" s="20" t="s">
        <v>14889</v>
      </c>
      <c r="O1784" s="20" t="s">
        <v>15195</v>
      </c>
      <c r="P1784" s="20" t="s">
        <v>14787</v>
      </c>
      <c r="Q1784" s="20"/>
      <c r="R1784" s="20"/>
      <c r="S1784" s="20" t="s">
        <v>19619</v>
      </c>
      <c r="T1784" s="20" t="s">
        <v>16193</v>
      </c>
      <c r="U1784" s="20" t="s">
        <v>16539</v>
      </c>
      <c r="V1784" s="20" t="s">
        <v>14847</v>
      </c>
      <c r="W1784" s="20" t="s">
        <v>15826</v>
      </c>
      <c r="X1784" s="20" t="s">
        <v>16479</v>
      </c>
      <c r="Y1784" s="20" t="s">
        <v>69</v>
      </c>
      <c r="Z1784" s="20"/>
      <c r="AA1784" s="20" t="s">
        <v>14775</v>
      </c>
      <c r="AB1784" s="20" t="s">
        <v>69</v>
      </c>
      <c r="AC1784" s="20" t="s">
        <v>14884</v>
      </c>
      <c r="AD1784" s="20" t="s">
        <v>69</v>
      </c>
      <c r="AE1784" s="20" t="s">
        <v>19620</v>
      </c>
      <c r="AF1784" s="20" t="s">
        <v>68</v>
      </c>
      <c r="AG1784" s="20" t="s">
        <v>19622</v>
      </c>
      <c r="AH1784" s="20"/>
      <c r="AI1784" s="20" t="s">
        <v>14875</v>
      </c>
      <c r="AJ1784" s="20"/>
      <c r="AK1784" s="20" t="s">
        <v>14223</v>
      </c>
      <c r="AL1784" s="20" t="s">
        <v>14276</v>
      </c>
      <c r="AM1784" s="20" t="s">
        <v>15199</v>
      </c>
      <c r="AN1784" s="20" t="s">
        <v>105</v>
      </c>
      <c r="AO1784" s="20"/>
    </row>
    <row r="1785" spans="1:41" x14ac:dyDescent="0.2">
      <c r="A1785" s="20" t="s">
        <v>1015</v>
      </c>
      <c r="B1785" s="20" t="s">
        <v>19623</v>
      </c>
      <c r="C1785" s="20" t="s">
        <v>19624</v>
      </c>
      <c r="D1785" s="20" t="s">
        <v>360</v>
      </c>
      <c r="E1785" s="20" t="s">
        <v>1018</v>
      </c>
      <c r="F1785" s="20" t="s">
        <v>1017</v>
      </c>
      <c r="G1785" s="20" t="s">
        <v>297</v>
      </c>
      <c r="H1785" s="20" t="s">
        <v>14694</v>
      </c>
      <c r="I1785" s="20" t="s">
        <v>19625</v>
      </c>
      <c r="J1785" s="20" t="s">
        <v>102</v>
      </c>
      <c r="K1785" s="20" t="s">
        <v>14696</v>
      </c>
      <c r="L1785" s="20" t="s">
        <v>19626</v>
      </c>
      <c r="M1785" s="20"/>
      <c r="N1785" s="20" t="s">
        <v>14698</v>
      </c>
      <c r="O1785" s="20" t="s">
        <v>15195</v>
      </c>
      <c r="P1785" s="20" t="s">
        <v>14735</v>
      </c>
      <c r="Q1785" s="20"/>
      <c r="R1785" s="20"/>
      <c r="S1785" s="20" t="s">
        <v>19627</v>
      </c>
      <c r="T1785" s="20" t="s">
        <v>14762</v>
      </c>
      <c r="U1785" s="20" t="s">
        <v>14827</v>
      </c>
      <c r="V1785" s="20" t="s">
        <v>16103</v>
      </c>
      <c r="W1785" s="20"/>
      <c r="X1785" s="20"/>
      <c r="Y1785" s="20" t="s">
        <v>69</v>
      </c>
      <c r="Z1785" s="20"/>
      <c r="AA1785" s="20" t="s">
        <v>19628</v>
      </c>
      <c r="AB1785" s="20" t="s">
        <v>69</v>
      </c>
      <c r="AC1785" s="20" t="s">
        <v>68</v>
      </c>
      <c r="AD1785" s="20" t="s">
        <v>68</v>
      </c>
      <c r="AE1785" s="20" t="s">
        <v>19629</v>
      </c>
      <c r="AF1785" s="20" t="s">
        <v>68</v>
      </c>
      <c r="AG1785" s="20" t="s">
        <v>19630</v>
      </c>
      <c r="AH1785" s="20"/>
      <c r="AI1785" s="20" t="s">
        <v>14887</v>
      </c>
      <c r="AJ1785" s="20" t="s">
        <v>14283</v>
      </c>
      <c r="AK1785" s="20" t="s">
        <v>14283</v>
      </c>
      <c r="AL1785" s="20" t="s">
        <v>19631</v>
      </c>
      <c r="AM1785" s="20" t="s">
        <v>15199</v>
      </c>
      <c r="AN1785" s="20" t="s">
        <v>105</v>
      </c>
      <c r="AO1785" s="20"/>
    </row>
    <row r="1786" spans="1:41" x14ac:dyDescent="0.2">
      <c r="A1786" s="20" t="s">
        <v>1020</v>
      </c>
      <c r="B1786" s="20" t="s">
        <v>19632</v>
      </c>
      <c r="C1786" s="20" t="s">
        <v>19633</v>
      </c>
      <c r="D1786" s="20" t="s">
        <v>1021</v>
      </c>
      <c r="E1786" s="20" t="s">
        <v>1024</v>
      </c>
      <c r="F1786" s="20" t="s">
        <v>1023</v>
      </c>
      <c r="G1786" s="20" t="s">
        <v>19634</v>
      </c>
      <c r="H1786" s="20" t="s">
        <v>110</v>
      </c>
      <c r="I1786" s="20" t="s">
        <v>19635</v>
      </c>
      <c r="J1786" s="20" t="s">
        <v>102</v>
      </c>
      <c r="K1786" s="20" t="s">
        <v>14732</v>
      </c>
      <c r="L1786" s="20" t="s">
        <v>19636</v>
      </c>
      <c r="M1786" s="20" t="s">
        <v>19637</v>
      </c>
      <c r="N1786" s="20" t="s">
        <v>14698</v>
      </c>
      <c r="O1786" s="20" t="s">
        <v>15195</v>
      </c>
      <c r="P1786" s="20" t="s">
        <v>14787</v>
      </c>
      <c r="Q1786" s="20"/>
      <c r="R1786" s="20"/>
      <c r="S1786" s="20" t="s">
        <v>19638</v>
      </c>
      <c r="T1786" s="20" t="s">
        <v>14737</v>
      </c>
      <c r="U1786" s="20" t="s">
        <v>19101</v>
      </c>
      <c r="V1786" s="20" t="s">
        <v>18645</v>
      </c>
      <c r="W1786" s="20"/>
      <c r="X1786" s="20"/>
      <c r="Y1786" s="20" t="s">
        <v>69</v>
      </c>
      <c r="Z1786" s="20"/>
      <c r="AA1786" s="20" t="s">
        <v>16970</v>
      </c>
      <c r="AB1786" s="20" t="s">
        <v>68</v>
      </c>
      <c r="AC1786" s="20" t="s">
        <v>69</v>
      </c>
      <c r="AD1786" s="20" t="s">
        <v>69</v>
      </c>
      <c r="AE1786" s="20" t="s">
        <v>19639</v>
      </c>
      <c r="AF1786" s="20" t="s">
        <v>68</v>
      </c>
      <c r="AG1786" s="20" t="s">
        <v>19640</v>
      </c>
      <c r="AH1786" s="20"/>
      <c r="AI1786" s="20" t="s">
        <v>14875</v>
      </c>
      <c r="AJ1786" s="20" t="s">
        <v>14238</v>
      </c>
      <c r="AK1786" s="20" t="s">
        <v>14276</v>
      </c>
      <c r="AL1786" s="20" t="s">
        <v>14421</v>
      </c>
      <c r="AM1786" s="20" t="s">
        <v>15199</v>
      </c>
      <c r="AN1786" s="20" t="s">
        <v>105</v>
      </c>
      <c r="AO1786" s="20"/>
    </row>
    <row r="1787" spans="1:41" x14ac:dyDescent="0.2">
      <c r="A1787" s="20" t="s">
        <v>1020</v>
      </c>
      <c r="B1787" s="20" t="s">
        <v>19632</v>
      </c>
      <c r="C1787" s="20" t="s">
        <v>19633</v>
      </c>
      <c r="D1787" s="20" t="s">
        <v>1021</v>
      </c>
      <c r="E1787" s="20" t="s">
        <v>1024</v>
      </c>
      <c r="F1787" s="20" t="s">
        <v>1023</v>
      </c>
      <c r="G1787" s="20" t="s">
        <v>19634</v>
      </c>
      <c r="H1787" s="20" t="s">
        <v>110</v>
      </c>
      <c r="I1787" s="20" t="s">
        <v>19635</v>
      </c>
      <c r="J1787" s="20" t="s">
        <v>102</v>
      </c>
      <c r="K1787" s="20" t="s">
        <v>14732</v>
      </c>
      <c r="L1787" s="20" t="s">
        <v>19636</v>
      </c>
      <c r="M1787" s="20" t="s">
        <v>19637</v>
      </c>
      <c r="N1787" s="20" t="s">
        <v>14698</v>
      </c>
      <c r="O1787" s="20" t="s">
        <v>15195</v>
      </c>
      <c r="P1787" s="20" t="s">
        <v>14787</v>
      </c>
      <c r="Q1787" s="20"/>
      <c r="R1787" s="20"/>
      <c r="S1787" s="20" t="s">
        <v>19638</v>
      </c>
      <c r="T1787" s="20" t="s">
        <v>14737</v>
      </c>
      <c r="U1787" s="20" t="s">
        <v>16168</v>
      </c>
      <c r="V1787" s="20" t="s">
        <v>16287</v>
      </c>
      <c r="W1787" s="20"/>
      <c r="X1787" s="20"/>
      <c r="Y1787" s="20" t="s">
        <v>69</v>
      </c>
      <c r="Z1787" s="20"/>
      <c r="AA1787" s="20" t="s">
        <v>16970</v>
      </c>
      <c r="AB1787" s="20" t="s">
        <v>68</v>
      </c>
      <c r="AC1787" s="20" t="s">
        <v>69</v>
      </c>
      <c r="AD1787" s="20" t="s">
        <v>69</v>
      </c>
      <c r="AE1787" s="20" t="s">
        <v>19639</v>
      </c>
      <c r="AF1787" s="20" t="s">
        <v>69</v>
      </c>
      <c r="AG1787" s="20" t="s">
        <v>19641</v>
      </c>
      <c r="AH1787" s="20"/>
      <c r="AI1787" s="20" t="s">
        <v>14875</v>
      </c>
      <c r="AJ1787" s="20" t="s">
        <v>14238</v>
      </c>
      <c r="AK1787" s="20" t="s">
        <v>14276</v>
      </c>
      <c r="AL1787" s="20" t="s">
        <v>14421</v>
      </c>
      <c r="AM1787" s="20" t="s">
        <v>15199</v>
      </c>
      <c r="AN1787" s="20" t="s">
        <v>105</v>
      </c>
      <c r="AO1787" s="20"/>
    </row>
    <row r="1788" spans="1:41" x14ac:dyDescent="0.2">
      <c r="A1788" s="20" t="s">
        <v>1020</v>
      </c>
      <c r="B1788" s="20" t="s">
        <v>19632</v>
      </c>
      <c r="C1788" s="20" t="s">
        <v>19633</v>
      </c>
      <c r="D1788" s="20" t="s">
        <v>1021</v>
      </c>
      <c r="E1788" s="20" t="s">
        <v>1024</v>
      </c>
      <c r="F1788" s="20" t="s">
        <v>1023</v>
      </c>
      <c r="G1788" s="20" t="s">
        <v>19634</v>
      </c>
      <c r="H1788" s="20" t="s">
        <v>110</v>
      </c>
      <c r="I1788" s="20" t="s">
        <v>19635</v>
      </c>
      <c r="J1788" s="20" t="s">
        <v>102</v>
      </c>
      <c r="K1788" s="20" t="s">
        <v>14732</v>
      </c>
      <c r="L1788" s="20" t="s">
        <v>19636</v>
      </c>
      <c r="M1788" s="20" t="s">
        <v>19637</v>
      </c>
      <c r="N1788" s="20" t="s">
        <v>14746</v>
      </c>
      <c r="O1788" s="20" t="s">
        <v>15195</v>
      </c>
      <c r="P1788" s="20" t="s">
        <v>14787</v>
      </c>
      <c r="Q1788" s="20"/>
      <c r="R1788" s="20"/>
      <c r="S1788" s="20" t="s">
        <v>19638</v>
      </c>
      <c r="T1788" s="20" t="s">
        <v>14737</v>
      </c>
      <c r="U1788" s="20" t="s">
        <v>15696</v>
      </c>
      <c r="V1788" s="20" t="s">
        <v>18645</v>
      </c>
      <c r="W1788" s="20"/>
      <c r="X1788" s="20"/>
      <c r="Y1788" s="20" t="s">
        <v>69</v>
      </c>
      <c r="Z1788" s="20"/>
      <c r="AA1788" s="20" t="s">
        <v>16970</v>
      </c>
      <c r="AB1788" s="20" t="s">
        <v>68</v>
      </c>
      <c r="AC1788" s="20" t="s">
        <v>69</v>
      </c>
      <c r="AD1788" s="20" t="s">
        <v>69</v>
      </c>
      <c r="AE1788" s="20" t="s">
        <v>19639</v>
      </c>
      <c r="AF1788" s="20" t="s">
        <v>68</v>
      </c>
      <c r="AG1788" s="20" t="s">
        <v>19640</v>
      </c>
      <c r="AH1788" s="20"/>
      <c r="AI1788" s="20" t="s">
        <v>14875</v>
      </c>
      <c r="AJ1788" s="20" t="s">
        <v>14238</v>
      </c>
      <c r="AK1788" s="20" t="s">
        <v>14276</v>
      </c>
      <c r="AL1788" s="20" t="s">
        <v>14421</v>
      </c>
      <c r="AM1788" s="20" t="s">
        <v>15199</v>
      </c>
      <c r="AN1788" s="20" t="s">
        <v>105</v>
      </c>
      <c r="AO1788" s="20"/>
    </row>
    <row r="1789" spans="1:41" x14ac:dyDescent="0.2">
      <c r="A1789" s="20" t="s">
        <v>1020</v>
      </c>
      <c r="B1789" s="20" t="s">
        <v>19632</v>
      </c>
      <c r="C1789" s="20" t="s">
        <v>19633</v>
      </c>
      <c r="D1789" s="20" t="s">
        <v>1021</v>
      </c>
      <c r="E1789" s="20" t="s">
        <v>1024</v>
      </c>
      <c r="F1789" s="20" t="s">
        <v>1023</v>
      </c>
      <c r="G1789" s="20" t="s">
        <v>19634</v>
      </c>
      <c r="H1789" s="20" t="s">
        <v>110</v>
      </c>
      <c r="I1789" s="20" t="s">
        <v>19635</v>
      </c>
      <c r="J1789" s="20" t="s">
        <v>102</v>
      </c>
      <c r="K1789" s="20" t="s">
        <v>14732</v>
      </c>
      <c r="L1789" s="20" t="s">
        <v>19636</v>
      </c>
      <c r="M1789" s="20" t="s">
        <v>19637</v>
      </c>
      <c r="N1789" s="20" t="s">
        <v>14746</v>
      </c>
      <c r="O1789" s="20" t="s">
        <v>15195</v>
      </c>
      <c r="P1789" s="20" t="s">
        <v>14787</v>
      </c>
      <c r="Q1789" s="20"/>
      <c r="R1789" s="20"/>
      <c r="S1789" s="20" t="s">
        <v>19638</v>
      </c>
      <c r="T1789" s="20" t="s">
        <v>14737</v>
      </c>
      <c r="U1789" s="20" t="s">
        <v>15624</v>
      </c>
      <c r="V1789" s="20" t="s">
        <v>16184</v>
      </c>
      <c r="W1789" s="20"/>
      <c r="X1789" s="20"/>
      <c r="Y1789" s="20" t="s">
        <v>69</v>
      </c>
      <c r="Z1789" s="20"/>
      <c r="AA1789" s="20" t="s">
        <v>16970</v>
      </c>
      <c r="AB1789" s="20" t="s">
        <v>68</v>
      </c>
      <c r="AC1789" s="20" t="s">
        <v>69</v>
      </c>
      <c r="AD1789" s="20" t="s">
        <v>69</v>
      </c>
      <c r="AE1789" s="20" t="s">
        <v>19639</v>
      </c>
      <c r="AF1789" s="20" t="s">
        <v>69</v>
      </c>
      <c r="AG1789" s="20" t="s">
        <v>19641</v>
      </c>
      <c r="AH1789" s="20"/>
      <c r="AI1789" s="20" t="s">
        <v>14875</v>
      </c>
      <c r="AJ1789" s="20" t="s">
        <v>14238</v>
      </c>
      <c r="AK1789" s="20" t="s">
        <v>14276</v>
      </c>
      <c r="AL1789" s="20" t="s">
        <v>14421</v>
      </c>
      <c r="AM1789" s="20" t="s">
        <v>15199</v>
      </c>
      <c r="AN1789" s="20" t="s">
        <v>105</v>
      </c>
      <c r="AO1789" s="20"/>
    </row>
    <row r="1790" spans="1:41" x14ac:dyDescent="0.2">
      <c r="A1790" s="20" t="s">
        <v>1020</v>
      </c>
      <c r="B1790" s="20" t="s">
        <v>19642</v>
      </c>
      <c r="C1790" s="20" t="s">
        <v>19633</v>
      </c>
      <c r="D1790" s="20" t="s">
        <v>1021</v>
      </c>
      <c r="E1790" s="20" t="s">
        <v>1024</v>
      </c>
      <c r="F1790" s="20" t="s">
        <v>1023</v>
      </c>
      <c r="G1790" s="20" t="s">
        <v>19634</v>
      </c>
      <c r="H1790" s="20" t="s">
        <v>110</v>
      </c>
      <c r="I1790" s="20" t="s">
        <v>19643</v>
      </c>
      <c r="J1790" s="20" t="s">
        <v>102</v>
      </c>
      <c r="K1790" s="20" t="s">
        <v>14732</v>
      </c>
      <c r="L1790" s="20" t="s">
        <v>19644</v>
      </c>
      <c r="M1790" s="20" t="s">
        <v>19637</v>
      </c>
      <c r="N1790" s="20" t="s">
        <v>14698</v>
      </c>
      <c r="O1790" s="20" t="s">
        <v>15195</v>
      </c>
      <c r="P1790" s="20" t="s">
        <v>14787</v>
      </c>
      <c r="Q1790" s="20"/>
      <c r="R1790" s="20"/>
      <c r="S1790" s="20" t="s">
        <v>19638</v>
      </c>
      <c r="T1790" s="20" t="s">
        <v>14737</v>
      </c>
      <c r="U1790" s="20" t="s">
        <v>17238</v>
      </c>
      <c r="V1790" s="20" t="s">
        <v>14795</v>
      </c>
      <c r="W1790" s="20"/>
      <c r="X1790" s="20"/>
      <c r="Y1790" s="20" t="s">
        <v>69</v>
      </c>
      <c r="Z1790" s="20"/>
      <c r="AA1790" s="20" t="s">
        <v>16970</v>
      </c>
      <c r="AB1790" s="20" t="s">
        <v>68</v>
      </c>
      <c r="AC1790" s="20" t="s">
        <v>69</v>
      </c>
      <c r="AD1790" s="20" t="s">
        <v>69</v>
      </c>
      <c r="AE1790" s="20" t="s">
        <v>19639</v>
      </c>
      <c r="AF1790" s="20" t="s">
        <v>68</v>
      </c>
      <c r="AG1790" s="20" t="s">
        <v>19645</v>
      </c>
      <c r="AH1790" s="20"/>
      <c r="AI1790" s="20" t="s">
        <v>14875</v>
      </c>
      <c r="AJ1790" s="20" t="s">
        <v>14238</v>
      </c>
      <c r="AK1790" s="20" t="s">
        <v>14276</v>
      </c>
      <c r="AL1790" s="20" t="s">
        <v>14421</v>
      </c>
      <c r="AM1790" s="20" t="s">
        <v>15199</v>
      </c>
      <c r="AN1790" s="20" t="s">
        <v>105</v>
      </c>
      <c r="AO1790" s="20"/>
    </row>
    <row r="1791" spans="1:41" x14ac:dyDescent="0.2">
      <c r="A1791" s="20" t="s">
        <v>1020</v>
      </c>
      <c r="B1791" s="20" t="s">
        <v>19642</v>
      </c>
      <c r="C1791" s="20" t="s">
        <v>19633</v>
      </c>
      <c r="D1791" s="20" t="s">
        <v>1021</v>
      </c>
      <c r="E1791" s="20" t="s">
        <v>1024</v>
      </c>
      <c r="F1791" s="20" t="s">
        <v>1023</v>
      </c>
      <c r="G1791" s="20" t="s">
        <v>19634</v>
      </c>
      <c r="H1791" s="20" t="s">
        <v>110</v>
      </c>
      <c r="I1791" s="20" t="s">
        <v>19643</v>
      </c>
      <c r="J1791" s="20" t="s">
        <v>102</v>
      </c>
      <c r="K1791" s="20" t="s">
        <v>14732</v>
      </c>
      <c r="L1791" s="20" t="s">
        <v>19644</v>
      </c>
      <c r="M1791" s="20" t="s">
        <v>19637</v>
      </c>
      <c r="N1791" s="20" t="s">
        <v>14698</v>
      </c>
      <c r="O1791" s="20" t="s">
        <v>15195</v>
      </c>
      <c r="P1791" s="20" t="s">
        <v>14787</v>
      </c>
      <c r="Q1791" s="20"/>
      <c r="R1791" s="20"/>
      <c r="S1791" s="20" t="s">
        <v>19638</v>
      </c>
      <c r="T1791" s="20" t="s">
        <v>14737</v>
      </c>
      <c r="U1791" s="20" t="s">
        <v>16893</v>
      </c>
      <c r="V1791" s="20" t="s">
        <v>18390</v>
      </c>
      <c r="W1791" s="20"/>
      <c r="X1791" s="20"/>
      <c r="Y1791" s="20" t="s">
        <v>69</v>
      </c>
      <c r="Z1791" s="20"/>
      <c r="AA1791" s="20" t="s">
        <v>16970</v>
      </c>
      <c r="AB1791" s="20" t="s">
        <v>68</v>
      </c>
      <c r="AC1791" s="20" t="s">
        <v>69</v>
      </c>
      <c r="AD1791" s="20" t="s">
        <v>69</v>
      </c>
      <c r="AE1791" s="20" t="s">
        <v>19639</v>
      </c>
      <c r="AF1791" s="20" t="s">
        <v>69</v>
      </c>
      <c r="AG1791" s="20" t="s">
        <v>19646</v>
      </c>
      <c r="AH1791" s="20"/>
      <c r="AI1791" s="20" t="s">
        <v>14875</v>
      </c>
      <c r="AJ1791" s="20" t="s">
        <v>14238</v>
      </c>
      <c r="AK1791" s="20" t="s">
        <v>14276</v>
      </c>
      <c r="AL1791" s="20" t="s">
        <v>14421</v>
      </c>
      <c r="AM1791" s="20" t="s">
        <v>15199</v>
      </c>
      <c r="AN1791" s="20" t="s">
        <v>105</v>
      </c>
      <c r="AO1791" s="20"/>
    </row>
    <row r="1792" spans="1:41" x14ac:dyDescent="0.2">
      <c r="A1792" s="20" t="s">
        <v>1020</v>
      </c>
      <c r="B1792" s="20" t="s">
        <v>19642</v>
      </c>
      <c r="C1792" s="20" t="s">
        <v>19633</v>
      </c>
      <c r="D1792" s="20" t="s">
        <v>1021</v>
      </c>
      <c r="E1792" s="20" t="s">
        <v>1024</v>
      </c>
      <c r="F1792" s="20" t="s">
        <v>1023</v>
      </c>
      <c r="G1792" s="20" t="s">
        <v>19634</v>
      </c>
      <c r="H1792" s="20" t="s">
        <v>110</v>
      </c>
      <c r="I1792" s="20" t="s">
        <v>19643</v>
      </c>
      <c r="J1792" s="20" t="s">
        <v>102</v>
      </c>
      <c r="K1792" s="20" t="s">
        <v>14732</v>
      </c>
      <c r="L1792" s="20" t="s">
        <v>19644</v>
      </c>
      <c r="M1792" s="20" t="s">
        <v>19637</v>
      </c>
      <c r="N1792" s="20" t="s">
        <v>14746</v>
      </c>
      <c r="O1792" s="20" t="s">
        <v>15195</v>
      </c>
      <c r="P1792" s="20" t="s">
        <v>14787</v>
      </c>
      <c r="Q1792" s="20"/>
      <c r="R1792" s="20"/>
      <c r="S1792" s="20" t="s">
        <v>19638</v>
      </c>
      <c r="T1792" s="20" t="s">
        <v>14737</v>
      </c>
      <c r="U1792" s="20" t="s">
        <v>17238</v>
      </c>
      <c r="V1792" s="20" t="s">
        <v>19077</v>
      </c>
      <c r="W1792" s="20"/>
      <c r="X1792" s="20"/>
      <c r="Y1792" s="20" t="s">
        <v>69</v>
      </c>
      <c r="Z1792" s="20"/>
      <c r="AA1792" s="20" t="s">
        <v>16970</v>
      </c>
      <c r="AB1792" s="20" t="s">
        <v>68</v>
      </c>
      <c r="AC1792" s="20" t="s">
        <v>69</v>
      </c>
      <c r="AD1792" s="20" t="s">
        <v>69</v>
      </c>
      <c r="AE1792" s="20" t="s">
        <v>19639</v>
      </c>
      <c r="AF1792" s="20" t="s">
        <v>68</v>
      </c>
      <c r="AG1792" s="20" t="s">
        <v>19645</v>
      </c>
      <c r="AH1792" s="20"/>
      <c r="AI1792" s="20" t="s">
        <v>14875</v>
      </c>
      <c r="AJ1792" s="20" t="s">
        <v>14238</v>
      </c>
      <c r="AK1792" s="20" t="s">
        <v>14276</v>
      </c>
      <c r="AL1792" s="20" t="s">
        <v>14421</v>
      </c>
      <c r="AM1792" s="20" t="s">
        <v>15199</v>
      </c>
      <c r="AN1792" s="20" t="s">
        <v>105</v>
      </c>
      <c r="AO1792" s="20"/>
    </row>
    <row r="1793" spans="1:41" x14ac:dyDescent="0.2">
      <c r="A1793" s="20" t="s">
        <v>1020</v>
      </c>
      <c r="B1793" s="20" t="s">
        <v>19642</v>
      </c>
      <c r="C1793" s="20" t="s">
        <v>19633</v>
      </c>
      <c r="D1793" s="20" t="s">
        <v>1021</v>
      </c>
      <c r="E1793" s="20" t="s">
        <v>1024</v>
      </c>
      <c r="F1793" s="20" t="s">
        <v>1023</v>
      </c>
      <c r="G1793" s="20" t="s">
        <v>19634</v>
      </c>
      <c r="H1793" s="20" t="s">
        <v>110</v>
      </c>
      <c r="I1793" s="20" t="s">
        <v>19643</v>
      </c>
      <c r="J1793" s="20" t="s">
        <v>102</v>
      </c>
      <c r="K1793" s="20" t="s">
        <v>14732</v>
      </c>
      <c r="L1793" s="20" t="s">
        <v>19644</v>
      </c>
      <c r="M1793" s="20" t="s">
        <v>19637</v>
      </c>
      <c r="N1793" s="20" t="s">
        <v>14746</v>
      </c>
      <c r="O1793" s="20" t="s">
        <v>15195</v>
      </c>
      <c r="P1793" s="20" t="s">
        <v>14787</v>
      </c>
      <c r="Q1793" s="20"/>
      <c r="R1793" s="20"/>
      <c r="S1793" s="20" t="s">
        <v>19638</v>
      </c>
      <c r="T1793" s="20" t="s">
        <v>14737</v>
      </c>
      <c r="U1793" s="20" t="s">
        <v>16399</v>
      </c>
      <c r="V1793" s="20" t="s">
        <v>16085</v>
      </c>
      <c r="W1793" s="20"/>
      <c r="X1793" s="20"/>
      <c r="Y1793" s="20" t="s">
        <v>69</v>
      </c>
      <c r="Z1793" s="20"/>
      <c r="AA1793" s="20" t="s">
        <v>16970</v>
      </c>
      <c r="AB1793" s="20" t="s">
        <v>68</v>
      </c>
      <c r="AC1793" s="20" t="s">
        <v>69</v>
      </c>
      <c r="AD1793" s="20" t="s">
        <v>69</v>
      </c>
      <c r="AE1793" s="20" t="s">
        <v>19639</v>
      </c>
      <c r="AF1793" s="20" t="s">
        <v>69</v>
      </c>
      <c r="AG1793" s="20" t="s">
        <v>19646</v>
      </c>
      <c r="AH1793" s="20"/>
      <c r="AI1793" s="20" t="s">
        <v>14875</v>
      </c>
      <c r="AJ1793" s="20" t="s">
        <v>14238</v>
      </c>
      <c r="AK1793" s="20" t="s">
        <v>14276</v>
      </c>
      <c r="AL1793" s="20" t="s">
        <v>14421</v>
      </c>
      <c r="AM1793" s="20" t="s">
        <v>15199</v>
      </c>
      <c r="AN1793" s="20" t="s">
        <v>105</v>
      </c>
      <c r="AO1793" s="20"/>
    </row>
    <row r="1794" spans="1:41" x14ac:dyDescent="0.2">
      <c r="A1794" s="20" t="s">
        <v>1057</v>
      </c>
      <c r="B1794" s="20" t="s">
        <v>19647</v>
      </c>
      <c r="C1794" s="20" t="s">
        <v>19648</v>
      </c>
      <c r="D1794" s="20" t="s">
        <v>347</v>
      </c>
      <c r="E1794" s="20" t="s">
        <v>1059</v>
      </c>
      <c r="F1794" s="20" t="s">
        <v>811</v>
      </c>
      <c r="G1794" s="20" t="s">
        <v>19649</v>
      </c>
      <c r="H1794" s="20" t="s">
        <v>110</v>
      </c>
      <c r="I1794" s="20" t="s">
        <v>19650</v>
      </c>
      <c r="J1794" s="20" t="s">
        <v>101</v>
      </c>
      <c r="K1794" s="20" t="s">
        <v>14696</v>
      </c>
      <c r="L1794" s="20"/>
      <c r="M1794" s="20"/>
      <c r="N1794" s="20" t="s">
        <v>14889</v>
      </c>
      <c r="O1794" s="20" t="s">
        <v>15195</v>
      </c>
      <c r="P1794" s="20" t="s">
        <v>14700</v>
      </c>
      <c r="Q1794" s="20" t="s">
        <v>19651</v>
      </c>
      <c r="R1794" s="20"/>
      <c r="S1794" s="20" t="s">
        <v>19652</v>
      </c>
      <c r="T1794" s="20" t="s">
        <v>14709</v>
      </c>
      <c r="U1794" s="20" t="s">
        <v>15298</v>
      </c>
      <c r="V1794" s="20" t="s">
        <v>18505</v>
      </c>
      <c r="W1794" s="20"/>
      <c r="X1794" s="20"/>
      <c r="Y1794" s="20" t="s">
        <v>69</v>
      </c>
      <c r="Z1794" s="20"/>
      <c r="AA1794" s="20" t="s">
        <v>17262</v>
      </c>
      <c r="AB1794" s="20" t="s">
        <v>69</v>
      </c>
      <c r="AC1794" s="20" t="s">
        <v>69</v>
      </c>
      <c r="AD1794" s="20" t="s">
        <v>69</v>
      </c>
      <c r="AE1794" s="20" t="s">
        <v>19653</v>
      </c>
      <c r="AF1794" s="20" t="s">
        <v>68</v>
      </c>
      <c r="AG1794" s="20" t="s">
        <v>19654</v>
      </c>
      <c r="AH1794" s="20" t="s">
        <v>19655</v>
      </c>
      <c r="AI1794" s="20" t="s">
        <v>14887</v>
      </c>
      <c r="AJ1794" s="20" t="s">
        <v>14276</v>
      </c>
      <c r="AK1794" s="20" t="s">
        <v>14276</v>
      </c>
      <c r="AL1794" s="20" t="s">
        <v>14238</v>
      </c>
      <c r="AM1794" s="20" t="s">
        <v>16313</v>
      </c>
      <c r="AN1794" s="20" t="s">
        <v>105</v>
      </c>
      <c r="AO1794" s="20"/>
    </row>
    <row r="1795" spans="1:41" x14ac:dyDescent="0.2">
      <c r="A1795" s="20" t="s">
        <v>1057</v>
      </c>
      <c r="B1795" s="20" t="s">
        <v>19647</v>
      </c>
      <c r="C1795" s="20" t="s">
        <v>19648</v>
      </c>
      <c r="D1795" s="20" t="s">
        <v>347</v>
      </c>
      <c r="E1795" s="20" t="s">
        <v>1059</v>
      </c>
      <c r="F1795" s="20" t="s">
        <v>811</v>
      </c>
      <c r="G1795" s="20" t="s">
        <v>19649</v>
      </c>
      <c r="H1795" s="20" t="s">
        <v>110</v>
      </c>
      <c r="I1795" s="20" t="s">
        <v>19650</v>
      </c>
      <c r="J1795" s="20" t="s">
        <v>101</v>
      </c>
      <c r="K1795" s="20" t="s">
        <v>14696</v>
      </c>
      <c r="L1795" s="20"/>
      <c r="M1795" s="20"/>
      <c r="N1795" s="20" t="s">
        <v>14889</v>
      </c>
      <c r="O1795" s="20" t="s">
        <v>15195</v>
      </c>
      <c r="P1795" s="20" t="s">
        <v>14700</v>
      </c>
      <c r="Q1795" s="20" t="s">
        <v>19651</v>
      </c>
      <c r="R1795" s="20"/>
      <c r="S1795" s="20" t="s">
        <v>19652</v>
      </c>
      <c r="T1795" s="20" t="s">
        <v>14709</v>
      </c>
      <c r="U1795" s="20" t="s">
        <v>18501</v>
      </c>
      <c r="V1795" s="20" t="s">
        <v>15884</v>
      </c>
      <c r="W1795" s="20"/>
      <c r="X1795" s="20"/>
      <c r="Y1795" s="20" t="s">
        <v>69</v>
      </c>
      <c r="Z1795" s="20"/>
      <c r="AA1795" s="20" t="s">
        <v>17262</v>
      </c>
      <c r="AB1795" s="20" t="s">
        <v>69</v>
      </c>
      <c r="AC1795" s="20" t="s">
        <v>69</v>
      </c>
      <c r="AD1795" s="20" t="s">
        <v>69</v>
      </c>
      <c r="AE1795" s="20" t="s">
        <v>19653</v>
      </c>
      <c r="AF1795" s="20" t="s">
        <v>69</v>
      </c>
      <c r="AG1795" s="20" t="s">
        <v>19656</v>
      </c>
      <c r="AH1795" s="20" t="s">
        <v>19655</v>
      </c>
      <c r="AI1795" s="20" t="s">
        <v>14887</v>
      </c>
      <c r="AJ1795" s="20" t="s">
        <v>14276</v>
      </c>
      <c r="AK1795" s="20" t="s">
        <v>14276</v>
      </c>
      <c r="AL1795" s="20" t="s">
        <v>14238</v>
      </c>
      <c r="AM1795" s="20" t="s">
        <v>16313</v>
      </c>
      <c r="AN1795" s="20" t="s">
        <v>105</v>
      </c>
      <c r="AO1795" s="20"/>
    </row>
    <row r="1796" spans="1:41" x14ac:dyDescent="0.2">
      <c r="A1796" s="20" t="s">
        <v>1057</v>
      </c>
      <c r="B1796" s="20" t="s">
        <v>19647</v>
      </c>
      <c r="C1796" s="20" t="s">
        <v>19648</v>
      </c>
      <c r="D1796" s="20" t="s">
        <v>347</v>
      </c>
      <c r="E1796" s="20" t="s">
        <v>1059</v>
      </c>
      <c r="F1796" s="20" t="s">
        <v>811</v>
      </c>
      <c r="G1796" s="20" t="s">
        <v>19649</v>
      </c>
      <c r="H1796" s="20" t="s">
        <v>110</v>
      </c>
      <c r="I1796" s="20" t="s">
        <v>19650</v>
      </c>
      <c r="J1796" s="20" t="s">
        <v>101</v>
      </c>
      <c r="K1796" s="20" t="s">
        <v>14696</v>
      </c>
      <c r="L1796" s="20"/>
      <c r="M1796" s="20"/>
      <c r="N1796" s="20" t="s">
        <v>14889</v>
      </c>
      <c r="O1796" s="20" t="s">
        <v>15195</v>
      </c>
      <c r="P1796" s="20" t="s">
        <v>14700</v>
      </c>
      <c r="Q1796" s="20" t="s">
        <v>19651</v>
      </c>
      <c r="R1796" s="20"/>
      <c r="S1796" s="20" t="s">
        <v>19652</v>
      </c>
      <c r="T1796" s="20" t="s">
        <v>14704</v>
      </c>
      <c r="U1796" s="20" t="s">
        <v>14945</v>
      </c>
      <c r="V1796" s="20" t="s">
        <v>16486</v>
      </c>
      <c r="W1796" s="20"/>
      <c r="X1796" s="20"/>
      <c r="Y1796" s="20" t="s">
        <v>69</v>
      </c>
      <c r="Z1796" s="20"/>
      <c r="AA1796" s="20" t="s">
        <v>17262</v>
      </c>
      <c r="AB1796" s="20" t="s">
        <v>69</v>
      </c>
      <c r="AC1796" s="20" t="s">
        <v>69</v>
      </c>
      <c r="AD1796" s="20" t="s">
        <v>69</v>
      </c>
      <c r="AE1796" s="20" t="s">
        <v>19653</v>
      </c>
      <c r="AF1796" s="20" t="s">
        <v>68</v>
      </c>
      <c r="AG1796" s="20" t="s">
        <v>19657</v>
      </c>
      <c r="AH1796" s="20" t="s">
        <v>19655</v>
      </c>
      <c r="AI1796" s="20" t="s">
        <v>14887</v>
      </c>
      <c r="AJ1796" s="20" t="s">
        <v>14276</v>
      </c>
      <c r="AK1796" s="20" t="s">
        <v>14276</v>
      </c>
      <c r="AL1796" s="20" t="s">
        <v>14238</v>
      </c>
      <c r="AM1796" s="20" t="s">
        <v>16313</v>
      </c>
      <c r="AN1796" s="20" t="s">
        <v>105</v>
      </c>
      <c r="AO1796" s="20"/>
    </row>
    <row r="1797" spans="1:41" x14ac:dyDescent="0.2">
      <c r="A1797" s="20" t="s">
        <v>1087</v>
      </c>
      <c r="B1797" s="20" t="s">
        <v>19658</v>
      </c>
      <c r="C1797" s="20" t="s">
        <v>19659</v>
      </c>
      <c r="D1797" s="20" t="s">
        <v>391</v>
      </c>
      <c r="E1797" s="20" t="s">
        <v>1089</v>
      </c>
      <c r="F1797" s="20" t="s">
        <v>1037</v>
      </c>
      <c r="G1797" s="20" t="s">
        <v>19660</v>
      </c>
      <c r="H1797" s="20" t="s">
        <v>14694</v>
      </c>
      <c r="I1797" s="20" t="s">
        <v>19661</v>
      </c>
      <c r="J1797" s="20" t="s">
        <v>101</v>
      </c>
      <c r="K1797" s="20" t="s">
        <v>14732</v>
      </c>
      <c r="L1797" s="20" t="s">
        <v>19662</v>
      </c>
      <c r="M1797" s="20"/>
      <c r="N1797" s="20" t="s">
        <v>15258</v>
      </c>
      <c r="O1797" s="20" t="s">
        <v>14772</v>
      </c>
      <c r="P1797" s="20" t="s">
        <v>14700</v>
      </c>
      <c r="Q1797" s="20"/>
      <c r="R1797" s="20"/>
      <c r="S1797" s="20" t="s">
        <v>19663</v>
      </c>
      <c r="T1797" s="20" t="s">
        <v>14704</v>
      </c>
      <c r="U1797" s="20" t="s">
        <v>16001</v>
      </c>
      <c r="V1797" s="20" t="s">
        <v>18400</v>
      </c>
      <c r="W1797" s="20" t="s">
        <v>15993</v>
      </c>
      <c r="X1797" s="20"/>
      <c r="Y1797" s="20" t="s">
        <v>69</v>
      </c>
      <c r="Z1797" s="20"/>
      <c r="AA1797" s="20" t="s">
        <v>19664</v>
      </c>
      <c r="AB1797" s="20" t="s">
        <v>68</v>
      </c>
      <c r="AC1797" s="20" t="s">
        <v>68</v>
      </c>
      <c r="AD1797" s="20" t="s">
        <v>68</v>
      </c>
      <c r="AE1797" s="20" t="s">
        <v>19665</v>
      </c>
      <c r="AF1797" s="20" t="s">
        <v>68</v>
      </c>
      <c r="AG1797" s="20" t="s">
        <v>19666</v>
      </c>
      <c r="AH1797" s="20"/>
      <c r="AI1797" s="20" t="s">
        <v>14875</v>
      </c>
      <c r="AJ1797" s="20" t="s">
        <v>14283</v>
      </c>
      <c r="AK1797" s="20" t="s">
        <v>14229</v>
      </c>
      <c r="AL1797" s="20" t="s">
        <v>14276</v>
      </c>
      <c r="AM1797" s="20" t="s">
        <v>14910</v>
      </c>
      <c r="AN1797" s="20" t="s">
        <v>105</v>
      </c>
      <c r="AO1797" s="20"/>
    </row>
    <row r="1798" spans="1:41" x14ac:dyDescent="0.2">
      <c r="A1798" s="20" t="s">
        <v>1087</v>
      </c>
      <c r="B1798" s="20" t="s">
        <v>19658</v>
      </c>
      <c r="C1798" s="20" t="s">
        <v>19659</v>
      </c>
      <c r="D1798" s="20" t="s">
        <v>391</v>
      </c>
      <c r="E1798" s="20" t="s">
        <v>1089</v>
      </c>
      <c r="F1798" s="20" t="s">
        <v>1037</v>
      </c>
      <c r="G1798" s="20" t="s">
        <v>19660</v>
      </c>
      <c r="H1798" s="20" t="s">
        <v>14694</v>
      </c>
      <c r="I1798" s="20" t="s">
        <v>19661</v>
      </c>
      <c r="J1798" s="20" t="s">
        <v>101</v>
      </c>
      <c r="K1798" s="20" t="s">
        <v>14732</v>
      </c>
      <c r="L1798" s="20" t="s">
        <v>19662</v>
      </c>
      <c r="M1798" s="20"/>
      <c r="N1798" s="20" t="s">
        <v>15258</v>
      </c>
      <c r="O1798" s="20" t="s">
        <v>14772</v>
      </c>
      <c r="P1798" s="20" t="s">
        <v>14700</v>
      </c>
      <c r="Q1798" s="20"/>
      <c r="R1798" s="20"/>
      <c r="S1798" s="20" t="s">
        <v>19663</v>
      </c>
      <c r="T1798" s="20" t="s">
        <v>19667</v>
      </c>
      <c r="U1798" s="20" t="s">
        <v>14791</v>
      </c>
      <c r="V1798" s="20" t="s">
        <v>16130</v>
      </c>
      <c r="W1798" s="20" t="s">
        <v>16146</v>
      </c>
      <c r="X1798" s="20"/>
      <c r="Y1798" s="20" t="s">
        <v>69</v>
      </c>
      <c r="Z1798" s="20"/>
      <c r="AA1798" s="20" t="s">
        <v>19668</v>
      </c>
      <c r="AB1798" s="20" t="s">
        <v>68</v>
      </c>
      <c r="AC1798" s="20" t="s">
        <v>68</v>
      </c>
      <c r="AD1798" s="20" t="s">
        <v>68</v>
      </c>
      <c r="AE1798" s="20" t="s">
        <v>19665</v>
      </c>
      <c r="AF1798" s="20" t="s">
        <v>68</v>
      </c>
      <c r="AG1798" s="20" t="s">
        <v>19669</v>
      </c>
      <c r="AH1798" s="20"/>
      <c r="AI1798" s="20" t="s">
        <v>14875</v>
      </c>
      <c r="AJ1798" s="20" t="s">
        <v>14283</v>
      </c>
      <c r="AK1798" s="20" t="s">
        <v>14229</v>
      </c>
      <c r="AL1798" s="20" t="s">
        <v>14276</v>
      </c>
      <c r="AM1798" s="20" t="s">
        <v>14910</v>
      </c>
      <c r="AN1798" s="20" t="s">
        <v>105</v>
      </c>
      <c r="AO1798" s="20"/>
    </row>
    <row r="1799" spans="1:41" x14ac:dyDescent="0.2">
      <c r="A1799" s="20" t="s">
        <v>1087</v>
      </c>
      <c r="B1799" s="20" t="s">
        <v>19658</v>
      </c>
      <c r="C1799" s="20" t="s">
        <v>19659</v>
      </c>
      <c r="D1799" s="20" t="s">
        <v>391</v>
      </c>
      <c r="E1799" s="20" t="s">
        <v>1089</v>
      </c>
      <c r="F1799" s="20" t="s">
        <v>1037</v>
      </c>
      <c r="G1799" s="20" t="s">
        <v>19660</v>
      </c>
      <c r="H1799" s="20" t="s">
        <v>14694</v>
      </c>
      <c r="I1799" s="20" t="s">
        <v>19661</v>
      </c>
      <c r="J1799" s="20" t="s">
        <v>101</v>
      </c>
      <c r="K1799" s="20" t="s">
        <v>14732</v>
      </c>
      <c r="L1799" s="20" t="s">
        <v>19662</v>
      </c>
      <c r="M1799" s="20"/>
      <c r="N1799" s="20" t="s">
        <v>14698</v>
      </c>
      <c r="O1799" s="20" t="s">
        <v>14772</v>
      </c>
      <c r="P1799" s="20" t="s">
        <v>14700</v>
      </c>
      <c r="Q1799" s="20"/>
      <c r="R1799" s="20"/>
      <c r="S1799" s="20" t="s">
        <v>19663</v>
      </c>
      <c r="T1799" s="20" t="s">
        <v>14704</v>
      </c>
      <c r="U1799" s="20" t="s">
        <v>16538</v>
      </c>
      <c r="V1799" s="20" t="s">
        <v>15817</v>
      </c>
      <c r="W1799" s="20" t="s">
        <v>16146</v>
      </c>
      <c r="X1799" s="20"/>
      <c r="Y1799" s="20" t="s">
        <v>69</v>
      </c>
      <c r="Z1799" s="20"/>
      <c r="AA1799" s="20" t="s">
        <v>19664</v>
      </c>
      <c r="AB1799" s="20" t="s">
        <v>68</v>
      </c>
      <c r="AC1799" s="20" t="s">
        <v>68</v>
      </c>
      <c r="AD1799" s="20" t="s">
        <v>68</v>
      </c>
      <c r="AE1799" s="20" t="s">
        <v>19665</v>
      </c>
      <c r="AF1799" s="20" t="s">
        <v>68</v>
      </c>
      <c r="AG1799" s="20" t="s">
        <v>19670</v>
      </c>
      <c r="AH1799" s="20"/>
      <c r="AI1799" s="20" t="s">
        <v>14875</v>
      </c>
      <c r="AJ1799" s="20" t="s">
        <v>14283</v>
      </c>
      <c r="AK1799" s="20" t="s">
        <v>14229</v>
      </c>
      <c r="AL1799" s="20" t="s">
        <v>14276</v>
      </c>
      <c r="AM1799" s="20" t="s">
        <v>14910</v>
      </c>
      <c r="AN1799" s="20" t="s">
        <v>105</v>
      </c>
      <c r="AO1799" s="20"/>
    </row>
    <row r="1800" spans="1:41" x14ac:dyDescent="0.2">
      <c r="A1800" s="20" t="s">
        <v>1087</v>
      </c>
      <c r="B1800" s="20" t="s">
        <v>19658</v>
      </c>
      <c r="C1800" s="20" t="s">
        <v>19659</v>
      </c>
      <c r="D1800" s="20" t="s">
        <v>391</v>
      </c>
      <c r="E1800" s="20" t="s">
        <v>1089</v>
      </c>
      <c r="F1800" s="20" t="s">
        <v>1037</v>
      </c>
      <c r="G1800" s="20" t="s">
        <v>19660</v>
      </c>
      <c r="H1800" s="20" t="s">
        <v>14694</v>
      </c>
      <c r="I1800" s="20" t="s">
        <v>19661</v>
      </c>
      <c r="J1800" s="20" t="s">
        <v>101</v>
      </c>
      <c r="K1800" s="20" t="s">
        <v>14732</v>
      </c>
      <c r="L1800" s="20" t="s">
        <v>19662</v>
      </c>
      <c r="M1800" s="20"/>
      <c r="N1800" s="20" t="s">
        <v>14698</v>
      </c>
      <c r="O1800" s="20" t="s">
        <v>14772</v>
      </c>
      <c r="P1800" s="20" t="s">
        <v>14700</v>
      </c>
      <c r="Q1800" s="20"/>
      <c r="R1800" s="20"/>
      <c r="S1800" s="20" t="s">
        <v>19663</v>
      </c>
      <c r="T1800" s="20" t="s">
        <v>19667</v>
      </c>
      <c r="U1800" s="20" t="s">
        <v>14791</v>
      </c>
      <c r="V1800" s="20" t="s">
        <v>17932</v>
      </c>
      <c r="W1800" s="20" t="s">
        <v>16146</v>
      </c>
      <c r="X1800" s="20"/>
      <c r="Y1800" s="20" t="s">
        <v>69</v>
      </c>
      <c r="Z1800" s="20"/>
      <c r="AA1800" s="20" t="s">
        <v>19668</v>
      </c>
      <c r="AB1800" s="20" t="s">
        <v>68</v>
      </c>
      <c r="AC1800" s="20" t="s">
        <v>68</v>
      </c>
      <c r="AD1800" s="20" t="s">
        <v>68</v>
      </c>
      <c r="AE1800" s="20" t="s">
        <v>19665</v>
      </c>
      <c r="AF1800" s="20" t="s">
        <v>68</v>
      </c>
      <c r="AG1800" s="20" t="s">
        <v>19671</v>
      </c>
      <c r="AH1800" s="20"/>
      <c r="AI1800" s="20" t="s">
        <v>14875</v>
      </c>
      <c r="AJ1800" s="20" t="s">
        <v>14283</v>
      </c>
      <c r="AK1800" s="20" t="s">
        <v>14229</v>
      </c>
      <c r="AL1800" s="20" t="s">
        <v>14276</v>
      </c>
      <c r="AM1800" s="20" t="s">
        <v>14910</v>
      </c>
      <c r="AN1800" s="20" t="s">
        <v>105</v>
      </c>
      <c r="AO1800" s="20"/>
    </row>
    <row r="1801" spans="1:41" x14ac:dyDescent="0.2">
      <c r="A1801" s="20" t="s">
        <v>1087</v>
      </c>
      <c r="B1801" s="20" t="s">
        <v>19658</v>
      </c>
      <c r="C1801" s="20" t="s">
        <v>19659</v>
      </c>
      <c r="D1801" s="20" t="s">
        <v>391</v>
      </c>
      <c r="E1801" s="20" t="s">
        <v>1089</v>
      </c>
      <c r="F1801" s="20" t="s">
        <v>1037</v>
      </c>
      <c r="G1801" s="20" t="s">
        <v>19660</v>
      </c>
      <c r="H1801" s="20" t="s">
        <v>14694</v>
      </c>
      <c r="I1801" s="20" t="s">
        <v>19661</v>
      </c>
      <c r="J1801" s="20" t="s">
        <v>101</v>
      </c>
      <c r="K1801" s="20" t="s">
        <v>14732</v>
      </c>
      <c r="L1801" s="20" t="s">
        <v>19662</v>
      </c>
      <c r="M1801" s="20"/>
      <c r="N1801" s="20" t="s">
        <v>14698</v>
      </c>
      <c r="O1801" s="20" t="s">
        <v>14772</v>
      </c>
      <c r="P1801" s="20" t="s">
        <v>14700</v>
      </c>
      <c r="Q1801" s="20"/>
      <c r="R1801" s="20"/>
      <c r="S1801" s="20" t="s">
        <v>19663</v>
      </c>
      <c r="T1801" s="20" t="s">
        <v>14704</v>
      </c>
      <c r="U1801" s="20" t="s">
        <v>16007</v>
      </c>
      <c r="V1801" s="20" t="s">
        <v>19672</v>
      </c>
      <c r="W1801" s="20" t="s">
        <v>15993</v>
      </c>
      <c r="X1801" s="20"/>
      <c r="Y1801" s="20" t="s">
        <v>69</v>
      </c>
      <c r="Z1801" s="20"/>
      <c r="AA1801" s="20" t="s">
        <v>19673</v>
      </c>
      <c r="AB1801" s="20" t="s">
        <v>68</v>
      </c>
      <c r="AC1801" s="20" t="s">
        <v>68</v>
      </c>
      <c r="AD1801" s="20" t="s">
        <v>68</v>
      </c>
      <c r="AE1801" s="20" t="s">
        <v>19665</v>
      </c>
      <c r="AF1801" s="20" t="s">
        <v>69</v>
      </c>
      <c r="AG1801" s="20" t="s">
        <v>19674</v>
      </c>
      <c r="AH1801" s="20"/>
      <c r="AI1801" s="20" t="s">
        <v>14875</v>
      </c>
      <c r="AJ1801" s="20" t="s">
        <v>14283</v>
      </c>
      <c r="AK1801" s="20" t="s">
        <v>14229</v>
      </c>
      <c r="AL1801" s="20" t="s">
        <v>14276</v>
      </c>
      <c r="AM1801" s="20" t="s">
        <v>14910</v>
      </c>
      <c r="AN1801" s="20" t="s">
        <v>105</v>
      </c>
      <c r="AO1801" s="20"/>
    </row>
    <row r="1802" spans="1:41" x14ac:dyDescent="0.2">
      <c r="A1802" s="20" t="s">
        <v>1087</v>
      </c>
      <c r="B1802" s="20" t="s">
        <v>19658</v>
      </c>
      <c r="C1802" s="20" t="s">
        <v>19659</v>
      </c>
      <c r="D1802" s="20" t="s">
        <v>391</v>
      </c>
      <c r="E1802" s="20" t="s">
        <v>1089</v>
      </c>
      <c r="F1802" s="20" t="s">
        <v>1037</v>
      </c>
      <c r="G1802" s="20" t="s">
        <v>19660</v>
      </c>
      <c r="H1802" s="20" t="s">
        <v>14694</v>
      </c>
      <c r="I1802" s="20" t="s">
        <v>19661</v>
      </c>
      <c r="J1802" s="20" t="s">
        <v>101</v>
      </c>
      <c r="K1802" s="20" t="s">
        <v>14732</v>
      </c>
      <c r="L1802" s="20" t="s">
        <v>19662</v>
      </c>
      <c r="M1802" s="20"/>
      <c r="N1802" s="20" t="s">
        <v>14698</v>
      </c>
      <c r="O1802" s="20" t="s">
        <v>14772</v>
      </c>
      <c r="P1802" s="20" t="s">
        <v>14700</v>
      </c>
      <c r="Q1802" s="20"/>
      <c r="R1802" s="20"/>
      <c r="S1802" s="20" t="s">
        <v>19663</v>
      </c>
      <c r="T1802" s="20" t="s">
        <v>19667</v>
      </c>
      <c r="U1802" s="20" t="s">
        <v>18012</v>
      </c>
      <c r="V1802" s="20" t="s">
        <v>19675</v>
      </c>
      <c r="W1802" s="20" t="s">
        <v>16146</v>
      </c>
      <c r="X1802" s="20"/>
      <c r="Y1802" s="20" t="s">
        <v>69</v>
      </c>
      <c r="Z1802" s="20"/>
      <c r="AA1802" s="20" t="s">
        <v>19676</v>
      </c>
      <c r="AB1802" s="20" t="s">
        <v>68</v>
      </c>
      <c r="AC1802" s="20" t="s">
        <v>68</v>
      </c>
      <c r="AD1802" s="20" t="s">
        <v>68</v>
      </c>
      <c r="AE1802" s="20" t="s">
        <v>19665</v>
      </c>
      <c r="AF1802" s="20" t="s">
        <v>69</v>
      </c>
      <c r="AG1802" s="20" t="s">
        <v>19674</v>
      </c>
      <c r="AH1802" s="20"/>
      <c r="AI1802" s="20" t="s">
        <v>14875</v>
      </c>
      <c r="AJ1802" s="20" t="s">
        <v>14283</v>
      </c>
      <c r="AK1802" s="20" t="s">
        <v>14229</v>
      </c>
      <c r="AL1802" s="20" t="s">
        <v>14276</v>
      </c>
      <c r="AM1802" s="20" t="s">
        <v>14910</v>
      </c>
      <c r="AN1802" s="20" t="s">
        <v>105</v>
      </c>
      <c r="AO1802" s="20"/>
    </row>
    <row r="1803" spans="1:41" x14ac:dyDescent="0.2">
      <c r="A1803" s="20" t="s">
        <v>1087</v>
      </c>
      <c r="B1803" s="20" t="s">
        <v>19658</v>
      </c>
      <c r="C1803" s="20" t="s">
        <v>19659</v>
      </c>
      <c r="D1803" s="20" t="s">
        <v>391</v>
      </c>
      <c r="E1803" s="20" t="s">
        <v>1089</v>
      </c>
      <c r="F1803" s="20" t="s">
        <v>1037</v>
      </c>
      <c r="G1803" s="20" t="s">
        <v>19660</v>
      </c>
      <c r="H1803" s="20" t="s">
        <v>14694</v>
      </c>
      <c r="I1803" s="20" t="s">
        <v>19677</v>
      </c>
      <c r="J1803" s="20" t="s">
        <v>101</v>
      </c>
      <c r="K1803" s="20" t="s">
        <v>14732</v>
      </c>
      <c r="L1803" s="20"/>
      <c r="M1803" s="20"/>
      <c r="N1803" s="20" t="s">
        <v>15258</v>
      </c>
      <c r="O1803" s="20" t="s">
        <v>14772</v>
      </c>
      <c r="P1803" s="20" t="s">
        <v>14700</v>
      </c>
      <c r="Q1803" s="20"/>
      <c r="R1803" s="20"/>
      <c r="S1803" s="20" t="s">
        <v>19663</v>
      </c>
      <c r="T1803" s="20" t="s">
        <v>14704</v>
      </c>
      <c r="U1803" s="20" t="s">
        <v>16538</v>
      </c>
      <c r="V1803" s="20" t="s">
        <v>15818</v>
      </c>
      <c r="W1803" s="20" t="s">
        <v>15993</v>
      </c>
      <c r="X1803" s="20"/>
      <c r="Y1803" s="20" t="s">
        <v>69</v>
      </c>
      <c r="Z1803" s="20"/>
      <c r="AA1803" s="20" t="s">
        <v>19678</v>
      </c>
      <c r="AB1803" s="20" t="s">
        <v>68</v>
      </c>
      <c r="AC1803" s="20" t="s">
        <v>68</v>
      </c>
      <c r="AD1803" s="20" t="s">
        <v>68</v>
      </c>
      <c r="AE1803" s="20" t="s">
        <v>19679</v>
      </c>
      <c r="AF1803" s="20" t="s">
        <v>68</v>
      </c>
      <c r="AG1803" s="20" t="s">
        <v>19680</v>
      </c>
      <c r="AH1803" s="20"/>
      <c r="AI1803" s="20" t="s">
        <v>14875</v>
      </c>
      <c r="AJ1803" s="20" t="s">
        <v>14283</v>
      </c>
      <c r="AK1803" s="20" t="s">
        <v>14229</v>
      </c>
      <c r="AL1803" s="20" t="s">
        <v>14276</v>
      </c>
      <c r="AM1803" s="20" t="s">
        <v>14910</v>
      </c>
      <c r="AN1803" s="20" t="s">
        <v>105</v>
      </c>
      <c r="AO1803" s="20"/>
    </row>
    <row r="1804" spans="1:41" x14ac:dyDescent="0.2">
      <c r="A1804" s="20" t="s">
        <v>1087</v>
      </c>
      <c r="B1804" s="20" t="s">
        <v>19658</v>
      </c>
      <c r="C1804" s="20" t="s">
        <v>19659</v>
      </c>
      <c r="D1804" s="20" t="s">
        <v>391</v>
      </c>
      <c r="E1804" s="20" t="s">
        <v>1089</v>
      </c>
      <c r="F1804" s="20" t="s">
        <v>1037</v>
      </c>
      <c r="G1804" s="20" t="s">
        <v>19660</v>
      </c>
      <c r="H1804" s="20" t="s">
        <v>14694</v>
      </c>
      <c r="I1804" s="20" t="s">
        <v>19677</v>
      </c>
      <c r="J1804" s="20" t="s">
        <v>101</v>
      </c>
      <c r="K1804" s="20" t="s">
        <v>14732</v>
      </c>
      <c r="L1804" s="20"/>
      <c r="M1804" s="20"/>
      <c r="N1804" s="20" t="s">
        <v>15258</v>
      </c>
      <c r="O1804" s="20" t="s">
        <v>14772</v>
      </c>
      <c r="P1804" s="20" t="s">
        <v>14700</v>
      </c>
      <c r="Q1804" s="20"/>
      <c r="R1804" s="20"/>
      <c r="S1804" s="20" t="s">
        <v>19663</v>
      </c>
      <c r="T1804" s="20" t="s">
        <v>19667</v>
      </c>
      <c r="U1804" s="20" t="s">
        <v>16539</v>
      </c>
      <c r="V1804" s="20" t="s">
        <v>19124</v>
      </c>
      <c r="W1804" s="20" t="s">
        <v>16146</v>
      </c>
      <c r="X1804" s="20"/>
      <c r="Y1804" s="20" t="s">
        <v>69</v>
      </c>
      <c r="Z1804" s="20"/>
      <c r="AA1804" s="20" t="s">
        <v>19678</v>
      </c>
      <c r="AB1804" s="20" t="s">
        <v>68</v>
      </c>
      <c r="AC1804" s="20" t="s">
        <v>68</v>
      </c>
      <c r="AD1804" s="20" t="s">
        <v>68</v>
      </c>
      <c r="AE1804" s="20" t="s">
        <v>19679</v>
      </c>
      <c r="AF1804" s="20" t="s">
        <v>68</v>
      </c>
      <c r="AG1804" s="20" t="s">
        <v>19680</v>
      </c>
      <c r="AH1804" s="20"/>
      <c r="AI1804" s="20" t="s">
        <v>14875</v>
      </c>
      <c r="AJ1804" s="20" t="s">
        <v>14283</v>
      </c>
      <c r="AK1804" s="20" t="s">
        <v>14229</v>
      </c>
      <c r="AL1804" s="20" t="s">
        <v>14276</v>
      </c>
      <c r="AM1804" s="20" t="s">
        <v>14910</v>
      </c>
      <c r="AN1804" s="20" t="s">
        <v>105</v>
      </c>
      <c r="AO1804" s="20"/>
    </row>
    <row r="1805" spans="1:41" x14ac:dyDescent="0.2">
      <c r="A1805" s="20" t="s">
        <v>1087</v>
      </c>
      <c r="B1805" s="20" t="s">
        <v>19658</v>
      </c>
      <c r="C1805" s="20" t="s">
        <v>19659</v>
      </c>
      <c r="D1805" s="20" t="s">
        <v>391</v>
      </c>
      <c r="E1805" s="20" t="s">
        <v>1089</v>
      </c>
      <c r="F1805" s="20" t="s">
        <v>1037</v>
      </c>
      <c r="G1805" s="20" t="s">
        <v>19660</v>
      </c>
      <c r="H1805" s="20" t="s">
        <v>14694</v>
      </c>
      <c r="I1805" s="20" t="s">
        <v>19677</v>
      </c>
      <c r="J1805" s="20" t="s">
        <v>101</v>
      </c>
      <c r="K1805" s="20" t="s">
        <v>14732</v>
      </c>
      <c r="L1805" s="20"/>
      <c r="M1805" s="20"/>
      <c r="N1805" s="20" t="s">
        <v>14698</v>
      </c>
      <c r="O1805" s="20" t="s">
        <v>14772</v>
      </c>
      <c r="P1805" s="20" t="s">
        <v>14700</v>
      </c>
      <c r="Q1805" s="20"/>
      <c r="R1805" s="20"/>
      <c r="S1805" s="20" t="s">
        <v>19663</v>
      </c>
      <c r="T1805" s="20" t="s">
        <v>14704</v>
      </c>
      <c r="U1805" s="20" t="s">
        <v>18111</v>
      </c>
      <c r="V1805" s="20" t="s">
        <v>18844</v>
      </c>
      <c r="W1805" s="20" t="s">
        <v>15669</v>
      </c>
      <c r="X1805" s="20"/>
      <c r="Y1805" s="20" t="s">
        <v>69</v>
      </c>
      <c r="Z1805" s="20"/>
      <c r="AA1805" s="20" t="s">
        <v>19678</v>
      </c>
      <c r="AB1805" s="20" t="s">
        <v>68</v>
      </c>
      <c r="AC1805" s="20" t="s">
        <v>68</v>
      </c>
      <c r="AD1805" s="20" t="s">
        <v>68</v>
      </c>
      <c r="AE1805" s="20" t="s">
        <v>19679</v>
      </c>
      <c r="AF1805" s="20" t="s">
        <v>68</v>
      </c>
      <c r="AG1805" s="20" t="s">
        <v>19680</v>
      </c>
      <c r="AH1805" s="20"/>
      <c r="AI1805" s="20" t="s">
        <v>14875</v>
      </c>
      <c r="AJ1805" s="20" t="s">
        <v>14283</v>
      </c>
      <c r="AK1805" s="20" t="s">
        <v>14229</v>
      </c>
      <c r="AL1805" s="20" t="s">
        <v>14276</v>
      </c>
      <c r="AM1805" s="20" t="s">
        <v>14910</v>
      </c>
      <c r="AN1805" s="20" t="s">
        <v>105</v>
      </c>
      <c r="AO1805" s="20"/>
    </row>
    <row r="1806" spans="1:41" x14ac:dyDescent="0.2">
      <c r="A1806" s="20" t="s">
        <v>1087</v>
      </c>
      <c r="B1806" s="20" t="s">
        <v>19658</v>
      </c>
      <c r="C1806" s="20" t="s">
        <v>19659</v>
      </c>
      <c r="D1806" s="20" t="s">
        <v>391</v>
      </c>
      <c r="E1806" s="20" t="s">
        <v>1089</v>
      </c>
      <c r="F1806" s="20" t="s">
        <v>1037</v>
      </c>
      <c r="G1806" s="20" t="s">
        <v>19660</v>
      </c>
      <c r="H1806" s="20" t="s">
        <v>14694</v>
      </c>
      <c r="I1806" s="20" t="s">
        <v>19677</v>
      </c>
      <c r="J1806" s="20" t="s">
        <v>101</v>
      </c>
      <c r="K1806" s="20" t="s">
        <v>14732</v>
      </c>
      <c r="L1806" s="20"/>
      <c r="M1806" s="20"/>
      <c r="N1806" s="20" t="s">
        <v>14698</v>
      </c>
      <c r="O1806" s="20" t="s">
        <v>14772</v>
      </c>
      <c r="P1806" s="20" t="s">
        <v>14700</v>
      </c>
      <c r="Q1806" s="20"/>
      <c r="R1806" s="20"/>
      <c r="S1806" s="20" t="s">
        <v>19663</v>
      </c>
      <c r="T1806" s="20" t="s">
        <v>19667</v>
      </c>
      <c r="U1806" s="20" t="s">
        <v>15870</v>
      </c>
      <c r="V1806" s="20" t="s">
        <v>19681</v>
      </c>
      <c r="W1806" s="20" t="s">
        <v>16146</v>
      </c>
      <c r="X1806" s="20"/>
      <c r="Y1806" s="20" t="s">
        <v>69</v>
      </c>
      <c r="Z1806" s="20"/>
      <c r="AA1806" s="20" t="s">
        <v>19678</v>
      </c>
      <c r="AB1806" s="20" t="s">
        <v>68</v>
      </c>
      <c r="AC1806" s="20" t="s">
        <v>68</v>
      </c>
      <c r="AD1806" s="20" t="s">
        <v>68</v>
      </c>
      <c r="AE1806" s="20" t="s">
        <v>19679</v>
      </c>
      <c r="AF1806" s="20" t="s">
        <v>68</v>
      </c>
      <c r="AG1806" s="20" t="s">
        <v>19680</v>
      </c>
      <c r="AH1806" s="20"/>
      <c r="AI1806" s="20" t="s">
        <v>14875</v>
      </c>
      <c r="AJ1806" s="20" t="s">
        <v>14283</v>
      </c>
      <c r="AK1806" s="20" t="s">
        <v>14229</v>
      </c>
      <c r="AL1806" s="20" t="s">
        <v>14276</v>
      </c>
      <c r="AM1806" s="20" t="s">
        <v>14910</v>
      </c>
      <c r="AN1806" s="20" t="s">
        <v>105</v>
      </c>
      <c r="AO1806" s="20"/>
    </row>
    <row r="1807" spans="1:41" x14ac:dyDescent="0.2">
      <c r="A1807" s="20" t="s">
        <v>1121</v>
      </c>
      <c r="B1807" s="20" t="s">
        <v>19682</v>
      </c>
      <c r="C1807" s="20" t="s">
        <v>19683</v>
      </c>
      <c r="D1807" s="20" t="s">
        <v>445</v>
      </c>
      <c r="E1807" s="20" t="s">
        <v>1124</v>
      </c>
      <c r="F1807" s="20" t="s">
        <v>1123</v>
      </c>
      <c r="G1807" s="20" t="s">
        <v>19684</v>
      </c>
      <c r="H1807" s="20" t="s">
        <v>14730</v>
      </c>
      <c r="I1807" s="20" t="s">
        <v>19685</v>
      </c>
      <c r="J1807" s="20" t="s">
        <v>102</v>
      </c>
      <c r="K1807" s="20" t="s">
        <v>14696</v>
      </c>
      <c r="L1807" s="20"/>
      <c r="M1807" s="20"/>
      <c r="N1807" s="20" t="s">
        <v>17905</v>
      </c>
      <c r="O1807" s="20" t="s">
        <v>14761</v>
      </c>
      <c r="P1807" s="20" t="s">
        <v>14700</v>
      </c>
      <c r="Q1807" s="20" t="s">
        <v>19686</v>
      </c>
      <c r="R1807" s="20"/>
      <c r="S1807" s="20" t="s">
        <v>19687</v>
      </c>
      <c r="T1807" s="20" t="s">
        <v>14737</v>
      </c>
      <c r="U1807" s="20" t="s">
        <v>19688</v>
      </c>
      <c r="V1807" s="20" t="s">
        <v>15810</v>
      </c>
      <c r="W1807" s="20"/>
      <c r="X1807" s="20"/>
      <c r="Y1807" s="20" t="s">
        <v>69</v>
      </c>
      <c r="Z1807" s="20"/>
      <c r="AA1807" s="20" t="s">
        <v>19689</v>
      </c>
      <c r="AB1807" s="20" t="s">
        <v>68</v>
      </c>
      <c r="AC1807" s="20" t="s">
        <v>68</v>
      </c>
      <c r="AD1807" s="20" t="s">
        <v>68</v>
      </c>
      <c r="AE1807" s="20" t="s">
        <v>19690</v>
      </c>
      <c r="AF1807" s="20" t="s">
        <v>68</v>
      </c>
      <c r="AG1807" s="20" t="s">
        <v>19691</v>
      </c>
      <c r="AH1807" s="20"/>
      <c r="AI1807" s="20" t="s">
        <v>14887</v>
      </c>
      <c r="AJ1807" s="20" t="s">
        <v>14283</v>
      </c>
      <c r="AK1807" s="20" t="s">
        <v>14283</v>
      </c>
      <c r="AL1807" s="20" t="s">
        <v>14238</v>
      </c>
      <c r="AM1807" s="20" t="s">
        <v>16313</v>
      </c>
      <c r="AN1807" s="20" t="s">
        <v>105</v>
      </c>
      <c r="AO1807" s="20"/>
    </row>
    <row r="1808" spans="1:41" x14ac:dyDescent="0.2">
      <c r="A1808" s="20" t="s">
        <v>1121</v>
      </c>
      <c r="B1808" s="20" t="s">
        <v>19682</v>
      </c>
      <c r="C1808" s="20" t="s">
        <v>19683</v>
      </c>
      <c r="D1808" s="20" t="s">
        <v>445</v>
      </c>
      <c r="E1808" s="20" t="s">
        <v>1124</v>
      </c>
      <c r="F1808" s="20" t="s">
        <v>1123</v>
      </c>
      <c r="G1808" s="20" t="s">
        <v>19684</v>
      </c>
      <c r="H1808" s="20" t="s">
        <v>14730</v>
      </c>
      <c r="I1808" s="20" t="s">
        <v>19685</v>
      </c>
      <c r="J1808" s="20" t="s">
        <v>102</v>
      </c>
      <c r="K1808" s="20" t="s">
        <v>14696</v>
      </c>
      <c r="L1808" s="20"/>
      <c r="M1808" s="20"/>
      <c r="N1808" s="20" t="s">
        <v>17905</v>
      </c>
      <c r="O1808" s="20" t="s">
        <v>14761</v>
      </c>
      <c r="P1808" s="20" t="s">
        <v>14700</v>
      </c>
      <c r="Q1808" s="20" t="s">
        <v>19686</v>
      </c>
      <c r="R1808" s="20"/>
      <c r="S1808" s="20" t="s">
        <v>19687</v>
      </c>
      <c r="T1808" s="20" t="s">
        <v>16531</v>
      </c>
      <c r="U1808" s="20" t="s">
        <v>19692</v>
      </c>
      <c r="V1808" s="20" t="s">
        <v>19693</v>
      </c>
      <c r="W1808" s="20"/>
      <c r="X1808" s="20"/>
      <c r="Y1808" s="20" t="s">
        <v>69</v>
      </c>
      <c r="Z1808" s="20"/>
      <c r="AA1808" s="20" t="s">
        <v>19689</v>
      </c>
      <c r="AB1808" s="20" t="s">
        <v>68</v>
      </c>
      <c r="AC1808" s="20" t="s">
        <v>68</v>
      </c>
      <c r="AD1808" s="20" t="s">
        <v>68</v>
      </c>
      <c r="AE1808" s="20" t="s">
        <v>19690</v>
      </c>
      <c r="AF1808" s="20" t="s">
        <v>68</v>
      </c>
      <c r="AG1808" s="20" t="s">
        <v>19691</v>
      </c>
      <c r="AH1808" s="20"/>
      <c r="AI1808" s="20" t="s">
        <v>14887</v>
      </c>
      <c r="AJ1808" s="20" t="s">
        <v>14283</v>
      </c>
      <c r="AK1808" s="20" t="s">
        <v>14283</v>
      </c>
      <c r="AL1808" s="20" t="s">
        <v>14238</v>
      </c>
      <c r="AM1808" s="20" t="s">
        <v>16313</v>
      </c>
      <c r="AN1808" s="20" t="s">
        <v>105</v>
      </c>
      <c r="AO1808" s="20"/>
    </row>
    <row r="1809" spans="1:41" x14ac:dyDescent="0.2">
      <c r="A1809" s="20" t="s">
        <v>1121</v>
      </c>
      <c r="B1809" s="20" t="s">
        <v>19682</v>
      </c>
      <c r="C1809" s="20" t="s">
        <v>19683</v>
      </c>
      <c r="D1809" s="20" t="s">
        <v>445</v>
      </c>
      <c r="E1809" s="20" t="s">
        <v>1124</v>
      </c>
      <c r="F1809" s="20" t="s">
        <v>1123</v>
      </c>
      <c r="G1809" s="20" t="s">
        <v>19684</v>
      </c>
      <c r="H1809" s="20" t="s">
        <v>14730</v>
      </c>
      <c r="I1809" s="20" t="s">
        <v>19685</v>
      </c>
      <c r="J1809" s="20" t="s">
        <v>102</v>
      </c>
      <c r="K1809" s="20" t="s">
        <v>14696</v>
      </c>
      <c r="L1809" s="20"/>
      <c r="M1809" s="20"/>
      <c r="N1809" s="20" t="s">
        <v>14742</v>
      </c>
      <c r="O1809" s="20" t="s">
        <v>14761</v>
      </c>
      <c r="P1809" s="20" t="s">
        <v>14700</v>
      </c>
      <c r="Q1809" s="20" t="s">
        <v>19686</v>
      </c>
      <c r="R1809" s="20"/>
      <c r="S1809" s="20" t="s">
        <v>19687</v>
      </c>
      <c r="T1809" s="20" t="s">
        <v>14737</v>
      </c>
      <c r="U1809" s="20" t="s">
        <v>17073</v>
      </c>
      <c r="V1809" s="20" t="s">
        <v>14809</v>
      </c>
      <c r="W1809" s="20"/>
      <c r="X1809" s="20"/>
      <c r="Y1809" s="20" t="s">
        <v>69</v>
      </c>
      <c r="Z1809" s="20"/>
      <c r="AA1809" s="20" t="s">
        <v>19689</v>
      </c>
      <c r="AB1809" s="20" t="s">
        <v>68</v>
      </c>
      <c r="AC1809" s="20" t="s">
        <v>68</v>
      </c>
      <c r="AD1809" s="20" t="s">
        <v>68</v>
      </c>
      <c r="AE1809" s="20" t="s">
        <v>19690</v>
      </c>
      <c r="AF1809" s="20" t="s">
        <v>68</v>
      </c>
      <c r="AG1809" s="20" t="s">
        <v>19694</v>
      </c>
      <c r="AH1809" s="20"/>
      <c r="AI1809" s="20" t="s">
        <v>14887</v>
      </c>
      <c r="AJ1809" s="20" t="s">
        <v>14283</v>
      </c>
      <c r="AK1809" s="20" t="s">
        <v>14283</v>
      </c>
      <c r="AL1809" s="20" t="s">
        <v>14238</v>
      </c>
      <c r="AM1809" s="20" t="s">
        <v>16313</v>
      </c>
      <c r="AN1809" s="20" t="s">
        <v>105</v>
      </c>
      <c r="AO1809" s="20"/>
    </row>
    <row r="1810" spans="1:41" x14ac:dyDescent="0.2">
      <c r="A1810" s="20" t="s">
        <v>1121</v>
      </c>
      <c r="B1810" s="20" t="s">
        <v>19682</v>
      </c>
      <c r="C1810" s="20" t="s">
        <v>19683</v>
      </c>
      <c r="D1810" s="20" t="s">
        <v>445</v>
      </c>
      <c r="E1810" s="20" t="s">
        <v>1124</v>
      </c>
      <c r="F1810" s="20" t="s">
        <v>1123</v>
      </c>
      <c r="G1810" s="20" t="s">
        <v>19684</v>
      </c>
      <c r="H1810" s="20" t="s">
        <v>14730</v>
      </c>
      <c r="I1810" s="20" t="s">
        <v>19685</v>
      </c>
      <c r="J1810" s="20" t="s">
        <v>102</v>
      </c>
      <c r="K1810" s="20" t="s">
        <v>14696</v>
      </c>
      <c r="L1810" s="20"/>
      <c r="M1810" s="20"/>
      <c r="N1810" s="20" t="s">
        <v>14742</v>
      </c>
      <c r="O1810" s="20" t="s">
        <v>14761</v>
      </c>
      <c r="P1810" s="20" t="s">
        <v>14700</v>
      </c>
      <c r="Q1810" s="20" t="s">
        <v>19686</v>
      </c>
      <c r="R1810" s="20"/>
      <c r="S1810" s="20" t="s">
        <v>19687</v>
      </c>
      <c r="T1810" s="20" t="s">
        <v>16531</v>
      </c>
      <c r="U1810" s="20" t="s">
        <v>19695</v>
      </c>
      <c r="V1810" s="20" t="s">
        <v>17166</v>
      </c>
      <c r="W1810" s="20"/>
      <c r="X1810" s="20"/>
      <c r="Y1810" s="20" t="s">
        <v>69</v>
      </c>
      <c r="Z1810" s="20"/>
      <c r="AA1810" s="20" t="s">
        <v>19689</v>
      </c>
      <c r="AB1810" s="20" t="s">
        <v>68</v>
      </c>
      <c r="AC1810" s="20" t="s">
        <v>68</v>
      </c>
      <c r="AD1810" s="20" t="s">
        <v>68</v>
      </c>
      <c r="AE1810" s="20" t="s">
        <v>19690</v>
      </c>
      <c r="AF1810" s="20" t="s">
        <v>68</v>
      </c>
      <c r="AG1810" s="20" t="s">
        <v>19694</v>
      </c>
      <c r="AH1810" s="20"/>
      <c r="AI1810" s="20" t="s">
        <v>14887</v>
      </c>
      <c r="AJ1810" s="20" t="s">
        <v>14283</v>
      </c>
      <c r="AK1810" s="20" t="s">
        <v>14283</v>
      </c>
      <c r="AL1810" s="20" t="s">
        <v>14238</v>
      </c>
      <c r="AM1810" s="20" t="s">
        <v>16313</v>
      </c>
      <c r="AN1810" s="20" t="s">
        <v>105</v>
      </c>
      <c r="AO1810" s="20"/>
    </row>
    <row r="1811" spans="1:41" x14ac:dyDescent="0.2">
      <c r="A1811" s="20" t="s">
        <v>1121</v>
      </c>
      <c r="B1811" s="20" t="s">
        <v>19682</v>
      </c>
      <c r="C1811" s="20" t="s">
        <v>19683</v>
      </c>
      <c r="D1811" s="20" t="s">
        <v>445</v>
      </c>
      <c r="E1811" s="20" t="s">
        <v>1124</v>
      </c>
      <c r="F1811" s="20" t="s">
        <v>1123</v>
      </c>
      <c r="G1811" s="20" t="s">
        <v>19684</v>
      </c>
      <c r="H1811" s="20" t="s">
        <v>14730</v>
      </c>
      <c r="I1811" s="20" t="s">
        <v>19685</v>
      </c>
      <c r="J1811" s="20" t="s">
        <v>102</v>
      </c>
      <c r="K1811" s="20" t="s">
        <v>14696</v>
      </c>
      <c r="L1811" s="20"/>
      <c r="M1811" s="20"/>
      <c r="N1811" s="20" t="s">
        <v>14698</v>
      </c>
      <c r="O1811" s="20" t="s">
        <v>14761</v>
      </c>
      <c r="P1811" s="20" t="s">
        <v>14700</v>
      </c>
      <c r="Q1811" s="20" t="s">
        <v>19686</v>
      </c>
      <c r="R1811" s="20"/>
      <c r="S1811" s="20" t="s">
        <v>19687</v>
      </c>
      <c r="T1811" s="20" t="s">
        <v>14737</v>
      </c>
      <c r="U1811" s="20" t="s">
        <v>19014</v>
      </c>
      <c r="V1811" s="20" t="s">
        <v>19155</v>
      </c>
      <c r="W1811" s="20"/>
      <c r="X1811" s="20"/>
      <c r="Y1811" s="20" t="s">
        <v>69</v>
      </c>
      <c r="Z1811" s="20"/>
      <c r="AA1811" s="20" t="s">
        <v>19689</v>
      </c>
      <c r="AB1811" s="20" t="s">
        <v>68</v>
      </c>
      <c r="AC1811" s="20" t="s">
        <v>68</v>
      </c>
      <c r="AD1811" s="20" t="s">
        <v>68</v>
      </c>
      <c r="AE1811" s="20" t="s">
        <v>19690</v>
      </c>
      <c r="AF1811" s="20" t="s">
        <v>68</v>
      </c>
      <c r="AG1811" s="20" t="s">
        <v>19696</v>
      </c>
      <c r="AH1811" s="20"/>
      <c r="AI1811" s="20" t="s">
        <v>14887</v>
      </c>
      <c r="AJ1811" s="20" t="s">
        <v>14283</v>
      </c>
      <c r="AK1811" s="20" t="s">
        <v>14283</v>
      </c>
      <c r="AL1811" s="20" t="s">
        <v>14238</v>
      </c>
      <c r="AM1811" s="20" t="s">
        <v>16313</v>
      </c>
      <c r="AN1811" s="20" t="s">
        <v>105</v>
      </c>
      <c r="AO1811" s="20"/>
    </row>
    <row r="1812" spans="1:41" x14ac:dyDescent="0.2">
      <c r="A1812" s="20" t="s">
        <v>1121</v>
      </c>
      <c r="B1812" s="20" t="s">
        <v>19682</v>
      </c>
      <c r="C1812" s="20" t="s">
        <v>19683</v>
      </c>
      <c r="D1812" s="20" t="s">
        <v>445</v>
      </c>
      <c r="E1812" s="20" t="s">
        <v>1124</v>
      </c>
      <c r="F1812" s="20" t="s">
        <v>1123</v>
      </c>
      <c r="G1812" s="20" t="s">
        <v>19684</v>
      </c>
      <c r="H1812" s="20" t="s">
        <v>14730</v>
      </c>
      <c r="I1812" s="20" t="s">
        <v>19685</v>
      </c>
      <c r="J1812" s="20" t="s">
        <v>102</v>
      </c>
      <c r="K1812" s="20" t="s">
        <v>14696</v>
      </c>
      <c r="L1812" s="20"/>
      <c r="M1812" s="20"/>
      <c r="N1812" s="20" t="s">
        <v>14698</v>
      </c>
      <c r="O1812" s="20" t="s">
        <v>14761</v>
      </c>
      <c r="P1812" s="20" t="s">
        <v>14700</v>
      </c>
      <c r="Q1812" s="20" t="s">
        <v>19686</v>
      </c>
      <c r="R1812" s="20"/>
      <c r="S1812" s="20" t="s">
        <v>19687</v>
      </c>
      <c r="T1812" s="20" t="s">
        <v>16531</v>
      </c>
      <c r="U1812" s="20" t="s">
        <v>19695</v>
      </c>
      <c r="V1812" s="20" t="s">
        <v>16461</v>
      </c>
      <c r="W1812" s="20"/>
      <c r="X1812" s="20"/>
      <c r="Y1812" s="20" t="s">
        <v>69</v>
      </c>
      <c r="Z1812" s="20"/>
      <c r="AA1812" s="20" t="s">
        <v>19689</v>
      </c>
      <c r="AB1812" s="20" t="s">
        <v>68</v>
      </c>
      <c r="AC1812" s="20" t="s">
        <v>68</v>
      </c>
      <c r="AD1812" s="20" t="s">
        <v>68</v>
      </c>
      <c r="AE1812" s="20" t="s">
        <v>19690</v>
      </c>
      <c r="AF1812" s="20" t="s">
        <v>68</v>
      </c>
      <c r="AG1812" s="20" t="s">
        <v>19696</v>
      </c>
      <c r="AH1812" s="20"/>
      <c r="AI1812" s="20" t="s">
        <v>14887</v>
      </c>
      <c r="AJ1812" s="20" t="s">
        <v>14283</v>
      </c>
      <c r="AK1812" s="20" t="s">
        <v>14283</v>
      </c>
      <c r="AL1812" s="20" t="s">
        <v>14238</v>
      </c>
      <c r="AM1812" s="20" t="s">
        <v>16313</v>
      </c>
      <c r="AN1812" s="20" t="s">
        <v>105</v>
      </c>
      <c r="AO1812" s="20"/>
    </row>
    <row r="1813" spans="1:41" x14ac:dyDescent="0.2">
      <c r="A1813" s="20" t="s">
        <v>1121</v>
      </c>
      <c r="B1813" s="20" t="s">
        <v>19682</v>
      </c>
      <c r="C1813" s="20" t="s">
        <v>19683</v>
      </c>
      <c r="D1813" s="20" t="s">
        <v>445</v>
      </c>
      <c r="E1813" s="20" t="s">
        <v>1124</v>
      </c>
      <c r="F1813" s="20" t="s">
        <v>1123</v>
      </c>
      <c r="G1813" s="20" t="s">
        <v>19684</v>
      </c>
      <c r="H1813" s="20" t="s">
        <v>14730</v>
      </c>
      <c r="I1813" s="20" t="s">
        <v>19685</v>
      </c>
      <c r="J1813" s="20" t="s">
        <v>102</v>
      </c>
      <c r="K1813" s="20" t="s">
        <v>14696</v>
      </c>
      <c r="L1813" s="20"/>
      <c r="M1813" s="20"/>
      <c r="N1813" s="20" t="s">
        <v>14698</v>
      </c>
      <c r="O1813" s="20" t="s">
        <v>14761</v>
      </c>
      <c r="P1813" s="20" t="s">
        <v>14700</v>
      </c>
      <c r="Q1813" s="20" t="s">
        <v>19686</v>
      </c>
      <c r="R1813" s="20"/>
      <c r="S1813" s="20" t="s">
        <v>19687</v>
      </c>
      <c r="T1813" s="20" t="s">
        <v>14737</v>
      </c>
      <c r="U1813" s="20" t="s">
        <v>19697</v>
      </c>
      <c r="V1813" s="20" t="s">
        <v>16501</v>
      </c>
      <c r="W1813" s="20"/>
      <c r="X1813" s="20"/>
      <c r="Y1813" s="20" t="s">
        <v>69</v>
      </c>
      <c r="Z1813" s="20"/>
      <c r="AA1813" s="20" t="s">
        <v>19689</v>
      </c>
      <c r="AB1813" s="20" t="s">
        <v>68</v>
      </c>
      <c r="AC1813" s="20" t="s">
        <v>68</v>
      </c>
      <c r="AD1813" s="20" t="s">
        <v>68</v>
      </c>
      <c r="AE1813" s="20" t="s">
        <v>19690</v>
      </c>
      <c r="AF1813" s="20" t="s">
        <v>69</v>
      </c>
      <c r="AG1813" s="20" t="s">
        <v>19698</v>
      </c>
      <c r="AH1813" s="20"/>
      <c r="AI1813" s="20" t="s">
        <v>14887</v>
      </c>
      <c r="AJ1813" s="20" t="s">
        <v>14283</v>
      </c>
      <c r="AK1813" s="20" t="s">
        <v>14283</v>
      </c>
      <c r="AL1813" s="20" t="s">
        <v>14238</v>
      </c>
      <c r="AM1813" s="20" t="s">
        <v>16313</v>
      </c>
      <c r="AN1813" s="20" t="s">
        <v>105</v>
      </c>
      <c r="AO1813" s="20"/>
    </row>
    <row r="1814" spans="1:41" x14ac:dyDescent="0.2">
      <c r="A1814" s="20" t="s">
        <v>1121</v>
      </c>
      <c r="B1814" s="20" t="s">
        <v>19682</v>
      </c>
      <c r="C1814" s="20" t="s">
        <v>19683</v>
      </c>
      <c r="D1814" s="20" t="s">
        <v>445</v>
      </c>
      <c r="E1814" s="20" t="s">
        <v>1124</v>
      </c>
      <c r="F1814" s="20" t="s">
        <v>1123</v>
      </c>
      <c r="G1814" s="20" t="s">
        <v>19684</v>
      </c>
      <c r="H1814" s="20" t="s">
        <v>14730</v>
      </c>
      <c r="I1814" s="20" t="s">
        <v>19685</v>
      </c>
      <c r="J1814" s="20" t="s">
        <v>102</v>
      </c>
      <c r="K1814" s="20" t="s">
        <v>14696</v>
      </c>
      <c r="L1814" s="20"/>
      <c r="M1814" s="20"/>
      <c r="N1814" s="20" t="s">
        <v>14698</v>
      </c>
      <c r="O1814" s="20" t="s">
        <v>14761</v>
      </c>
      <c r="P1814" s="20" t="s">
        <v>14700</v>
      </c>
      <c r="Q1814" s="20" t="s">
        <v>19686</v>
      </c>
      <c r="R1814" s="20"/>
      <c r="S1814" s="20" t="s">
        <v>19687</v>
      </c>
      <c r="T1814" s="20" t="s">
        <v>16531</v>
      </c>
      <c r="U1814" s="20" t="s">
        <v>19699</v>
      </c>
      <c r="V1814" s="20" t="s">
        <v>19216</v>
      </c>
      <c r="W1814" s="20"/>
      <c r="X1814" s="20"/>
      <c r="Y1814" s="20" t="s">
        <v>69</v>
      </c>
      <c r="Z1814" s="20"/>
      <c r="AA1814" s="20" t="s">
        <v>19689</v>
      </c>
      <c r="AB1814" s="20" t="s">
        <v>68</v>
      </c>
      <c r="AC1814" s="20" t="s">
        <v>68</v>
      </c>
      <c r="AD1814" s="20" t="s">
        <v>68</v>
      </c>
      <c r="AE1814" s="20" t="s">
        <v>19690</v>
      </c>
      <c r="AF1814" s="20" t="s">
        <v>69</v>
      </c>
      <c r="AG1814" s="20" t="s">
        <v>19698</v>
      </c>
      <c r="AH1814" s="20"/>
      <c r="AI1814" s="20" t="s">
        <v>14887</v>
      </c>
      <c r="AJ1814" s="20" t="s">
        <v>14283</v>
      </c>
      <c r="AK1814" s="20" t="s">
        <v>14283</v>
      </c>
      <c r="AL1814" s="20" t="s">
        <v>14238</v>
      </c>
      <c r="AM1814" s="20" t="s">
        <v>16313</v>
      </c>
      <c r="AN1814" s="20" t="s">
        <v>105</v>
      </c>
      <c r="AO1814" s="20"/>
    </row>
    <row r="1815" spans="1:41" x14ac:dyDescent="0.2">
      <c r="A1815" s="20" t="s">
        <v>1121</v>
      </c>
      <c r="B1815" s="20" t="s">
        <v>19682</v>
      </c>
      <c r="C1815" s="20" t="s">
        <v>19683</v>
      </c>
      <c r="D1815" s="20" t="s">
        <v>445</v>
      </c>
      <c r="E1815" s="20" t="s">
        <v>1124</v>
      </c>
      <c r="F1815" s="20" t="s">
        <v>1123</v>
      </c>
      <c r="G1815" s="20" t="s">
        <v>19684</v>
      </c>
      <c r="H1815" s="20" t="s">
        <v>14730</v>
      </c>
      <c r="I1815" s="20" t="s">
        <v>19685</v>
      </c>
      <c r="J1815" s="20" t="s">
        <v>102</v>
      </c>
      <c r="K1815" s="20" t="s">
        <v>14696</v>
      </c>
      <c r="L1815" s="20"/>
      <c r="M1815" s="20"/>
      <c r="N1815" s="20" t="s">
        <v>14746</v>
      </c>
      <c r="O1815" s="20" t="s">
        <v>14761</v>
      </c>
      <c r="P1815" s="20" t="s">
        <v>14700</v>
      </c>
      <c r="Q1815" s="20" t="s">
        <v>19686</v>
      </c>
      <c r="R1815" s="20"/>
      <c r="S1815" s="20" t="s">
        <v>19687</v>
      </c>
      <c r="T1815" s="20" t="s">
        <v>14737</v>
      </c>
      <c r="U1815" s="20" t="s">
        <v>19700</v>
      </c>
      <c r="V1815" s="20" t="s">
        <v>16309</v>
      </c>
      <c r="W1815" s="20"/>
      <c r="X1815" s="20"/>
      <c r="Y1815" s="20" t="s">
        <v>69</v>
      </c>
      <c r="Z1815" s="20"/>
      <c r="AA1815" s="20" t="s">
        <v>19689</v>
      </c>
      <c r="AB1815" s="20" t="s">
        <v>68</v>
      </c>
      <c r="AC1815" s="20" t="s">
        <v>68</v>
      </c>
      <c r="AD1815" s="20" t="s">
        <v>68</v>
      </c>
      <c r="AE1815" s="20" t="s">
        <v>19690</v>
      </c>
      <c r="AF1815" s="20" t="s">
        <v>68</v>
      </c>
      <c r="AG1815" s="20" t="s">
        <v>14746</v>
      </c>
      <c r="AH1815" s="20"/>
      <c r="AI1815" s="20" t="s">
        <v>14887</v>
      </c>
      <c r="AJ1815" s="20" t="s">
        <v>14283</v>
      </c>
      <c r="AK1815" s="20" t="s">
        <v>14283</v>
      </c>
      <c r="AL1815" s="20" t="s">
        <v>14238</v>
      </c>
      <c r="AM1815" s="20" t="s">
        <v>16313</v>
      </c>
      <c r="AN1815" s="20" t="s">
        <v>105</v>
      </c>
      <c r="AO1815" s="20"/>
    </row>
    <row r="1816" spans="1:41" x14ac:dyDescent="0.2">
      <c r="A1816" s="20" t="s">
        <v>1121</v>
      </c>
      <c r="B1816" s="20" t="s">
        <v>19682</v>
      </c>
      <c r="C1816" s="20" t="s">
        <v>19683</v>
      </c>
      <c r="D1816" s="20" t="s">
        <v>445</v>
      </c>
      <c r="E1816" s="20" t="s">
        <v>1124</v>
      </c>
      <c r="F1816" s="20" t="s">
        <v>1123</v>
      </c>
      <c r="G1816" s="20" t="s">
        <v>19684</v>
      </c>
      <c r="H1816" s="20" t="s">
        <v>14730</v>
      </c>
      <c r="I1816" s="20" t="s">
        <v>19685</v>
      </c>
      <c r="J1816" s="20" t="s">
        <v>102</v>
      </c>
      <c r="K1816" s="20" t="s">
        <v>14696</v>
      </c>
      <c r="L1816" s="20"/>
      <c r="M1816" s="20"/>
      <c r="N1816" s="20" t="s">
        <v>14746</v>
      </c>
      <c r="O1816" s="20" t="s">
        <v>14761</v>
      </c>
      <c r="P1816" s="20" t="s">
        <v>14700</v>
      </c>
      <c r="Q1816" s="20" t="s">
        <v>19686</v>
      </c>
      <c r="R1816" s="20"/>
      <c r="S1816" s="20" t="s">
        <v>19687</v>
      </c>
      <c r="T1816" s="20" t="s">
        <v>16531</v>
      </c>
      <c r="U1816" s="20" t="s">
        <v>19701</v>
      </c>
      <c r="V1816" s="20" t="s">
        <v>19702</v>
      </c>
      <c r="W1816" s="20"/>
      <c r="X1816" s="20"/>
      <c r="Y1816" s="20" t="s">
        <v>69</v>
      </c>
      <c r="Z1816" s="20"/>
      <c r="AA1816" s="20" t="s">
        <v>19689</v>
      </c>
      <c r="AB1816" s="20" t="s">
        <v>68</v>
      </c>
      <c r="AC1816" s="20" t="s">
        <v>68</v>
      </c>
      <c r="AD1816" s="20" t="s">
        <v>68</v>
      </c>
      <c r="AE1816" s="20" t="s">
        <v>19690</v>
      </c>
      <c r="AF1816" s="20" t="s">
        <v>68</v>
      </c>
      <c r="AG1816" s="20" t="s">
        <v>14746</v>
      </c>
      <c r="AH1816" s="20"/>
      <c r="AI1816" s="20" t="s">
        <v>14887</v>
      </c>
      <c r="AJ1816" s="20" t="s">
        <v>14283</v>
      </c>
      <c r="AK1816" s="20" t="s">
        <v>14283</v>
      </c>
      <c r="AL1816" s="20" t="s">
        <v>14238</v>
      </c>
      <c r="AM1816" s="20" t="s">
        <v>16313</v>
      </c>
      <c r="AN1816" s="20" t="s">
        <v>105</v>
      </c>
      <c r="AO1816" s="20"/>
    </row>
    <row r="1817" spans="1:41" x14ac:dyDescent="0.2">
      <c r="A1817" s="20" t="s">
        <v>1121</v>
      </c>
      <c r="B1817" s="20" t="s">
        <v>19682</v>
      </c>
      <c r="C1817" s="20" t="s">
        <v>19683</v>
      </c>
      <c r="D1817" s="20" t="s">
        <v>445</v>
      </c>
      <c r="E1817" s="20" t="s">
        <v>1124</v>
      </c>
      <c r="F1817" s="20" t="s">
        <v>1123</v>
      </c>
      <c r="G1817" s="20" t="s">
        <v>19684</v>
      </c>
      <c r="H1817" s="20" t="s">
        <v>14730</v>
      </c>
      <c r="I1817" s="20" t="s">
        <v>19685</v>
      </c>
      <c r="J1817" s="20" t="s">
        <v>102</v>
      </c>
      <c r="K1817" s="20" t="s">
        <v>14696</v>
      </c>
      <c r="L1817" s="20"/>
      <c r="M1817" s="20"/>
      <c r="N1817" s="20" t="s">
        <v>110</v>
      </c>
      <c r="O1817" s="20" t="s">
        <v>14761</v>
      </c>
      <c r="P1817" s="20" t="s">
        <v>14700</v>
      </c>
      <c r="Q1817" s="20" t="s">
        <v>19686</v>
      </c>
      <c r="R1817" s="20"/>
      <c r="S1817" s="20" t="s">
        <v>19687</v>
      </c>
      <c r="T1817" s="20" t="s">
        <v>14737</v>
      </c>
      <c r="U1817" s="20" t="s">
        <v>16812</v>
      </c>
      <c r="V1817" s="20" t="s">
        <v>19703</v>
      </c>
      <c r="W1817" s="20"/>
      <c r="X1817" s="20"/>
      <c r="Y1817" s="20" t="s">
        <v>69</v>
      </c>
      <c r="Z1817" s="20"/>
      <c r="AA1817" s="20" t="s">
        <v>19689</v>
      </c>
      <c r="AB1817" s="20" t="s">
        <v>68</v>
      </c>
      <c r="AC1817" s="20" t="s">
        <v>68</v>
      </c>
      <c r="AD1817" s="20" t="s">
        <v>68</v>
      </c>
      <c r="AE1817" s="20" t="s">
        <v>19690</v>
      </c>
      <c r="AF1817" s="20" t="s">
        <v>69</v>
      </c>
      <c r="AG1817" s="20" t="s">
        <v>19704</v>
      </c>
      <c r="AH1817" s="20"/>
      <c r="AI1817" s="20" t="s">
        <v>14887</v>
      </c>
      <c r="AJ1817" s="20" t="s">
        <v>14283</v>
      </c>
      <c r="AK1817" s="20" t="s">
        <v>14283</v>
      </c>
      <c r="AL1817" s="20" t="s">
        <v>14238</v>
      </c>
      <c r="AM1817" s="20" t="s">
        <v>16313</v>
      </c>
      <c r="AN1817" s="20" t="s">
        <v>105</v>
      </c>
      <c r="AO1817" s="20"/>
    </row>
    <row r="1818" spans="1:41" x14ac:dyDescent="0.2">
      <c r="A1818" s="20" t="s">
        <v>1121</v>
      </c>
      <c r="B1818" s="20" t="s">
        <v>19682</v>
      </c>
      <c r="C1818" s="20" t="s">
        <v>19683</v>
      </c>
      <c r="D1818" s="20" t="s">
        <v>445</v>
      </c>
      <c r="E1818" s="20" t="s">
        <v>1124</v>
      </c>
      <c r="F1818" s="20" t="s">
        <v>1123</v>
      </c>
      <c r="G1818" s="20" t="s">
        <v>19684</v>
      </c>
      <c r="H1818" s="20" t="s">
        <v>14730</v>
      </c>
      <c r="I1818" s="20" t="s">
        <v>19685</v>
      </c>
      <c r="J1818" s="20" t="s">
        <v>102</v>
      </c>
      <c r="K1818" s="20" t="s">
        <v>14696</v>
      </c>
      <c r="L1818" s="20"/>
      <c r="M1818" s="20"/>
      <c r="N1818" s="20" t="s">
        <v>110</v>
      </c>
      <c r="O1818" s="20" t="s">
        <v>14761</v>
      </c>
      <c r="P1818" s="20" t="s">
        <v>14700</v>
      </c>
      <c r="Q1818" s="20" t="s">
        <v>19686</v>
      </c>
      <c r="R1818" s="20"/>
      <c r="S1818" s="20" t="s">
        <v>19687</v>
      </c>
      <c r="T1818" s="20" t="s">
        <v>16531</v>
      </c>
      <c r="U1818" s="20" t="s">
        <v>16716</v>
      </c>
      <c r="V1818" s="20" t="s">
        <v>19695</v>
      </c>
      <c r="W1818" s="20"/>
      <c r="X1818" s="20"/>
      <c r="Y1818" s="20" t="s">
        <v>69</v>
      </c>
      <c r="Z1818" s="20"/>
      <c r="AA1818" s="20" t="s">
        <v>19689</v>
      </c>
      <c r="AB1818" s="20" t="s">
        <v>68</v>
      </c>
      <c r="AC1818" s="20" t="s">
        <v>68</v>
      </c>
      <c r="AD1818" s="20" t="s">
        <v>68</v>
      </c>
      <c r="AE1818" s="20" t="s">
        <v>19690</v>
      </c>
      <c r="AF1818" s="20" t="s">
        <v>69</v>
      </c>
      <c r="AG1818" s="20" t="s">
        <v>19704</v>
      </c>
      <c r="AH1818" s="20"/>
      <c r="AI1818" s="20" t="s">
        <v>14887</v>
      </c>
      <c r="AJ1818" s="20" t="s">
        <v>14283</v>
      </c>
      <c r="AK1818" s="20" t="s">
        <v>14283</v>
      </c>
      <c r="AL1818" s="20" t="s">
        <v>14238</v>
      </c>
      <c r="AM1818" s="20" t="s">
        <v>16313</v>
      </c>
      <c r="AN1818" s="20" t="s">
        <v>105</v>
      </c>
      <c r="AO1818" s="20"/>
    </row>
    <row r="1819" spans="1:41" x14ac:dyDescent="0.2">
      <c r="A1819" s="20" t="s">
        <v>1126</v>
      </c>
      <c r="B1819" s="20" t="s">
        <v>19705</v>
      </c>
      <c r="C1819" s="20" t="s">
        <v>19321</v>
      </c>
      <c r="D1819" s="20" t="s">
        <v>375</v>
      </c>
      <c r="E1819" s="20" t="s">
        <v>1128</v>
      </c>
      <c r="F1819" s="20" t="s">
        <v>456</v>
      </c>
      <c r="G1819" s="20" t="s">
        <v>19706</v>
      </c>
      <c r="H1819" s="20" t="s">
        <v>14694</v>
      </c>
      <c r="I1819" s="20" t="s">
        <v>19707</v>
      </c>
      <c r="J1819" s="20" t="s">
        <v>101</v>
      </c>
      <c r="K1819" s="20" t="s">
        <v>14732</v>
      </c>
      <c r="L1819" s="20" t="s">
        <v>19708</v>
      </c>
      <c r="M1819" s="20" t="s">
        <v>19709</v>
      </c>
      <c r="N1819" s="20" t="s">
        <v>14698</v>
      </c>
      <c r="O1819" s="20" t="s">
        <v>14772</v>
      </c>
      <c r="P1819" s="20" t="s">
        <v>14700</v>
      </c>
      <c r="Q1819" s="20"/>
      <c r="R1819" s="20"/>
      <c r="S1819" s="20" t="s">
        <v>19710</v>
      </c>
      <c r="T1819" s="20" t="s">
        <v>14704</v>
      </c>
      <c r="U1819" s="20" t="s">
        <v>14946</v>
      </c>
      <c r="V1819" s="20" t="s">
        <v>14891</v>
      </c>
      <c r="W1819" s="20"/>
      <c r="X1819" s="20"/>
      <c r="Y1819" s="20" t="s">
        <v>69</v>
      </c>
      <c r="Z1819" s="20"/>
      <c r="AA1819" s="20" t="s">
        <v>15484</v>
      </c>
      <c r="AB1819" s="20" t="s">
        <v>69</v>
      </c>
      <c r="AC1819" s="20" t="s">
        <v>69</v>
      </c>
      <c r="AD1819" s="20" t="s">
        <v>69</v>
      </c>
      <c r="AE1819" s="20" t="s">
        <v>19711</v>
      </c>
      <c r="AF1819" s="20" t="s">
        <v>68</v>
      </c>
      <c r="AG1819" s="20" t="s">
        <v>19712</v>
      </c>
      <c r="AH1819" s="20"/>
      <c r="AI1819" s="20"/>
      <c r="AJ1819" s="20"/>
      <c r="AK1819" s="20" t="s">
        <v>14276</v>
      </c>
      <c r="AL1819" s="20"/>
      <c r="AM1819" s="20"/>
      <c r="AN1819" s="20" t="s">
        <v>105</v>
      </c>
      <c r="AO1819" s="20"/>
    </row>
    <row r="1820" spans="1:41" x14ac:dyDescent="0.2">
      <c r="A1820" s="20" t="s">
        <v>1126</v>
      </c>
      <c r="B1820" s="20" t="s">
        <v>19705</v>
      </c>
      <c r="C1820" s="20" t="s">
        <v>19321</v>
      </c>
      <c r="D1820" s="20" t="s">
        <v>375</v>
      </c>
      <c r="E1820" s="20" t="s">
        <v>1128</v>
      </c>
      <c r="F1820" s="20" t="s">
        <v>456</v>
      </c>
      <c r="G1820" s="20" t="s">
        <v>19706</v>
      </c>
      <c r="H1820" s="20" t="s">
        <v>14694</v>
      </c>
      <c r="I1820" s="20" t="s">
        <v>19707</v>
      </c>
      <c r="J1820" s="20" t="s">
        <v>101</v>
      </c>
      <c r="K1820" s="20" t="s">
        <v>14732</v>
      </c>
      <c r="L1820" s="20" t="s">
        <v>19708</v>
      </c>
      <c r="M1820" s="20" t="s">
        <v>19709</v>
      </c>
      <c r="N1820" s="20" t="s">
        <v>14698</v>
      </c>
      <c r="O1820" s="20" t="s">
        <v>14772</v>
      </c>
      <c r="P1820" s="20" t="s">
        <v>14700</v>
      </c>
      <c r="Q1820" s="20"/>
      <c r="R1820" s="20"/>
      <c r="S1820" s="20" t="s">
        <v>19710</v>
      </c>
      <c r="T1820" s="20" t="s">
        <v>14709</v>
      </c>
      <c r="U1820" s="20" t="s">
        <v>19713</v>
      </c>
      <c r="V1820" s="20" t="s">
        <v>19714</v>
      </c>
      <c r="W1820" s="20"/>
      <c r="X1820" s="20"/>
      <c r="Y1820" s="20" t="s">
        <v>69</v>
      </c>
      <c r="Z1820" s="20"/>
      <c r="AA1820" s="20" t="s">
        <v>15484</v>
      </c>
      <c r="AB1820" s="20" t="s">
        <v>69</v>
      </c>
      <c r="AC1820" s="20" t="s">
        <v>69</v>
      </c>
      <c r="AD1820" s="20" t="s">
        <v>69</v>
      </c>
      <c r="AE1820" s="20" t="s">
        <v>19711</v>
      </c>
      <c r="AF1820" s="20" t="s">
        <v>68</v>
      </c>
      <c r="AG1820" s="20" t="s">
        <v>19712</v>
      </c>
      <c r="AH1820" s="20"/>
      <c r="AI1820" s="20"/>
      <c r="AJ1820" s="20"/>
      <c r="AK1820" s="20" t="s">
        <v>14276</v>
      </c>
      <c r="AL1820" s="20"/>
      <c r="AM1820" s="20"/>
      <c r="AN1820" s="20" t="s">
        <v>105</v>
      </c>
      <c r="AO1820" s="20"/>
    </row>
    <row r="1821" spans="1:41" x14ac:dyDescent="0.2">
      <c r="A1821" s="20" t="s">
        <v>1126</v>
      </c>
      <c r="B1821" s="20" t="s">
        <v>19705</v>
      </c>
      <c r="C1821" s="20" t="s">
        <v>19321</v>
      </c>
      <c r="D1821" s="20" t="s">
        <v>375</v>
      </c>
      <c r="E1821" s="20" t="s">
        <v>1128</v>
      </c>
      <c r="F1821" s="20" t="s">
        <v>456</v>
      </c>
      <c r="G1821" s="20" t="s">
        <v>19706</v>
      </c>
      <c r="H1821" s="20" t="s">
        <v>14694</v>
      </c>
      <c r="I1821" s="20" t="s">
        <v>19707</v>
      </c>
      <c r="J1821" s="20" t="s">
        <v>101</v>
      </c>
      <c r="K1821" s="20" t="s">
        <v>14732</v>
      </c>
      <c r="L1821" s="20" t="s">
        <v>19708</v>
      </c>
      <c r="M1821" s="20" t="s">
        <v>19709</v>
      </c>
      <c r="N1821" s="20" t="s">
        <v>14698</v>
      </c>
      <c r="O1821" s="20" t="s">
        <v>14772</v>
      </c>
      <c r="P1821" s="20" t="s">
        <v>14700</v>
      </c>
      <c r="Q1821" s="20"/>
      <c r="R1821" s="20"/>
      <c r="S1821" s="20" t="s">
        <v>19710</v>
      </c>
      <c r="T1821" s="20" t="s">
        <v>14846</v>
      </c>
      <c r="U1821" s="20" t="s">
        <v>19715</v>
      </c>
      <c r="V1821" s="20" t="s">
        <v>19716</v>
      </c>
      <c r="W1821" s="20"/>
      <c r="X1821" s="20"/>
      <c r="Y1821" s="20" t="s">
        <v>69</v>
      </c>
      <c r="Z1821" s="20"/>
      <c r="AA1821" s="20" t="s">
        <v>15484</v>
      </c>
      <c r="AB1821" s="20" t="s">
        <v>69</v>
      </c>
      <c r="AC1821" s="20" t="s">
        <v>69</v>
      </c>
      <c r="AD1821" s="20" t="s">
        <v>69</v>
      </c>
      <c r="AE1821" s="20" t="s">
        <v>19711</v>
      </c>
      <c r="AF1821" s="20" t="s">
        <v>68</v>
      </c>
      <c r="AG1821" s="20" t="s">
        <v>19712</v>
      </c>
      <c r="AH1821" s="20"/>
      <c r="AI1821" s="20"/>
      <c r="AJ1821" s="20"/>
      <c r="AK1821" s="20" t="s">
        <v>14276</v>
      </c>
      <c r="AL1821" s="20"/>
      <c r="AM1821" s="20"/>
      <c r="AN1821" s="20" t="s">
        <v>105</v>
      </c>
      <c r="AO1821" s="20"/>
    </row>
    <row r="1822" spans="1:41" x14ac:dyDescent="0.2">
      <c r="A1822" s="20" t="s">
        <v>1126</v>
      </c>
      <c r="B1822" s="20" t="s">
        <v>19705</v>
      </c>
      <c r="C1822" s="20" t="s">
        <v>19321</v>
      </c>
      <c r="D1822" s="20" t="s">
        <v>375</v>
      </c>
      <c r="E1822" s="20" t="s">
        <v>1128</v>
      </c>
      <c r="F1822" s="20" t="s">
        <v>456</v>
      </c>
      <c r="G1822" s="20" t="s">
        <v>19706</v>
      </c>
      <c r="H1822" s="20" t="s">
        <v>14694</v>
      </c>
      <c r="I1822" s="20" t="s">
        <v>19707</v>
      </c>
      <c r="J1822" s="20" t="s">
        <v>101</v>
      </c>
      <c r="K1822" s="20" t="s">
        <v>14732</v>
      </c>
      <c r="L1822" s="20" t="s">
        <v>19708</v>
      </c>
      <c r="M1822" s="20" t="s">
        <v>19709</v>
      </c>
      <c r="N1822" s="20" t="s">
        <v>14698</v>
      </c>
      <c r="O1822" s="20" t="s">
        <v>14772</v>
      </c>
      <c r="P1822" s="20" t="s">
        <v>14700</v>
      </c>
      <c r="Q1822" s="20"/>
      <c r="R1822" s="20"/>
      <c r="S1822" s="20" t="s">
        <v>19710</v>
      </c>
      <c r="T1822" s="20" t="s">
        <v>14704</v>
      </c>
      <c r="U1822" s="20" t="s">
        <v>14848</v>
      </c>
      <c r="V1822" s="20" t="s">
        <v>14812</v>
      </c>
      <c r="W1822" s="20"/>
      <c r="X1822" s="20"/>
      <c r="Y1822" s="20" t="s">
        <v>69</v>
      </c>
      <c r="Z1822" s="20"/>
      <c r="AA1822" s="20" t="s">
        <v>15484</v>
      </c>
      <c r="AB1822" s="20" t="s">
        <v>69</v>
      </c>
      <c r="AC1822" s="20" t="s">
        <v>69</v>
      </c>
      <c r="AD1822" s="20" t="s">
        <v>69</v>
      </c>
      <c r="AE1822" s="20" t="s">
        <v>19711</v>
      </c>
      <c r="AF1822" s="20" t="s">
        <v>69</v>
      </c>
      <c r="AG1822" s="20" t="s">
        <v>19717</v>
      </c>
      <c r="AH1822" s="20"/>
      <c r="AI1822" s="20"/>
      <c r="AJ1822" s="20"/>
      <c r="AK1822" s="20" t="s">
        <v>14276</v>
      </c>
      <c r="AL1822" s="20"/>
      <c r="AM1822" s="20"/>
      <c r="AN1822" s="20" t="s">
        <v>105</v>
      </c>
      <c r="AO1822" s="20"/>
    </row>
    <row r="1823" spans="1:41" x14ac:dyDescent="0.2">
      <c r="A1823" s="20" t="s">
        <v>1126</v>
      </c>
      <c r="B1823" s="20" t="s">
        <v>19705</v>
      </c>
      <c r="C1823" s="20" t="s">
        <v>19321</v>
      </c>
      <c r="D1823" s="20" t="s">
        <v>375</v>
      </c>
      <c r="E1823" s="20" t="s">
        <v>1128</v>
      </c>
      <c r="F1823" s="20" t="s">
        <v>456</v>
      </c>
      <c r="G1823" s="20" t="s">
        <v>19706</v>
      </c>
      <c r="H1823" s="20" t="s">
        <v>14694</v>
      </c>
      <c r="I1823" s="20" t="s">
        <v>19707</v>
      </c>
      <c r="J1823" s="20" t="s">
        <v>101</v>
      </c>
      <c r="K1823" s="20" t="s">
        <v>14732</v>
      </c>
      <c r="L1823" s="20" t="s">
        <v>19708</v>
      </c>
      <c r="M1823" s="20" t="s">
        <v>19709</v>
      </c>
      <c r="N1823" s="20" t="s">
        <v>14698</v>
      </c>
      <c r="O1823" s="20" t="s">
        <v>14772</v>
      </c>
      <c r="P1823" s="20" t="s">
        <v>14700</v>
      </c>
      <c r="Q1823" s="20"/>
      <c r="R1823" s="20"/>
      <c r="S1823" s="20" t="s">
        <v>19710</v>
      </c>
      <c r="T1823" s="20" t="s">
        <v>14709</v>
      </c>
      <c r="U1823" s="20" t="s">
        <v>19718</v>
      </c>
      <c r="V1823" s="20" t="s">
        <v>19719</v>
      </c>
      <c r="W1823" s="20"/>
      <c r="X1823" s="20"/>
      <c r="Y1823" s="20" t="s">
        <v>69</v>
      </c>
      <c r="Z1823" s="20"/>
      <c r="AA1823" s="20" t="s">
        <v>15484</v>
      </c>
      <c r="AB1823" s="20" t="s">
        <v>69</v>
      </c>
      <c r="AC1823" s="20" t="s">
        <v>69</v>
      </c>
      <c r="AD1823" s="20" t="s">
        <v>69</v>
      </c>
      <c r="AE1823" s="20" t="s">
        <v>19711</v>
      </c>
      <c r="AF1823" s="20" t="s">
        <v>69</v>
      </c>
      <c r="AG1823" s="20" t="s">
        <v>19717</v>
      </c>
      <c r="AH1823" s="20"/>
      <c r="AI1823" s="20"/>
      <c r="AJ1823" s="20"/>
      <c r="AK1823" s="20" t="s">
        <v>14276</v>
      </c>
      <c r="AL1823" s="20"/>
      <c r="AM1823" s="20"/>
      <c r="AN1823" s="20" t="s">
        <v>105</v>
      </c>
      <c r="AO1823" s="20"/>
    </row>
    <row r="1824" spans="1:41" x14ac:dyDescent="0.2">
      <c r="A1824" s="20" t="s">
        <v>1126</v>
      </c>
      <c r="B1824" s="20" t="s">
        <v>19705</v>
      </c>
      <c r="C1824" s="20" t="s">
        <v>19321</v>
      </c>
      <c r="D1824" s="20" t="s">
        <v>375</v>
      </c>
      <c r="E1824" s="20" t="s">
        <v>1128</v>
      </c>
      <c r="F1824" s="20" t="s">
        <v>456</v>
      </c>
      <c r="G1824" s="20" t="s">
        <v>19706</v>
      </c>
      <c r="H1824" s="20" t="s">
        <v>14694</v>
      </c>
      <c r="I1824" s="20" t="s">
        <v>19707</v>
      </c>
      <c r="J1824" s="20" t="s">
        <v>101</v>
      </c>
      <c r="K1824" s="20" t="s">
        <v>14732</v>
      </c>
      <c r="L1824" s="20" t="s">
        <v>19708</v>
      </c>
      <c r="M1824" s="20" t="s">
        <v>19709</v>
      </c>
      <c r="N1824" s="20" t="s">
        <v>14698</v>
      </c>
      <c r="O1824" s="20" t="s">
        <v>14772</v>
      </c>
      <c r="P1824" s="20" t="s">
        <v>14700</v>
      </c>
      <c r="Q1824" s="20"/>
      <c r="R1824" s="20"/>
      <c r="S1824" s="20" t="s">
        <v>19710</v>
      </c>
      <c r="T1824" s="20" t="s">
        <v>14846</v>
      </c>
      <c r="U1824" s="20" t="s">
        <v>19720</v>
      </c>
      <c r="V1824" s="20" t="s">
        <v>19721</v>
      </c>
      <c r="W1824" s="20"/>
      <c r="X1824" s="20"/>
      <c r="Y1824" s="20" t="s">
        <v>69</v>
      </c>
      <c r="Z1824" s="20"/>
      <c r="AA1824" s="20" t="s">
        <v>15484</v>
      </c>
      <c r="AB1824" s="20" t="s">
        <v>69</v>
      </c>
      <c r="AC1824" s="20" t="s">
        <v>69</v>
      </c>
      <c r="AD1824" s="20" t="s">
        <v>69</v>
      </c>
      <c r="AE1824" s="20" t="s">
        <v>19711</v>
      </c>
      <c r="AF1824" s="20" t="s">
        <v>69</v>
      </c>
      <c r="AG1824" s="20" t="s">
        <v>19717</v>
      </c>
      <c r="AH1824" s="20"/>
      <c r="AI1824" s="20"/>
      <c r="AJ1824" s="20"/>
      <c r="AK1824" s="20" t="s">
        <v>14276</v>
      </c>
      <c r="AL1824" s="20"/>
      <c r="AM1824" s="20"/>
      <c r="AN1824" s="20" t="s">
        <v>105</v>
      </c>
      <c r="AO1824" s="20"/>
    </row>
    <row r="1825" spans="1:41" x14ac:dyDescent="0.2">
      <c r="A1825" s="20" t="s">
        <v>1173</v>
      </c>
      <c r="B1825" s="20" t="s">
        <v>19722</v>
      </c>
      <c r="C1825" s="20" t="s">
        <v>15576</v>
      </c>
      <c r="D1825" s="20" t="s">
        <v>445</v>
      </c>
      <c r="E1825" s="20" t="s">
        <v>1175</v>
      </c>
      <c r="F1825" s="20" t="s">
        <v>1037</v>
      </c>
      <c r="G1825" s="20" t="s">
        <v>18535</v>
      </c>
      <c r="H1825" s="20" t="s">
        <v>110</v>
      </c>
      <c r="I1825" s="20" t="s">
        <v>19723</v>
      </c>
      <c r="J1825" s="20" t="s">
        <v>101</v>
      </c>
      <c r="K1825" s="20" t="s">
        <v>14696</v>
      </c>
      <c r="L1825" s="20"/>
      <c r="M1825" s="20"/>
      <c r="N1825" s="20" t="s">
        <v>110</v>
      </c>
      <c r="O1825" s="20" t="s">
        <v>14761</v>
      </c>
      <c r="P1825" s="20" t="s">
        <v>14700</v>
      </c>
      <c r="Q1825" s="20"/>
      <c r="R1825" s="20"/>
      <c r="S1825" s="20" t="s">
        <v>19724</v>
      </c>
      <c r="T1825" s="20" t="s">
        <v>14704</v>
      </c>
      <c r="U1825" s="20" t="s">
        <v>14919</v>
      </c>
      <c r="V1825" s="20" t="s">
        <v>14951</v>
      </c>
      <c r="W1825" s="20"/>
      <c r="X1825" s="20"/>
      <c r="Y1825" s="20" t="s">
        <v>69</v>
      </c>
      <c r="Z1825" s="20"/>
      <c r="AA1825" s="20" t="s">
        <v>19725</v>
      </c>
      <c r="AB1825" s="20" t="s">
        <v>69</v>
      </c>
      <c r="AC1825" s="20" t="s">
        <v>14884</v>
      </c>
      <c r="AD1825" s="20" t="s">
        <v>69</v>
      </c>
      <c r="AE1825" s="20" t="s">
        <v>19726</v>
      </c>
      <c r="AF1825" s="20" t="s">
        <v>68</v>
      </c>
      <c r="AG1825" s="20" t="s">
        <v>19727</v>
      </c>
      <c r="AH1825" s="20"/>
      <c r="AI1825" s="20" t="s">
        <v>14887</v>
      </c>
      <c r="AJ1825" s="20" t="s">
        <v>14283</v>
      </c>
      <c r="AK1825" s="20" t="s">
        <v>14283</v>
      </c>
      <c r="AL1825" s="20" t="s">
        <v>14238</v>
      </c>
      <c r="AM1825" s="20" t="s">
        <v>14910</v>
      </c>
      <c r="AN1825" s="20" t="s">
        <v>105</v>
      </c>
      <c r="AO1825" s="20"/>
    </row>
    <row r="1826" spans="1:41" x14ac:dyDescent="0.2">
      <c r="A1826" s="20" t="s">
        <v>1173</v>
      </c>
      <c r="B1826" s="20" t="s">
        <v>19722</v>
      </c>
      <c r="C1826" s="20" t="s">
        <v>15576</v>
      </c>
      <c r="D1826" s="20" t="s">
        <v>445</v>
      </c>
      <c r="E1826" s="20" t="s">
        <v>1175</v>
      </c>
      <c r="F1826" s="20" t="s">
        <v>1037</v>
      </c>
      <c r="G1826" s="20" t="s">
        <v>18535</v>
      </c>
      <c r="H1826" s="20" t="s">
        <v>110</v>
      </c>
      <c r="I1826" s="20" t="s">
        <v>19723</v>
      </c>
      <c r="J1826" s="20" t="s">
        <v>101</v>
      </c>
      <c r="K1826" s="20" t="s">
        <v>14696</v>
      </c>
      <c r="L1826" s="20"/>
      <c r="M1826" s="20"/>
      <c r="N1826" s="20" t="s">
        <v>110</v>
      </c>
      <c r="O1826" s="20" t="s">
        <v>14761</v>
      </c>
      <c r="P1826" s="20" t="s">
        <v>14700</v>
      </c>
      <c r="Q1826" s="20"/>
      <c r="R1826" s="20"/>
      <c r="S1826" s="20" t="s">
        <v>19724</v>
      </c>
      <c r="T1826" s="20" t="s">
        <v>14846</v>
      </c>
      <c r="U1826" s="20" t="s">
        <v>16716</v>
      </c>
      <c r="V1826" s="20" t="s">
        <v>15648</v>
      </c>
      <c r="W1826" s="20"/>
      <c r="X1826" s="20"/>
      <c r="Y1826" s="20" t="s">
        <v>69</v>
      </c>
      <c r="Z1826" s="20"/>
      <c r="AA1826" s="20" t="s">
        <v>19725</v>
      </c>
      <c r="AB1826" s="20" t="s">
        <v>69</v>
      </c>
      <c r="AC1826" s="20" t="s">
        <v>14884</v>
      </c>
      <c r="AD1826" s="20" t="s">
        <v>69</v>
      </c>
      <c r="AE1826" s="20" t="s">
        <v>19726</v>
      </c>
      <c r="AF1826" s="20" t="s">
        <v>68</v>
      </c>
      <c r="AG1826" s="20" t="s">
        <v>19727</v>
      </c>
      <c r="AH1826" s="20"/>
      <c r="AI1826" s="20" t="s">
        <v>14887</v>
      </c>
      <c r="AJ1826" s="20" t="s">
        <v>14283</v>
      </c>
      <c r="AK1826" s="20" t="s">
        <v>14283</v>
      </c>
      <c r="AL1826" s="20" t="s">
        <v>14238</v>
      </c>
      <c r="AM1826" s="20" t="s">
        <v>14910</v>
      </c>
      <c r="AN1826" s="20" t="s">
        <v>105</v>
      </c>
      <c r="AO1826" s="20"/>
    </row>
    <row r="1827" spans="1:41" x14ac:dyDescent="0.2">
      <c r="A1827" s="20" t="s">
        <v>1173</v>
      </c>
      <c r="B1827" s="20" t="s">
        <v>19722</v>
      </c>
      <c r="C1827" s="20" t="s">
        <v>15576</v>
      </c>
      <c r="D1827" s="20" t="s">
        <v>445</v>
      </c>
      <c r="E1827" s="20" t="s">
        <v>1175</v>
      </c>
      <c r="F1827" s="20" t="s">
        <v>1037</v>
      </c>
      <c r="G1827" s="20" t="s">
        <v>18535</v>
      </c>
      <c r="H1827" s="20" t="s">
        <v>110</v>
      </c>
      <c r="I1827" s="20" t="s">
        <v>19723</v>
      </c>
      <c r="J1827" s="20" t="s">
        <v>101</v>
      </c>
      <c r="K1827" s="20" t="s">
        <v>14696</v>
      </c>
      <c r="L1827" s="20"/>
      <c r="M1827" s="20"/>
      <c r="N1827" s="20" t="s">
        <v>110</v>
      </c>
      <c r="O1827" s="20" t="s">
        <v>14761</v>
      </c>
      <c r="P1827" s="20" t="s">
        <v>14700</v>
      </c>
      <c r="Q1827" s="20"/>
      <c r="R1827" s="20"/>
      <c r="S1827" s="20" t="s">
        <v>19728</v>
      </c>
      <c r="T1827" s="20" t="s">
        <v>14704</v>
      </c>
      <c r="U1827" s="20" t="s">
        <v>14919</v>
      </c>
      <c r="V1827" s="20" t="s">
        <v>14856</v>
      </c>
      <c r="W1827" s="20"/>
      <c r="X1827" s="20"/>
      <c r="Y1827" s="20" t="s">
        <v>69</v>
      </c>
      <c r="Z1827" s="20"/>
      <c r="AA1827" s="20" t="s">
        <v>19725</v>
      </c>
      <c r="AB1827" s="20" t="s">
        <v>69</v>
      </c>
      <c r="AC1827" s="20" t="s">
        <v>14884</v>
      </c>
      <c r="AD1827" s="20" t="s">
        <v>69</v>
      </c>
      <c r="AE1827" s="20" t="s">
        <v>19726</v>
      </c>
      <c r="AF1827" s="20" t="s">
        <v>69</v>
      </c>
      <c r="AG1827" s="20" t="s">
        <v>19729</v>
      </c>
      <c r="AH1827" s="20"/>
      <c r="AI1827" s="20" t="s">
        <v>14887</v>
      </c>
      <c r="AJ1827" s="20" t="s">
        <v>14283</v>
      </c>
      <c r="AK1827" s="20" t="s">
        <v>14283</v>
      </c>
      <c r="AL1827" s="20" t="s">
        <v>14238</v>
      </c>
      <c r="AM1827" s="20" t="s">
        <v>15822</v>
      </c>
      <c r="AN1827" s="20" t="s">
        <v>105</v>
      </c>
      <c r="AO1827" s="20"/>
    </row>
    <row r="1828" spans="1:41" x14ac:dyDescent="0.2">
      <c r="A1828" s="20" t="s">
        <v>1173</v>
      </c>
      <c r="B1828" s="20" t="s">
        <v>19722</v>
      </c>
      <c r="C1828" s="20" t="s">
        <v>15576</v>
      </c>
      <c r="D1828" s="20" t="s">
        <v>445</v>
      </c>
      <c r="E1828" s="20" t="s">
        <v>1175</v>
      </c>
      <c r="F1828" s="20" t="s">
        <v>1037</v>
      </c>
      <c r="G1828" s="20" t="s">
        <v>18535</v>
      </c>
      <c r="H1828" s="20" t="s">
        <v>110</v>
      </c>
      <c r="I1828" s="20" t="s">
        <v>19723</v>
      </c>
      <c r="J1828" s="20" t="s">
        <v>101</v>
      </c>
      <c r="K1828" s="20" t="s">
        <v>14696</v>
      </c>
      <c r="L1828" s="20"/>
      <c r="M1828" s="20"/>
      <c r="N1828" s="20" t="s">
        <v>110</v>
      </c>
      <c r="O1828" s="20" t="s">
        <v>14761</v>
      </c>
      <c r="P1828" s="20" t="s">
        <v>14700</v>
      </c>
      <c r="Q1828" s="20"/>
      <c r="R1828" s="20"/>
      <c r="S1828" s="20" t="s">
        <v>19728</v>
      </c>
      <c r="T1828" s="20" t="s">
        <v>14846</v>
      </c>
      <c r="U1828" s="20" t="s">
        <v>16716</v>
      </c>
      <c r="V1828" s="20" t="s">
        <v>15640</v>
      </c>
      <c r="W1828" s="20"/>
      <c r="X1828" s="20"/>
      <c r="Y1828" s="20" t="s">
        <v>69</v>
      </c>
      <c r="Z1828" s="20"/>
      <c r="AA1828" s="20" t="s">
        <v>19725</v>
      </c>
      <c r="AB1828" s="20" t="s">
        <v>69</v>
      </c>
      <c r="AC1828" s="20" t="s">
        <v>14884</v>
      </c>
      <c r="AD1828" s="20" t="s">
        <v>69</v>
      </c>
      <c r="AE1828" s="20" t="s">
        <v>19726</v>
      </c>
      <c r="AF1828" s="20" t="s">
        <v>69</v>
      </c>
      <c r="AG1828" s="20" t="s">
        <v>19729</v>
      </c>
      <c r="AH1828" s="20"/>
      <c r="AI1828" s="20" t="s">
        <v>14887</v>
      </c>
      <c r="AJ1828" s="20" t="s">
        <v>14283</v>
      </c>
      <c r="AK1828" s="20" t="s">
        <v>14283</v>
      </c>
      <c r="AL1828" s="20" t="s">
        <v>14238</v>
      </c>
      <c r="AM1828" s="20" t="s">
        <v>15822</v>
      </c>
      <c r="AN1828" s="20" t="s">
        <v>105</v>
      </c>
      <c r="AO1828" s="20"/>
    </row>
    <row r="1829" spans="1:41" x14ac:dyDescent="0.2">
      <c r="A1829" s="20" t="s">
        <v>1173</v>
      </c>
      <c r="B1829" s="20" t="s">
        <v>19722</v>
      </c>
      <c r="C1829" s="20" t="s">
        <v>15576</v>
      </c>
      <c r="D1829" s="20" t="s">
        <v>445</v>
      </c>
      <c r="E1829" s="20" t="s">
        <v>1175</v>
      </c>
      <c r="F1829" s="20" t="s">
        <v>1037</v>
      </c>
      <c r="G1829" s="20" t="s">
        <v>18535</v>
      </c>
      <c r="H1829" s="20" t="s">
        <v>110</v>
      </c>
      <c r="I1829" s="20" t="s">
        <v>19730</v>
      </c>
      <c r="J1829" s="20" t="s">
        <v>101</v>
      </c>
      <c r="K1829" s="20" t="s">
        <v>14696</v>
      </c>
      <c r="L1829" s="20"/>
      <c r="M1829" s="20"/>
      <c r="N1829" s="20" t="s">
        <v>110</v>
      </c>
      <c r="O1829" s="20" t="s">
        <v>14761</v>
      </c>
      <c r="P1829" s="20" t="s">
        <v>14700</v>
      </c>
      <c r="Q1829" s="20"/>
      <c r="R1829" s="20"/>
      <c r="S1829" s="20" t="s">
        <v>19724</v>
      </c>
      <c r="T1829" s="20" t="s">
        <v>14704</v>
      </c>
      <c r="U1829" s="20" t="s">
        <v>14832</v>
      </c>
      <c r="V1829" s="20" t="s">
        <v>15068</v>
      </c>
      <c r="W1829" s="20"/>
      <c r="X1829" s="20"/>
      <c r="Y1829" s="20" t="s">
        <v>69</v>
      </c>
      <c r="Z1829" s="20"/>
      <c r="AA1829" s="20" t="s">
        <v>19725</v>
      </c>
      <c r="AB1829" s="20" t="s">
        <v>69</v>
      </c>
      <c r="AC1829" s="20" t="s">
        <v>14884</v>
      </c>
      <c r="AD1829" s="20" t="s">
        <v>69</v>
      </c>
      <c r="AE1829" s="20" t="s">
        <v>19726</v>
      </c>
      <c r="AF1829" s="20" t="s">
        <v>68</v>
      </c>
      <c r="AG1829" s="20" t="s">
        <v>19727</v>
      </c>
      <c r="AH1829" s="20"/>
      <c r="AI1829" s="20" t="s">
        <v>14887</v>
      </c>
      <c r="AJ1829" s="20" t="s">
        <v>14283</v>
      </c>
      <c r="AK1829" s="20" t="s">
        <v>14283</v>
      </c>
      <c r="AL1829" s="20" t="s">
        <v>14238</v>
      </c>
      <c r="AM1829" s="20" t="s">
        <v>14910</v>
      </c>
      <c r="AN1829" s="20" t="s">
        <v>105</v>
      </c>
      <c r="AO1829" s="20"/>
    </row>
    <row r="1830" spans="1:41" x14ac:dyDescent="0.2">
      <c r="A1830" s="20" t="s">
        <v>1173</v>
      </c>
      <c r="B1830" s="20" t="s">
        <v>19722</v>
      </c>
      <c r="C1830" s="20" t="s">
        <v>15576</v>
      </c>
      <c r="D1830" s="20" t="s">
        <v>445</v>
      </c>
      <c r="E1830" s="20" t="s">
        <v>1175</v>
      </c>
      <c r="F1830" s="20" t="s">
        <v>1037</v>
      </c>
      <c r="G1830" s="20" t="s">
        <v>18535</v>
      </c>
      <c r="H1830" s="20" t="s">
        <v>110</v>
      </c>
      <c r="I1830" s="20" t="s">
        <v>19730</v>
      </c>
      <c r="J1830" s="20" t="s">
        <v>101</v>
      </c>
      <c r="K1830" s="20" t="s">
        <v>14696</v>
      </c>
      <c r="L1830" s="20"/>
      <c r="M1830" s="20"/>
      <c r="N1830" s="20" t="s">
        <v>110</v>
      </c>
      <c r="O1830" s="20" t="s">
        <v>14761</v>
      </c>
      <c r="P1830" s="20" t="s">
        <v>14700</v>
      </c>
      <c r="Q1830" s="20"/>
      <c r="R1830" s="20"/>
      <c r="S1830" s="20" t="s">
        <v>19724</v>
      </c>
      <c r="T1830" s="20" t="s">
        <v>14846</v>
      </c>
      <c r="U1830" s="20" t="s">
        <v>16716</v>
      </c>
      <c r="V1830" s="20" t="s">
        <v>15648</v>
      </c>
      <c r="W1830" s="20"/>
      <c r="X1830" s="20"/>
      <c r="Y1830" s="20" t="s">
        <v>69</v>
      </c>
      <c r="Z1830" s="20"/>
      <c r="AA1830" s="20" t="s">
        <v>19725</v>
      </c>
      <c r="AB1830" s="20" t="s">
        <v>69</v>
      </c>
      <c r="AC1830" s="20" t="s">
        <v>14884</v>
      </c>
      <c r="AD1830" s="20" t="s">
        <v>69</v>
      </c>
      <c r="AE1830" s="20" t="s">
        <v>19726</v>
      </c>
      <c r="AF1830" s="20" t="s">
        <v>68</v>
      </c>
      <c r="AG1830" s="20" t="s">
        <v>19727</v>
      </c>
      <c r="AH1830" s="20"/>
      <c r="AI1830" s="20" t="s">
        <v>14887</v>
      </c>
      <c r="AJ1830" s="20" t="s">
        <v>14283</v>
      </c>
      <c r="AK1830" s="20" t="s">
        <v>14283</v>
      </c>
      <c r="AL1830" s="20" t="s">
        <v>14238</v>
      </c>
      <c r="AM1830" s="20" t="s">
        <v>14910</v>
      </c>
      <c r="AN1830" s="20" t="s">
        <v>105</v>
      </c>
      <c r="AO1830" s="20"/>
    </row>
    <row r="1831" spans="1:41" x14ac:dyDescent="0.2">
      <c r="A1831" s="20" t="s">
        <v>1173</v>
      </c>
      <c r="B1831" s="20" t="s">
        <v>19722</v>
      </c>
      <c r="C1831" s="20" t="s">
        <v>15576</v>
      </c>
      <c r="D1831" s="20" t="s">
        <v>445</v>
      </c>
      <c r="E1831" s="20" t="s">
        <v>1175</v>
      </c>
      <c r="F1831" s="20" t="s">
        <v>1037</v>
      </c>
      <c r="G1831" s="20" t="s">
        <v>18535</v>
      </c>
      <c r="H1831" s="20" t="s">
        <v>110</v>
      </c>
      <c r="I1831" s="20" t="s">
        <v>19730</v>
      </c>
      <c r="J1831" s="20" t="s">
        <v>101</v>
      </c>
      <c r="K1831" s="20" t="s">
        <v>14696</v>
      </c>
      <c r="L1831" s="20"/>
      <c r="M1831" s="20"/>
      <c r="N1831" s="20" t="s">
        <v>110</v>
      </c>
      <c r="O1831" s="20" t="s">
        <v>14761</v>
      </c>
      <c r="P1831" s="20" t="s">
        <v>14700</v>
      </c>
      <c r="Q1831" s="20"/>
      <c r="R1831" s="20"/>
      <c r="S1831" s="20" t="s">
        <v>19728</v>
      </c>
      <c r="T1831" s="20" t="s">
        <v>14704</v>
      </c>
      <c r="U1831" s="20" t="s">
        <v>14832</v>
      </c>
      <c r="V1831" s="20" t="s">
        <v>14952</v>
      </c>
      <c r="W1831" s="20"/>
      <c r="X1831" s="20"/>
      <c r="Y1831" s="20" t="s">
        <v>69</v>
      </c>
      <c r="Z1831" s="20"/>
      <c r="AA1831" s="20" t="s">
        <v>19725</v>
      </c>
      <c r="AB1831" s="20" t="s">
        <v>69</v>
      </c>
      <c r="AC1831" s="20" t="s">
        <v>14884</v>
      </c>
      <c r="AD1831" s="20" t="s">
        <v>69</v>
      </c>
      <c r="AE1831" s="20" t="s">
        <v>19726</v>
      </c>
      <c r="AF1831" s="20" t="s">
        <v>69</v>
      </c>
      <c r="AG1831" s="20" t="s">
        <v>19729</v>
      </c>
      <c r="AH1831" s="20"/>
      <c r="AI1831" s="20" t="s">
        <v>14887</v>
      </c>
      <c r="AJ1831" s="20" t="s">
        <v>14283</v>
      </c>
      <c r="AK1831" s="20" t="s">
        <v>14283</v>
      </c>
      <c r="AL1831" s="20" t="s">
        <v>14238</v>
      </c>
      <c r="AM1831" s="20" t="s">
        <v>15822</v>
      </c>
      <c r="AN1831" s="20" t="s">
        <v>105</v>
      </c>
      <c r="AO1831" s="20"/>
    </row>
    <row r="1832" spans="1:41" x14ac:dyDescent="0.2">
      <c r="A1832" s="20" t="s">
        <v>1173</v>
      </c>
      <c r="B1832" s="20" t="s">
        <v>19722</v>
      </c>
      <c r="C1832" s="20" t="s">
        <v>15576</v>
      </c>
      <c r="D1832" s="20" t="s">
        <v>445</v>
      </c>
      <c r="E1832" s="20" t="s">
        <v>1175</v>
      </c>
      <c r="F1832" s="20" t="s">
        <v>1037</v>
      </c>
      <c r="G1832" s="20" t="s">
        <v>18535</v>
      </c>
      <c r="H1832" s="20" t="s">
        <v>110</v>
      </c>
      <c r="I1832" s="20" t="s">
        <v>19730</v>
      </c>
      <c r="J1832" s="20" t="s">
        <v>101</v>
      </c>
      <c r="K1832" s="20" t="s">
        <v>14696</v>
      </c>
      <c r="L1832" s="20"/>
      <c r="M1832" s="20"/>
      <c r="N1832" s="20" t="s">
        <v>110</v>
      </c>
      <c r="O1832" s="20" t="s">
        <v>14761</v>
      </c>
      <c r="P1832" s="20" t="s">
        <v>14700</v>
      </c>
      <c r="Q1832" s="20"/>
      <c r="R1832" s="20"/>
      <c r="S1832" s="20" t="s">
        <v>19728</v>
      </c>
      <c r="T1832" s="20" t="s">
        <v>14846</v>
      </c>
      <c r="U1832" s="20" t="s">
        <v>16716</v>
      </c>
      <c r="V1832" s="20" t="s">
        <v>16584</v>
      </c>
      <c r="W1832" s="20"/>
      <c r="X1832" s="20"/>
      <c r="Y1832" s="20" t="s">
        <v>69</v>
      </c>
      <c r="Z1832" s="20"/>
      <c r="AA1832" s="20" t="s">
        <v>19725</v>
      </c>
      <c r="AB1832" s="20" t="s">
        <v>69</v>
      </c>
      <c r="AC1832" s="20" t="s">
        <v>14884</v>
      </c>
      <c r="AD1832" s="20" t="s">
        <v>69</v>
      </c>
      <c r="AE1832" s="20" t="s">
        <v>19726</v>
      </c>
      <c r="AF1832" s="20" t="s">
        <v>69</v>
      </c>
      <c r="AG1832" s="20" t="s">
        <v>19729</v>
      </c>
      <c r="AH1832" s="20"/>
      <c r="AI1832" s="20" t="s">
        <v>14887</v>
      </c>
      <c r="AJ1832" s="20" t="s">
        <v>14283</v>
      </c>
      <c r="AK1832" s="20" t="s">
        <v>14283</v>
      </c>
      <c r="AL1832" s="20" t="s">
        <v>14238</v>
      </c>
      <c r="AM1832" s="20" t="s">
        <v>15822</v>
      </c>
      <c r="AN1832" s="20" t="s">
        <v>105</v>
      </c>
      <c r="AO1832" s="20"/>
    </row>
    <row r="1833" spans="1:41" x14ac:dyDescent="0.2">
      <c r="A1833" s="20" t="s">
        <v>1173</v>
      </c>
      <c r="B1833" s="20" t="s">
        <v>19722</v>
      </c>
      <c r="C1833" s="20" t="s">
        <v>15576</v>
      </c>
      <c r="D1833" s="20" t="s">
        <v>445</v>
      </c>
      <c r="E1833" s="20" t="s">
        <v>1175</v>
      </c>
      <c r="F1833" s="20" t="s">
        <v>1037</v>
      </c>
      <c r="G1833" s="20" t="s">
        <v>18535</v>
      </c>
      <c r="H1833" s="20" t="s">
        <v>110</v>
      </c>
      <c r="I1833" s="20" t="s">
        <v>19731</v>
      </c>
      <c r="J1833" s="20" t="s">
        <v>101</v>
      </c>
      <c r="K1833" s="20" t="s">
        <v>14696</v>
      </c>
      <c r="L1833" s="20"/>
      <c r="M1833" s="20"/>
      <c r="N1833" s="20" t="s">
        <v>110</v>
      </c>
      <c r="O1833" s="20" t="s">
        <v>14761</v>
      </c>
      <c r="P1833" s="20" t="s">
        <v>14700</v>
      </c>
      <c r="Q1833" s="20"/>
      <c r="R1833" s="20"/>
      <c r="S1833" s="20" t="s">
        <v>19724</v>
      </c>
      <c r="T1833" s="20" t="s">
        <v>14704</v>
      </c>
      <c r="U1833" s="20" t="s">
        <v>14951</v>
      </c>
      <c r="V1833" s="20" t="s">
        <v>14705</v>
      </c>
      <c r="W1833" s="20"/>
      <c r="X1833" s="20"/>
      <c r="Y1833" s="20" t="s">
        <v>69</v>
      </c>
      <c r="Z1833" s="20"/>
      <c r="AA1833" s="20" t="s">
        <v>19725</v>
      </c>
      <c r="AB1833" s="20" t="s">
        <v>69</v>
      </c>
      <c r="AC1833" s="20" t="s">
        <v>14884</v>
      </c>
      <c r="AD1833" s="20" t="s">
        <v>69</v>
      </c>
      <c r="AE1833" s="20" t="s">
        <v>19726</v>
      </c>
      <c r="AF1833" s="20" t="s">
        <v>68</v>
      </c>
      <c r="AG1833" s="20" t="s">
        <v>19727</v>
      </c>
      <c r="AH1833" s="20"/>
      <c r="AI1833" s="20" t="s">
        <v>14887</v>
      </c>
      <c r="AJ1833" s="20" t="s">
        <v>14283</v>
      </c>
      <c r="AK1833" s="20" t="s">
        <v>14283</v>
      </c>
      <c r="AL1833" s="20" t="s">
        <v>14238</v>
      </c>
      <c r="AM1833" s="20" t="s">
        <v>14910</v>
      </c>
      <c r="AN1833" s="20" t="s">
        <v>105</v>
      </c>
      <c r="AO1833" s="20"/>
    </row>
    <row r="1834" spans="1:41" x14ac:dyDescent="0.2">
      <c r="A1834" s="20" t="s">
        <v>1173</v>
      </c>
      <c r="B1834" s="20" t="s">
        <v>19722</v>
      </c>
      <c r="C1834" s="20" t="s">
        <v>15576</v>
      </c>
      <c r="D1834" s="20" t="s">
        <v>445</v>
      </c>
      <c r="E1834" s="20" t="s">
        <v>1175</v>
      </c>
      <c r="F1834" s="20" t="s">
        <v>1037</v>
      </c>
      <c r="G1834" s="20" t="s">
        <v>18535</v>
      </c>
      <c r="H1834" s="20" t="s">
        <v>110</v>
      </c>
      <c r="I1834" s="20" t="s">
        <v>19731</v>
      </c>
      <c r="J1834" s="20" t="s">
        <v>101</v>
      </c>
      <c r="K1834" s="20" t="s">
        <v>14696</v>
      </c>
      <c r="L1834" s="20"/>
      <c r="M1834" s="20"/>
      <c r="N1834" s="20" t="s">
        <v>110</v>
      </c>
      <c r="O1834" s="20" t="s">
        <v>14761</v>
      </c>
      <c r="P1834" s="20" t="s">
        <v>14700</v>
      </c>
      <c r="Q1834" s="20"/>
      <c r="R1834" s="20"/>
      <c r="S1834" s="20" t="s">
        <v>19724</v>
      </c>
      <c r="T1834" s="20" t="s">
        <v>14846</v>
      </c>
      <c r="U1834" s="20" t="s">
        <v>16594</v>
      </c>
      <c r="V1834" s="20" t="s">
        <v>17181</v>
      </c>
      <c r="W1834" s="20"/>
      <c r="X1834" s="20"/>
      <c r="Y1834" s="20" t="s">
        <v>69</v>
      </c>
      <c r="Z1834" s="20"/>
      <c r="AA1834" s="20" t="s">
        <v>19725</v>
      </c>
      <c r="AB1834" s="20" t="s">
        <v>69</v>
      </c>
      <c r="AC1834" s="20" t="s">
        <v>14884</v>
      </c>
      <c r="AD1834" s="20" t="s">
        <v>69</v>
      </c>
      <c r="AE1834" s="20" t="s">
        <v>19726</v>
      </c>
      <c r="AF1834" s="20" t="s">
        <v>68</v>
      </c>
      <c r="AG1834" s="20" t="s">
        <v>19727</v>
      </c>
      <c r="AH1834" s="20"/>
      <c r="AI1834" s="20" t="s">
        <v>14887</v>
      </c>
      <c r="AJ1834" s="20" t="s">
        <v>14283</v>
      </c>
      <c r="AK1834" s="20" t="s">
        <v>14283</v>
      </c>
      <c r="AL1834" s="20" t="s">
        <v>14238</v>
      </c>
      <c r="AM1834" s="20" t="s">
        <v>14910</v>
      </c>
      <c r="AN1834" s="20" t="s">
        <v>105</v>
      </c>
      <c r="AO1834" s="20"/>
    </row>
    <row r="1835" spans="1:41" x14ac:dyDescent="0.2">
      <c r="A1835" s="20" t="s">
        <v>1173</v>
      </c>
      <c r="B1835" s="20" t="s">
        <v>19722</v>
      </c>
      <c r="C1835" s="20" t="s">
        <v>15576</v>
      </c>
      <c r="D1835" s="20" t="s">
        <v>445</v>
      </c>
      <c r="E1835" s="20" t="s">
        <v>1175</v>
      </c>
      <c r="F1835" s="20" t="s">
        <v>1037</v>
      </c>
      <c r="G1835" s="20" t="s">
        <v>18535</v>
      </c>
      <c r="H1835" s="20" t="s">
        <v>110</v>
      </c>
      <c r="I1835" s="20" t="s">
        <v>19731</v>
      </c>
      <c r="J1835" s="20" t="s">
        <v>101</v>
      </c>
      <c r="K1835" s="20" t="s">
        <v>14696</v>
      </c>
      <c r="L1835" s="20"/>
      <c r="M1835" s="20"/>
      <c r="N1835" s="20" t="s">
        <v>110</v>
      </c>
      <c r="O1835" s="20" t="s">
        <v>14761</v>
      </c>
      <c r="P1835" s="20" t="s">
        <v>14700</v>
      </c>
      <c r="Q1835" s="20"/>
      <c r="R1835" s="20"/>
      <c r="S1835" s="20" t="s">
        <v>19728</v>
      </c>
      <c r="T1835" s="20" t="s">
        <v>14704</v>
      </c>
      <c r="U1835" s="20" t="s">
        <v>14951</v>
      </c>
      <c r="V1835" s="20" t="s">
        <v>14800</v>
      </c>
      <c r="W1835" s="20"/>
      <c r="X1835" s="20"/>
      <c r="Y1835" s="20" t="s">
        <v>69</v>
      </c>
      <c r="Z1835" s="20"/>
      <c r="AA1835" s="20" t="s">
        <v>19725</v>
      </c>
      <c r="AB1835" s="20" t="s">
        <v>69</v>
      </c>
      <c r="AC1835" s="20" t="s">
        <v>14884</v>
      </c>
      <c r="AD1835" s="20" t="s">
        <v>69</v>
      </c>
      <c r="AE1835" s="20" t="s">
        <v>19726</v>
      </c>
      <c r="AF1835" s="20" t="s">
        <v>69</v>
      </c>
      <c r="AG1835" s="20" t="s">
        <v>19729</v>
      </c>
      <c r="AH1835" s="20"/>
      <c r="AI1835" s="20" t="s">
        <v>14887</v>
      </c>
      <c r="AJ1835" s="20" t="s">
        <v>14283</v>
      </c>
      <c r="AK1835" s="20" t="s">
        <v>14283</v>
      </c>
      <c r="AL1835" s="20" t="s">
        <v>14238</v>
      </c>
      <c r="AM1835" s="20" t="s">
        <v>15822</v>
      </c>
      <c r="AN1835" s="20" t="s">
        <v>105</v>
      </c>
      <c r="AO1835" s="20"/>
    </row>
    <row r="1836" spans="1:41" x14ac:dyDescent="0.2">
      <c r="A1836" s="20" t="s">
        <v>1173</v>
      </c>
      <c r="B1836" s="20" t="s">
        <v>19722</v>
      </c>
      <c r="C1836" s="20" t="s">
        <v>15576</v>
      </c>
      <c r="D1836" s="20" t="s">
        <v>445</v>
      </c>
      <c r="E1836" s="20" t="s">
        <v>1175</v>
      </c>
      <c r="F1836" s="20" t="s">
        <v>1037</v>
      </c>
      <c r="G1836" s="20" t="s">
        <v>18535</v>
      </c>
      <c r="H1836" s="20" t="s">
        <v>110</v>
      </c>
      <c r="I1836" s="20" t="s">
        <v>19731</v>
      </c>
      <c r="J1836" s="20" t="s">
        <v>101</v>
      </c>
      <c r="K1836" s="20" t="s">
        <v>14696</v>
      </c>
      <c r="L1836" s="20"/>
      <c r="M1836" s="20"/>
      <c r="N1836" s="20" t="s">
        <v>110</v>
      </c>
      <c r="O1836" s="20" t="s">
        <v>14761</v>
      </c>
      <c r="P1836" s="20" t="s">
        <v>14700</v>
      </c>
      <c r="Q1836" s="20"/>
      <c r="R1836" s="20"/>
      <c r="S1836" s="20" t="s">
        <v>19728</v>
      </c>
      <c r="T1836" s="20" t="s">
        <v>14846</v>
      </c>
      <c r="U1836" s="20" t="s">
        <v>16594</v>
      </c>
      <c r="V1836" s="20" t="s">
        <v>16716</v>
      </c>
      <c r="W1836" s="20"/>
      <c r="X1836" s="20"/>
      <c r="Y1836" s="20" t="s">
        <v>69</v>
      </c>
      <c r="Z1836" s="20"/>
      <c r="AA1836" s="20" t="s">
        <v>19725</v>
      </c>
      <c r="AB1836" s="20" t="s">
        <v>69</v>
      </c>
      <c r="AC1836" s="20" t="s">
        <v>14884</v>
      </c>
      <c r="AD1836" s="20" t="s">
        <v>69</v>
      </c>
      <c r="AE1836" s="20" t="s">
        <v>19726</v>
      </c>
      <c r="AF1836" s="20" t="s">
        <v>69</v>
      </c>
      <c r="AG1836" s="20" t="s">
        <v>19729</v>
      </c>
      <c r="AH1836" s="20"/>
      <c r="AI1836" s="20" t="s">
        <v>14887</v>
      </c>
      <c r="AJ1836" s="20" t="s">
        <v>14283</v>
      </c>
      <c r="AK1836" s="20" t="s">
        <v>14283</v>
      </c>
      <c r="AL1836" s="20" t="s">
        <v>14238</v>
      </c>
      <c r="AM1836" s="20" t="s">
        <v>15822</v>
      </c>
      <c r="AN1836" s="20" t="s">
        <v>105</v>
      </c>
      <c r="AO1836" s="20"/>
    </row>
    <row r="1837" spans="1:41" x14ac:dyDescent="0.2">
      <c r="A1837" s="20" t="s">
        <v>1173</v>
      </c>
      <c r="B1837" s="20" t="s">
        <v>19722</v>
      </c>
      <c r="C1837" s="20" t="s">
        <v>15576</v>
      </c>
      <c r="D1837" s="20" t="s">
        <v>445</v>
      </c>
      <c r="E1837" s="20" t="s">
        <v>1175</v>
      </c>
      <c r="F1837" s="20" t="s">
        <v>1037</v>
      </c>
      <c r="G1837" s="20" t="s">
        <v>18535</v>
      </c>
      <c r="H1837" s="20" t="s">
        <v>110</v>
      </c>
      <c r="I1837" s="20" t="s">
        <v>19732</v>
      </c>
      <c r="J1837" s="20" t="s">
        <v>101</v>
      </c>
      <c r="K1837" s="20" t="s">
        <v>14696</v>
      </c>
      <c r="L1837" s="20"/>
      <c r="M1837" s="20"/>
      <c r="N1837" s="20" t="s">
        <v>110</v>
      </c>
      <c r="O1837" s="20" t="s">
        <v>14761</v>
      </c>
      <c r="P1837" s="20" t="s">
        <v>14700</v>
      </c>
      <c r="Q1837" s="20"/>
      <c r="R1837" s="20"/>
      <c r="S1837" s="20" t="s">
        <v>19724</v>
      </c>
      <c r="T1837" s="20" t="s">
        <v>14704</v>
      </c>
      <c r="U1837" s="20" t="s">
        <v>14892</v>
      </c>
      <c r="V1837" s="20" t="s">
        <v>15671</v>
      </c>
      <c r="W1837" s="20"/>
      <c r="X1837" s="20"/>
      <c r="Y1837" s="20" t="s">
        <v>69</v>
      </c>
      <c r="Z1837" s="20"/>
      <c r="AA1837" s="20" t="s">
        <v>19725</v>
      </c>
      <c r="AB1837" s="20" t="s">
        <v>69</v>
      </c>
      <c r="AC1837" s="20" t="s">
        <v>14884</v>
      </c>
      <c r="AD1837" s="20" t="s">
        <v>69</v>
      </c>
      <c r="AE1837" s="20" t="s">
        <v>19726</v>
      </c>
      <c r="AF1837" s="20" t="s">
        <v>68</v>
      </c>
      <c r="AG1837" s="20" t="s">
        <v>19727</v>
      </c>
      <c r="AH1837" s="20"/>
      <c r="AI1837" s="20" t="s">
        <v>14887</v>
      </c>
      <c r="AJ1837" s="20" t="s">
        <v>14283</v>
      </c>
      <c r="AK1837" s="20" t="s">
        <v>14283</v>
      </c>
      <c r="AL1837" s="20" t="s">
        <v>14238</v>
      </c>
      <c r="AM1837" s="20" t="s">
        <v>14910</v>
      </c>
      <c r="AN1837" s="20" t="s">
        <v>105</v>
      </c>
      <c r="AO1837" s="20"/>
    </row>
    <row r="1838" spans="1:41" x14ac:dyDescent="0.2">
      <c r="A1838" s="20" t="s">
        <v>1173</v>
      </c>
      <c r="B1838" s="20" t="s">
        <v>19722</v>
      </c>
      <c r="C1838" s="20" t="s">
        <v>15576</v>
      </c>
      <c r="D1838" s="20" t="s">
        <v>445</v>
      </c>
      <c r="E1838" s="20" t="s">
        <v>1175</v>
      </c>
      <c r="F1838" s="20" t="s">
        <v>1037</v>
      </c>
      <c r="G1838" s="20" t="s">
        <v>18535</v>
      </c>
      <c r="H1838" s="20" t="s">
        <v>110</v>
      </c>
      <c r="I1838" s="20" t="s">
        <v>19732</v>
      </c>
      <c r="J1838" s="20" t="s">
        <v>101</v>
      </c>
      <c r="K1838" s="20" t="s">
        <v>14696</v>
      </c>
      <c r="L1838" s="20"/>
      <c r="M1838" s="20"/>
      <c r="N1838" s="20" t="s">
        <v>110</v>
      </c>
      <c r="O1838" s="20" t="s">
        <v>14761</v>
      </c>
      <c r="P1838" s="20" t="s">
        <v>14700</v>
      </c>
      <c r="Q1838" s="20"/>
      <c r="R1838" s="20"/>
      <c r="S1838" s="20" t="s">
        <v>19724</v>
      </c>
      <c r="T1838" s="20" t="s">
        <v>14846</v>
      </c>
      <c r="U1838" s="20" t="s">
        <v>16628</v>
      </c>
      <c r="V1838" s="20" t="s">
        <v>15886</v>
      </c>
      <c r="W1838" s="20"/>
      <c r="X1838" s="20"/>
      <c r="Y1838" s="20" t="s">
        <v>69</v>
      </c>
      <c r="Z1838" s="20"/>
      <c r="AA1838" s="20" t="s">
        <v>19725</v>
      </c>
      <c r="AB1838" s="20" t="s">
        <v>69</v>
      </c>
      <c r="AC1838" s="20" t="s">
        <v>14884</v>
      </c>
      <c r="AD1838" s="20" t="s">
        <v>69</v>
      </c>
      <c r="AE1838" s="20" t="s">
        <v>19726</v>
      </c>
      <c r="AF1838" s="20" t="s">
        <v>68</v>
      </c>
      <c r="AG1838" s="20" t="s">
        <v>19727</v>
      </c>
      <c r="AH1838" s="20"/>
      <c r="AI1838" s="20" t="s">
        <v>14887</v>
      </c>
      <c r="AJ1838" s="20" t="s">
        <v>14283</v>
      </c>
      <c r="AK1838" s="20" t="s">
        <v>14283</v>
      </c>
      <c r="AL1838" s="20" t="s">
        <v>14238</v>
      </c>
      <c r="AM1838" s="20" t="s">
        <v>14910</v>
      </c>
      <c r="AN1838" s="20" t="s">
        <v>105</v>
      </c>
      <c r="AO1838" s="20"/>
    </row>
    <row r="1839" spans="1:41" x14ac:dyDescent="0.2">
      <c r="A1839" s="20" t="s">
        <v>1173</v>
      </c>
      <c r="B1839" s="20" t="s">
        <v>19722</v>
      </c>
      <c r="C1839" s="20" t="s">
        <v>15576</v>
      </c>
      <c r="D1839" s="20" t="s">
        <v>445</v>
      </c>
      <c r="E1839" s="20" t="s">
        <v>1175</v>
      </c>
      <c r="F1839" s="20" t="s">
        <v>1037</v>
      </c>
      <c r="G1839" s="20" t="s">
        <v>18535</v>
      </c>
      <c r="H1839" s="20" t="s">
        <v>110</v>
      </c>
      <c r="I1839" s="20" t="s">
        <v>19732</v>
      </c>
      <c r="J1839" s="20" t="s">
        <v>101</v>
      </c>
      <c r="K1839" s="20" t="s">
        <v>14696</v>
      </c>
      <c r="L1839" s="20"/>
      <c r="M1839" s="20"/>
      <c r="N1839" s="20" t="s">
        <v>110</v>
      </c>
      <c r="O1839" s="20" t="s">
        <v>14761</v>
      </c>
      <c r="P1839" s="20" t="s">
        <v>14700</v>
      </c>
      <c r="Q1839" s="20"/>
      <c r="R1839" s="20"/>
      <c r="S1839" s="20" t="s">
        <v>19728</v>
      </c>
      <c r="T1839" s="20" t="s">
        <v>14704</v>
      </c>
      <c r="U1839" s="20" t="s">
        <v>14892</v>
      </c>
      <c r="V1839" s="20" t="s">
        <v>16582</v>
      </c>
      <c r="W1839" s="20"/>
      <c r="X1839" s="20"/>
      <c r="Y1839" s="20" t="s">
        <v>69</v>
      </c>
      <c r="Z1839" s="20"/>
      <c r="AA1839" s="20" t="s">
        <v>19725</v>
      </c>
      <c r="AB1839" s="20" t="s">
        <v>69</v>
      </c>
      <c r="AC1839" s="20" t="s">
        <v>14884</v>
      </c>
      <c r="AD1839" s="20" t="s">
        <v>69</v>
      </c>
      <c r="AE1839" s="20" t="s">
        <v>19726</v>
      </c>
      <c r="AF1839" s="20" t="s">
        <v>69</v>
      </c>
      <c r="AG1839" s="20" t="s">
        <v>19729</v>
      </c>
      <c r="AH1839" s="20"/>
      <c r="AI1839" s="20" t="s">
        <v>14887</v>
      </c>
      <c r="AJ1839" s="20" t="s">
        <v>14283</v>
      </c>
      <c r="AK1839" s="20" t="s">
        <v>14283</v>
      </c>
      <c r="AL1839" s="20" t="s">
        <v>14238</v>
      </c>
      <c r="AM1839" s="20" t="s">
        <v>15822</v>
      </c>
      <c r="AN1839" s="20" t="s">
        <v>105</v>
      </c>
      <c r="AO1839" s="20"/>
    </row>
    <row r="1840" spans="1:41" x14ac:dyDescent="0.2">
      <c r="A1840" s="20" t="s">
        <v>1173</v>
      </c>
      <c r="B1840" s="20" t="s">
        <v>19722</v>
      </c>
      <c r="C1840" s="20" t="s">
        <v>15576</v>
      </c>
      <c r="D1840" s="20" t="s">
        <v>445</v>
      </c>
      <c r="E1840" s="20" t="s">
        <v>1175</v>
      </c>
      <c r="F1840" s="20" t="s">
        <v>1037</v>
      </c>
      <c r="G1840" s="20" t="s">
        <v>18535</v>
      </c>
      <c r="H1840" s="20" t="s">
        <v>110</v>
      </c>
      <c r="I1840" s="20" t="s">
        <v>19732</v>
      </c>
      <c r="J1840" s="20" t="s">
        <v>101</v>
      </c>
      <c r="K1840" s="20" t="s">
        <v>14696</v>
      </c>
      <c r="L1840" s="20"/>
      <c r="M1840" s="20"/>
      <c r="N1840" s="20" t="s">
        <v>110</v>
      </c>
      <c r="O1840" s="20" t="s">
        <v>14761</v>
      </c>
      <c r="P1840" s="20" t="s">
        <v>14700</v>
      </c>
      <c r="Q1840" s="20"/>
      <c r="R1840" s="20"/>
      <c r="S1840" s="20" t="s">
        <v>19728</v>
      </c>
      <c r="T1840" s="20" t="s">
        <v>14846</v>
      </c>
      <c r="U1840" s="20" t="s">
        <v>16628</v>
      </c>
      <c r="V1840" s="20" t="s">
        <v>16716</v>
      </c>
      <c r="W1840" s="20"/>
      <c r="X1840" s="20"/>
      <c r="Y1840" s="20" t="s">
        <v>69</v>
      </c>
      <c r="Z1840" s="20"/>
      <c r="AA1840" s="20" t="s">
        <v>19725</v>
      </c>
      <c r="AB1840" s="20" t="s">
        <v>69</v>
      </c>
      <c r="AC1840" s="20" t="s">
        <v>14884</v>
      </c>
      <c r="AD1840" s="20" t="s">
        <v>69</v>
      </c>
      <c r="AE1840" s="20" t="s">
        <v>19726</v>
      </c>
      <c r="AF1840" s="20" t="s">
        <v>69</v>
      </c>
      <c r="AG1840" s="20" t="s">
        <v>19729</v>
      </c>
      <c r="AH1840" s="20"/>
      <c r="AI1840" s="20" t="s">
        <v>14887</v>
      </c>
      <c r="AJ1840" s="20" t="s">
        <v>14283</v>
      </c>
      <c r="AK1840" s="20" t="s">
        <v>14283</v>
      </c>
      <c r="AL1840" s="20" t="s">
        <v>14238</v>
      </c>
      <c r="AM1840" s="20" t="s">
        <v>15822</v>
      </c>
      <c r="AN1840" s="20" t="s">
        <v>105</v>
      </c>
      <c r="AO1840" s="20"/>
    </row>
    <row r="1841" spans="1:41" x14ac:dyDescent="0.2">
      <c r="A1841" s="20" t="s">
        <v>1173</v>
      </c>
      <c r="B1841" s="20" t="s">
        <v>19722</v>
      </c>
      <c r="C1841" s="20" t="s">
        <v>15576</v>
      </c>
      <c r="D1841" s="20" t="s">
        <v>445</v>
      </c>
      <c r="E1841" s="20" t="s">
        <v>1175</v>
      </c>
      <c r="F1841" s="20" t="s">
        <v>1037</v>
      </c>
      <c r="G1841" s="20" t="s">
        <v>18535</v>
      </c>
      <c r="H1841" s="20" t="s">
        <v>110</v>
      </c>
      <c r="I1841" s="20" t="s">
        <v>19733</v>
      </c>
      <c r="J1841" s="20" t="s">
        <v>101</v>
      </c>
      <c r="K1841" s="20" t="s">
        <v>14696</v>
      </c>
      <c r="L1841" s="20"/>
      <c r="M1841" s="20"/>
      <c r="N1841" s="20" t="s">
        <v>110</v>
      </c>
      <c r="O1841" s="20" t="s">
        <v>14761</v>
      </c>
      <c r="P1841" s="20" t="s">
        <v>14700</v>
      </c>
      <c r="Q1841" s="20"/>
      <c r="R1841" s="20"/>
      <c r="S1841" s="20" t="s">
        <v>19724</v>
      </c>
      <c r="T1841" s="20" t="s">
        <v>14704</v>
      </c>
      <c r="U1841" s="20" t="s">
        <v>14800</v>
      </c>
      <c r="V1841" s="20" t="s">
        <v>15817</v>
      </c>
      <c r="W1841" s="20"/>
      <c r="X1841" s="20"/>
      <c r="Y1841" s="20" t="s">
        <v>69</v>
      </c>
      <c r="Z1841" s="20"/>
      <c r="AA1841" s="20" t="s">
        <v>19725</v>
      </c>
      <c r="AB1841" s="20" t="s">
        <v>69</v>
      </c>
      <c r="AC1841" s="20" t="s">
        <v>14884</v>
      </c>
      <c r="AD1841" s="20" t="s">
        <v>69</v>
      </c>
      <c r="AE1841" s="20" t="s">
        <v>19726</v>
      </c>
      <c r="AF1841" s="20" t="s">
        <v>68</v>
      </c>
      <c r="AG1841" s="20" t="s">
        <v>19727</v>
      </c>
      <c r="AH1841" s="20"/>
      <c r="AI1841" s="20" t="s">
        <v>14887</v>
      </c>
      <c r="AJ1841" s="20" t="s">
        <v>14283</v>
      </c>
      <c r="AK1841" s="20" t="s">
        <v>14283</v>
      </c>
      <c r="AL1841" s="20" t="s">
        <v>14238</v>
      </c>
      <c r="AM1841" s="20" t="s">
        <v>14910</v>
      </c>
      <c r="AN1841" s="20" t="s">
        <v>105</v>
      </c>
      <c r="AO1841" s="20"/>
    </row>
    <row r="1842" spans="1:41" x14ac:dyDescent="0.2">
      <c r="A1842" s="20" t="s">
        <v>1173</v>
      </c>
      <c r="B1842" s="20" t="s">
        <v>19722</v>
      </c>
      <c r="C1842" s="20" t="s">
        <v>15576</v>
      </c>
      <c r="D1842" s="20" t="s">
        <v>445</v>
      </c>
      <c r="E1842" s="20" t="s">
        <v>1175</v>
      </c>
      <c r="F1842" s="20" t="s">
        <v>1037</v>
      </c>
      <c r="G1842" s="20" t="s">
        <v>18535</v>
      </c>
      <c r="H1842" s="20" t="s">
        <v>110</v>
      </c>
      <c r="I1842" s="20" t="s">
        <v>19733</v>
      </c>
      <c r="J1842" s="20" t="s">
        <v>101</v>
      </c>
      <c r="K1842" s="20" t="s">
        <v>14696</v>
      </c>
      <c r="L1842" s="20"/>
      <c r="M1842" s="20"/>
      <c r="N1842" s="20" t="s">
        <v>110</v>
      </c>
      <c r="O1842" s="20" t="s">
        <v>14761</v>
      </c>
      <c r="P1842" s="20" t="s">
        <v>14700</v>
      </c>
      <c r="Q1842" s="20"/>
      <c r="R1842" s="20"/>
      <c r="S1842" s="20" t="s">
        <v>19724</v>
      </c>
      <c r="T1842" s="20" t="s">
        <v>14846</v>
      </c>
      <c r="U1842" s="20" t="s">
        <v>15870</v>
      </c>
      <c r="V1842" s="20" t="s">
        <v>15817</v>
      </c>
      <c r="W1842" s="20"/>
      <c r="X1842" s="20"/>
      <c r="Y1842" s="20" t="s">
        <v>69</v>
      </c>
      <c r="Z1842" s="20"/>
      <c r="AA1842" s="20" t="s">
        <v>19725</v>
      </c>
      <c r="AB1842" s="20" t="s">
        <v>69</v>
      </c>
      <c r="AC1842" s="20" t="s">
        <v>14884</v>
      </c>
      <c r="AD1842" s="20" t="s">
        <v>69</v>
      </c>
      <c r="AE1842" s="20" t="s">
        <v>19726</v>
      </c>
      <c r="AF1842" s="20" t="s">
        <v>68</v>
      </c>
      <c r="AG1842" s="20" t="s">
        <v>19727</v>
      </c>
      <c r="AH1842" s="20"/>
      <c r="AI1842" s="20" t="s">
        <v>14887</v>
      </c>
      <c r="AJ1842" s="20" t="s">
        <v>14283</v>
      </c>
      <c r="AK1842" s="20" t="s">
        <v>14283</v>
      </c>
      <c r="AL1842" s="20" t="s">
        <v>14238</v>
      </c>
      <c r="AM1842" s="20" t="s">
        <v>14910</v>
      </c>
      <c r="AN1842" s="20" t="s">
        <v>105</v>
      </c>
      <c r="AO1842" s="20"/>
    </row>
    <row r="1843" spans="1:41" x14ac:dyDescent="0.2">
      <c r="A1843" s="20" t="s">
        <v>1173</v>
      </c>
      <c r="B1843" s="20" t="s">
        <v>19722</v>
      </c>
      <c r="C1843" s="20" t="s">
        <v>15576</v>
      </c>
      <c r="D1843" s="20" t="s">
        <v>445</v>
      </c>
      <c r="E1843" s="20" t="s">
        <v>1175</v>
      </c>
      <c r="F1843" s="20" t="s">
        <v>1037</v>
      </c>
      <c r="G1843" s="20" t="s">
        <v>18535</v>
      </c>
      <c r="H1843" s="20" t="s">
        <v>110</v>
      </c>
      <c r="I1843" s="20" t="s">
        <v>19733</v>
      </c>
      <c r="J1843" s="20" t="s">
        <v>101</v>
      </c>
      <c r="K1843" s="20" t="s">
        <v>14696</v>
      </c>
      <c r="L1843" s="20"/>
      <c r="M1843" s="20"/>
      <c r="N1843" s="20" t="s">
        <v>110</v>
      </c>
      <c r="O1843" s="20" t="s">
        <v>14761</v>
      </c>
      <c r="P1843" s="20" t="s">
        <v>14700</v>
      </c>
      <c r="Q1843" s="20"/>
      <c r="R1843" s="20"/>
      <c r="S1843" s="20" t="s">
        <v>19728</v>
      </c>
      <c r="T1843" s="20" t="s">
        <v>14704</v>
      </c>
      <c r="U1843" s="20" t="s">
        <v>14800</v>
      </c>
      <c r="V1843" s="20" t="s">
        <v>14791</v>
      </c>
      <c r="W1843" s="20"/>
      <c r="X1843" s="20"/>
      <c r="Y1843" s="20" t="s">
        <v>69</v>
      </c>
      <c r="Z1843" s="20"/>
      <c r="AA1843" s="20" t="s">
        <v>19725</v>
      </c>
      <c r="AB1843" s="20" t="s">
        <v>69</v>
      </c>
      <c r="AC1843" s="20" t="s">
        <v>14884</v>
      </c>
      <c r="AD1843" s="20" t="s">
        <v>69</v>
      </c>
      <c r="AE1843" s="20" t="s">
        <v>19726</v>
      </c>
      <c r="AF1843" s="20" t="s">
        <v>69</v>
      </c>
      <c r="AG1843" s="20" t="s">
        <v>19729</v>
      </c>
      <c r="AH1843" s="20"/>
      <c r="AI1843" s="20" t="s">
        <v>14887</v>
      </c>
      <c r="AJ1843" s="20" t="s">
        <v>14283</v>
      </c>
      <c r="AK1843" s="20" t="s">
        <v>14283</v>
      </c>
      <c r="AL1843" s="20" t="s">
        <v>14238</v>
      </c>
      <c r="AM1843" s="20" t="s">
        <v>15822</v>
      </c>
      <c r="AN1843" s="20" t="s">
        <v>105</v>
      </c>
      <c r="AO1843" s="20"/>
    </row>
    <row r="1844" spans="1:41" x14ac:dyDescent="0.2">
      <c r="A1844" s="20" t="s">
        <v>1173</v>
      </c>
      <c r="B1844" s="20" t="s">
        <v>19722</v>
      </c>
      <c r="C1844" s="20" t="s">
        <v>15576</v>
      </c>
      <c r="D1844" s="20" t="s">
        <v>445</v>
      </c>
      <c r="E1844" s="20" t="s">
        <v>1175</v>
      </c>
      <c r="F1844" s="20" t="s">
        <v>1037</v>
      </c>
      <c r="G1844" s="20" t="s">
        <v>18535</v>
      </c>
      <c r="H1844" s="20" t="s">
        <v>110</v>
      </c>
      <c r="I1844" s="20" t="s">
        <v>19733</v>
      </c>
      <c r="J1844" s="20" t="s">
        <v>101</v>
      </c>
      <c r="K1844" s="20" t="s">
        <v>14696</v>
      </c>
      <c r="L1844" s="20"/>
      <c r="M1844" s="20"/>
      <c r="N1844" s="20" t="s">
        <v>110</v>
      </c>
      <c r="O1844" s="20" t="s">
        <v>14761</v>
      </c>
      <c r="P1844" s="20" t="s">
        <v>14700</v>
      </c>
      <c r="Q1844" s="20"/>
      <c r="R1844" s="20"/>
      <c r="S1844" s="20" t="s">
        <v>19728</v>
      </c>
      <c r="T1844" s="20" t="s">
        <v>14846</v>
      </c>
      <c r="U1844" s="20" t="s">
        <v>15870</v>
      </c>
      <c r="V1844" s="20" t="s">
        <v>16103</v>
      </c>
      <c r="W1844" s="20"/>
      <c r="X1844" s="20"/>
      <c r="Y1844" s="20" t="s">
        <v>69</v>
      </c>
      <c r="Z1844" s="20"/>
      <c r="AA1844" s="20" t="s">
        <v>19725</v>
      </c>
      <c r="AB1844" s="20" t="s">
        <v>69</v>
      </c>
      <c r="AC1844" s="20" t="s">
        <v>14884</v>
      </c>
      <c r="AD1844" s="20" t="s">
        <v>69</v>
      </c>
      <c r="AE1844" s="20" t="s">
        <v>19726</v>
      </c>
      <c r="AF1844" s="20" t="s">
        <v>69</v>
      </c>
      <c r="AG1844" s="20" t="s">
        <v>19729</v>
      </c>
      <c r="AH1844" s="20"/>
      <c r="AI1844" s="20" t="s">
        <v>14887</v>
      </c>
      <c r="AJ1844" s="20" t="s">
        <v>14283</v>
      </c>
      <c r="AK1844" s="20" t="s">
        <v>14283</v>
      </c>
      <c r="AL1844" s="20" t="s">
        <v>14238</v>
      </c>
      <c r="AM1844" s="20" t="s">
        <v>15822</v>
      </c>
      <c r="AN1844" s="20" t="s">
        <v>105</v>
      </c>
      <c r="AO1844" s="20"/>
    </row>
    <row r="1845" spans="1:41" x14ac:dyDescent="0.2">
      <c r="A1845" s="20" t="s">
        <v>1173</v>
      </c>
      <c r="B1845" s="20" t="s">
        <v>19722</v>
      </c>
      <c r="C1845" s="20" t="s">
        <v>15576</v>
      </c>
      <c r="D1845" s="20" t="s">
        <v>445</v>
      </c>
      <c r="E1845" s="20" t="s">
        <v>1175</v>
      </c>
      <c r="F1845" s="20" t="s">
        <v>1037</v>
      </c>
      <c r="G1845" s="20" t="s">
        <v>18535</v>
      </c>
      <c r="H1845" s="20" t="s">
        <v>110</v>
      </c>
      <c r="I1845" s="20" t="s">
        <v>19734</v>
      </c>
      <c r="J1845" s="20" t="s">
        <v>101</v>
      </c>
      <c r="K1845" s="20" t="s">
        <v>14696</v>
      </c>
      <c r="L1845" s="20"/>
      <c r="M1845" s="20"/>
      <c r="N1845" s="20" t="s">
        <v>110</v>
      </c>
      <c r="O1845" s="20" t="s">
        <v>14761</v>
      </c>
      <c r="P1845" s="20" t="s">
        <v>14700</v>
      </c>
      <c r="Q1845" s="20"/>
      <c r="R1845" s="20"/>
      <c r="S1845" s="20" t="s">
        <v>19724</v>
      </c>
      <c r="T1845" s="20" t="s">
        <v>14704</v>
      </c>
      <c r="U1845" s="20" t="s">
        <v>14946</v>
      </c>
      <c r="V1845" s="20" t="s">
        <v>16001</v>
      </c>
      <c r="W1845" s="20"/>
      <c r="X1845" s="20"/>
      <c r="Y1845" s="20" t="s">
        <v>69</v>
      </c>
      <c r="Z1845" s="20"/>
      <c r="AA1845" s="20" t="s">
        <v>19725</v>
      </c>
      <c r="AB1845" s="20" t="s">
        <v>69</v>
      </c>
      <c r="AC1845" s="20" t="s">
        <v>14884</v>
      </c>
      <c r="AD1845" s="20" t="s">
        <v>69</v>
      </c>
      <c r="AE1845" s="20" t="s">
        <v>19726</v>
      </c>
      <c r="AF1845" s="20" t="s">
        <v>68</v>
      </c>
      <c r="AG1845" s="20" t="s">
        <v>19727</v>
      </c>
      <c r="AH1845" s="20"/>
      <c r="AI1845" s="20" t="s">
        <v>14887</v>
      </c>
      <c r="AJ1845" s="20" t="s">
        <v>14283</v>
      </c>
      <c r="AK1845" s="20" t="s">
        <v>14283</v>
      </c>
      <c r="AL1845" s="20" t="s">
        <v>14238</v>
      </c>
      <c r="AM1845" s="20" t="s">
        <v>14910</v>
      </c>
      <c r="AN1845" s="20" t="s">
        <v>105</v>
      </c>
      <c r="AO1845" s="20"/>
    </row>
    <row r="1846" spans="1:41" x14ac:dyDescent="0.2">
      <c r="A1846" s="20" t="s">
        <v>1173</v>
      </c>
      <c r="B1846" s="20" t="s">
        <v>19722</v>
      </c>
      <c r="C1846" s="20" t="s">
        <v>15576</v>
      </c>
      <c r="D1846" s="20" t="s">
        <v>445</v>
      </c>
      <c r="E1846" s="20" t="s">
        <v>1175</v>
      </c>
      <c r="F1846" s="20" t="s">
        <v>1037</v>
      </c>
      <c r="G1846" s="20" t="s">
        <v>18535</v>
      </c>
      <c r="H1846" s="20" t="s">
        <v>110</v>
      </c>
      <c r="I1846" s="20" t="s">
        <v>19734</v>
      </c>
      <c r="J1846" s="20" t="s">
        <v>101</v>
      </c>
      <c r="K1846" s="20" t="s">
        <v>14696</v>
      </c>
      <c r="L1846" s="20"/>
      <c r="M1846" s="20"/>
      <c r="N1846" s="20" t="s">
        <v>110</v>
      </c>
      <c r="O1846" s="20" t="s">
        <v>14761</v>
      </c>
      <c r="P1846" s="20" t="s">
        <v>14700</v>
      </c>
      <c r="Q1846" s="20"/>
      <c r="R1846" s="20"/>
      <c r="S1846" s="20" t="s">
        <v>19724</v>
      </c>
      <c r="T1846" s="20" t="s">
        <v>14846</v>
      </c>
      <c r="U1846" s="20" t="s">
        <v>15661</v>
      </c>
      <c r="V1846" s="20" t="s">
        <v>17181</v>
      </c>
      <c r="W1846" s="20"/>
      <c r="X1846" s="20"/>
      <c r="Y1846" s="20" t="s">
        <v>69</v>
      </c>
      <c r="Z1846" s="20"/>
      <c r="AA1846" s="20" t="s">
        <v>19725</v>
      </c>
      <c r="AB1846" s="20" t="s">
        <v>69</v>
      </c>
      <c r="AC1846" s="20" t="s">
        <v>14884</v>
      </c>
      <c r="AD1846" s="20" t="s">
        <v>69</v>
      </c>
      <c r="AE1846" s="20" t="s">
        <v>19726</v>
      </c>
      <c r="AF1846" s="20" t="s">
        <v>68</v>
      </c>
      <c r="AG1846" s="20" t="s">
        <v>19727</v>
      </c>
      <c r="AH1846" s="20"/>
      <c r="AI1846" s="20" t="s">
        <v>14887</v>
      </c>
      <c r="AJ1846" s="20" t="s">
        <v>14283</v>
      </c>
      <c r="AK1846" s="20" t="s">
        <v>14283</v>
      </c>
      <c r="AL1846" s="20" t="s">
        <v>14238</v>
      </c>
      <c r="AM1846" s="20" t="s">
        <v>14910</v>
      </c>
      <c r="AN1846" s="20" t="s">
        <v>105</v>
      </c>
      <c r="AO1846" s="20"/>
    </row>
    <row r="1847" spans="1:41" x14ac:dyDescent="0.2">
      <c r="A1847" s="20" t="s">
        <v>1173</v>
      </c>
      <c r="B1847" s="20" t="s">
        <v>19722</v>
      </c>
      <c r="C1847" s="20" t="s">
        <v>15576</v>
      </c>
      <c r="D1847" s="20" t="s">
        <v>445</v>
      </c>
      <c r="E1847" s="20" t="s">
        <v>1175</v>
      </c>
      <c r="F1847" s="20" t="s">
        <v>1037</v>
      </c>
      <c r="G1847" s="20" t="s">
        <v>18535</v>
      </c>
      <c r="H1847" s="20" t="s">
        <v>110</v>
      </c>
      <c r="I1847" s="20" t="s">
        <v>19734</v>
      </c>
      <c r="J1847" s="20" t="s">
        <v>101</v>
      </c>
      <c r="K1847" s="20" t="s">
        <v>14696</v>
      </c>
      <c r="L1847" s="20"/>
      <c r="M1847" s="20"/>
      <c r="N1847" s="20" t="s">
        <v>110</v>
      </c>
      <c r="O1847" s="20" t="s">
        <v>14761</v>
      </c>
      <c r="P1847" s="20" t="s">
        <v>14700</v>
      </c>
      <c r="Q1847" s="20"/>
      <c r="R1847" s="20"/>
      <c r="S1847" s="20" t="s">
        <v>19728</v>
      </c>
      <c r="T1847" s="20" t="s">
        <v>14704</v>
      </c>
      <c r="U1847" s="20" t="s">
        <v>14946</v>
      </c>
      <c r="V1847" s="20" t="s">
        <v>15882</v>
      </c>
      <c r="W1847" s="20"/>
      <c r="X1847" s="20"/>
      <c r="Y1847" s="20" t="s">
        <v>69</v>
      </c>
      <c r="Z1847" s="20"/>
      <c r="AA1847" s="20" t="s">
        <v>19725</v>
      </c>
      <c r="AB1847" s="20" t="s">
        <v>69</v>
      </c>
      <c r="AC1847" s="20" t="s">
        <v>14884</v>
      </c>
      <c r="AD1847" s="20" t="s">
        <v>69</v>
      </c>
      <c r="AE1847" s="20" t="s">
        <v>19726</v>
      </c>
      <c r="AF1847" s="20" t="s">
        <v>69</v>
      </c>
      <c r="AG1847" s="20" t="s">
        <v>19729</v>
      </c>
      <c r="AH1847" s="20"/>
      <c r="AI1847" s="20" t="s">
        <v>14887</v>
      </c>
      <c r="AJ1847" s="20" t="s">
        <v>14283</v>
      </c>
      <c r="AK1847" s="20" t="s">
        <v>14283</v>
      </c>
      <c r="AL1847" s="20" t="s">
        <v>14238</v>
      </c>
      <c r="AM1847" s="20" t="s">
        <v>15822</v>
      </c>
      <c r="AN1847" s="20" t="s">
        <v>105</v>
      </c>
      <c r="AO1847" s="20"/>
    </row>
    <row r="1848" spans="1:41" x14ac:dyDescent="0.2">
      <c r="A1848" s="20" t="s">
        <v>1173</v>
      </c>
      <c r="B1848" s="20" t="s">
        <v>19722</v>
      </c>
      <c r="C1848" s="20" t="s">
        <v>15576</v>
      </c>
      <c r="D1848" s="20" t="s">
        <v>445</v>
      </c>
      <c r="E1848" s="20" t="s">
        <v>1175</v>
      </c>
      <c r="F1848" s="20" t="s">
        <v>1037</v>
      </c>
      <c r="G1848" s="20" t="s">
        <v>18535</v>
      </c>
      <c r="H1848" s="20" t="s">
        <v>110</v>
      </c>
      <c r="I1848" s="20" t="s">
        <v>19734</v>
      </c>
      <c r="J1848" s="20" t="s">
        <v>101</v>
      </c>
      <c r="K1848" s="20" t="s">
        <v>14696</v>
      </c>
      <c r="L1848" s="20"/>
      <c r="M1848" s="20"/>
      <c r="N1848" s="20" t="s">
        <v>110</v>
      </c>
      <c r="O1848" s="20" t="s">
        <v>14761</v>
      </c>
      <c r="P1848" s="20" t="s">
        <v>14700</v>
      </c>
      <c r="Q1848" s="20"/>
      <c r="R1848" s="20"/>
      <c r="S1848" s="20" t="s">
        <v>19728</v>
      </c>
      <c r="T1848" s="20" t="s">
        <v>14846</v>
      </c>
      <c r="U1848" s="20" t="s">
        <v>15661</v>
      </c>
      <c r="V1848" s="20" t="s">
        <v>17005</v>
      </c>
      <c r="W1848" s="20"/>
      <c r="X1848" s="20"/>
      <c r="Y1848" s="20" t="s">
        <v>69</v>
      </c>
      <c r="Z1848" s="20"/>
      <c r="AA1848" s="20" t="s">
        <v>19725</v>
      </c>
      <c r="AB1848" s="20" t="s">
        <v>69</v>
      </c>
      <c r="AC1848" s="20" t="s">
        <v>14884</v>
      </c>
      <c r="AD1848" s="20" t="s">
        <v>69</v>
      </c>
      <c r="AE1848" s="20" t="s">
        <v>19726</v>
      </c>
      <c r="AF1848" s="20" t="s">
        <v>69</v>
      </c>
      <c r="AG1848" s="20" t="s">
        <v>19729</v>
      </c>
      <c r="AH1848" s="20"/>
      <c r="AI1848" s="20" t="s">
        <v>14887</v>
      </c>
      <c r="AJ1848" s="20" t="s">
        <v>14283</v>
      </c>
      <c r="AK1848" s="20" t="s">
        <v>14283</v>
      </c>
      <c r="AL1848" s="20" t="s">
        <v>14238</v>
      </c>
      <c r="AM1848" s="20" t="s">
        <v>15822</v>
      </c>
      <c r="AN1848" s="20" t="s">
        <v>105</v>
      </c>
      <c r="AO1848" s="20"/>
    </row>
    <row r="1849" spans="1:41" x14ac:dyDescent="0.2">
      <c r="A1849" s="20" t="s">
        <v>1173</v>
      </c>
      <c r="B1849" s="20" t="s">
        <v>19722</v>
      </c>
      <c r="C1849" s="20" t="s">
        <v>15576</v>
      </c>
      <c r="D1849" s="20" t="s">
        <v>445</v>
      </c>
      <c r="E1849" s="20" t="s">
        <v>1175</v>
      </c>
      <c r="F1849" s="20" t="s">
        <v>1037</v>
      </c>
      <c r="G1849" s="20" t="s">
        <v>18535</v>
      </c>
      <c r="H1849" s="20" t="s">
        <v>110</v>
      </c>
      <c r="I1849" s="20" t="s">
        <v>19735</v>
      </c>
      <c r="J1849" s="20" t="s">
        <v>101</v>
      </c>
      <c r="K1849" s="20" t="s">
        <v>14696</v>
      </c>
      <c r="L1849" s="20"/>
      <c r="M1849" s="20"/>
      <c r="N1849" s="20" t="s">
        <v>110</v>
      </c>
      <c r="O1849" s="20" t="s">
        <v>14761</v>
      </c>
      <c r="P1849" s="20" t="s">
        <v>14700</v>
      </c>
      <c r="Q1849" s="20"/>
      <c r="R1849" s="20"/>
      <c r="S1849" s="20" t="s">
        <v>19724</v>
      </c>
      <c r="T1849" s="20" t="s">
        <v>14704</v>
      </c>
      <c r="U1849" s="20" t="s">
        <v>14827</v>
      </c>
      <c r="V1849" s="20" t="s">
        <v>15662</v>
      </c>
      <c r="W1849" s="20"/>
      <c r="X1849" s="20"/>
      <c r="Y1849" s="20" t="s">
        <v>69</v>
      </c>
      <c r="Z1849" s="20"/>
      <c r="AA1849" s="20" t="s">
        <v>19725</v>
      </c>
      <c r="AB1849" s="20" t="s">
        <v>69</v>
      </c>
      <c r="AC1849" s="20" t="s">
        <v>14884</v>
      </c>
      <c r="AD1849" s="20" t="s">
        <v>69</v>
      </c>
      <c r="AE1849" s="20" t="s">
        <v>19726</v>
      </c>
      <c r="AF1849" s="20" t="s">
        <v>68</v>
      </c>
      <c r="AG1849" s="20" t="s">
        <v>19727</v>
      </c>
      <c r="AH1849" s="20"/>
      <c r="AI1849" s="20" t="s">
        <v>14887</v>
      </c>
      <c r="AJ1849" s="20" t="s">
        <v>14283</v>
      </c>
      <c r="AK1849" s="20" t="s">
        <v>14283</v>
      </c>
      <c r="AL1849" s="20" t="s">
        <v>14238</v>
      </c>
      <c r="AM1849" s="20" t="s">
        <v>14910</v>
      </c>
      <c r="AN1849" s="20" t="s">
        <v>105</v>
      </c>
      <c r="AO1849" s="20"/>
    </row>
    <row r="1850" spans="1:41" x14ac:dyDescent="0.2">
      <c r="A1850" s="20" t="s">
        <v>1173</v>
      </c>
      <c r="B1850" s="20" t="s">
        <v>19722</v>
      </c>
      <c r="C1850" s="20" t="s">
        <v>15576</v>
      </c>
      <c r="D1850" s="20" t="s">
        <v>445</v>
      </c>
      <c r="E1850" s="20" t="s">
        <v>1175</v>
      </c>
      <c r="F1850" s="20" t="s">
        <v>1037</v>
      </c>
      <c r="G1850" s="20" t="s">
        <v>18535</v>
      </c>
      <c r="H1850" s="20" t="s">
        <v>110</v>
      </c>
      <c r="I1850" s="20" t="s">
        <v>19735</v>
      </c>
      <c r="J1850" s="20" t="s">
        <v>101</v>
      </c>
      <c r="K1850" s="20" t="s">
        <v>14696</v>
      </c>
      <c r="L1850" s="20"/>
      <c r="M1850" s="20"/>
      <c r="N1850" s="20" t="s">
        <v>110</v>
      </c>
      <c r="O1850" s="20" t="s">
        <v>14761</v>
      </c>
      <c r="P1850" s="20" t="s">
        <v>14700</v>
      </c>
      <c r="Q1850" s="20"/>
      <c r="R1850" s="20"/>
      <c r="S1850" s="20" t="s">
        <v>19724</v>
      </c>
      <c r="T1850" s="20" t="s">
        <v>14846</v>
      </c>
      <c r="U1850" s="20" t="s">
        <v>16733</v>
      </c>
      <c r="V1850" s="20" t="s">
        <v>16539</v>
      </c>
      <c r="W1850" s="20"/>
      <c r="X1850" s="20"/>
      <c r="Y1850" s="20" t="s">
        <v>69</v>
      </c>
      <c r="Z1850" s="20"/>
      <c r="AA1850" s="20" t="s">
        <v>19725</v>
      </c>
      <c r="AB1850" s="20" t="s">
        <v>69</v>
      </c>
      <c r="AC1850" s="20" t="s">
        <v>14884</v>
      </c>
      <c r="AD1850" s="20" t="s">
        <v>69</v>
      </c>
      <c r="AE1850" s="20" t="s">
        <v>19726</v>
      </c>
      <c r="AF1850" s="20" t="s">
        <v>68</v>
      </c>
      <c r="AG1850" s="20" t="s">
        <v>19727</v>
      </c>
      <c r="AH1850" s="20"/>
      <c r="AI1850" s="20" t="s">
        <v>14887</v>
      </c>
      <c r="AJ1850" s="20" t="s">
        <v>14283</v>
      </c>
      <c r="AK1850" s="20" t="s">
        <v>14283</v>
      </c>
      <c r="AL1850" s="20" t="s">
        <v>14238</v>
      </c>
      <c r="AM1850" s="20" t="s">
        <v>14910</v>
      </c>
      <c r="AN1850" s="20" t="s">
        <v>105</v>
      </c>
      <c r="AO1850" s="20"/>
    </row>
    <row r="1851" spans="1:41" x14ac:dyDescent="0.2">
      <c r="A1851" s="20" t="s">
        <v>1173</v>
      </c>
      <c r="B1851" s="20" t="s">
        <v>19722</v>
      </c>
      <c r="C1851" s="20" t="s">
        <v>15576</v>
      </c>
      <c r="D1851" s="20" t="s">
        <v>445</v>
      </c>
      <c r="E1851" s="20" t="s">
        <v>1175</v>
      </c>
      <c r="F1851" s="20" t="s">
        <v>1037</v>
      </c>
      <c r="G1851" s="20" t="s">
        <v>18535</v>
      </c>
      <c r="H1851" s="20" t="s">
        <v>110</v>
      </c>
      <c r="I1851" s="20" t="s">
        <v>19735</v>
      </c>
      <c r="J1851" s="20" t="s">
        <v>101</v>
      </c>
      <c r="K1851" s="20" t="s">
        <v>14696</v>
      </c>
      <c r="L1851" s="20"/>
      <c r="M1851" s="20"/>
      <c r="N1851" s="20" t="s">
        <v>110</v>
      </c>
      <c r="O1851" s="20" t="s">
        <v>14761</v>
      </c>
      <c r="P1851" s="20" t="s">
        <v>14700</v>
      </c>
      <c r="Q1851" s="20"/>
      <c r="R1851" s="20"/>
      <c r="S1851" s="20" t="s">
        <v>19728</v>
      </c>
      <c r="T1851" s="20" t="s">
        <v>14704</v>
      </c>
      <c r="U1851" s="20" t="s">
        <v>14827</v>
      </c>
      <c r="V1851" s="20" t="s">
        <v>15596</v>
      </c>
      <c r="W1851" s="20"/>
      <c r="X1851" s="20"/>
      <c r="Y1851" s="20" t="s">
        <v>69</v>
      </c>
      <c r="Z1851" s="20"/>
      <c r="AA1851" s="20" t="s">
        <v>19725</v>
      </c>
      <c r="AB1851" s="20" t="s">
        <v>69</v>
      </c>
      <c r="AC1851" s="20" t="s">
        <v>14884</v>
      </c>
      <c r="AD1851" s="20" t="s">
        <v>69</v>
      </c>
      <c r="AE1851" s="20" t="s">
        <v>19726</v>
      </c>
      <c r="AF1851" s="20" t="s">
        <v>69</v>
      </c>
      <c r="AG1851" s="20" t="s">
        <v>19729</v>
      </c>
      <c r="AH1851" s="20"/>
      <c r="AI1851" s="20" t="s">
        <v>14887</v>
      </c>
      <c r="AJ1851" s="20" t="s">
        <v>14283</v>
      </c>
      <c r="AK1851" s="20" t="s">
        <v>14283</v>
      </c>
      <c r="AL1851" s="20" t="s">
        <v>14238</v>
      </c>
      <c r="AM1851" s="20" t="s">
        <v>15822</v>
      </c>
      <c r="AN1851" s="20" t="s">
        <v>105</v>
      </c>
      <c r="AO1851" s="20"/>
    </row>
    <row r="1852" spans="1:41" x14ac:dyDescent="0.2">
      <c r="A1852" s="20" t="s">
        <v>1173</v>
      </c>
      <c r="B1852" s="20" t="s">
        <v>19722</v>
      </c>
      <c r="C1852" s="20" t="s">
        <v>15576</v>
      </c>
      <c r="D1852" s="20" t="s">
        <v>445</v>
      </c>
      <c r="E1852" s="20" t="s">
        <v>1175</v>
      </c>
      <c r="F1852" s="20" t="s">
        <v>1037</v>
      </c>
      <c r="G1852" s="20" t="s">
        <v>18535</v>
      </c>
      <c r="H1852" s="20" t="s">
        <v>110</v>
      </c>
      <c r="I1852" s="20" t="s">
        <v>19735</v>
      </c>
      <c r="J1852" s="20" t="s">
        <v>101</v>
      </c>
      <c r="K1852" s="20" t="s">
        <v>14696</v>
      </c>
      <c r="L1852" s="20"/>
      <c r="M1852" s="20"/>
      <c r="N1852" s="20" t="s">
        <v>110</v>
      </c>
      <c r="O1852" s="20" t="s">
        <v>14761</v>
      </c>
      <c r="P1852" s="20" t="s">
        <v>14700</v>
      </c>
      <c r="Q1852" s="20"/>
      <c r="R1852" s="20"/>
      <c r="S1852" s="20" t="s">
        <v>19728</v>
      </c>
      <c r="T1852" s="20" t="s">
        <v>14846</v>
      </c>
      <c r="U1852" s="20" t="s">
        <v>16733</v>
      </c>
      <c r="V1852" s="20" t="s">
        <v>16716</v>
      </c>
      <c r="W1852" s="20"/>
      <c r="X1852" s="20"/>
      <c r="Y1852" s="20" t="s">
        <v>69</v>
      </c>
      <c r="Z1852" s="20"/>
      <c r="AA1852" s="20" t="s">
        <v>19725</v>
      </c>
      <c r="AB1852" s="20" t="s">
        <v>69</v>
      </c>
      <c r="AC1852" s="20" t="s">
        <v>14884</v>
      </c>
      <c r="AD1852" s="20" t="s">
        <v>69</v>
      </c>
      <c r="AE1852" s="20" t="s">
        <v>19726</v>
      </c>
      <c r="AF1852" s="20" t="s">
        <v>69</v>
      </c>
      <c r="AG1852" s="20" t="s">
        <v>19729</v>
      </c>
      <c r="AH1852" s="20"/>
      <c r="AI1852" s="20" t="s">
        <v>14887</v>
      </c>
      <c r="AJ1852" s="20" t="s">
        <v>14283</v>
      </c>
      <c r="AK1852" s="20" t="s">
        <v>14283</v>
      </c>
      <c r="AL1852" s="20" t="s">
        <v>14238</v>
      </c>
      <c r="AM1852" s="20" t="s">
        <v>15822</v>
      </c>
      <c r="AN1852" s="20" t="s">
        <v>105</v>
      </c>
      <c r="AO1852" s="20"/>
    </row>
    <row r="1853" spans="1:41" x14ac:dyDescent="0.2">
      <c r="A1853" s="20" t="s">
        <v>1173</v>
      </c>
      <c r="B1853" s="20" t="s">
        <v>19722</v>
      </c>
      <c r="C1853" s="20" t="s">
        <v>15576</v>
      </c>
      <c r="D1853" s="20" t="s">
        <v>445</v>
      </c>
      <c r="E1853" s="20" t="s">
        <v>1175</v>
      </c>
      <c r="F1853" s="20" t="s">
        <v>1037</v>
      </c>
      <c r="G1853" s="20" t="s">
        <v>18535</v>
      </c>
      <c r="H1853" s="20" t="s">
        <v>110</v>
      </c>
      <c r="I1853" s="20" t="s">
        <v>19736</v>
      </c>
      <c r="J1853" s="20" t="s">
        <v>101</v>
      </c>
      <c r="K1853" s="20" t="s">
        <v>14696</v>
      </c>
      <c r="L1853" s="20"/>
      <c r="M1853" s="20"/>
      <c r="N1853" s="20" t="s">
        <v>110</v>
      </c>
      <c r="O1853" s="20" t="s">
        <v>14761</v>
      </c>
      <c r="P1853" s="20" t="s">
        <v>14700</v>
      </c>
      <c r="Q1853" s="20"/>
      <c r="R1853" s="20"/>
      <c r="S1853" s="20" t="s">
        <v>19724</v>
      </c>
      <c r="T1853" s="20" t="s">
        <v>14704</v>
      </c>
      <c r="U1853" s="20" t="s">
        <v>15548</v>
      </c>
      <c r="V1853" s="20" t="s">
        <v>17181</v>
      </c>
      <c r="W1853" s="20"/>
      <c r="X1853" s="20"/>
      <c r="Y1853" s="20" t="s">
        <v>69</v>
      </c>
      <c r="Z1853" s="20"/>
      <c r="AA1853" s="20" t="s">
        <v>19725</v>
      </c>
      <c r="AB1853" s="20" t="s">
        <v>69</v>
      </c>
      <c r="AC1853" s="20" t="s">
        <v>14884</v>
      </c>
      <c r="AD1853" s="20" t="s">
        <v>69</v>
      </c>
      <c r="AE1853" s="20" t="s">
        <v>19726</v>
      </c>
      <c r="AF1853" s="20" t="s">
        <v>68</v>
      </c>
      <c r="AG1853" s="20" t="s">
        <v>19727</v>
      </c>
      <c r="AH1853" s="20"/>
      <c r="AI1853" s="20" t="s">
        <v>14887</v>
      </c>
      <c r="AJ1853" s="20" t="s">
        <v>14283</v>
      </c>
      <c r="AK1853" s="20" t="s">
        <v>14283</v>
      </c>
      <c r="AL1853" s="20" t="s">
        <v>14238</v>
      </c>
      <c r="AM1853" s="20" t="s">
        <v>14910</v>
      </c>
      <c r="AN1853" s="20" t="s">
        <v>105</v>
      </c>
      <c r="AO1853" s="20"/>
    </row>
    <row r="1854" spans="1:41" x14ac:dyDescent="0.2">
      <c r="A1854" s="20" t="s">
        <v>1173</v>
      </c>
      <c r="B1854" s="20" t="s">
        <v>19722</v>
      </c>
      <c r="C1854" s="20" t="s">
        <v>15576</v>
      </c>
      <c r="D1854" s="20" t="s">
        <v>445</v>
      </c>
      <c r="E1854" s="20" t="s">
        <v>1175</v>
      </c>
      <c r="F1854" s="20" t="s">
        <v>1037</v>
      </c>
      <c r="G1854" s="20" t="s">
        <v>18535</v>
      </c>
      <c r="H1854" s="20" t="s">
        <v>110</v>
      </c>
      <c r="I1854" s="20" t="s">
        <v>19736</v>
      </c>
      <c r="J1854" s="20" t="s">
        <v>101</v>
      </c>
      <c r="K1854" s="20" t="s">
        <v>14696</v>
      </c>
      <c r="L1854" s="20"/>
      <c r="M1854" s="20"/>
      <c r="N1854" s="20" t="s">
        <v>110</v>
      </c>
      <c r="O1854" s="20" t="s">
        <v>14761</v>
      </c>
      <c r="P1854" s="20" t="s">
        <v>14700</v>
      </c>
      <c r="Q1854" s="20"/>
      <c r="R1854" s="20"/>
      <c r="S1854" s="20" t="s">
        <v>19724</v>
      </c>
      <c r="T1854" s="20" t="s">
        <v>14846</v>
      </c>
      <c r="U1854" s="20" t="s">
        <v>16594</v>
      </c>
      <c r="V1854" s="20" t="s">
        <v>15870</v>
      </c>
      <c r="W1854" s="20"/>
      <c r="X1854" s="20"/>
      <c r="Y1854" s="20" t="s">
        <v>69</v>
      </c>
      <c r="Z1854" s="20"/>
      <c r="AA1854" s="20" t="s">
        <v>19725</v>
      </c>
      <c r="AB1854" s="20" t="s">
        <v>69</v>
      </c>
      <c r="AC1854" s="20" t="s">
        <v>14884</v>
      </c>
      <c r="AD1854" s="20" t="s">
        <v>69</v>
      </c>
      <c r="AE1854" s="20" t="s">
        <v>19726</v>
      </c>
      <c r="AF1854" s="20" t="s">
        <v>68</v>
      </c>
      <c r="AG1854" s="20" t="s">
        <v>19727</v>
      </c>
      <c r="AH1854" s="20"/>
      <c r="AI1854" s="20" t="s">
        <v>14887</v>
      </c>
      <c r="AJ1854" s="20" t="s">
        <v>14283</v>
      </c>
      <c r="AK1854" s="20" t="s">
        <v>14283</v>
      </c>
      <c r="AL1854" s="20" t="s">
        <v>14238</v>
      </c>
      <c r="AM1854" s="20" t="s">
        <v>14910</v>
      </c>
      <c r="AN1854" s="20" t="s">
        <v>105</v>
      </c>
      <c r="AO1854" s="20"/>
    </row>
    <row r="1855" spans="1:41" x14ac:dyDescent="0.2">
      <c r="A1855" s="20" t="s">
        <v>1173</v>
      </c>
      <c r="B1855" s="20" t="s">
        <v>19722</v>
      </c>
      <c r="C1855" s="20" t="s">
        <v>15576</v>
      </c>
      <c r="D1855" s="20" t="s">
        <v>445</v>
      </c>
      <c r="E1855" s="20" t="s">
        <v>1175</v>
      </c>
      <c r="F1855" s="20" t="s">
        <v>1037</v>
      </c>
      <c r="G1855" s="20" t="s">
        <v>18535</v>
      </c>
      <c r="H1855" s="20" t="s">
        <v>110</v>
      </c>
      <c r="I1855" s="20" t="s">
        <v>19736</v>
      </c>
      <c r="J1855" s="20" t="s">
        <v>101</v>
      </c>
      <c r="K1855" s="20" t="s">
        <v>14696</v>
      </c>
      <c r="L1855" s="20"/>
      <c r="M1855" s="20"/>
      <c r="N1855" s="20" t="s">
        <v>110</v>
      </c>
      <c r="O1855" s="20" t="s">
        <v>14761</v>
      </c>
      <c r="P1855" s="20" t="s">
        <v>14700</v>
      </c>
      <c r="Q1855" s="20"/>
      <c r="R1855" s="20"/>
      <c r="S1855" s="20" t="s">
        <v>19728</v>
      </c>
      <c r="T1855" s="20" t="s">
        <v>14704</v>
      </c>
      <c r="U1855" s="20" t="s">
        <v>15548</v>
      </c>
      <c r="V1855" s="20" t="s">
        <v>18111</v>
      </c>
      <c r="W1855" s="20"/>
      <c r="X1855" s="20"/>
      <c r="Y1855" s="20" t="s">
        <v>69</v>
      </c>
      <c r="Z1855" s="20"/>
      <c r="AA1855" s="20" t="s">
        <v>19725</v>
      </c>
      <c r="AB1855" s="20" t="s">
        <v>69</v>
      </c>
      <c r="AC1855" s="20" t="s">
        <v>14884</v>
      </c>
      <c r="AD1855" s="20" t="s">
        <v>69</v>
      </c>
      <c r="AE1855" s="20" t="s">
        <v>19726</v>
      </c>
      <c r="AF1855" s="20" t="s">
        <v>69</v>
      </c>
      <c r="AG1855" s="20" t="s">
        <v>19729</v>
      </c>
      <c r="AH1855" s="20"/>
      <c r="AI1855" s="20" t="s">
        <v>14887</v>
      </c>
      <c r="AJ1855" s="20" t="s">
        <v>14283</v>
      </c>
      <c r="AK1855" s="20" t="s">
        <v>14283</v>
      </c>
      <c r="AL1855" s="20" t="s">
        <v>14238</v>
      </c>
      <c r="AM1855" s="20" t="s">
        <v>15822</v>
      </c>
      <c r="AN1855" s="20" t="s">
        <v>105</v>
      </c>
      <c r="AO1855" s="20"/>
    </row>
    <row r="1856" spans="1:41" x14ac:dyDescent="0.2">
      <c r="A1856" s="20" t="s">
        <v>1173</v>
      </c>
      <c r="B1856" s="20" t="s">
        <v>19722</v>
      </c>
      <c r="C1856" s="20" t="s">
        <v>15576</v>
      </c>
      <c r="D1856" s="20" t="s">
        <v>445</v>
      </c>
      <c r="E1856" s="20" t="s">
        <v>1175</v>
      </c>
      <c r="F1856" s="20" t="s">
        <v>1037</v>
      </c>
      <c r="G1856" s="20" t="s">
        <v>18535</v>
      </c>
      <c r="H1856" s="20" t="s">
        <v>110</v>
      </c>
      <c r="I1856" s="20" t="s">
        <v>19736</v>
      </c>
      <c r="J1856" s="20" t="s">
        <v>101</v>
      </c>
      <c r="K1856" s="20" t="s">
        <v>14696</v>
      </c>
      <c r="L1856" s="20"/>
      <c r="M1856" s="20"/>
      <c r="N1856" s="20" t="s">
        <v>110</v>
      </c>
      <c r="O1856" s="20" t="s">
        <v>14761</v>
      </c>
      <c r="P1856" s="20" t="s">
        <v>14700</v>
      </c>
      <c r="Q1856" s="20"/>
      <c r="R1856" s="20"/>
      <c r="S1856" s="20" t="s">
        <v>19728</v>
      </c>
      <c r="T1856" s="20" t="s">
        <v>14846</v>
      </c>
      <c r="U1856" s="20" t="s">
        <v>16594</v>
      </c>
      <c r="V1856" s="20" t="s">
        <v>16539</v>
      </c>
      <c r="W1856" s="20"/>
      <c r="X1856" s="20"/>
      <c r="Y1856" s="20" t="s">
        <v>69</v>
      </c>
      <c r="Z1856" s="20"/>
      <c r="AA1856" s="20" t="s">
        <v>19725</v>
      </c>
      <c r="AB1856" s="20" t="s">
        <v>69</v>
      </c>
      <c r="AC1856" s="20" t="s">
        <v>14884</v>
      </c>
      <c r="AD1856" s="20" t="s">
        <v>69</v>
      </c>
      <c r="AE1856" s="20" t="s">
        <v>19726</v>
      </c>
      <c r="AF1856" s="20" t="s">
        <v>69</v>
      </c>
      <c r="AG1856" s="20" t="s">
        <v>19729</v>
      </c>
      <c r="AH1856" s="20"/>
      <c r="AI1856" s="20" t="s">
        <v>14887</v>
      </c>
      <c r="AJ1856" s="20" t="s">
        <v>14283</v>
      </c>
      <c r="AK1856" s="20" t="s">
        <v>14283</v>
      </c>
      <c r="AL1856" s="20" t="s">
        <v>14238</v>
      </c>
      <c r="AM1856" s="20" t="s">
        <v>15822</v>
      </c>
      <c r="AN1856" s="20" t="s">
        <v>105</v>
      </c>
      <c r="AO1856" s="20"/>
    </row>
    <row r="1857" spans="1:41" x14ac:dyDescent="0.2">
      <c r="A1857" s="20" t="s">
        <v>1182</v>
      </c>
      <c r="B1857" s="20" t="s">
        <v>19737</v>
      </c>
      <c r="C1857" s="20" t="s">
        <v>19738</v>
      </c>
      <c r="D1857" s="20" t="s">
        <v>445</v>
      </c>
      <c r="E1857" s="20" t="s">
        <v>1184</v>
      </c>
      <c r="F1857" s="20" t="s">
        <v>1037</v>
      </c>
      <c r="G1857" s="20" t="s">
        <v>19739</v>
      </c>
      <c r="H1857" s="20" t="s">
        <v>110</v>
      </c>
      <c r="I1857" s="20" t="s">
        <v>19740</v>
      </c>
      <c r="J1857" s="20" t="s">
        <v>101</v>
      </c>
      <c r="K1857" s="20" t="s">
        <v>14696</v>
      </c>
      <c r="L1857" s="20" t="s">
        <v>19741</v>
      </c>
      <c r="M1857" s="20"/>
      <c r="N1857" s="20" t="s">
        <v>14698</v>
      </c>
      <c r="O1857" s="20" t="s">
        <v>14772</v>
      </c>
      <c r="P1857" s="20" t="s">
        <v>14700</v>
      </c>
      <c r="Q1857" s="20"/>
      <c r="R1857" s="20"/>
      <c r="S1857" s="20" t="s">
        <v>19742</v>
      </c>
      <c r="T1857" s="20" t="s">
        <v>14704</v>
      </c>
      <c r="U1857" s="20" t="s">
        <v>15078</v>
      </c>
      <c r="V1857" s="20" t="s">
        <v>14946</v>
      </c>
      <c r="W1857" s="20"/>
      <c r="X1857" s="20"/>
      <c r="Y1857" s="20" t="s">
        <v>69</v>
      </c>
      <c r="Z1857" s="20"/>
      <c r="AA1857" s="20" t="s">
        <v>19743</v>
      </c>
      <c r="AB1857" s="20" t="s">
        <v>69</v>
      </c>
      <c r="AC1857" s="20" t="s">
        <v>69</v>
      </c>
      <c r="AD1857" s="20" t="s">
        <v>69</v>
      </c>
      <c r="AE1857" s="20" t="s">
        <v>19744</v>
      </c>
      <c r="AF1857" s="20" t="s">
        <v>68</v>
      </c>
      <c r="AG1857" s="20" t="s">
        <v>19740</v>
      </c>
      <c r="AH1857" s="20"/>
      <c r="AI1857" s="20" t="s">
        <v>14887</v>
      </c>
      <c r="AJ1857" s="20" t="s">
        <v>14276</v>
      </c>
      <c r="AK1857" s="20" t="s">
        <v>14276</v>
      </c>
      <c r="AL1857" s="20" t="s">
        <v>14238</v>
      </c>
      <c r="AM1857" s="20" t="s">
        <v>14910</v>
      </c>
      <c r="AN1857" s="20" t="s">
        <v>105</v>
      </c>
      <c r="AO1857" s="20"/>
    </row>
    <row r="1858" spans="1:41" x14ac:dyDescent="0.2">
      <c r="A1858" s="20" t="s">
        <v>1182</v>
      </c>
      <c r="B1858" s="20" t="s">
        <v>19737</v>
      </c>
      <c r="C1858" s="20" t="s">
        <v>19738</v>
      </c>
      <c r="D1858" s="20" t="s">
        <v>445</v>
      </c>
      <c r="E1858" s="20" t="s">
        <v>1184</v>
      </c>
      <c r="F1858" s="20" t="s">
        <v>1037</v>
      </c>
      <c r="G1858" s="20" t="s">
        <v>19739</v>
      </c>
      <c r="H1858" s="20" t="s">
        <v>110</v>
      </c>
      <c r="I1858" s="20" t="s">
        <v>19740</v>
      </c>
      <c r="J1858" s="20" t="s">
        <v>101</v>
      </c>
      <c r="K1858" s="20" t="s">
        <v>14696</v>
      </c>
      <c r="L1858" s="20" t="s">
        <v>19741</v>
      </c>
      <c r="M1858" s="20"/>
      <c r="N1858" s="20" t="s">
        <v>14698</v>
      </c>
      <c r="O1858" s="20" t="s">
        <v>14772</v>
      </c>
      <c r="P1858" s="20" t="s">
        <v>14700</v>
      </c>
      <c r="Q1858" s="20"/>
      <c r="R1858" s="20"/>
      <c r="S1858" s="20" t="s">
        <v>19742</v>
      </c>
      <c r="T1858" s="20" t="s">
        <v>14709</v>
      </c>
      <c r="U1858" s="20" t="s">
        <v>16479</v>
      </c>
      <c r="V1858" s="20" t="s">
        <v>16628</v>
      </c>
      <c r="W1858" s="20"/>
      <c r="X1858" s="20"/>
      <c r="Y1858" s="20" t="s">
        <v>69</v>
      </c>
      <c r="Z1858" s="20"/>
      <c r="AA1858" s="20" t="s">
        <v>19743</v>
      </c>
      <c r="AB1858" s="20" t="s">
        <v>69</v>
      </c>
      <c r="AC1858" s="20" t="s">
        <v>69</v>
      </c>
      <c r="AD1858" s="20" t="s">
        <v>69</v>
      </c>
      <c r="AE1858" s="20" t="s">
        <v>19744</v>
      </c>
      <c r="AF1858" s="20" t="s">
        <v>68</v>
      </c>
      <c r="AG1858" s="20" t="s">
        <v>19740</v>
      </c>
      <c r="AH1858" s="20"/>
      <c r="AI1858" s="20" t="s">
        <v>14887</v>
      </c>
      <c r="AJ1858" s="20" t="s">
        <v>14276</v>
      </c>
      <c r="AK1858" s="20" t="s">
        <v>14276</v>
      </c>
      <c r="AL1858" s="20" t="s">
        <v>14238</v>
      </c>
      <c r="AM1858" s="20" t="s">
        <v>14910</v>
      </c>
      <c r="AN1858" s="20" t="s">
        <v>105</v>
      </c>
      <c r="AO1858" s="20"/>
    </row>
    <row r="1859" spans="1:41" x14ac:dyDescent="0.2">
      <c r="A1859" s="20" t="s">
        <v>1182</v>
      </c>
      <c r="B1859" s="20" t="s">
        <v>19737</v>
      </c>
      <c r="C1859" s="20" t="s">
        <v>19738</v>
      </c>
      <c r="D1859" s="20" t="s">
        <v>445</v>
      </c>
      <c r="E1859" s="20" t="s">
        <v>1184</v>
      </c>
      <c r="F1859" s="20" t="s">
        <v>1037</v>
      </c>
      <c r="G1859" s="20" t="s">
        <v>19739</v>
      </c>
      <c r="H1859" s="20" t="s">
        <v>110</v>
      </c>
      <c r="I1859" s="20" t="s">
        <v>19740</v>
      </c>
      <c r="J1859" s="20" t="s">
        <v>101</v>
      </c>
      <c r="K1859" s="20" t="s">
        <v>14696</v>
      </c>
      <c r="L1859" s="20" t="s">
        <v>19741</v>
      </c>
      <c r="M1859" s="20"/>
      <c r="N1859" s="20" t="s">
        <v>14698</v>
      </c>
      <c r="O1859" s="20" t="s">
        <v>14772</v>
      </c>
      <c r="P1859" s="20" t="s">
        <v>14700</v>
      </c>
      <c r="Q1859" s="20"/>
      <c r="R1859" s="20"/>
      <c r="S1859" s="20" t="s">
        <v>19742</v>
      </c>
      <c r="T1859" s="20" t="s">
        <v>14846</v>
      </c>
      <c r="U1859" s="20" t="s">
        <v>15826</v>
      </c>
      <c r="V1859" s="20" t="s">
        <v>15837</v>
      </c>
      <c r="W1859" s="20"/>
      <c r="X1859" s="20"/>
      <c r="Y1859" s="20" t="s">
        <v>69</v>
      </c>
      <c r="Z1859" s="20"/>
      <c r="AA1859" s="20" t="s">
        <v>19743</v>
      </c>
      <c r="AB1859" s="20" t="s">
        <v>69</v>
      </c>
      <c r="AC1859" s="20" t="s">
        <v>69</v>
      </c>
      <c r="AD1859" s="20" t="s">
        <v>69</v>
      </c>
      <c r="AE1859" s="20" t="s">
        <v>19744</v>
      </c>
      <c r="AF1859" s="20" t="s">
        <v>68</v>
      </c>
      <c r="AG1859" s="20" t="s">
        <v>19740</v>
      </c>
      <c r="AH1859" s="20"/>
      <c r="AI1859" s="20" t="s">
        <v>14887</v>
      </c>
      <c r="AJ1859" s="20" t="s">
        <v>14276</v>
      </c>
      <c r="AK1859" s="20" t="s">
        <v>14276</v>
      </c>
      <c r="AL1859" s="20" t="s">
        <v>14238</v>
      </c>
      <c r="AM1859" s="20" t="s">
        <v>14910</v>
      </c>
      <c r="AN1859" s="20" t="s">
        <v>105</v>
      </c>
      <c r="AO1859" s="20"/>
    </row>
    <row r="1860" spans="1:41" x14ac:dyDescent="0.2">
      <c r="A1860" s="20" t="s">
        <v>1182</v>
      </c>
      <c r="B1860" s="20" t="s">
        <v>19737</v>
      </c>
      <c r="C1860" s="20" t="s">
        <v>19738</v>
      </c>
      <c r="D1860" s="20" t="s">
        <v>445</v>
      </c>
      <c r="E1860" s="20" t="s">
        <v>1184</v>
      </c>
      <c r="F1860" s="20" t="s">
        <v>1037</v>
      </c>
      <c r="G1860" s="20" t="s">
        <v>19739</v>
      </c>
      <c r="H1860" s="20" t="s">
        <v>110</v>
      </c>
      <c r="I1860" s="20" t="s">
        <v>19745</v>
      </c>
      <c r="J1860" s="20" t="s">
        <v>101</v>
      </c>
      <c r="K1860" s="20" t="s">
        <v>14696</v>
      </c>
      <c r="L1860" s="20" t="s">
        <v>19741</v>
      </c>
      <c r="M1860" s="20"/>
      <c r="N1860" s="20" t="s">
        <v>14698</v>
      </c>
      <c r="O1860" s="20" t="s">
        <v>14772</v>
      </c>
      <c r="P1860" s="20" t="s">
        <v>14700</v>
      </c>
      <c r="Q1860" s="20"/>
      <c r="R1860" s="20"/>
      <c r="S1860" s="20" t="s">
        <v>19742</v>
      </c>
      <c r="T1860" s="20" t="s">
        <v>14704</v>
      </c>
      <c r="U1860" s="20" t="s">
        <v>15078</v>
      </c>
      <c r="V1860" s="20" t="s">
        <v>14946</v>
      </c>
      <c r="W1860" s="20"/>
      <c r="X1860" s="20"/>
      <c r="Y1860" s="20" t="s">
        <v>69</v>
      </c>
      <c r="Z1860" s="20"/>
      <c r="AA1860" s="20" t="s">
        <v>19746</v>
      </c>
      <c r="AB1860" s="20" t="s">
        <v>69</v>
      </c>
      <c r="AC1860" s="20" t="s">
        <v>69</v>
      </c>
      <c r="AD1860" s="20" t="s">
        <v>69</v>
      </c>
      <c r="AE1860" s="20" t="s">
        <v>19744</v>
      </c>
      <c r="AF1860" s="20" t="s">
        <v>69</v>
      </c>
      <c r="AG1860" s="20" t="s">
        <v>19745</v>
      </c>
      <c r="AH1860" s="20"/>
      <c r="AI1860" s="20" t="s">
        <v>14887</v>
      </c>
      <c r="AJ1860" s="20" t="s">
        <v>14276</v>
      </c>
      <c r="AK1860" s="20" t="s">
        <v>14276</v>
      </c>
      <c r="AL1860" s="20" t="s">
        <v>14238</v>
      </c>
      <c r="AM1860" s="20" t="s">
        <v>14910</v>
      </c>
      <c r="AN1860" s="20" t="s">
        <v>105</v>
      </c>
      <c r="AO1860" s="20"/>
    </row>
    <row r="1861" spans="1:41" x14ac:dyDescent="0.2">
      <c r="A1861" s="20" t="s">
        <v>1182</v>
      </c>
      <c r="B1861" s="20" t="s">
        <v>19737</v>
      </c>
      <c r="C1861" s="20" t="s">
        <v>19738</v>
      </c>
      <c r="D1861" s="20" t="s">
        <v>445</v>
      </c>
      <c r="E1861" s="20" t="s">
        <v>1184</v>
      </c>
      <c r="F1861" s="20" t="s">
        <v>1037</v>
      </c>
      <c r="G1861" s="20" t="s">
        <v>19739</v>
      </c>
      <c r="H1861" s="20" t="s">
        <v>110</v>
      </c>
      <c r="I1861" s="20" t="s">
        <v>19745</v>
      </c>
      <c r="J1861" s="20" t="s">
        <v>101</v>
      </c>
      <c r="K1861" s="20" t="s">
        <v>14696</v>
      </c>
      <c r="L1861" s="20" t="s">
        <v>19741</v>
      </c>
      <c r="M1861" s="20"/>
      <c r="N1861" s="20" t="s">
        <v>14698</v>
      </c>
      <c r="O1861" s="20" t="s">
        <v>14772</v>
      </c>
      <c r="P1861" s="20" t="s">
        <v>14700</v>
      </c>
      <c r="Q1861" s="20"/>
      <c r="R1861" s="20"/>
      <c r="S1861" s="20" t="s">
        <v>19742</v>
      </c>
      <c r="T1861" s="20" t="s">
        <v>14709</v>
      </c>
      <c r="U1861" s="20" t="s">
        <v>14847</v>
      </c>
      <c r="V1861" s="20" t="s">
        <v>16017</v>
      </c>
      <c r="W1861" s="20"/>
      <c r="X1861" s="20"/>
      <c r="Y1861" s="20" t="s">
        <v>69</v>
      </c>
      <c r="Z1861" s="20"/>
      <c r="AA1861" s="20" t="s">
        <v>19746</v>
      </c>
      <c r="AB1861" s="20" t="s">
        <v>69</v>
      </c>
      <c r="AC1861" s="20" t="s">
        <v>69</v>
      </c>
      <c r="AD1861" s="20" t="s">
        <v>69</v>
      </c>
      <c r="AE1861" s="20" t="s">
        <v>19744</v>
      </c>
      <c r="AF1861" s="20" t="s">
        <v>69</v>
      </c>
      <c r="AG1861" s="20" t="s">
        <v>19745</v>
      </c>
      <c r="AH1861" s="20"/>
      <c r="AI1861" s="20" t="s">
        <v>14887</v>
      </c>
      <c r="AJ1861" s="20" t="s">
        <v>14276</v>
      </c>
      <c r="AK1861" s="20" t="s">
        <v>14276</v>
      </c>
      <c r="AL1861" s="20" t="s">
        <v>14238</v>
      </c>
      <c r="AM1861" s="20" t="s">
        <v>14910</v>
      </c>
      <c r="AN1861" s="20" t="s">
        <v>105</v>
      </c>
      <c r="AO1861" s="20"/>
    </row>
    <row r="1862" spans="1:41" x14ac:dyDescent="0.2">
      <c r="A1862" s="20" t="s">
        <v>1182</v>
      </c>
      <c r="B1862" s="20" t="s">
        <v>19737</v>
      </c>
      <c r="C1862" s="20" t="s">
        <v>19738</v>
      </c>
      <c r="D1862" s="20" t="s">
        <v>445</v>
      </c>
      <c r="E1862" s="20" t="s">
        <v>1184</v>
      </c>
      <c r="F1862" s="20" t="s">
        <v>1037</v>
      </c>
      <c r="G1862" s="20" t="s">
        <v>19739</v>
      </c>
      <c r="H1862" s="20" t="s">
        <v>110</v>
      </c>
      <c r="I1862" s="20" t="s">
        <v>19745</v>
      </c>
      <c r="J1862" s="20" t="s">
        <v>101</v>
      </c>
      <c r="K1862" s="20" t="s">
        <v>14696</v>
      </c>
      <c r="L1862" s="20" t="s">
        <v>19741</v>
      </c>
      <c r="M1862" s="20"/>
      <c r="N1862" s="20" t="s">
        <v>14698</v>
      </c>
      <c r="O1862" s="20" t="s">
        <v>14772</v>
      </c>
      <c r="P1862" s="20" t="s">
        <v>14700</v>
      </c>
      <c r="Q1862" s="20"/>
      <c r="R1862" s="20"/>
      <c r="S1862" s="20" t="s">
        <v>19742</v>
      </c>
      <c r="T1862" s="20" t="s">
        <v>14846</v>
      </c>
      <c r="U1862" s="20" t="s">
        <v>15935</v>
      </c>
      <c r="V1862" s="20" t="s">
        <v>14706</v>
      </c>
      <c r="W1862" s="20"/>
      <c r="X1862" s="20"/>
      <c r="Y1862" s="20" t="s">
        <v>69</v>
      </c>
      <c r="Z1862" s="20"/>
      <c r="AA1862" s="20" t="s">
        <v>19746</v>
      </c>
      <c r="AB1862" s="20" t="s">
        <v>69</v>
      </c>
      <c r="AC1862" s="20" t="s">
        <v>69</v>
      </c>
      <c r="AD1862" s="20" t="s">
        <v>69</v>
      </c>
      <c r="AE1862" s="20" t="s">
        <v>19744</v>
      </c>
      <c r="AF1862" s="20" t="s">
        <v>69</v>
      </c>
      <c r="AG1862" s="20" t="s">
        <v>19745</v>
      </c>
      <c r="AH1862" s="20"/>
      <c r="AI1862" s="20" t="s">
        <v>14887</v>
      </c>
      <c r="AJ1862" s="20" t="s">
        <v>14276</v>
      </c>
      <c r="AK1862" s="20" t="s">
        <v>14276</v>
      </c>
      <c r="AL1862" s="20" t="s">
        <v>14238</v>
      </c>
      <c r="AM1862" s="20" t="s">
        <v>14910</v>
      </c>
      <c r="AN1862" s="20" t="s">
        <v>105</v>
      </c>
      <c r="AO1862" s="20"/>
    </row>
    <row r="1863" spans="1:41" x14ac:dyDescent="0.2">
      <c r="A1863" s="20" t="s">
        <v>1182</v>
      </c>
      <c r="B1863" s="20" t="s">
        <v>19737</v>
      </c>
      <c r="C1863" s="20" t="s">
        <v>19738</v>
      </c>
      <c r="D1863" s="20" t="s">
        <v>445</v>
      </c>
      <c r="E1863" s="20" t="s">
        <v>1184</v>
      </c>
      <c r="F1863" s="20" t="s">
        <v>1037</v>
      </c>
      <c r="G1863" s="20" t="s">
        <v>19739</v>
      </c>
      <c r="H1863" s="20" t="s">
        <v>110</v>
      </c>
      <c r="I1863" s="20" t="s">
        <v>19747</v>
      </c>
      <c r="J1863" s="20" t="s">
        <v>101</v>
      </c>
      <c r="K1863" s="20" t="s">
        <v>14696</v>
      </c>
      <c r="L1863" s="20" t="s">
        <v>19741</v>
      </c>
      <c r="M1863" s="20"/>
      <c r="N1863" s="20" t="s">
        <v>14698</v>
      </c>
      <c r="O1863" s="20" t="s">
        <v>14772</v>
      </c>
      <c r="P1863" s="20" t="s">
        <v>14700</v>
      </c>
      <c r="Q1863" s="20"/>
      <c r="R1863" s="20"/>
      <c r="S1863" s="20" t="s">
        <v>19742</v>
      </c>
      <c r="T1863" s="20" t="s">
        <v>14704</v>
      </c>
      <c r="U1863" s="20" t="s">
        <v>14856</v>
      </c>
      <c r="V1863" s="20" t="s">
        <v>14891</v>
      </c>
      <c r="W1863" s="20"/>
      <c r="X1863" s="20"/>
      <c r="Y1863" s="20" t="s">
        <v>69</v>
      </c>
      <c r="Z1863" s="20"/>
      <c r="AA1863" s="20" t="s">
        <v>19748</v>
      </c>
      <c r="AB1863" s="20" t="s">
        <v>69</v>
      </c>
      <c r="AC1863" s="20" t="s">
        <v>69</v>
      </c>
      <c r="AD1863" s="20" t="s">
        <v>69</v>
      </c>
      <c r="AE1863" s="20" t="s">
        <v>19744</v>
      </c>
      <c r="AF1863" s="20" t="s">
        <v>69</v>
      </c>
      <c r="AG1863" s="20" t="s">
        <v>19747</v>
      </c>
      <c r="AH1863" s="20"/>
      <c r="AI1863" s="20" t="s">
        <v>14887</v>
      </c>
      <c r="AJ1863" s="20" t="s">
        <v>14276</v>
      </c>
      <c r="AK1863" s="20" t="s">
        <v>14276</v>
      </c>
      <c r="AL1863" s="20" t="s">
        <v>14238</v>
      </c>
      <c r="AM1863" s="20" t="s">
        <v>14910</v>
      </c>
      <c r="AN1863" s="20" t="s">
        <v>105</v>
      </c>
      <c r="AO1863" s="20"/>
    </row>
    <row r="1864" spans="1:41" x14ac:dyDescent="0.2">
      <c r="A1864" s="20" t="s">
        <v>1182</v>
      </c>
      <c r="B1864" s="20" t="s">
        <v>19737</v>
      </c>
      <c r="C1864" s="20" t="s">
        <v>19738</v>
      </c>
      <c r="D1864" s="20" t="s">
        <v>445</v>
      </c>
      <c r="E1864" s="20" t="s">
        <v>1184</v>
      </c>
      <c r="F1864" s="20" t="s">
        <v>1037</v>
      </c>
      <c r="G1864" s="20" t="s">
        <v>19739</v>
      </c>
      <c r="H1864" s="20" t="s">
        <v>110</v>
      </c>
      <c r="I1864" s="20" t="s">
        <v>19747</v>
      </c>
      <c r="J1864" s="20" t="s">
        <v>101</v>
      </c>
      <c r="K1864" s="20" t="s">
        <v>14696</v>
      </c>
      <c r="L1864" s="20" t="s">
        <v>19741</v>
      </c>
      <c r="M1864" s="20"/>
      <c r="N1864" s="20" t="s">
        <v>14698</v>
      </c>
      <c r="O1864" s="20" t="s">
        <v>14772</v>
      </c>
      <c r="P1864" s="20" t="s">
        <v>14700</v>
      </c>
      <c r="Q1864" s="20"/>
      <c r="R1864" s="20"/>
      <c r="S1864" s="20" t="s">
        <v>19742</v>
      </c>
      <c r="T1864" s="20" t="s">
        <v>14709</v>
      </c>
      <c r="U1864" s="20" t="s">
        <v>15825</v>
      </c>
      <c r="V1864" s="20" t="s">
        <v>16479</v>
      </c>
      <c r="W1864" s="20"/>
      <c r="X1864" s="20"/>
      <c r="Y1864" s="20" t="s">
        <v>69</v>
      </c>
      <c r="Z1864" s="20"/>
      <c r="AA1864" s="20" t="s">
        <v>19748</v>
      </c>
      <c r="AB1864" s="20" t="s">
        <v>69</v>
      </c>
      <c r="AC1864" s="20" t="s">
        <v>69</v>
      </c>
      <c r="AD1864" s="20" t="s">
        <v>69</v>
      </c>
      <c r="AE1864" s="20" t="s">
        <v>19744</v>
      </c>
      <c r="AF1864" s="20" t="s">
        <v>69</v>
      </c>
      <c r="AG1864" s="20" t="s">
        <v>19747</v>
      </c>
      <c r="AH1864" s="20"/>
      <c r="AI1864" s="20" t="s">
        <v>14887</v>
      </c>
      <c r="AJ1864" s="20" t="s">
        <v>14276</v>
      </c>
      <c r="AK1864" s="20" t="s">
        <v>14276</v>
      </c>
      <c r="AL1864" s="20" t="s">
        <v>14238</v>
      </c>
      <c r="AM1864" s="20" t="s">
        <v>14910</v>
      </c>
      <c r="AN1864" s="20" t="s">
        <v>105</v>
      </c>
      <c r="AO1864" s="20"/>
    </row>
    <row r="1865" spans="1:41" x14ac:dyDescent="0.2">
      <c r="A1865" s="20" t="s">
        <v>1182</v>
      </c>
      <c r="B1865" s="20" t="s">
        <v>19737</v>
      </c>
      <c r="C1865" s="20" t="s">
        <v>19738</v>
      </c>
      <c r="D1865" s="20" t="s">
        <v>445</v>
      </c>
      <c r="E1865" s="20" t="s">
        <v>1184</v>
      </c>
      <c r="F1865" s="20" t="s">
        <v>1037</v>
      </c>
      <c r="G1865" s="20" t="s">
        <v>19739</v>
      </c>
      <c r="H1865" s="20" t="s">
        <v>110</v>
      </c>
      <c r="I1865" s="20" t="s">
        <v>19747</v>
      </c>
      <c r="J1865" s="20" t="s">
        <v>101</v>
      </c>
      <c r="K1865" s="20" t="s">
        <v>14696</v>
      </c>
      <c r="L1865" s="20" t="s">
        <v>19741</v>
      </c>
      <c r="M1865" s="20"/>
      <c r="N1865" s="20" t="s">
        <v>14698</v>
      </c>
      <c r="O1865" s="20" t="s">
        <v>14772</v>
      </c>
      <c r="P1865" s="20" t="s">
        <v>14700</v>
      </c>
      <c r="Q1865" s="20"/>
      <c r="R1865" s="20"/>
      <c r="S1865" s="20" t="s">
        <v>19742</v>
      </c>
      <c r="T1865" s="20" t="s">
        <v>14846</v>
      </c>
      <c r="U1865" s="20" t="s">
        <v>15659</v>
      </c>
      <c r="V1865" s="20" t="s">
        <v>15935</v>
      </c>
      <c r="W1865" s="20"/>
      <c r="X1865" s="20"/>
      <c r="Y1865" s="20" t="s">
        <v>69</v>
      </c>
      <c r="Z1865" s="20"/>
      <c r="AA1865" s="20" t="s">
        <v>19748</v>
      </c>
      <c r="AB1865" s="20" t="s">
        <v>69</v>
      </c>
      <c r="AC1865" s="20" t="s">
        <v>69</v>
      </c>
      <c r="AD1865" s="20" t="s">
        <v>69</v>
      </c>
      <c r="AE1865" s="20" t="s">
        <v>19744</v>
      </c>
      <c r="AF1865" s="20" t="s">
        <v>69</v>
      </c>
      <c r="AG1865" s="20" t="s">
        <v>19747</v>
      </c>
      <c r="AH1865" s="20"/>
      <c r="AI1865" s="20" t="s">
        <v>14887</v>
      </c>
      <c r="AJ1865" s="20" t="s">
        <v>14276</v>
      </c>
      <c r="AK1865" s="20" t="s">
        <v>14276</v>
      </c>
      <c r="AL1865" s="20" t="s">
        <v>14238</v>
      </c>
      <c r="AM1865" s="20" t="s">
        <v>14910</v>
      </c>
      <c r="AN1865" s="20" t="s">
        <v>105</v>
      </c>
      <c r="AO1865" s="20"/>
    </row>
    <row r="1866" spans="1:41" x14ac:dyDescent="0.2">
      <c r="A1866" s="20" t="s">
        <v>1182</v>
      </c>
      <c r="B1866" s="20" t="s">
        <v>19737</v>
      </c>
      <c r="C1866" s="20" t="s">
        <v>19738</v>
      </c>
      <c r="D1866" s="20" t="s">
        <v>445</v>
      </c>
      <c r="E1866" s="20" t="s">
        <v>1184</v>
      </c>
      <c r="F1866" s="20" t="s">
        <v>1037</v>
      </c>
      <c r="G1866" s="20" t="s">
        <v>19739</v>
      </c>
      <c r="H1866" s="20" t="s">
        <v>110</v>
      </c>
      <c r="I1866" s="20" t="s">
        <v>19749</v>
      </c>
      <c r="J1866" s="20" t="s">
        <v>101</v>
      </c>
      <c r="K1866" s="20" t="s">
        <v>14696</v>
      </c>
      <c r="L1866" s="20" t="s">
        <v>19741</v>
      </c>
      <c r="M1866" s="20"/>
      <c r="N1866" s="20" t="s">
        <v>14698</v>
      </c>
      <c r="O1866" s="20" t="s">
        <v>14772</v>
      </c>
      <c r="P1866" s="20" t="s">
        <v>14700</v>
      </c>
      <c r="Q1866" s="20"/>
      <c r="R1866" s="20"/>
      <c r="S1866" s="20" t="s">
        <v>19742</v>
      </c>
      <c r="T1866" s="20" t="s">
        <v>14704</v>
      </c>
      <c r="U1866" s="20" t="s">
        <v>16628</v>
      </c>
      <c r="V1866" s="20" t="s">
        <v>15935</v>
      </c>
      <c r="W1866" s="20"/>
      <c r="X1866" s="20"/>
      <c r="Y1866" s="20" t="s">
        <v>69</v>
      </c>
      <c r="Z1866" s="20"/>
      <c r="AA1866" s="20" t="s">
        <v>19750</v>
      </c>
      <c r="AB1866" s="20" t="s">
        <v>69</v>
      </c>
      <c r="AC1866" s="20" t="s">
        <v>69</v>
      </c>
      <c r="AD1866" s="20" t="s">
        <v>69</v>
      </c>
      <c r="AE1866" s="20" t="s">
        <v>19744</v>
      </c>
      <c r="AF1866" s="20" t="s">
        <v>69</v>
      </c>
      <c r="AG1866" s="20" t="s">
        <v>19749</v>
      </c>
      <c r="AH1866" s="20"/>
      <c r="AI1866" s="20" t="s">
        <v>14887</v>
      </c>
      <c r="AJ1866" s="20" t="s">
        <v>14276</v>
      </c>
      <c r="AK1866" s="20" t="s">
        <v>14276</v>
      </c>
      <c r="AL1866" s="20" t="s">
        <v>14238</v>
      </c>
      <c r="AM1866" s="20" t="s">
        <v>14910</v>
      </c>
      <c r="AN1866" s="20" t="s">
        <v>105</v>
      </c>
      <c r="AO1866" s="20"/>
    </row>
    <row r="1867" spans="1:41" x14ac:dyDescent="0.2">
      <c r="A1867" s="20" t="s">
        <v>1182</v>
      </c>
      <c r="B1867" s="20" t="s">
        <v>19737</v>
      </c>
      <c r="C1867" s="20" t="s">
        <v>19738</v>
      </c>
      <c r="D1867" s="20" t="s">
        <v>445</v>
      </c>
      <c r="E1867" s="20" t="s">
        <v>1184</v>
      </c>
      <c r="F1867" s="20" t="s">
        <v>1037</v>
      </c>
      <c r="G1867" s="20" t="s">
        <v>19739</v>
      </c>
      <c r="H1867" s="20" t="s">
        <v>110</v>
      </c>
      <c r="I1867" s="20" t="s">
        <v>19749</v>
      </c>
      <c r="J1867" s="20" t="s">
        <v>101</v>
      </c>
      <c r="K1867" s="20" t="s">
        <v>14696</v>
      </c>
      <c r="L1867" s="20" t="s">
        <v>19741</v>
      </c>
      <c r="M1867" s="20"/>
      <c r="N1867" s="20" t="s">
        <v>14698</v>
      </c>
      <c r="O1867" s="20" t="s">
        <v>14772</v>
      </c>
      <c r="P1867" s="20" t="s">
        <v>14700</v>
      </c>
      <c r="Q1867" s="20"/>
      <c r="R1867" s="20"/>
      <c r="S1867" s="20" t="s">
        <v>19742</v>
      </c>
      <c r="T1867" s="20" t="s">
        <v>14709</v>
      </c>
      <c r="U1867" s="20" t="s">
        <v>15068</v>
      </c>
      <c r="V1867" s="20" t="s">
        <v>17932</v>
      </c>
      <c r="W1867" s="20"/>
      <c r="X1867" s="20"/>
      <c r="Y1867" s="20" t="s">
        <v>69</v>
      </c>
      <c r="Z1867" s="20"/>
      <c r="AA1867" s="20" t="s">
        <v>19750</v>
      </c>
      <c r="AB1867" s="20" t="s">
        <v>69</v>
      </c>
      <c r="AC1867" s="20" t="s">
        <v>69</v>
      </c>
      <c r="AD1867" s="20" t="s">
        <v>69</v>
      </c>
      <c r="AE1867" s="20" t="s">
        <v>19744</v>
      </c>
      <c r="AF1867" s="20" t="s">
        <v>69</v>
      </c>
      <c r="AG1867" s="20" t="s">
        <v>19749</v>
      </c>
      <c r="AH1867" s="20"/>
      <c r="AI1867" s="20" t="s">
        <v>14887</v>
      </c>
      <c r="AJ1867" s="20" t="s">
        <v>14276</v>
      </c>
      <c r="AK1867" s="20" t="s">
        <v>14276</v>
      </c>
      <c r="AL1867" s="20" t="s">
        <v>14238</v>
      </c>
      <c r="AM1867" s="20" t="s">
        <v>14910</v>
      </c>
      <c r="AN1867" s="20" t="s">
        <v>105</v>
      </c>
      <c r="AO1867" s="20"/>
    </row>
    <row r="1868" spans="1:41" x14ac:dyDescent="0.2">
      <c r="A1868" s="20" t="s">
        <v>1182</v>
      </c>
      <c r="B1868" s="20" t="s">
        <v>19737</v>
      </c>
      <c r="C1868" s="20" t="s">
        <v>19738</v>
      </c>
      <c r="D1868" s="20" t="s">
        <v>445</v>
      </c>
      <c r="E1868" s="20" t="s">
        <v>1184</v>
      </c>
      <c r="F1868" s="20" t="s">
        <v>1037</v>
      </c>
      <c r="G1868" s="20" t="s">
        <v>19739</v>
      </c>
      <c r="H1868" s="20" t="s">
        <v>110</v>
      </c>
      <c r="I1868" s="20" t="s">
        <v>19749</v>
      </c>
      <c r="J1868" s="20" t="s">
        <v>101</v>
      </c>
      <c r="K1868" s="20" t="s">
        <v>14696</v>
      </c>
      <c r="L1868" s="20" t="s">
        <v>19741</v>
      </c>
      <c r="M1868" s="20"/>
      <c r="N1868" s="20" t="s">
        <v>14698</v>
      </c>
      <c r="O1868" s="20" t="s">
        <v>14772</v>
      </c>
      <c r="P1868" s="20" t="s">
        <v>14700</v>
      </c>
      <c r="Q1868" s="20"/>
      <c r="R1868" s="20"/>
      <c r="S1868" s="20" t="s">
        <v>19742</v>
      </c>
      <c r="T1868" s="20" t="s">
        <v>14846</v>
      </c>
      <c r="U1868" s="20" t="s">
        <v>15671</v>
      </c>
      <c r="V1868" s="20" t="s">
        <v>14860</v>
      </c>
      <c r="W1868" s="20"/>
      <c r="X1868" s="20"/>
      <c r="Y1868" s="20" t="s">
        <v>69</v>
      </c>
      <c r="Z1868" s="20"/>
      <c r="AA1868" s="20" t="s">
        <v>19750</v>
      </c>
      <c r="AB1868" s="20" t="s">
        <v>69</v>
      </c>
      <c r="AC1868" s="20" t="s">
        <v>69</v>
      </c>
      <c r="AD1868" s="20" t="s">
        <v>69</v>
      </c>
      <c r="AE1868" s="20" t="s">
        <v>19744</v>
      </c>
      <c r="AF1868" s="20" t="s">
        <v>69</v>
      </c>
      <c r="AG1868" s="20" t="s">
        <v>19749</v>
      </c>
      <c r="AH1868" s="20"/>
      <c r="AI1868" s="20" t="s">
        <v>14887</v>
      </c>
      <c r="AJ1868" s="20" t="s">
        <v>14276</v>
      </c>
      <c r="AK1868" s="20" t="s">
        <v>14276</v>
      </c>
      <c r="AL1868" s="20" t="s">
        <v>14238</v>
      </c>
      <c r="AM1868" s="20" t="s">
        <v>14910</v>
      </c>
      <c r="AN1868" s="20" t="s">
        <v>105</v>
      </c>
      <c r="AO1868" s="20"/>
    </row>
    <row r="1869" spans="1:41" x14ac:dyDescent="0.2">
      <c r="A1869" s="20" t="s">
        <v>1231</v>
      </c>
      <c r="B1869" s="20" t="s">
        <v>19751</v>
      </c>
      <c r="C1869" s="20" t="s">
        <v>15576</v>
      </c>
      <c r="D1869" s="20" t="s">
        <v>375</v>
      </c>
      <c r="E1869" s="20" t="s">
        <v>1233</v>
      </c>
      <c r="F1869" s="20" t="s">
        <v>475</v>
      </c>
      <c r="G1869" s="20" t="s">
        <v>19752</v>
      </c>
      <c r="H1869" s="20" t="s">
        <v>14852</v>
      </c>
      <c r="I1869" s="20" t="s">
        <v>19753</v>
      </c>
      <c r="J1869" s="20" t="s">
        <v>101</v>
      </c>
      <c r="K1869" s="20" t="s">
        <v>14696</v>
      </c>
      <c r="L1869" s="20"/>
      <c r="M1869" s="20"/>
      <c r="N1869" s="20" t="s">
        <v>14698</v>
      </c>
      <c r="O1869" s="20" t="s">
        <v>14772</v>
      </c>
      <c r="P1869" s="20" t="s">
        <v>14700</v>
      </c>
      <c r="Q1869" s="20"/>
      <c r="R1869" s="20"/>
      <c r="S1869" s="20" t="s">
        <v>19754</v>
      </c>
      <c r="T1869" s="20" t="s">
        <v>14704</v>
      </c>
      <c r="U1869" s="20" t="s">
        <v>15078</v>
      </c>
      <c r="V1869" s="20" t="s">
        <v>14795</v>
      </c>
      <c r="W1869" s="20"/>
      <c r="X1869" s="20"/>
      <c r="Y1869" s="20" t="s">
        <v>68</v>
      </c>
      <c r="Z1869" s="20"/>
      <c r="AA1869" s="20" t="s">
        <v>14775</v>
      </c>
      <c r="AB1869" s="20" t="s">
        <v>69</v>
      </c>
      <c r="AC1869" s="20" t="s">
        <v>69</v>
      </c>
      <c r="AD1869" s="20" t="s">
        <v>69</v>
      </c>
      <c r="AE1869" s="20" t="s">
        <v>19755</v>
      </c>
      <c r="AF1869" s="20" t="s">
        <v>68</v>
      </c>
      <c r="AG1869" s="20" t="s">
        <v>19756</v>
      </c>
      <c r="AH1869" s="20"/>
      <c r="AI1869" s="20" t="s">
        <v>14875</v>
      </c>
      <c r="AJ1869" s="20" t="s">
        <v>19757</v>
      </c>
      <c r="AK1869" s="20" t="s">
        <v>19757</v>
      </c>
      <c r="AL1869" s="20" t="s">
        <v>14238</v>
      </c>
      <c r="AM1869" s="20" t="s">
        <v>14910</v>
      </c>
      <c r="AN1869" s="20" t="s">
        <v>108</v>
      </c>
      <c r="AO1869" s="20"/>
    </row>
    <row r="1870" spans="1:41" x14ac:dyDescent="0.2">
      <c r="A1870" s="20" t="s">
        <v>1231</v>
      </c>
      <c r="B1870" s="20" t="s">
        <v>19751</v>
      </c>
      <c r="C1870" s="20" t="s">
        <v>15576</v>
      </c>
      <c r="D1870" s="20" t="s">
        <v>375</v>
      </c>
      <c r="E1870" s="20" t="s">
        <v>1233</v>
      </c>
      <c r="F1870" s="20" t="s">
        <v>475</v>
      </c>
      <c r="G1870" s="20" t="s">
        <v>19752</v>
      </c>
      <c r="H1870" s="20" t="s">
        <v>14852</v>
      </c>
      <c r="I1870" s="20" t="s">
        <v>19753</v>
      </c>
      <c r="J1870" s="20" t="s">
        <v>101</v>
      </c>
      <c r="K1870" s="20" t="s">
        <v>14696</v>
      </c>
      <c r="L1870" s="20"/>
      <c r="M1870" s="20"/>
      <c r="N1870" s="20" t="s">
        <v>14698</v>
      </c>
      <c r="O1870" s="20" t="s">
        <v>14772</v>
      </c>
      <c r="P1870" s="20" t="s">
        <v>14700</v>
      </c>
      <c r="Q1870" s="20"/>
      <c r="R1870" s="20"/>
      <c r="S1870" s="20" t="s">
        <v>19754</v>
      </c>
      <c r="T1870" s="20" t="s">
        <v>14846</v>
      </c>
      <c r="U1870" s="20" t="s">
        <v>16103</v>
      </c>
      <c r="V1870" s="20" t="s">
        <v>14791</v>
      </c>
      <c r="W1870" s="20"/>
      <c r="X1870" s="20"/>
      <c r="Y1870" s="20" t="s">
        <v>68</v>
      </c>
      <c r="Z1870" s="20"/>
      <c r="AA1870" s="20" t="s">
        <v>14775</v>
      </c>
      <c r="AB1870" s="20" t="s">
        <v>69</v>
      </c>
      <c r="AC1870" s="20" t="s">
        <v>69</v>
      </c>
      <c r="AD1870" s="20" t="s">
        <v>69</v>
      </c>
      <c r="AE1870" s="20" t="s">
        <v>19755</v>
      </c>
      <c r="AF1870" s="20" t="s">
        <v>68</v>
      </c>
      <c r="AG1870" s="20" t="s">
        <v>19756</v>
      </c>
      <c r="AH1870" s="20"/>
      <c r="AI1870" s="20" t="s">
        <v>14875</v>
      </c>
      <c r="AJ1870" s="20" t="s">
        <v>19757</v>
      </c>
      <c r="AK1870" s="20" t="s">
        <v>19757</v>
      </c>
      <c r="AL1870" s="20" t="s">
        <v>14238</v>
      </c>
      <c r="AM1870" s="20" t="s">
        <v>14910</v>
      </c>
      <c r="AN1870" s="20" t="s">
        <v>108</v>
      </c>
      <c r="AO1870" s="20"/>
    </row>
    <row r="1871" spans="1:41" x14ac:dyDescent="0.2">
      <c r="A1871" s="20" t="s">
        <v>1231</v>
      </c>
      <c r="B1871" s="20" t="s">
        <v>19751</v>
      </c>
      <c r="C1871" s="20" t="s">
        <v>15576</v>
      </c>
      <c r="D1871" s="20" t="s">
        <v>375</v>
      </c>
      <c r="E1871" s="20" t="s">
        <v>1233</v>
      </c>
      <c r="F1871" s="20" t="s">
        <v>475</v>
      </c>
      <c r="G1871" s="20" t="s">
        <v>19752</v>
      </c>
      <c r="H1871" s="20" t="s">
        <v>14852</v>
      </c>
      <c r="I1871" s="20" t="s">
        <v>19753</v>
      </c>
      <c r="J1871" s="20" t="s">
        <v>101</v>
      </c>
      <c r="K1871" s="20" t="s">
        <v>14696</v>
      </c>
      <c r="L1871" s="20"/>
      <c r="M1871" s="20"/>
      <c r="N1871" s="20" t="s">
        <v>14698</v>
      </c>
      <c r="O1871" s="20" t="s">
        <v>14772</v>
      </c>
      <c r="P1871" s="20" t="s">
        <v>14700</v>
      </c>
      <c r="Q1871" s="20"/>
      <c r="R1871" s="20"/>
      <c r="S1871" s="20" t="s">
        <v>19754</v>
      </c>
      <c r="T1871" s="20" t="s">
        <v>14709</v>
      </c>
      <c r="U1871" s="20" t="s">
        <v>14705</v>
      </c>
      <c r="V1871" s="20" t="s">
        <v>14800</v>
      </c>
      <c r="W1871" s="20"/>
      <c r="X1871" s="20"/>
      <c r="Y1871" s="20" t="s">
        <v>68</v>
      </c>
      <c r="Z1871" s="20"/>
      <c r="AA1871" s="20" t="s">
        <v>14775</v>
      </c>
      <c r="AB1871" s="20" t="s">
        <v>69</v>
      </c>
      <c r="AC1871" s="20" t="s">
        <v>69</v>
      </c>
      <c r="AD1871" s="20" t="s">
        <v>69</v>
      </c>
      <c r="AE1871" s="20" t="s">
        <v>19755</v>
      </c>
      <c r="AF1871" s="20" t="s">
        <v>68</v>
      </c>
      <c r="AG1871" s="20" t="s">
        <v>19756</v>
      </c>
      <c r="AH1871" s="20"/>
      <c r="AI1871" s="20" t="s">
        <v>14875</v>
      </c>
      <c r="AJ1871" s="20" t="s">
        <v>19757</v>
      </c>
      <c r="AK1871" s="20" t="s">
        <v>19757</v>
      </c>
      <c r="AL1871" s="20" t="s">
        <v>14238</v>
      </c>
      <c r="AM1871" s="20" t="s">
        <v>14910</v>
      </c>
      <c r="AN1871" s="20" t="s">
        <v>108</v>
      </c>
      <c r="AO1871" s="20"/>
    </row>
    <row r="1872" spans="1:41" x14ac:dyDescent="0.2">
      <c r="A1872" s="20" t="s">
        <v>1231</v>
      </c>
      <c r="B1872" s="20" t="s">
        <v>19751</v>
      </c>
      <c r="C1872" s="20" t="s">
        <v>15576</v>
      </c>
      <c r="D1872" s="20" t="s">
        <v>375</v>
      </c>
      <c r="E1872" s="20" t="s">
        <v>1233</v>
      </c>
      <c r="F1872" s="20" t="s">
        <v>475</v>
      </c>
      <c r="G1872" s="20" t="s">
        <v>19752</v>
      </c>
      <c r="H1872" s="20" t="s">
        <v>14852</v>
      </c>
      <c r="I1872" s="20" t="s">
        <v>19753</v>
      </c>
      <c r="J1872" s="20" t="s">
        <v>101</v>
      </c>
      <c r="K1872" s="20" t="s">
        <v>14696</v>
      </c>
      <c r="L1872" s="20"/>
      <c r="M1872" s="20"/>
      <c r="N1872" s="20" t="s">
        <v>14698</v>
      </c>
      <c r="O1872" s="20" t="s">
        <v>14772</v>
      </c>
      <c r="P1872" s="20" t="s">
        <v>14700</v>
      </c>
      <c r="Q1872" s="20"/>
      <c r="R1872" s="20"/>
      <c r="S1872" s="20" t="s">
        <v>19758</v>
      </c>
      <c r="T1872" s="20" t="s">
        <v>14704</v>
      </c>
      <c r="U1872" s="20" t="s">
        <v>14945</v>
      </c>
      <c r="V1872" s="20" t="s">
        <v>14795</v>
      </c>
      <c r="W1872" s="20"/>
      <c r="X1872" s="20"/>
      <c r="Y1872" s="20" t="s">
        <v>68</v>
      </c>
      <c r="Z1872" s="20"/>
      <c r="AA1872" s="20" t="s">
        <v>14775</v>
      </c>
      <c r="AB1872" s="20" t="s">
        <v>69</v>
      </c>
      <c r="AC1872" s="20" t="s">
        <v>69</v>
      </c>
      <c r="AD1872" s="20" t="s">
        <v>69</v>
      </c>
      <c r="AE1872" s="20" t="s">
        <v>19755</v>
      </c>
      <c r="AF1872" s="20" t="s">
        <v>69</v>
      </c>
      <c r="AG1872" s="20" t="s">
        <v>19759</v>
      </c>
      <c r="AH1872" s="20"/>
      <c r="AI1872" s="20" t="s">
        <v>14875</v>
      </c>
      <c r="AJ1872" s="20"/>
      <c r="AK1872" s="20"/>
      <c r="AL1872" s="20" t="s">
        <v>14238</v>
      </c>
      <c r="AM1872" s="20" t="s">
        <v>14910</v>
      </c>
      <c r="AN1872" s="20" t="s">
        <v>108</v>
      </c>
      <c r="AO1872" s="20"/>
    </row>
    <row r="1873" spans="1:41" x14ac:dyDescent="0.2">
      <c r="A1873" s="20" t="s">
        <v>1231</v>
      </c>
      <c r="B1873" s="20" t="s">
        <v>19751</v>
      </c>
      <c r="C1873" s="20" t="s">
        <v>15576</v>
      </c>
      <c r="D1873" s="20" t="s">
        <v>375</v>
      </c>
      <c r="E1873" s="20" t="s">
        <v>1233</v>
      </c>
      <c r="F1873" s="20" t="s">
        <v>475</v>
      </c>
      <c r="G1873" s="20" t="s">
        <v>19752</v>
      </c>
      <c r="H1873" s="20" t="s">
        <v>14852</v>
      </c>
      <c r="I1873" s="20" t="s">
        <v>19753</v>
      </c>
      <c r="J1873" s="20" t="s">
        <v>101</v>
      </c>
      <c r="K1873" s="20" t="s">
        <v>14696</v>
      </c>
      <c r="L1873" s="20"/>
      <c r="M1873" s="20"/>
      <c r="N1873" s="20" t="s">
        <v>14698</v>
      </c>
      <c r="O1873" s="20" t="s">
        <v>14772</v>
      </c>
      <c r="P1873" s="20" t="s">
        <v>14700</v>
      </c>
      <c r="Q1873" s="20"/>
      <c r="R1873" s="20"/>
      <c r="S1873" s="20" t="s">
        <v>19758</v>
      </c>
      <c r="T1873" s="20" t="s">
        <v>14846</v>
      </c>
      <c r="U1873" s="20" t="s">
        <v>16103</v>
      </c>
      <c r="V1873" s="20" t="s">
        <v>14705</v>
      </c>
      <c r="W1873" s="20"/>
      <c r="X1873" s="20"/>
      <c r="Y1873" s="20" t="s">
        <v>68</v>
      </c>
      <c r="Z1873" s="20"/>
      <c r="AA1873" s="20" t="s">
        <v>14775</v>
      </c>
      <c r="AB1873" s="20" t="s">
        <v>69</v>
      </c>
      <c r="AC1873" s="20" t="s">
        <v>69</v>
      </c>
      <c r="AD1873" s="20" t="s">
        <v>69</v>
      </c>
      <c r="AE1873" s="20" t="s">
        <v>19755</v>
      </c>
      <c r="AF1873" s="20" t="s">
        <v>69</v>
      </c>
      <c r="AG1873" s="20" t="s">
        <v>19759</v>
      </c>
      <c r="AH1873" s="20"/>
      <c r="AI1873" s="20" t="s">
        <v>14875</v>
      </c>
      <c r="AJ1873" s="20"/>
      <c r="AK1873" s="20"/>
      <c r="AL1873" s="20" t="s">
        <v>14238</v>
      </c>
      <c r="AM1873" s="20" t="s">
        <v>14910</v>
      </c>
      <c r="AN1873" s="20" t="s">
        <v>108</v>
      </c>
      <c r="AO1873" s="20"/>
    </row>
    <row r="1874" spans="1:41" x14ac:dyDescent="0.2">
      <c r="A1874" s="20" t="s">
        <v>1231</v>
      </c>
      <c r="B1874" s="20" t="s">
        <v>19751</v>
      </c>
      <c r="C1874" s="20" t="s">
        <v>15576</v>
      </c>
      <c r="D1874" s="20" t="s">
        <v>375</v>
      </c>
      <c r="E1874" s="20" t="s">
        <v>1233</v>
      </c>
      <c r="F1874" s="20" t="s">
        <v>475</v>
      </c>
      <c r="G1874" s="20" t="s">
        <v>19752</v>
      </c>
      <c r="H1874" s="20" t="s">
        <v>14852</v>
      </c>
      <c r="I1874" s="20" t="s">
        <v>19753</v>
      </c>
      <c r="J1874" s="20" t="s">
        <v>101</v>
      </c>
      <c r="K1874" s="20" t="s">
        <v>14696</v>
      </c>
      <c r="L1874" s="20"/>
      <c r="M1874" s="20"/>
      <c r="N1874" s="20" t="s">
        <v>14698</v>
      </c>
      <c r="O1874" s="20" t="s">
        <v>14772</v>
      </c>
      <c r="P1874" s="20" t="s">
        <v>14700</v>
      </c>
      <c r="Q1874" s="20"/>
      <c r="R1874" s="20"/>
      <c r="S1874" s="20" t="s">
        <v>19758</v>
      </c>
      <c r="T1874" s="20" t="s">
        <v>14709</v>
      </c>
      <c r="U1874" s="20" t="s">
        <v>15882</v>
      </c>
      <c r="V1874" s="20" t="s">
        <v>14809</v>
      </c>
      <c r="W1874" s="20"/>
      <c r="X1874" s="20"/>
      <c r="Y1874" s="20" t="s">
        <v>68</v>
      </c>
      <c r="Z1874" s="20"/>
      <c r="AA1874" s="20" t="s">
        <v>14775</v>
      </c>
      <c r="AB1874" s="20" t="s">
        <v>69</v>
      </c>
      <c r="AC1874" s="20" t="s">
        <v>69</v>
      </c>
      <c r="AD1874" s="20" t="s">
        <v>69</v>
      </c>
      <c r="AE1874" s="20" t="s">
        <v>19755</v>
      </c>
      <c r="AF1874" s="20" t="s">
        <v>69</v>
      </c>
      <c r="AG1874" s="20" t="s">
        <v>19759</v>
      </c>
      <c r="AH1874" s="20"/>
      <c r="AI1874" s="20" t="s">
        <v>14875</v>
      </c>
      <c r="AJ1874" s="20"/>
      <c r="AK1874" s="20"/>
      <c r="AL1874" s="20" t="s">
        <v>14238</v>
      </c>
      <c r="AM1874" s="20" t="s">
        <v>14910</v>
      </c>
      <c r="AN1874" s="20" t="s">
        <v>108</v>
      </c>
      <c r="AO1874" s="20"/>
    </row>
    <row r="1875" spans="1:41" x14ac:dyDescent="0.2">
      <c r="A1875" s="20" t="s">
        <v>1231</v>
      </c>
      <c r="B1875" s="20" t="s">
        <v>19751</v>
      </c>
      <c r="C1875" s="20" t="s">
        <v>15576</v>
      </c>
      <c r="D1875" s="20" t="s">
        <v>375</v>
      </c>
      <c r="E1875" s="20" t="s">
        <v>1233</v>
      </c>
      <c r="F1875" s="20" t="s">
        <v>475</v>
      </c>
      <c r="G1875" s="20" t="s">
        <v>19752</v>
      </c>
      <c r="H1875" s="20" t="s">
        <v>14852</v>
      </c>
      <c r="I1875" s="20" t="s">
        <v>19753</v>
      </c>
      <c r="J1875" s="20" t="s">
        <v>101</v>
      </c>
      <c r="K1875" s="20" t="s">
        <v>14696</v>
      </c>
      <c r="L1875" s="20"/>
      <c r="M1875" s="20"/>
      <c r="N1875" s="20" t="s">
        <v>14698</v>
      </c>
      <c r="O1875" s="20" t="s">
        <v>14772</v>
      </c>
      <c r="P1875" s="20" t="s">
        <v>14700</v>
      </c>
      <c r="Q1875" s="20"/>
      <c r="R1875" s="20"/>
      <c r="S1875" s="20" t="s">
        <v>19758</v>
      </c>
      <c r="T1875" s="20" t="s">
        <v>14704</v>
      </c>
      <c r="U1875" s="20" t="s">
        <v>14815</v>
      </c>
      <c r="V1875" s="20" t="s">
        <v>14764</v>
      </c>
      <c r="W1875" s="20"/>
      <c r="X1875" s="20"/>
      <c r="Y1875" s="20" t="s">
        <v>68</v>
      </c>
      <c r="Z1875" s="20"/>
      <c r="AA1875" s="20" t="s">
        <v>14775</v>
      </c>
      <c r="AB1875" s="20" t="s">
        <v>69</v>
      </c>
      <c r="AC1875" s="20" t="s">
        <v>69</v>
      </c>
      <c r="AD1875" s="20" t="s">
        <v>69</v>
      </c>
      <c r="AE1875" s="20" t="s">
        <v>19755</v>
      </c>
      <c r="AF1875" s="20" t="s">
        <v>69</v>
      </c>
      <c r="AG1875" s="20" t="s">
        <v>19760</v>
      </c>
      <c r="AH1875" s="20"/>
      <c r="AI1875" s="20" t="s">
        <v>14875</v>
      </c>
      <c r="AJ1875" s="20"/>
      <c r="AK1875" s="20"/>
      <c r="AL1875" s="20" t="s">
        <v>14238</v>
      </c>
      <c r="AM1875" s="20" t="s">
        <v>14910</v>
      </c>
      <c r="AN1875" s="20" t="s">
        <v>108</v>
      </c>
      <c r="AO1875" s="20"/>
    </row>
    <row r="1876" spans="1:41" x14ac:dyDescent="0.2">
      <c r="A1876" s="20" t="s">
        <v>1231</v>
      </c>
      <c r="B1876" s="20" t="s">
        <v>19751</v>
      </c>
      <c r="C1876" s="20" t="s">
        <v>15576</v>
      </c>
      <c r="D1876" s="20" t="s">
        <v>375</v>
      </c>
      <c r="E1876" s="20" t="s">
        <v>1233</v>
      </c>
      <c r="F1876" s="20" t="s">
        <v>475</v>
      </c>
      <c r="G1876" s="20" t="s">
        <v>19752</v>
      </c>
      <c r="H1876" s="20" t="s">
        <v>14852</v>
      </c>
      <c r="I1876" s="20" t="s">
        <v>19753</v>
      </c>
      <c r="J1876" s="20" t="s">
        <v>101</v>
      </c>
      <c r="K1876" s="20" t="s">
        <v>14696</v>
      </c>
      <c r="L1876" s="20"/>
      <c r="M1876" s="20"/>
      <c r="N1876" s="20" t="s">
        <v>14698</v>
      </c>
      <c r="O1876" s="20" t="s">
        <v>14772</v>
      </c>
      <c r="P1876" s="20" t="s">
        <v>14700</v>
      </c>
      <c r="Q1876" s="20"/>
      <c r="R1876" s="20"/>
      <c r="S1876" s="20" t="s">
        <v>19758</v>
      </c>
      <c r="T1876" s="20" t="s">
        <v>14846</v>
      </c>
      <c r="U1876" s="20" t="s">
        <v>16103</v>
      </c>
      <c r="V1876" s="20" t="s">
        <v>15662</v>
      </c>
      <c r="W1876" s="20"/>
      <c r="X1876" s="20"/>
      <c r="Y1876" s="20" t="s">
        <v>68</v>
      </c>
      <c r="Z1876" s="20"/>
      <c r="AA1876" s="20" t="s">
        <v>14775</v>
      </c>
      <c r="AB1876" s="20" t="s">
        <v>69</v>
      </c>
      <c r="AC1876" s="20" t="s">
        <v>69</v>
      </c>
      <c r="AD1876" s="20" t="s">
        <v>69</v>
      </c>
      <c r="AE1876" s="20" t="s">
        <v>19755</v>
      </c>
      <c r="AF1876" s="20" t="s">
        <v>69</v>
      </c>
      <c r="AG1876" s="20" t="s">
        <v>19760</v>
      </c>
      <c r="AH1876" s="20"/>
      <c r="AI1876" s="20" t="s">
        <v>14875</v>
      </c>
      <c r="AJ1876" s="20"/>
      <c r="AK1876" s="20"/>
      <c r="AL1876" s="20" t="s">
        <v>14238</v>
      </c>
      <c r="AM1876" s="20" t="s">
        <v>14910</v>
      </c>
      <c r="AN1876" s="20" t="s">
        <v>108</v>
      </c>
      <c r="AO1876" s="20"/>
    </row>
    <row r="1877" spans="1:41" x14ac:dyDescent="0.2">
      <c r="A1877" s="20" t="s">
        <v>1231</v>
      </c>
      <c r="B1877" s="20" t="s">
        <v>19751</v>
      </c>
      <c r="C1877" s="20" t="s">
        <v>15576</v>
      </c>
      <c r="D1877" s="20" t="s">
        <v>375</v>
      </c>
      <c r="E1877" s="20" t="s">
        <v>1233</v>
      </c>
      <c r="F1877" s="20" t="s">
        <v>475</v>
      </c>
      <c r="G1877" s="20" t="s">
        <v>19752</v>
      </c>
      <c r="H1877" s="20" t="s">
        <v>14852</v>
      </c>
      <c r="I1877" s="20" t="s">
        <v>19753</v>
      </c>
      <c r="J1877" s="20" t="s">
        <v>101</v>
      </c>
      <c r="K1877" s="20" t="s">
        <v>14696</v>
      </c>
      <c r="L1877" s="20"/>
      <c r="M1877" s="20"/>
      <c r="N1877" s="20" t="s">
        <v>14698</v>
      </c>
      <c r="O1877" s="20" t="s">
        <v>14772</v>
      </c>
      <c r="P1877" s="20" t="s">
        <v>14700</v>
      </c>
      <c r="Q1877" s="20"/>
      <c r="R1877" s="20"/>
      <c r="S1877" s="20" t="s">
        <v>19758</v>
      </c>
      <c r="T1877" s="20" t="s">
        <v>14709</v>
      </c>
      <c r="U1877" s="20" t="s">
        <v>16593</v>
      </c>
      <c r="V1877" s="20" t="s">
        <v>15548</v>
      </c>
      <c r="W1877" s="20"/>
      <c r="X1877" s="20"/>
      <c r="Y1877" s="20" t="s">
        <v>68</v>
      </c>
      <c r="Z1877" s="20"/>
      <c r="AA1877" s="20" t="s">
        <v>14775</v>
      </c>
      <c r="AB1877" s="20" t="s">
        <v>69</v>
      </c>
      <c r="AC1877" s="20" t="s">
        <v>69</v>
      </c>
      <c r="AD1877" s="20" t="s">
        <v>69</v>
      </c>
      <c r="AE1877" s="20" t="s">
        <v>19755</v>
      </c>
      <c r="AF1877" s="20" t="s">
        <v>69</v>
      </c>
      <c r="AG1877" s="20" t="s">
        <v>19760</v>
      </c>
      <c r="AH1877" s="20"/>
      <c r="AI1877" s="20" t="s">
        <v>14875</v>
      </c>
      <c r="AJ1877" s="20"/>
      <c r="AK1877" s="20"/>
      <c r="AL1877" s="20" t="s">
        <v>14238</v>
      </c>
      <c r="AM1877" s="20" t="s">
        <v>14910</v>
      </c>
      <c r="AN1877" s="20" t="s">
        <v>108</v>
      </c>
      <c r="AO1877" s="20"/>
    </row>
    <row r="1878" spans="1:41" x14ac:dyDescent="0.2">
      <c r="A1878" s="20" t="s">
        <v>1231</v>
      </c>
      <c r="B1878" s="20" t="s">
        <v>19751</v>
      </c>
      <c r="C1878" s="20" t="s">
        <v>15576</v>
      </c>
      <c r="D1878" s="20" t="s">
        <v>375</v>
      </c>
      <c r="E1878" s="20" t="s">
        <v>1233</v>
      </c>
      <c r="F1878" s="20" t="s">
        <v>475</v>
      </c>
      <c r="G1878" s="20" t="s">
        <v>19752</v>
      </c>
      <c r="H1878" s="20" t="s">
        <v>14852</v>
      </c>
      <c r="I1878" s="20" t="s">
        <v>19761</v>
      </c>
      <c r="J1878" s="20" t="s">
        <v>101</v>
      </c>
      <c r="K1878" s="20" t="s">
        <v>14696</v>
      </c>
      <c r="L1878" s="20"/>
      <c r="M1878" s="20"/>
      <c r="N1878" s="20" t="s">
        <v>14698</v>
      </c>
      <c r="O1878" s="20" t="s">
        <v>14772</v>
      </c>
      <c r="P1878" s="20" t="s">
        <v>14700</v>
      </c>
      <c r="Q1878" s="20"/>
      <c r="R1878" s="20"/>
      <c r="S1878" s="20" t="s">
        <v>19754</v>
      </c>
      <c r="T1878" s="20" t="s">
        <v>14704</v>
      </c>
      <c r="U1878" s="20" t="s">
        <v>14930</v>
      </c>
      <c r="V1878" s="20" t="s">
        <v>15477</v>
      </c>
      <c r="W1878" s="20"/>
      <c r="X1878" s="20"/>
      <c r="Y1878" s="20" t="s">
        <v>68</v>
      </c>
      <c r="Z1878" s="20"/>
      <c r="AA1878" s="20" t="s">
        <v>14775</v>
      </c>
      <c r="AB1878" s="20" t="s">
        <v>69</v>
      </c>
      <c r="AC1878" s="20" t="s">
        <v>69</v>
      </c>
      <c r="AD1878" s="20" t="s">
        <v>69</v>
      </c>
      <c r="AE1878" s="20" t="s">
        <v>19755</v>
      </c>
      <c r="AF1878" s="20" t="s">
        <v>69</v>
      </c>
      <c r="AG1878" s="20" t="s">
        <v>19762</v>
      </c>
      <c r="AH1878" s="20"/>
      <c r="AI1878" s="20" t="s">
        <v>14875</v>
      </c>
      <c r="AJ1878" s="20" t="s">
        <v>19757</v>
      </c>
      <c r="AK1878" s="20" t="s">
        <v>19757</v>
      </c>
      <c r="AL1878" s="20" t="s">
        <v>14238</v>
      </c>
      <c r="AM1878" s="20" t="s">
        <v>14910</v>
      </c>
      <c r="AN1878" s="20" t="s">
        <v>108</v>
      </c>
      <c r="AO1878" s="20"/>
    </row>
    <row r="1879" spans="1:41" x14ac:dyDescent="0.2">
      <c r="A1879" s="20" t="s">
        <v>1231</v>
      </c>
      <c r="B1879" s="20" t="s">
        <v>19751</v>
      </c>
      <c r="C1879" s="20" t="s">
        <v>15576</v>
      </c>
      <c r="D1879" s="20" t="s">
        <v>375</v>
      </c>
      <c r="E1879" s="20" t="s">
        <v>1233</v>
      </c>
      <c r="F1879" s="20" t="s">
        <v>475</v>
      </c>
      <c r="G1879" s="20" t="s">
        <v>19752</v>
      </c>
      <c r="H1879" s="20" t="s">
        <v>14852</v>
      </c>
      <c r="I1879" s="20" t="s">
        <v>19761</v>
      </c>
      <c r="J1879" s="20" t="s">
        <v>101</v>
      </c>
      <c r="K1879" s="20" t="s">
        <v>14696</v>
      </c>
      <c r="L1879" s="20"/>
      <c r="M1879" s="20"/>
      <c r="N1879" s="20" t="s">
        <v>14698</v>
      </c>
      <c r="O1879" s="20" t="s">
        <v>14772</v>
      </c>
      <c r="P1879" s="20" t="s">
        <v>14700</v>
      </c>
      <c r="Q1879" s="20"/>
      <c r="R1879" s="20"/>
      <c r="S1879" s="20" t="s">
        <v>19754</v>
      </c>
      <c r="T1879" s="20" t="s">
        <v>14846</v>
      </c>
      <c r="U1879" s="20" t="s">
        <v>15648</v>
      </c>
      <c r="V1879" s="20" t="s">
        <v>14860</v>
      </c>
      <c r="W1879" s="20"/>
      <c r="X1879" s="20"/>
      <c r="Y1879" s="20" t="s">
        <v>68</v>
      </c>
      <c r="Z1879" s="20"/>
      <c r="AA1879" s="20" t="s">
        <v>14775</v>
      </c>
      <c r="AB1879" s="20" t="s">
        <v>69</v>
      </c>
      <c r="AC1879" s="20" t="s">
        <v>69</v>
      </c>
      <c r="AD1879" s="20" t="s">
        <v>69</v>
      </c>
      <c r="AE1879" s="20" t="s">
        <v>19755</v>
      </c>
      <c r="AF1879" s="20" t="s">
        <v>69</v>
      </c>
      <c r="AG1879" s="20" t="s">
        <v>19762</v>
      </c>
      <c r="AH1879" s="20"/>
      <c r="AI1879" s="20" t="s">
        <v>14875</v>
      </c>
      <c r="AJ1879" s="20" t="s">
        <v>19757</v>
      </c>
      <c r="AK1879" s="20" t="s">
        <v>19757</v>
      </c>
      <c r="AL1879" s="20" t="s">
        <v>14238</v>
      </c>
      <c r="AM1879" s="20" t="s">
        <v>14910</v>
      </c>
      <c r="AN1879" s="20" t="s">
        <v>108</v>
      </c>
      <c r="AO1879" s="20"/>
    </row>
    <row r="1880" spans="1:41" x14ac:dyDescent="0.2">
      <c r="A1880" s="20" t="s">
        <v>1231</v>
      </c>
      <c r="B1880" s="20" t="s">
        <v>19751</v>
      </c>
      <c r="C1880" s="20" t="s">
        <v>15576</v>
      </c>
      <c r="D1880" s="20" t="s">
        <v>375</v>
      </c>
      <c r="E1880" s="20" t="s">
        <v>1233</v>
      </c>
      <c r="F1880" s="20" t="s">
        <v>475</v>
      </c>
      <c r="G1880" s="20" t="s">
        <v>19752</v>
      </c>
      <c r="H1880" s="20" t="s">
        <v>14852</v>
      </c>
      <c r="I1880" s="20" t="s">
        <v>19761</v>
      </c>
      <c r="J1880" s="20" t="s">
        <v>101</v>
      </c>
      <c r="K1880" s="20" t="s">
        <v>14696</v>
      </c>
      <c r="L1880" s="20"/>
      <c r="M1880" s="20"/>
      <c r="N1880" s="20" t="s">
        <v>14698</v>
      </c>
      <c r="O1880" s="20" t="s">
        <v>14772</v>
      </c>
      <c r="P1880" s="20" t="s">
        <v>14700</v>
      </c>
      <c r="Q1880" s="20"/>
      <c r="R1880" s="20"/>
      <c r="S1880" s="20" t="s">
        <v>19754</v>
      </c>
      <c r="T1880" s="20" t="s">
        <v>14709</v>
      </c>
      <c r="U1880" s="20" t="s">
        <v>15882</v>
      </c>
      <c r="V1880" s="20" t="s">
        <v>17932</v>
      </c>
      <c r="W1880" s="20"/>
      <c r="X1880" s="20"/>
      <c r="Y1880" s="20" t="s">
        <v>68</v>
      </c>
      <c r="Z1880" s="20"/>
      <c r="AA1880" s="20" t="s">
        <v>14775</v>
      </c>
      <c r="AB1880" s="20" t="s">
        <v>69</v>
      </c>
      <c r="AC1880" s="20" t="s">
        <v>69</v>
      </c>
      <c r="AD1880" s="20" t="s">
        <v>69</v>
      </c>
      <c r="AE1880" s="20" t="s">
        <v>19755</v>
      </c>
      <c r="AF1880" s="20" t="s">
        <v>69</v>
      </c>
      <c r="AG1880" s="20" t="s">
        <v>19762</v>
      </c>
      <c r="AH1880" s="20"/>
      <c r="AI1880" s="20" t="s">
        <v>14875</v>
      </c>
      <c r="AJ1880" s="20" t="s">
        <v>19757</v>
      </c>
      <c r="AK1880" s="20" t="s">
        <v>19757</v>
      </c>
      <c r="AL1880" s="20" t="s">
        <v>14238</v>
      </c>
      <c r="AM1880" s="20" t="s">
        <v>14910</v>
      </c>
      <c r="AN1880" s="20" t="s">
        <v>108</v>
      </c>
      <c r="AO1880" s="20"/>
    </row>
    <row r="1881" spans="1:41" x14ac:dyDescent="0.2">
      <c r="A1881" s="20" t="s">
        <v>1231</v>
      </c>
      <c r="B1881" s="20" t="s">
        <v>19751</v>
      </c>
      <c r="C1881" s="20" t="s">
        <v>15576</v>
      </c>
      <c r="D1881" s="20" t="s">
        <v>375</v>
      </c>
      <c r="E1881" s="20" t="s">
        <v>1233</v>
      </c>
      <c r="F1881" s="20" t="s">
        <v>475</v>
      </c>
      <c r="G1881" s="20" t="s">
        <v>19752</v>
      </c>
      <c r="H1881" s="20" t="s">
        <v>14852</v>
      </c>
      <c r="I1881" s="20" t="s">
        <v>19761</v>
      </c>
      <c r="J1881" s="20" t="s">
        <v>101</v>
      </c>
      <c r="K1881" s="20" t="s">
        <v>14696</v>
      </c>
      <c r="L1881" s="20"/>
      <c r="M1881" s="20"/>
      <c r="N1881" s="20" t="s">
        <v>14698</v>
      </c>
      <c r="O1881" s="20" t="s">
        <v>14772</v>
      </c>
      <c r="P1881" s="20" t="s">
        <v>14700</v>
      </c>
      <c r="Q1881" s="20"/>
      <c r="R1881" s="20"/>
      <c r="S1881" s="20" t="s">
        <v>19758</v>
      </c>
      <c r="T1881" s="20" t="s">
        <v>14704</v>
      </c>
      <c r="U1881" s="20" t="s">
        <v>15095</v>
      </c>
      <c r="V1881" s="20" t="s">
        <v>15473</v>
      </c>
      <c r="W1881" s="20"/>
      <c r="X1881" s="20"/>
      <c r="Y1881" s="20" t="s">
        <v>68</v>
      </c>
      <c r="Z1881" s="20"/>
      <c r="AA1881" s="20" t="s">
        <v>14775</v>
      </c>
      <c r="AB1881" s="20" t="s">
        <v>69</v>
      </c>
      <c r="AC1881" s="20" t="s">
        <v>69</v>
      </c>
      <c r="AD1881" s="20" t="s">
        <v>69</v>
      </c>
      <c r="AE1881" s="20" t="s">
        <v>19755</v>
      </c>
      <c r="AF1881" s="20" t="s">
        <v>69</v>
      </c>
      <c r="AG1881" s="20" t="s">
        <v>19763</v>
      </c>
      <c r="AH1881" s="20"/>
      <c r="AI1881" s="20" t="s">
        <v>14875</v>
      </c>
      <c r="AJ1881" s="20"/>
      <c r="AK1881" s="20"/>
      <c r="AL1881" s="20" t="s">
        <v>14238</v>
      </c>
      <c r="AM1881" s="20" t="s">
        <v>14910</v>
      </c>
      <c r="AN1881" s="20" t="s">
        <v>108</v>
      </c>
      <c r="AO1881" s="20"/>
    </row>
    <row r="1882" spans="1:41" x14ac:dyDescent="0.2">
      <c r="A1882" s="20" t="s">
        <v>1231</v>
      </c>
      <c r="B1882" s="20" t="s">
        <v>19751</v>
      </c>
      <c r="C1882" s="20" t="s">
        <v>15576</v>
      </c>
      <c r="D1882" s="20" t="s">
        <v>375</v>
      </c>
      <c r="E1882" s="20" t="s">
        <v>1233</v>
      </c>
      <c r="F1882" s="20" t="s">
        <v>475</v>
      </c>
      <c r="G1882" s="20" t="s">
        <v>19752</v>
      </c>
      <c r="H1882" s="20" t="s">
        <v>14852</v>
      </c>
      <c r="I1882" s="20" t="s">
        <v>19761</v>
      </c>
      <c r="J1882" s="20" t="s">
        <v>101</v>
      </c>
      <c r="K1882" s="20" t="s">
        <v>14696</v>
      </c>
      <c r="L1882" s="20"/>
      <c r="M1882" s="20"/>
      <c r="N1882" s="20" t="s">
        <v>14698</v>
      </c>
      <c r="O1882" s="20" t="s">
        <v>14772</v>
      </c>
      <c r="P1882" s="20" t="s">
        <v>14700</v>
      </c>
      <c r="Q1882" s="20"/>
      <c r="R1882" s="20"/>
      <c r="S1882" s="20" t="s">
        <v>19758</v>
      </c>
      <c r="T1882" s="20" t="s">
        <v>14846</v>
      </c>
      <c r="U1882" s="20" t="s">
        <v>15671</v>
      </c>
      <c r="V1882" s="20" t="s">
        <v>16001</v>
      </c>
      <c r="W1882" s="20"/>
      <c r="X1882" s="20"/>
      <c r="Y1882" s="20" t="s">
        <v>68</v>
      </c>
      <c r="Z1882" s="20"/>
      <c r="AA1882" s="20" t="s">
        <v>14775</v>
      </c>
      <c r="AB1882" s="20" t="s">
        <v>69</v>
      </c>
      <c r="AC1882" s="20" t="s">
        <v>69</v>
      </c>
      <c r="AD1882" s="20" t="s">
        <v>69</v>
      </c>
      <c r="AE1882" s="20" t="s">
        <v>19755</v>
      </c>
      <c r="AF1882" s="20" t="s">
        <v>69</v>
      </c>
      <c r="AG1882" s="20" t="s">
        <v>19763</v>
      </c>
      <c r="AH1882" s="20"/>
      <c r="AI1882" s="20" t="s">
        <v>14875</v>
      </c>
      <c r="AJ1882" s="20"/>
      <c r="AK1882" s="20"/>
      <c r="AL1882" s="20" t="s">
        <v>14238</v>
      </c>
      <c r="AM1882" s="20" t="s">
        <v>14910</v>
      </c>
      <c r="AN1882" s="20" t="s">
        <v>108</v>
      </c>
      <c r="AO1882" s="20"/>
    </row>
    <row r="1883" spans="1:41" x14ac:dyDescent="0.2">
      <c r="A1883" s="20" t="s">
        <v>1231</v>
      </c>
      <c r="B1883" s="20" t="s">
        <v>19751</v>
      </c>
      <c r="C1883" s="20" t="s">
        <v>15576</v>
      </c>
      <c r="D1883" s="20" t="s">
        <v>375</v>
      </c>
      <c r="E1883" s="20" t="s">
        <v>1233</v>
      </c>
      <c r="F1883" s="20" t="s">
        <v>475</v>
      </c>
      <c r="G1883" s="20" t="s">
        <v>19752</v>
      </c>
      <c r="H1883" s="20" t="s">
        <v>14852</v>
      </c>
      <c r="I1883" s="20" t="s">
        <v>19761</v>
      </c>
      <c r="J1883" s="20" t="s">
        <v>101</v>
      </c>
      <c r="K1883" s="20" t="s">
        <v>14696</v>
      </c>
      <c r="L1883" s="20"/>
      <c r="M1883" s="20"/>
      <c r="N1883" s="20" t="s">
        <v>14698</v>
      </c>
      <c r="O1883" s="20" t="s">
        <v>14772</v>
      </c>
      <c r="P1883" s="20" t="s">
        <v>14700</v>
      </c>
      <c r="Q1883" s="20"/>
      <c r="R1883" s="20"/>
      <c r="S1883" s="20" t="s">
        <v>19758</v>
      </c>
      <c r="T1883" s="20" t="s">
        <v>14709</v>
      </c>
      <c r="U1883" s="20" t="s">
        <v>14705</v>
      </c>
      <c r="V1883" s="20" t="s">
        <v>15556</v>
      </c>
      <c r="W1883" s="20"/>
      <c r="X1883" s="20"/>
      <c r="Y1883" s="20" t="s">
        <v>68</v>
      </c>
      <c r="Z1883" s="20"/>
      <c r="AA1883" s="20" t="s">
        <v>14775</v>
      </c>
      <c r="AB1883" s="20" t="s">
        <v>69</v>
      </c>
      <c r="AC1883" s="20" t="s">
        <v>69</v>
      </c>
      <c r="AD1883" s="20" t="s">
        <v>69</v>
      </c>
      <c r="AE1883" s="20" t="s">
        <v>19755</v>
      </c>
      <c r="AF1883" s="20" t="s">
        <v>69</v>
      </c>
      <c r="AG1883" s="20" t="s">
        <v>19763</v>
      </c>
      <c r="AH1883" s="20"/>
      <c r="AI1883" s="20" t="s">
        <v>14875</v>
      </c>
      <c r="AJ1883" s="20"/>
      <c r="AK1883" s="20"/>
      <c r="AL1883" s="20" t="s">
        <v>14238</v>
      </c>
      <c r="AM1883" s="20" t="s">
        <v>14910</v>
      </c>
      <c r="AN1883" s="20" t="s">
        <v>108</v>
      </c>
      <c r="AO1883" s="20"/>
    </row>
    <row r="1884" spans="1:41" x14ac:dyDescent="0.2">
      <c r="A1884" s="20" t="s">
        <v>1231</v>
      </c>
      <c r="B1884" s="20" t="s">
        <v>19751</v>
      </c>
      <c r="C1884" s="20" t="s">
        <v>15576</v>
      </c>
      <c r="D1884" s="20" t="s">
        <v>375</v>
      </c>
      <c r="E1884" s="20" t="s">
        <v>1233</v>
      </c>
      <c r="F1884" s="20" t="s">
        <v>475</v>
      </c>
      <c r="G1884" s="20" t="s">
        <v>19752</v>
      </c>
      <c r="H1884" s="20" t="s">
        <v>14852</v>
      </c>
      <c r="I1884" s="20" t="s">
        <v>19761</v>
      </c>
      <c r="J1884" s="20" t="s">
        <v>101</v>
      </c>
      <c r="K1884" s="20" t="s">
        <v>14696</v>
      </c>
      <c r="L1884" s="20"/>
      <c r="M1884" s="20"/>
      <c r="N1884" s="20" t="s">
        <v>14698</v>
      </c>
      <c r="O1884" s="20" t="s">
        <v>14772</v>
      </c>
      <c r="P1884" s="20" t="s">
        <v>14700</v>
      </c>
      <c r="Q1884" s="20"/>
      <c r="R1884" s="20"/>
      <c r="S1884" s="20" t="s">
        <v>19758</v>
      </c>
      <c r="T1884" s="20" t="s">
        <v>14704</v>
      </c>
      <c r="U1884" s="20" t="s">
        <v>14832</v>
      </c>
      <c r="V1884" s="20" t="s">
        <v>14795</v>
      </c>
      <c r="W1884" s="20"/>
      <c r="X1884" s="20"/>
      <c r="Y1884" s="20" t="s">
        <v>68</v>
      </c>
      <c r="Z1884" s="20"/>
      <c r="AA1884" s="20" t="s">
        <v>14775</v>
      </c>
      <c r="AB1884" s="20" t="s">
        <v>69</v>
      </c>
      <c r="AC1884" s="20" t="s">
        <v>69</v>
      </c>
      <c r="AD1884" s="20" t="s">
        <v>69</v>
      </c>
      <c r="AE1884" s="20" t="s">
        <v>19755</v>
      </c>
      <c r="AF1884" s="20" t="s">
        <v>69</v>
      </c>
      <c r="AG1884" s="20" t="s">
        <v>19764</v>
      </c>
      <c r="AH1884" s="20"/>
      <c r="AI1884" s="20" t="s">
        <v>14875</v>
      </c>
      <c r="AJ1884" s="20"/>
      <c r="AK1884" s="20"/>
      <c r="AL1884" s="20" t="s">
        <v>14238</v>
      </c>
      <c r="AM1884" s="20" t="s">
        <v>14910</v>
      </c>
      <c r="AN1884" s="20" t="s">
        <v>108</v>
      </c>
      <c r="AO1884" s="20"/>
    </row>
    <row r="1885" spans="1:41" x14ac:dyDescent="0.2">
      <c r="A1885" s="20" t="s">
        <v>1231</v>
      </c>
      <c r="B1885" s="20" t="s">
        <v>19751</v>
      </c>
      <c r="C1885" s="20" t="s">
        <v>15576</v>
      </c>
      <c r="D1885" s="20" t="s">
        <v>375</v>
      </c>
      <c r="E1885" s="20" t="s">
        <v>1233</v>
      </c>
      <c r="F1885" s="20" t="s">
        <v>475</v>
      </c>
      <c r="G1885" s="20" t="s">
        <v>19752</v>
      </c>
      <c r="H1885" s="20" t="s">
        <v>14852</v>
      </c>
      <c r="I1885" s="20" t="s">
        <v>19761</v>
      </c>
      <c r="J1885" s="20" t="s">
        <v>101</v>
      </c>
      <c r="K1885" s="20" t="s">
        <v>14696</v>
      </c>
      <c r="L1885" s="20"/>
      <c r="M1885" s="20"/>
      <c r="N1885" s="20" t="s">
        <v>14698</v>
      </c>
      <c r="O1885" s="20" t="s">
        <v>14772</v>
      </c>
      <c r="P1885" s="20" t="s">
        <v>14700</v>
      </c>
      <c r="Q1885" s="20"/>
      <c r="R1885" s="20"/>
      <c r="S1885" s="20" t="s">
        <v>19758</v>
      </c>
      <c r="T1885" s="20" t="s">
        <v>14846</v>
      </c>
      <c r="U1885" s="20" t="s">
        <v>15648</v>
      </c>
      <c r="V1885" s="20" t="s">
        <v>18111</v>
      </c>
      <c r="W1885" s="20"/>
      <c r="X1885" s="20"/>
      <c r="Y1885" s="20" t="s">
        <v>68</v>
      </c>
      <c r="Z1885" s="20"/>
      <c r="AA1885" s="20" t="s">
        <v>14775</v>
      </c>
      <c r="AB1885" s="20" t="s">
        <v>69</v>
      </c>
      <c r="AC1885" s="20" t="s">
        <v>69</v>
      </c>
      <c r="AD1885" s="20" t="s">
        <v>69</v>
      </c>
      <c r="AE1885" s="20" t="s">
        <v>19755</v>
      </c>
      <c r="AF1885" s="20" t="s">
        <v>69</v>
      </c>
      <c r="AG1885" s="20" t="s">
        <v>19764</v>
      </c>
      <c r="AH1885" s="20"/>
      <c r="AI1885" s="20" t="s">
        <v>14875</v>
      </c>
      <c r="AJ1885" s="20"/>
      <c r="AK1885" s="20"/>
      <c r="AL1885" s="20" t="s">
        <v>14238</v>
      </c>
      <c r="AM1885" s="20" t="s">
        <v>14910</v>
      </c>
      <c r="AN1885" s="20" t="s">
        <v>108</v>
      </c>
      <c r="AO1885" s="20"/>
    </row>
    <row r="1886" spans="1:41" x14ac:dyDescent="0.2">
      <c r="A1886" s="20" t="s">
        <v>1231</v>
      </c>
      <c r="B1886" s="20" t="s">
        <v>19751</v>
      </c>
      <c r="C1886" s="20" t="s">
        <v>15576</v>
      </c>
      <c r="D1886" s="20" t="s">
        <v>375</v>
      </c>
      <c r="E1886" s="20" t="s">
        <v>1233</v>
      </c>
      <c r="F1886" s="20" t="s">
        <v>475</v>
      </c>
      <c r="G1886" s="20" t="s">
        <v>19752</v>
      </c>
      <c r="H1886" s="20" t="s">
        <v>14852</v>
      </c>
      <c r="I1886" s="20" t="s">
        <v>19761</v>
      </c>
      <c r="J1886" s="20" t="s">
        <v>101</v>
      </c>
      <c r="K1886" s="20" t="s">
        <v>14696</v>
      </c>
      <c r="L1886" s="20"/>
      <c r="M1886" s="20"/>
      <c r="N1886" s="20" t="s">
        <v>14698</v>
      </c>
      <c r="O1886" s="20" t="s">
        <v>14772</v>
      </c>
      <c r="P1886" s="20" t="s">
        <v>14700</v>
      </c>
      <c r="Q1886" s="20"/>
      <c r="R1886" s="20"/>
      <c r="S1886" s="20" t="s">
        <v>19758</v>
      </c>
      <c r="T1886" s="20" t="s">
        <v>14709</v>
      </c>
      <c r="U1886" s="20" t="s">
        <v>14705</v>
      </c>
      <c r="V1886" s="20" t="s">
        <v>15882</v>
      </c>
      <c r="W1886" s="20"/>
      <c r="X1886" s="20"/>
      <c r="Y1886" s="20" t="s">
        <v>68</v>
      </c>
      <c r="Z1886" s="20"/>
      <c r="AA1886" s="20" t="s">
        <v>14775</v>
      </c>
      <c r="AB1886" s="20" t="s">
        <v>69</v>
      </c>
      <c r="AC1886" s="20" t="s">
        <v>69</v>
      </c>
      <c r="AD1886" s="20" t="s">
        <v>69</v>
      </c>
      <c r="AE1886" s="20" t="s">
        <v>19755</v>
      </c>
      <c r="AF1886" s="20" t="s">
        <v>69</v>
      </c>
      <c r="AG1886" s="20" t="s">
        <v>19764</v>
      </c>
      <c r="AH1886" s="20"/>
      <c r="AI1886" s="20" t="s">
        <v>14875</v>
      </c>
      <c r="AJ1886" s="20"/>
      <c r="AK1886" s="20"/>
      <c r="AL1886" s="20" t="s">
        <v>14238</v>
      </c>
      <c r="AM1886" s="20" t="s">
        <v>14910</v>
      </c>
      <c r="AN1886" s="20" t="s">
        <v>108</v>
      </c>
      <c r="AO1886" s="20"/>
    </row>
    <row r="1887" spans="1:41" x14ac:dyDescent="0.2">
      <c r="A1887" s="20" t="s">
        <v>1231</v>
      </c>
      <c r="B1887" s="20" t="s">
        <v>19751</v>
      </c>
      <c r="C1887" s="20" t="s">
        <v>15576</v>
      </c>
      <c r="D1887" s="20" t="s">
        <v>375</v>
      </c>
      <c r="E1887" s="20" t="s">
        <v>1233</v>
      </c>
      <c r="F1887" s="20" t="s">
        <v>475</v>
      </c>
      <c r="G1887" s="20" t="s">
        <v>19752</v>
      </c>
      <c r="H1887" s="20" t="s">
        <v>14852</v>
      </c>
      <c r="I1887" s="20" t="s">
        <v>19765</v>
      </c>
      <c r="J1887" s="20" t="s">
        <v>101</v>
      </c>
      <c r="K1887" s="20" t="s">
        <v>14696</v>
      </c>
      <c r="L1887" s="20"/>
      <c r="M1887" s="20"/>
      <c r="N1887" s="20" t="s">
        <v>14698</v>
      </c>
      <c r="O1887" s="20" t="s">
        <v>14772</v>
      </c>
      <c r="P1887" s="20" t="s">
        <v>14700</v>
      </c>
      <c r="Q1887" s="20"/>
      <c r="R1887" s="20"/>
      <c r="S1887" s="20" t="s">
        <v>19754</v>
      </c>
      <c r="T1887" s="20" t="s">
        <v>14704</v>
      </c>
      <c r="U1887" s="20" t="s">
        <v>14856</v>
      </c>
      <c r="V1887" s="20" t="s">
        <v>14930</v>
      </c>
      <c r="W1887" s="20"/>
      <c r="X1887" s="20"/>
      <c r="Y1887" s="20" t="s">
        <v>68</v>
      </c>
      <c r="Z1887" s="20"/>
      <c r="AA1887" s="20" t="s">
        <v>14775</v>
      </c>
      <c r="AB1887" s="20" t="s">
        <v>69</v>
      </c>
      <c r="AC1887" s="20" t="s">
        <v>69</v>
      </c>
      <c r="AD1887" s="20" t="s">
        <v>69</v>
      </c>
      <c r="AE1887" s="20" t="s">
        <v>19755</v>
      </c>
      <c r="AF1887" s="20" t="s">
        <v>69</v>
      </c>
      <c r="AG1887" s="20" t="s">
        <v>19766</v>
      </c>
      <c r="AH1887" s="20"/>
      <c r="AI1887" s="20" t="s">
        <v>14875</v>
      </c>
      <c r="AJ1887" s="20" t="s">
        <v>19757</v>
      </c>
      <c r="AK1887" s="20" t="s">
        <v>19757</v>
      </c>
      <c r="AL1887" s="20" t="s">
        <v>14238</v>
      </c>
      <c r="AM1887" s="20" t="s">
        <v>14910</v>
      </c>
      <c r="AN1887" s="20" t="s">
        <v>108</v>
      </c>
      <c r="AO1887" s="20"/>
    </row>
    <row r="1888" spans="1:41" x14ac:dyDescent="0.2">
      <c r="A1888" s="20" t="s">
        <v>1231</v>
      </c>
      <c r="B1888" s="20" t="s">
        <v>19751</v>
      </c>
      <c r="C1888" s="20" t="s">
        <v>15576</v>
      </c>
      <c r="D1888" s="20" t="s">
        <v>375</v>
      </c>
      <c r="E1888" s="20" t="s">
        <v>1233</v>
      </c>
      <c r="F1888" s="20" t="s">
        <v>475</v>
      </c>
      <c r="G1888" s="20" t="s">
        <v>19752</v>
      </c>
      <c r="H1888" s="20" t="s">
        <v>14852</v>
      </c>
      <c r="I1888" s="20" t="s">
        <v>19765</v>
      </c>
      <c r="J1888" s="20" t="s">
        <v>101</v>
      </c>
      <c r="K1888" s="20" t="s">
        <v>14696</v>
      </c>
      <c r="L1888" s="20"/>
      <c r="M1888" s="20"/>
      <c r="N1888" s="20" t="s">
        <v>14698</v>
      </c>
      <c r="O1888" s="20" t="s">
        <v>14772</v>
      </c>
      <c r="P1888" s="20" t="s">
        <v>14700</v>
      </c>
      <c r="Q1888" s="20"/>
      <c r="R1888" s="20"/>
      <c r="S1888" s="20" t="s">
        <v>19754</v>
      </c>
      <c r="T1888" s="20" t="s">
        <v>14846</v>
      </c>
      <c r="U1888" s="20" t="s">
        <v>15671</v>
      </c>
      <c r="V1888" s="20" t="s">
        <v>16007</v>
      </c>
      <c r="W1888" s="20"/>
      <c r="X1888" s="20"/>
      <c r="Y1888" s="20" t="s">
        <v>68</v>
      </c>
      <c r="Z1888" s="20"/>
      <c r="AA1888" s="20" t="s">
        <v>14775</v>
      </c>
      <c r="AB1888" s="20" t="s">
        <v>69</v>
      </c>
      <c r="AC1888" s="20" t="s">
        <v>69</v>
      </c>
      <c r="AD1888" s="20" t="s">
        <v>69</v>
      </c>
      <c r="AE1888" s="20" t="s">
        <v>19755</v>
      </c>
      <c r="AF1888" s="20" t="s">
        <v>69</v>
      </c>
      <c r="AG1888" s="20" t="s">
        <v>19766</v>
      </c>
      <c r="AH1888" s="20"/>
      <c r="AI1888" s="20" t="s">
        <v>14875</v>
      </c>
      <c r="AJ1888" s="20" t="s">
        <v>19757</v>
      </c>
      <c r="AK1888" s="20" t="s">
        <v>19757</v>
      </c>
      <c r="AL1888" s="20" t="s">
        <v>14238</v>
      </c>
      <c r="AM1888" s="20" t="s">
        <v>14910</v>
      </c>
      <c r="AN1888" s="20" t="s">
        <v>108</v>
      </c>
      <c r="AO1888" s="20"/>
    </row>
    <row r="1889" spans="1:41" x14ac:dyDescent="0.2">
      <c r="A1889" s="20" t="s">
        <v>1231</v>
      </c>
      <c r="B1889" s="20" t="s">
        <v>19751</v>
      </c>
      <c r="C1889" s="20" t="s">
        <v>15576</v>
      </c>
      <c r="D1889" s="20" t="s">
        <v>375</v>
      </c>
      <c r="E1889" s="20" t="s">
        <v>1233</v>
      </c>
      <c r="F1889" s="20" t="s">
        <v>475</v>
      </c>
      <c r="G1889" s="20" t="s">
        <v>19752</v>
      </c>
      <c r="H1889" s="20" t="s">
        <v>14852</v>
      </c>
      <c r="I1889" s="20" t="s">
        <v>19765</v>
      </c>
      <c r="J1889" s="20" t="s">
        <v>101</v>
      </c>
      <c r="K1889" s="20" t="s">
        <v>14696</v>
      </c>
      <c r="L1889" s="20"/>
      <c r="M1889" s="20"/>
      <c r="N1889" s="20" t="s">
        <v>14698</v>
      </c>
      <c r="O1889" s="20" t="s">
        <v>14772</v>
      </c>
      <c r="P1889" s="20" t="s">
        <v>14700</v>
      </c>
      <c r="Q1889" s="20"/>
      <c r="R1889" s="20"/>
      <c r="S1889" s="20" t="s">
        <v>19754</v>
      </c>
      <c r="T1889" s="20" t="s">
        <v>14709</v>
      </c>
      <c r="U1889" s="20" t="s">
        <v>16593</v>
      </c>
      <c r="V1889" s="20" t="s">
        <v>15068</v>
      </c>
      <c r="W1889" s="20"/>
      <c r="X1889" s="20"/>
      <c r="Y1889" s="20" t="s">
        <v>68</v>
      </c>
      <c r="Z1889" s="20"/>
      <c r="AA1889" s="20" t="s">
        <v>14775</v>
      </c>
      <c r="AB1889" s="20" t="s">
        <v>69</v>
      </c>
      <c r="AC1889" s="20" t="s">
        <v>69</v>
      </c>
      <c r="AD1889" s="20" t="s">
        <v>69</v>
      </c>
      <c r="AE1889" s="20" t="s">
        <v>19755</v>
      </c>
      <c r="AF1889" s="20" t="s">
        <v>69</v>
      </c>
      <c r="AG1889" s="20" t="s">
        <v>19766</v>
      </c>
      <c r="AH1889" s="20"/>
      <c r="AI1889" s="20" t="s">
        <v>14875</v>
      </c>
      <c r="AJ1889" s="20" t="s">
        <v>19757</v>
      </c>
      <c r="AK1889" s="20" t="s">
        <v>19757</v>
      </c>
      <c r="AL1889" s="20" t="s">
        <v>14238</v>
      </c>
      <c r="AM1889" s="20" t="s">
        <v>14910</v>
      </c>
      <c r="AN1889" s="20" t="s">
        <v>108</v>
      </c>
      <c r="AO1889" s="20"/>
    </row>
    <row r="1890" spans="1:41" x14ac:dyDescent="0.2">
      <c r="A1890" s="20" t="s">
        <v>1231</v>
      </c>
      <c r="B1890" s="20" t="s">
        <v>19751</v>
      </c>
      <c r="C1890" s="20" t="s">
        <v>15576</v>
      </c>
      <c r="D1890" s="20" t="s">
        <v>375</v>
      </c>
      <c r="E1890" s="20" t="s">
        <v>1233</v>
      </c>
      <c r="F1890" s="20" t="s">
        <v>475</v>
      </c>
      <c r="G1890" s="20" t="s">
        <v>19752</v>
      </c>
      <c r="H1890" s="20" t="s">
        <v>14852</v>
      </c>
      <c r="I1890" s="20" t="s">
        <v>19765</v>
      </c>
      <c r="J1890" s="20" t="s">
        <v>101</v>
      </c>
      <c r="K1890" s="20" t="s">
        <v>14696</v>
      </c>
      <c r="L1890" s="20"/>
      <c r="M1890" s="20"/>
      <c r="N1890" s="20" t="s">
        <v>14698</v>
      </c>
      <c r="O1890" s="20" t="s">
        <v>14772</v>
      </c>
      <c r="P1890" s="20" t="s">
        <v>14700</v>
      </c>
      <c r="Q1890" s="20"/>
      <c r="R1890" s="20"/>
      <c r="S1890" s="20" t="s">
        <v>19758</v>
      </c>
      <c r="T1890" s="20" t="s">
        <v>14704</v>
      </c>
      <c r="U1890" s="20" t="s">
        <v>15078</v>
      </c>
      <c r="V1890" s="20" t="s">
        <v>14930</v>
      </c>
      <c r="W1890" s="20"/>
      <c r="X1890" s="20"/>
      <c r="Y1890" s="20" t="s">
        <v>68</v>
      </c>
      <c r="Z1890" s="20"/>
      <c r="AA1890" s="20" t="s">
        <v>14775</v>
      </c>
      <c r="AB1890" s="20" t="s">
        <v>69</v>
      </c>
      <c r="AC1890" s="20" t="s">
        <v>69</v>
      </c>
      <c r="AD1890" s="20" t="s">
        <v>69</v>
      </c>
      <c r="AE1890" s="20" t="s">
        <v>19755</v>
      </c>
      <c r="AF1890" s="20" t="s">
        <v>69</v>
      </c>
      <c r="AG1890" s="20" t="s">
        <v>19767</v>
      </c>
      <c r="AH1890" s="20"/>
      <c r="AI1890" s="20" t="s">
        <v>14875</v>
      </c>
      <c r="AJ1890" s="20"/>
      <c r="AK1890" s="20"/>
      <c r="AL1890" s="20" t="s">
        <v>14238</v>
      </c>
      <c r="AM1890" s="20" t="s">
        <v>14910</v>
      </c>
      <c r="AN1890" s="20" t="s">
        <v>108</v>
      </c>
      <c r="AO1890" s="20"/>
    </row>
    <row r="1891" spans="1:41" x14ac:dyDescent="0.2">
      <c r="A1891" s="20" t="s">
        <v>1231</v>
      </c>
      <c r="B1891" s="20" t="s">
        <v>19751</v>
      </c>
      <c r="C1891" s="20" t="s">
        <v>15576</v>
      </c>
      <c r="D1891" s="20" t="s">
        <v>375</v>
      </c>
      <c r="E1891" s="20" t="s">
        <v>1233</v>
      </c>
      <c r="F1891" s="20" t="s">
        <v>475</v>
      </c>
      <c r="G1891" s="20" t="s">
        <v>19752</v>
      </c>
      <c r="H1891" s="20" t="s">
        <v>14852</v>
      </c>
      <c r="I1891" s="20" t="s">
        <v>19765</v>
      </c>
      <c r="J1891" s="20" t="s">
        <v>101</v>
      </c>
      <c r="K1891" s="20" t="s">
        <v>14696</v>
      </c>
      <c r="L1891" s="20"/>
      <c r="M1891" s="20"/>
      <c r="N1891" s="20" t="s">
        <v>14698</v>
      </c>
      <c r="O1891" s="20" t="s">
        <v>14772</v>
      </c>
      <c r="P1891" s="20" t="s">
        <v>14700</v>
      </c>
      <c r="Q1891" s="20"/>
      <c r="R1891" s="20"/>
      <c r="S1891" s="20" t="s">
        <v>19758</v>
      </c>
      <c r="T1891" s="20" t="s">
        <v>14846</v>
      </c>
      <c r="U1891" s="20" t="s">
        <v>15648</v>
      </c>
      <c r="V1891" s="20" t="s">
        <v>15662</v>
      </c>
      <c r="W1891" s="20"/>
      <c r="X1891" s="20"/>
      <c r="Y1891" s="20" t="s">
        <v>68</v>
      </c>
      <c r="Z1891" s="20"/>
      <c r="AA1891" s="20" t="s">
        <v>14775</v>
      </c>
      <c r="AB1891" s="20" t="s">
        <v>69</v>
      </c>
      <c r="AC1891" s="20" t="s">
        <v>69</v>
      </c>
      <c r="AD1891" s="20" t="s">
        <v>69</v>
      </c>
      <c r="AE1891" s="20" t="s">
        <v>19755</v>
      </c>
      <c r="AF1891" s="20" t="s">
        <v>69</v>
      </c>
      <c r="AG1891" s="20" t="s">
        <v>19767</v>
      </c>
      <c r="AH1891" s="20"/>
      <c r="AI1891" s="20" t="s">
        <v>14875</v>
      </c>
      <c r="AJ1891" s="20"/>
      <c r="AK1891" s="20"/>
      <c r="AL1891" s="20" t="s">
        <v>14238</v>
      </c>
      <c r="AM1891" s="20" t="s">
        <v>14910</v>
      </c>
      <c r="AN1891" s="20" t="s">
        <v>108</v>
      </c>
      <c r="AO1891" s="20"/>
    </row>
    <row r="1892" spans="1:41" x14ac:dyDescent="0.2">
      <c r="A1892" s="20" t="s">
        <v>1231</v>
      </c>
      <c r="B1892" s="20" t="s">
        <v>19751</v>
      </c>
      <c r="C1892" s="20" t="s">
        <v>15576</v>
      </c>
      <c r="D1892" s="20" t="s">
        <v>375</v>
      </c>
      <c r="E1892" s="20" t="s">
        <v>1233</v>
      </c>
      <c r="F1892" s="20" t="s">
        <v>475</v>
      </c>
      <c r="G1892" s="20" t="s">
        <v>19752</v>
      </c>
      <c r="H1892" s="20" t="s">
        <v>14852</v>
      </c>
      <c r="I1892" s="20" t="s">
        <v>19765</v>
      </c>
      <c r="J1892" s="20" t="s">
        <v>101</v>
      </c>
      <c r="K1892" s="20" t="s">
        <v>14696</v>
      </c>
      <c r="L1892" s="20"/>
      <c r="M1892" s="20"/>
      <c r="N1892" s="20" t="s">
        <v>14698</v>
      </c>
      <c r="O1892" s="20" t="s">
        <v>14772</v>
      </c>
      <c r="P1892" s="20" t="s">
        <v>14700</v>
      </c>
      <c r="Q1892" s="20"/>
      <c r="R1892" s="20"/>
      <c r="S1892" s="20" t="s">
        <v>19758</v>
      </c>
      <c r="T1892" s="20" t="s">
        <v>14709</v>
      </c>
      <c r="U1892" s="20" t="s">
        <v>18012</v>
      </c>
      <c r="V1892" s="20" t="s">
        <v>17932</v>
      </c>
      <c r="W1892" s="20"/>
      <c r="X1892" s="20"/>
      <c r="Y1892" s="20" t="s">
        <v>68</v>
      </c>
      <c r="Z1892" s="20"/>
      <c r="AA1892" s="20" t="s">
        <v>14775</v>
      </c>
      <c r="AB1892" s="20" t="s">
        <v>69</v>
      </c>
      <c r="AC1892" s="20" t="s">
        <v>69</v>
      </c>
      <c r="AD1892" s="20" t="s">
        <v>69</v>
      </c>
      <c r="AE1892" s="20" t="s">
        <v>19755</v>
      </c>
      <c r="AF1892" s="20" t="s">
        <v>69</v>
      </c>
      <c r="AG1892" s="20" t="s">
        <v>19767</v>
      </c>
      <c r="AH1892" s="20"/>
      <c r="AI1892" s="20" t="s">
        <v>14875</v>
      </c>
      <c r="AJ1892" s="20"/>
      <c r="AK1892" s="20"/>
      <c r="AL1892" s="20" t="s">
        <v>14238</v>
      </c>
      <c r="AM1892" s="20" t="s">
        <v>14910</v>
      </c>
      <c r="AN1892" s="20" t="s">
        <v>108</v>
      </c>
      <c r="AO1892" s="20"/>
    </row>
    <row r="1893" spans="1:41" x14ac:dyDescent="0.2">
      <c r="A1893" s="20" t="s">
        <v>1231</v>
      </c>
      <c r="B1893" s="20" t="s">
        <v>19751</v>
      </c>
      <c r="C1893" s="20" t="s">
        <v>15576</v>
      </c>
      <c r="D1893" s="20" t="s">
        <v>375</v>
      </c>
      <c r="E1893" s="20" t="s">
        <v>1233</v>
      </c>
      <c r="F1893" s="20" t="s">
        <v>475</v>
      </c>
      <c r="G1893" s="20" t="s">
        <v>19752</v>
      </c>
      <c r="H1893" s="20" t="s">
        <v>14852</v>
      </c>
      <c r="I1893" s="20" t="s">
        <v>19765</v>
      </c>
      <c r="J1893" s="20" t="s">
        <v>101</v>
      </c>
      <c r="K1893" s="20" t="s">
        <v>14696</v>
      </c>
      <c r="L1893" s="20"/>
      <c r="M1893" s="20"/>
      <c r="N1893" s="20" t="s">
        <v>14698</v>
      </c>
      <c r="O1893" s="20" t="s">
        <v>14772</v>
      </c>
      <c r="P1893" s="20" t="s">
        <v>14700</v>
      </c>
      <c r="Q1893" s="20"/>
      <c r="R1893" s="20"/>
      <c r="S1893" s="20" t="s">
        <v>19758</v>
      </c>
      <c r="T1893" s="20" t="s">
        <v>14704</v>
      </c>
      <c r="U1893" s="20" t="s">
        <v>14891</v>
      </c>
      <c r="V1893" s="20" t="s">
        <v>16308</v>
      </c>
      <c r="W1893" s="20"/>
      <c r="X1893" s="20"/>
      <c r="Y1893" s="20" t="s">
        <v>68</v>
      </c>
      <c r="Z1893" s="20"/>
      <c r="AA1893" s="20" t="s">
        <v>14775</v>
      </c>
      <c r="AB1893" s="20" t="s">
        <v>69</v>
      </c>
      <c r="AC1893" s="20" t="s">
        <v>69</v>
      </c>
      <c r="AD1893" s="20" t="s">
        <v>69</v>
      </c>
      <c r="AE1893" s="20" t="s">
        <v>19755</v>
      </c>
      <c r="AF1893" s="20" t="s">
        <v>69</v>
      </c>
      <c r="AG1893" s="20" t="s">
        <v>19768</v>
      </c>
      <c r="AH1893" s="20"/>
      <c r="AI1893" s="20" t="s">
        <v>14875</v>
      </c>
      <c r="AJ1893" s="20"/>
      <c r="AK1893" s="20"/>
      <c r="AL1893" s="20" t="s">
        <v>14238</v>
      </c>
      <c r="AM1893" s="20" t="s">
        <v>14910</v>
      </c>
      <c r="AN1893" s="20" t="s">
        <v>108</v>
      </c>
      <c r="AO1893" s="20"/>
    </row>
    <row r="1894" spans="1:41" x14ac:dyDescent="0.2">
      <c r="A1894" s="20" t="s">
        <v>1231</v>
      </c>
      <c r="B1894" s="20" t="s">
        <v>19751</v>
      </c>
      <c r="C1894" s="20" t="s">
        <v>15576</v>
      </c>
      <c r="D1894" s="20" t="s">
        <v>375</v>
      </c>
      <c r="E1894" s="20" t="s">
        <v>1233</v>
      </c>
      <c r="F1894" s="20" t="s">
        <v>475</v>
      </c>
      <c r="G1894" s="20" t="s">
        <v>19752</v>
      </c>
      <c r="H1894" s="20" t="s">
        <v>14852</v>
      </c>
      <c r="I1894" s="20" t="s">
        <v>19765</v>
      </c>
      <c r="J1894" s="20" t="s">
        <v>101</v>
      </c>
      <c r="K1894" s="20" t="s">
        <v>14696</v>
      </c>
      <c r="L1894" s="20"/>
      <c r="M1894" s="20"/>
      <c r="N1894" s="20" t="s">
        <v>14698</v>
      </c>
      <c r="O1894" s="20" t="s">
        <v>14772</v>
      </c>
      <c r="P1894" s="20" t="s">
        <v>14700</v>
      </c>
      <c r="Q1894" s="20"/>
      <c r="R1894" s="20"/>
      <c r="S1894" s="20" t="s">
        <v>19758</v>
      </c>
      <c r="T1894" s="20" t="s">
        <v>14846</v>
      </c>
      <c r="U1894" s="20" t="s">
        <v>18111</v>
      </c>
      <c r="V1894" s="20" t="s">
        <v>16584</v>
      </c>
      <c r="W1894" s="20"/>
      <c r="X1894" s="20"/>
      <c r="Y1894" s="20" t="s">
        <v>68</v>
      </c>
      <c r="Z1894" s="20"/>
      <c r="AA1894" s="20" t="s">
        <v>14775</v>
      </c>
      <c r="AB1894" s="20" t="s">
        <v>69</v>
      </c>
      <c r="AC1894" s="20" t="s">
        <v>69</v>
      </c>
      <c r="AD1894" s="20" t="s">
        <v>69</v>
      </c>
      <c r="AE1894" s="20" t="s">
        <v>19755</v>
      </c>
      <c r="AF1894" s="20" t="s">
        <v>69</v>
      </c>
      <c r="AG1894" s="20" t="s">
        <v>19768</v>
      </c>
      <c r="AH1894" s="20"/>
      <c r="AI1894" s="20" t="s">
        <v>14875</v>
      </c>
      <c r="AJ1894" s="20"/>
      <c r="AK1894" s="20"/>
      <c r="AL1894" s="20" t="s">
        <v>14238</v>
      </c>
      <c r="AM1894" s="20" t="s">
        <v>14910</v>
      </c>
      <c r="AN1894" s="20" t="s">
        <v>108</v>
      </c>
      <c r="AO1894" s="20"/>
    </row>
    <row r="1895" spans="1:41" x14ac:dyDescent="0.2">
      <c r="A1895" s="20" t="s">
        <v>1231</v>
      </c>
      <c r="B1895" s="20" t="s">
        <v>19751</v>
      </c>
      <c r="C1895" s="20" t="s">
        <v>15576</v>
      </c>
      <c r="D1895" s="20" t="s">
        <v>375</v>
      </c>
      <c r="E1895" s="20" t="s">
        <v>1233</v>
      </c>
      <c r="F1895" s="20" t="s">
        <v>475</v>
      </c>
      <c r="G1895" s="20" t="s">
        <v>19752</v>
      </c>
      <c r="H1895" s="20" t="s">
        <v>14852</v>
      </c>
      <c r="I1895" s="20" t="s">
        <v>19765</v>
      </c>
      <c r="J1895" s="20" t="s">
        <v>101</v>
      </c>
      <c r="K1895" s="20" t="s">
        <v>14696</v>
      </c>
      <c r="L1895" s="20"/>
      <c r="M1895" s="20"/>
      <c r="N1895" s="20" t="s">
        <v>14698</v>
      </c>
      <c r="O1895" s="20" t="s">
        <v>14772</v>
      </c>
      <c r="P1895" s="20" t="s">
        <v>14700</v>
      </c>
      <c r="Q1895" s="20"/>
      <c r="R1895" s="20"/>
      <c r="S1895" s="20" t="s">
        <v>19758</v>
      </c>
      <c r="T1895" s="20" t="s">
        <v>14709</v>
      </c>
      <c r="U1895" s="20" t="s">
        <v>14952</v>
      </c>
      <c r="V1895" s="20" t="s">
        <v>15068</v>
      </c>
      <c r="W1895" s="20"/>
      <c r="X1895" s="20"/>
      <c r="Y1895" s="20" t="s">
        <v>68</v>
      </c>
      <c r="Z1895" s="20"/>
      <c r="AA1895" s="20" t="s">
        <v>14775</v>
      </c>
      <c r="AB1895" s="20" t="s">
        <v>69</v>
      </c>
      <c r="AC1895" s="20" t="s">
        <v>69</v>
      </c>
      <c r="AD1895" s="20" t="s">
        <v>69</v>
      </c>
      <c r="AE1895" s="20" t="s">
        <v>19755</v>
      </c>
      <c r="AF1895" s="20" t="s">
        <v>69</v>
      </c>
      <c r="AG1895" s="20" t="s">
        <v>19768</v>
      </c>
      <c r="AH1895" s="20"/>
      <c r="AI1895" s="20" t="s">
        <v>14875</v>
      </c>
      <c r="AJ1895" s="20"/>
      <c r="AK1895" s="20"/>
      <c r="AL1895" s="20" t="s">
        <v>14238</v>
      </c>
      <c r="AM1895" s="20" t="s">
        <v>14910</v>
      </c>
      <c r="AN1895" s="20" t="s">
        <v>108</v>
      </c>
      <c r="AO1895" s="20"/>
    </row>
    <row r="1896" spans="1:41" x14ac:dyDescent="0.2">
      <c r="A1896" s="20" t="s">
        <v>1231</v>
      </c>
      <c r="B1896" s="20" t="s">
        <v>19751</v>
      </c>
      <c r="C1896" s="20" t="s">
        <v>15576</v>
      </c>
      <c r="D1896" s="20" t="s">
        <v>375</v>
      </c>
      <c r="E1896" s="20" t="s">
        <v>1233</v>
      </c>
      <c r="F1896" s="20" t="s">
        <v>475</v>
      </c>
      <c r="G1896" s="20" t="s">
        <v>19752</v>
      </c>
      <c r="H1896" s="20" t="s">
        <v>14852</v>
      </c>
      <c r="I1896" s="20" t="s">
        <v>19769</v>
      </c>
      <c r="J1896" s="20" t="s">
        <v>101</v>
      </c>
      <c r="K1896" s="20" t="s">
        <v>14696</v>
      </c>
      <c r="L1896" s="20"/>
      <c r="M1896" s="20"/>
      <c r="N1896" s="20" t="s">
        <v>14698</v>
      </c>
      <c r="O1896" s="20" t="s">
        <v>14772</v>
      </c>
      <c r="P1896" s="20" t="s">
        <v>14700</v>
      </c>
      <c r="Q1896" s="20"/>
      <c r="R1896" s="20"/>
      <c r="S1896" s="20" t="s">
        <v>19754</v>
      </c>
      <c r="T1896" s="20" t="s">
        <v>14704</v>
      </c>
      <c r="U1896" s="20" t="s">
        <v>15479</v>
      </c>
      <c r="V1896" s="20" t="s">
        <v>15196</v>
      </c>
      <c r="W1896" s="20"/>
      <c r="X1896" s="20"/>
      <c r="Y1896" s="20" t="s">
        <v>68</v>
      </c>
      <c r="Z1896" s="20"/>
      <c r="AA1896" s="20" t="s">
        <v>14775</v>
      </c>
      <c r="AB1896" s="20" t="s">
        <v>69</v>
      </c>
      <c r="AC1896" s="20" t="s">
        <v>69</v>
      </c>
      <c r="AD1896" s="20" t="s">
        <v>69</v>
      </c>
      <c r="AE1896" s="20" t="s">
        <v>19755</v>
      </c>
      <c r="AF1896" s="20" t="s">
        <v>69</v>
      </c>
      <c r="AG1896" s="20" t="s">
        <v>19770</v>
      </c>
      <c r="AH1896" s="20"/>
      <c r="AI1896" s="20" t="s">
        <v>14875</v>
      </c>
      <c r="AJ1896" s="20" t="s">
        <v>19757</v>
      </c>
      <c r="AK1896" s="20" t="s">
        <v>19757</v>
      </c>
      <c r="AL1896" s="20" t="s">
        <v>14238</v>
      </c>
      <c r="AM1896" s="20" t="s">
        <v>14910</v>
      </c>
      <c r="AN1896" s="20" t="s">
        <v>108</v>
      </c>
      <c r="AO1896" s="20"/>
    </row>
    <row r="1897" spans="1:41" x14ac:dyDescent="0.2">
      <c r="A1897" s="20" t="s">
        <v>1231</v>
      </c>
      <c r="B1897" s="20" t="s">
        <v>19751</v>
      </c>
      <c r="C1897" s="20" t="s">
        <v>15576</v>
      </c>
      <c r="D1897" s="20" t="s">
        <v>375</v>
      </c>
      <c r="E1897" s="20" t="s">
        <v>1233</v>
      </c>
      <c r="F1897" s="20" t="s">
        <v>475</v>
      </c>
      <c r="G1897" s="20" t="s">
        <v>19752</v>
      </c>
      <c r="H1897" s="20" t="s">
        <v>14852</v>
      </c>
      <c r="I1897" s="20" t="s">
        <v>19769</v>
      </c>
      <c r="J1897" s="20" t="s">
        <v>101</v>
      </c>
      <c r="K1897" s="20" t="s">
        <v>14696</v>
      </c>
      <c r="L1897" s="20"/>
      <c r="M1897" s="20"/>
      <c r="N1897" s="20" t="s">
        <v>14698</v>
      </c>
      <c r="O1897" s="20" t="s">
        <v>14772</v>
      </c>
      <c r="P1897" s="20" t="s">
        <v>14700</v>
      </c>
      <c r="Q1897" s="20"/>
      <c r="R1897" s="20"/>
      <c r="S1897" s="20" t="s">
        <v>19754</v>
      </c>
      <c r="T1897" s="20" t="s">
        <v>14846</v>
      </c>
      <c r="U1897" s="20" t="s">
        <v>15640</v>
      </c>
      <c r="V1897" s="20" t="s">
        <v>16003</v>
      </c>
      <c r="W1897" s="20"/>
      <c r="X1897" s="20"/>
      <c r="Y1897" s="20" t="s">
        <v>68</v>
      </c>
      <c r="Z1897" s="20"/>
      <c r="AA1897" s="20" t="s">
        <v>14775</v>
      </c>
      <c r="AB1897" s="20" t="s">
        <v>69</v>
      </c>
      <c r="AC1897" s="20" t="s">
        <v>69</v>
      </c>
      <c r="AD1897" s="20" t="s">
        <v>69</v>
      </c>
      <c r="AE1897" s="20" t="s">
        <v>19755</v>
      </c>
      <c r="AF1897" s="20" t="s">
        <v>69</v>
      </c>
      <c r="AG1897" s="20" t="s">
        <v>19770</v>
      </c>
      <c r="AH1897" s="20"/>
      <c r="AI1897" s="20" t="s">
        <v>14875</v>
      </c>
      <c r="AJ1897" s="20" t="s">
        <v>19757</v>
      </c>
      <c r="AK1897" s="20" t="s">
        <v>19757</v>
      </c>
      <c r="AL1897" s="20" t="s">
        <v>14238</v>
      </c>
      <c r="AM1897" s="20" t="s">
        <v>14910</v>
      </c>
      <c r="AN1897" s="20" t="s">
        <v>108</v>
      </c>
      <c r="AO1897" s="20"/>
    </row>
    <row r="1898" spans="1:41" x14ac:dyDescent="0.2">
      <c r="A1898" s="20" t="s">
        <v>1231</v>
      </c>
      <c r="B1898" s="20" t="s">
        <v>19751</v>
      </c>
      <c r="C1898" s="20" t="s">
        <v>15576</v>
      </c>
      <c r="D1898" s="20" t="s">
        <v>375</v>
      </c>
      <c r="E1898" s="20" t="s">
        <v>1233</v>
      </c>
      <c r="F1898" s="20" t="s">
        <v>475</v>
      </c>
      <c r="G1898" s="20" t="s">
        <v>19752</v>
      </c>
      <c r="H1898" s="20" t="s">
        <v>14852</v>
      </c>
      <c r="I1898" s="20" t="s">
        <v>19769</v>
      </c>
      <c r="J1898" s="20" t="s">
        <v>101</v>
      </c>
      <c r="K1898" s="20" t="s">
        <v>14696</v>
      </c>
      <c r="L1898" s="20"/>
      <c r="M1898" s="20"/>
      <c r="N1898" s="20" t="s">
        <v>14698</v>
      </c>
      <c r="O1898" s="20" t="s">
        <v>14772</v>
      </c>
      <c r="P1898" s="20" t="s">
        <v>14700</v>
      </c>
      <c r="Q1898" s="20"/>
      <c r="R1898" s="20"/>
      <c r="S1898" s="20" t="s">
        <v>19754</v>
      </c>
      <c r="T1898" s="20" t="s">
        <v>14709</v>
      </c>
      <c r="U1898" s="20" t="s">
        <v>16007</v>
      </c>
      <c r="V1898" s="20" t="s">
        <v>18111</v>
      </c>
      <c r="W1898" s="20"/>
      <c r="X1898" s="20"/>
      <c r="Y1898" s="20" t="s">
        <v>68</v>
      </c>
      <c r="Z1898" s="20"/>
      <c r="AA1898" s="20" t="s">
        <v>14775</v>
      </c>
      <c r="AB1898" s="20" t="s">
        <v>69</v>
      </c>
      <c r="AC1898" s="20" t="s">
        <v>69</v>
      </c>
      <c r="AD1898" s="20" t="s">
        <v>69</v>
      </c>
      <c r="AE1898" s="20" t="s">
        <v>19755</v>
      </c>
      <c r="AF1898" s="20" t="s">
        <v>69</v>
      </c>
      <c r="AG1898" s="20" t="s">
        <v>19770</v>
      </c>
      <c r="AH1898" s="20"/>
      <c r="AI1898" s="20" t="s">
        <v>14875</v>
      </c>
      <c r="AJ1898" s="20" t="s">
        <v>19757</v>
      </c>
      <c r="AK1898" s="20" t="s">
        <v>19757</v>
      </c>
      <c r="AL1898" s="20" t="s">
        <v>14238</v>
      </c>
      <c r="AM1898" s="20" t="s">
        <v>14910</v>
      </c>
      <c r="AN1898" s="20" t="s">
        <v>108</v>
      </c>
      <c r="AO1898" s="20"/>
    </row>
    <row r="1899" spans="1:41" x14ac:dyDescent="0.2">
      <c r="A1899" s="20" t="s">
        <v>1231</v>
      </c>
      <c r="B1899" s="20" t="s">
        <v>19751</v>
      </c>
      <c r="C1899" s="20" t="s">
        <v>15576</v>
      </c>
      <c r="D1899" s="20" t="s">
        <v>375</v>
      </c>
      <c r="E1899" s="20" t="s">
        <v>1233</v>
      </c>
      <c r="F1899" s="20" t="s">
        <v>475</v>
      </c>
      <c r="G1899" s="20" t="s">
        <v>19752</v>
      </c>
      <c r="H1899" s="20" t="s">
        <v>14852</v>
      </c>
      <c r="I1899" s="20" t="s">
        <v>19769</v>
      </c>
      <c r="J1899" s="20" t="s">
        <v>101</v>
      </c>
      <c r="K1899" s="20" t="s">
        <v>14696</v>
      </c>
      <c r="L1899" s="20"/>
      <c r="M1899" s="20"/>
      <c r="N1899" s="20" t="s">
        <v>14698</v>
      </c>
      <c r="O1899" s="20" t="s">
        <v>14772</v>
      </c>
      <c r="P1899" s="20" t="s">
        <v>14700</v>
      </c>
      <c r="Q1899" s="20"/>
      <c r="R1899" s="20"/>
      <c r="S1899" s="20" t="s">
        <v>19758</v>
      </c>
      <c r="T1899" s="20" t="s">
        <v>14704</v>
      </c>
      <c r="U1899" s="20" t="s">
        <v>14945</v>
      </c>
      <c r="V1899" s="20" t="s">
        <v>14777</v>
      </c>
      <c r="W1899" s="20"/>
      <c r="X1899" s="20"/>
      <c r="Y1899" s="20" t="s">
        <v>68</v>
      </c>
      <c r="Z1899" s="20"/>
      <c r="AA1899" s="20" t="s">
        <v>14775</v>
      </c>
      <c r="AB1899" s="20" t="s">
        <v>69</v>
      </c>
      <c r="AC1899" s="20" t="s">
        <v>69</v>
      </c>
      <c r="AD1899" s="20" t="s">
        <v>69</v>
      </c>
      <c r="AE1899" s="20" t="s">
        <v>19755</v>
      </c>
      <c r="AF1899" s="20" t="s">
        <v>69</v>
      </c>
      <c r="AG1899" s="20" t="s">
        <v>19771</v>
      </c>
      <c r="AH1899" s="20"/>
      <c r="AI1899" s="20" t="s">
        <v>14875</v>
      </c>
      <c r="AJ1899" s="20"/>
      <c r="AK1899" s="20"/>
      <c r="AL1899" s="20" t="s">
        <v>14238</v>
      </c>
      <c r="AM1899" s="20" t="s">
        <v>14910</v>
      </c>
      <c r="AN1899" s="20" t="s">
        <v>108</v>
      </c>
      <c r="AO1899" s="20"/>
    </row>
    <row r="1900" spans="1:41" x14ac:dyDescent="0.2">
      <c r="A1900" s="20" t="s">
        <v>1231</v>
      </c>
      <c r="B1900" s="20" t="s">
        <v>19751</v>
      </c>
      <c r="C1900" s="20" t="s">
        <v>15576</v>
      </c>
      <c r="D1900" s="20" t="s">
        <v>375</v>
      </c>
      <c r="E1900" s="20" t="s">
        <v>1233</v>
      </c>
      <c r="F1900" s="20" t="s">
        <v>475</v>
      </c>
      <c r="G1900" s="20" t="s">
        <v>19752</v>
      </c>
      <c r="H1900" s="20" t="s">
        <v>14852</v>
      </c>
      <c r="I1900" s="20" t="s">
        <v>19769</v>
      </c>
      <c r="J1900" s="20" t="s">
        <v>101</v>
      </c>
      <c r="K1900" s="20" t="s">
        <v>14696</v>
      </c>
      <c r="L1900" s="20"/>
      <c r="M1900" s="20"/>
      <c r="N1900" s="20" t="s">
        <v>14698</v>
      </c>
      <c r="O1900" s="20" t="s">
        <v>14772</v>
      </c>
      <c r="P1900" s="20" t="s">
        <v>14700</v>
      </c>
      <c r="Q1900" s="20"/>
      <c r="R1900" s="20"/>
      <c r="S1900" s="20" t="s">
        <v>19758</v>
      </c>
      <c r="T1900" s="20" t="s">
        <v>14846</v>
      </c>
      <c r="U1900" s="20" t="s">
        <v>16003</v>
      </c>
      <c r="V1900" s="20" t="s">
        <v>16532</v>
      </c>
      <c r="W1900" s="20"/>
      <c r="X1900" s="20"/>
      <c r="Y1900" s="20" t="s">
        <v>68</v>
      </c>
      <c r="Z1900" s="20"/>
      <c r="AA1900" s="20" t="s">
        <v>14775</v>
      </c>
      <c r="AB1900" s="20" t="s">
        <v>69</v>
      </c>
      <c r="AC1900" s="20" t="s">
        <v>69</v>
      </c>
      <c r="AD1900" s="20" t="s">
        <v>69</v>
      </c>
      <c r="AE1900" s="20" t="s">
        <v>19755</v>
      </c>
      <c r="AF1900" s="20" t="s">
        <v>69</v>
      </c>
      <c r="AG1900" s="20" t="s">
        <v>19771</v>
      </c>
      <c r="AH1900" s="20"/>
      <c r="AI1900" s="20" t="s">
        <v>14875</v>
      </c>
      <c r="AJ1900" s="20"/>
      <c r="AK1900" s="20"/>
      <c r="AL1900" s="20" t="s">
        <v>14238</v>
      </c>
      <c r="AM1900" s="20" t="s">
        <v>14910</v>
      </c>
      <c r="AN1900" s="20" t="s">
        <v>108</v>
      </c>
      <c r="AO1900" s="20"/>
    </row>
    <row r="1901" spans="1:41" x14ac:dyDescent="0.2">
      <c r="A1901" s="20" t="s">
        <v>1231</v>
      </c>
      <c r="B1901" s="20" t="s">
        <v>19751</v>
      </c>
      <c r="C1901" s="20" t="s">
        <v>15576</v>
      </c>
      <c r="D1901" s="20" t="s">
        <v>375</v>
      </c>
      <c r="E1901" s="20" t="s">
        <v>1233</v>
      </c>
      <c r="F1901" s="20" t="s">
        <v>475</v>
      </c>
      <c r="G1901" s="20" t="s">
        <v>19752</v>
      </c>
      <c r="H1901" s="20" t="s">
        <v>14852</v>
      </c>
      <c r="I1901" s="20" t="s">
        <v>19769</v>
      </c>
      <c r="J1901" s="20" t="s">
        <v>101</v>
      </c>
      <c r="K1901" s="20" t="s">
        <v>14696</v>
      </c>
      <c r="L1901" s="20"/>
      <c r="M1901" s="20"/>
      <c r="N1901" s="20" t="s">
        <v>14698</v>
      </c>
      <c r="O1901" s="20" t="s">
        <v>14772</v>
      </c>
      <c r="P1901" s="20" t="s">
        <v>14700</v>
      </c>
      <c r="Q1901" s="20"/>
      <c r="R1901" s="20"/>
      <c r="S1901" s="20" t="s">
        <v>19758</v>
      </c>
      <c r="T1901" s="20" t="s">
        <v>14709</v>
      </c>
      <c r="U1901" s="20" t="s">
        <v>16538</v>
      </c>
      <c r="V1901" s="20" t="s">
        <v>14791</v>
      </c>
      <c r="W1901" s="20"/>
      <c r="X1901" s="20"/>
      <c r="Y1901" s="20" t="s">
        <v>68</v>
      </c>
      <c r="Z1901" s="20"/>
      <c r="AA1901" s="20" t="s">
        <v>14775</v>
      </c>
      <c r="AB1901" s="20" t="s">
        <v>69</v>
      </c>
      <c r="AC1901" s="20" t="s">
        <v>69</v>
      </c>
      <c r="AD1901" s="20" t="s">
        <v>69</v>
      </c>
      <c r="AE1901" s="20" t="s">
        <v>19755</v>
      </c>
      <c r="AF1901" s="20" t="s">
        <v>69</v>
      </c>
      <c r="AG1901" s="20" t="s">
        <v>19771</v>
      </c>
      <c r="AH1901" s="20"/>
      <c r="AI1901" s="20" t="s">
        <v>14875</v>
      </c>
      <c r="AJ1901" s="20"/>
      <c r="AK1901" s="20"/>
      <c r="AL1901" s="20" t="s">
        <v>14238</v>
      </c>
      <c r="AM1901" s="20" t="s">
        <v>14910</v>
      </c>
      <c r="AN1901" s="20" t="s">
        <v>108</v>
      </c>
      <c r="AO1901" s="20"/>
    </row>
    <row r="1902" spans="1:41" x14ac:dyDescent="0.2">
      <c r="A1902" s="20" t="s">
        <v>1231</v>
      </c>
      <c r="B1902" s="20" t="s">
        <v>19751</v>
      </c>
      <c r="C1902" s="20" t="s">
        <v>15576</v>
      </c>
      <c r="D1902" s="20" t="s">
        <v>375</v>
      </c>
      <c r="E1902" s="20" t="s">
        <v>1233</v>
      </c>
      <c r="F1902" s="20" t="s">
        <v>475</v>
      </c>
      <c r="G1902" s="20" t="s">
        <v>19752</v>
      </c>
      <c r="H1902" s="20" t="s">
        <v>14852</v>
      </c>
      <c r="I1902" s="20" t="s">
        <v>19769</v>
      </c>
      <c r="J1902" s="20" t="s">
        <v>101</v>
      </c>
      <c r="K1902" s="20" t="s">
        <v>14696</v>
      </c>
      <c r="L1902" s="20"/>
      <c r="M1902" s="20"/>
      <c r="N1902" s="20" t="s">
        <v>14698</v>
      </c>
      <c r="O1902" s="20" t="s">
        <v>14772</v>
      </c>
      <c r="P1902" s="20" t="s">
        <v>14700</v>
      </c>
      <c r="Q1902" s="20"/>
      <c r="R1902" s="20"/>
      <c r="S1902" s="20" t="s">
        <v>19758</v>
      </c>
      <c r="T1902" s="20" t="s">
        <v>14704</v>
      </c>
      <c r="U1902" s="20" t="s">
        <v>15476</v>
      </c>
      <c r="V1902" s="20" t="s">
        <v>14919</v>
      </c>
      <c r="W1902" s="20"/>
      <c r="X1902" s="20"/>
      <c r="Y1902" s="20" t="s">
        <v>68</v>
      </c>
      <c r="Z1902" s="20"/>
      <c r="AA1902" s="20" t="s">
        <v>14775</v>
      </c>
      <c r="AB1902" s="20" t="s">
        <v>69</v>
      </c>
      <c r="AC1902" s="20" t="s">
        <v>69</v>
      </c>
      <c r="AD1902" s="20" t="s">
        <v>69</v>
      </c>
      <c r="AE1902" s="20" t="s">
        <v>19755</v>
      </c>
      <c r="AF1902" s="20" t="s">
        <v>69</v>
      </c>
      <c r="AG1902" s="20" t="s">
        <v>19772</v>
      </c>
      <c r="AH1902" s="20"/>
      <c r="AI1902" s="20" t="s">
        <v>14875</v>
      </c>
      <c r="AJ1902" s="20"/>
      <c r="AK1902" s="20"/>
      <c r="AL1902" s="20" t="s">
        <v>14238</v>
      </c>
      <c r="AM1902" s="20" t="s">
        <v>14910</v>
      </c>
      <c r="AN1902" s="20" t="s">
        <v>108</v>
      </c>
      <c r="AO1902" s="20"/>
    </row>
    <row r="1903" spans="1:41" x14ac:dyDescent="0.2">
      <c r="A1903" s="20" t="s">
        <v>1231</v>
      </c>
      <c r="B1903" s="20" t="s">
        <v>19751</v>
      </c>
      <c r="C1903" s="20" t="s">
        <v>15576</v>
      </c>
      <c r="D1903" s="20" t="s">
        <v>375</v>
      </c>
      <c r="E1903" s="20" t="s">
        <v>1233</v>
      </c>
      <c r="F1903" s="20" t="s">
        <v>475</v>
      </c>
      <c r="G1903" s="20" t="s">
        <v>19752</v>
      </c>
      <c r="H1903" s="20" t="s">
        <v>14852</v>
      </c>
      <c r="I1903" s="20" t="s">
        <v>19769</v>
      </c>
      <c r="J1903" s="20" t="s">
        <v>101</v>
      </c>
      <c r="K1903" s="20" t="s">
        <v>14696</v>
      </c>
      <c r="L1903" s="20"/>
      <c r="M1903" s="20"/>
      <c r="N1903" s="20" t="s">
        <v>14698</v>
      </c>
      <c r="O1903" s="20" t="s">
        <v>14772</v>
      </c>
      <c r="P1903" s="20" t="s">
        <v>14700</v>
      </c>
      <c r="Q1903" s="20"/>
      <c r="R1903" s="20"/>
      <c r="S1903" s="20" t="s">
        <v>19758</v>
      </c>
      <c r="T1903" s="20" t="s">
        <v>14846</v>
      </c>
      <c r="U1903" s="20" t="s">
        <v>16017</v>
      </c>
      <c r="V1903" s="20" t="s">
        <v>15886</v>
      </c>
      <c r="W1903" s="20"/>
      <c r="X1903" s="20"/>
      <c r="Y1903" s="20" t="s">
        <v>68</v>
      </c>
      <c r="Z1903" s="20"/>
      <c r="AA1903" s="20" t="s">
        <v>14775</v>
      </c>
      <c r="AB1903" s="20" t="s">
        <v>69</v>
      </c>
      <c r="AC1903" s="20" t="s">
        <v>69</v>
      </c>
      <c r="AD1903" s="20" t="s">
        <v>69</v>
      </c>
      <c r="AE1903" s="20" t="s">
        <v>19755</v>
      </c>
      <c r="AF1903" s="20" t="s">
        <v>69</v>
      </c>
      <c r="AG1903" s="20" t="s">
        <v>19772</v>
      </c>
      <c r="AH1903" s="20"/>
      <c r="AI1903" s="20" t="s">
        <v>14875</v>
      </c>
      <c r="AJ1903" s="20"/>
      <c r="AK1903" s="20"/>
      <c r="AL1903" s="20" t="s">
        <v>14238</v>
      </c>
      <c r="AM1903" s="20" t="s">
        <v>14910</v>
      </c>
      <c r="AN1903" s="20" t="s">
        <v>108</v>
      </c>
      <c r="AO1903" s="20"/>
    </row>
    <row r="1904" spans="1:41" x14ac:dyDescent="0.2">
      <c r="A1904" s="20" t="s">
        <v>1231</v>
      </c>
      <c r="B1904" s="20" t="s">
        <v>19751</v>
      </c>
      <c r="C1904" s="20" t="s">
        <v>15576</v>
      </c>
      <c r="D1904" s="20" t="s">
        <v>375</v>
      </c>
      <c r="E1904" s="20" t="s">
        <v>1233</v>
      </c>
      <c r="F1904" s="20" t="s">
        <v>475</v>
      </c>
      <c r="G1904" s="20" t="s">
        <v>19752</v>
      </c>
      <c r="H1904" s="20" t="s">
        <v>14852</v>
      </c>
      <c r="I1904" s="20" t="s">
        <v>19769</v>
      </c>
      <c r="J1904" s="20" t="s">
        <v>101</v>
      </c>
      <c r="K1904" s="20" t="s">
        <v>14696</v>
      </c>
      <c r="L1904" s="20"/>
      <c r="M1904" s="20"/>
      <c r="N1904" s="20" t="s">
        <v>14698</v>
      </c>
      <c r="O1904" s="20" t="s">
        <v>14772</v>
      </c>
      <c r="P1904" s="20" t="s">
        <v>14700</v>
      </c>
      <c r="Q1904" s="20"/>
      <c r="R1904" s="20"/>
      <c r="S1904" s="20" t="s">
        <v>19758</v>
      </c>
      <c r="T1904" s="20" t="s">
        <v>14709</v>
      </c>
      <c r="U1904" s="20" t="s">
        <v>17005</v>
      </c>
      <c r="V1904" s="20" t="s">
        <v>15640</v>
      </c>
      <c r="W1904" s="20"/>
      <c r="X1904" s="20"/>
      <c r="Y1904" s="20" t="s">
        <v>68</v>
      </c>
      <c r="Z1904" s="20"/>
      <c r="AA1904" s="20" t="s">
        <v>14775</v>
      </c>
      <c r="AB1904" s="20" t="s">
        <v>69</v>
      </c>
      <c r="AC1904" s="20" t="s">
        <v>69</v>
      </c>
      <c r="AD1904" s="20" t="s">
        <v>69</v>
      </c>
      <c r="AE1904" s="20" t="s">
        <v>19755</v>
      </c>
      <c r="AF1904" s="20" t="s">
        <v>69</v>
      </c>
      <c r="AG1904" s="20" t="s">
        <v>19772</v>
      </c>
      <c r="AH1904" s="20"/>
      <c r="AI1904" s="20" t="s">
        <v>14875</v>
      </c>
      <c r="AJ1904" s="20"/>
      <c r="AK1904" s="20"/>
      <c r="AL1904" s="20" t="s">
        <v>14238</v>
      </c>
      <c r="AM1904" s="20" t="s">
        <v>14910</v>
      </c>
      <c r="AN1904" s="20" t="s">
        <v>108</v>
      </c>
      <c r="AO1904" s="20"/>
    </row>
    <row r="1905" spans="1:41" x14ac:dyDescent="0.2">
      <c r="A1905" s="20" t="s">
        <v>1243</v>
      </c>
      <c r="B1905" s="20" t="s">
        <v>19773</v>
      </c>
      <c r="C1905" s="20" t="s">
        <v>19774</v>
      </c>
      <c r="D1905" s="20" t="s">
        <v>419</v>
      </c>
      <c r="E1905" s="20" t="s">
        <v>1245</v>
      </c>
      <c r="F1905" s="20" t="s">
        <v>410</v>
      </c>
      <c r="G1905" s="20" t="s">
        <v>19775</v>
      </c>
      <c r="H1905" s="20" t="s">
        <v>14694</v>
      </c>
      <c r="I1905" s="20" t="s">
        <v>19776</v>
      </c>
      <c r="J1905" s="20" t="s">
        <v>102</v>
      </c>
      <c r="K1905" s="20" t="s">
        <v>14839</v>
      </c>
      <c r="L1905" s="20" t="s">
        <v>17350</v>
      </c>
      <c r="M1905" s="20" t="s">
        <v>19777</v>
      </c>
      <c r="N1905" s="20" t="s">
        <v>14698</v>
      </c>
      <c r="O1905" s="20" t="s">
        <v>14761</v>
      </c>
      <c r="P1905" s="20" t="s">
        <v>14787</v>
      </c>
      <c r="Q1905" s="20"/>
      <c r="R1905" s="20"/>
      <c r="S1905" s="20" t="s">
        <v>19778</v>
      </c>
      <c r="T1905" s="20" t="s">
        <v>14762</v>
      </c>
      <c r="U1905" s="20" t="s">
        <v>16854</v>
      </c>
      <c r="V1905" s="20" t="s">
        <v>16932</v>
      </c>
      <c r="W1905" s="20"/>
      <c r="X1905" s="20"/>
      <c r="Y1905" s="20" t="s">
        <v>69</v>
      </c>
      <c r="Z1905" s="20"/>
      <c r="AA1905" s="20" t="s">
        <v>19779</v>
      </c>
      <c r="AB1905" s="20" t="s">
        <v>69</v>
      </c>
      <c r="AC1905" s="20" t="s">
        <v>14884</v>
      </c>
      <c r="AD1905" s="20" t="s">
        <v>69</v>
      </c>
      <c r="AE1905" s="20" t="s">
        <v>19780</v>
      </c>
      <c r="AF1905" s="20" t="s">
        <v>68</v>
      </c>
      <c r="AG1905" s="20" t="s">
        <v>19781</v>
      </c>
      <c r="AH1905" s="20"/>
      <c r="AI1905" s="20" t="s">
        <v>14875</v>
      </c>
      <c r="AJ1905" s="20" t="s">
        <v>14238</v>
      </c>
      <c r="AK1905" s="20" t="s">
        <v>14271</v>
      </c>
      <c r="AL1905" s="20" t="s">
        <v>14238</v>
      </c>
      <c r="AM1905" s="20" t="s">
        <v>15199</v>
      </c>
      <c r="AN1905" s="20" t="s">
        <v>105</v>
      </c>
      <c r="AO1905" s="20"/>
    </row>
    <row r="1906" spans="1:41" x14ac:dyDescent="0.2">
      <c r="A1906" s="20" t="s">
        <v>1243</v>
      </c>
      <c r="B1906" s="20" t="s">
        <v>19773</v>
      </c>
      <c r="C1906" s="20" t="s">
        <v>19774</v>
      </c>
      <c r="D1906" s="20" t="s">
        <v>419</v>
      </c>
      <c r="E1906" s="20" t="s">
        <v>1245</v>
      </c>
      <c r="F1906" s="20" t="s">
        <v>410</v>
      </c>
      <c r="G1906" s="20" t="s">
        <v>19775</v>
      </c>
      <c r="H1906" s="20" t="s">
        <v>14694</v>
      </c>
      <c r="I1906" s="20" t="s">
        <v>19776</v>
      </c>
      <c r="J1906" s="20" t="s">
        <v>102</v>
      </c>
      <c r="K1906" s="20" t="s">
        <v>14839</v>
      </c>
      <c r="L1906" s="20" t="s">
        <v>17350</v>
      </c>
      <c r="M1906" s="20" t="s">
        <v>19777</v>
      </c>
      <c r="N1906" s="20" t="s">
        <v>14698</v>
      </c>
      <c r="O1906" s="20" t="s">
        <v>14761</v>
      </c>
      <c r="P1906" s="20" t="s">
        <v>14787</v>
      </c>
      <c r="Q1906" s="20"/>
      <c r="R1906" s="20"/>
      <c r="S1906" s="20" t="s">
        <v>19778</v>
      </c>
      <c r="T1906" s="20" t="s">
        <v>14766</v>
      </c>
      <c r="U1906" s="20" t="s">
        <v>16755</v>
      </c>
      <c r="V1906" s="20" t="s">
        <v>19092</v>
      </c>
      <c r="W1906" s="20"/>
      <c r="X1906" s="20"/>
      <c r="Y1906" s="20" t="s">
        <v>69</v>
      </c>
      <c r="Z1906" s="20"/>
      <c r="AA1906" s="20" t="s">
        <v>19779</v>
      </c>
      <c r="AB1906" s="20" t="s">
        <v>69</v>
      </c>
      <c r="AC1906" s="20" t="s">
        <v>14884</v>
      </c>
      <c r="AD1906" s="20" t="s">
        <v>69</v>
      </c>
      <c r="AE1906" s="20" t="s">
        <v>19780</v>
      </c>
      <c r="AF1906" s="20" t="s">
        <v>68</v>
      </c>
      <c r="AG1906" s="20" t="s">
        <v>19781</v>
      </c>
      <c r="AH1906" s="20"/>
      <c r="AI1906" s="20" t="s">
        <v>14875</v>
      </c>
      <c r="AJ1906" s="20" t="s">
        <v>14238</v>
      </c>
      <c r="AK1906" s="20" t="s">
        <v>14271</v>
      </c>
      <c r="AL1906" s="20" t="s">
        <v>14238</v>
      </c>
      <c r="AM1906" s="20" t="s">
        <v>15199</v>
      </c>
      <c r="AN1906" s="20" t="s">
        <v>105</v>
      </c>
      <c r="AO1906" s="20"/>
    </row>
    <row r="1907" spans="1:41" x14ac:dyDescent="0.2">
      <c r="A1907" s="20" t="s">
        <v>1297</v>
      </c>
      <c r="B1907" s="20" t="s">
        <v>19782</v>
      </c>
      <c r="C1907" s="20" t="s">
        <v>16022</v>
      </c>
      <c r="D1907" s="20" t="s">
        <v>445</v>
      </c>
      <c r="E1907" s="20" t="s">
        <v>1300</v>
      </c>
      <c r="F1907" s="20" t="s">
        <v>1299</v>
      </c>
      <c r="G1907" s="20" t="s">
        <v>117</v>
      </c>
      <c r="H1907" s="20" t="s">
        <v>110</v>
      </c>
      <c r="I1907" s="20" t="s">
        <v>19783</v>
      </c>
      <c r="J1907" s="20" t="s">
        <v>101</v>
      </c>
      <c r="K1907" s="20" t="s">
        <v>14696</v>
      </c>
      <c r="L1907" s="20"/>
      <c r="M1907" s="20"/>
      <c r="N1907" s="20" t="s">
        <v>14698</v>
      </c>
      <c r="O1907" s="20" t="s">
        <v>14772</v>
      </c>
      <c r="P1907" s="20" t="s">
        <v>14700</v>
      </c>
      <c r="Q1907" s="20"/>
      <c r="R1907" s="20"/>
      <c r="S1907" s="20" t="s">
        <v>19742</v>
      </c>
      <c r="T1907" s="20" t="s">
        <v>14704</v>
      </c>
      <c r="U1907" s="20" t="s">
        <v>15078</v>
      </c>
      <c r="V1907" s="20" t="s">
        <v>16308</v>
      </c>
      <c r="W1907" s="20"/>
      <c r="X1907" s="20"/>
      <c r="Y1907" s="20" t="s">
        <v>69</v>
      </c>
      <c r="Z1907" s="20"/>
      <c r="AA1907" s="20" t="s">
        <v>14883</v>
      </c>
      <c r="AB1907" s="20" t="s">
        <v>69</v>
      </c>
      <c r="AC1907" s="20" t="s">
        <v>68</v>
      </c>
      <c r="AD1907" s="20" t="s">
        <v>69</v>
      </c>
      <c r="AE1907" s="20" t="s">
        <v>19784</v>
      </c>
      <c r="AF1907" s="20" t="s">
        <v>68</v>
      </c>
      <c r="AG1907" s="20" t="s">
        <v>19785</v>
      </c>
      <c r="AH1907" s="20"/>
      <c r="AI1907" s="20"/>
      <c r="AJ1907" s="20" t="s">
        <v>14276</v>
      </c>
      <c r="AK1907" s="20" t="s">
        <v>14276</v>
      </c>
      <c r="AL1907" s="20" t="s">
        <v>14238</v>
      </c>
      <c r="AM1907" s="20" t="s">
        <v>14910</v>
      </c>
      <c r="AN1907" s="20" t="s">
        <v>105</v>
      </c>
      <c r="AO1907" s="20"/>
    </row>
    <row r="1908" spans="1:41" x14ac:dyDescent="0.2">
      <c r="A1908" s="20" t="s">
        <v>1297</v>
      </c>
      <c r="B1908" s="20" t="s">
        <v>19782</v>
      </c>
      <c r="C1908" s="20" t="s">
        <v>16022</v>
      </c>
      <c r="D1908" s="20" t="s">
        <v>445</v>
      </c>
      <c r="E1908" s="20" t="s">
        <v>1300</v>
      </c>
      <c r="F1908" s="20" t="s">
        <v>1299</v>
      </c>
      <c r="G1908" s="20" t="s">
        <v>117</v>
      </c>
      <c r="H1908" s="20" t="s">
        <v>110</v>
      </c>
      <c r="I1908" s="20" t="s">
        <v>19783</v>
      </c>
      <c r="J1908" s="20" t="s">
        <v>101</v>
      </c>
      <c r="K1908" s="20" t="s">
        <v>14696</v>
      </c>
      <c r="L1908" s="20"/>
      <c r="M1908" s="20"/>
      <c r="N1908" s="20" t="s">
        <v>14698</v>
      </c>
      <c r="O1908" s="20" t="s">
        <v>14772</v>
      </c>
      <c r="P1908" s="20" t="s">
        <v>14700</v>
      </c>
      <c r="Q1908" s="20"/>
      <c r="R1908" s="20"/>
      <c r="S1908" s="20" t="s">
        <v>19742</v>
      </c>
      <c r="T1908" s="20" t="s">
        <v>14709</v>
      </c>
      <c r="U1908" s="20" t="s">
        <v>19786</v>
      </c>
      <c r="V1908" s="20" t="s">
        <v>19787</v>
      </c>
      <c r="W1908" s="20"/>
      <c r="X1908" s="20"/>
      <c r="Y1908" s="20" t="s">
        <v>69</v>
      </c>
      <c r="Z1908" s="20"/>
      <c r="AA1908" s="20" t="s">
        <v>14883</v>
      </c>
      <c r="AB1908" s="20" t="s">
        <v>69</v>
      </c>
      <c r="AC1908" s="20" t="s">
        <v>68</v>
      </c>
      <c r="AD1908" s="20" t="s">
        <v>69</v>
      </c>
      <c r="AE1908" s="20" t="s">
        <v>19784</v>
      </c>
      <c r="AF1908" s="20" t="s">
        <v>68</v>
      </c>
      <c r="AG1908" s="20" t="s">
        <v>19785</v>
      </c>
      <c r="AH1908" s="20"/>
      <c r="AI1908" s="20"/>
      <c r="AJ1908" s="20" t="s">
        <v>14276</v>
      </c>
      <c r="AK1908" s="20" t="s">
        <v>14276</v>
      </c>
      <c r="AL1908" s="20" t="s">
        <v>14238</v>
      </c>
      <c r="AM1908" s="20" t="s">
        <v>14910</v>
      </c>
      <c r="AN1908" s="20" t="s">
        <v>105</v>
      </c>
      <c r="AO1908" s="20"/>
    </row>
    <row r="1909" spans="1:41" x14ac:dyDescent="0.2">
      <c r="A1909" s="20" t="s">
        <v>1297</v>
      </c>
      <c r="B1909" s="20" t="s">
        <v>19782</v>
      </c>
      <c r="C1909" s="20" t="s">
        <v>16022</v>
      </c>
      <c r="D1909" s="20" t="s">
        <v>445</v>
      </c>
      <c r="E1909" s="20" t="s">
        <v>1300</v>
      </c>
      <c r="F1909" s="20" t="s">
        <v>1299</v>
      </c>
      <c r="G1909" s="20" t="s">
        <v>117</v>
      </c>
      <c r="H1909" s="20" t="s">
        <v>110</v>
      </c>
      <c r="I1909" s="20" t="s">
        <v>19783</v>
      </c>
      <c r="J1909" s="20" t="s">
        <v>101</v>
      </c>
      <c r="K1909" s="20" t="s">
        <v>14696</v>
      </c>
      <c r="L1909" s="20"/>
      <c r="M1909" s="20"/>
      <c r="N1909" s="20" t="s">
        <v>14889</v>
      </c>
      <c r="O1909" s="20" t="s">
        <v>14772</v>
      </c>
      <c r="P1909" s="20" t="s">
        <v>14700</v>
      </c>
      <c r="Q1909" s="20"/>
      <c r="R1909" s="20"/>
      <c r="S1909" s="20" t="s">
        <v>19742</v>
      </c>
      <c r="T1909" s="20" t="s">
        <v>14704</v>
      </c>
      <c r="U1909" s="20" t="s">
        <v>14945</v>
      </c>
      <c r="V1909" s="20" t="s">
        <v>14809</v>
      </c>
      <c r="W1909" s="20"/>
      <c r="X1909" s="20"/>
      <c r="Y1909" s="20" t="s">
        <v>69</v>
      </c>
      <c r="Z1909" s="20"/>
      <c r="AA1909" s="20" t="s">
        <v>14883</v>
      </c>
      <c r="AB1909" s="20" t="s">
        <v>69</v>
      </c>
      <c r="AC1909" s="20" t="s">
        <v>68</v>
      </c>
      <c r="AD1909" s="20" t="s">
        <v>69</v>
      </c>
      <c r="AE1909" s="20" t="s">
        <v>19784</v>
      </c>
      <c r="AF1909" s="20" t="s">
        <v>68</v>
      </c>
      <c r="AG1909" s="20" t="s">
        <v>19785</v>
      </c>
      <c r="AH1909" s="20"/>
      <c r="AI1909" s="20"/>
      <c r="AJ1909" s="20" t="s">
        <v>14276</v>
      </c>
      <c r="AK1909" s="20" t="s">
        <v>14276</v>
      </c>
      <c r="AL1909" s="20" t="s">
        <v>14238</v>
      </c>
      <c r="AM1909" s="20" t="s">
        <v>14910</v>
      </c>
      <c r="AN1909" s="20" t="s">
        <v>105</v>
      </c>
      <c r="AO1909" s="20"/>
    </row>
    <row r="1910" spans="1:41" x14ac:dyDescent="0.2">
      <c r="A1910" s="20" t="s">
        <v>1297</v>
      </c>
      <c r="B1910" s="20" t="s">
        <v>19782</v>
      </c>
      <c r="C1910" s="20" t="s">
        <v>16022</v>
      </c>
      <c r="D1910" s="20" t="s">
        <v>445</v>
      </c>
      <c r="E1910" s="20" t="s">
        <v>1300</v>
      </c>
      <c r="F1910" s="20" t="s">
        <v>1299</v>
      </c>
      <c r="G1910" s="20" t="s">
        <v>117</v>
      </c>
      <c r="H1910" s="20" t="s">
        <v>110</v>
      </c>
      <c r="I1910" s="20" t="s">
        <v>19783</v>
      </c>
      <c r="J1910" s="20" t="s">
        <v>101</v>
      </c>
      <c r="K1910" s="20" t="s">
        <v>14696</v>
      </c>
      <c r="L1910" s="20"/>
      <c r="M1910" s="20"/>
      <c r="N1910" s="20" t="s">
        <v>14889</v>
      </c>
      <c r="O1910" s="20" t="s">
        <v>14772</v>
      </c>
      <c r="P1910" s="20" t="s">
        <v>14700</v>
      </c>
      <c r="Q1910" s="20"/>
      <c r="R1910" s="20"/>
      <c r="S1910" s="20" t="s">
        <v>19742</v>
      </c>
      <c r="T1910" s="20" t="s">
        <v>14709</v>
      </c>
      <c r="U1910" s="20" t="s">
        <v>18267</v>
      </c>
      <c r="V1910" s="20" t="s">
        <v>19788</v>
      </c>
      <c r="W1910" s="20"/>
      <c r="X1910" s="20"/>
      <c r="Y1910" s="20" t="s">
        <v>69</v>
      </c>
      <c r="Z1910" s="20"/>
      <c r="AA1910" s="20" t="s">
        <v>14883</v>
      </c>
      <c r="AB1910" s="20" t="s">
        <v>69</v>
      </c>
      <c r="AC1910" s="20" t="s">
        <v>68</v>
      </c>
      <c r="AD1910" s="20" t="s">
        <v>69</v>
      </c>
      <c r="AE1910" s="20" t="s">
        <v>19784</v>
      </c>
      <c r="AF1910" s="20" t="s">
        <v>68</v>
      </c>
      <c r="AG1910" s="20" t="s">
        <v>19785</v>
      </c>
      <c r="AH1910" s="20"/>
      <c r="AI1910" s="20"/>
      <c r="AJ1910" s="20" t="s">
        <v>14276</v>
      </c>
      <c r="AK1910" s="20" t="s">
        <v>14276</v>
      </c>
      <c r="AL1910" s="20" t="s">
        <v>14238</v>
      </c>
      <c r="AM1910" s="20" t="s">
        <v>14910</v>
      </c>
      <c r="AN1910" s="20" t="s">
        <v>105</v>
      </c>
      <c r="AO1910" s="20"/>
    </row>
    <row r="1911" spans="1:41" x14ac:dyDescent="0.2">
      <c r="A1911" s="20" t="s">
        <v>1297</v>
      </c>
      <c r="B1911" s="20" t="s">
        <v>19782</v>
      </c>
      <c r="C1911" s="20" t="s">
        <v>16022</v>
      </c>
      <c r="D1911" s="20" t="s">
        <v>445</v>
      </c>
      <c r="E1911" s="20" t="s">
        <v>1300</v>
      </c>
      <c r="F1911" s="20" t="s">
        <v>1299</v>
      </c>
      <c r="G1911" s="20" t="s">
        <v>117</v>
      </c>
      <c r="H1911" s="20" t="s">
        <v>110</v>
      </c>
      <c r="I1911" s="20" t="s">
        <v>19783</v>
      </c>
      <c r="J1911" s="20" t="s">
        <v>101</v>
      </c>
      <c r="K1911" s="20" t="s">
        <v>14696</v>
      </c>
      <c r="L1911" s="20"/>
      <c r="M1911" s="20"/>
      <c r="N1911" s="20" t="s">
        <v>14742</v>
      </c>
      <c r="O1911" s="20" t="s">
        <v>14772</v>
      </c>
      <c r="P1911" s="20" t="s">
        <v>14700</v>
      </c>
      <c r="Q1911" s="20"/>
      <c r="R1911" s="20"/>
      <c r="S1911" s="20" t="s">
        <v>19742</v>
      </c>
      <c r="T1911" s="20" t="s">
        <v>14704</v>
      </c>
      <c r="U1911" s="20" t="s">
        <v>14945</v>
      </c>
      <c r="V1911" s="20" t="s">
        <v>14809</v>
      </c>
      <c r="W1911" s="20"/>
      <c r="X1911" s="20"/>
      <c r="Y1911" s="20" t="s">
        <v>69</v>
      </c>
      <c r="Z1911" s="20"/>
      <c r="AA1911" s="20" t="s">
        <v>14883</v>
      </c>
      <c r="AB1911" s="20" t="s">
        <v>69</v>
      </c>
      <c r="AC1911" s="20" t="s">
        <v>68</v>
      </c>
      <c r="AD1911" s="20" t="s">
        <v>69</v>
      </c>
      <c r="AE1911" s="20" t="s">
        <v>19784</v>
      </c>
      <c r="AF1911" s="20" t="s">
        <v>68</v>
      </c>
      <c r="AG1911" s="20" t="s">
        <v>19785</v>
      </c>
      <c r="AH1911" s="20"/>
      <c r="AI1911" s="20"/>
      <c r="AJ1911" s="20" t="s">
        <v>14276</v>
      </c>
      <c r="AK1911" s="20" t="s">
        <v>14276</v>
      </c>
      <c r="AL1911" s="20" t="s">
        <v>14238</v>
      </c>
      <c r="AM1911" s="20" t="s">
        <v>14910</v>
      </c>
      <c r="AN1911" s="20" t="s">
        <v>105</v>
      </c>
      <c r="AO1911" s="20"/>
    </row>
    <row r="1912" spans="1:41" x14ac:dyDescent="0.2">
      <c r="A1912" s="20" t="s">
        <v>1297</v>
      </c>
      <c r="B1912" s="20" t="s">
        <v>19782</v>
      </c>
      <c r="C1912" s="20" t="s">
        <v>16022</v>
      </c>
      <c r="D1912" s="20" t="s">
        <v>445</v>
      </c>
      <c r="E1912" s="20" t="s">
        <v>1300</v>
      </c>
      <c r="F1912" s="20" t="s">
        <v>1299</v>
      </c>
      <c r="G1912" s="20" t="s">
        <v>117</v>
      </c>
      <c r="H1912" s="20" t="s">
        <v>110</v>
      </c>
      <c r="I1912" s="20" t="s">
        <v>19783</v>
      </c>
      <c r="J1912" s="20" t="s">
        <v>101</v>
      </c>
      <c r="K1912" s="20" t="s">
        <v>14696</v>
      </c>
      <c r="L1912" s="20"/>
      <c r="M1912" s="20"/>
      <c r="N1912" s="20" t="s">
        <v>14742</v>
      </c>
      <c r="O1912" s="20" t="s">
        <v>14772</v>
      </c>
      <c r="P1912" s="20" t="s">
        <v>14700</v>
      </c>
      <c r="Q1912" s="20"/>
      <c r="R1912" s="20"/>
      <c r="S1912" s="20" t="s">
        <v>19742</v>
      </c>
      <c r="T1912" s="20" t="s">
        <v>14709</v>
      </c>
      <c r="U1912" s="20" t="s">
        <v>15079</v>
      </c>
      <c r="V1912" s="20" t="s">
        <v>19789</v>
      </c>
      <c r="W1912" s="20"/>
      <c r="X1912" s="20"/>
      <c r="Y1912" s="20" t="s">
        <v>69</v>
      </c>
      <c r="Z1912" s="20"/>
      <c r="AA1912" s="20" t="s">
        <v>14883</v>
      </c>
      <c r="AB1912" s="20" t="s">
        <v>69</v>
      </c>
      <c r="AC1912" s="20" t="s">
        <v>68</v>
      </c>
      <c r="AD1912" s="20" t="s">
        <v>69</v>
      </c>
      <c r="AE1912" s="20" t="s">
        <v>19784</v>
      </c>
      <c r="AF1912" s="20" t="s">
        <v>68</v>
      </c>
      <c r="AG1912" s="20" t="s">
        <v>19785</v>
      </c>
      <c r="AH1912" s="20"/>
      <c r="AI1912" s="20"/>
      <c r="AJ1912" s="20" t="s">
        <v>14276</v>
      </c>
      <c r="AK1912" s="20" t="s">
        <v>14276</v>
      </c>
      <c r="AL1912" s="20" t="s">
        <v>14238</v>
      </c>
      <c r="AM1912" s="20" t="s">
        <v>14910</v>
      </c>
      <c r="AN1912" s="20" t="s">
        <v>105</v>
      </c>
      <c r="AO1912" s="20"/>
    </row>
    <row r="1913" spans="1:41" x14ac:dyDescent="0.2">
      <c r="A1913" s="20" t="s">
        <v>1297</v>
      </c>
      <c r="B1913" s="20" t="s">
        <v>19782</v>
      </c>
      <c r="C1913" s="20" t="s">
        <v>16022</v>
      </c>
      <c r="D1913" s="20" t="s">
        <v>445</v>
      </c>
      <c r="E1913" s="20" t="s">
        <v>1300</v>
      </c>
      <c r="F1913" s="20" t="s">
        <v>1299</v>
      </c>
      <c r="G1913" s="20" t="s">
        <v>117</v>
      </c>
      <c r="H1913" s="20" t="s">
        <v>110</v>
      </c>
      <c r="I1913" s="20" t="s">
        <v>19783</v>
      </c>
      <c r="J1913" s="20" t="s">
        <v>101</v>
      </c>
      <c r="K1913" s="20" t="s">
        <v>14696</v>
      </c>
      <c r="L1913" s="20"/>
      <c r="M1913" s="20"/>
      <c r="N1913" s="20" t="s">
        <v>110</v>
      </c>
      <c r="O1913" s="20" t="s">
        <v>14772</v>
      </c>
      <c r="P1913" s="20" t="s">
        <v>14700</v>
      </c>
      <c r="Q1913" s="20"/>
      <c r="R1913" s="20"/>
      <c r="S1913" s="20" t="s">
        <v>19742</v>
      </c>
      <c r="T1913" s="20" t="s">
        <v>14704</v>
      </c>
      <c r="U1913" s="20" t="s">
        <v>14919</v>
      </c>
      <c r="V1913" s="20" t="s">
        <v>14832</v>
      </c>
      <c r="W1913" s="20"/>
      <c r="X1913" s="20"/>
      <c r="Y1913" s="20" t="s">
        <v>69</v>
      </c>
      <c r="Z1913" s="20"/>
      <c r="AA1913" s="20" t="s">
        <v>14883</v>
      </c>
      <c r="AB1913" s="20" t="s">
        <v>69</v>
      </c>
      <c r="AC1913" s="20" t="s">
        <v>68</v>
      </c>
      <c r="AD1913" s="20" t="s">
        <v>69</v>
      </c>
      <c r="AE1913" s="20" t="s">
        <v>19784</v>
      </c>
      <c r="AF1913" s="20" t="s">
        <v>69</v>
      </c>
      <c r="AG1913" s="20" t="s">
        <v>19790</v>
      </c>
      <c r="AH1913" s="20"/>
      <c r="AI1913" s="20"/>
      <c r="AJ1913" s="20" t="s">
        <v>14276</v>
      </c>
      <c r="AK1913" s="20" t="s">
        <v>14276</v>
      </c>
      <c r="AL1913" s="20" t="s">
        <v>14238</v>
      </c>
      <c r="AM1913" s="20" t="s">
        <v>14910</v>
      </c>
      <c r="AN1913" s="20" t="s">
        <v>105</v>
      </c>
      <c r="AO1913" s="20"/>
    </row>
    <row r="1914" spans="1:41" x14ac:dyDescent="0.2">
      <c r="A1914" s="20" t="s">
        <v>1297</v>
      </c>
      <c r="B1914" s="20" t="s">
        <v>19782</v>
      </c>
      <c r="C1914" s="20" t="s">
        <v>16022</v>
      </c>
      <c r="D1914" s="20" t="s">
        <v>445</v>
      </c>
      <c r="E1914" s="20" t="s">
        <v>1300</v>
      </c>
      <c r="F1914" s="20" t="s">
        <v>1299</v>
      </c>
      <c r="G1914" s="20" t="s">
        <v>117</v>
      </c>
      <c r="H1914" s="20" t="s">
        <v>110</v>
      </c>
      <c r="I1914" s="20" t="s">
        <v>19783</v>
      </c>
      <c r="J1914" s="20" t="s">
        <v>101</v>
      </c>
      <c r="K1914" s="20" t="s">
        <v>14696</v>
      </c>
      <c r="L1914" s="20"/>
      <c r="M1914" s="20"/>
      <c r="N1914" s="20" t="s">
        <v>110</v>
      </c>
      <c r="O1914" s="20" t="s">
        <v>14772</v>
      </c>
      <c r="P1914" s="20" t="s">
        <v>14700</v>
      </c>
      <c r="Q1914" s="20"/>
      <c r="R1914" s="20"/>
      <c r="S1914" s="20" t="s">
        <v>19742</v>
      </c>
      <c r="T1914" s="20" t="s">
        <v>14709</v>
      </c>
      <c r="U1914" s="20" t="s">
        <v>15092</v>
      </c>
      <c r="V1914" s="20" t="s">
        <v>19791</v>
      </c>
      <c r="W1914" s="20"/>
      <c r="X1914" s="20"/>
      <c r="Y1914" s="20" t="s">
        <v>69</v>
      </c>
      <c r="Z1914" s="20"/>
      <c r="AA1914" s="20" t="s">
        <v>14883</v>
      </c>
      <c r="AB1914" s="20" t="s">
        <v>69</v>
      </c>
      <c r="AC1914" s="20" t="s">
        <v>68</v>
      </c>
      <c r="AD1914" s="20" t="s">
        <v>69</v>
      </c>
      <c r="AE1914" s="20" t="s">
        <v>19784</v>
      </c>
      <c r="AF1914" s="20" t="s">
        <v>69</v>
      </c>
      <c r="AG1914" s="20" t="s">
        <v>19790</v>
      </c>
      <c r="AH1914" s="20"/>
      <c r="AI1914" s="20"/>
      <c r="AJ1914" s="20" t="s">
        <v>14276</v>
      </c>
      <c r="AK1914" s="20" t="s">
        <v>14276</v>
      </c>
      <c r="AL1914" s="20" t="s">
        <v>14238</v>
      </c>
      <c r="AM1914" s="20" t="s">
        <v>14910</v>
      </c>
      <c r="AN1914" s="20" t="s">
        <v>105</v>
      </c>
      <c r="AO1914" s="20"/>
    </row>
    <row r="1915" spans="1:41" x14ac:dyDescent="0.2">
      <c r="A1915" s="20" t="s">
        <v>1302</v>
      </c>
      <c r="B1915" s="20" t="s">
        <v>19792</v>
      </c>
      <c r="C1915" s="20" t="s">
        <v>15353</v>
      </c>
      <c r="D1915" s="20" t="s">
        <v>445</v>
      </c>
      <c r="E1915" s="20" t="s">
        <v>1304</v>
      </c>
      <c r="F1915" s="20" t="s">
        <v>491</v>
      </c>
      <c r="G1915" s="20" t="s">
        <v>15354</v>
      </c>
      <c r="H1915" s="20" t="s">
        <v>110</v>
      </c>
      <c r="I1915" s="20" t="s">
        <v>19793</v>
      </c>
      <c r="J1915" s="20" t="s">
        <v>101</v>
      </c>
      <c r="K1915" s="20" t="s">
        <v>14696</v>
      </c>
      <c r="L1915" s="20" t="s">
        <v>19794</v>
      </c>
      <c r="M1915" s="20"/>
      <c r="N1915" s="20" t="s">
        <v>14786</v>
      </c>
      <c r="O1915" s="20" t="s">
        <v>14772</v>
      </c>
      <c r="P1915" s="20" t="s">
        <v>14700</v>
      </c>
      <c r="Q1915" s="20"/>
      <c r="R1915" s="20"/>
      <c r="S1915" s="20" t="s">
        <v>19795</v>
      </c>
      <c r="T1915" s="20" t="s">
        <v>14709</v>
      </c>
      <c r="U1915" s="20" t="s">
        <v>19796</v>
      </c>
      <c r="V1915" s="20" t="s">
        <v>14953</v>
      </c>
      <c r="W1915" s="20"/>
      <c r="X1915" s="20"/>
      <c r="Y1915" s="20" t="s">
        <v>69</v>
      </c>
      <c r="Z1915" s="20"/>
      <c r="AA1915" s="20" t="s">
        <v>14883</v>
      </c>
      <c r="AB1915" s="20" t="s">
        <v>69</v>
      </c>
      <c r="AC1915" s="20" t="s">
        <v>14884</v>
      </c>
      <c r="AD1915" s="20" t="s">
        <v>69</v>
      </c>
      <c r="AE1915" s="20" t="s">
        <v>19797</v>
      </c>
      <c r="AF1915" s="20" t="s">
        <v>68</v>
      </c>
      <c r="AG1915" s="20" t="s">
        <v>19798</v>
      </c>
      <c r="AH1915" s="20"/>
      <c r="AI1915" s="20" t="s">
        <v>14875</v>
      </c>
      <c r="AJ1915" s="20" t="s">
        <v>14276</v>
      </c>
      <c r="AK1915" s="20"/>
      <c r="AL1915" s="20" t="s">
        <v>14238</v>
      </c>
      <c r="AM1915" s="20" t="s">
        <v>14910</v>
      </c>
      <c r="AN1915" s="20" t="s">
        <v>105</v>
      </c>
      <c r="AO1915" s="20"/>
    </row>
    <row r="1916" spans="1:41" x14ac:dyDescent="0.2">
      <c r="A1916" s="20" t="s">
        <v>1302</v>
      </c>
      <c r="B1916" s="20" t="s">
        <v>19792</v>
      </c>
      <c r="C1916" s="20" t="s">
        <v>15353</v>
      </c>
      <c r="D1916" s="20" t="s">
        <v>445</v>
      </c>
      <c r="E1916" s="20" t="s">
        <v>1304</v>
      </c>
      <c r="F1916" s="20" t="s">
        <v>491</v>
      </c>
      <c r="G1916" s="20" t="s">
        <v>15354</v>
      </c>
      <c r="H1916" s="20" t="s">
        <v>110</v>
      </c>
      <c r="I1916" s="20" t="s">
        <v>19793</v>
      </c>
      <c r="J1916" s="20" t="s">
        <v>101</v>
      </c>
      <c r="K1916" s="20" t="s">
        <v>14696</v>
      </c>
      <c r="L1916" s="20" t="s">
        <v>19794</v>
      </c>
      <c r="M1916" s="20"/>
      <c r="N1916" s="20" t="s">
        <v>14786</v>
      </c>
      <c r="O1916" s="20" t="s">
        <v>14772</v>
      </c>
      <c r="P1916" s="20" t="s">
        <v>14700</v>
      </c>
      <c r="Q1916" s="20"/>
      <c r="R1916" s="20"/>
      <c r="S1916" s="20" t="s">
        <v>19795</v>
      </c>
      <c r="T1916" s="20" t="s">
        <v>14846</v>
      </c>
      <c r="U1916" s="20" t="s">
        <v>19799</v>
      </c>
      <c r="V1916" s="20" t="s">
        <v>15093</v>
      </c>
      <c r="W1916" s="20"/>
      <c r="X1916" s="20"/>
      <c r="Y1916" s="20" t="s">
        <v>69</v>
      </c>
      <c r="Z1916" s="20"/>
      <c r="AA1916" s="20" t="s">
        <v>14883</v>
      </c>
      <c r="AB1916" s="20" t="s">
        <v>69</v>
      </c>
      <c r="AC1916" s="20" t="s">
        <v>14884</v>
      </c>
      <c r="AD1916" s="20" t="s">
        <v>69</v>
      </c>
      <c r="AE1916" s="20" t="s">
        <v>19797</v>
      </c>
      <c r="AF1916" s="20" t="s">
        <v>68</v>
      </c>
      <c r="AG1916" s="20" t="s">
        <v>19798</v>
      </c>
      <c r="AH1916" s="20"/>
      <c r="AI1916" s="20" t="s">
        <v>14875</v>
      </c>
      <c r="AJ1916" s="20" t="s">
        <v>14276</v>
      </c>
      <c r="AK1916" s="20"/>
      <c r="AL1916" s="20" t="s">
        <v>14238</v>
      </c>
      <c r="AM1916" s="20" t="s">
        <v>14910</v>
      </c>
      <c r="AN1916" s="20" t="s">
        <v>105</v>
      </c>
      <c r="AO1916" s="20"/>
    </row>
    <row r="1917" spans="1:41" x14ac:dyDescent="0.2">
      <c r="A1917" s="20" t="s">
        <v>1302</v>
      </c>
      <c r="B1917" s="20" t="s">
        <v>19792</v>
      </c>
      <c r="C1917" s="20" t="s">
        <v>15353</v>
      </c>
      <c r="D1917" s="20" t="s">
        <v>445</v>
      </c>
      <c r="E1917" s="20" t="s">
        <v>1304</v>
      </c>
      <c r="F1917" s="20" t="s">
        <v>491</v>
      </c>
      <c r="G1917" s="20" t="s">
        <v>15354</v>
      </c>
      <c r="H1917" s="20" t="s">
        <v>110</v>
      </c>
      <c r="I1917" s="20" t="s">
        <v>19793</v>
      </c>
      <c r="J1917" s="20" t="s">
        <v>101</v>
      </c>
      <c r="K1917" s="20" t="s">
        <v>14696</v>
      </c>
      <c r="L1917" s="20" t="s">
        <v>19794</v>
      </c>
      <c r="M1917" s="20"/>
      <c r="N1917" s="20" t="s">
        <v>14786</v>
      </c>
      <c r="O1917" s="20" t="s">
        <v>14772</v>
      </c>
      <c r="P1917" s="20" t="s">
        <v>14700</v>
      </c>
      <c r="Q1917" s="20"/>
      <c r="R1917" s="20"/>
      <c r="S1917" s="20" t="s">
        <v>19795</v>
      </c>
      <c r="T1917" s="20" t="s">
        <v>16531</v>
      </c>
      <c r="U1917" s="20" t="s">
        <v>16799</v>
      </c>
      <c r="V1917" s="20" t="s">
        <v>15472</v>
      </c>
      <c r="W1917" s="20"/>
      <c r="X1917" s="20"/>
      <c r="Y1917" s="20" t="s">
        <v>69</v>
      </c>
      <c r="Z1917" s="20"/>
      <c r="AA1917" s="20" t="s">
        <v>14883</v>
      </c>
      <c r="AB1917" s="20" t="s">
        <v>69</v>
      </c>
      <c r="AC1917" s="20" t="s">
        <v>14884</v>
      </c>
      <c r="AD1917" s="20" t="s">
        <v>69</v>
      </c>
      <c r="AE1917" s="20" t="s">
        <v>19800</v>
      </c>
      <c r="AF1917" s="20" t="s">
        <v>68</v>
      </c>
      <c r="AG1917" s="20" t="s">
        <v>19798</v>
      </c>
      <c r="AH1917" s="20"/>
      <c r="AI1917" s="20" t="s">
        <v>14875</v>
      </c>
      <c r="AJ1917" s="20" t="s">
        <v>14276</v>
      </c>
      <c r="AK1917" s="20"/>
      <c r="AL1917" s="20" t="s">
        <v>14238</v>
      </c>
      <c r="AM1917" s="20" t="s">
        <v>14910</v>
      </c>
      <c r="AN1917" s="20" t="s">
        <v>105</v>
      </c>
      <c r="AO1917" s="20"/>
    </row>
    <row r="1918" spans="1:41" x14ac:dyDescent="0.2">
      <c r="A1918" s="20" t="s">
        <v>1332</v>
      </c>
      <c r="B1918" s="20" t="s">
        <v>19801</v>
      </c>
      <c r="C1918" s="20" t="s">
        <v>19802</v>
      </c>
      <c r="D1918" s="20" t="s">
        <v>430</v>
      </c>
      <c r="E1918" s="20" t="s">
        <v>1334</v>
      </c>
      <c r="F1918" s="20" t="s">
        <v>475</v>
      </c>
      <c r="G1918" s="20" t="s">
        <v>19803</v>
      </c>
      <c r="H1918" s="20" t="s">
        <v>14852</v>
      </c>
      <c r="I1918" s="20" t="s">
        <v>19804</v>
      </c>
      <c r="J1918" s="20" t="s">
        <v>101</v>
      </c>
      <c r="K1918" s="20" t="s">
        <v>14696</v>
      </c>
      <c r="L1918" s="20"/>
      <c r="M1918" s="20"/>
      <c r="N1918" s="20" t="s">
        <v>14889</v>
      </c>
      <c r="O1918" s="20" t="s">
        <v>15195</v>
      </c>
      <c r="P1918" s="20" t="s">
        <v>14735</v>
      </c>
      <c r="Q1918" s="20"/>
      <c r="R1918" s="20"/>
      <c r="S1918" s="20" t="s">
        <v>19805</v>
      </c>
      <c r="T1918" s="20" t="s">
        <v>14704</v>
      </c>
      <c r="U1918" s="20" t="s">
        <v>14827</v>
      </c>
      <c r="V1918" s="20" t="s">
        <v>14791</v>
      </c>
      <c r="W1918" s="20"/>
      <c r="X1918" s="20"/>
      <c r="Y1918" s="20" t="s">
        <v>69</v>
      </c>
      <c r="Z1918" s="20"/>
      <c r="AA1918" s="20" t="s">
        <v>19806</v>
      </c>
      <c r="AB1918" s="20" t="s">
        <v>69</v>
      </c>
      <c r="AC1918" s="20" t="s">
        <v>14884</v>
      </c>
      <c r="AD1918" s="20" t="s">
        <v>69</v>
      </c>
      <c r="AE1918" s="20" t="s">
        <v>19807</v>
      </c>
      <c r="AF1918" s="20" t="s">
        <v>68</v>
      </c>
      <c r="AG1918" s="20" t="s">
        <v>19808</v>
      </c>
      <c r="AH1918" s="20" t="s">
        <v>19809</v>
      </c>
      <c r="AI1918" s="20" t="s">
        <v>14875</v>
      </c>
      <c r="AJ1918" s="20" t="s">
        <v>14283</v>
      </c>
      <c r="AK1918" s="20" t="s">
        <v>14240</v>
      </c>
      <c r="AL1918" s="20" t="s">
        <v>14328</v>
      </c>
      <c r="AM1918" s="20" t="s">
        <v>15199</v>
      </c>
      <c r="AN1918" s="20" t="s">
        <v>105</v>
      </c>
      <c r="AO1918" s="20"/>
    </row>
    <row r="1919" spans="1:41" x14ac:dyDescent="0.2">
      <c r="A1919" s="20" t="s">
        <v>1332</v>
      </c>
      <c r="B1919" s="20" t="s">
        <v>19801</v>
      </c>
      <c r="C1919" s="20" t="s">
        <v>19802</v>
      </c>
      <c r="D1919" s="20" t="s">
        <v>430</v>
      </c>
      <c r="E1919" s="20" t="s">
        <v>1334</v>
      </c>
      <c r="F1919" s="20" t="s">
        <v>475</v>
      </c>
      <c r="G1919" s="20" t="s">
        <v>19803</v>
      </c>
      <c r="H1919" s="20" t="s">
        <v>14852</v>
      </c>
      <c r="I1919" s="20" t="s">
        <v>19804</v>
      </c>
      <c r="J1919" s="20" t="s">
        <v>101</v>
      </c>
      <c r="K1919" s="20" t="s">
        <v>14696</v>
      </c>
      <c r="L1919" s="20"/>
      <c r="M1919" s="20"/>
      <c r="N1919" s="20" t="s">
        <v>14742</v>
      </c>
      <c r="O1919" s="20" t="s">
        <v>15195</v>
      </c>
      <c r="P1919" s="20" t="s">
        <v>14735</v>
      </c>
      <c r="Q1919" s="20"/>
      <c r="R1919" s="20"/>
      <c r="S1919" s="20" t="s">
        <v>19805</v>
      </c>
      <c r="T1919" s="20" t="s">
        <v>14704</v>
      </c>
      <c r="U1919" s="20" t="s">
        <v>15207</v>
      </c>
      <c r="V1919" s="20" t="s">
        <v>14860</v>
      </c>
      <c r="W1919" s="20"/>
      <c r="X1919" s="20"/>
      <c r="Y1919" s="20" t="s">
        <v>69</v>
      </c>
      <c r="Z1919" s="20"/>
      <c r="AA1919" s="20" t="s">
        <v>19810</v>
      </c>
      <c r="AB1919" s="20" t="s">
        <v>69</v>
      </c>
      <c r="AC1919" s="20" t="s">
        <v>14884</v>
      </c>
      <c r="AD1919" s="20" t="s">
        <v>69</v>
      </c>
      <c r="AE1919" s="20" t="s">
        <v>19811</v>
      </c>
      <c r="AF1919" s="20" t="s">
        <v>68</v>
      </c>
      <c r="AG1919" s="20" t="s">
        <v>19808</v>
      </c>
      <c r="AH1919" s="20" t="s">
        <v>19809</v>
      </c>
      <c r="AI1919" s="20" t="s">
        <v>14875</v>
      </c>
      <c r="AJ1919" s="20" t="s">
        <v>14283</v>
      </c>
      <c r="AK1919" s="20" t="s">
        <v>14240</v>
      </c>
      <c r="AL1919" s="20" t="s">
        <v>14328</v>
      </c>
      <c r="AM1919" s="20" t="s">
        <v>15199</v>
      </c>
      <c r="AN1919" s="20" t="s">
        <v>105</v>
      </c>
      <c r="AO1919" s="20"/>
    </row>
    <row r="1920" spans="1:41" x14ac:dyDescent="0.2">
      <c r="A1920" s="20" t="s">
        <v>1332</v>
      </c>
      <c r="B1920" s="20" t="s">
        <v>19801</v>
      </c>
      <c r="C1920" s="20" t="s">
        <v>19802</v>
      </c>
      <c r="D1920" s="20" t="s">
        <v>430</v>
      </c>
      <c r="E1920" s="20" t="s">
        <v>1334</v>
      </c>
      <c r="F1920" s="20" t="s">
        <v>475</v>
      </c>
      <c r="G1920" s="20" t="s">
        <v>19803</v>
      </c>
      <c r="H1920" s="20" t="s">
        <v>14852</v>
      </c>
      <c r="I1920" s="20" t="s">
        <v>19804</v>
      </c>
      <c r="J1920" s="20" t="s">
        <v>101</v>
      </c>
      <c r="K1920" s="20" t="s">
        <v>14696</v>
      </c>
      <c r="L1920" s="20"/>
      <c r="M1920" s="20"/>
      <c r="N1920" s="20" t="s">
        <v>14698</v>
      </c>
      <c r="O1920" s="20" t="s">
        <v>15195</v>
      </c>
      <c r="P1920" s="20" t="s">
        <v>14735</v>
      </c>
      <c r="Q1920" s="20"/>
      <c r="R1920" s="20"/>
      <c r="S1920" s="20" t="s">
        <v>19805</v>
      </c>
      <c r="T1920" s="20" t="s">
        <v>14704</v>
      </c>
      <c r="U1920" s="20" t="s">
        <v>14891</v>
      </c>
      <c r="V1920" s="20" t="s">
        <v>16007</v>
      </c>
      <c r="W1920" s="20"/>
      <c r="X1920" s="20"/>
      <c r="Y1920" s="20" t="s">
        <v>69</v>
      </c>
      <c r="Z1920" s="20"/>
      <c r="AA1920" s="20" t="s">
        <v>19810</v>
      </c>
      <c r="AB1920" s="20" t="s">
        <v>69</v>
      </c>
      <c r="AC1920" s="20" t="s">
        <v>14884</v>
      </c>
      <c r="AD1920" s="20" t="s">
        <v>69</v>
      </c>
      <c r="AE1920" s="20" t="s">
        <v>19812</v>
      </c>
      <c r="AF1920" s="20" t="s">
        <v>68</v>
      </c>
      <c r="AG1920" s="20" t="s">
        <v>19808</v>
      </c>
      <c r="AH1920" s="20" t="s">
        <v>19809</v>
      </c>
      <c r="AI1920" s="20" t="s">
        <v>14875</v>
      </c>
      <c r="AJ1920" s="20" t="s">
        <v>14283</v>
      </c>
      <c r="AK1920" s="20" t="s">
        <v>14240</v>
      </c>
      <c r="AL1920" s="20" t="s">
        <v>14328</v>
      </c>
      <c r="AM1920" s="20" t="s">
        <v>15199</v>
      </c>
      <c r="AN1920" s="20" t="s">
        <v>105</v>
      </c>
      <c r="AO1920" s="20"/>
    </row>
    <row r="1921" spans="1:41" x14ac:dyDescent="0.2">
      <c r="A1921" s="20" t="s">
        <v>1332</v>
      </c>
      <c r="B1921" s="20" t="s">
        <v>19801</v>
      </c>
      <c r="C1921" s="20" t="s">
        <v>19802</v>
      </c>
      <c r="D1921" s="20" t="s">
        <v>430</v>
      </c>
      <c r="E1921" s="20" t="s">
        <v>1334</v>
      </c>
      <c r="F1921" s="20" t="s">
        <v>475</v>
      </c>
      <c r="G1921" s="20" t="s">
        <v>19803</v>
      </c>
      <c r="H1921" s="20" t="s">
        <v>14852</v>
      </c>
      <c r="I1921" s="20" t="s">
        <v>19804</v>
      </c>
      <c r="J1921" s="20" t="s">
        <v>101</v>
      </c>
      <c r="K1921" s="20" t="s">
        <v>14696</v>
      </c>
      <c r="L1921" s="20"/>
      <c r="M1921" s="20"/>
      <c r="N1921" s="20" t="s">
        <v>110</v>
      </c>
      <c r="O1921" s="20" t="s">
        <v>15195</v>
      </c>
      <c r="P1921" s="20" t="s">
        <v>14735</v>
      </c>
      <c r="Q1921" s="20"/>
      <c r="R1921" s="20"/>
      <c r="S1921" s="20" t="s">
        <v>19805</v>
      </c>
      <c r="T1921" s="20" t="s">
        <v>14704</v>
      </c>
      <c r="U1921" s="20" t="s">
        <v>14809</v>
      </c>
      <c r="V1921" s="20" t="s">
        <v>14796</v>
      </c>
      <c r="W1921" s="20"/>
      <c r="X1921" s="20"/>
      <c r="Y1921" s="20" t="s">
        <v>69</v>
      </c>
      <c r="Z1921" s="20"/>
      <c r="AA1921" s="20" t="s">
        <v>19813</v>
      </c>
      <c r="AB1921" s="20" t="s">
        <v>69</v>
      </c>
      <c r="AC1921" s="20" t="s">
        <v>14884</v>
      </c>
      <c r="AD1921" s="20" t="s">
        <v>69</v>
      </c>
      <c r="AE1921" s="20" t="s">
        <v>19814</v>
      </c>
      <c r="AF1921" s="20" t="s">
        <v>68</v>
      </c>
      <c r="AG1921" s="20" t="s">
        <v>19815</v>
      </c>
      <c r="AH1921" s="20" t="s">
        <v>19809</v>
      </c>
      <c r="AI1921" s="20" t="s">
        <v>14875</v>
      </c>
      <c r="AJ1921" s="20" t="s">
        <v>14283</v>
      </c>
      <c r="AK1921" s="20" t="s">
        <v>14240</v>
      </c>
      <c r="AL1921" s="20" t="s">
        <v>14328</v>
      </c>
      <c r="AM1921" s="20" t="s">
        <v>15199</v>
      </c>
      <c r="AN1921" s="20" t="s">
        <v>105</v>
      </c>
      <c r="AO1921" s="20"/>
    </row>
    <row r="1922" spans="1:41" x14ac:dyDescent="0.2">
      <c r="A1922" s="20" t="s">
        <v>1341</v>
      </c>
      <c r="B1922" s="20" t="s">
        <v>19816</v>
      </c>
      <c r="C1922" s="20" t="s">
        <v>19817</v>
      </c>
      <c r="D1922" s="20" t="s">
        <v>445</v>
      </c>
      <c r="E1922" s="20" t="s">
        <v>1344</v>
      </c>
      <c r="F1922" s="20" t="s">
        <v>19818</v>
      </c>
      <c r="G1922" s="20" t="s">
        <v>285</v>
      </c>
      <c r="H1922" s="20" t="s">
        <v>14804</v>
      </c>
      <c r="I1922" s="20" t="s">
        <v>19819</v>
      </c>
      <c r="J1922" s="20" t="s">
        <v>101</v>
      </c>
      <c r="K1922" s="20" t="s">
        <v>14696</v>
      </c>
      <c r="L1922" s="20" t="s">
        <v>19820</v>
      </c>
      <c r="M1922" s="20"/>
      <c r="N1922" s="20" t="s">
        <v>14698</v>
      </c>
      <c r="O1922" s="20" t="s">
        <v>14761</v>
      </c>
      <c r="P1922" s="20" t="s">
        <v>14700</v>
      </c>
      <c r="Q1922" s="20" t="s">
        <v>14701</v>
      </c>
      <c r="R1922" s="20"/>
      <c r="S1922" s="20" t="s">
        <v>19821</v>
      </c>
      <c r="T1922" s="20" t="s">
        <v>14704</v>
      </c>
      <c r="U1922" s="20" t="s">
        <v>14812</v>
      </c>
      <c r="V1922" s="20" t="s">
        <v>16001</v>
      </c>
      <c r="W1922" s="20"/>
      <c r="X1922" s="20"/>
      <c r="Y1922" s="20" t="s">
        <v>69</v>
      </c>
      <c r="Z1922" s="20"/>
      <c r="AA1922" s="20" t="s">
        <v>19822</v>
      </c>
      <c r="AB1922" s="20" t="s">
        <v>69</v>
      </c>
      <c r="AC1922" s="20"/>
      <c r="AD1922" s="20"/>
      <c r="AE1922" s="20" t="s">
        <v>19823</v>
      </c>
      <c r="AF1922" s="20" t="s">
        <v>68</v>
      </c>
      <c r="AG1922" s="20" t="s">
        <v>19824</v>
      </c>
      <c r="AH1922" s="20"/>
      <c r="AI1922" s="20" t="s">
        <v>14887</v>
      </c>
      <c r="AJ1922" s="20"/>
      <c r="AK1922" s="20" t="s">
        <v>14283</v>
      </c>
      <c r="AL1922" s="20"/>
      <c r="AM1922" s="20" t="s">
        <v>14888</v>
      </c>
      <c r="AN1922" s="20" t="s">
        <v>105</v>
      </c>
      <c r="AO1922" s="20"/>
    </row>
    <row r="1923" spans="1:41" x14ac:dyDescent="0.2">
      <c r="A1923" s="20" t="s">
        <v>1341</v>
      </c>
      <c r="B1923" s="20" t="s">
        <v>19816</v>
      </c>
      <c r="C1923" s="20" t="s">
        <v>19817</v>
      </c>
      <c r="D1923" s="20" t="s">
        <v>445</v>
      </c>
      <c r="E1923" s="20" t="s">
        <v>1344</v>
      </c>
      <c r="F1923" s="20" t="s">
        <v>19818</v>
      </c>
      <c r="G1923" s="20" t="s">
        <v>285</v>
      </c>
      <c r="H1923" s="20" t="s">
        <v>14804</v>
      </c>
      <c r="I1923" s="20" t="s">
        <v>19819</v>
      </c>
      <c r="J1923" s="20" t="s">
        <v>101</v>
      </c>
      <c r="K1923" s="20" t="s">
        <v>14696</v>
      </c>
      <c r="L1923" s="20" t="s">
        <v>19820</v>
      </c>
      <c r="M1923" s="20"/>
      <c r="N1923" s="20" t="s">
        <v>14698</v>
      </c>
      <c r="O1923" s="20" t="s">
        <v>14761</v>
      </c>
      <c r="P1923" s="20" t="s">
        <v>14700</v>
      </c>
      <c r="Q1923" s="20" t="s">
        <v>14701</v>
      </c>
      <c r="R1923" s="20"/>
      <c r="S1923" s="20" t="s">
        <v>19821</v>
      </c>
      <c r="T1923" s="20" t="s">
        <v>14814</v>
      </c>
      <c r="U1923" s="20" t="s">
        <v>14815</v>
      </c>
      <c r="V1923" s="20" t="s">
        <v>14892</v>
      </c>
      <c r="W1923" s="20"/>
      <c r="X1923" s="20"/>
      <c r="Y1923" s="20" t="s">
        <v>69</v>
      </c>
      <c r="Z1923" s="20"/>
      <c r="AA1923" s="20" t="s">
        <v>19822</v>
      </c>
      <c r="AB1923" s="20" t="s">
        <v>69</v>
      </c>
      <c r="AC1923" s="20"/>
      <c r="AD1923" s="20"/>
      <c r="AE1923" s="20" t="s">
        <v>19823</v>
      </c>
      <c r="AF1923" s="20" t="s">
        <v>68</v>
      </c>
      <c r="AG1923" s="20" t="s">
        <v>19824</v>
      </c>
      <c r="AH1923" s="20"/>
      <c r="AI1923" s="20" t="s">
        <v>14887</v>
      </c>
      <c r="AJ1923" s="20"/>
      <c r="AK1923" s="20" t="s">
        <v>14283</v>
      </c>
      <c r="AL1923" s="20"/>
      <c r="AM1923" s="20" t="s">
        <v>14888</v>
      </c>
      <c r="AN1923" s="20" t="s">
        <v>105</v>
      </c>
      <c r="AO1923" s="20"/>
    </row>
    <row r="1924" spans="1:41" x14ac:dyDescent="0.2">
      <c r="A1924" s="20" t="s">
        <v>1341</v>
      </c>
      <c r="B1924" s="20" t="s">
        <v>19816</v>
      </c>
      <c r="C1924" s="20" t="s">
        <v>19817</v>
      </c>
      <c r="D1924" s="20" t="s">
        <v>445</v>
      </c>
      <c r="E1924" s="20" t="s">
        <v>1344</v>
      </c>
      <c r="F1924" s="20" t="s">
        <v>19818</v>
      </c>
      <c r="G1924" s="20" t="s">
        <v>285</v>
      </c>
      <c r="H1924" s="20" t="s">
        <v>14804</v>
      </c>
      <c r="I1924" s="20" t="s">
        <v>19819</v>
      </c>
      <c r="J1924" s="20" t="s">
        <v>101</v>
      </c>
      <c r="K1924" s="20" t="s">
        <v>14696</v>
      </c>
      <c r="L1924" s="20" t="s">
        <v>19820</v>
      </c>
      <c r="M1924" s="20"/>
      <c r="N1924" s="20" t="s">
        <v>14698</v>
      </c>
      <c r="O1924" s="20" t="s">
        <v>14761</v>
      </c>
      <c r="P1924" s="20" t="s">
        <v>14700</v>
      </c>
      <c r="Q1924" s="20" t="s">
        <v>14701</v>
      </c>
      <c r="R1924" s="20"/>
      <c r="S1924" s="20" t="s">
        <v>19821</v>
      </c>
      <c r="T1924" s="20" t="s">
        <v>14709</v>
      </c>
      <c r="U1924" s="20" t="s">
        <v>14763</v>
      </c>
      <c r="V1924" s="20" t="s">
        <v>19825</v>
      </c>
      <c r="W1924" s="20"/>
      <c r="X1924" s="20"/>
      <c r="Y1924" s="20" t="s">
        <v>69</v>
      </c>
      <c r="Z1924" s="20"/>
      <c r="AA1924" s="20" t="s">
        <v>19822</v>
      </c>
      <c r="AB1924" s="20" t="s">
        <v>69</v>
      </c>
      <c r="AC1924" s="20"/>
      <c r="AD1924" s="20"/>
      <c r="AE1924" s="20" t="s">
        <v>19826</v>
      </c>
      <c r="AF1924" s="20" t="s">
        <v>68</v>
      </c>
      <c r="AG1924" s="20" t="s">
        <v>19824</v>
      </c>
      <c r="AH1924" s="20"/>
      <c r="AI1924" s="20" t="s">
        <v>14887</v>
      </c>
      <c r="AJ1924" s="20"/>
      <c r="AK1924" s="20" t="s">
        <v>14283</v>
      </c>
      <c r="AL1924" s="20"/>
      <c r="AM1924" s="20" t="s">
        <v>14888</v>
      </c>
      <c r="AN1924" s="20" t="s">
        <v>105</v>
      </c>
      <c r="AO1924" s="20"/>
    </row>
    <row r="1925" spans="1:41" x14ac:dyDescent="0.2">
      <c r="A1925" s="20" t="s">
        <v>1376</v>
      </c>
      <c r="B1925" s="20" t="s">
        <v>19827</v>
      </c>
      <c r="C1925" s="20" t="s">
        <v>19828</v>
      </c>
      <c r="D1925" s="20" t="s">
        <v>391</v>
      </c>
      <c r="E1925" s="20" t="s">
        <v>1379</v>
      </c>
      <c r="F1925" s="20" t="s">
        <v>1378</v>
      </c>
      <c r="G1925" s="20" t="s">
        <v>19829</v>
      </c>
      <c r="H1925" s="20" t="s">
        <v>14852</v>
      </c>
      <c r="I1925" s="20" t="s">
        <v>19830</v>
      </c>
      <c r="J1925" s="20" t="s">
        <v>101</v>
      </c>
      <c r="K1925" s="20" t="s">
        <v>14732</v>
      </c>
      <c r="L1925" s="20"/>
      <c r="M1925" s="20"/>
      <c r="N1925" s="20" t="s">
        <v>14698</v>
      </c>
      <c r="O1925" s="20" t="s">
        <v>14761</v>
      </c>
      <c r="P1925" s="20" t="s">
        <v>19831</v>
      </c>
      <c r="Q1925" s="20"/>
      <c r="R1925" s="20"/>
      <c r="S1925" s="20" t="s">
        <v>19832</v>
      </c>
      <c r="T1925" s="20" t="s">
        <v>14704</v>
      </c>
      <c r="U1925" s="20" t="s">
        <v>18012</v>
      </c>
      <c r="V1925" s="20" t="s">
        <v>15870</v>
      </c>
      <c r="W1925" s="20"/>
      <c r="X1925" s="20"/>
      <c r="Y1925" s="20" t="s">
        <v>69</v>
      </c>
      <c r="Z1925" s="20"/>
      <c r="AA1925" s="20" t="s">
        <v>19833</v>
      </c>
      <c r="AB1925" s="20" t="s">
        <v>69</v>
      </c>
      <c r="AC1925" s="20"/>
      <c r="AD1925" s="20"/>
      <c r="AE1925" s="20" t="s">
        <v>19834</v>
      </c>
      <c r="AF1925" s="20" t="s">
        <v>68</v>
      </c>
      <c r="AG1925" s="20" t="s">
        <v>19835</v>
      </c>
      <c r="AH1925" s="20"/>
      <c r="AI1925" s="20" t="s">
        <v>14875</v>
      </c>
      <c r="AJ1925" s="20"/>
      <c r="AK1925" s="20" t="s">
        <v>14223</v>
      </c>
      <c r="AL1925" s="20"/>
      <c r="AM1925" s="20"/>
      <c r="AN1925" s="20" t="s">
        <v>105</v>
      </c>
      <c r="AO1925" s="20"/>
    </row>
    <row r="1926" spans="1:41" x14ac:dyDescent="0.2">
      <c r="A1926" s="20" t="s">
        <v>1376</v>
      </c>
      <c r="B1926" s="20" t="s">
        <v>19827</v>
      </c>
      <c r="C1926" s="20" t="s">
        <v>19828</v>
      </c>
      <c r="D1926" s="20" t="s">
        <v>391</v>
      </c>
      <c r="E1926" s="20" t="s">
        <v>1379</v>
      </c>
      <c r="F1926" s="20" t="s">
        <v>1378</v>
      </c>
      <c r="G1926" s="20" t="s">
        <v>19829</v>
      </c>
      <c r="H1926" s="20" t="s">
        <v>14852</v>
      </c>
      <c r="I1926" s="20" t="s">
        <v>19830</v>
      </c>
      <c r="J1926" s="20" t="s">
        <v>101</v>
      </c>
      <c r="K1926" s="20" t="s">
        <v>14732</v>
      </c>
      <c r="L1926" s="20"/>
      <c r="M1926" s="20"/>
      <c r="N1926" s="20" t="s">
        <v>14698</v>
      </c>
      <c r="O1926" s="20" t="s">
        <v>14761</v>
      </c>
      <c r="P1926" s="20" t="s">
        <v>19831</v>
      </c>
      <c r="Q1926" s="20"/>
      <c r="R1926" s="20"/>
      <c r="S1926" s="20" t="s">
        <v>19832</v>
      </c>
      <c r="T1926" s="20" t="s">
        <v>14709</v>
      </c>
      <c r="U1926" s="20" t="s">
        <v>19836</v>
      </c>
      <c r="V1926" s="20" t="s">
        <v>19837</v>
      </c>
      <c r="W1926" s="20"/>
      <c r="X1926" s="20"/>
      <c r="Y1926" s="20" t="s">
        <v>69</v>
      </c>
      <c r="Z1926" s="20"/>
      <c r="AA1926" s="20" t="s">
        <v>19838</v>
      </c>
      <c r="AB1926" s="20" t="s">
        <v>69</v>
      </c>
      <c r="AC1926" s="20"/>
      <c r="AD1926" s="20"/>
      <c r="AE1926" s="20" t="s">
        <v>19839</v>
      </c>
      <c r="AF1926" s="20" t="s">
        <v>68</v>
      </c>
      <c r="AG1926" s="20" t="s">
        <v>19835</v>
      </c>
      <c r="AH1926" s="20"/>
      <c r="AI1926" s="20" t="s">
        <v>14875</v>
      </c>
      <c r="AJ1926" s="20"/>
      <c r="AK1926" s="20" t="s">
        <v>14223</v>
      </c>
      <c r="AL1926" s="20"/>
      <c r="AM1926" s="20"/>
      <c r="AN1926" s="20" t="s">
        <v>105</v>
      </c>
      <c r="AO1926" s="20"/>
    </row>
    <row r="1927" spans="1:41" x14ac:dyDescent="0.2">
      <c r="A1927" s="20" t="s">
        <v>1376</v>
      </c>
      <c r="B1927" s="20" t="s">
        <v>19827</v>
      </c>
      <c r="C1927" s="20" t="s">
        <v>19828</v>
      </c>
      <c r="D1927" s="20" t="s">
        <v>391</v>
      </c>
      <c r="E1927" s="20" t="s">
        <v>1379</v>
      </c>
      <c r="F1927" s="20" t="s">
        <v>1378</v>
      </c>
      <c r="G1927" s="20" t="s">
        <v>19829</v>
      </c>
      <c r="H1927" s="20" t="s">
        <v>14852</v>
      </c>
      <c r="I1927" s="20" t="s">
        <v>19840</v>
      </c>
      <c r="J1927" s="20" t="s">
        <v>101</v>
      </c>
      <c r="K1927" s="20" t="s">
        <v>14732</v>
      </c>
      <c r="L1927" s="20"/>
      <c r="M1927" s="20"/>
      <c r="N1927" s="20" t="s">
        <v>14698</v>
      </c>
      <c r="O1927" s="20" t="s">
        <v>14761</v>
      </c>
      <c r="P1927" s="20" t="s">
        <v>19831</v>
      </c>
      <c r="Q1927" s="20"/>
      <c r="R1927" s="20"/>
      <c r="S1927" s="20" t="s">
        <v>19832</v>
      </c>
      <c r="T1927" s="20" t="s">
        <v>14704</v>
      </c>
      <c r="U1927" s="20" t="s">
        <v>14945</v>
      </c>
      <c r="V1927" s="20" t="s">
        <v>15473</v>
      </c>
      <c r="W1927" s="20"/>
      <c r="X1927" s="20"/>
      <c r="Y1927" s="20" t="s">
        <v>69</v>
      </c>
      <c r="Z1927" s="20"/>
      <c r="AA1927" s="20" t="s">
        <v>19841</v>
      </c>
      <c r="AB1927" s="20" t="s">
        <v>69</v>
      </c>
      <c r="AC1927" s="20"/>
      <c r="AD1927" s="20"/>
      <c r="AE1927" s="20" t="s">
        <v>19842</v>
      </c>
      <c r="AF1927" s="20" t="s">
        <v>69</v>
      </c>
      <c r="AG1927" s="20" t="s">
        <v>19843</v>
      </c>
      <c r="AH1927" s="20"/>
      <c r="AI1927" s="20" t="s">
        <v>14875</v>
      </c>
      <c r="AJ1927" s="20"/>
      <c r="AK1927" s="20" t="s">
        <v>14223</v>
      </c>
      <c r="AL1927" s="20"/>
      <c r="AM1927" s="20"/>
      <c r="AN1927" s="20" t="s">
        <v>105</v>
      </c>
      <c r="AO1927" s="20"/>
    </row>
    <row r="1928" spans="1:41" x14ac:dyDescent="0.2">
      <c r="A1928" s="20" t="s">
        <v>1376</v>
      </c>
      <c r="B1928" s="20" t="s">
        <v>19827</v>
      </c>
      <c r="C1928" s="20" t="s">
        <v>19828</v>
      </c>
      <c r="D1928" s="20" t="s">
        <v>391</v>
      </c>
      <c r="E1928" s="20" t="s">
        <v>1379</v>
      </c>
      <c r="F1928" s="20" t="s">
        <v>1378</v>
      </c>
      <c r="G1928" s="20" t="s">
        <v>19829</v>
      </c>
      <c r="H1928" s="20" t="s">
        <v>14852</v>
      </c>
      <c r="I1928" s="20" t="s">
        <v>19840</v>
      </c>
      <c r="J1928" s="20" t="s">
        <v>101</v>
      </c>
      <c r="K1928" s="20" t="s">
        <v>14732</v>
      </c>
      <c r="L1928" s="20"/>
      <c r="M1928" s="20"/>
      <c r="N1928" s="20" t="s">
        <v>14698</v>
      </c>
      <c r="O1928" s="20" t="s">
        <v>14761</v>
      </c>
      <c r="P1928" s="20" t="s">
        <v>19831</v>
      </c>
      <c r="Q1928" s="20"/>
      <c r="R1928" s="20"/>
      <c r="S1928" s="20" t="s">
        <v>19832</v>
      </c>
      <c r="T1928" s="20" t="s">
        <v>14709</v>
      </c>
      <c r="U1928" s="20" t="s">
        <v>19844</v>
      </c>
      <c r="V1928" s="20" t="s">
        <v>19845</v>
      </c>
      <c r="W1928" s="20"/>
      <c r="X1928" s="20"/>
      <c r="Y1928" s="20" t="s">
        <v>69</v>
      </c>
      <c r="Z1928" s="20"/>
      <c r="AA1928" s="20" t="s">
        <v>19841</v>
      </c>
      <c r="AB1928" s="20" t="s">
        <v>69</v>
      </c>
      <c r="AC1928" s="20"/>
      <c r="AD1928" s="20"/>
      <c r="AE1928" s="20" t="s">
        <v>19846</v>
      </c>
      <c r="AF1928" s="20" t="s">
        <v>69</v>
      </c>
      <c r="AG1928" s="20" t="s">
        <v>19843</v>
      </c>
      <c r="AH1928" s="20"/>
      <c r="AI1928" s="20" t="s">
        <v>14875</v>
      </c>
      <c r="AJ1928" s="20"/>
      <c r="AK1928" s="20" t="s">
        <v>14223</v>
      </c>
      <c r="AL1928" s="20"/>
      <c r="AM1928" s="20"/>
      <c r="AN1928" s="20" t="s">
        <v>105</v>
      </c>
      <c r="AO1928" s="20"/>
    </row>
    <row r="1929" spans="1:41" x14ac:dyDescent="0.2">
      <c r="A1929" s="20" t="s">
        <v>1376</v>
      </c>
      <c r="B1929" s="20" t="s">
        <v>19847</v>
      </c>
      <c r="C1929" s="20" t="s">
        <v>19828</v>
      </c>
      <c r="D1929" s="20" t="s">
        <v>391</v>
      </c>
      <c r="E1929" s="20" t="s">
        <v>1379</v>
      </c>
      <c r="F1929" s="20" t="s">
        <v>1378</v>
      </c>
      <c r="G1929" s="20" t="s">
        <v>19848</v>
      </c>
      <c r="H1929" s="20" t="s">
        <v>14852</v>
      </c>
      <c r="I1929" s="20" t="s">
        <v>19849</v>
      </c>
      <c r="J1929" s="20" t="s">
        <v>101</v>
      </c>
      <c r="K1929" s="20" t="s">
        <v>14732</v>
      </c>
      <c r="L1929" s="20" t="s">
        <v>19850</v>
      </c>
      <c r="M1929" s="20" t="s">
        <v>19851</v>
      </c>
      <c r="N1929" s="20" t="s">
        <v>14698</v>
      </c>
      <c r="O1929" s="20" t="s">
        <v>14761</v>
      </c>
      <c r="P1929" s="20" t="s">
        <v>19831</v>
      </c>
      <c r="Q1929" s="20"/>
      <c r="R1929" s="20"/>
      <c r="S1929" s="20" t="s">
        <v>19832</v>
      </c>
      <c r="T1929" s="20" t="s">
        <v>14704</v>
      </c>
      <c r="U1929" s="20" t="s">
        <v>16308</v>
      </c>
      <c r="V1929" s="20" t="s">
        <v>16593</v>
      </c>
      <c r="W1929" s="20"/>
      <c r="X1929" s="20"/>
      <c r="Y1929" s="20" t="s">
        <v>69</v>
      </c>
      <c r="Z1929" s="20"/>
      <c r="AA1929" s="20" t="s">
        <v>19852</v>
      </c>
      <c r="AB1929" s="20" t="s">
        <v>69</v>
      </c>
      <c r="AC1929" s="20"/>
      <c r="AD1929" s="20"/>
      <c r="AE1929" s="20" t="s">
        <v>19853</v>
      </c>
      <c r="AF1929" s="20" t="s">
        <v>68</v>
      </c>
      <c r="AG1929" s="20" t="s">
        <v>19854</v>
      </c>
      <c r="AH1929" s="20"/>
      <c r="AI1929" s="20" t="s">
        <v>14875</v>
      </c>
      <c r="AJ1929" s="20"/>
      <c r="AK1929" s="20" t="s">
        <v>14223</v>
      </c>
      <c r="AL1929" s="20"/>
      <c r="AM1929" s="20"/>
      <c r="AN1929" s="20" t="s">
        <v>105</v>
      </c>
      <c r="AO1929" s="20"/>
    </row>
    <row r="1930" spans="1:41" x14ac:dyDescent="0.2">
      <c r="A1930" s="20" t="s">
        <v>1376</v>
      </c>
      <c r="B1930" s="20" t="s">
        <v>19847</v>
      </c>
      <c r="C1930" s="20" t="s">
        <v>19828</v>
      </c>
      <c r="D1930" s="20" t="s">
        <v>391</v>
      </c>
      <c r="E1930" s="20" t="s">
        <v>1379</v>
      </c>
      <c r="F1930" s="20" t="s">
        <v>1378</v>
      </c>
      <c r="G1930" s="20" t="s">
        <v>19848</v>
      </c>
      <c r="H1930" s="20" t="s">
        <v>14852</v>
      </c>
      <c r="I1930" s="20" t="s">
        <v>19849</v>
      </c>
      <c r="J1930" s="20" t="s">
        <v>101</v>
      </c>
      <c r="K1930" s="20" t="s">
        <v>14732</v>
      </c>
      <c r="L1930" s="20" t="s">
        <v>19850</v>
      </c>
      <c r="M1930" s="20" t="s">
        <v>19851</v>
      </c>
      <c r="N1930" s="20" t="s">
        <v>14698</v>
      </c>
      <c r="O1930" s="20" t="s">
        <v>14761</v>
      </c>
      <c r="P1930" s="20" t="s">
        <v>19831</v>
      </c>
      <c r="Q1930" s="20"/>
      <c r="R1930" s="20"/>
      <c r="S1930" s="20" t="s">
        <v>19832</v>
      </c>
      <c r="T1930" s="20" t="s">
        <v>14709</v>
      </c>
      <c r="U1930" s="20" t="s">
        <v>19855</v>
      </c>
      <c r="V1930" s="20" t="s">
        <v>19856</v>
      </c>
      <c r="W1930" s="20"/>
      <c r="X1930" s="20"/>
      <c r="Y1930" s="20" t="s">
        <v>69</v>
      </c>
      <c r="Z1930" s="20"/>
      <c r="AA1930" s="20" t="s">
        <v>19857</v>
      </c>
      <c r="AB1930" s="20" t="s">
        <v>69</v>
      </c>
      <c r="AC1930" s="20"/>
      <c r="AD1930" s="20"/>
      <c r="AE1930" s="20" t="s">
        <v>19858</v>
      </c>
      <c r="AF1930" s="20" t="s">
        <v>68</v>
      </c>
      <c r="AG1930" s="20" t="s">
        <v>19854</v>
      </c>
      <c r="AH1930" s="20"/>
      <c r="AI1930" s="20" t="s">
        <v>14875</v>
      </c>
      <c r="AJ1930" s="20"/>
      <c r="AK1930" s="20" t="s">
        <v>14223</v>
      </c>
      <c r="AL1930" s="20"/>
      <c r="AM1930" s="20"/>
      <c r="AN1930" s="20" t="s">
        <v>105</v>
      </c>
      <c r="AO1930" s="20"/>
    </row>
    <row r="1931" spans="1:41" x14ac:dyDescent="0.2">
      <c r="A1931" s="20" t="s">
        <v>1376</v>
      </c>
      <c r="B1931" s="20" t="s">
        <v>19847</v>
      </c>
      <c r="C1931" s="20" t="s">
        <v>19828</v>
      </c>
      <c r="D1931" s="20" t="s">
        <v>391</v>
      </c>
      <c r="E1931" s="20" t="s">
        <v>1379</v>
      </c>
      <c r="F1931" s="20" t="s">
        <v>1378</v>
      </c>
      <c r="G1931" s="20" t="s">
        <v>19848</v>
      </c>
      <c r="H1931" s="20" t="s">
        <v>14852</v>
      </c>
      <c r="I1931" s="20" t="s">
        <v>19859</v>
      </c>
      <c r="J1931" s="20" t="s">
        <v>101</v>
      </c>
      <c r="K1931" s="20" t="s">
        <v>14732</v>
      </c>
      <c r="L1931" s="20" t="s">
        <v>19850</v>
      </c>
      <c r="M1931" s="20" t="s">
        <v>19851</v>
      </c>
      <c r="N1931" s="20" t="s">
        <v>14698</v>
      </c>
      <c r="O1931" s="20" t="s">
        <v>14761</v>
      </c>
      <c r="P1931" s="20" t="s">
        <v>19831</v>
      </c>
      <c r="Q1931" s="20"/>
      <c r="R1931" s="20"/>
      <c r="S1931" s="20" t="s">
        <v>19832</v>
      </c>
      <c r="T1931" s="20" t="s">
        <v>14704</v>
      </c>
      <c r="U1931" s="20" t="s">
        <v>14795</v>
      </c>
      <c r="V1931" s="20" t="s">
        <v>16593</v>
      </c>
      <c r="W1931" s="20"/>
      <c r="X1931" s="20"/>
      <c r="Y1931" s="20" t="s">
        <v>69</v>
      </c>
      <c r="Z1931" s="20"/>
      <c r="AA1931" s="20" t="s">
        <v>19860</v>
      </c>
      <c r="AB1931" s="20" t="s">
        <v>69</v>
      </c>
      <c r="AC1931" s="20"/>
      <c r="AD1931" s="20"/>
      <c r="AE1931" s="20" t="s">
        <v>19861</v>
      </c>
      <c r="AF1931" s="20" t="s">
        <v>69</v>
      </c>
      <c r="AG1931" s="20" t="s">
        <v>19862</v>
      </c>
      <c r="AH1931" s="20"/>
      <c r="AI1931" s="20" t="s">
        <v>14875</v>
      </c>
      <c r="AJ1931" s="20"/>
      <c r="AK1931" s="20" t="s">
        <v>14223</v>
      </c>
      <c r="AL1931" s="20"/>
      <c r="AM1931" s="20"/>
      <c r="AN1931" s="20" t="s">
        <v>105</v>
      </c>
      <c r="AO1931" s="20"/>
    </row>
    <row r="1932" spans="1:41" x14ac:dyDescent="0.2">
      <c r="A1932" s="20" t="s">
        <v>1376</v>
      </c>
      <c r="B1932" s="20" t="s">
        <v>19847</v>
      </c>
      <c r="C1932" s="20" t="s">
        <v>19828</v>
      </c>
      <c r="D1932" s="20" t="s">
        <v>391</v>
      </c>
      <c r="E1932" s="20" t="s">
        <v>1379</v>
      </c>
      <c r="F1932" s="20" t="s">
        <v>1378</v>
      </c>
      <c r="G1932" s="20" t="s">
        <v>19848</v>
      </c>
      <c r="H1932" s="20" t="s">
        <v>14852</v>
      </c>
      <c r="I1932" s="20" t="s">
        <v>19859</v>
      </c>
      <c r="J1932" s="20" t="s">
        <v>101</v>
      </c>
      <c r="K1932" s="20" t="s">
        <v>14732</v>
      </c>
      <c r="L1932" s="20" t="s">
        <v>19850</v>
      </c>
      <c r="M1932" s="20" t="s">
        <v>19851</v>
      </c>
      <c r="N1932" s="20" t="s">
        <v>14698</v>
      </c>
      <c r="O1932" s="20" t="s">
        <v>14761</v>
      </c>
      <c r="P1932" s="20" t="s">
        <v>19831</v>
      </c>
      <c r="Q1932" s="20"/>
      <c r="R1932" s="20"/>
      <c r="S1932" s="20" t="s">
        <v>19832</v>
      </c>
      <c r="T1932" s="20" t="s">
        <v>14709</v>
      </c>
      <c r="U1932" s="20" t="s">
        <v>19863</v>
      </c>
      <c r="V1932" s="20" t="s">
        <v>19864</v>
      </c>
      <c r="W1932" s="20"/>
      <c r="X1932" s="20"/>
      <c r="Y1932" s="20" t="s">
        <v>69</v>
      </c>
      <c r="Z1932" s="20"/>
      <c r="AA1932" s="20" t="s">
        <v>19860</v>
      </c>
      <c r="AB1932" s="20" t="s">
        <v>69</v>
      </c>
      <c r="AC1932" s="20"/>
      <c r="AD1932" s="20"/>
      <c r="AE1932" s="20" t="s">
        <v>19865</v>
      </c>
      <c r="AF1932" s="20" t="s">
        <v>69</v>
      </c>
      <c r="AG1932" s="20" t="s">
        <v>19862</v>
      </c>
      <c r="AH1932" s="20"/>
      <c r="AI1932" s="20" t="s">
        <v>14875</v>
      </c>
      <c r="AJ1932" s="20"/>
      <c r="AK1932" s="20" t="s">
        <v>14223</v>
      </c>
      <c r="AL1932" s="20"/>
      <c r="AM1932" s="20"/>
      <c r="AN1932" s="20" t="s">
        <v>105</v>
      </c>
      <c r="AO1932" s="20"/>
    </row>
    <row r="1933" spans="1:41" x14ac:dyDescent="0.2">
      <c r="A1933" s="20" t="s">
        <v>1395</v>
      </c>
      <c r="B1933" s="20" t="s">
        <v>19866</v>
      </c>
      <c r="C1933" s="20" t="s">
        <v>19867</v>
      </c>
      <c r="D1933" s="20" t="s">
        <v>445</v>
      </c>
      <c r="E1933" s="20" t="s">
        <v>1397</v>
      </c>
      <c r="F1933" s="20" t="s">
        <v>386</v>
      </c>
      <c r="G1933" s="20" t="s">
        <v>19868</v>
      </c>
      <c r="H1933" s="20" t="s">
        <v>15216</v>
      </c>
      <c r="I1933" s="20" t="s">
        <v>19869</v>
      </c>
      <c r="J1933" s="20" t="s">
        <v>101</v>
      </c>
      <c r="K1933" s="20" t="s">
        <v>14696</v>
      </c>
      <c r="L1933" s="20" t="s">
        <v>19870</v>
      </c>
      <c r="M1933" s="20"/>
      <c r="N1933" s="20" t="s">
        <v>14889</v>
      </c>
      <c r="O1933" s="20" t="s">
        <v>14772</v>
      </c>
      <c r="P1933" s="20" t="s">
        <v>14700</v>
      </c>
      <c r="Q1933" s="20"/>
      <c r="R1933" s="20"/>
      <c r="S1933" s="20" t="s">
        <v>19871</v>
      </c>
      <c r="T1933" s="20" t="s">
        <v>14704</v>
      </c>
      <c r="U1933" s="20" t="s">
        <v>14831</v>
      </c>
      <c r="V1933" s="20" t="s">
        <v>18012</v>
      </c>
      <c r="W1933" s="20"/>
      <c r="X1933" s="20"/>
      <c r="Y1933" s="20" t="s">
        <v>69</v>
      </c>
      <c r="Z1933" s="20"/>
      <c r="AA1933" s="20" t="s">
        <v>19872</v>
      </c>
      <c r="AB1933" s="20" t="s">
        <v>69</v>
      </c>
      <c r="AC1933" s="20" t="s">
        <v>14884</v>
      </c>
      <c r="AD1933" s="20" t="s">
        <v>69</v>
      </c>
      <c r="AE1933" s="20" t="s">
        <v>19873</v>
      </c>
      <c r="AF1933" s="20" t="s">
        <v>68</v>
      </c>
      <c r="AG1933" s="20" t="s">
        <v>19874</v>
      </c>
      <c r="AH1933" s="20"/>
      <c r="AI1933" s="20" t="s">
        <v>14887</v>
      </c>
      <c r="AJ1933" s="20" t="s">
        <v>14276</v>
      </c>
      <c r="AK1933" s="20" t="s">
        <v>14240</v>
      </c>
      <c r="AL1933" s="20"/>
      <c r="AM1933" s="20" t="s">
        <v>14910</v>
      </c>
      <c r="AN1933" s="20" t="s">
        <v>105</v>
      </c>
      <c r="AO1933" s="20"/>
    </row>
    <row r="1934" spans="1:41" x14ac:dyDescent="0.2">
      <c r="A1934" s="20" t="s">
        <v>1395</v>
      </c>
      <c r="B1934" s="20" t="s">
        <v>19866</v>
      </c>
      <c r="C1934" s="20" t="s">
        <v>19867</v>
      </c>
      <c r="D1934" s="20" t="s">
        <v>445</v>
      </c>
      <c r="E1934" s="20" t="s">
        <v>1397</v>
      </c>
      <c r="F1934" s="20" t="s">
        <v>386</v>
      </c>
      <c r="G1934" s="20" t="s">
        <v>19868</v>
      </c>
      <c r="H1934" s="20" t="s">
        <v>15216</v>
      </c>
      <c r="I1934" s="20" t="s">
        <v>19869</v>
      </c>
      <c r="J1934" s="20" t="s">
        <v>101</v>
      </c>
      <c r="K1934" s="20" t="s">
        <v>14696</v>
      </c>
      <c r="L1934" s="20" t="s">
        <v>19870</v>
      </c>
      <c r="M1934" s="20"/>
      <c r="N1934" s="20" t="s">
        <v>14889</v>
      </c>
      <c r="O1934" s="20" t="s">
        <v>14772</v>
      </c>
      <c r="P1934" s="20" t="s">
        <v>14700</v>
      </c>
      <c r="Q1934" s="20"/>
      <c r="R1934" s="20"/>
      <c r="S1934" s="20" t="s">
        <v>19871</v>
      </c>
      <c r="T1934" s="20" t="s">
        <v>19875</v>
      </c>
      <c r="U1934" s="20" t="s">
        <v>16584</v>
      </c>
      <c r="V1934" s="20" t="s">
        <v>19245</v>
      </c>
      <c r="W1934" s="20"/>
      <c r="X1934" s="20"/>
      <c r="Y1934" s="20" t="s">
        <v>69</v>
      </c>
      <c r="Z1934" s="20"/>
      <c r="AA1934" s="20" t="s">
        <v>19872</v>
      </c>
      <c r="AB1934" s="20" t="s">
        <v>69</v>
      </c>
      <c r="AC1934" s="20" t="s">
        <v>14884</v>
      </c>
      <c r="AD1934" s="20" t="s">
        <v>69</v>
      </c>
      <c r="AE1934" s="20" t="s">
        <v>19876</v>
      </c>
      <c r="AF1934" s="20" t="s">
        <v>68</v>
      </c>
      <c r="AG1934" s="20" t="s">
        <v>19874</v>
      </c>
      <c r="AH1934" s="20"/>
      <c r="AI1934" s="20" t="s">
        <v>14887</v>
      </c>
      <c r="AJ1934" s="20" t="s">
        <v>14276</v>
      </c>
      <c r="AK1934" s="20" t="s">
        <v>14240</v>
      </c>
      <c r="AL1934" s="20"/>
      <c r="AM1934" s="20" t="s">
        <v>14910</v>
      </c>
      <c r="AN1934" s="20" t="s">
        <v>105</v>
      </c>
      <c r="AO1934" s="20"/>
    </row>
    <row r="1935" spans="1:41" x14ac:dyDescent="0.2">
      <c r="A1935" s="20" t="s">
        <v>1425</v>
      </c>
      <c r="B1935" s="20" t="s">
        <v>19877</v>
      </c>
      <c r="C1935" s="20" t="s">
        <v>19878</v>
      </c>
      <c r="D1935" s="20" t="s">
        <v>419</v>
      </c>
      <c r="E1935" s="20" t="s">
        <v>1428</v>
      </c>
      <c r="F1935" s="20" t="s">
        <v>1427</v>
      </c>
      <c r="G1935" s="20" t="s">
        <v>19879</v>
      </c>
      <c r="H1935" s="20" t="s">
        <v>14852</v>
      </c>
      <c r="I1935" s="20" t="s">
        <v>19880</v>
      </c>
      <c r="J1935" s="20" t="s">
        <v>101</v>
      </c>
      <c r="K1935" s="20" t="s">
        <v>14696</v>
      </c>
      <c r="L1935" s="20" t="s">
        <v>19881</v>
      </c>
      <c r="M1935" s="20"/>
      <c r="N1935" s="20" t="s">
        <v>14698</v>
      </c>
      <c r="O1935" s="20" t="s">
        <v>14772</v>
      </c>
      <c r="P1935" s="20" t="s">
        <v>14700</v>
      </c>
      <c r="Q1935" s="20"/>
      <c r="R1935" s="20"/>
      <c r="S1935" s="20" t="s">
        <v>19882</v>
      </c>
      <c r="T1935" s="20" t="s">
        <v>14704</v>
      </c>
      <c r="U1935" s="20" t="s">
        <v>16100</v>
      </c>
      <c r="V1935" s="20" t="s">
        <v>19883</v>
      </c>
      <c r="W1935" s="20"/>
      <c r="X1935" s="20"/>
      <c r="Y1935" s="20" t="s">
        <v>68</v>
      </c>
      <c r="Z1935" s="20" t="s">
        <v>19884</v>
      </c>
      <c r="AA1935" s="20" t="s">
        <v>19885</v>
      </c>
      <c r="AB1935" s="20" t="s">
        <v>69</v>
      </c>
      <c r="AC1935" s="20" t="s">
        <v>69</v>
      </c>
      <c r="AD1935" s="20" t="s">
        <v>69</v>
      </c>
      <c r="AE1935" s="20" t="s">
        <v>19886</v>
      </c>
      <c r="AF1935" s="20" t="s">
        <v>68</v>
      </c>
      <c r="AG1935" s="20" t="s">
        <v>19887</v>
      </c>
      <c r="AH1935" s="20"/>
      <c r="AI1935" s="20" t="s">
        <v>14887</v>
      </c>
      <c r="AJ1935" s="20" t="s">
        <v>14276</v>
      </c>
      <c r="AK1935" s="20"/>
      <c r="AL1935" s="20"/>
      <c r="AM1935" s="20" t="s">
        <v>14910</v>
      </c>
      <c r="AN1935" s="20" t="s">
        <v>110</v>
      </c>
      <c r="AO1935" s="20"/>
    </row>
    <row r="1936" spans="1:41" x14ac:dyDescent="0.2">
      <c r="A1936" s="20" t="s">
        <v>1425</v>
      </c>
      <c r="B1936" s="20" t="s">
        <v>19877</v>
      </c>
      <c r="C1936" s="20" t="s">
        <v>19878</v>
      </c>
      <c r="D1936" s="20" t="s">
        <v>419</v>
      </c>
      <c r="E1936" s="20" t="s">
        <v>1428</v>
      </c>
      <c r="F1936" s="20" t="s">
        <v>1427</v>
      </c>
      <c r="G1936" s="20" t="s">
        <v>19879</v>
      </c>
      <c r="H1936" s="20" t="s">
        <v>14852</v>
      </c>
      <c r="I1936" s="20" t="s">
        <v>19880</v>
      </c>
      <c r="J1936" s="20" t="s">
        <v>101</v>
      </c>
      <c r="K1936" s="20" t="s">
        <v>14696</v>
      </c>
      <c r="L1936" s="20" t="s">
        <v>19881</v>
      </c>
      <c r="M1936" s="20"/>
      <c r="N1936" s="20" t="s">
        <v>14698</v>
      </c>
      <c r="O1936" s="20" t="s">
        <v>14772</v>
      </c>
      <c r="P1936" s="20" t="s">
        <v>14700</v>
      </c>
      <c r="Q1936" s="20"/>
      <c r="R1936" s="20"/>
      <c r="S1936" s="20" t="s">
        <v>19882</v>
      </c>
      <c r="T1936" s="20" t="s">
        <v>14709</v>
      </c>
      <c r="U1936" s="20" t="s">
        <v>18622</v>
      </c>
      <c r="V1936" s="20" t="s">
        <v>19888</v>
      </c>
      <c r="W1936" s="20"/>
      <c r="X1936" s="20"/>
      <c r="Y1936" s="20" t="s">
        <v>68</v>
      </c>
      <c r="Z1936" s="20" t="s">
        <v>17155</v>
      </c>
      <c r="AA1936" s="20" t="s">
        <v>19885</v>
      </c>
      <c r="AB1936" s="20" t="s">
        <v>69</v>
      </c>
      <c r="AC1936" s="20" t="s">
        <v>69</v>
      </c>
      <c r="AD1936" s="20" t="s">
        <v>69</v>
      </c>
      <c r="AE1936" s="20" t="s">
        <v>19889</v>
      </c>
      <c r="AF1936" s="20" t="s">
        <v>68</v>
      </c>
      <c r="AG1936" s="20" t="s">
        <v>19887</v>
      </c>
      <c r="AH1936" s="20"/>
      <c r="AI1936" s="20" t="s">
        <v>14887</v>
      </c>
      <c r="AJ1936" s="20" t="s">
        <v>14276</v>
      </c>
      <c r="AK1936" s="20"/>
      <c r="AL1936" s="20"/>
      <c r="AM1936" s="20" t="s">
        <v>14910</v>
      </c>
      <c r="AN1936" s="20" t="s">
        <v>110</v>
      </c>
      <c r="AO1936" s="20"/>
    </row>
    <row r="1937" spans="1:41" x14ac:dyDescent="0.2">
      <c r="A1937" s="20" t="s">
        <v>1425</v>
      </c>
      <c r="B1937" s="20" t="s">
        <v>19877</v>
      </c>
      <c r="C1937" s="20" t="s">
        <v>19878</v>
      </c>
      <c r="D1937" s="20" t="s">
        <v>419</v>
      </c>
      <c r="E1937" s="20" t="s">
        <v>1428</v>
      </c>
      <c r="F1937" s="20" t="s">
        <v>1427</v>
      </c>
      <c r="G1937" s="20" t="s">
        <v>19879</v>
      </c>
      <c r="H1937" s="20" t="s">
        <v>14852</v>
      </c>
      <c r="I1937" s="20" t="s">
        <v>19880</v>
      </c>
      <c r="J1937" s="20" t="s">
        <v>101</v>
      </c>
      <c r="K1937" s="20" t="s">
        <v>14696</v>
      </c>
      <c r="L1937" s="20" t="s">
        <v>19881</v>
      </c>
      <c r="M1937" s="20"/>
      <c r="N1937" s="20" t="s">
        <v>14698</v>
      </c>
      <c r="O1937" s="20" t="s">
        <v>14772</v>
      </c>
      <c r="P1937" s="20" t="s">
        <v>14700</v>
      </c>
      <c r="Q1937" s="20"/>
      <c r="R1937" s="20"/>
      <c r="S1937" s="20" t="s">
        <v>19882</v>
      </c>
      <c r="T1937" s="20" t="s">
        <v>14846</v>
      </c>
      <c r="U1937" s="20" t="s">
        <v>17195</v>
      </c>
      <c r="V1937" s="20" t="s">
        <v>15643</v>
      </c>
      <c r="W1937" s="20"/>
      <c r="X1937" s="20"/>
      <c r="Y1937" s="20" t="s">
        <v>68</v>
      </c>
      <c r="Z1937" s="20" t="s">
        <v>15763</v>
      </c>
      <c r="AA1937" s="20" t="s">
        <v>19885</v>
      </c>
      <c r="AB1937" s="20" t="s">
        <v>69</v>
      </c>
      <c r="AC1937" s="20" t="s">
        <v>69</v>
      </c>
      <c r="AD1937" s="20" t="s">
        <v>69</v>
      </c>
      <c r="AE1937" s="20" t="s">
        <v>19890</v>
      </c>
      <c r="AF1937" s="20" t="s">
        <v>68</v>
      </c>
      <c r="AG1937" s="20" t="s">
        <v>19887</v>
      </c>
      <c r="AH1937" s="20"/>
      <c r="AI1937" s="20" t="s">
        <v>14887</v>
      </c>
      <c r="AJ1937" s="20" t="s">
        <v>14276</v>
      </c>
      <c r="AK1937" s="20"/>
      <c r="AL1937" s="20"/>
      <c r="AM1937" s="20" t="s">
        <v>14910</v>
      </c>
      <c r="AN1937" s="20" t="s">
        <v>110</v>
      </c>
      <c r="AO1937" s="20"/>
    </row>
    <row r="1938" spans="1:41" x14ac:dyDescent="0.2">
      <c r="A1938" s="20" t="s">
        <v>1438</v>
      </c>
      <c r="B1938" s="20" t="s">
        <v>19891</v>
      </c>
      <c r="C1938" s="20" t="s">
        <v>19892</v>
      </c>
      <c r="D1938" s="20" t="s">
        <v>419</v>
      </c>
      <c r="E1938" s="20" t="s">
        <v>1440</v>
      </c>
      <c r="F1938" s="20" t="s">
        <v>486</v>
      </c>
      <c r="G1938" s="20" t="s">
        <v>19893</v>
      </c>
      <c r="H1938" s="20" t="s">
        <v>14694</v>
      </c>
      <c r="I1938" s="20" t="s">
        <v>19894</v>
      </c>
      <c r="J1938" s="20" t="s">
        <v>102</v>
      </c>
      <c r="K1938" s="20" t="s">
        <v>14839</v>
      </c>
      <c r="L1938" s="20" t="s">
        <v>19895</v>
      </c>
      <c r="M1938" s="20" t="s">
        <v>19896</v>
      </c>
      <c r="N1938" s="20" t="s">
        <v>14698</v>
      </c>
      <c r="O1938" s="20" t="s">
        <v>14761</v>
      </c>
      <c r="P1938" s="20" t="s">
        <v>14700</v>
      </c>
      <c r="Q1938" s="20"/>
      <c r="R1938" s="20"/>
      <c r="S1938" s="20" t="s">
        <v>19897</v>
      </c>
      <c r="T1938" s="20" t="s">
        <v>14766</v>
      </c>
      <c r="U1938" s="20" t="s">
        <v>15621</v>
      </c>
      <c r="V1938" s="20" t="s">
        <v>16751</v>
      </c>
      <c r="W1938" s="20" t="s">
        <v>15776</v>
      </c>
      <c r="X1938" s="20" t="s">
        <v>19898</v>
      </c>
      <c r="Y1938" s="20" t="s">
        <v>69</v>
      </c>
      <c r="Z1938" s="20"/>
      <c r="AA1938" s="20" t="s">
        <v>14883</v>
      </c>
      <c r="AB1938" s="20" t="s">
        <v>69</v>
      </c>
      <c r="AC1938" s="20"/>
      <c r="AD1938" s="20" t="s">
        <v>68</v>
      </c>
      <c r="AE1938" s="20" t="s">
        <v>19899</v>
      </c>
      <c r="AF1938" s="20" t="s">
        <v>68</v>
      </c>
      <c r="AG1938" s="20" t="s">
        <v>19900</v>
      </c>
      <c r="AH1938" s="20"/>
      <c r="AI1938" s="20" t="s">
        <v>14875</v>
      </c>
      <c r="AJ1938" s="20" t="s">
        <v>14283</v>
      </c>
      <c r="AK1938" s="20" t="s">
        <v>14283</v>
      </c>
      <c r="AL1938" s="20"/>
      <c r="AM1938" s="20"/>
      <c r="AN1938" s="20" t="s">
        <v>105</v>
      </c>
      <c r="AO1938" s="20"/>
    </row>
    <row r="1939" spans="1:41" x14ac:dyDescent="0.2">
      <c r="A1939" s="20" t="s">
        <v>1438</v>
      </c>
      <c r="B1939" s="20" t="s">
        <v>19891</v>
      </c>
      <c r="C1939" s="20" t="s">
        <v>19892</v>
      </c>
      <c r="D1939" s="20" t="s">
        <v>419</v>
      </c>
      <c r="E1939" s="20" t="s">
        <v>1440</v>
      </c>
      <c r="F1939" s="20" t="s">
        <v>486</v>
      </c>
      <c r="G1939" s="20" t="s">
        <v>19893</v>
      </c>
      <c r="H1939" s="20" t="s">
        <v>14694</v>
      </c>
      <c r="I1939" s="20" t="s">
        <v>19894</v>
      </c>
      <c r="J1939" s="20" t="s">
        <v>102</v>
      </c>
      <c r="K1939" s="20" t="s">
        <v>14839</v>
      </c>
      <c r="L1939" s="20" t="s">
        <v>19895</v>
      </c>
      <c r="M1939" s="20" t="s">
        <v>19896</v>
      </c>
      <c r="N1939" s="20" t="s">
        <v>14698</v>
      </c>
      <c r="O1939" s="20" t="s">
        <v>14772</v>
      </c>
      <c r="P1939" s="20" t="s">
        <v>14700</v>
      </c>
      <c r="Q1939" s="20"/>
      <c r="R1939" s="20"/>
      <c r="S1939" s="20" t="s">
        <v>19901</v>
      </c>
      <c r="T1939" s="20" t="s">
        <v>14766</v>
      </c>
      <c r="U1939" s="20" t="s">
        <v>15621</v>
      </c>
      <c r="V1939" s="20" t="s">
        <v>16937</v>
      </c>
      <c r="W1939" s="20" t="s">
        <v>15776</v>
      </c>
      <c r="X1939" s="20" t="s">
        <v>17177</v>
      </c>
      <c r="Y1939" s="20" t="s">
        <v>69</v>
      </c>
      <c r="Z1939" s="20"/>
      <c r="AA1939" s="20" t="s">
        <v>14883</v>
      </c>
      <c r="AB1939" s="20" t="s">
        <v>69</v>
      </c>
      <c r="AC1939" s="20"/>
      <c r="AD1939" s="20" t="s">
        <v>68</v>
      </c>
      <c r="AE1939" s="20" t="s">
        <v>19902</v>
      </c>
      <c r="AF1939" s="20" t="s">
        <v>69</v>
      </c>
      <c r="AG1939" s="20" t="s">
        <v>19903</v>
      </c>
      <c r="AH1939" s="20"/>
      <c r="AI1939" s="20" t="s">
        <v>14875</v>
      </c>
      <c r="AJ1939" s="20" t="s">
        <v>14283</v>
      </c>
      <c r="AK1939" s="20" t="s">
        <v>14283</v>
      </c>
      <c r="AL1939" s="20"/>
      <c r="AM1939" s="20" t="s">
        <v>14910</v>
      </c>
      <c r="AN1939" s="20" t="s">
        <v>105</v>
      </c>
      <c r="AO1939" s="20"/>
    </row>
    <row r="1940" spans="1:41" x14ac:dyDescent="0.2">
      <c r="A1940" s="20" t="s">
        <v>1438</v>
      </c>
      <c r="B1940" s="20" t="s">
        <v>19891</v>
      </c>
      <c r="C1940" s="20" t="s">
        <v>19892</v>
      </c>
      <c r="D1940" s="20" t="s">
        <v>419</v>
      </c>
      <c r="E1940" s="20" t="s">
        <v>1440</v>
      </c>
      <c r="F1940" s="20" t="s">
        <v>486</v>
      </c>
      <c r="G1940" s="20" t="s">
        <v>19893</v>
      </c>
      <c r="H1940" s="20" t="s">
        <v>14694</v>
      </c>
      <c r="I1940" s="20" t="s">
        <v>19894</v>
      </c>
      <c r="J1940" s="20" t="s">
        <v>102</v>
      </c>
      <c r="K1940" s="20" t="s">
        <v>14839</v>
      </c>
      <c r="L1940" s="20" t="s">
        <v>19895</v>
      </c>
      <c r="M1940" s="20" t="s">
        <v>19896</v>
      </c>
      <c r="N1940" s="20" t="s">
        <v>14698</v>
      </c>
      <c r="O1940" s="20" t="s">
        <v>14761</v>
      </c>
      <c r="P1940" s="20" t="s">
        <v>14700</v>
      </c>
      <c r="Q1940" s="20"/>
      <c r="R1940" s="20"/>
      <c r="S1940" s="20" t="s">
        <v>19897</v>
      </c>
      <c r="T1940" s="20" t="s">
        <v>14766</v>
      </c>
      <c r="U1940" s="20" t="s">
        <v>15972</v>
      </c>
      <c r="V1940" s="20" t="s">
        <v>19904</v>
      </c>
      <c r="W1940" s="20" t="s">
        <v>15333</v>
      </c>
      <c r="X1940" s="20" t="s">
        <v>16448</v>
      </c>
      <c r="Y1940" s="20" t="s">
        <v>69</v>
      </c>
      <c r="Z1940" s="20"/>
      <c r="AA1940" s="20" t="s">
        <v>14883</v>
      </c>
      <c r="AB1940" s="20" t="s">
        <v>69</v>
      </c>
      <c r="AC1940" s="20"/>
      <c r="AD1940" s="20" t="s">
        <v>68</v>
      </c>
      <c r="AE1940" s="20" t="s">
        <v>19905</v>
      </c>
      <c r="AF1940" s="20" t="s">
        <v>69</v>
      </c>
      <c r="AG1940" s="20" t="s">
        <v>19906</v>
      </c>
      <c r="AH1940" s="20"/>
      <c r="AI1940" s="20" t="s">
        <v>14875</v>
      </c>
      <c r="AJ1940" s="20" t="s">
        <v>14283</v>
      </c>
      <c r="AK1940" s="20" t="s">
        <v>14283</v>
      </c>
      <c r="AL1940" s="20"/>
      <c r="AM1940" s="20"/>
      <c r="AN1940" s="20" t="s">
        <v>105</v>
      </c>
      <c r="AO1940" s="20"/>
    </row>
    <row r="1941" spans="1:41" x14ac:dyDescent="0.2">
      <c r="A1941" s="20" t="s">
        <v>1438</v>
      </c>
      <c r="B1941" s="20" t="s">
        <v>19891</v>
      </c>
      <c r="C1941" s="20" t="s">
        <v>19892</v>
      </c>
      <c r="D1941" s="20" t="s">
        <v>419</v>
      </c>
      <c r="E1941" s="20" t="s">
        <v>1440</v>
      </c>
      <c r="F1941" s="20" t="s">
        <v>486</v>
      </c>
      <c r="G1941" s="20" t="s">
        <v>19893</v>
      </c>
      <c r="H1941" s="20" t="s">
        <v>14694</v>
      </c>
      <c r="I1941" s="20" t="s">
        <v>19894</v>
      </c>
      <c r="J1941" s="20" t="s">
        <v>102</v>
      </c>
      <c r="K1941" s="20" t="s">
        <v>14839</v>
      </c>
      <c r="L1941" s="20" t="s">
        <v>19895</v>
      </c>
      <c r="M1941" s="20" t="s">
        <v>19896</v>
      </c>
      <c r="N1941" s="20" t="s">
        <v>14698</v>
      </c>
      <c r="O1941" s="20" t="s">
        <v>14772</v>
      </c>
      <c r="P1941" s="20" t="s">
        <v>14700</v>
      </c>
      <c r="Q1941" s="20"/>
      <c r="R1941" s="20"/>
      <c r="S1941" s="20" t="s">
        <v>19901</v>
      </c>
      <c r="T1941" s="20" t="s">
        <v>14766</v>
      </c>
      <c r="U1941" s="20" t="s">
        <v>15972</v>
      </c>
      <c r="V1941" s="20" t="s">
        <v>16950</v>
      </c>
      <c r="W1941" s="20" t="s">
        <v>15333</v>
      </c>
      <c r="X1941" s="20" t="s">
        <v>18626</v>
      </c>
      <c r="Y1941" s="20" t="s">
        <v>69</v>
      </c>
      <c r="Z1941" s="20"/>
      <c r="AA1941" s="20" t="s">
        <v>14883</v>
      </c>
      <c r="AB1941" s="20" t="s">
        <v>69</v>
      </c>
      <c r="AC1941" s="20"/>
      <c r="AD1941" s="20" t="s">
        <v>68</v>
      </c>
      <c r="AE1941" s="20" t="s">
        <v>19902</v>
      </c>
      <c r="AF1941" s="20" t="s">
        <v>69</v>
      </c>
      <c r="AG1941" s="20" t="s">
        <v>19907</v>
      </c>
      <c r="AH1941" s="20"/>
      <c r="AI1941" s="20" t="s">
        <v>14875</v>
      </c>
      <c r="AJ1941" s="20" t="s">
        <v>14283</v>
      </c>
      <c r="AK1941" s="20" t="s">
        <v>14283</v>
      </c>
      <c r="AL1941" s="20"/>
      <c r="AM1941" s="20" t="s">
        <v>14910</v>
      </c>
      <c r="AN1941" s="20" t="s">
        <v>105</v>
      </c>
      <c r="AO1941" s="20"/>
    </row>
    <row r="1942" spans="1:41" x14ac:dyDescent="0.2">
      <c r="A1942" s="20" t="s">
        <v>1438</v>
      </c>
      <c r="B1942" s="20" t="s">
        <v>19891</v>
      </c>
      <c r="C1942" s="20" t="s">
        <v>19892</v>
      </c>
      <c r="D1942" s="20" t="s">
        <v>419</v>
      </c>
      <c r="E1942" s="20" t="s">
        <v>1440</v>
      </c>
      <c r="F1942" s="20" t="s">
        <v>486</v>
      </c>
      <c r="G1942" s="20" t="s">
        <v>19893</v>
      </c>
      <c r="H1942" s="20" t="s">
        <v>14694</v>
      </c>
      <c r="I1942" s="20" t="s">
        <v>19894</v>
      </c>
      <c r="J1942" s="20" t="s">
        <v>102</v>
      </c>
      <c r="K1942" s="20" t="s">
        <v>14839</v>
      </c>
      <c r="L1942" s="20" t="s">
        <v>19895</v>
      </c>
      <c r="M1942" s="20" t="s">
        <v>19896</v>
      </c>
      <c r="N1942" s="20" t="s">
        <v>14698</v>
      </c>
      <c r="O1942" s="20" t="s">
        <v>14761</v>
      </c>
      <c r="P1942" s="20" t="s">
        <v>14700</v>
      </c>
      <c r="Q1942" s="20"/>
      <c r="R1942" s="20"/>
      <c r="S1942" s="20" t="s">
        <v>19897</v>
      </c>
      <c r="T1942" s="20" t="s">
        <v>14766</v>
      </c>
      <c r="U1942" s="20" t="s">
        <v>14831</v>
      </c>
      <c r="V1942" s="20" t="s">
        <v>19405</v>
      </c>
      <c r="W1942" s="20" t="s">
        <v>17798</v>
      </c>
      <c r="X1942" s="20" t="s">
        <v>15831</v>
      </c>
      <c r="Y1942" s="20" t="s">
        <v>69</v>
      </c>
      <c r="Z1942" s="20"/>
      <c r="AA1942" s="20" t="s">
        <v>14883</v>
      </c>
      <c r="AB1942" s="20" t="s">
        <v>69</v>
      </c>
      <c r="AC1942" s="20"/>
      <c r="AD1942" s="20" t="s">
        <v>68</v>
      </c>
      <c r="AE1942" s="20" t="s">
        <v>19905</v>
      </c>
      <c r="AF1942" s="20" t="s">
        <v>69</v>
      </c>
      <c r="AG1942" s="20" t="s">
        <v>19908</v>
      </c>
      <c r="AH1942" s="20"/>
      <c r="AI1942" s="20" t="s">
        <v>14875</v>
      </c>
      <c r="AJ1942" s="20" t="s">
        <v>14283</v>
      </c>
      <c r="AK1942" s="20" t="s">
        <v>14283</v>
      </c>
      <c r="AL1942" s="20"/>
      <c r="AM1942" s="20"/>
      <c r="AN1942" s="20" t="s">
        <v>105</v>
      </c>
      <c r="AO1942" s="20"/>
    </row>
    <row r="1943" spans="1:41" x14ac:dyDescent="0.2">
      <c r="A1943" s="20" t="s">
        <v>1438</v>
      </c>
      <c r="B1943" s="20" t="s">
        <v>19891</v>
      </c>
      <c r="C1943" s="20" t="s">
        <v>19892</v>
      </c>
      <c r="D1943" s="20" t="s">
        <v>419</v>
      </c>
      <c r="E1943" s="20" t="s">
        <v>1440</v>
      </c>
      <c r="F1943" s="20" t="s">
        <v>486</v>
      </c>
      <c r="G1943" s="20" t="s">
        <v>19893</v>
      </c>
      <c r="H1943" s="20" t="s">
        <v>14694</v>
      </c>
      <c r="I1943" s="20" t="s">
        <v>19894</v>
      </c>
      <c r="J1943" s="20" t="s">
        <v>102</v>
      </c>
      <c r="K1943" s="20" t="s">
        <v>14839</v>
      </c>
      <c r="L1943" s="20" t="s">
        <v>19895</v>
      </c>
      <c r="M1943" s="20" t="s">
        <v>19896</v>
      </c>
      <c r="N1943" s="20" t="s">
        <v>14698</v>
      </c>
      <c r="O1943" s="20" t="s">
        <v>14772</v>
      </c>
      <c r="P1943" s="20" t="s">
        <v>14700</v>
      </c>
      <c r="Q1943" s="20"/>
      <c r="R1943" s="20"/>
      <c r="S1943" s="20" t="s">
        <v>19901</v>
      </c>
      <c r="T1943" s="20" t="s">
        <v>14766</v>
      </c>
      <c r="U1943" s="20" t="s">
        <v>14831</v>
      </c>
      <c r="V1943" s="20" t="s">
        <v>15515</v>
      </c>
      <c r="W1943" s="20" t="s">
        <v>17798</v>
      </c>
      <c r="X1943" s="20" t="s">
        <v>15659</v>
      </c>
      <c r="Y1943" s="20" t="s">
        <v>69</v>
      </c>
      <c r="Z1943" s="20"/>
      <c r="AA1943" s="20" t="s">
        <v>14883</v>
      </c>
      <c r="AB1943" s="20" t="s">
        <v>69</v>
      </c>
      <c r="AC1943" s="20"/>
      <c r="AD1943" s="20" t="s">
        <v>68</v>
      </c>
      <c r="AE1943" s="20" t="s">
        <v>19902</v>
      </c>
      <c r="AF1943" s="20" t="s">
        <v>69</v>
      </c>
      <c r="AG1943" s="20" t="s">
        <v>19909</v>
      </c>
      <c r="AH1943" s="20"/>
      <c r="AI1943" s="20" t="s">
        <v>14875</v>
      </c>
      <c r="AJ1943" s="20" t="s">
        <v>14283</v>
      </c>
      <c r="AK1943" s="20" t="s">
        <v>14283</v>
      </c>
      <c r="AL1943" s="20"/>
      <c r="AM1943" s="20" t="s">
        <v>14910</v>
      </c>
      <c r="AN1943" s="20" t="s">
        <v>105</v>
      </c>
      <c r="AO1943" s="20"/>
    </row>
    <row r="1944" spans="1:41" x14ac:dyDescent="0.2">
      <c r="A1944" s="20" t="s">
        <v>1438</v>
      </c>
      <c r="B1944" s="20" t="s">
        <v>19891</v>
      </c>
      <c r="C1944" s="20" t="s">
        <v>19892</v>
      </c>
      <c r="D1944" s="20" t="s">
        <v>419</v>
      </c>
      <c r="E1944" s="20" t="s">
        <v>1440</v>
      </c>
      <c r="F1944" s="20" t="s">
        <v>486</v>
      </c>
      <c r="G1944" s="20" t="s">
        <v>19893</v>
      </c>
      <c r="H1944" s="20" t="s">
        <v>14694</v>
      </c>
      <c r="I1944" s="20" t="s">
        <v>19894</v>
      </c>
      <c r="J1944" s="20" t="s">
        <v>102</v>
      </c>
      <c r="K1944" s="20" t="s">
        <v>14839</v>
      </c>
      <c r="L1944" s="20" t="s">
        <v>19895</v>
      </c>
      <c r="M1944" s="20" t="s">
        <v>19896</v>
      </c>
      <c r="N1944" s="20" t="s">
        <v>14698</v>
      </c>
      <c r="O1944" s="20" t="s">
        <v>14761</v>
      </c>
      <c r="P1944" s="20" t="s">
        <v>14700</v>
      </c>
      <c r="Q1944" s="20"/>
      <c r="R1944" s="20"/>
      <c r="S1944" s="20" t="s">
        <v>19897</v>
      </c>
      <c r="T1944" s="20" t="s">
        <v>14766</v>
      </c>
      <c r="U1944" s="20" t="s">
        <v>17080</v>
      </c>
      <c r="V1944" s="20" t="s">
        <v>17835</v>
      </c>
      <c r="W1944" s="20" t="s">
        <v>19910</v>
      </c>
      <c r="X1944" s="20" t="s">
        <v>15341</v>
      </c>
      <c r="Y1944" s="20" t="s">
        <v>69</v>
      </c>
      <c r="Z1944" s="20"/>
      <c r="AA1944" s="20" t="s">
        <v>14883</v>
      </c>
      <c r="AB1944" s="20" t="s">
        <v>69</v>
      </c>
      <c r="AC1944" s="20"/>
      <c r="AD1944" s="20" t="s">
        <v>68</v>
      </c>
      <c r="AE1944" s="20" t="s">
        <v>19905</v>
      </c>
      <c r="AF1944" s="20" t="s">
        <v>69</v>
      </c>
      <c r="AG1944" s="20" t="s">
        <v>19911</v>
      </c>
      <c r="AH1944" s="20"/>
      <c r="AI1944" s="20" t="s">
        <v>14875</v>
      </c>
      <c r="AJ1944" s="20" t="s">
        <v>14283</v>
      </c>
      <c r="AK1944" s="20" t="s">
        <v>14283</v>
      </c>
      <c r="AL1944" s="20"/>
      <c r="AM1944" s="20"/>
      <c r="AN1944" s="20" t="s">
        <v>105</v>
      </c>
      <c r="AO1944" s="20"/>
    </row>
    <row r="1945" spans="1:41" x14ac:dyDescent="0.2">
      <c r="A1945" s="20" t="s">
        <v>1438</v>
      </c>
      <c r="B1945" s="20" t="s">
        <v>19891</v>
      </c>
      <c r="C1945" s="20" t="s">
        <v>19892</v>
      </c>
      <c r="D1945" s="20" t="s">
        <v>419</v>
      </c>
      <c r="E1945" s="20" t="s">
        <v>1440</v>
      </c>
      <c r="F1945" s="20" t="s">
        <v>486</v>
      </c>
      <c r="G1945" s="20" t="s">
        <v>19893</v>
      </c>
      <c r="H1945" s="20" t="s">
        <v>14694</v>
      </c>
      <c r="I1945" s="20" t="s">
        <v>19894</v>
      </c>
      <c r="J1945" s="20" t="s">
        <v>102</v>
      </c>
      <c r="K1945" s="20" t="s">
        <v>14839</v>
      </c>
      <c r="L1945" s="20" t="s">
        <v>19895</v>
      </c>
      <c r="M1945" s="20" t="s">
        <v>19896</v>
      </c>
      <c r="N1945" s="20" t="s">
        <v>14698</v>
      </c>
      <c r="O1945" s="20" t="s">
        <v>14772</v>
      </c>
      <c r="P1945" s="20" t="s">
        <v>14700</v>
      </c>
      <c r="Q1945" s="20"/>
      <c r="R1945" s="20"/>
      <c r="S1945" s="20" t="s">
        <v>19901</v>
      </c>
      <c r="T1945" s="20" t="s">
        <v>14766</v>
      </c>
      <c r="U1945" s="20" t="s">
        <v>17080</v>
      </c>
      <c r="V1945" s="20" t="s">
        <v>17598</v>
      </c>
      <c r="W1945" s="20" t="s">
        <v>19910</v>
      </c>
      <c r="X1945" s="20" t="s">
        <v>15935</v>
      </c>
      <c r="Y1945" s="20" t="s">
        <v>69</v>
      </c>
      <c r="Z1945" s="20"/>
      <c r="AA1945" s="20" t="s">
        <v>14883</v>
      </c>
      <c r="AB1945" s="20" t="s">
        <v>69</v>
      </c>
      <c r="AC1945" s="20"/>
      <c r="AD1945" s="20" t="s">
        <v>68</v>
      </c>
      <c r="AE1945" s="20" t="s">
        <v>19902</v>
      </c>
      <c r="AF1945" s="20" t="s">
        <v>69</v>
      </c>
      <c r="AG1945" s="20" t="s">
        <v>19912</v>
      </c>
      <c r="AH1945" s="20"/>
      <c r="AI1945" s="20" t="s">
        <v>14875</v>
      </c>
      <c r="AJ1945" s="20" t="s">
        <v>14283</v>
      </c>
      <c r="AK1945" s="20" t="s">
        <v>14283</v>
      </c>
      <c r="AL1945" s="20"/>
      <c r="AM1945" s="20" t="s">
        <v>14910</v>
      </c>
      <c r="AN1945" s="20" t="s">
        <v>105</v>
      </c>
      <c r="AO1945" s="20"/>
    </row>
    <row r="1946" spans="1:41" x14ac:dyDescent="0.2">
      <c r="A1946" s="20" t="s">
        <v>1525</v>
      </c>
      <c r="B1946" s="20" t="s">
        <v>19913</v>
      </c>
      <c r="C1946" s="20" t="s">
        <v>19867</v>
      </c>
      <c r="D1946" s="20" t="s">
        <v>419</v>
      </c>
      <c r="E1946" s="20" t="s">
        <v>1527</v>
      </c>
      <c r="F1946" s="20" t="s">
        <v>811</v>
      </c>
      <c r="G1946" s="20" t="s">
        <v>148</v>
      </c>
      <c r="H1946" s="20" t="s">
        <v>15216</v>
      </c>
      <c r="I1946" s="20" t="s">
        <v>19914</v>
      </c>
      <c r="J1946" s="20" t="s">
        <v>101</v>
      </c>
      <c r="K1946" s="20" t="s">
        <v>14696</v>
      </c>
      <c r="L1946" s="20" t="s">
        <v>19915</v>
      </c>
      <c r="M1946" s="20"/>
      <c r="N1946" s="20" t="s">
        <v>14889</v>
      </c>
      <c r="O1946" s="20" t="s">
        <v>14761</v>
      </c>
      <c r="P1946" s="20" t="s">
        <v>14700</v>
      </c>
      <c r="Q1946" s="20" t="s">
        <v>19916</v>
      </c>
      <c r="R1946" s="20"/>
      <c r="S1946" s="20" t="s">
        <v>18972</v>
      </c>
      <c r="T1946" s="20" t="s">
        <v>14704</v>
      </c>
      <c r="U1946" s="20" t="s">
        <v>14856</v>
      </c>
      <c r="V1946" s="20" t="s">
        <v>15207</v>
      </c>
      <c r="W1946" s="20"/>
      <c r="X1946" s="20"/>
      <c r="Y1946" s="20" t="s">
        <v>69</v>
      </c>
      <c r="Z1946" s="20"/>
      <c r="AA1946" s="20" t="s">
        <v>19917</v>
      </c>
      <c r="AB1946" s="20" t="s">
        <v>69</v>
      </c>
      <c r="AC1946" s="20" t="s">
        <v>14884</v>
      </c>
      <c r="AD1946" s="20" t="s">
        <v>69</v>
      </c>
      <c r="AE1946" s="20" t="s">
        <v>19918</v>
      </c>
      <c r="AF1946" s="20" t="s">
        <v>68</v>
      </c>
      <c r="AG1946" s="20" t="s">
        <v>19919</v>
      </c>
      <c r="AH1946" s="20"/>
      <c r="AI1946" s="20" t="s">
        <v>14887</v>
      </c>
      <c r="AJ1946" s="20" t="s">
        <v>14276</v>
      </c>
      <c r="AK1946" s="20" t="s">
        <v>14276</v>
      </c>
      <c r="AL1946" s="20"/>
      <c r="AM1946" s="20" t="s">
        <v>14888</v>
      </c>
      <c r="AN1946" s="20" t="s">
        <v>105</v>
      </c>
      <c r="AO1946" s="20"/>
    </row>
    <row r="1947" spans="1:41" x14ac:dyDescent="0.2">
      <c r="A1947" s="20" t="s">
        <v>1525</v>
      </c>
      <c r="B1947" s="20" t="s">
        <v>19913</v>
      </c>
      <c r="C1947" s="20" t="s">
        <v>19867</v>
      </c>
      <c r="D1947" s="20" t="s">
        <v>419</v>
      </c>
      <c r="E1947" s="20" t="s">
        <v>1527</v>
      </c>
      <c r="F1947" s="20" t="s">
        <v>811</v>
      </c>
      <c r="G1947" s="20" t="s">
        <v>148</v>
      </c>
      <c r="H1947" s="20" t="s">
        <v>15216</v>
      </c>
      <c r="I1947" s="20" t="s">
        <v>19914</v>
      </c>
      <c r="J1947" s="20" t="s">
        <v>101</v>
      </c>
      <c r="K1947" s="20" t="s">
        <v>14696</v>
      </c>
      <c r="L1947" s="20" t="s">
        <v>19915</v>
      </c>
      <c r="M1947" s="20"/>
      <c r="N1947" s="20" t="s">
        <v>14889</v>
      </c>
      <c r="O1947" s="20" t="s">
        <v>14761</v>
      </c>
      <c r="P1947" s="20" t="s">
        <v>14700</v>
      </c>
      <c r="Q1947" s="20" t="s">
        <v>19916</v>
      </c>
      <c r="R1947" s="20"/>
      <c r="S1947" s="20" t="s">
        <v>18972</v>
      </c>
      <c r="T1947" s="20" t="s">
        <v>14709</v>
      </c>
      <c r="U1947" s="20" t="s">
        <v>19920</v>
      </c>
      <c r="V1947" s="20" t="s">
        <v>19921</v>
      </c>
      <c r="W1947" s="20"/>
      <c r="X1947" s="20"/>
      <c r="Y1947" s="20" t="s">
        <v>69</v>
      </c>
      <c r="Z1947" s="20"/>
      <c r="AA1947" s="20" t="s">
        <v>19917</v>
      </c>
      <c r="AB1947" s="20" t="s">
        <v>69</v>
      </c>
      <c r="AC1947" s="20" t="s">
        <v>14884</v>
      </c>
      <c r="AD1947" s="20" t="s">
        <v>69</v>
      </c>
      <c r="AE1947" s="20" t="s">
        <v>19922</v>
      </c>
      <c r="AF1947" s="20" t="s">
        <v>68</v>
      </c>
      <c r="AG1947" s="20" t="s">
        <v>19919</v>
      </c>
      <c r="AH1947" s="20"/>
      <c r="AI1947" s="20" t="s">
        <v>14887</v>
      </c>
      <c r="AJ1947" s="20" t="s">
        <v>14276</v>
      </c>
      <c r="AK1947" s="20" t="s">
        <v>14276</v>
      </c>
      <c r="AL1947" s="20"/>
      <c r="AM1947" s="20" t="s">
        <v>14888</v>
      </c>
      <c r="AN1947" s="20" t="s">
        <v>105</v>
      </c>
      <c r="AO1947" s="20"/>
    </row>
    <row r="1948" spans="1:41" x14ac:dyDescent="0.2">
      <c r="A1948" s="20" t="s">
        <v>1525</v>
      </c>
      <c r="B1948" s="20" t="s">
        <v>19913</v>
      </c>
      <c r="C1948" s="20" t="s">
        <v>19867</v>
      </c>
      <c r="D1948" s="20" t="s">
        <v>419</v>
      </c>
      <c r="E1948" s="20" t="s">
        <v>1527</v>
      </c>
      <c r="F1948" s="20" t="s">
        <v>811</v>
      </c>
      <c r="G1948" s="20" t="s">
        <v>148</v>
      </c>
      <c r="H1948" s="20" t="s">
        <v>15216</v>
      </c>
      <c r="I1948" s="20" t="s">
        <v>19914</v>
      </c>
      <c r="J1948" s="20" t="s">
        <v>101</v>
      </c>
      <c r="K1948" s="20" t="s">
        <v>14696</v>
      </c>
      <c r="L1948" s="20" t="s">
        <v>19915</v>
      </c>
      <c r="M1948" s="20"/>
      <c r="N1948" s="20" t="s">
        <v>14889</v>
      </c>
      <c r="O1948" s="20" t="s">
        <v>14772</v>
      </c>
      <c r="P1948" s="20" t="s">
        <v>14700</v>
      </c>
      <c r="Q1948" s="20"/>
      <c r="R1948" s="20"/>
      <c r="S1948" s="20" t="s">
        <v>19923</v>
      </c>
      <c r="T1948" s="20" t="s">
        <v>14704</v>
      </c>
      <c r="U1948" s="20" t="s">
        <v>14856</v>
      </c>
      <c r="V1948" s="20" t="s">
        <v>14827</v>
      </c>
      <c r="W1948" s="20"/>
      <c r="X1948" s="20"/>
      <c r="Y1948" s="20" t="s">
        <v>69</v>
      </c>
      <c r="Z1948" s="20"/>
      <c r="AA1948" s="20" t="s">
        <v>19917</v>
      </c>
      <c r="AB1948" s="20" t="s">
        <v>69</v>
      </c>
      <c r="AC1948" s="20" t="s">
        <v>14884</v>
      </c>
      <c r="AD1948" s="20" t="s">
        <v>69</v>
      </c>
      <c r="AE1948" s="20" t="s">
        <v>19924</v>
      </c>
      <c r="AF1948" s="20" t="s">
        <v>69</v>
      </c>
      <c r="AG1948" s="20" t="s">
        <v>19925</v>
      </c>
      <c r="AH1948" s="20"/>
      <c r="AI1948" s="20" t="s">
        <v>14887</v>
      </c>
      <c r="AJ1948" s="20" t="s">
        <v>14276</v>
      </c>
      <c r="AK1948" s="20" t="s">
        <v>18090</v>
      </c>
      <c r="AL1948" s="20"/>
      <c r="AM1948" s="20" t="s">
        <v>14910</v>
      </c>
      <c r="AN1948" s="20" t="s">
        <v>105</v>
      </c>
      <c r="AO1948" s="20"/>
    </row>
    <row r="1949" spans="1:41" x14ac:dyDescent="0.2">
      <c r="A1949" s="20" t="s">
        <v>1525</v>
      </c>
      <c r="B1949" s="20" t="s">
        <v>19913</v>
      </c>
      <c r="C1949" s="20" t="s">
        <v>19867</v>
      </c>
      <c r="D1949" s="20" t="s">
        <v>419</v>
      </c>
      <c r="E1949" s="20" t="s">
        <v>1527</v>
      </c>
      <c r="F1949" s="20" t="s">
        <v>811</v>
      </c>
      <c r="G1949" s="20" t="s">
        <v>148</v>
      </c>
      <c r="H1949" s="20" t="s">
        <v>15216</v>
      </c>
      <c r="I1949" s="20" t="s">
        <v>19914</v>
      </c>
      <c r="J1949" s="20" t="s">
        <v>101</v>
      </c>
      <c r="K1949" s="20" t="s">
        <v>14696</v>
      </c>
      <c r="L1949" s="20" t="s">
        <v>19915</v>
      </c>
      <c r="M1949" s="20"/>
      <c r="N1949" s="20" t="s">
        <v>14889</v>
      </c>
      <c r="O1949" s="20" t="s">
        <v>14772</v>
      </c>
      <c r="P1949" s="20" t="s">
        <v>14700</v>
      </c>
      <c r="Q1949" s="20"/>
      <c r="R1949" s="20"/>
      <c r="S1949" s="20" t="s">
        <v>19923</v>
      </c>
      <c r="T1949" s="20" t="s">
        <v>14709</v>
      </c>
      <c r="U1949" s="20" t="s">
        <v>19920</v>
      </c>
      <c r="V1949" s="20" t="s">
        <v>19926</v>
      </c>
      <c r="W1949" s="20"/>
      <c r="X1949" s="20"/>
      <c r="Y1949" s="20" t="s">
        <v>69</v>
      </c>
      <c r="Z1949" s="20"/>
      <c r="AA1949" s="20" t="s">
        <v>19917</v>
      </c>
      <c r="AB1949" s="20" t="s">
        <v>69</v>
      </c>
      <c r="AC1949" s="20" t="s">
        <v>14884</v>
      </c>
      <c r="AD1949" s="20" t="s">
        <v>69</v>
      </c>
      <c r="AE1949" s="20" t="s">
        <v>19927</v>
      </c>
      <c r="AF1949" s="20" t="s">
        <v>69</v>
      </c>
      <c r="AG1949" s="20" t="s">
        <v>19925</v>
      </c>
      <c r="AH1949" s="20"/>
      <c r="AI1949" s="20" t="s">
        <v>14887</v>
      </c>
      <c r="AJ1949" s="20" t="s">
        <v>14276</v>
      </c>
      <c r="AK1949" s="20" t="s">
        <v>18090</v>
      </c>
      <c r="AL1949" s="20"/>
      <c r="AM1949" s="20" t="s">
        <v>14910</v>
      </c>
      <c r="AN1949" s="20" t="s">
        <v>105</v>
      </c>
      <c r="AO1949" s="20"/>
    </row>
    <row r="1950" spans="1:41" x14ac:dyDescent="0.2">
      <c r="A1950" s="20" t="s">
        <v>1525</v>
      </c>
      <c r="B1950" s="20" t="s">
        <v>19913</v>
      </c>
      <c r="C1950" s="20" t="s">
        <v>19867</v>
      </c>
      <c r="D1950" s="20" t="s">
        <v>419</v>
      </c>
      <c r="E1950" s="20" t="s">
        <v>1527</v>
      </c>
      <c r="F1950" s="20" t="s">
        <v>811</v>
      </c>
      <c r="G1950" s="20" t="s">
        <v>148</v>
      </c>
      <c r="H1950" s="20" t="s">
        <v>15216</v>
      </c>
      <c r="I1950" s="20" t="s">
        <v>19914</v>
      </c>
      <c r="J1950" s="20" t="s">
        <v>101</v>
      </c>
      <c r="K1950" s="20" t="s">
        <v>14696</v>
      </c>
      <c r="L1950" s="20" t="s">
        <v>19915</v>
      </c>
      <c r="M1950" s="20"/>
      <c r="N1950" s="20" t="s">
        <v>14889</v>
      </c>
      <c r="O1950" s="20" t="s">
        <v>14714</v>
      </c>
      <c r="P1950" s="20" t="s">
        <v>14700</v>
      </c>
      <c r="Q1950" s="20" t="s">
        <v>19916</v>
      </c>
      <c r="R1950" s="20"/>
      <c r="S1950" s="20" t="s">
        <v>17618</v>
      </c>
      <c r="T1950" s="20" t="s">
        <v>14704</v>
      </c>
      <c r="U1950" s="20" t="s">
        <v>14856</v>
      </c>
      <c r="V1950" s="20" t="s">
        <v>15662</v>
      </c>
      <c r="W1950" s="20"/>
      <c r="X1950" s="20"/>
      <c r="Y1950" s="20" t="s">
        <v>69</v>
      </c>
      <c r="Z1950" s="20"/>
      <c r="AA1950" s="20" t="s">
        <v>19917</v>
      </c>
      <c r="AB1950" s="20" t="s">
        <v>69</v>
      </c>
      <c r="AC1950" s="20" t="s">
        <v>14884</v>
      </c>
      <c r="AD1950" s="20" t="s">
        <v>69</v>
      </c>
      <c r="AE1950" s="20" t="s">
        <v>19924</v>
      </c>
      <c r="AF1950" s="20" t="s">
        <v>69</v>
      </c>
      <c r="AG1950" s="20" t="s">
        <v>19928</v>
      </c>
      <c r="AH1950" s="20"/>
      <c r="AI1950" s="20" t="s">
        <v>14887</v>
      </c>
      <c r="AJ1950" s="20" t="s">
        <v>14276</v>
      </c>
      <c r="AK1950" s="20"/>
      <c r="AL1950" s="20"/>
      <c r="AM1950" s="20" t="s">
        <v>14888</v>
      </c>
      <c r="AN1950" s="20" t="s">
        <v>105</v>
      </c>
      <c r="AO1950" s="20"/>
    </row>
    <row r="1951" spans="1:41" x14ac:dyDescent="0.2">
      <c r="A1951" s="20" t="s">
        <v>1525</v>
      </c>
      <c r="B1951" s="20" t="s">
        <v>19913</v>
      </c>
      <c r="C1951" s="20" t="s">
        <v>19867</v>
      </c>
      <c r="D1951" s="20" t="s">
        <v>419</v>
      </c>
      <c r="E1951" s="20" t="s">
        <v>1527</v>
      </c>
      <c r="F1951" s="20" t="s">
        <v>811</v>
      </c>
      <c r="G1951" s="20" t="s">
        <v>148</v>
      </c>
      <c r="H1951" s="20" t="s">
        <v>15216</v>
      </c>
      <c r="I1951" s="20" t="s">
        <v>19914</v>
      </c>
      <c r="J1951" s="20" t="s">
        <v>101</v>
      </c>
      <c r="K1951" s="20" t="s">
        <v>14696</v>
      </c>
      <c r="L1951" s="20" t="s">
        <v>19915</v>
      </c>
      <c r="M1951" s="20"/>
      <c r="N1951" s="20" t="s">
        <v>14889</v>
      </c>
      <c r="O1951" s="20" t="s">
        <v>14714</v>
      </c>
      <c r="P1951" s="20" t="s">
        <v>14700</v>
      </c>
      <c r="Q1951" s="20" t="s">
        <v>19916</v>
      </c>
      <c r="R1951" s="20"/>
      <c r="S1951" s="20" t="s">
        <v>17618</v>
      </c>
      <c r="T1951" s="20" t="s">
        <v>14709</v>
      </c>
      <c r="U1951" s="20" t="s">
        <v>19920</v>
      </c>
      <c r="V1951" s="20" t="s">
        <v>19929</v>
      </c>
      <c r="W1951" s="20"/>
      <c r="X1951" s="20"/>
      <c r="Y1951" s="20" t="s">
        <v>69</v>
      </c>
      <c r="Z1951" s="20"/>
      <c r="AA1951" s="20" t="s">
        <v>19917</v>
      </c>
      <c r="AB1951" s="20" t="s">
        <v>69</v>
      </c>
      <c r="AC1951" s="20" t="s">
        <v>14884</v>
      </c>
      <c r="AD1951" s="20" t="s">
        <v>69</v>
      </c>
      <c r="AE1951" s="20" t="s">
        <v>19927</v>
      </c>
      <c r="AF1951" s="20" t="s">
        <v>69</v>
      </c>
      <c r="AG1951" s="20" t="s">
        <v>19928</v>
      </c>
      <c r="AH1951" s="20"/>
      <c r="AI1951" s="20" t="s">
        <v>14887</v>
      </c>
      <c r="AJ1951" s="20" t="s">
        <v>14276</v>
      </c>
      <c r="AK1951" s="20"/>
      <c r="AL1951" s="20"/>
      <c r="AM1951" s="20" t="s">
        <v>14888</v>
      </c>
      <c r="AN1951" s="20" t="s">
        <v>105</v>
      </c>
      <c r="AO1951" s="20"/>
    </row>
    <row r="1952" spans="1:41" x14ac:dyDescent="0.2">
      <c r="A1952" s="20" t="s">
        <v>1623</v>
      </c>
      <c r="B1952" s="20" t="s">
        <v>19930</v>
      </c>
      <c r="C1952" s="20" t="s">
        <v>19931</v>
      </c>
      <c r="D1952" s="20" t="s">
        <v>391</v>
      </c>
      <c r="E1952" s="20" t="s">
        <v>1625</v>
      </c>
      <c r="F1952" s="20" t="s">
        <v>914</v>
      </c>
      <c r="G1952" s="20" t="s">
        <v>19932</v>
      </c>
      <c r="H1952" s="20" t="s">
        <v>14804</v>
      </c>
      <c r="I1952" s="20" t="s">
        <v>19933</v>
      </c>
      <c r="J1952" s="20" t="s">
        <v>101</v>
      </c>
      <c r="K1952" s="20" t="s">
        <v>14696</v>
      </c>
      <c r="L1952" s="20" t="s">
        <v>19934</v>
      </c>
      <c r="M1952" s="20"/>
      <c r="N1952" s="20" t="s">
        <v>14698</v>
      </c>
      <c r="O1952" s="20" t="s">
        <v>15195</v>
      </c>
      <c r="P1952" s="20" t="s">
        <v>14787</v>
      </c>
      <c r="Q1952" s="20"/>
      <c r="R1952" s="20"/>
      <c r="S1952" s="20" t="s">
        <v>19935</v>
      </c>
      <c r="T1952" s="20" t="s">
        <v>14704</v>
      </c>
      <c r="U1952" s="20" t="s">
        <v>19936</v>
      </c>
      <c r="V1952" s="20" t="s">
        <v>19937</v>
      </c>
      <c r="W1952" s="20"/>
      <c r="X1952" s="20"/>
      <c r="Y1952" s="20" t="s">
        <v>69</v>
      </c>
      <c r="Z1952" s="20"/>
      <c r="AA1952" s="20" t="s">
        <v>19938</v>
      </c>
      <c r="AB1952" s="20" t="s">
        <v>69</v>
      </c>
      <c r="AC1952" s="20" t="s">
        <v>14884</v>
      </c>
      <c r="AD1952" s="20" t="s">
        <v>69</v>
      </c>
      <c r="AE1952" s="20" t="s">
        <v>19939</v>
      </c>
      <c r="AF1952" s="20" t="s">
        <v>68</v>
      </c>
      <c r="AG1952" s="20" t="s">
        <v>19940</v>
      </c>
      <c r="AH1952" s="20"/>
      <c r="AI1952" s="20" t="s">
        <v>14887</v>
      </c>
      <c r="AJ1952" s="20" t="s">
        <v>14238</v>
      </c>
      <c r="AK1952" s="20" t="s">
        <v>14410</v>
      </c>
      <c r="AL1952" s="20"/>
      <c r="AM1952" s="20" t="s">
        <v>15199</v>
      </c>
      <c r="AN1952" s="20" t="s">
        <v>105</v>
      </c>
      <c r="AO1952" s="20"/>
    </row>
    <row r="1953" spans="1:41" x14ac:dyDescent="0.2">
      <c r="A1953" s="20" t="s">
        <v>1623</v>
      </c>
      <c r="B1953" s="20" t="s">
        <v>19930</v>
      </c>
      <c r="C1953" s="20" t="s">
        <v>19931</v>
      </c>
      <c r="D1953" s="20" t="s">
        <v>391</v>
      </c>
      <c r="E1953" s="20" t="s">
        <v>1625</v>
      </c>
      <c r="F1953" s="20" t="s">
        <v>914</v>
      </c>
      <c r="G1953" s="20" t="s">
        <v>19932</v>
      </c>
      <c r="H1953" s="20" t="s">
        <v>14804</v>
      </c>
      <c r="I1953" s="20" t="s">
        <v>19933</v>
      </c>
      <c r="J1953" s="20" t="s">
        <v>101</v>
      </c>
      <c r="K1953" s="20" t="s">
        <v>14696</v>
      </c>
      <c r="L1953" s="20" t="s">
        <v>19934</v>
      </c>
      <c r="M1953" s="20"/>
      <c r="N1953" s="20" t="s">
        <v>14698</v>
      </c>
      <c r="O1953" s="20" t="s">
        <v>15195</v>
      </c>
      <c r="P1953" s="20" t="s">
        <v>14787</v>
      </c>
      <c r="Q1953" s="20"/>
      <c r="R1953" s="20"/>
      <c r="S1953" s="20" t="s">
        <v>19935</v>
      </c>
      <c r="T1953" s="20" t="s">
        <v>14709</v>
      </c>
      <c r="U1953" s="20" t="s">
        <v>19941</v>
      </c>
      <c r="V1953" s="20" t="s">
        <v>19942</v>
      </c>
      <c r="W1953" s="20"/>
      <c r="X1953" s="20"/>
      <c r="Y1953" s="20" t="s">
        <v>69</v>
      </c>
      <c r="Z1953" s="20"/>
      <c r="AA1953" s="20" t="s">
        <v>19938</v>
      </c>
      <c r="AB1953" s="20" t="s">
        <v>69</v>
      </c>
      <c r="AC1953" s="20" t="s">
        <v>14884</v>
      </c>
      <c r="AD1953" s="20" t="s">
        <v>69</v>
      </c>
      <c r="AE1953" s="20" t="s">
        <v>19943</v>
      </c>
      <c r="AF1953" s="20" t="s">
        <v>68</v>
      </c>
      <c r="AG1953" s="20" t="s">
        <v>19940</v>
      </c>
      <c r="AH1953" s="20"/>
      <c r="AI1953" s="20" t="s">
        <v>14887</v>
      </c>
      <c r="AJ1953" s="20" t="s">
        <v>14238</v>
      </c>
      <c r="AK1953" s="20" t="s">
        <v>14410</v>
      </c>
      <c r="AL1953" s="20"/>
      <c r="AM1953" s="20" t="s">
        <v>15199</v>
      </c>
      <c r="AN1953" s="20" t="s">
        <v>105</v>
      </c>
      <c r="AO1953" s="20"/>
    </row>
    <row r="1954" spans="1:41" x14ac:dyDescent="0.2">
      <c r="A1954" s="20" t="s">
        <v>1623</v>
      </c>
      <c r="B1954" s="20" t="s">
        <v>19930</v>
      </c>
      <c r="C1954" s="20" t="s">
        <v>19931</v>
      </c>
      <c r="D1954" s="20" t="s">
        <v>391</v>
      </c>
      <c r="E1954" s="20" t="s">
        <v>1625</v>
      </c>
      <c r="F1954" s="20" t="s">
        <v>914</v>
      </c>
      <c r="G1954" s="20" t="s">
        <v>19932</v>
      </c>
      <c r="H1954" s="20" t="s">
        <v>14804</v>
      </c>
      <c r="I1954" s="20" t="s">
        <v>19933</v>
      </c>
      <c r="J1954" s="20" t="s">
        <v>101</v>
      </c>
      <c r="K1954" s="20" t="s">
        <v>14696</v>
      </c>
      <c r="L1954" s="20" t="s">
        <v>19934</v>
      </c>
      <c r="M1954" s="20"/>
      <c r="N1954" s="20" t="s">
        <v>14698</v>
      </c>
      <c r="O1954" s="20" t="s">
        <v>15195</v>
      </c>
      <c r="P1954" s="20" t="s">
        <v>14787</v>
      </c>
      <c r="Q1954" s="20"/>
      <c r="R1954" s="20"/>
      <c r="S1954" s="20" t="s">
        <v>19935</v>
      </c>
      <c r="T1954" s="20" t="s">
        <v>14814</v>
      </c>
      <c r="U1954" s="20" t="s">
        <v>19944</v>
      </c>
      <c r="V1954" s="20" t="s">
        <v>17102</v>
      </c>
      <c r="W1954" s="20"/>
      <c r="X1954" s="20"/>
      <c r="Y1954" s="20" t="s">
        <v>69</v>
      </c>
      <c r="Z1954" s="20"/>
      <c r="AA1954" s="20" t="s">
        <v>19938</v>
      </c>
      <c r="AB1954" s="20" t="s">
        <v>69</v>
      </c>
      <c r="AC1954" s="20" t="s">
        <v>14884</v>
      </c>
      <c r="AD1954" s="20" t="s">
        <v>69</v>
      </c>
      <c r="AE1954" s="20" t="s">
        <v>19945</v>
      </c>
      <c r="AF1954" s="20" t="s">
        <v>68</v>
      </c>
      <c r="AG1954" s="20" t="s">
        <v>19940</v>
      </c>
      <c r="AH1954" s="20"/>
      <c r="AI1954" s="20" t="s">
        <v>14887</v>
      </c>
      <c r="AJ1954" s="20" t="s">
        <v>14238</v>
      </c>
      <c r="AK1954" s="20" t="s">
        <v>14410</v>
      </c>
      <c r="AL1954" s="20"/>
      <c r="AM1954" s="20" t="s">
        <v>15199</v>
      </c>
      <c r="AN1954" s="20" t="s">
        <v>105</v>
      </c>
      <c r="AO1954" s="20"/>
    </row>
    <row r="1955" spans="1:41" x14ac:dyDescent="0.2">
      <c r="A1955" s="20" t="s">
        <v>1668</v>
      </c>
      <c r="B1955" s="20" t="s">
        <v>19946</v>
      </c>
      <c r="C1955" s="20" t="s">
        <v>19616</v>
      </c>
      <c r="D1955" s="20" t="s">
        <v>430</v>
      </c>
      <c r="E1955" s="20" t="s">
        <v>1670</v>
      </c>
      <c r="F1955" s="20" t="s">
        <v>1093</v>
      </c>
      <c r="G1955" s="20" t="s">
        <v>19947</v>
      </c>
      <c r="H1955" s="20" t="s">
        <v>14730</v>
      </c>
      <c r="I1955" s="20" t="s">
        <v>19948</v>
      </c>
      <c r="J1955" s="20" t="s">
        <v>102</v>
      </c>
      <c r="K1955" s="20" t="s">
        <v>14696</v>
      </c>
      <c r="L1955" s="20" t="s">
        <v>19949</v>
      </c>
      <c r="M1955" s="20"/>
      <c r="N1955" s="20" t="s">
        <v>14698</v>
      </c>
      <c r="O1955" s="20" t="s">
        <v>14761</v>
      </c>
      <c r="P1955" s="20" t="s">
        <v>14787</v>
      </c>
      <c r="Q1955" s="20"/>
      <c r="R1955" s="20"/>
      <c r="S1955" s="20" t="s">
        <v>19950</v>
      </c>
      <c r="T1955" s="20" t="s">
        <v>14737</v>
      </c>
      <c r="U1955" s="20" t="s">
        <v>16769</v>
      </c>
      <c r="V1955" s="20" t="s">
        <v>16928</v>
      </c>
      <c r="W1955" s="20"/>
      <c r="X1955" s="20"/>
      <c r="Y1955" s="20" t="s">
        <v>69</v>
      </c>
      <c r="Z1955" s="20"/>
      <c r="AA1955" s="20" t="s">
        <v>19951</v>
      </c>
      <c r="AB1955" s="20" t="s">
        <v>69</v>
      </c>
      <c r="AC1955" s="20" t="s">
        <v>14884</v>
      </c>
      <c r="AD1955" s="20" t="s">
        <v>69</v>
      </c>
      <c r="AE1955" s="20" t="s">
        <v>19952</v>
      </c>
      <c r="AF1955" s="20" t="s">
        <v>68</v>
      </c>
      <c r="AG1955" s="20" t="s">
        <v>19953</v>
      </c>
      <c r="AH1955" s="20" t="s">
        <v>19954</v>
      </c>
      <c r="AI1955" s="20"/>
      <c r="AJ1955" s="20" t="s">
        <v>14238</v>
      </c>
      <c r="AK1955" s="20" t="s">
        <v>14283</v>
      </c>
      <c r="AL1955" s="20"/>
      <c r="AM1955" s="20"/>
      <c r="AN1955" s="20" t="s">
        <v>105</v>
      </c>
      <c r="AO1955" s="20"/>
    </row>
    <row r="1956" spans="1:41" x14ac:dyDescent="0.2">
      <c r="A1956" s="20" t="s">
        <v>1668</v>
      </c>
      <c r="B1956" s="20" t="s">
        <v>19946</v>
      </c>
      <c r="C1956" s="20" t="s">
        <v>19616</v>
      </c>
      <c r="D1956" s="20" t="s">
        <v>430</v>
      </c>
      <c r="E1956" s="20" t="s">
        <v>1670</v>
      </c>
      <c r="F1956" s="20" t="s">
        <v>1093</v>
      </c>
      <c r="G1956" s="20" t="s">
        <v>19947</v>
      </c>
      <c r="H1956" s="20" t="s">
        <v>14730</v>
      </c>
      <c r="I1956" s="20" t="s">
        <v>19948</v>
      </c>
      <c r="J1956" s="20" t="s">
        <v>102</v>
      </c>
      <c r="K1956" s="20" t="s">
        <v>14696</v>
      </c>
      <c r="L1956" s="20" t="s">
        <v>19949</v>
      </c>
      <c r="M1956" s="20"/>
      <c r="N1956" s="20" t="s">
        <v>14698</v>
      </c>
      <c r="O1956" s="20" t="s">
        <v>14761</v>
      </c>
      <c r="P1956" s="20" t="s">
        <v>14787</v>
      </c>
      <c r="Q1956" s="20"/>
      <c r="R1956" s="20"/>
      <c r="S1956" s="20" t="s">
        <v>19950</v>
      </c>
      <c r="T1956" s="20" t="s">
        <v>16193</v>
      </c>
      <c r="U1956" s="20" t="s">
        <v>14919</v>
      </c>
      <c r="V1956" s="20" t="s">
        <v>16911</v>
      </c>
      <c r="W1956" s="20"/>
      <c r="X1956" s="20"/>
      <c r="Y1956" s="20" t="s">
        <v>69</v>
      </c>
      <c r="Z1956" s="20"/>
      <c r="AA1956" s="20" t="s">
        <v>19951</v>
      </c>
      <c r="AB1956" s="20" t="s">
        <v>69</v>
      </c>
      <c r="AC1956" s="20" t="s">
        <v>14884</v>
      </c>
      <c r="AD1956" s="20" t="s">
        <v>69</v>
      </c>
      <c r="AE1956" s="20" t="s">
        <v>19952</v>
      </c>
      <c r="AF1956" s="20" t="s">
        <v>68</v>
      </c>
      <c r="AG1956" s="20" t="s">
        <v>19953</v>
      </c>
      <c r="AH1956" s="20" t="s">
        <v>19954</v>
      </c>
      <c r="AI1956" s="20"/>
      <c r="AJ1956" s="20" t="s">
        <v>14238</v>
      </c>
      <c r="AK1956" s="20" t="s">
        <v>14283</v>
      </c>
      <c r="AL1956" s="20"/>
      <c r="AM1956" s="20"/>
      <c r="AN1956" s="20" t="s">
        <v>105</v>
      </c>
      <c r="AO1956" s="20"/>
    </row>
    <row r="1957" spans="1:41" x14ac:dyDescent="0.2">
      <c r="A1957" s="20" t="s">
        <v>1668</v>
      </c>
      <c r="B1957" s="20" t="s">
        <v>19946</v>
      </c>
      <c r="C1957" s="20" t="s">
        <v>19616</v>
      </c>
      <c r="D1957" s="20" t="s">
        <v>430</v>
      </c>
      <c r="E1957" s="20" t="s">
        <v>1670</v>
      </c>
      <c r="F1957" s="20" t="s">
        <v>1093</v>
      </c>
      <c r="G1957" s="20" t="s">
        <v>19947</v>
      </c>
      <c r="H1957" s="20" t="s">
        <v>14730</v>
      </c>
      <c r="I1957" s="20" t="s">
        <v>19948</v>
      </c>
      <c r="J1957" s="20" t="s">
        <v>102</v>
      </c>
      <c r="K1957" s="20" t="s">
        <v>14696</v>
      </c>
      <c r="L1957" s="20" t="s">
        <v>19949</v>
      </c>
      <c r="M1957" s="20"/>
      <c r="N1957" s="20" t="s">
        <v>14698</v>
      </c>
      <c r="O1957" s="20" t="s">
        <v>14761</v>
      </c>
      <c r="P1957" s="20" t="s">
        <v>14787</v>
      </c>
      <c r="Q1957" s="20"/>
      <c r="R1957" s="20"/>
      <c r="S1957" s="20" t="s">
        <v>19950</v>
      </c>
      <c r="T1957" s="20" t="s">
        <v>14766</v>
      </c>
      <c r="U1957" s="20" t="s">
        <v>14919</v>
      </c>
      <c r="V1957" s="20" t="s">
        <v>19097</v>
      </c>
      <c r="W1957" s="20"/>
      <c r="X1957" s="20"/>
      <c r="Y1957" s="20" t="s">
        <v>69</v>
      </c>
      <c r="Z1957" s="20"/>
      <c r="AA1957" s="20" t="s">
        <v>19951</v>
      </c>
      <c r="AB1957" s="20" t="s">
        <v>69</v>
      </c>
      <c r="AC1957" s="20" t="s">
        <v>14884</v>
      </c>
      <c r="AD1957" s="20" t="s">
        <v>69</v>
      </c>
      <c r="AE1957" s="20" t="s">
        <v>19952</v>
      </c>
      <c r="AF1957" s="20" t="s">
        <v>68</v>
      </c>
      <c r="AG1957" s="20" t="s">
        <v>19953</v>
      </c>
      <c r="AH1957" s="20" t="s">
        <v>19954</v>
      </c>
      <c r="AI1957" s="20"/>
      <c r="AJ1957" s="20" t="s">
        <v>14238</v>
      </c>
      <c r="AK1957" s="20" t="s">
        <v>14283</v>
      </c>
      <c r="AL1957" s="20"/>
      <c r="AM1957" s="20"/>
      <c r="AN1957" s="20" t="s">
        <v>105</v>
      </c>
      <c r="AO1957" s="20"/>
    </row>
    <row r="1958" spans="1:41" x14ac:dyDescent="0.2">
      <c r="A1958" s="20" t="s">
        <v>1668</v>
      </c>
      <c r="B1958" s="20" t="s">
        <v>19946</v>
      </c>
      <c r="C1958" s="20" t="s">
        <v>19616</v>
      </c>
      <c r="D1958" s="20" t="s">
        <v>430</v>
      </c>
      <c r="E1958" s="20" t="s">
        <v>1670</v>
      </c>
      <c r="F1958" s="20" t="s">
        <v>1093</v>
      </c>
      <c r="G1958" s="20" t="s">
        <v>19947</v>
      </c>
      <c r="H1958" s="20" t="s">
        <v>14730</v>
      </c>
      <c r="I1958" s="20" t="s">
        <v>19948</v>
      </c>
      <c r="J1958" s="20" t="s">
        <v>102</v>
      </c>
      <c r="K1958" s="20" t="s">
        <v>14696</v>
      </c>
      <c r="L1958" s="20" t="s">
        <v>19949</v>
      </c>
      <c r="M1958" s="20"/>
      <c r="N1958" s="20" t="s">
        <v>110</v>
      </c>
      <c r="O1958" s="20" t="s">
        <v>14761</v>
      </c>
      <c r="P1958" s="20" t="s">
        <v>14787</v>
      </c>
      <c r="Q1958" s="20"/>
      <c r="R1958" s="20"/>
      <c r="S1958" s="20" t="s">
        <v>19950</v>
      </c>
      <c r="T1958" s="20" t="s">
        <v>14737</v>
      </c>
      <c r="U1958" s="20" t="s">
        <v>16891</v>
      </c>
      <c r="V1958" s="20" t="s">
        <v>16928</v>
      </c>
      <c r="W1958" s="20"/>
      <c r="X1958" s="20"/>
      <c r="Y1958" s="20" t="s">
        <v>69</v>
      </c>
      <c r="Z1958" s="20"/>
      <c r="AA1958" s="20" t="s">
        <v>19951</v>
      </c>
      <c r="AB1958" s="20" t="s">
        <v>69</v>
      </c>
      <c r="AC1958" s="20" t="s">
        <v>14884</v>
      </c>
      <c r="AD1958" s="20" t="s">
        <v>69</v>
      </c>
      <c r="AE1958" s="20" t="s">
        <v>19955</v>
      </c>
      <c r="AF1958" s="20" t="s">
        <v>69</v>
      </c>
      <c r="AG1958" s="20" t="s">
        <v>19956</v>
      </c>
      <c r="AH1958" s="20" t="s">
        <v>19954</v>
      </c>
      <c r="AI1958" s="20"/>
      <c r="AJ1958" s="20" t="s">
        <v>14238</v>
      </c>
      <c r="AK1958" s="20" t="s">
        <v>14283</v>
      </c>
      <c r="AL1958" s="20"/>
      <c r="AM1958" s="20"/>
      <c r="AN1958" s="20" t="s">
        <v>105</v>
      </c>
      <c r="AO1958" s="20"/>
    </row>
    <row r="1959" spans="1:41" x14ac:dyDescent="0.2">
      <c r="A1959" s="20" t="s">
        <v>1668</v>
      </c>
      <c r="B1959" s="20" t="s">
        <v>19946</v>
      </c>
      <c r="C1959" s="20" t="s">
        <v>19616</v>
      </c>
      <c r="D1959" s="20" t="s">
        <v>430</v>
      </c>
      <c r="E1959" s="20" t="s">
        <v>1670</v>
      </c>
      <c r="F1959" s="20" t="s">
        <v>1093</v>
      </c>
      <c r="G1959" s="20" t="s">
        <v>19947</v>
      </c>
      <c r="H1959" s="20" t="s">
        <v>14730</v>
      </c>
      <c r="I1959" s="20" t="s">
        <v>19948</v>
      </c>
      <c r="J1959" s="20" t="s">
        <v>102</v>
      </c>
      <c r="K1959" s="20" t="s">
        <v>14696</v>
      </c>
      <c r="L1959" s="20" t="s">
        <v>19949</v>
      </c>
      <c r="M1959" s="20"/>
      <c r="N1959" s="20" t="s">
        <v>110</v>
      </c>
      <c r="O1959" s="20" t="s">
        <v>14761</v>
      </c>
      <c r="P1959" s="20" t="s">
        <v>14787</v>
      </c>
      <c r="Q1959" s="20"/>
      <c r="R1959" s="20"/>
      <c r="S1959" s="20" t="s">
        <v>19950</v>
      </c>
      <c r="T1959" s="20" t="s">
        <v>16193</v>
      </c>
      <c r="U1959" s="20" t="s">
        <v>16950</v>
      </c>
      <c r="V1959" s="20" t="s">
        <v>19163</v>
      </c>
      <c r="W1959" s="20"/>
      <c r="X1959" s="20"/>
      <c r="Y1959" s="20" t="s">
        <v>69</v>
      </c>
      <c r="Z1959" s="20"/>
      <c r="AA1959" s="20" t="s">
        <v>19951</v>
      </c>
      <c r="AB1959" s="20" t="s">
        <v>69</v>
      </c>
      <c r="AC1959" s="20" t="s">
        <v>14884</v>
      </c>
      <c r="AD1959" s="20" t="s">
        <v>69</v>
      </c>
      <c r="AE1959" s="20" t="s">
        <v>19955</v>
      </c>
      <c r="AF1959" s="20" t="s">
        <v>69</v>
      </c>
      <c r="AG1959" s="20" t="s">
        <v>19956</v>
      </c>
      <c r="AH1959" s="20" t="s">
        <v>19954</v>
      </c>
      <c r="AI1959" s="20"/>
      <c r="AJ1959" s="20" t="s">
        <v>14238</v>
      </c>
      <c r="AK1959" s="20" t="s">
        <v>14283</v>
      </c>
      <c r="AL1959" s="20"/>
      <c r="AM1959" s="20"/>
      <c r="AN1959" s="20" t="s">
        <v>105</v>
      </c>
      <c r="AO1959" s="20"/>
    </row>
    <row r="1960" spans="1:41" x14ac:dyDescent="0.2">
      <c r="A1960" s="20" t="s">
        <v>1708</v>
      </c>
      <c r="B1960" s="20" t="s">
        <v>19957</v>
      </c>
      <c r="C1960" s="20" t="s">
        <v>19958</v>
      </c>
      <c r="D1960" s="20" t="s">
        <v>419</v>
      </c>
      <c r="E1960" s="20" t="s">
        <v>1710</v>
      </c>
      <c r="F1960" s="20" t="s">
        <v>19322</v>
      </c>
      <c r="G1960" s="20" t="s">
        <v>19044</v>
      </c>
      <c r="H1960" s="20" t="s">
        <v>15216</v>
      </c>
      <c r="I1960" s="20" t="s">
        <v>19959</v>
      </c>
      <c r="J1960" s="20" t="s">
        <v>101</v>
      </c>
      <c r="K1960" s="20" t="s">
        <v>14696</v>
      </c>
      <c r="L1960" s="20"/>
      <c r="M1960" s="20"/>
      <c r="N1960" s="20" t="s">
        <v>14698</v>
      </c>
      <c r="O1960" s="20" t="s">
        <v>14772</v>
      </c>
      <c r="P1960" s="20" t="s">
        <v>19831</v>
      </c>
      <c r="Q1960" s="20"/>
      <c r="R1960" s="20"/>
      <c r="S1960" s="20" t="s">
        <v>19960</v>
      </c>
      <c r="T1960" s="20" t="s">
        <v>14704</v>
      </c>
      <c r="U1960" s="20" t="s">
        <v>14777</v>
      </c>
      <c r="V1960" s="20" t="s">
        <v>14856</v>
      </c>
      <c r="W1960" s="20"/>
      <c r="X1960" s="20"/>
      <c r="Y1960" s="20" t="s">
        <v>69</v>
      </c>
      <c r="Z1960" s="20"/>
      <c r="AA1960" s="20" t="s">
        <v>19961</v>
      </c>
      <c r="AB1960" s="20" t="s">
        <v>69</v>
      </c>
      <c r="AC1960" s="20"/>
      <c r="AD1960" s="20"/>
      <c r="AE1960" s="20" t="s">
        <v>19962</v>
      </c>
      <c r="AF1960" s="20" t="s">
        <v>68</v>
      </c>
      <c r="AG1960" s="20" t="s">
        <v>19963</v>
      </c>
      <c r="AH1960" s="20" t="s">
        <v>19964</v>
      </c>
      <c r="AI1960" s="20" t="s">
        <v>14887</v>
      </c>
      <c r="AJ1960" s="20"/>
      <c r="AK1960" s="20" t="s">
        <v>14276</v>
      </c>
      <c r="AL1960" s="20"/>
      <c r="AM1960" s="20" t="s">
        <v>14910</v>
      </c>
      <c r="AN1960" s="20" t="s">
        <v>105</v>
      </c>
      <c r="AO1960" s="20"/>
    </row>
    <row r="1961" spans="1:41" x14ac:dyDescent="0.2">
      <c r="A1961" s="20" t="s">
        <v>1708</v>
      </c>
      <c r="B1961" s="20" t="s">
        <v>19957</v>
      </c>
      <c r="C1961" s="20" t="s">
        <v>19958</v>
      </c>
      <c r="D1961" s="20" t="s">
        <v>419</v>
      </c>
      <c r="E1961" s="20" t="s">
        <v>1710</v>
      </c>
      <c r="F1961" s="20" t="s">
        <v>19322</v>
      </c>
      <c r="G1961" s="20" t="s">
        <v>19044</v>
      </c>
      <c r="H1961" s="20" t="s">
        <v>15216</v>
      </c>
      <c r="I1961" s="20" t="s">
        <v>19959</v>
      </c>
      <c r="J1961" s="20" t="s">
        <v>101</v>
      </c>
      <c r="K1961" s="20" t="s">
        <v>14696</v>
      </c>
      <c r="L1961" s="20"/>
      <c r="M1961" s="20"/>
      <c r="N1961" s="20" t="s">
        <v>14698</v>
      </c>
      <c r="O1961" s="20" t="s">
        <v>14772</v>
      </c>
      <c r="P1961" s="20" t="s">
        <v>19831</v>
      </c>
      <c r="Q1961" s="20"/>
      <c r="R1961" s="20"/>
      <c r="S1961" s="20" t="s">
        <v>19960</v>
      </c>
      <c r="T1961" s="20" t="s">
        <v>14709</v>
      </c>
      <c r="U1961" s="20" t="s">
        <v>19965</v>
      </c>
      <c r="V1961" s="20" t="s">
        <v>14992</v>
      </c>
      <c r="W1961" s="20"/>
      <c r="X1961" s="20"/>
      <c r="Y1961" s="20" t="s">
        <v>69</v>
      </c>
      <c r="Z1961" s="20"/>
      <c r="AA1961" s="20" t="s">
        <v>19961</v>
      </c>
      <c r="AB1961" s="20" t="s">
        <v>69</v>
      </c>
      <c r="AC1961" s="20"/>
      <c r="AD1961" s="20"/>
      <c r="AE1961" s="20" t="s">
        <v>19966</v>
      </c>
      <c r="AF1961" s="20" t="s">
        <v>68</v>
      </c>
      <c r="AG1961" s="20" t="s">
        <v>19963</v>
      </c>
      <c r="AH1961" s="20" t="s">
        <v>19964</v>
      </c>
      <c r="AI1961" s="20" t="s">
        <v>14887</v>
      </c>
      <c r="AJ1961" s="20"/>
      <c r="AK1961" s="20" t="s">
        <v>14276</v>
      </c>
      <c r="AL1961" s="20"/>
      <c r="AM1961" s="20" t="s">
        <v>14910</v>
      </c>
      <c r="AN1961" s="20" t="s">
        <v>105</v>
      </c>
      <c r="AO1961" s="20"/>
    </row>
    <row r="1962" spans="1:41" x14ac:dyDescent="0.2">
      <c r="A1962" s="20" t="s">
        <v>1708</v>
      </c>
      <c r="B1962" s="20" t="s">
        <v>19957</v>
      </c>
      <c r="C1962" s="20" t="s">
        <v>19958</v>
      </c>
      <c r="D1962" s="20" t="s">
        <v>419</v>
      </c>
      <c r="E1962" s="20" t="s">
        <v>1710</v>
      </c>
      <c r="F1962" s="20" t="s">
        <v>19322</v>
      </c>
      <c r="G1962" s="20" t="s">
        <v>19044</v>
      </c>
      <c r="H1962" s="20" t="s">
        <v>15216</v>
      </c>
      <c r="I1962" s="20" t="s">
        <v>19959</v>
      </c>
      <c r="J1962" s="20" t="s">
        <v>101</v>
      </c>
      <c r="K1962" s="20" t="s">
        <v>14696</v>
      </c>
      <c r="L1962" s="20"/>
      <c r="M1962" s="20"/>
      <c r="N1962" s="20" t="s">
        <v>14698</v>
      </c>
      <c r="O1962" s="20" t="s">
        <v>14772</v>
      </c>
      <c r="P1962" s="20" t="s">
        <v>19831</v>
      </c>
      <c r="Q1962" s="20"/>
      <c r="R1962" s="20"/>
      <c r="S1962" s="20" t="s">
        <v>19960</v>
      </c>
      <c r="T1962" s="20" t="s">
        <v>14704</v>
      </c>
      <c r="U1962" s="20" t="s">
        <v>15095</v>
      </c>
      <c r="V1962" s="20" t="s">
        <v>14809</v>
      </c>
      <c r="W1962" s="20"/>
      <c r="X1962" s="20"/>
      <c r="Y1962" s="20" t="s">
        <v>69</v>
      </c>
      <c r="Z1962" s="20"/>
      <c r="AA1962" s="20" t="s">
        <v>19961</v>
      </c>
      <c r="AB1962" s="20" t="s">
        <v>69</v>
      </c>
      <c r="AC1962" s="20"/>
      <c r="AD1962" s="20"/>
      <c r="AE1962" s="20" t="s">
        <v>19962</v>
      </c>
      <c r="AF1962" s="20" t="s">
        <v>69</v>
      </c>
      <c r="AG1962" s="20" t="s">
        <v>19967</v>
      </c>
      <c r="AH1962" s="20" t="s">
        <v>19964</v>
      </c>
      <c r="AI1962" s="20" t="s">
        <v>14887</v>
      </c>
      <c r="AJ1962" s="20"/>
      <c r="AK1962" s="20" t="s">
        <v>14276</v>
      </c>
      <c r="AL1962" s="20"/>
      <c r="AM1962" s="20" t="s">
        <v>14910</v>
      </c>
      <c r="AN1962" s="20" t="s">
        <v>105</v>
      </c>
      <c r="AO1962" s="20"/>
    </row>
    <row r="1963" spans="1:41" x14ac:dyDescent="0.2">
      <c r="A1963" s="20" t="s">
        <v>1708</v>
      </c>
      <c r="B1963" s="20" t="s">
        <v>19957</v>
      </c>
      <c r="C1963" s="20" t="s">
        <v>19958</v>
      </c>
      <c r="D1963" s="20" t="s">
        <v>419</v>
      </c>
      <c r="E1963" s="20" t="s">
        <v>1710</v>
      </c>
      <c r="F1963" s="20" t="s">
        <v>19322</v>
      </c>
      <c r="G1963" s="20" t="s">
        <v>19044</v>
      </c>
      <c r="H1963" s="20" t="s">
        <v>15216</v>
      </c>
      <c r="I1963" s="20" t="s">
        <v>19959</v>
      </c>
      <c r="J1963" s="20" t="s">
        <v>101</v>
      </c>
      <c r="K1963" s="20" t="s">
        <v>14696</v>
      </c>
      <c r="L1963" s="20"/>
      <c r="M1963" s="20"/>
      <c r="N1963" s="20" t="s">
        <v>14698</v>
      </c>
      <c r="O1963" s="20" t="s">
        <v>14772</v>
      </c>
      <c r="P1963" s="20" t="s">
        <v>19831</v>
      </c>
      <c r="Q1963" s="20"/>
      <c r="R1963" s="20"/>
      <c r="S1963" s="20" t="s">
        <v>19960</v>
      </c>
      <c r="T1963" s="20" t="s">
        <v>14709</v>
      </c>
      <c r="U1963" s="20" t="s">
        <v>19968</v>
      </c>
      <c r="V1963" s="20" t="s">
        <v>18097</v>
      </c>
      <c r="W1963" s="20"/>
      <c r="X1963" s="20"/>
      <c r="Y1963" s="20" t="s">
        <v>69</v>
      </c>
      <c r="Z1963" s="20"/>
      <c r="AA1963" s="20" t="s">
        <v>19961</v>
      </c>
      <c r="AB1963" s="20" t="s">
        <v>69</v>
      </c>
      <c r="AC1963" s="20"/>
      <c r="AD1963" s="20"/>
      <c r="AE1963" s="20" t="s">
        <v>19966</v>
      </c>
      <c r="AF1963" s="20" t="s">
        <v>69</v>
      </c>
      <c r="AG1963" s="20" t="s">
        <v>19967</v>
      </c>
      <c r="AH1963" s="20" t="s">
        <v>19964</v>
      </c>
      <c r="AI1963" s="20" t="s">
        <v>14887</v>
      </c>
      <c r="AJ1963" s="20"/>
      <c r="AK1963" s="20" t="s">
        <v>14276</v>
      </c>
      <c r="AL1963" s="20"/>
      <c r="AM1963" s="20" t="s">
        <v>14910</v>
      </c>
      <c r="AN1963" s="20" t="s">
        <v>105</v>
      </c>
      <c r="AO1963" s="20"/>
    </row>
    <row r="1964" spans="1:41" x14ac:dyDescent="0.2">
      <c r="A1964" s="20" t="s">
        <v>1708</v>
      </c>
      <c r="B1964" s="20" t="s">
        <v>19957</v>
      </c>
      <c r="C1964" s="20" t="s">
        <v>19958</v>
      </c>
      <c r="D1964" s="20" t="s">
        <v>419</v>
      </c>
      <c r="E1964" s="20" t="s">
        <v>1710</v>
      </c>
      <c r="F1964" s="20" t="s">
        <v>19322</v>
      </c>
      <c r="G1964" s="20" t="s">
        <v>19044</v>
      </c>
      <c r="H1964" s="20" t="s">
        <v>15216</v>
      </c>
      <c r="I1964" s="20" t="s">
        <v>19959</v>
      </c>
      <c r="J1964" s="20" t="s">
        <v>101</v>
      </c>
      <c r="K1964" s="20" t="s">
        <v>14696</v>
      </c>
      <c r="L1964" s="20"/>
      <c r="M1964" s="20"/>
      <c r="N1964" s="20" t="s">
        <v>14698</v>
      </c>
      <c r="O1964" s="20" t="s">
        <v>14772</v>
      </c>
      <c r="P1964" s="20" t="s">
        <v>19831</v>
      </c>
      <c r="Q1964" s="20"/>
      <c r="R1964" s="20"/>
      <c r="S1964" s="20" t="s">
        <v>19960</v>
      </c>
      <c r="T1964" s="20" t="s">
        <v>14704</v>
      </c>
      <c r="U1964" s="20" t="s">
        <v>16308</v>
      </c>
      <c r="V1964" s="20" t="s">
        <v>17932</v>
      </c>
      <c r="W1964" s="20"/>
      <c r="X1964" s="20"/>
      <c r="Y1964" s="20" t="s">
        <v>69</v>
      </c>
      <c r="Z1964" s="20"/>
      <c r="AA1964" s="20" t="s">
        <v>19961</v>
      </c>
      <c r="AB1964" s="20" t="s">
        <v>69</v>
      </c>
      <c r="AC1964" s="20"/>
      <c r="AD1964" s="20"/>
      <c r="AE1964" s="20" t="s">
        <v>19962</v>
      </c>
      <c r="AF1964" s="20" t="s">
        <v>69</v>
      </c>
      <c r="AG1964" s="20" t="s">
        <v>19969</v>
      </c>
      <c r="AH1964" s="20" t="s">
        <v>19964</v>
      </c>
      <c r="AI1964" s="20" t="s">
        <v>14887</v>
      </c>
      <c r="AJ1964" s="20"/>
      <c r="AK1964" s="20" t="s">
        <v>14276</v>
      </c>
      <c r="AL1964" s="20"/>
      <c r="AM1964" s="20" t="s">
        <v>14910</v>
      </c>
      <c r="AN1964" s="20" t="s">
        <v>105</v>
      </c>
      <c r="AO1964" s="20"/>
    </row>
    <row r="1965" spans="1:41" x14ac:dyDescent="0.2">
      <c r="A1965" s="20" t="s">
        <v>1708</v>
      </c>
      <c r="B1965" s="20" t="s">
        <v>19957</v>
      </c>
      <c r="C1965" s="20" t="s">
        <v>19958</v>
      </c>
      <c r="D1965" s="20" t="s">
        <v>419</v>
      </c>
      <c r="E1965" s="20" t="s">
        <v>1710</v>
      </c>
      <c r="F1965" s="20" t="s">
        <v>19322</v>
      </c>
      <c r="G1965" s="20" t="s">
        <v>19044</v>
      </c>
      <c r="H1965" s="20" t="s">
        <v>15216</v>
      </c>
      <c r="I1965" s="20" t="s">
        <v>19959</v>
      </c>
      <c r="J1965" s="20" t="s">
        <v>101</v>
      </c>
      <c r="K1965" s="20" t="s">
        <v>14696</v>
      </c>
      <c r="L1965" s="20"/>
      <c r="M1965" s="20"/>
      <c r="N1965" s="20" t="s">
        <v>14698</v>
      </c>
      <c r="O1965" s="20" t="s">
        <v>14772</v>
      </c>
      <c r="P1965" s="20" t="s">
        <v>19831</v>
      </c>
      <c r="Q1965" s="20"/>
      <c r="R1965" s="20"/>
      <c r="S1965" s="20" t="s">
        <v>19960</v>
      </c>
      <c r="T1965" s="20" t="s">
        <v>14709</v>
      </c>
      <c r="U1965" s="20" t="s">
        <v>19970</v>
      </c>
      <c r="V1965" s="20" t="s">
        <v>19971</v>
      </c>
      <c r="W1965" s="20"/>
      <c r="X1965" s="20"/>
      <c r="Y1965" s="20" t="s">
        <v>69</v>
      </c>
      <c r="Z1965" s="20"/>
      <c r="AA1965" s="20" t="s">
        <v>19961</v>
      </c>
      <c r="AB1965" s="20" t="s">
        <v>69</v>
      </c>
      <c r="AC1965" s="20"/>
      <c r="AD1965" s="20"/>
      <c r="AE1965" s="20" t="s">
        <v>19966</v>
      </c>
      <c r="AF1965" s="20" t="s">
        <v>69</v>
      </c>
      <c r="AG1965" s="20" t="s">
        <v>19969</v>
      </c>
      <c r="AH1965" s="20" t="s">
        <v>19964</v>
      </c>
      <c r="AI1965" s="20" t="s">
        <v>14887</v>
      </c>
      <c r="AJ1965" s="20"/>
      <c r="AK1965" s="20" t="s">
        <v>14276</v>
      </c>
      <c r="AL1965" s="20"/>
      <c r="AM1965" s="20" t="s">
        <v>14910</v>
      </c>
      <c r="AN1965" s="20" t="s">
        <v>105</v>
      </c>
      <c r="AO1965" s="20"/>
    </row>
    <row r="1966" spans="1:41" x14ac:dyDescent="0.2">
      <c r="A1966" s="20" t="s">
        <v>1739</v>
      </c>
      <c r="B1966" s="20" t="s">
        <v>19972</v>
      </c>
      <c r="C1966" s="20" t="s">
        <v>19616</v>
      </c>
      <c r="D1966" s="20" t="s">
        <v>571</v>
      </c>
      <c r="E1966" s="20" t="s">
        <v>1741</v>
      </c>
      <c r="F1966" s="20" t="s">
        <v>1228</v>
      </c>
      <c r="G1966" s="20" t="s">
        <v>297</v>
      </c>
      <c r="H1966" s="20" t="s">
        <v>15216</v>
      </c>
      <c r="I1966" s="20" t="s">
        <v>19973</v>
      </c>
      <c r="J1966" s="20" t="s">
        <v>101</v>
      </c>
      <c r="K1966" s="20" t="s">
        <v>14696</v>
      </c>
      <c r="L1966" s="20" t="s">
        <v>19974</v>
      </c>
      <c r="M1966" s="20"/>
      <c r="N1966" s="20" t="s">
        <v>110</v>
      </c>
      <c r="O1966" s="20" t="s">
        <v>14772</v>
      </c>
      <c r="P1966" s="20" t="s">
        <v>14700</v>
      </c>
      <c r="Q1966" s="20"/>
      <c r="R1966" s="20"/>
      <c r="S1966" s="20" t="s">
        <v>19975</v>
      </c>
      <c r="T1966" s="20" t="s">
        <v>14709</v>
      </c>
      <c r="U1966" s="20" t="s">
        <v>19976</v>
      </c>
      <c r="V1966" s="20" t="s">
        <v>19977</v>
      </c>
      <c r="W1966" s="20"/>
      <c r="X1966" s="20" t="s">
        <v>19978</v>
      </c>
      <c r="Y1966" s="20" t="s">
        <v>68</v>
      </c>
      <c r="Z1966" s="20" t="s">
        <v>19979</v>
      </c>
      <c r="AA1966" s="20" t="s">
        <v>19980</v>
      </c>
      <c r="AB1966" s="20" t="s">
        <v>69</v>
      </c>
      <c r="AC1966" s="20" t="s">
        <v>68</v>
      </c>
      <c r="AD1966" s="20" t="s">
        <v>69</v>
      </c>
      <c r="AE1966" s="20" t="s">
        <v>19981</v>
      </c>
      <c r="AF1966" s="20" t="s">
        <v>68</v>
      </c>
      <c r="AG1966" s="20" t="s">
        <v>19982</v>
      </c>
      <c r="AH1966" s="20"/>
      <c r="AI1966" s="20" t="s">
        <v>14887</v>
      </c>
      <c r="AJ1966" s="20" t="s">
        <v>14276</v>
      </c>
      <c r="AK1966" s="20" t="s">
        <v>14229</v>
      </c>
      <c r="AL1966" s="20"/>
      <c r="AM1966" s="20" t="s">
        <v>15822</v>
      </c>
      <c r="AN1966" s="20" t="s">
        <v>110</v>
      </c>
      <c r="AO1966" s="20"/>
    </row>
    <row r="1967" spans="1:41" x14ac:dyDescent="0.2">
      <c r="A1967" s="20" t="s">
        <v>1739</v>
      </c>
      <c r="B1967" s="20" t="s">
        <v>19972</v>
      </c>
      <c r="C1967" s="20" t="s">
        <v>19616</v>
      </c>
      <c r="D1967" s="20" t="s">
        <v>571</v>
      </c>
      <c r="E1967" s="20" t="s">
        <v>1741</v>
      </c>
      <c r="F1967" s="20" t="s">
        <v>1228</v>
      </c>
      <c r="G1967" s="20" t="s">
        <v>297</v>
      </c>
      <c r="H1967" s="20" t="s">
        <v>15216</v>
      </c>
      <c r="I1967" s="20" t="s">
        <v>19973</v>
      </c>
      <c r="J1967" s="20" t="s">
        <v>101</v>
      </c>
      <c r="K1967" s="20" t="s">
        <v>14696</v>
      </c>
      <c r="L1967" s="20" t="s">
        <v>19974</v>
      </c>
      <c r="M1967" s="20"/>
      <c r="N1967" s="20" t="s">
        <v>110</v>
      </c>
      <c r="O1967" s="20" t="s">
        <v>14772</v>
      </c>
      <c r="P1967" s="20" t="s">
        <v>14700</v>
      </c>
      <c r="Q1967" s="20"/>
      <c r="R1967" s="20"/>
      <c r="S1967" s="20" t="s">
        <v>19983</v>
      </c>
      <c r="T1967" s="20" t="s">
        <v>14709</v>
      </c>
      <c r="U1967" s="20" t="s">
        <v>19976</v>
      </c>
      <c r="V1967" s="20" t="s">
        <v>19984</v>
      </c>
      <c r="W1967" s="20"/>
      <c r="X1967" s="20"/>
      <c r="Y1967" s="20" t="s">
        <v>68</v>
      </c>
      <c r="Z1967" s="20" t="s">
        <v>19979</v>
      </c>
      <c r="AA1967" s="20" t="s">
        <v>19980</v>
      </c>
      <c r="AB1967" s="20" t="s">
        <v>69</v>
      </c>
      <c r="AC1967" s="20" t="s">
        <v>68</v>
      </c>
      <c r="AD1967" s="20" t="s">
        <v>69</v>
      </c>
      <c r="AE1967" s="20" t="s">
        <v>19985</v>
      </c>
      <c r="AF1967" s="20" t="s">
        <v>69</v>
      </c>
      <c r="AG1967" s="20" t="s">
        <v>19986</v>
      </c>
      <c r="AH1967" s="20"/>
      <c r="AI1967" s="20" t="s">
        <v>14887</v>
      </c>
      <c r="AJ1967" s="20" t="s">
        <v>14276</v>
      </c>
      <c r="AK1967" s="20" t="s">
        <v>14238</v>
      </c>
      <c r="AL1967" s="20"/>
      <c r="AM1967" s="20" t="s">
        <v>15822</v>
      </c>
      <c r="AN1967" s="20" t="s">
        <v>110</v>
      </c>
      <c r="AO1967" s="20"/>
    </row>
    <row r="1968" spans="1:41" x14ac:dyDescent="0.2">
      <c r="A1968" s="20" t="s">
        <v>1739</v>
      </c>
      <c r="B1968" s="20" t="s">
        <v>19972</v>
      </c>
      <c r="C1968" s="20" t="s">
        <v>19616</v>
      </c>
      <c r="D1968" s="20" t="s">
        <v>571</v>
      </c>
      <c r="E1968" s="20" t="s">
        <v>1741</v>
      </c>
      <c r="F1968" s="20" t="s">
        <v>1228</v>
      </c>
      <c r="G1968" s="20" t="s">
        <v>297</v>
      </c>
      <c r="H1968" s="20" t="s">
        <v>15216</v>
      </c>
      <c r="I1968" s="20" t="s">
        <v>19973</v>
      </c>
      <c r="J1968" s="20" t="s">
        <v>101</v>
      </c>
      <c r="K1968" s="20" t="s">
        <v>14696</v>
      </c>
      <c r="L1968" s="20" t="s">
        <v>19974</v>
      </c>
      <c r="M1968" s="20"/>
      <c r="N1968" s="20" t="s">
        <v>110</v>
      </c>
      <c r="O1968" s="20" t="s">
        <v>14772</v>
      </c>
      <c r="P1968" s="20" t="s">
        <v>14700</v>
      </c>
      <c r="Q1968" s="20"/>
      <c r="R1968" s="20"/>
      <c r="S1968" s="20" t="s">
        <v>19983</v>
      </c>
      <c r="T1968" s="20" t="s">
        <v>14709</v>
      </c>
      <c r="U1968" s="20" t="s">
        <v>19976</v>
      </c>
      <c r="V1968" s="20" t="s">
        <v>16838</v>
      </c>
      <c r="W1968" s="20"/>
      <c r="X1968" s="20"/>
      <c r="Y1968" s="20" t="s">
        <v>68</v>
      </c>
      <c r="Z1968" s="20" t="s">
        <v>19979</v>
      </c>
      <c r="AA1968" s="20" t="s">
        <v>19980</v>
      </c>
      <c r="AB1968" s="20" t="s">
        <v>69</v>
      </c>
      <c r="AC1968" s="20" t="s">
        <v>68</v>
      </c>
      <c r="AD1968" s="20" t="s">
        <v>69</v>
      </c>
      <c r="AE1968" s="20" t="s">
        <v>19985</v>
      </c>
      <c r="AF1968" s="20" t="s">
        <v>69</v>
      </c>
      <c r="AG1968" s="20" t="s">
        <v>19987</v>
      </c>
      <c r="AH1968" s="20"/>
      <c r="AI1968" s="20" t="s">
        <v>14887</v>
      </c>
      <c r="AJ1968" s="20" t="s">
        <v>14276</v>
      </c>
      <c r="AK1968" s="20" t="s">
        <v>14238</v>
      </c>
      <c r="AL1968" s="20"/>
      <c r="AM1968" s="20" t="s">
        <v>15822</v>
      </c>
      <c r="AN1968" s="20" t="s">
        <v>110</v>
      </c>
      <c r="AO1968" s="20"/>
    </row>
    <row r="1969" spans="1:41" x14ac:dyDescent="0.2">
      <c r="A1969" s="20" t="s">
        <v>1739</v>
      </c>
      <c r="B1969" s="20" t="s">
        <v>19972</v>
      </c>
      <c r="C1969" s="20" t="s">
        <v>19616</v>
      </c>
      <c r="D1969" s="20" t="s">
        <v>571</v>
      </c>
      <c r="E1969" s="20" t="s">
        <v>1741</v>
      </c>
      <c r="F1969" s="20" t="s">
        <v>1228</v>
      </c>
      <c r="G1969" s="20" t="s">
        <v>297</v>
      </c>
      <c r="H1969" s="20" t="s">
        <v>15216</v>
      </c>
      <c r="I1969" s="20" t="s">
        <v>19973</v>
      </c>
      <c r="J1969" s="20" t="s">
        <v>101</v>
      </c>
      <c r="K1969" s="20" t="s">
        <v>14696</v>
      </c>
      <c r="L1969" s="20" t="s">
        <v>19974</v>
      </c>
      <c r="M1969" s="20"/>
      <c r="N1969" s="20" t="s">
        <v>110</v>
      </c>
      <c r="O1969" s="20" t="s">
        <v>14772</v>
      </c>
      <c r="P1969" s="20" t="s">
        <v>14700</v>
      </c>
      <c r="Q1969" s="20"/>
      <c r="R1969" s="20"/>
      <c r="S1969" s="20" t="s">
        <v>19983</v>
      </c>
      <c r="T1969" s="20" t="s">
        <v>14709</v>
      </c>
      <c r="U1969" s="20" t="s">
        <v>19976</v>
      </c>
      <c r="V1969" s="20" t="s">
        <v>19988</v>
      </c>
      <c r="W1969" s="20"/>
      <c r="X1969" s="20"/>
      <c r="Y1969" s="20" t="s">
        <v>68</v>
      </c>
      <c r="Z1969" s="20" t="s">
        <v>19979</v>
      </c>
      <c r="AA1969" s="20" t="s">
        <v>19980</v>
      </c>
      <c r="AB1969" s="20" t="s">
        <v>69</v>
      </c>
      <c r="AC1969" s="20" t="s">
        <v>68</v>
      </c>
      <c r="AD1969" s="20" t="s">
        <v>69</v>
      </c>
      <c r="AE1969" s="20" t="s">
        <v>19985</v>
      </c>
      <c r="AF1969" s="20" t="s">
        <v>69</v>
      </c>
      <c r="AG1969" s="20" t="s">
        <v>19989</v>
      </c>
      <c r="AH1969" s="20"/>
      <c r="AI1969" s="20" t="s">
        <v>14887</v>
      </c>
      <c r="AJ1969" s="20" t="s">
        <v>14276</v>
      </c>
      <c r="AK1969" s="20" t="s">
        <v>14238</v>
      </c>
      <c r="AL1969" s="20"/>
      <c r="AM1969" s="20" t="s">
        <v>15822</v>
      </c>
      <c r="AN1969" s="20" t="s">
        <v>110</v>
      </c>
      <c r="AO1969" s="20"/>
    </row>
    <row r="1970" spans="1:41" x14ac:dyDescent="0.2">
      <c r="A1970" s="20" t="s">
        <v>1739</v>
      </c>
      <c r="B1970" s="20" t="s">
        <v>19972</v>
      </c>
      <c r="C1970" s="20" t="s">
        <v>19616</v>
      </c>
      <c r="D1970" s="20" t="s">
        <v>571</v>
      </c>
      <c r="E1970" s="20" t="s">
        <v>1741</v>
      </c>
      <c r="F1970" s="20" t="s">
        <v>1228</v>
      </c>
      <c r="G1970" s="20" t="s">
        <v>297</v>
      </c>
      <c r="H1970" s="20" t="s">
        <v>15216</v>
      </c>
      <c r="I1970" s="20" t="s">
        <v>19973</v>
      </c>
      <c r="J1970" s="20" t="s">
        <v>101</v>
      </c>
      <c r="K1970" s="20" t="s">
        <v>14696</v>
      </c>
      <c r="L1970" s="20" t="s">
        <v>19974</v>
      </c>
      <c r="M1970" s="20"/>
      <c r="N1970" s="20" t="s">
        <v>110</v>
      </c>
      <c r="O1970" s="20" t="s">
        <v>14772</v>
      </c>
      <c r="P1970" s="20" t="s">
        <v>14700</v>
      </c>
      <c r="Q1970" s="20"/>
      <c r="R1970" s="20"/>
      <c r="S1970" s="20" t="s">
        <v>19975</v>
      </c>
      <c r="T1970" s="20" t="s">
        <v>14846</v>
      </c>
      <c r="U1970" s="20" t="s">
        <v>19990</v>
      </c>
      <c r="V1970" s="20" t="s">
        <v>19991</v>
      </c>
      <c r="W1970" s="20"/>
      <c r="X1970" s="20" t="s">
        <v>19992</v>
      </c>
      <c r="Y1970" s="20" t="s">
        <v>68</v>
      </c>
      <c r="Z1970" s="20"/>
      <c r="AA1970" s="20" t="s">
        <v>19980</v>
      </c>
      <c r="AB1970" s="20" t="s">
        <v>69</v>
      </c>
      <c r="AC1970" s="20" t="s">
        <v>68</v>
      </c>
      <c r="AD1970" s="20" t="s">
        <v>69</v>
      </c>
      <c r="AE1970" s="20" t="s">
        <v>19993</v>
      </c>
      <c r="AF1970" s="20" t="s">
        <v>68</v>
      </c>
      <c r="AG1970" s="20" t="s">
        <v>19982</v>
      </c>
      <c r="AH1970" s="20"/>
      <c r="AI1970" s="20" t="s">
        <v>14887</v>
      </c>
      <c r="AJ1970" s="20" t="s">
        <v>14276</v>
      </c>
      <c r="AK1970" s="20" t="s">
        <v>14229</v>
      </c>
      <c r="AL1970" s="20"/>
      <c r="AM1970" s="20" t="s">
        <v>15822</v>
      </c>
      <c r="AN1970" s="20" t="s">
        <v>110</v>
      </c>
      <c r="AO1970" s="20"/>
    </row>
    <row r="1971" spans="1:41" x14ac:dyDescent="0.2">
      <c r="A1971" s="20" t="s">
        <v>1739</v>
      </c>
      <c r="B1971" s="20" t="s">
        <v>19972</v>
      </c>
      <c r="C1971" s="20" t="s">
        <v>19616</v>
      </c>
      <c r="D1971" s="20" t="s">
        <v>571</v>
      </c>
      <c r="E1971" s="20" t="s">
        <v>1741</v>
      </c>
      <c r="F1971" s="20" t="s">
        <v>1228</v>
      </c>
      <c r="G1971" s="20" t="s">
        <v>297</v>
      </c>
      <c r="H1971" s="20" t="s">
        <v>15216</v>
      </c>
      <c r="I1971" s="20" t="s">
        <v>19973</v>
      </c>
      <c r="J1971" s="20" t="s">
        <v>101</v>
      </c>
      <c r="K1971" s="20" t="s">
        <v>14696</v>
      </c>
      <c r="L1971" s="20" t="s">
        <v>19974</v>
      </c>
      <c r="M1971" s="20"/>
      <c r="N1971" s="20" t="s">
        <v>110</v>
      </c>
      <c r="O1971" s="20" t="s">
        <v>14772</v>
      </c>
      <c r="P1971" s="20" t="s">
        <v>14700</v>
      </c>
      <c r="Q1971" s="20"/>
      <c r="R1971" s="20"/>
      <c r="S1971" s="20" t="s">
        <v>19983</v>
      </c>
      <c r="T1971" s="20" t="s">
        <v>14846</v>
      </c>
      <c r="U1971" s="20" t="s">
        <v>19990</v>
      </c>
      <c r="V1971" s="20" t="s">
        <v>19994</v>
      </c>
      <c r="W1971" s="20"/>
      <c r="X1971" s="20"/>
      <c r="Y1971" s="20" t="s">
        <v>68</v>
      </c>
      <c r="Z1971" s="20"/>
      <c r="AA1971" s="20" t="s">
        <v>19980</v>
      </c>
      <c r="AB1971" s="20" t="s">
        <v>69</v>
      </c>
      <c r="AC1971" s="20" t="s">
        <v>68</v>
      </c>
      <c r="AD1971" s="20" t="s">
        <v>69</v>
      </c>
      <c r="AE1971" s="20" t="s">
        <v>19985</v>
      </c>
      <c r="AF1971" s="20" t="s">
        <v>69</v>
      </c>
      <c r="AG1971" s="20" t="s">
        <v>19986</v>
      </c>
      <c r="AH1971" s="20"/>
      <c r="AI1971" s="20" t="s">
        <v>14887</v>
      </c>
      <c r="AJ1971" s="20" t="s">
        <v>14276</v>
      </c>
      <c r="AK1971" s="20" t="s">
        <v>14238</v>
      </c>
      <c r="AL1971" s="20"/>
      <c r="AM1971" s="20" t="s">
        <v>15822</v>
      </c>
      <c r="AN1971" s="20" t="s">
        <v>110</v>
      </c>
      <c r="AO1971" s="20"/>
    </row>
    <row r="1972" spans="1:41" x14ac:dyDescent="0.2">
      <c r="A1972" s="20" t="s">
        <v>1739</v>
      </c>
      <c r="B1972" s="20" t="s">
        <v>19972</v>
      </c>
      <c r="C1972" s="20" t="s">
        <v>19616</v>
      </c>
      <c r="D1972" s="20" t="s">
        <v>571</v>
      </c>
      <c r="E1972" s="20" t="s">
        <v>1741</v>
      </c>
      <c r="F1972" s="20" t="s">
        <v>1228</v>
      </c>
      <c r="G1972" s="20" t="s">
        <v>297</v>
      </c>
      <c r="H1972" s="20" t="s">
        <v>15216</v>
      </c>
      <c r="I1972" s="20" t="s">
        <v>19973</v>
      </c>
      <c r="J1972" s="20" t="s">
        <v>101</v>
      </c>
      <c r="K1972" s="20" t="s">
        <v>14696</v>
      </c>
      <c r="L1972" s="20" t="s">
        <v>19974</v>
      </c>
      <c r="M1972" s="20"/>
      <c r="N1972" s="20" t="s">
        <v>110</v>
      </c>
      <c r="O1972" s="20" t="s">
        <v>14772</v>
      </c>
      <c r="P1972" s="20" t="s">
        <v>14700</v>
      </c>
      <c r="Q1972" s="20"/>
      <c r="R1972" s="20"/>
      <c r="S1972" s="20" t="s">
        <v>19983</v>
      </c>
      <c r="T1972" s="20" t="s">
        <v>14846</v>
      </c>
      <c r="U1972" s="20" t="s">
        <v>19990</v>
      </c>
      <c r="V1972" s="20" t="s">
        <v>19995</v>
      </c>
      <c r="W1972" s="20"/>
      <c r="X1972" s="20"/>
      <c r="Y1972" s="20" t="s">
        <v>68</v>
      </c>
      <c r="Z1972" s="20"/>
      <c r="AA1972" s="20" t="s">
        <v>19980</v>
      </c>
      <c r="AB1972" s="20" t="s">
        <v>69</v>
      </c>
      <c r="AC1972" s="20" t="s">
        <v>68</v>
      </c>
      <c r="AD1972" s="20" t="s">
        <v>69</v>
      </c>
      <c r="AE1972" s="20" t="s">
        <v>19985</v>
      </c>
      <c r="AF1972" s="20" t="s">
        <v>69</v>
      </c>
      <c r="AG1972" s="20" t="s">
        <v>19987</v>
      </c>
      <c r="AH1972" s="20"/>
      <c r="AI1972" s="20" t="s">
        <v>14887</v>
      </c>
      <c r="AJ1972" s="20" t="s">
        <v>14276</v>
      </c>
      <c r="AK1972" s="20" t="s">
        <v>14238</v>
      </c>
      <c r="AL1972" s="20"/>
      <c r="AM1972" s="20" t="s">
        <v>15822</v>
      </c>
      <c r="AN1972" s="20" t="s">
        <v>110</v>
      </c>
      <c r="AO1972" s="20"/>
    </row>
    <row r="1973" spans="1:41" x14ac:dyDescent="0.2">
      <c r="A1973" s="20" t="s">
        <v>1739</v>
      </c>
      <c r="B1973" s="20" t="s">
        <v>19972</v>
      </c>
      <c r="C1973" s="20" t="s">
        <v>19616</v>
      </c>
      <c r="D1973" s="20" t="s">
        <v>571</v>
      </c>
      <c r="E1973" s="20" t="s">
        <v>1741</v>
      </c>
      <c r="F1973" s="20" t="s">
        <v>1228</v>
      </c>
      <c r="G1973" s="20" t="s">
        <v>297</v>
      </c>
      <c r="H1973" s="20" t="s">
        <v>15216</v>
      </c>
      <c r="I1973" s="20" t="s">
        <v>19973</v>
      </c>
      <c r="J1973" s="20" t="s">
        <v>101</v>
      </c>
      <c r="K1973" s="20" t="s">
        <v>14696</v>
      </c>
      <c r="L1973" s="20" t="s">
        <v>19974</v>
      </c>
      <c r="M1973" s="20"/>
      <c r="N1973" s="20" t="s">
        <v>110</v>
      </c>
      <c r="O1973" s="20" t="s">
        <v>14772</v>
      </c>
      <c r="P1973" s="20" t="s">
        <v>14700</v>
      </c>
      <c r="Q1973" s="20"/>
      <c r="R1973" s="20"/>
      <c r="S1973" s="20" t="s">
        <v>19983</v>
      </c>
      <c r="T1973" s="20" t="s">
        <v>14846</v>
      </c>
      <c r="U1973" s="20" t="s">
        <v>19990</v>
      </c>
      <c r="V1973" s="20" t="s">
        <v>19996</v>
      </c>
      <c r="W1973" s="20"/>
      <c r="X1973" s="20"/>
      <c r="Y1973" s="20" t="s">
        <v>68</v>
      </c>
      <c r="Z1973" s="20"/>
      <c r="AA1973" s="20" t="s">
        <v>19980</v>
      </c>
      <c r="AB1973" s="20" t="s">
        <v>69</v>
      </c>
      <c r="AC1973" s="20" t="s">
        <v>68</v>
      </c>
      <c r="AD1973" s="20" t="s">
        <v>69</v>
      </c>
      <c r="AE1973" s="20" t="s">
        <v>19985</v>
      </c>
      <c r="AF1973" s="20" t="s">
        <v>69</v>
      </c>
      <c r="AG1973" s="20" t="s">
        <v>19989</v>
      </c>
      <c r="AH1973" s="20"/>
      <c r="AI1973" s="20" t="s">
        <v>14887</v>
      </c>
      <c r="AJ1973" s="20" t="s">
        <v>14276</v>
      </c>
      <c r="AK1973" s="20" t="s">
        <v>14238</v>
      </c>
      <c r="AL1973" s="20"/>
      <c r="AM1973" s="20" t="s">
        <v>15822</v>
      </c>
      <c r="AN1973" s="20" t="s">
        <v>110</v>
      </c>
      <c r="AO1973" s="20"/>
    </row>
    <row r="1974" spans="1:41" x14ac:dyDescent="0.2">
      <c r="A1974" s="20" t="s">
        <v>1739</v>
      </c>
      <c r="B1974" s="20" t="s">
        <v>19972</v>
      </c>
      <c r="C1974" s="20" t="s">
        <v>19616</v>
      </c>
      <c r="D1974" s="20" t="s">
        <v>571</v>
      </c>
      <c r="E1974" s="20" t="s">
        <v>1741</v>
      </c>
      <c r="F1974" s="20" t="s">
        <v>1228</v>
      </c>
      <c r="G1974" s="20" t="s">
        <v>297</v>
      </c>
      <c r="H1974" s="20" t="s">
        <v>15216</v>
      </c>
      <c r="I1974" s="20" t="s">
        <v>19973</v>
      </c>
      <c r="J1974" s="20" t="s">
        <v>101</v>
      </c>
      <c r="K1974" s="20" t="s">
        <v>14696</v>
      </c>
      <c r="L1974" s="20" t="s">
        <v>19974</v>
      </c>
      <c r="M1974" s="20"/>
      <c r="N1974" s="20" t="s">
        <v>110</v>
      </c>
      <c r="O1974" s="20" t="s">
        <v>14772</v>
      </c>
      <c r="P1974" s="20" t="s">
        <v>14700</v>
      </c>
      <c r="Q1974" s="20"/>
      <c r="R1974" s="20"/>
      <c r="S1974" s="20" t="s">
        <v>19975</v>
      </c>
      <c r="T1974" s="20" t="s">
        <v>16531</v>
      </c>
      <c r="U1974" s="20" t="s">
        <v>19997</v>
      </c>
      <c r="V1974" s="20" t="s">
        <v>16799</v>
      </c>
      <c r="W1974" s="20"/>
      <c r="X1974" s="20" t="s">
        <v>19998</v>
      </c>
      <c r="Y1974" s="20" t="s">
        <v>68</v>
      </c>
      <c r="Z1974" s="20" t="s">
        <v>19999</v>
      </c>
      <c r="AA1974" s="20" t="s">
        <v>19980</v>
      </c>
      <c r="AB1974" s="20" t="s">
        <v>69</v>
      </c>
      <c r="AC1974" s="20" t="s">
        <v>68</v>
      </c>
      <c r="AD1974" s="20" t="s">
        <v>69</v>
      </c>
      <c r="AE1974" s="20" t="s">
        <v>20000</v>
      </c>
      <c r="AF1974" s="20" t="s">
        <v>68</v>
      </c>
      <c r="AG1974" s="20" t="s">
        <v>19982</v>
      </c>
      <c r="AH1974" s="20"/>
      <c r="AI1974" s="20" t="s">
        <v>14887</v>
      </c>
      <c r="AJ1974" s="20" t="s">
        <v>14276</v>
      </c>
      <c r="AK1974" s="20" t="s">
        <v>14229</v>
      </c>
      <c r="AL1974" s="20"/>
      <c r="AM1974" s="20" t="s">
        <v>15822</v>
      </c>
      <c r="AN1974" s="20" t="s">
        <v>110</v>
      </c>
      <c r="AO1974" s="20"/>
    </row>
    <row r="1975" spans="1:41" x14ac:dyDescent="0.2">
      <c r="A1975" s="20" t="s">
        <v>1739</v>
      </c>
      <c r="B1975" s="20" t="s">
        <v>19972</v>
      </c>
      <c r="C1975" s="20" t="s">
        <v>19616</v>
      </c>
      <c r="D1975" s="20" t="s">
        <v>571</v>
      </c>
      <c r="E1975" s="20" t="s">
        <v>1741</v>
      </c>
      <c r="F1975" s="20" t="s">
        <v>1228</v>
      </c>
      <c r="G1975" s="20" t="s">
        <v>297</v>
      </c>
      <c r="H1975" s="20" t="s">
        <v>15216</v>
      </c>
      <c r="I1975" s="20" t="s">
        <v>19973</v>
      </c>
      <c r="J1975" s="20" t="s">
        <v>101</v>
      </c>
      <c r="K1975" s="20" t="s">
        <v>14696</v>
      </c>
      <c r="L1975" s="20" t="s">
        <v>19974</v>
      </c>
      <c r="M1975" s="20"/>
      <c r="N1975" s="20" t="s">
        <v>110</v>
      </c>
      <c r="O1975" s="20" t="s">
        <v>14772</v>
      </c>
      <c r="P1975" s="20" t="s">
        <v>14700</v>
      </c>
      <c r="Q1975" s="20"/>
      <c r="R1975" s="20"/>
      <c r="S1975" s="20" t="s">
        <v>19983</v>
      </c>
      <c r="T1975" s="20" t="s">
        <v>16531</v>
      </c>
      <c r="U1975" s="20" t="s">
        <v>19997</v>
      </c>
      <c r="V1975" s="20" t="s">
        <v>20001</v>
      </c>
      <c r="W1975" s="20"/>
      <c r="X1975" s="20"/>
      <c r="Y1975" s="20" t="s">
        <v>68</v>
      </c>
      <c r="Z1975" s="20" t="s">
        <v>19999</v>
      </c>
      <c r="AA1975" s="20" t="s">
        <v>19980</v>
      </c>
      <c r="AB1975" s="20" t="s">
        <v>69</v>
      </c>
      <c r="AC1975" s="20" t="s">
        <v>68</v>
      </c>
      <c r="AD1975" s="20" t="s">
        <v>69</v>
      </c>
      <c r="AE1975" s="20" t="s">
        <v>19985</v>
      </c>
      <c r="AF1975" s="20" t="s">
        <v>69</v>
      </c>
      <c r="AG1975" s="20" t="s">
        <v>19986</v>
      </c>
      <c r="AH1975" s="20"/>
      <c r="AI1975" s="20" t="s">
        <v>14887</v>
      </c>
      <c r="AJ1975" s="20" t="s">
        <v>14276</v>
      </c>
      <c r="AK1975" s="20" t="s">
        <v>14238</v>
      </c>
      <c r="AL1975" s="20"/>
      <c r="AM1975" s="20" t="s">
        <v>15822</v>
      </c>
      <c r="AN1975" s="20" t="s">
        <v>110</v>
      </c>
      <c r="AO1975" s="20"/>
    </row>
    <row r="1976" spans="1:41" x14ac:dyDescent="0.2">
      <c r="A1976" s="20" t="s">
        <v>1739</v>
      </c>
      <c r="B1976" s="20" t="s">
        <v>19972</v>
      </c>
      <c r="C1976" s="20" t="s">
        <v>19616</v>
      </c>
      <c r="D1976" s="20" t="s">
        <v>571</v>
      </c>
      <c r="E1976" s="20" t="s">
        <v>1741</v>
      </c>
      <c r="F1976" s="20" t="s">
        <v>1228</v>
      </c>
      <c r="G1976" s="20" t="s">
        <v>297</v>
      </c>
      <c r="H1976" s="20" t="s">
        <v>15216</v>
      </c>
      <c r="I1976" s="20" t="s">
        <v>19973</v>
      </c>
      <c r="J1976" s="20" t="s">
        <v>101</v>
      </c>
      <c r="K1976" s="20" t="s">
        <v>14696</v>
      </c>
      <c r="L1976" s="20" t="s">
        <v>19974</v>
      </c>
      <c r="M1976" s="20"/>
      <c r="N1976" s="20" t="s">
        <v>110</v>
      </c>
      <c r="O1976" s="20" t="s">
        <v>14772</v>
      </c>
      <c r="P1976" s="20" t="s">
        <v>14700</v>
      </c>
      <c r="Q1976" s="20"/>
      <c r="R1976" s="20"/>
      <c r="S1976" s="20" t="s">
        <v>19983</v>
      </c>
      <c r="T1976" s="20" t="s">
        <v>16531</v>
      </c>
      <c r="U1976" s="20" t="s">
        <v>19997</v>
      </c>
      <c r="V1976" s="20" t="s">
        <v>20002</v>
      </c>
      <c r="W1976" s="20"/>
      <c r="X1976" s="20"/>
      <c r="Y1976" s="20" t="s">
        <v>68</v>
      </c>
      <c r="Z1976" s="20" t="s">
        <v>19999</v>
      </c>
      <c r="AA1976" s="20" t="s">
        <v>19980</v>
      </c>
      <c r="AB1976" s="20" t="s">
        <v>69</v>
      </c>
      <c r="AC1976" s="20" t="s">
        <v>68</v>
      </c>
      <c r="AD1976" s="20" t="s">
        <v>69</v>
      </c>
      <c r="AE1976" s="20" t="s">
        <v>19985</v>
      </c>
      <c r="AF1976" s="20" t="s">
        <v>69</v>
      </c>
      <c r="AG1976" s="20" t="s">
        <v>19987</v>
      </c>
      <c r="AH1976" s="20"/>
      <c r="AI1976" s="20" t="s">
        <v>14887</v>
      </c>
      <c r="AJ1976" s="20" t="s">
        <v>14276</v>
      </c>
      <c r="AK1976" s="20" t="s">
        <v>14238</v>
      </c>
      <c r="AL1976" s="20"/>
      <c r="AM1976" s="20" t="s">
        <v>15822</v>
      </c>
      <c r="AN1976" s="20" t="s">
        <v>110</v>
      </c>
      <c r="AO1976" s="20"/>
    </row>
    <row r="1977" spans="1:41" x14ac:dyDescent="0.2">
      <c r="A1977" s="20" t="s">
        <v>1739</v>
      </c>
      <c r="B1977" s="20" t="s">
        <v>19972</v>
      </c>
      <c r="C1977" s="20" t="s">
        <v>19616</v>
      </c>
      <c r="D1977" s="20" t="s">
        <v>571</v>
      </c>
      <c r="E1977" s="20" t="s">
        <v>1741</v>
      </c>
      <c r="F1977" s="20" t="s">
        <v>1228</v>
      </c>
      <c r="G1977" s="20" t="s">
        <v>297</v>
      </c>
      <c r="H1977" s="20" t="s">
        <v>15216</v>
      </c>
      <c r="I1977" s="20" t="s">
        <v>19973</v>
      </c>
      <c r="J1977" s="20" t="s">
        <v>101</v>
      </c>
      <c r="K1977" s="20" t="s">
        <v>14696</v>
      </c>
      <c r="L1977" s="20" t="s">
        <v>19974</v>
      </c>
      <c r="M1977" s="20"/>
      <c r="N1977" s="20" t="s">
        <v>110</v>
      </c>
      <c r="O1977" s="20" t="s">
        <v>14772</v>
      </c>
      <c r="P1977" s="20" t="s">
        <v>14700</v>
      </c>
      <c r="Q1977" s="20"/>
      <c r="R1977" s="20"/>
      <c r="S1977" s="20" t="s">
        <v>19983</v>
      </c>
      <c r="T1977" s="20" t="s">
        <v>16531</v>
      </c>
      <c r="U1977" s="20" t="s">
        <v>19997</v>
      </c>
      <c r="V1977" s="20" t="s">
        <v>19507</v>
      </c>
      <c r="W1977" s="20"/>
      <c r="X1977" s="20"/>
      <c r="Y1977" s="20" t="s">
        <v>68</v>
      </c>
      <c r="Z1977" s="20" t="s">
        <v>19999</v>
      </c>
      <c r="AA1977" s="20" t="s">
        <v>19980</v>
      </c>
      <c r="AB1977" s="20" t="s">
        <v>69</v>
      </c>
      <c r="AC1977" s="20" t="s">
        <v>68</v>
      </c>
      <c r="AD1977" s="20" t="s">
        <v>69</v>
      </c>
      <c r="AE1977" s="20" t="s">
        <v>19985</v>
      </c>
      <c r="AF1977" s="20" t="s">
        <v>69</v>
      </c>
      <c r="AG1977" s="20" t="s">
        <v>19989</v>
      </c>
      <c r="AH1977" s="20"/>
      <c r="AI1977" s="20" t="s">
        <v>14887</v>
      </c>
      <c r="AJ1977" s="20" t="s">
        <v>14276</v>
      </c>
      <c r="AK1977" s="20" t="s">
        <v>14238</v>
      </c>
      <c r="AL1977" s="20"/>
      <c r="AM1977" s="20" t="s">
        <v>15822</v>
      </c>
      <c r="AN1977" s="20" t="s">
        <v>110</v>
      </c>
      <c r="AO1977" s="20"/>
    </row>
    <row r="1978" spans="1:41" x14ac:dyDescent="0.2">
      <c r="A1978" s="20" t="s">
        <v>1830</v>
      </c>
      <c r="B1978" s="20" t="s">
        <v>20003</v>
      </c>
      <c r="C1978" s="20" t="s">
        <v>17054</v>
      </c>
      <c r="D1978" s="20" t="s">
        <v>571</v>
      </c>
      <c r="E1978" s="20" t="s">
        <v>1833</v>
      </c>
      <c r="F1978" s="20" t="s">
        <v>1832</v>
      </c>
      <c r="G1978" s="20" t="s">
        <v>20004</v>
      </c>
      <c r="H1978" s="20" t="s">
        <v>15216</v>
      </c>
      <c r="I1978" s="20" t="s">
        <v>20005</v>
      </c>
      <c r="J1978" s="20" t="s">
        <v>101</v>
      </c>
      <c r="K1978" s="20" t="s">
        <v>14866</v>
      </c>
      <c r="L1978" s="20"/>
      <c r="M1978" s="20" t="s">
        <v>20006</v>
      </c>
      <c r="N1978" s="20" t="s">
        <v>110</v>
      </c>
      <c r="O1978" s="20" t="s">
        <v>14761</v>
      </c>
      <c r="P1978" s="20" t="s">
        <v>14787</v>
      </c>
      <c r="Q1978" s="20" t="s">
        <v>14823</v>
      </c>
      <c r="R1978" s="20"/>
      <c r="S1978" s="20" t="s">
        <v>20007</v>
      </c>
      <c r="T1978" s="20" t="s">
        <v>14704</v>
      </c>
      <c r="U1978" s="20" t="s">
        <v>20008</v>
      </c>
      <c r="V1978" s="20" t="s">
        <v>16952</v>
      </c>
      <c r="W1978" s="20"/>
      <c r="X1978" s="20"/>
      <c r="Y1978" s="20" t="s">
        <v>69</v>
      </c>
      <c r="Z1978" s="20"/>
      <c r="AA1978" s="20" t="s">
        <v>20009</v>
      </c>
      <c r="AB1978" s="20" t="s">
        <v>69</v>
      </c>
      <c r="AC1978" s="20" t="s">
        <v>14884</v>
      </c>
      <c r="AD1978" s="20" t="s">
        <v>69</v>
      </c>
      <c r="AE1978" s="20" t="s">
        <v>20010</v>
      </c>
      <c r="AF1978" s="20" t="s">
        <v>68</v>
      </c>
      <c r="AG1978" s="20" t="s">
        <v>20011</v>
      </c>
      <c r="AH1978" s="20"/>
      <c r="AI1978" s="20" t="s">
        <v>14887</v>
      </c>
      <c r="AJ1978" s="20" t="s">
        <v>14238</v>
      </c>
      <c r="AK1978" s="20" t="s">
        <v>14238</v>
      </c>
      <c r="AL1978" s="20"/>
      <c r="AM1978" s="20" t="s">
        <v>14888</v>
      </c>
      <c r="AN1978" s="20" t="s">
        <v>105</v>
      </c>
      <c r="AO1978" s="20"/>
    </row>
    <row r="1979" spans="1:41" x14ac:dyDescent="0.2">
      <c r="A1979" s="20" t="s">
        <v>1830</v>
      </c>
      <c r="B1979" s="20" t="s">
        <v>20003</v>
      </c>
      <c r="C1979" s="20" t="s">
        <v>17054</v>
      </c>
      <c r="D1979" s="20" t="s">
        <v>571</v>
      </c>
      <c r="E1979" s="20" t="s">
        <v>1833</v>
      </c>
      <c r="F1979" s="20" t="s">
        <v>1832</v>
      </c>
      <c r="G1979" s="20" t="s">
        <v>20004</v>
      </c>
      <c r="H1979" s="20" t="s">
        <v>15216</v>
      </c>
      <c r="I1979" s="20" t="s">
        <v>20005</v>
      </c>
      <c r="J1979" s="20" t="s">
        <v>101</v>
      </c>
      <c r="K1979" s="20" t="s">
        <v>14866</v>
      </c>
      <c r="L1979" s="20"/>
      <c r="M1979" s="20" t="s">
        <v>20006</v>
      </c>
      <c r="N1979" s="20" t="s">
        <v>110</v>
      </c>
      <c r="O1979" s="20" t="s">
        <v>14761</v>
      </c>
      <c r="P1979" s="20" t="s">
        <v>14787</v>
      </c>
      <c r="Q1979" s="20" t="s">
        <v>14823</v>
      </c>
      <c r="R1979" s="20"/>
      <c r="S1979" s="20" t="s">
        <v>20007</v>
      </c>
      <c r="T1979" s="20" t="s">
        <v>14709</v>
      </c>
      <c r="U1979" s="20" t="s">
        <v>16078</v>
      </c>
      <c r="V1979" s="20" t="s">
        <v>16399</v>
      </c>
      <c r="W1979" s="20"/>
      <c r="X1979" s="20"/>
      <c r="Y1979" s="20" t="s">
        <v>69</v>
      </c>
      <c r="Z1979" s="20"/>
      <c r="AA1979" s="20" t="s">
        <v>20009</v>
      </c>
      <c r="AB1979" s="20" t="s">
        <v>69</v>
      </c>
      <c r="AC1979" s="20" t="s">
        <v>14884</v>
      </c>
      <c r="AD1979" s="20" t="s">
        <v>69</v>
      </c>
      <c r="AE1979" s="20" t="s">
        <v>20012</v>
      </c>
      <c r="AF1979" s="20" t="s">
        <v>68</v>
      </c>
      <c r="AG1979" s="20" t="s">
        <v>20011</v>
      </c>
      <c r="AH1979" s="20"/>
      <c r="AI1979" s="20" t="s">
        <v>14887</v>
      </c>
      <c r="AJ1979" s="20" t="s">
        <v>14238</v>
      </c>
      <c r="AK1979" s="20" t="s">
        <v>14238</v>
      </c>
      <c r="AL1979" s="20"/>
      <c r="AM1979" s="20" t="s">
        <v>14888</v>
      </c>
      <c r="AN1979" s="20" t="s">
        <v>105</v>
      </c>
      <c r="AO1979" s="20"/>
    </row>
    <row r="1980" spans="1:41" x14ac:dyDescent="0.2">
      <c r="A1980" s="20" t="s">
        <v>1830</v>
      </c>
      <c r="B1980" s="20" t="s">
        <v>20003</v>
      </c>
      <c r="C1980" s="20" t="s">
        <v>17054</v>
      </c>
      <c r="D1980" s="20" t="s">
        <v>571</v>
      </c>
      <c r="E1980" s="20" t="s">
        <v>1833</v>
      </c>
      <c r="F1980" s="20" t="s">
        <v>1832</v>
      </c>
      <c r="G1980" s="20" t="s">
        <v>20004</v>
      </c>
      <c r="H1980" s="20" t="s">
        <v>15216</v>
      </c>
      <c r="I1980" s="20" t="s">
        <v>20005</v>
      </c>
      <c r="J1980" s="20" t="s">
        <v>101</v>
      </c>
      <c r="K1980" s="20" t="s">
        <v>14866</v>
      </c>
      <c r="L1980" s="20"/>
      <c r="M1980" s="20" t="s">
        <v>20006</v>
      </c>
      <c r="N1980" s="20" t="s">
        <v>110</v>
      </c>
      <c r="O1980" s="20" t="s">
        <v>14761</v>
      </c>
      <c r="P1980" s="20" t="s">
        <v>14787</v>
      </c>
      <c r="Q1980" s="20" t="s">
        <v>14823</v>
      </c>
      <c r="R1980" s="20"/>
      <c r="S1980" s="20" t="s">
        <v>20007</v>
      </c>
      <c r="T1980" s="20" t="s">
        <v>14846</v>
      </c>
      <c r="U1980" s="20" t="s">
        <v>15841</v>
      </c>
      <c r="V1980" s="20" t="s">
        <v>16093</v>
      </c>
      <c r="W1980" s="20"/>
      <c r="X1980" s="20"/>
      <c r="Y1980" s="20" t="s">
        <v>69</v>
      </c>
      <c r="Z1980" s="20"/>
      <c r="AA1980" s="20" t="s">
        <v>20009</v>
      </c>
      <c r="AB1980" s="20" t="s">
        <v>69</v>
      </c>
      <c r="AC1980" s="20" t="s">
        <v>14884</v>
      </c>
      <c r="AD1980" s="20" t="s">
        <v>69</v>
      </c>
      <c r="AE1980" s="20" t="s">
        <v>20012</v>
      </c>
      <c r="AF1980" s="20" t="s">
        <v>68</v>
      </c>
      <c r="AG1980" s="20" t="s">
        <v>20011</v>
      </c>
      <c r="AH1980" s="20"/>
      <c r="AI1980" s="20" t="s">
        <v>14887</v>
      </c>
      <c r="AJ1980" s="20" t="s">
        <v>14238</v>
      </c>
      <c r="AK1980" s="20" t="s">
        <v>14238</v>
      </c>
      <c r="AL1980" s="20"/>
      <c r="AM1980" s="20" t="s">
        <v>14888</v>
      </c>
      <c r="AN1980" s="20" t="s">
        <v>105</v>
      </c>
      <c r="AO1980" s="20"/>
    </row>
    <row r="1981" spans="1:41" x14ac:dyDescent="0.2">
      <c r="A1981" s="20" t="s">
        <v>1867</v>
      </c>
      <c r="B1981" s="20" t="s">
        <v>20013</v>
      </c>
      <c r="C1981" s="20" t="s">
        <v>20014</v>
      </c>
      <c r="D1981" s="20" t="s">
        <v>430</v>
      </c>
      <c r="E1981" s="20" t="s">
        <v>1869</v>
      </c>
      <c r="F1981" s="20" t="s">
        <v>557</v>
      </c>
      <c r="G1981" s="20" t="s">
        <v>20015</v>
      </c>
      <c r="H1981" s="20" t="s">
        <v>110</v>
      </c>
      <c r="I1981" s="20" t="s">
        <v>20016</v>
      </c>
      <c r="J1981" s="20" t="s">
        <v>101</v>
      </c>
      <c r="K1981" s="20" t="s">
        <v>14696</v>
      </c>
      <c r="L1981" s="20"/>
      <c r="M1981" s="20"/>
      <c r="N1981" s="20" t="s">
        <v>14698</v>
      </c>
      <c r="O1981" s="20" t="s">
        <v>14772</v>
      </c>
      <c r="P1981" s="20" t="s">
        <v>14700</v>
      </c>
      <c r="Q1981" s="20"/>
      <c r="R1981" s="20"/>
      <c r="S1981" s="20"/>
      <c r="T1981" s="20" t="s">
        <v>14704</v>
      </c>
      <c r="U1981" s="20" t="s">
        <v>14951</v>
      </c>
      <c r="V1981" s="20" t="s">
        <v>16486</v>
      </c>
      <c r="W1981" s="20"/>
      <c r="X1981" s="20"/>
      <c r="Y1981" s="20" t="s">
        <v>69</v>
      </c>
      <c r="Z1981" s="20"/>
      <c r="AA1981" s="20" t="s">
        <v>20017</v>
      </c>
      <c r="AB1981" s="20" t="s">
        <v>69</v>
      </c>
      <c r="AC1981" s="20" t="s">
        <v>69</v>
      </c>
      <c r="AD1981" s="20" t="s">
        <v>69</v>
      </c>
      <c r="AE1981" s="20" t="s">
        <v>20018</v>
      </c>
      <c r="AF1981" s="20" t="s">
        <v>68</v>
      </c>
      <c r="AG1981" s="20" t="s">
        <v>20019</v>
      </c>
      <c r="AH1981" s="20"/>
      <c r="AI1981" s="20" t="s">
        <v>14887</v>
      </c>
      <c r="AJ1981" s="20" t="s">
        <v>14283</v>
      </c>
      <c r="AK1981" s="20" t="s">
        <v>14238</v>
      </c>
      <c r="AL1981" s="20"/>
      <c r="AM1981" s="20" t="s">
        <v>14910</v>
      </c>
      <c r="AN1981" s="20" t="s">
        <v>105</v>
      </c>
      <c r="AO1981" s="20"/>
    </row>
    <row r="1982" spans="1:41" x14ac:dyDescent="0.2">
      <c r="A1982" s="20" t="s">
        <v>1867</v>
      </c>
      <c r="B1982" s="20" t="s">
        <v>20013</v>
      </c>
      <c r="C1982" s="20" t="s">
        <v>20014</v>
      </c>
      <c r="D1982" s="20" t="s">
        <v>430</v>
      </c>
      <c r="E1982" s="20" t="s">
        <v>1869</v>
      </c>
      <c r="F1982" s="20" t="s">
        <v>557</v>
      </c>
      <c r="G1982" s="20" t="s">
        <v>20015</v>
      </c>
      <c r="H1982" s="20" t="s">
        <v>110</v>
      </c>
      <c r="I1982" s="20" t="s">
        <v>20016</v>
      </c>
      <c r="J1982" s="20" t="s">
        <v>101</v>
      </c>
      <c r="K1982" s="20" t="s">
        <v>14696</v>
      </c>
      <c r="L1982" s="20"/>
      <c r="M1982" s="20"/>
      <c r="N1982" s="20" t="s">
        <v>14698</v>
      </c>
      <c r="O1982" s="20" t="s">
        <v>14772</v>
      </c>
      <c r="P1982" s="20" t="s">
        <v>14700</v>
      </c>
      <c r="Q1982" s="20"/>
      <c r="R1982" s="20"/>
      <c r="S1982" s="20"/>
      <c r="T1982" s="20" t="s">
        <v>14709</v>
      </c>
      <c r="U1982" s="20" t="s">
        <v>15064</v>
      </c>
      <c r="V1982" s="20" t="s">
        <v>15175</v>
      </c>
      <c r="W1982" s="20"/>
      <c r="X1982" s="20"/>
      <c r="Y1982" s="20" t="s">
        <v>69</v>
      </c>
      <c r="Z1982" s="20"/>
      <c r="AA1982" s="20" t="s">
        <v>20017</v>
      </c>
      <c r="AB1982" s="20" t="s">
        <v>69</v>
      </c>
      <c r="AC1982" s="20" t="s">
        <v>69</v>
      </c>
      <c r="AD1982" s="20" t="s">
        <v>69</v>
      </c>
      <c r="AE1982" s="20" t="s">
        <v>20020</v>
      </c>
      <c r="AF1982" s="20" t="s">
        <v>68</v>
      </c>
      <c r="AG1982" s="20" t="s">
        <v>20019</v>
      </c>
      <c r="AH1982" s="20"/>
      <c r="AI1982" s="20" t="s">
        <v>14887</v>
      </c>
      <c r="AJ1982" s="20" t="s">
        <v>14283</v>
      </c>
      <c r="AK1982" s="20" t="s">
        <v>14238</v>
      </c>
      <c r="AL1982" s="20"/>
      <c r="AM1982" s="20" t="s">
        <v>14910</v>
      </c>
      <c r="AN1982" s="20" t="s">
        <v>105</v>
      </c>
      <c r="AO1982" s="20"/>
    </row>
    <row r="1983" spans="1:41" x14ac:dyDescent="0.2">
      <c r="A1983" s="20" t="s">
        <v>1885</v>
      </c>
      <c r="B1983" s="20" t="s">
        <v>20021</v>
      </c>
      <c r="C1983" s="20" t="s">
        <v>20022</v>
      </c>
      <c r="D1983" s="20" t="s">
        <v>571</v>
      </c>
      <c r="E1983" s="20" t="s">
        <v>1887</v>
      </c>
      <c r="F1983" s="20" t="s">
        <v>475</v>
      </c>
      <c r="G1983" s="20" t="s">
        <v>117</v>
      </c>
      <c r="H1983" s="20" t="s">
        <v>14852</v>
      </c>
      <c r="I1983" s="20" t="s">
        <v>20023</v>
      </c>
      <c r="J1983" s="20" t="s">
        <v>102</v>
      </c>
      <c r="K1983" s="20" t="s">
        <v>14732</v>
      </c>
      <c r="L1983" s="20" t="s">
        <v>14881</v>
      </c>
      <c r="M1983" s="20"/>
      <c r="N1983" s="20" t="s">
        <v>110</v>
      </c>
      <c r="O1983" s="20" t="s">
        <v>14772</v>
      </c>
      <c r="P1983" s="20" t="s">
        <v>14787</v>
      </c>
      <c r="Q1983" s="20"/>
      <c r="R1983" s="20"/>
      <c r="S1983" s="20"/>
      <c r="T1983" s="20" t="s">
        <v>14790</v>
      </c>
      <c r="U1983" s="20" t="s">
        <v>20024</v>
      </c>
      <c r="V1983" s="20" t="s">
        <v>20025</v>
      </c>
      <c r="W1983" s="20" t="s">
        <v>17853</v>
      </c>
      <c r="X1983" s="20" t="s">
        <v>20026</v>
      </c>
      <c r="Y1983" s="20" t="s">
        <v>69</v>
      </c>
      <c r="Z1983" s="20"/>
      <c r="AA1983" s="20" t="s">
        <v>14740</v>
      </c>
      <c r="AB1983" s="20" t="s">
        <v>69</v>
      </c>
      <c r="AC1983" s="20" t="s">
        <v>14884</v>
      </c>
      <c r="AD1983" s="20" t="s">
        <v>69</v>
      </c>
      <c r="AE1983" s="20" t="s">
        <v>20027</v>
      </c>
      <c r="AF1983" s="20" t="s">
        <v>68</v>
      </c>
      <c r="AG1983" s="20" t="s">
        <v>20028</v>
      </c>
      <c r="AH1983" s="20" t="s">
        <v>20029</v>
      </c>
      <c r="AI1983" s="20" t="s">
        <v>14875</v>
      </c>
      <c r="AJ1983" s="20" t="s">
        <v>20030</v>
      </c>
      <c r="AK1983" s="20" t="s">
        <v>14271</v>
      </c>
      <c r="AL1983" s="20" t="s">
        <v>14283</v>
      </c>
      <c r="AM1983" s="20" t="s">
        <v>14910</v>
      </c>
      <c r="AN1983" s="20" t="s">
        <v>105</v>
      </c>
      <c r="AO1983" s="20"/>
    </row>
    <row r="1984" spans="1:41" x14ac:dyDescent="0.2">
      <c r="A1984" s="20" t="s">
        <v>1885</v>
      </c>
      <c r="B1984" s="20" t="s">
        <v>20021</v>
      </c>
      <c r="C1984" s="20" t="s">
        <v>20022</v>
      </c>
      <c r="D1984" s="20" t="s">
        <v>571</v>
      </c>
      <c r="E1984" s="20" t="s">
        <v>1887</v>
      </c>
      <c r="F1984" s="20" t="s">
        <v>475</v>
      </c>
      <c r="G1984" s="20" t="s">
        <v>117</v>
      </c>
      <c r="H1984" s="20" t="s">
        <v>14852</v>
      </c>
      <c r="I1984" s="20" t="s">
        <v>20023</v>
      </c>
      <c r="J1984" s="20" t="s">
        <v>102</v>
      </c>
      <c r="K1984" s="20" t="s">
        <v>14732</v>
      </c>
      <c r="L1984" s="20" t="s">
        <v>14881</v>
      </c>
      <c r="M1984" s="20"/>
      <c r="N1984" s="20" t="s">
        <v>14698</v>
      </c>
      <c r="O1984" s="20" t="s">
        <v>14772</v>
      </c>
      <c r="P1984" s="20" t="s">
        <v>14787</v>
      </c>
      <c r="Q1984" s="20"/>
      <c r="R1984" s="20"/>
      <c r="S1984" s="20"/>
      <c r="T1984" s="20" t="s">
        <v>14790</v>
      </c>
      <c r="U1984" s="20" t="s">
        <v>20031</v>
      </c>
      <c r="V1984" s="20" t="s">
        <v>16891</v>
      </c>
      <c r="W1984" s="20" t="s">
        <v>20032</v>
      </c>
      <c r="X1984" s="20" t="s">
        <v>20033</v>
      </c>
      <c r="Y1984" s="20" t="s">
        <v>69</v>
      </c>
      <c r="Z1984" s="20"/>
      <c r="AA1984" s="20" t="s">
        <v>14740</v>
      </c>
      <c r="AB1984" s="20" t="s">
        <v>69</v>
      </c>
      <c r="AC1984" s="20" t="s">
        <v>14884</v>
      </c>
      <c r="AD1984" s="20" t="s">
        <v>69</v>
      </c>
      <c r="AE1984" s="20" t="s">
        <v>20034</v>
      </c>
      <c r="AF1984" s="20" t="s">
        <v>68</v>
      </c>
      <c r="AG1984" s="20" t="s">
        <v>20028</v>
      </c>
      <c r="AH1984" s="20" t="s">
        <v>20029</v>
      </c>
      <c r="AI1984" s="20" t="s">
        <v>14875</v>
      </c>
      <c r="AJ1984" s="20" t="s">
        <v>20030</v>
      </c>
      <c r="AK1984" s="20" t="s">
        <v>14271</v>
      </c>
      <c r="AL1984" s="20" t="s">
        <v>14283</v>
      </c>
      <c r="AM1984" s="20" t="s">
        <v>14910</v>
      </c>
      <c r="AN1984" s="20" t="s">
        <v>105</v>
      </c>
      <c r="AO1984" s="20"/>
    </row>
    <row r="1985" spans="1:41" x14ac:dyDescent="0.2">
      <c r="A1985" s="20" t="s">
        <v>1885</v>
      </c>
      <c r="B1985" s="20" t="s">
        <v>20021</v>
      </c>
      <c r="C1985" s="20" t="s">
        <v>20022</v>
      </c>
      <c r="D1985" s="20" t="s">
        <v>571</v>
      </c>
      <c r="E1985" s="20" t="s">
        <v>1887</v>
      </c>
      <c r="F1985" s="20" t="s">
        <v>475</v>
      </c>
      <c r="G1985" s="20" t="s">
        <v>117</v>
      </c>
      <c r="H1985" s="20" t="s">
        <v>14852</v>
      </c>
      <c r="I1985" s="20" t="s">
        <v>20023</v>
      </c>
      <c r="J1985" s="20" t="s">
        <v>102</v>
      </c>
      <c r="K1985" s="20" t="s">
        <v>14732</v>
      </c>
      <c r="L1985" s="20" t="s">
        <v>14881</v>
      </c>
      <c r="M1985" s="20"/>
      <c r="N1985" s="20" t="s">
        <v>14742</v>
      </c>
      <c r="O1985" s="20" t="s">
        <v>14772</v>
      </c>
      <c r="P1985" s="20" t="s">
        <v>14787</v>
      </c>
      <c r="Q1985" s="20"/>
      <c r="R1985" s="20"/>
      <c r="S1985" s="20"/>
      <c r="T1985" s="20" t="s">
        <v>14790</v>
      </c>
      <c r="U1985" s="20" t="s">
        <v>20035</v>
      </c>
      <c r="V1985" s="20" t="s">
        <v>18658</v>
      </c>
      <c r="W1985" s="20" t="s">
        <v>17853</v>
      </c>
      <c r="X1985" s="20" t="s">
        <v>20036</v>
      </c>
      <c r="Y1985" s="20" t="s">
        <v>69</v>
      </c>
      <c r="Z1985" s="20"/>
      <c r="AA1985" s="20" t="s">
        <v>14740</v>
      </c>
      <c r="AB1985" s="20" t="s">
        <v>69</v>
      </c>
      <c r="AC1985" s="20" t="s">
        <v>14884</v>
      </c>
      <c r="AD1985" s="20" t="s">
        <v>69</v>
      </c>
      <c r="AE1985" s="20" t="s">
        <v>20037</v>
      </c>
      <c r="AF1985" s="20" t="s">
        <v>68</v>
      </c>
      <c r="AG1985" s="20" t="s">
        <v>20028</v>
      </c>
      <c r="AH1985" s="20" t="s">
        <v>20029</v>
      </c>
      <c r="AI1985" s="20" t="s">
        <v>14875</v>
      </c>
      <c r="AJ1985" s="20" t="s">
        <v>20030</v>
      </c>
      <c r="AK1985" s="20" t="s">
        <v>14271</v>
      </c>
      <c r="AL1985" s="20" t="s">
        <v>14283</v>
      </c>
      <c r="AM1985" s="20" t="s">
        <v>14910</v>
      </c>
      <c r="AN1985" s="20" t="s">
        <v>105</v>
      </c>
      <c r="AO1985" s="20"/>
    </row>
    <row r="1986" spans="1:41" x14ac:dyDescent="0.2">
      <c r="A1986" s="20" t="s">
        <v>1885</v>
      </c>
      <c r="B1986" s="20" t="s">
        <v>20021</v>
      </c>
      <c r="C1986" s="20" t="s">
        <v>20022</v>
      </c>
      <c r="D1986" s="20" t="s">
        <v>571</v>
      </c>
      <c r="E1986" s="20" t="s">
        <v>1887</v>
      </c>
      <c r="F1986" s="20" t="s">
        <v>475</v>
      </c>
      <c r="G1986" s="20" t="s">
        <v>117</v>
      </c>
      <c r="H1986" s="20" t="s">
        <v>14852</v>
      </c>
      <c r="I1986" s="20" t="s">
        <v>20023</v>
      </c>
      <c r="J1986" s="20" t="s">
        <v>102</v>
      </c>
      <c r="K1986" s="20" t="s">
        <v>14732</v>
      </c>
      <c r="L1986" s="20" t="s">
        <v>14881</v>
      </c>
      <c r="M1986" s="20"/>
      <c r="N1986" s="20" t="s">
        <v>110</v>
      </c>
      <c r="O1986" s="20" t="s">
        <v>14772</v>
      </c>
      <c r="P1986" s="20" t="s">
        <v>14787</v>
      </c>
      <c r="Q1986" s="20"/>
      <c r="R1986" s="20"/>
      <c r="S1986" s="20"/>
      <c r="T1986" s="20" t="s">
        <v>14790</v>
      </c>
      <c r="U1986" s="20" t="s">
        <v>20038</v>
      </c>
      <c r="V1986" s="20" t="s">
        <v>16172</v>
      </c>
      <c r="W1986" s="20" t="s">
        <v>17858</v>
      </c>
      <c r="X1986" s="20" t="s">
        <v>15346</v>
      </c>
      <c r="Y1986" s="20" t="s">
        <v>69</v>
      </c>
      <c r="Z1986" s="20"/>
      <c r="AA1986" s="20" t="s">
        <v>14740</v>
      </c>
      <c r="AB1986" s="20" t="s">
        <v>69</v>
      </c>
      <c r="AC1986" s="20" t="s">
        <v>14884</v>
      </c>
      <c r="AD1986" s="20" t="s">
        <v>69</v>
      </c>
      <c r="AE1986" s="20" t="s">
        <v>20039</v>
      </c>
      <c r="AF1986" s="20" t="s">
        <v>68</v>
      </c>
      <c r="AG1986" s="20" t="s">
        <v>20028</v>
      </c>
      <c r="AH1986" s="20" t="s">
        <v>20029</v>
      </c>
      <c r="AI1986" s="20" t="s">
        <v>14875</v>
      </c>
      <c r="AJ1986" s="20" t="s">
        <v>20030</v>
      </c>
      <c r="AK1986" s="20" t="s">
        <v>14271</v>
      </c>
      <c r="AL1986" s="20" t="s">
        <v>14283</v>
      </c>
      <c r="AM1986" s="20" t="s">
        <v>14910</v>
      </c>
      <c r="AN1986" s="20" t="s">
        <v>105</v>
      </c>
      <c r="AO1986" s="20"/>
    </row>
    <row r="1987" spans="1:41" x14ac:dyDescent="0.2">
      <c r="A1987" s="20" t="s">
        <v>1885</v>
      </c>
      <c r="B1987" s="20" t="s">
        <v>20021</v>
      </c>
      <c r="C1987" s="20" t="s">
        <v>20022</v>
      </c>
      <c r="D1987" s="20" t="s">
        <v>571</v>
      </c>
      <c r="E1987" s="20" t="s">
        <v>1887</v>
      </c>
      <c r="F1987" s="20" t="s">
        <v>475</v>
      </c>
      <c r="G1987" s="20" t="s">
        <v>117</v>
      </c>
      <c r="H1987" s="20" t="s">
        <v>14852</v>
      </c>
      <c r="I1987" s="20" t="s">
        <v>20023</v>
      </c>
      <c r="J1987" s="20" t="s">
        <v>102</v>
      </c>
      <c r="K1987" s="20" t="s">
        <v>14732</v>
      </c>
      <c r="L1987" s="20" t="s">
        <v>14881</v>
      </c>
      <c r="M1987" s="20"/>
      <c r="N1987" s="20" t="s">
        <v>14742</v>
      </c>
      <c r="O1987" s="20" t="s">
        <v>14772</v>
      </c>
      <c r="P1987" s="20" t="s">
        <v>14787</v>
      </c>
      <c r="Q1987" s="20"/>
      <c r="R1987" s="20"/>
      <c r="S1987" s="20"/>
      <c r="T1987" s="20" t="s">
        <v>14790</v>
      </c>
      <c r="U1987" s="20" t="s">
        <v>19032</v>
      </c>
      <c r="V1987" s="20" t="s">
        <v>20040</v>
      </c>
      <c r="W1987" s="20" t="s">
        <v>20041</v>
      </c>
      <c r="X1987" s="20" t="s">
        <v>20042</v>
      </c>
      <c r="Y1987" s="20" t="s">
        <v>69</v>
      </c>
      <c r="Z1987" s="20"/>
      <c r="AA1987" s="20" t="s">
        <v>14740</v>
      </c>
      <c r="AB1987" s="20" t="s">
        <v>69</v>
      </c>
      <c r="AC1987" s="20" t="s">
        <v>14884</v>
      </c>
      <c r="AD1987" s="20" t="s">
        <v>69</v>
      </c>
      <c r="AE1987" s="20" t="s">
        <v>20043</v>
      </c>
      <c r="AF1987" s="20" t="s">
        <v>68</v>
      </c>
      <c r="AG1987" s="20" t="s">
        <v>20028</v>
      </c>
      <c r="AH1987" s="20" t="s">
        <v>20029</v>
      </c>
      <c r="AI1987" s="20" t="s">
        <v>14875</v>
      </c>
      <c r="AJ1987" s="20" t="s">
        <v>20030</v>
      </c>
      <c r="AK1987" s="20" t="s">
        <v>14271</v>
      </c>
      <c r="AL1987" s="20" t="s">
        <v>14283</v>
      </c>
      <c r="AM1987" s="20" t="s">
        <v>14910</v>
      </c>
      <c r="AN1987" s="20" t="s">
        <v>105</v>
      </c>
      <c r="AO1987" s="20"/>
    </row>
    <row r="1988" spans="1:41" x14ac:dyDescent="0.2">
      <c r="A1988" s="20" t="s">
        <v>1885</v>
      </c>
      <c r="B1988" s="20" t="s">
        <v>20021</v>
      </c>
      <c r="C1988" s="20" t="s">
        <v>20022</v>
      </c>
      <c r="D1988" s="20" t="s">
        <v>571</v>
      </c>
      <c r="E1988" s="20" t="s">
        <v>1887</v>
      </c>
      <c r="F1988" s="20" t="s">
        <v>475</v>
      </c>
      <c r="G1988" s="20" t="s">
        <v>117</v>
      </c>
      <c r="H1988" s="20" t="s">
        <v>14852</v>
      </c>
      <c r="I1988" s="20" t="s">
        <v>20023</v>
      </c>
      <c r="J1988" s="20" t="s">
        <v>102</v>
      </c>
      <c r="K1988" s="20" t="s">
        <v>14732</v>
      </c>
      <c r="L1988" s="20" t="s">
        <v>14881</v>
      </c>
      <c r="M1988" s="20"/>
      <c r="N1988" s="20" t="s">
        <v>14889</v>
      </c>
      <c r="O1988" s="20" t="s">
        <v>14772</v>
      </c>
      <c r="P1988" s="20" t="s">
        <v>14787</v>
      </c>
      <c r="Q1988" s="20"/>
      <c r="R1988" s="20"/>
      <c r="S1988" s="20"/>
      <c r="T1988" s="20" t="s">
        <v>14790</v>
      </c>
      <c r="U1988" s="20" t="s">
        <v>20044</v>
      </c>
      <c r="V1988" s="20" t="s">
        <v>20045</v>
      </c>
      <c r="W1988" s="20" t="s">
        <v>19394</v>
      </c>
      <c r="X1988" s="20" t="s">
        <v>20046</v>
      </c>
      <c r="Y1988" s="20" t="s">
        <v>69</v>
      </c>
      <c r="Z1988" s="20"/>
      <c r="AA1988" s="20" t="s">
        <v>14740</v>
      </c>
      <c r="AB1988" s="20" t="s">
        <v>69</v>
      </c>
      <c r="AC1988" s="20" t="s">
        <v>14884</v>
      </c>
      <c r="AD1988" s="20" t="s">
        <v>69</v>
      </c>
      <c r="AE1988" s="20" t="s">
        <v>20047</v>
      </c>
      <c r="AF1988" s="20" t="s">
        <v>68</v>
      </c>
      <c r="AG1988" s="20" t="s">
        <v>20028</v>
      </c>
      <c r="AH1988" s="20" t="s">
        <v>20029</v>
      </c>
      <c r="AI1988" s="20" t="s">
        <v>14875</v>
      </c>
      <c r="AJ1988" s="20" t="s">
        <v>20030</v>
      </c>
      <c r="AK1988" s="20" t="s">
        <v>14271</v>
      </c>
      <c r="AL1988" s="20" t="s">
        <v>14283</v>
      </c>
      <c r="AM1988" s="20" t="s">
        <v>14910</v>
      </c>
      <c r="AN1988" s="20" t="s">
        <v>105</v>
      </c>
      <c r="AO1988" s="20"/>
    </row>
    <row r="1989" spans="1:41" x14ac:dyDescent="0.2">
      <c r="A1989" s="20" t="s">
        <v>1885</v>
      </c>
      <c r="B1989" s="20" t="s">
        <v>20021</v>
      </c>
      <c r="C1989" s="20" t="s">
        <v>20022</v>
      </c>
      <c r="D1989" s="20" t="s">
        <v>571</v>
      </c>
      <c r="E1989" s="20" t="s">
        <v>1887</v>
      </c>
      <c r="F1989" s="20" t="s">
        <v>475</v>
      </c>
      <c r="G1989" s="20" t="s">
        <v>117</v>
      </c>
      <c r="H1989" s="20" t="s">
        <v>14852</v>
      </c>
      <c r="I1989" s="20" t="s">
        <v>20023</v>
      </c>
      <c r="J1989" s="20" t="s">
        <v>102</v>
      </c>
      <c r="K1989" s="20" t="s">
        <v>14732</v>
      </c>
      <c r="L1989" s="20" t="s">
        <v>14881</v>
      </c>
      <c r="M1989" s="20"/>
      <c r="N1989" s="20" t="s">
        <v>15255</v>
      </c>
      <c r="O1989" s="20" t="s">
        <v>14772</v>
      </c>
      <c r="P1989" s="20" t="s">
        <v>14787</v>
      </c>
      <c r="Q1989" s="20"/>
      <c r="R1989" s="20"/>
      <c r="S1989" s="20"/>
      <c r="T1989" s="20" t="s">
        <v>14790</v>
      </c>
      <c r="U1989" s="20" t="s">
        <v>20048</v>
      </c>
      <c r="V1989" s="20" t="s">
        <v>20049</v>
      </c>
      <c r="W1989" s="20" t="s">
        <v>19289</v>
      </c>
      <c r="X1989" s="20" t="s">
        <v>20050</v>
      </c>
      <c r="Y1989" s="20" t="s">
        <v>69</v>
      </c>
      <c r="Z1989" s="20"/>
      <c r="AA1989" s="20" t="s">
        <v>14740</v>
      </c>
      <c r="AB1989" s="20" t="s">
        <v>69</v>
      </c>
      <c r="AC1989" s="20" t="s">
        <v>14884</v>
      </c>
      <c r="AD1989" s="20" t="s">
        <v>69</v>
      </c>
      <c r="AE1989" s="20" t="s">
        <v>20051</v>
      </c>
      <c r="AF1989" s="20" t="s">
        <v>68</v>
      </c>
      <c r="AG1989" s="20" t="s">
        <v>20028</v>
      </c>
      <c r="AH1989" s="20" t="s">
        <v>20029</v>
      </c>
      <c r="AI1989" s="20" t="s">
        <v>14875</v>
      </c>
      <c r="AJ1989" s="20" t="s">
        <v>20030</v>
      </c>
      <c r="AK1989" s="20" t="s">
        <v>14271</v>
      </c>
      <c r="AL1989" s="20" t="s">
        <v>14283</v>
      </c>
      <c r="AM1989" s="20" t="s">
        <v>14910</v>
      </c>
      <c r="AN1989" s="20" t="s">
        <v>105</v>
      </c>
      <c r="AO1989" s="20"/>
    </row>
    <row r="1990" spans="1:41" x14ac:dyDescent="0.2">
      <c r="A1990" s="20" t="s">
        <v>1932</v>
      </c>
      <c r="B1990" s="20" t="s">
        <v>20052</v>
      </c>
      <c r="C1990" s="20" t="s">
        <v>17054</v>
      </c>
      <c r="D1990" s="20" t="s">
        <v>430</v>
      </c>
      <c r="E1990" s="20" t="s">
        <v>1934</v>
      </c>
      <c r="F1990" s="20" t="s">
        <v>1620</v>
      </c>
      <c r="G1990" s="20" t="s">
        <v>148</v>
      </c>
      <c r="H1990" s="20" t="s">
        <v>110</v>
      </c>
      <c r="I1990" s="20" t="s">
        <v>20053</v>
      </c>
      <c r="J1990" s="20" t="s">
        <v>101</v>
      </c>
      <c r="K1990" s="20" t="s">
        <v>14696</v>
      </c>
      <c r="L1990" s="20" t="s">
        <v>20054</v>
      </c>
      <c r="M1990" s="20"/>
      <c r="N1990" s="20" t="s">
        <v>14698</v>
      </c>
      <c r="O1990" s="20" t="s">
        <v>14772</v>
      </c>
      <c r="P1990" s="20" t="s">
        <v>14700</v>
      </c>
      <c r="Q1990" s="20"/>
      <c r="R1990" s="20"/>
      <c r="S1990" s="20"/>
      <c r="T1990" s="20" t="s">
        <v>14704</v>
      </c>
      <c r="U1990" s="20" t="s">
        <v>14930</v>
      </c>
      <c r="V1990" s="20" t="s">
        <v>14891</v>
      </c>
      <c r="W1990" s="20"/>
      <c r="X1990" s="20"/>
      <c r="Y1990" s="20" t="s">
        <v>69</v>
      </c>
      <c r="Z1990" s="20"/>
      <c r="AA1990" s="20" t="s">
        <v>20055</v>
      </c>
      <c r="AB1990" s="20" t="s">
        <v>69</v>
      </c>
      <c r="AC1990" s="20" t="s">
        <v>14884</v>
      </c>
      <c r="AD1990" s="20" t="s">
        <v>69</v>
      </c>
      <c r="AE1990" s="20" t="s">
        <v>20056</v>
      </c>
      <c r="AF1990" s="20" t="s">
        <v>68</v>
      </c>
      <c r="AG1990" s="20" t="s">
        <v>20057</v>
      </c>
      <c r="AH1990" s="20" t="s">
        <v>20058</v>
      </c>
      <c r="AI1990" s="20" t="s">
        <v>14875</v>
      </c>
      <c r="AJ1990" s="20" t="s">
        <v>14276</v>
      </c>
      <c r="AK1990" s="20" t="s">
        <v>14283</v>
      </c>
      <c r="AL1990" s="20"/>
      <c r="AM1990" s="20" t="s">
        <v>14910</v>
      </c>
      <c r="AN1990" s="20" t="s">
        <v>105</v>
      </c>
      <c r="AO1990" s="20"/>
    </row>
    <row r="1991" spans="1:41" x14ac:dyDescent="0.2">
      <c r="A1991" s="20" t="s">
        <v>1932</v>
      </c>
      <c r="B1991" s="20" t="s">
        <v>20052</v>
      </c>
      <c r="C1991" s="20" t="s">
        <v>17054</v>
      </c>
      <c r="D1991" s="20" t="s">
        <v>430</v>
      </c>
      <c r="E1991" s="20" t="s">
        <v>1934</v>
      </c>
      <c r="F1991" s="20" t="s">
        <v>1620</v>
      </c>
      <c r="G1991" s="20" t="s">
        <v>148</v>
      </c>
      <c r="H1991" s="20" t="s">
        <v>110</v>
      </c>
      <c r="I1991" s="20" t="s">
        <v>20059</v>
      </c>
      <c r="J1991" s="20" t="s">
        <v>101</v>
      </c>
      <c r="K1991" s="20" t="s">
        <v>14696</v>
      </c>
      <c r="L1991" s="20" t="s">
        <v>20060</v>
      </c>
      <c r="M1991" s="20"/>
      <c r="N1991" s="20" t="s">
        <v>14698</v>
      </c>
      <c r="O1991" s="20" t="s">
        <v>14772</v>
      </c>
      <c r="P1991" s="20" t="s">
        <v>14700</v>
      </c>
      <c r="Q1991" s="20"/>
      <c r="R1991" s="20"/>
      <c r="S1991" s="20"/>
      <c r="T1991" s="20" t="s">
        <v>14704</v>
      </c>
      <c r="U1991" s="20" t="s">
        <v>15477</v>
      </c>
      <c r="V1991" s="20" t="s">
        <v>15596</v>
      </c>
      <c r="W1991" s="20"/>
      <c r="X1991" s="20"/>
      <c r="Y1991" s="20" t="s">
        <v>69</v>
      </c>
      <c r="Z1991" s="20"/>
      <c r="AA1991" s="20" t="s">
        <v>20055</v>
      </c>
      <c r="AB1991" s="20" t="s">
        <v>69</v>
      </c>
      <c r="AC1991" s="20" t="s">
        <v>14884</v>
      </c>
      <c r="AD1991" s="20" t="s">
        <v>69</v>
      </c>
      <c r="AE1991" s="20" t="s">
        <v>20061</v>
      </c>
      <c r="AF1991" s="20" t="s">
        <v>68</v>
      </c>
      <c r="AG1991" s="20" t="s">
        <v>20057</v>
      </c>
      <c r="AH1991" s="20" t="s">
        <v>20058</v>
      </c>
      <c r="AI1991" s="20" t="s">
        <v>14875</v>
      </c>
      <c r="AJ1991" s="20" t="s">
        <v>14276</v>
      </c>
      <c r="AK1991" s="20" t="s">
        <v>14283</v>
      </c>
      <c r="AL1991" s="20"/>
      <c r="AM1991" s="20" t="s">
        <v>14910</v>
      </c>
      <c r="AN1991" s="20" t="s">
        <v>105</v>
      </c>
      <c r="AO1991" s="20"/>
    </row>
    <row r="1992" spans="1:41" x14ac:dyDescent="0.2">
      <c r="A1992" s="20" t="s">
        <v>1932</v>
      </c>
      <c r="B1992" s="20" t="s">
        <v>20052</v>
      </c>
      <c r="C1992" s="20" t="s">
        <v>17054</v>
      </c>
      <c r="D1992" s="20" t="s">
        <v>430</v>
      </c>
      <c r="E1992" s="20" t="s">
        <v>1934</v>
      </c>
      <c r="F1992" s="20" t="s">
        <v>1620</v>
      </c>
      <c r="G1992" s="20" t="s">
        <v>148</v>
      </c>
      <c r="H1992" s="20" t="s">
        <v>110</v>
      </c>
      <c r="I1992" s="20" t="s">
        <v>20062</v>
      </c>
      <c r="J1992" s="20" t="s">
        <v>101</v>
      </c>
      <c r="K1992" s="20" t="s">
        <v>14696</v>
      </c>
      <c r="L1992" s="20" t="s">
        <v>20063</v>
      </c>
      <c r="M1992" s="20"/>
      <c r="N1992" s="20" t="s">
        <v>14698</v>
      </c>
      <c r="O1992" s="20" t="s">
        <v>14772</v>
      </c>
      <c r="P1992" s="20" t="s">
        <v>14700</v>
      </c>
      <c r="Q1992" s="20"/>
      <c r="R1992" s="20"/>
      <c r="S1992" s="20"/>
      <c r="T1992" s="20" t="s">
        <v>14704</v>
      </c>
      <c r="U1992" s="20" t="s">
        <v>14930</v>
      </c>
      <c r="V1992" s="20" t="s">
        <v>14952</v>
      </c>
      <c r="W1992" s="20"/>
      <c r="X1992" s="20"/>
      <c r="Y1992" s="20" t="s">
        <v>69</v>
      </c>
      <c r="Z1992" s="20"/>
      <c r="AA1992" s="20" t="s">
        <v>20055</v>
      </c>
      <c r="AB1992" s="20" t="s">
        <v>69</v>
      </c>
      <c r="AC1992" s="20" t="s">
        <v>14884</v>
      </c>
      <c r="AD1992" s="20" t="s">
        <v>69</v>
      </c>
      <c r="AE1992" s="20" t="s">
        <v>20064</v>
      </c>
      <c r="AF1992" s="20" t="s">
        <v>68</v>
      </c>
      <c r="AG1992" s="20" t="s">
        <v>20057</v>
      </c>
      <c r="AH1992" s="20" t="s">
        <v>20058</v>
      </c>
      <c r="AI1992" s="20" t="s">
        <v>14875</v>
      </c>
      <c r="AJ1992" s="20" t="s">
        <v>14276</v>
      </c>
      <c r="AK1992" s="20" t="s">
        <v>14283</v>
      </c>
      <c r="AL1992" s="20"/>
      <c r="AM1992" s="20" t="s">
        <v>14910</v>
      </c>
      <c r="AN1992" s="20" t="s">
        <v>105</v>
      </c>
      <c r="AO1992" s="20"/>
    </row>
    <row r="1993" spans="1:41" x14ac:dyDescent="0.2">
      <c r="A1993" s="20" t="s">
        <v>1932</v>
      </c>
      <c r="B1993" s="20" t="s">
        <v>20052</v>
      </c>
      <c r="C1993" s="20" t="s">
        <v>17054</v>
      </c>
      <c r="D1993" s="20" t="s">
        <v>430</v>
      </c>
      <c r="E1993" s="20" t="s">
        <v>1934</v>
      </c>
      <c r="F1993" s="20" t="s">
        <v>1620</v>
      </c>
      <c r="G1993" s="20" t="s">
        <v>148</v>
      </c>
      <c r="H1993" s="20" t="s">
        <v>110</v>
      </c>
      <c r="I1993" s="20" t="s">
        <v>20065</v>
      </c>
      <c r="J1993" s="20" t="s">
        <v>101</v>
      </c>
      <c r="K1993" s="20" t="s">
        <v>14696</v>
      </c>
      <c r="L1993" s="20" t="s">
        <v>20066</v>
      </c>
      <c r="M1993" s="20"/>
      <c r="N1993" s="20" t="s">
        <v>14698</v>
      </c>
      <c r="O1993" s="20" t="s">
        <v>14772</v>
      </c>
      <c r="P1993" s="20" t="s">
        <v>14700</v>
      </c>
      <c r="Q1993" s="20"/>
      <c r="R1993" s="20"/>
      <c r="S1993" s="20"/>
      <c r="T1993" s="20" t="s">
        <v>14704</v>
      </c>
      <c r="U1993" s="20" t="s">
        <v>15078</v>
      </c>
      <c r="V1993" s="20" t="s">
        <v>15882</v>
      </c>
      <c r="W1993" s="20"/>
      <c r="X1993" s="20"/>
      <c r="Y1993" s="20" t="s">
        <v>69</v>
      </c>
      <c r="Z1993" s="20"/>
      <c r="AA1993" s="20" t="s">
        <v>20055</v>
      </c>
      <c r="AB1993" s="20" t="s">
        <v>69</v>
      </c>
      <c r="AC1993" s="20" t="s">
        <v>14884</v>
      </c>
      <c r="AD1993" s="20" t="s">
        <v>69</v>
      </c>
      <c r="AE1993" s="20" t="s">
        <v>20067</v>
      </c>
      <c r="AF1993" s="20" t="s">
        <v>68</v>
      </c>
      <c r="AG1993" s="20" t="s">
        <v>20057</v>
      </c>
      <c r="AH1993" s="20" t="s">
        <v>20058</v>
      </c>
      <c r="AI1993" s="20" t="s">
        <v>14875</v>
      </c>
      <c r="AJ1993" s="20" t="s">
        <v>14276</v>
      </c>
      <c r="AK1993" s="20" t="s">
        <v>14283</v>
      </c>
      <c r="AL1993" s="20"/>
      <c r="AM1993" s="20" t="s">
        <v>14910</v>
      </c>
      <c r="AN1993" s="20" t="s">
        <v>105</v>
      </c>
      <c r="AO1993" s="20"/>
    </row>
    <row r="1994" spans="1:41" x14ac:dyDescent="0.2">
      <c r="A1994" s="20" t="s">
        <v>1932</v>
      </c>
      <c r="B1994" s="20" t="s">
        <v>20052</v>
      </c>
      <c r="C1994" s="20" t="s">
        <v>17054</v>
      </c>
      <c r="D1994" s="20" t="s">
        <v>430</v>
      </c>
      <c r="E1994" s="20" t="s">
        <v>1934</v>
      </c>
      <c r="F1994" s="20" t="s">
        <v>1620</v>
      </c>
      <c r="G1994" s="20" t="s">
        <v>148</v>
      </c>
      <c r="H1994" s="20" t="s">
        <v>110</v>
      </c>
      <c r="I1994" s="20" t="s">
        <v>20068</v>
      </c>
      <c r="J1994" s="20" t="s">
        <v>101</v>
      </c>
      <c r="K1994" s="20" t="s">
        <v>14696</v>
      </c>
      <c r="L1994" s="20" t="s">
        <v>20069</v>
      </c>
      <c r="M1994" s="20"/>
      <c r="N1994" s="20" t="s">
        <v>14698</v>
      </c>
      <c r="O1994" s="20" t="s">
        <v>14772</v>
      </c>
      <c r="P1994" s="20" t="s">
        <v>14700</v>
      </c>
      <c r="Q1994" s="20"/>
      <c r="R1994" s="20"/>
      <c r="S1994" s="20"/>
      <c r="T1994" s="20" t="s">
        <v>14704</v>
      </c>
      <c r="U1994" s="20" t="s">
        <v>15078</v>
      </c>
      <c r="V1994" s="20" t="s">
        <v>15548</v>
      </c>
      <c r="W1994" s="20"/>
      <c r="X1994" s="20"/>
      <c r="Y1994" s="20" t="s">
        <v>69</v>
      </c>
      <c r="Z1994" s="20"/>
      <c r="AA1994" s="20" t="s">
        <v>20055</v>
      </c>
      <c r="AB1994" s="20" t="s">
        <v>69</v>
      </c>
      <c r="AC1994" s="20" t="s">
        <v>14884</v>
      </c>
      <c r="AD1994" s="20" t="s">
        <v>69</v>
      </c>
      <c r="AE1994" s="20" t="s">
        <v>20070</v>
      </c>
      <c r="AF1994" s="20" t="s">
        <v>68</v>
      </c>
      <c r="AG1994" s="20" t="s">
        <v>20057</v>
      </c>
      <c r="AH1994" s="20" t="s">
        <v>20058</v>
      </c>
      <c r="AI1994" s="20" t="s">
        <v>14875</v>
      </c>
      <c r="AJ1994" s="20" t="s">
        <v>14276</v>
      </c>
      <c r="AK1994" s="20" t="s">
        <v>14283</v>
      </c>
      <c r="AL1994" s="20"/>
      <c r="AM1994" s="20" t="s">
        <v>14910</v>
      </c>
      <c r="AN1994" s="20" t="s">
        <v>105</v>
      </c>
      <c r="AO1994" s="20"/>
    </row>
    <row r="1995" spans="1:41" x14ac:dyDescent="0.2">
      <c r="A1995" s="20" t="s">
        <v>2005</v>
      </c>
      <c r="B1995" s="20" t="s">
        <v>20071</v>
      </c>
      <c r="C1995" s="20" t="s">
        <v>19878</v>
      </c>
      <c r="D1995" s="20" t="s">
        <v>571</v>
      </c>
      <c r="E1995" s="20" t="s">
        <v>2008</v>
      </c>
      <c r="F1995" s="20" t="s">
        <v>20072</v>
      </c>
      <c r="G1995" s="20" t="s">
        <v>20073</v>
      </c>
      <c r="H1995" s="20" t="s">
        <v>14694</v>
      </c>
      <c r="I1995" s="20" t="s">
        <v>20074</v>
      </c>
      <c r="J1995" s="20" t="s">
        <v>101</v>
      </c>
      <c r="K1995" s="20" t="s">
        <v>14696</v>
      </c>
      <c r="L1995" s="20" t="s">
        <v>19198</v>
      </c>
      <c r="M1995" s="20"/>
      <c r="N1995" s="20" t="s">
        <v>14746</v>
      </c>
      <c r="O1995" s="20" t="s">
        <v>14761</v>
      </c>
      <c r="P1995" s="20" t="s">
        <v>14700</v>
      </c>
      <c r="Q1995" s="20"/>
      <c r="R1995" s="20"/>
      <c r="S1995" s="20"/>
      <c r="T1995" s="20" t="s">
        <v>14704</v>
      </c>
      <c r="U1995" s="20" t="s">
        <v>17932</v>
      </c>
      <c r="V1995" s="20" t="s">
        <v>14892</v>
      </c>
      <c r="W1995" s="20"/>
      <c r="X1995" s="20"/>
      <c r="Y1995" s="20" t="s">
        <v>69</v>
      </c>
      <c r="Z1995" s="20"/>
      <c r="AA1995" s="20" t="s">
        <v>14844</v>
      </c>
      <c r="AB1995" s="20" t="s">
        <v>69</v>
      </c>
      <c r="AC1995" s="20" t="s">
        <v>69</v>
      </c>
      <c r="AD1995" s="20" t="s">
        <v>68</v>
      </c>
      <c r="AE1995" s="20" t="s">
        <v>20075</v>
      </c>
      <c r="AF1995" s="20" t="s">
        <v>68</v>
      </c>
      <c r="AG1995" s="20" t="s">
        <v>20076</v>
      </c>
      <c r="AH1995" s="20"/>
      <c r="AI1995" s="20" t="s">
        <v>14875</v>
      </c>
      <c r="AJ1995" s="20" t="s">
        <v>14276</v>
      </c>
      <c r="AK1995" s="20" t="s">
        <v>14276</v>
      </c>
      <c r="AL1995" s="20"/>
      <c r="AM1995" s="20" t="s">
        <v>15199</v>
      </c>
      <c r="AN1995" s="20" t="s">
        <v>105</v>
      </c>
      <c r="AO1995" s="20"/>
    </row>
    <row r="1996" spans="1:41" x14ac:dyDescent="0.2">
      <c r="A1996" s="20" t="s">
        <v>2005</v>
      </c>
      <c r="B1996" s="20" t="s">
        <v>20071</v>
      </c>
      <c r="C1996" s="20" t="s">
        <v>19878</v>
      </c>
      <c r="D1996" s="20" t="s">
        <v>571</v>
      </c>
      <c r="E1996" s="20" t="s">
        <v>2008</v>
      </c>
      <c r="F1996" s="20" t="s">
        <v>20072</v>
      </c>
      <c r="G1996" s="20" t="s">
        <v>20073</v>
      </c>
      <c r="H1996" s="20" t="s">
        <v>14694</v>
      </c>
      <c r="I1996" s="20" t="s">
        <v>20074</v>
      </c>
      <c r="J1996" s="20" t="s">
        <v>101</v>
      </c>
      <c r="K1996" s="20" t="s">
        <v>14696</v>
      </c>
      <c r="L1996" s="20" t="s">
        <v>19198</v>
      </c>
      <c r="M1996" s="20"/>
      <c r="N1996" s="20" t="s">
        <v>14746</v>
      </c>
      <c r="O1996" s="20" t="s">
        <v>14761</v>
      </c>
      <c r="P1996" s="20" t="s">
        <v>14700</v>
      </c>
      <c r="Q1996" s="20"/>
      <c r="R1996" s="20"/>
      <c r="S1996" s="20"/>
      <c r="T1996" s="20" t="s">
        <v>14709</v>
      </c>
      <c r="U1996" s="20" t="s">
        <v>20077</v>
      </c>
      <c r="V1996" s="20" t="s">
        <v>15711</v>
      </c>
      <c r="W1996" s="20"/>
      <c r="X1996" s="20"/>
      <c r="Y1996" s="20" t="s">
        <v>69</v>
      </c>
      <c r="Z1996" s="20"/>
      <c r="AA1996" s="20" t="s">
        <v>14844</v>
      </c>
      <c r="AB1996" s="20" t="s">
        <v>69</v>
      </c>
      <c r="AC1996" s="20" t="s">
        <v>69</v>
      </c>
      <c r="AD1996" s="20" t="s">
        <v>68</v>
      </c>
      <c r="AE1996" s="20" t="s">
        <v>20075</v>
      </c>
      <c r="AF1996" s="20" t="s">
        <v>68</v>
      </c>
      <c r="AG1996" s="20" t="s">
        <v>20076</v>
      </c>
      <c r="AH1996" s="20"/>
      <c r="AI1996" s="20" t="s">
        <v>14875</v>
      </c>
      <c r="AJ1996" s="20" t="s">
        <v>14276</v>
      </c>
      <c r="AK1996" s="20" t="s">
        <v>14276</v>
      </c>
      <c r="AL1996" s="20"/>
      <c r="AM1996" s="20" t="s">
        <v>15199</v>
      </c>
      <c r="AN1996" s="20" t="s">
        <v>105</v>
      </c>
      <c r="AO1996" s="20"/>
    </row>
    <row r="1997" spans="1:41" x14ac:dyDescent="0.2">
      <c r="A1997" s="20" t="s">
        <v>2005</v>
      </c>
      <c r="B1997" s="20" t="s">
        <v>20071</v>
      </c>
      <c r="C1997" s="20" t="s">
        <v>19878</v>
      </c>
      <c r="D1997" s="20" t="s">
        <v>571</v>
      </c>
      <c r="E1997" s="20" t="s">
        <v>2008</v>
      </c>
      <c r="F1997" s="20" t="s">
        <v>20072</v>
      </c>
      <c r="G1997" s="20" t="s">
        <v>20073</v>
      </c>
      <c r="H1997" s="20" t="s">
        <v>14694</v>
      </c>
      <c r="I1997" s="20" t="s">
        <v>20074</v>
      </c>
      <c r="J1997" s="20" t="s">
        <v>101</v>
      </c>
      <c r="K1997" s="20" t="s">
        <v>14696</v>
      </c>
      <c r="L1997" s="20" t="s">
        <v>20078</v>
      </c>
      <c r="M1997" s="20"/>
      <c r="N1997" s="20" t="s">
        <v>14746</v>
      </c>
      <c r="O1997" s="20" t="s">
        <v>14761</v>
      </c>
      <c r="P1997" s="20" t="s">
        <v>14700</v>
      </c>
      <c r="Q1997" s="20"/>
      <c r="R1997" s="20"/>
      <c r="S1997" s="20"/>
      <c r="T1997" s="20" t="s">
        <v>14704</v>
      </c>
      <c r="U1997" s="20" t="s">
        <v>14778</v>
      </c>
      <c r="V1997" s="20" t="s">
        <v>14800</v>
      </c>
      <c r="W1997" s="20"/>
      <c r="X1997" s="20"/>
      <c r="Y1997" s="20" t="s">
        <v>69</v>
      </c>
      <c r="Z1997" s="20"/>
      <c r="AA1997" s="20" t="s">
        <v>14844</v>
      </c>
      <c r="AB1997" s="20" t="s">
        <v>69</v>
      </c>
      <c r="AC1997" s="20" t="s">
        <v>69</v>
      </c>
      <c r="AD1997" s="20" t="s">
        <v>68</v>
      </c>
      <c r="AE1997" s="20" t="s">
        <v>20079</v>
      </c>
      <c r="AF1997" s="20" t="s">
        <v>69</v>
      </c>
      <c r="AG1997" s="20" t="s">
        <v>20080</v>
      </c>
      <c r="AH1997" s="20"/>
      <c r="AI1997" s="20" t="s">
        <v>14875</v>
      </c>
      <c r="AJ1997" s="20" t="s">
        <v>14276</v>
      </c>
      <c r="AK1997" s="20" t="s">
        <v>14276</v>
      </c>
      <c r="AL1997" s="20"/>
      <c r="AM1997" s="20" t="s">
        <v>15199</v>
      </c>
      <c r="AN1997" s="20" t="s">
        <v>105</v>
      </c>
      <c r="AO1997" s="20"/>
    </row>
    <row r="1998" spans="1:41" x14ac:dyDescent="0.2">
      <c r="A1998" s="20" t="s">
        <v>2005</v>
      </c>
      <c r="B1998" s="20" t="s">
        <v>20071</v>
      </c>
      <c r="C1998" s="20" t="s">
        <v>19878</v>
      </c>
      <c r="D1998" s="20" t="s">
        <v>571</v>
      </c>
      <c r="E1998" s="20" t="s">
        <v>2008</v>
      </c>
      <c r="F1998" s="20" t="s">
        <v>20072</v>
      </c>
      <c r="G1998" s="20" t="s">
        <v>20073</v>
      </c>
      <c r="H1998" s="20" t="s">
        <v>14694</v>
      </c>
      <c r="I1998" s="20" t="s">
        <v>20074</v>
      </c>
      <c r="J1998" s="20" t="s">
        <v>101</v>
      </c>
      <c r="K1998" s="20" t="s">
        <v>14696</v>
      </c>
      <c r="L1998" s="20" t="s">
        <v>20078</v>
      </c>
      <c r="M1998" s="20"/>
      <c r="N1998" s="20" t="s">
        <v>14746</v>
      </c>
      <c r="O1998" s="20" t="s">
        <v>14761</v>
      </c>
      <c r="P1998" s="20" t="s">
        <v>14700</v>
      </c>
      <c r="Q1998" s="20"/>
      <c r="R1998" s="20"/>
      <c r="S1998" s="20"/>
      <c r="T1998" s="20" t="s">
        <v>14709</v>
      </c>
      <c r="U1998" s="20" t="s">
        <v>20081</v>
      </c>
      <c r="V1998" s="20" t="s">
        <v>20082</v>
      </c>
      <c r="W1998" s="20"/>
      <c r="X1998" s="20"/>
      <c r="Y1998" s="20" t="s">
        <v>69</v>
      </c>
      <c r="Z1998" s="20"/>
      <c r="AA1998" s="20" t="s">
        <v>14844</v>
      </c>
      <c r="AB1998" s="20" t="s">
        <v>69</v>
      </c>
      <c r="AC1998" s="20" t="s">
        <v>69</v>
      </c>
      <c r="AD1998" s="20" t="s">
        <v>68</v>
      </c>
      <c r="AE1998" s="20" t="s">
        <v>20079</v>
      </c>
      <c r="AF1998" s="20" t="s">
        <v>69</v>
      </c>
      <c r="AG1998" s="20" t="s">
        <v>20080</v>
      </c>
      <c r="AH1998" s="20"/>
      <c r="AI1998" s="20" t="s">
        <v>14875</v>
      </c>
      <c r="AJ1998" s="20" t="s">
        <v>14276</v>
      </c>
      <c r="AK1998" s="20" t="s">
        <v>14276</v>
      </c>
      <c r="AL1998" s="20"/>
      <c r="AM1998" s="20" t="s">
        <v>15199</v>
      </c>
      <c r="AN1998" s="20" t="s">
        <v>105</v>
      </c>
      <c r="AO1998" s="20"/>
    </row>
    <row r="1999" spans="1:41" x14ac:dyDescent="0.2">
      <c r="A1999" s="20" t="s">
        <v>2005</v>
      </c>
      <c r="B1999" s="20" t="s">
        <v>20071</v>
      </c>
      <c r="C1999" s="20" t="s">
        <v>19878</v>
      </c>
      <c r="D1999" s="20" t="s">
        <v>571</v>
      </c>
      <c r="E1999" s="20" t="s">
        <v>2008</v>
      </c>
      <c r="F1999" s="20" t="s">
        <v>20072</v>
      </c>
      <c r="G1999" s="20" t="s">
        <v>20073</v>
      </c>
      <c r="H1999" s="20" t="s">
        <v>14694</v>
      </c>
      <c r="I1999" s="20" t="s">
        <v>20074</v>
      </c>
      <c r="J1999" s="20" t="s">
        <v>101</v>
      </c>
      <c r="K1999" s="20" t="s">
        <v>14696</v>
      </c>
      <c r="L1999" s="20" t="s">
        <v>20083</v>
      </c>
      <c r="M1999" s="20"/>
      <c r="N1999" s="20" t="s">
        <v>14746</v>
      </c>
      <c r="O1999" s="20" t="s">
        <v>14761</v>
      </c>
      <c r="P1999" s="20" t="s">
        <v>14700</v>
      </c>
      <c r="Q1999" s="20"/>
      <c r="R1999" s="20"/>
      <c r="S1999" s="20"/>
      <c r="T1999" s="20" t="s">
        <v>14704</v>
      </c>
      <c r="U1999" s="20" t="s">
        <v>15882</v>
      </c>
      <c r="V1999" s="20" t="s">
        <v>14891</v>
      </c>
      <c r="W1999" s="20"/>
      <c r="X1999" s="20"/>
      <c r="Y1999" s="20" t="s">
        <v>69</v>
      </c>
      <c r="Z1999" s="20"/>
      <c r="AA1999" s="20" t="s">
        <v>14844</v>
      </c>
      <c r="AB1999" s="20" t="s">
        <v>69</v>
      </c>
      <c r="AC1999" s="20" t="s">
        <v>69</v>
      </c>
      <c r="AD1999" s="20" t="s">
        <v>68</v>
      </c>
      <c r="AE1999" s="20" t="s">
        <v>20084</v>
      </c>
      <c r="AF1999" s="20" t="s">
        <v>69</v>
      </c>
      <c r="AG1999" s="20" t="s">
        <v>20085</v>
      </c>
      <c r="AH1999" s="20"/>
      <c r="AI1999" s="20" t="s">
        <v>14875</v>
      </c>
      <c r="AJ1999" s="20" t="s">
        <v>14276</v>
      </c>
      <c r="AK1999" s="20" t="s">
        <v>14276</v>
      </c>
      <c r="AL1999" s="20"/>
      <c r="AM1999" s="20" t="s">
        <v>15199</v>
      </c>
      <c r="AN1999" s="20" t="s">
        <v>105</v>
      </c>
      <c r="AO1999" s="20"/>
    </row>
    <row r="2000" spans="1:41" x14ac:dyDescent="0.2">
      <c r="A2000" s="20" t="s">
        <v>2005</v>
      </c>
      <c r="B2000" s="20" t="s">
        <v>20071</v>
      </c>
      <c r="C2000" s="20" t="s">
        <v>19878</v>
      </c>
      <c r="D2000" s="20" t="s">
        <v>571</v>
      </c>
      <c r="E2000" s="20" t="s">
        <v>2008</v>
      </c>
      <c r="F2000" s="20" t="s">
        <v>20072</v>
      </c>
      <c r="G2000" s="20" t="s">
        <v>20073</v>
      </c>
      <c r="H2000" s="20" t="s">
        <v>14694</v>
      </c>
      <c r="I2000" s="20" t="s">
        <v>20074</v>
      </c>
      <c r="J2000" s="20" t="s">
        <v>101</v>
      </c>
      <c r="K2000" s="20" t="s">
        <v>14696</v>
      </c>
      <c r="L2000" s="20" t="s">
        <v>20083</v>
      </c>
      <c r="M2000" s="20"/>
      <c r="N2000" s="20" t="s">
        <v>14746</v>
      </c>
      <c r="O2000" s="20" t="s">
        <v>14761</v>
      </c>
      <c r="P2000" s="20" t="s">
        <v>14700</v>
      </c>
      <c r="Q2000" s="20"/>
      <c r="R2000" s="20"/>
      <c r="S2000" s="20"/>
      <c r="T2000" s="20" t="s">
        <v>14709</v>
      </c>
      <c r="U2000" s="20" t="s">
        <v>17832</v>
      </c>
      <c r="V2000" s="20" t="s">
        <v>18840</v>
      </c>
      <c r="W2000" s="20"/>
      <c r="X2000" s="20"/>
      <c r="Y2000" s="20" t="s">
        <v>69</v>
      </c>
      <c r="Z2000" s="20"/>
      <c r="AA2000" s="20" t="s">
        <v>14844</v>
      </c>
      <c r="AB2000" s="20" t="s">
        <v>69</v>
      </c>
      <c r="AC2000" s="20" t="s">
        <v>69</v>
      </c>
      <c r="AD2000" s="20" t="s">
        <v>68</v>
      </c>
      <c r="AE2000" s="20" t="s">
        <v>20084</v>
      </c>
      <c r="AF2000" s="20" t="s">
        <v>69</v>
      </c>
      <c r="AG2000" s="20" t="s">
        <v>20085</v>
      </c>
      <c r="AH2000" s="20"/>
      <c r="AI2000" s="20" t="s">
        <v>14875</v>
      </c>
      <c r="AJ2000" s="20" t="s">
        <v>14276</v>
      </c>
      <c r="AK2000" s="20" t="s">
        <v>14276</v>
      </c>
      <c r="AL2000" s="20"/>
      <c r="AM2000" s="20" t="s">
        <v>15199</v>
      </c>
      <c r="AN2000" s="20" t="s">
        <v>105</v>
      </c>
      <c r="AO2000" s="20"/>
    </row>
    <row r="2001" spans="1:41" x14ac:dyDescent="0.2">
      <c r="A2001" s="20" t="s">
        <v>2005</v>
      </c>
      <c r="B2001" s="20" t="s">
        <v>20071</v>
      </c>
      <c r="C2001" s="20" t="s">
        <v>19878</v>
      </c>
      <c r="D2001" s="20" t="s">
        <v>571</v>
      </c>
      <c r="E2001" s="20" t="s">
        <v>2008</v>
      </c>
      <c r="F2001" s="20" t="s">
        <v>20072</v>
      </c>
      <c r="G2001" s="20" t="s">
        <v>20073</v>
      </c>
      <c r="H2001" s="20" t="s">
        <v>14694</v>
      </c>
      <c r="I2001" s="20" t="s">
        <v>20074</v>
      </c>
      <c r="J2001" s="20" t="s">
        <v>101</v>
      </c>
      <c r="K2001" s="20" t="s">
        <v>14696</v>
      </c>
      <c r="L2001" s="20" t="s">
        <v>419</v>
      </c>
      <c r="M2001" s="20"/>
      <c r="N2001" s="20" t="s">
        <v>14746</v>
      </c>
      <c r="O2001" s="20" t="s">
        <v>14761</v>
      </c>
      <c r="P2001" s="20" t="s">
        <v>14700</v>
      </c>
      <c r="Q2001" s="20"/>
      <c r="R2001" s="20"/>
      <c r="S2001" s="20"/>
      <c r="T2001" s="20" t="s">
        <v>14704</v>
      </c>
      <c r="U2001" s="20" t="s">
        <v>15596</v>
      </c>
      <c r="V2001" s="20" t="s">
        <v>14892</v>
      </c>
      <c r="W2001" s="20"/>
      <c r="X2001" s="20"/>
      <c r="Y2001" s="20" t="s">
        <v>69</v>
      </c>
      <c r="Z2001" s="20"/>
      <c r="AA2001" s="20" t="s">
        <v>14844</v>
      </c>
      <c r="AB2001" s="20" t="s">
        <v>69</v>
      </c>
      <c r="AC2001" s="20" t="s">
        <v>69</v>
      </c>
      <c r="AD2001" s="20" t="s">
        <v>68</v>
      </c>
      <c r="AE2001" s="20" t="s">
        <v>20086</v>
      </c>
      <c r="AF2001" s="20" t="s">
        <v>69</v>
      </c>
      <c r="AG2001" s="20" t="s">
        <v>20087</v>
      </c>
      <c r="AH2001" s="20"/>
      <c r="AI2001" s="20" t="s">
        <v>14875</v>
      </c>
      <c r="AJ2001" s="20" t="s">
        <v>14276</v>
      </c>
      <c r="AK2001" s="20" t="s">
        <v>14276</v>
      </c>
      <c r="AL2001" s="20"/>
      <c r="AM2001" s="20" t="s">
        <v>15199</v>
      </c>
      <c r="AN2001" s="20" t="s">
        <v>105</v>
      </c>
      <c r="AO2001" s="20"/>
    </row>
    <row r="2002" spans="1:41" x14ac:dyDescent="0.2">
      <c r="A2002" s="20" t="s">
        <v>2005</v>
      </c>
      <c r="B2002" s="20" t="s">
        <v>20071</v>
      </c>
      <c r="C2002" s="20" t="s">
        <v>19878</v>
      </c>
      <c r="D2002" s="20" t="s">
        <v>571</v>
      </c>
      <c r="E2002" s="20" t="s">
        <v>2008</v>
      </c>
      <c r="F2002" s="20" t="s">
        <v>20072</v>
      </c>
      <c r="G2002" s="20" t="s">
        <v>20073</v>
      </c>
      <c r="H2002" s="20" t="s">
        <v>14694</v>
      </c>
      <c r="I2002" s="20" t="s">
        <v>20074</v>
      </c>
      <c r="J2002" s="20" t="s">
        <v>101</v>
      </c>
      <c r="K2002" s="20" t="s">
        <v>14696</v>
      </c>
      <c r="L2002" s="20" t="s">
        <v>419</v>
      </c>
      <c r="M2002" s="20"/>
      <c r="N2002" s="20" t="s">
        <v>14746</v>
      </c>
      <c r="O2002" s="20" t="s">
        <v>14761</v>
      </c>
      <c r="P2002" s="20" t="s">
        <v>14700</v>
      </c>
      <c r="Q2002" s="20"/>
      <c r="R2002" s="20"/>
      <c r="S2002" s="20"/>
      <c r="T2002" s="20" t="s">
        <v>14709</v>
      </c>
      <c r="U2002" s="20" t="s">
        <v>15831</v>
      </c>
      <c r="V2002" s="20" t="s">
        <v>15852</v>
      </c>
      <c r="W2002" s="20"/>
      <c r="X2002" s="20"/>
      <c r="Y2002" s="20" t="s">
        <v>69</v>
      </c>
      <c r="Z2002" s="20"/>
      <c r="AA2002" s="20" t="s">
        <v>14844</v>
      </c>
      <c r="AB2002" s="20" t="s">
        <v>69</v>
      </c>
      <c r="AC2002" s="20" t="s">
        <v>69</v>
      </c>
      <c r="AD2002" s="20" t="s">
        <v>68</v>
      </c>
      <c r="AE2002" s="20" t="s">
        <v>20086</v>
      </c>
      <c r="AF2002" s="20" t="s">
        <v>69</v>
      </c>
      <c r="AG2002" s="20" t="s">
        <v>20087</v>
      </c>
      <c r="AH2002" s="20"/>
      <c r="AI2002" s="20" t="s">
        <v>14875</v>
      </c>
      <c r="AJ2002" s="20" t="s">
        <v>14276</v>
      </c>
      <c r="AK2002" s="20" t="s">
        <v>14276</v>
      </c>
      <c r="AL2002" s="20"/>
      <c r="AM2002" s="20" t="s">
        <v>15199</v>
      </c>
      <c r="AN2002" s="20" t="s">
        <v>105</v>
      </c>
      <c r="AO2002" s="20"/>
    </row>
    <row r="2003" spans="1:41" x14ac:dyDescent="0.2">
      <c r="A2003" s="20" t="s">
        <v>2005</v>
      </c>
      <c r="B2003" s="20" t="s">
        <v>20071</v>
      </c>
      <c r="C2003" s="20" t="s">
        <v>19878</v>
      </c>
      <c r="D2003" s="20" t="s">
        <v>571</v>
      </c>
      <c r="E2003" s="20" t="s">
        <v>2008</v>
      </c>
      <c r="F2003" s="20" t="s">
        <v>20072</v>
      </c>
      <c r="G2003" s="20" t="s">
        <v>20073</v>
      </c>
      <c r="H2003" s="20" t="s">
        <v>14694</v>
      </c>
      <c r="I2003" s="20" t="s">
        <v>20074</v>
      </c>
      <c r="J2003" s="20" t="s">
        <v>101</v>
      </c>
      <c r="K2003" s="20" t="s">
        <v>14696</v>
      </c>
      <c r="L2003" s="20" t="s">
        <v>19198</v>
      </c>
      <c r="M2003" s="20"/>
      <c r="N2003" s="20" t="s">
        <v>14698</v>
      </c>
      <c r="O2003" s="20" t="s">
        <v>14761</v>
      </c>
      <c r="P2003" s="20" t="s">
        <v>14700</v>
      </c>
      <c r="Q2003" s="20"/>
      <c r="R2003" s="20"/>
      <c r="S2003" s="20"/>
      <c r="T2003" s="20" t="s">
        <v>14704</v>
      </c>
      <c r="U2003" s="20" t="s">
        <v>14773</v>
      </c>
      <c r="V2003" s="20" t="s">
        <v>14773</v>
      </c>
      <c r="W2003" s="20"/>
      <c r="X2003" s="20"/>
      <c r="Y2003" s="20" t="s">
        <v>69</v>
      </c>
      <c r="Z2003" s="20"/>
      <c r="AA2003" s="20" t="s">
        <v>14844</v>
      </c>
      <c r="AB2003" s="20" t="s">
        <v>69</v>
      </c>
      <c r="AC2003" s="20" t="s">
        <v>69</v>
      </c>
      <c r="AD2003" s="20" t="s">
        <v>68</v>
      </c>
      <c r="AE2003" s="20" t="s">
        <v>20088</v>
      </c>
      <c r="AF2003" s="20" t="s">
        <v>68</v>
      </c>
      <c r="AG2003" s="20" t="s">
        <v>20076</v>
      </c>
      <c r="AH2003" s="20"/>
      <c r="AI2003" s="20" t="s">
        <v>14875</v>
      </c>
      <c r="AJ2003" s="20" t="s">
        <v>14276</v>
      </c>
      <c r="AK2003" s="20" t="s">
        <v>14276</v>
      </c>
      <c r="AL2003" s="20"/>
      <c r="AM2003" s="20" t="s">
        <v>15199</v>
      </c>
      <c r="AN2003" s="20" t="s">
        <v>105</v>
      </c>
      <c r="AO2003" s="20"/>
    </row>
    <row r="2004" spans="1:41" x14ac:dyDescent="0.2">
      <c r="A2004" s="20" t="s">
        <v>2005</v>
      </c>
      <c r="B2004" s="20" t="s">
        <v>20071</v>
      </c>
      <c r="C2004" s="20" t="s">
        <v>19878</v>
      </c>
      <c r="D2004" s="20" t="s">
        <v>571</v>
      </c>
      <c r="E2004" s="20" t="s">
        <v>2008</v>
      </c>
      <c r="F2004" s="20" t="s">
        <v>20072</v>
      </c>
      <c r="G2004" s="20" t="s">
        <v>20073</v>
      </c>
      <c r="H2004" s="20" t="s">
        <v>14694</v>
      </c>
      <c r="I2004" s="20" t="s">
        <v>20074</v>
      </c>
      <c r="J2004" s="20" t="s">
        <v>101</v>
      </c>
      <c r="K2004" s="20" t="s">
        <v>14696</v>
      </c>
      <c r="L2004" s="20" t="s">
        <v>19198</v>
      </c>
      <c r="M2004" s="20"/>
      <c r="N2004" s="20" t="s">
        <v>14698</v>
      </c>
      <c r="O2004" s="20" t="s">
        <v>14761</v>
      </c>
      <c r="P2004" s="20" t="s">
        <v>14700</v>
      </c>
      <c r="Q2004" s="20"/>
      <c r="R2004" s="20"/>
      <c r="S2004" s="20"/>
      <c r="T2004" s="20" t="s">
        <v>14709</v>
      </c>
      <c r="U2004" s="20" t="s">
        <v>18622</v>
      </c>
      <c r="V2004" s="20" t="s">
        <v>18622</v>
      </c>
      <c r="W2004" s="20"/>
      <c r="X2004" s="20"/>
      <c r="Y2004" s="20" t="s">
        <v>69</v>
      </c>
      <c r="Z2004" s="20"/>
      <c r="AA2004" s="20" t="s">
        <v>14844</v>
      </c>
      <c r="AB2004" s="20" t="s">
        <v>69</v>
      </c>
      <c r="AC2004" s="20" t="s">
        <v>69</v>
      </c>
      <c r="AD2004" s="20" t="s">
        <v>68</v>
      </c>
      <c r="AE2004" s="20" t="s">
        <v>20088</v>
      </c>
      <c r="AF2004" s="20" t="s">
        <v>68</v>
      </c>
      <c r="AG2004" s="20" t="s">
        <v>20076</v>
      </c>
      <c r="AH2004" s="20"/>
      <c r="AI2004" s="20" t="s">
        <v>14875</v>
      </c>
      <c r="AJ2004" s="20" t="s">
        <v>14276</v>
      </c>
      <c r="AK2004" s="20" t="s">
        <v>14276</v>
      </c>
      <c r="AL2004" s="20"/>
      <c r="AM2004" s="20" t="s">
        <v>15199</v>
      </c>
      <c r="AN2004" s="20" t="s">
        <v>105</v>
      </c>
      <c r="AO2004" s="20"/>
    </row>
    <row r="2005" spans="1:41" x14ac:dyDescent="0.2">
      <c r="A2005" s="20" t="s">
        <v>2005</v>
      </c>
      <c r="B2005" s="20" t="s">
        <v>20071</v>
      </c>
      <c r="C2005" s="20" t="s">
        <v>19878</v>
      </c>
      <c r="D2005" s="20" t="s">
        <v>571</v>
      </c>
      <c r="E2005" s="20" t="s">
        <v>2008</v>
      </c>
      <c r="F2005" s="20" t="s">
        <v>20072</v>
      </c>
      <c r="G2005" s="20" t="s">
        <v>20073</v>
      </c>
      <c r="H2005" s="20" t="s">
        <v>14694</v>
      </c>
      <c r="I2005" s="20" t="s">
        <v>20074</v>
      </c>
      <c r="J2005" s="20" t="s">
        <v>101</v>
      </c>
      <c r="K2005" s="20" t="s">
        <v>14696</v>
      </c>
      <c r="L2005" s="20" t="s">
        <v>20078</v>
      </c>
      <c r="M2005" s="20"/>
      <c r="N2005" s="20" t="s">
        <v>14698</v>
      </c>
      <c r="O2005" s="20" t="s">
        <v>14761</v>
      </c>
      <c r="P2005" s="20" t="s">
        <v>14700</v>
      </c>
      <c r="Q2005" s="20"/>
      <c r="R2005" s="20"/>
      <c r="S2005" s="20"/>
      <c r="T2005" s="20" t="s">
        <v>14704</v>
      </c>
      <c r="U2005" s="20" t="s">
        <v>14773</v>
      </c>
      <c r="V2005" s="20" t="s">
        <v>14773</v>
      </c>
      <c r="W2005" s="20"/>
      <c r="X2005" s="20"/>
      <c r="Y2005" s="20" t="s">
        <v>69</v>
      </c>
      <c r="Z2005" s="20"/>
      <c r="AA2005" s="20" t="s">
        <v>14844</v>
      </c>
      <c r="AB2005" s="20" t="s">
        <v>69</v>
      </c>
      <c r="AC2005" s="20" t="s">
        <v>69</v>
      </c>
      <c r="AD2005" s="20" t="s">
        <v>68</v>
      </c>
      <c r="AE2005" s="20" t="s">
        <v>20089</v>
      </c>
      <c r="AF2005" s="20" t="s">
        <v>69</v>
      </c>
      <c r="AG2005" s="20" t="s">
        <v>20080</v>
      </c>
      <c r="AH2005" s="20"/>
      <c r="AI2005" s="20" t="s">
        <v>14875</v>
      </c>
      <c r="AJ2005" s="20" t="s">
        <v>14276</v>
      </c>
      <c r="AK2005" s="20" t="s">
        <v>14276</v>
      </c>
      <c r="AL2005" s="20"/>
      <c r="AM2005" s="20" t="s">
        <v>15199</v>
      </c>
      <c r="AN2005" s="20" t="s">
        <v>105</v>
      </c>
      <c r="AO2005" s="20"/>
    </row>
    <row r="2006" spans="1:41" x14ac:dyDescent="0.2">
      <c r="A2006" s="20" t="s">
        <v>2005</v>
      </c>
      <c r="B2006" s="20" t="s">
        <v>20071</v>
      </c>
      <c r="C2006" s="20" t="s">
        <v>19878</v>
      </c>
      <c r="D2006" s="20" t="s">
        <v>571</v>
      </c>
      <c r="E2006" s="20" t="s">
        <v>2008</v>
      </c>
      <c r="F2006" s="20" t="s">
        <v>20072</v>
      </c>
      <c r="G2006" s="20" t="s">
        <v>20073</v>
      </c>
      <c r="H2006" s="20" t="s">
        <v>14694</v>
      </c>
      <c r="I2006" s="20" t="s">
        <v>20074</v>
      </c>
      <c r="J2006" s="20" t="s">
        <v>101</v>
      </c>
      <c r="K2006" s="20" t="s">
        <v>14696</v>
      </c>
      <c r="L2006" s="20" t="s">
        <v>20078</v>
      </c>
      <c r="M2006" s="20"/>
      <c r="N2006" s="20" t="s">
        <v>14698</v>
      </c>
      <c r="O2006" s="20" t="s">
        <v>14761</v>
      </c>
      <c r="P2006" s="20" t="s">
        <v>14700</v>
      </c>
      <c r="Q2006" s="20"/>
      <c r="R2006" s="20"/>
      <c r="S2006" s="20"/>
      <c r="T2006" s="20" t="s">
        <v>14709</v>
      </c>
      <c r="U2006" s="20" t="s">
        <v>15878</v>
      </c>
      <c r="V2006" s="20" t="s">
        <v>15878</v>
      </c>
      <c r="W2006" s="20"/>
      <c r="X2006" s="20"/>
      <c r="Y2006" s="20" t="s">
        <v>69</v>
      </c>
      <c r="Z2006" s="20"/>
      <c r="AA2006" s="20" t="s">
        <v>14844</v>
      </c>
      <c r="AB2006" s="20" t="s">
        <v>69</v>
      </c>
      <c r="AC2006" s="20" t="s">
        <v>69</v>
      </c>
      <c r="AD2006" s="20" t="s">
        <v>68</v>
      </c>
      <c r="AE2006" s="20" t="s">
        <v>20089</v>
      </c>
      <c r="AF2006" s="20" t="s">
        <v>69</v>
      </c>
      <c r="AG2006" s="20" t="s">
        <v>20080</v>
      </c>
      <c r="AH2006" s="20"/>
      <c r="AI2006" s="20" t="s">
        <v>14875</v>
      </c>
      <c r="AJ2006" s="20" t="s">
        <v>14276</v>
      </c>
      <c r="AK2006" s="20" t="s">
        <v>14276</v>
      </c>
      <c r="AL2006" s="20"/>
      <c r="AM2006" s="20" t="s">
        <v>15199</v>
      </c>
      <c r="AN2006" s="20" t="s">
        <v>105</v>
      </c>
      <c r="AO2006" s="20"/>
    </row>
    <row r="2007" spans="1:41" x14ac:dyDescent="0.2">
      <c r="A2007" s="20" t="s">
        <v>2005</v>
      </c>
      <c r="B2007" s="20" t="s">
        <v>20071</v>
      </c>
      <c r="C2007" s="20" t="s">
        <v>19878</v>
      </c>
      <c r="D2007" s="20" t="s">
        <v>571</v>
      </c>
      <c r="E2007" s="20" t="s">
        <v>2008</v>
      </c>
      <c r="F2007" s="20" t="s">
        <v>20072</v>
      </c>
      <c r="G2007" s="20" t="s">
        <v>20073</v>
      </c>
      <c r="H2007" s="20" t="s">
        <v>14694</v>
      </c>
      <c r="I2007" s="20" t="s">
        <v>20074</v>
      </c>
      <c r="J2007" s="20" t="s">
        <v>101</v>
      </c>
      <c r="K2007" s="20" t="s">
        <v>14696</v>
      </c>
      <c r="L2007" s="20" t="s">
        <v>20083</v>
      </c>
      <c r="M2007" s="20"/>
      <c r="N2007" s="20" t="s">
        <v>14698</v>
      </c>
      <c r="O2007" s="20" t="s">
        <v>14761</v>
      </c>
      <c r="P2007" s="20" t="s">
        <v>14700</v>
      </c>
      <c r="Q2007" s="20"/>
      <c r="R2007" s="20"/>
      <c r="S2007" s="20"/>
      <c r="T2007" s="20" t="s">
        <v>14704</v>
      </c>
      <c r="U2007" s="20" t="s">
        <v>14773</v>
      </c>
      <c r="V2007" s="20" t="s">
        <v>16799</v>
      </c>
      <c r="W2007" s="20"/>
      <c r="X2007" s="20"/>
      <c r="Y2007" s="20" t="s">
        <v>69</v>
      </c>
      <c r="Z2007" s="20"/>
      <c r="AA2007" s="20" t="s">
        <v>14844</v>
      </c>
      <c r="AB2007" s="20" t="s">
        <v>69</v>
      </c>
      <c r="AC2007" s="20" t="s">
        <v>69</v>
      </c>
      <c r="AD2007" s="20" t="s">
        <v>68</v>
      </c>
      <c r="AE2007" s="20" t="s">
        <v>20090</v>
      </c>
      <c r="AF2007" s="20" t="s">
        <v>69</v>
      </c>
      <c r="AG2007" s="20" t="s">
        <v>20085</v>
      </c>
      <c r="AH2007" s="20"/>
      <c r="AI2007" s="20" t="s">
        <v>14875</v>
      </c>
      <c r="AJ2007" s="20" t="s">
        <v>14276</v>
      </c>
      <c r="AK2007" s="20" t="s">
        <v>14276</v>
      </c>
      <c r="AL2007" s="20"/>
      <c r="AM2007" s="20" t="s">
        <v>15199</v>
      </c>
      <c r="AN2007" s="20" t="s">
        <v>105</v>
      </c>
      <c r="AO2007" s="20"/>
    </row>
    <row r="2008" spans="1:41" x14ac:dyDescent="0.2">
      <c r="A2008" s="20" t="s">
        <v>2005</v>
      </c>
      <c r="B2008" s="20" t="s">
        <v>20071</v>
      </c>
      <c r="C2008" s="20" t="s">
        <v>19878</v>
      </c>
      <c r="D2008" s="20" t="s">
        <v>571</v>
      </c>
      <c r="E2008" s="20" t="s">
        <v>2008</v>
      </c>
      <c r="F2008" s="20" t="s">
        <v>20072</v>
      </c>
      <c r="G2008" s="20" t="s">
        <v>20073</v>
      </c>
      <c r="H2008" s="20" t="s">
        <v>14694</v>
      </c>
      <c r="I2008" s="20" t="s">
        <v>20074</v>
      </c>
      <c r="J2008" s="20" t="s">
        <v>101</v>
      </c>
      <c r="K2008" s="20" t="s">
        <v>14696</v>
      </c>
      <c r="L2008" s="20" t="s">
        <v>20083</v>
      </c>
      <c r="M2008" s="20"/>
      <c r="N2008" s="20" t="s">
        <v>14698</v>
      </c>
      <c r="O2008" s="20" t="s">
        <v>14761</v>
      </c>
      <c r="P2008" s="20" t="s">
        <v>14700</v>
      </c>
      <c r="Q2008" s="20"/>
      <c r="R2008" s="20"/>
      <c r="S2008" s="20"/>
      <c r="T2008" s="20" t="s">
        <v>14709</v>
      </c>
      <c r="U2008" s="20" t="s">
        <v>18622</v>
      </c>
      <c r="V2008" s="20" t="s">
        <v>18622</v>
      </c>
      <c r="W2008" s="20"/>
      <c r="X2008" s="20"/>
      <c r="Y2008" s="20" t="s">
        <v>69</v>
      </c>
      <c r="Z2008" s="20"/>
      <c r="AA2008" s="20" t="s">
        <v>14844</v>
      </c>
      <c r="AB2008" s="20" t="s">
        <v>69</v>
      </c>
      <c r="AC2008" s="20" t="s">
        <v>69</v>
      </c>
      <c r="AD2008" s="20" t="s">
        <v>68</v>
      </c>
      <c r="AE2008" s="20" t="s">
        <v>20090</v>
      </c>
      <c r="AF2008" s="20" t="s">
        <v>69</v>
      </c>
      <c r="AG2008" s="20" t="s">
        <v>20085</v>
      </c>
      <c r="AH2008" s="20"/>
      <c r="AI2008" s="20" t="s">
        <v>14875</v>
      </c>
      <c r="AJ2008" s="20" t="s">
        <v>14276</v>
      </c>
      <c r="AK2008" s="20" t="s">
        <v>14276</v>
      </c>
      <c r="AL2008" s="20"/>
      <c r="AM2008" s="20" t="s">
        <v>15199</v>
      </c>
      <c r="AN2008" s="20" t="s">
        <v>105</v>
      </c>
      <c r="AO2008" s="20"/>
    </row>
    <row r="2009" spans="1:41" x14ac:dyDescent="0.2">
      <c r="A2009" s="20" t="s">
        <v>2005</v>
      </c>
      <c r="B2009" s="20" t="s">
        <v>20071</v>
      </c>
      <c r="C2009" s="20" t="s">
        <v>19878</v>
      </c>
      <c r="D2009" s="20" t="s">
        <v>571</v>
      </c>
      <c r="E2009" s="20" t="s">
        <v>2008</v>
      </c>
      <c r="F2009" s="20" t="s">
        <v>20072</v>
      </c>
      <c r="G2009" s="20" t="s">
        <v>20073</v>
      </c>
      <c r="H2009" s="20" t="s">
        <v>14694</v>
      </c>
      <c r="I2009" s="20" t="s">
        <v>20074</v>
      </c>
      <c r="J2009" s="20" t="s">
        <v>101</v>
      </c>
      <c r="K2009" s="20" t="s">
        <v>14696</v>
      </c>
      <c r="L2009" s="20" t="s">
        <v>419</v>
      </c>
      <c r="M2009" s="20"/>
      <c r="N2009" s="20" t="s">
        <v>14698</v>
      </c>
      <c r="O2009" s="20" t="s">
        <v>14761</v>
      </c>
      <c r="P2009" s="20" t="s">
        <v>14700</v>
      </c>
      <c r="Q2009" s="20"/>
      <c r="R2009" s="20"/>
      <c r="S2009" s="20"/>
      <c r="T2009" s="20" t="s">
        <v>14704</v>
      </c>
      <c r="U2009" s="20" t="s">
        <v>16799</v>
      </c>
      <c r="V2009" s="20" t="s">
        <v>16799</v>
      </c>
      <c r="W2009" s="20"/>
      <c r="X2009" s="20"/>
      <c r="Y2009" s="20" t="s">
        <v>69</v>
      </c>
      <c r="Z2009" s="20"/>
      <c r="AA2009" s="20" t="s">
        <v>14844</v>
      </c>
      <c r="AB2009" s="20" t="s">
        <v>69</v>
      </c>
      <c r="AC2009" s="20" t="s">
        <v>69</v>
      </c>
      <c r="AD2009" s="20" t="s">
        <v>68</v>
      </c>
      <c r="AE2009" s="20" t="s">
        <v>20091</v>
      </c>
      <c r="AF2009" s="20" t="s">
        <v>69</v>
      </c>
      <c r="AG2009" s="20" t="s">
        <v>20087</v>
      </c>
      <c r="AH2009" s="20"/>
      <c r="AI2009" s="20" t="s">
        <v>14875</v>
      </c>
      <c r="AJ2009" s="20" t="s">
        <v>14276</v>
      </c>
      <c r="AK2009" s="20" t="s">
        <v>14276</v>
      </c>
      <c r="AL2009" s="20"/>
      <c r="AM2009" s="20" t="s">
        <v>15199</v>
      </c>
      <c r="AN2009" s="20" t="s">
        <v>105</v>
      </c>
      <c r="AO2009" s="20"/>
    </row>
    <row r="2010" spans="1:41" x14ac:dyDescent="0.2">
      <c r="A2010" s="20" t="s">
        <v>2005</v>
      </c>
      <c r="B2010" s="20" t="s">
        <v>20071</v>
      </c>
      <c r="C2010" s="20" t="s">
        <v>19878</v>
      </c>
      <c r="D2010" s="20" t="s">
        <v>571</v>
      </c>
      <c r="E2010" s="20" t="s">
        <v>2008</v>
      </c>
      <c r="F2010" s="20" t="s">
        <v>20072</v>
      </c>
      <c r="G2010" s="20" t="s">
        <v>20073</v>
      </c>
      <c r="H2010" s="20" t="s">
        <v>14694</v>
      </c>
      <c r="I2010" s="20" t="s">
        <v>20074</v>
      </c>
      <c r="J2010" s="20" t="s">
        <v>101</v>
      </c>
      <c r="K2010" s="20" t="s">
        <v>14696</v>
      </c>
      <c r="L2010" s="20" t="s">
        <v>419</v>
      </c>
      <c r="M2010" s="20"/>
      <c r="N2010" s="20" t="s">
        <v>14698</v>
      </c>
      <c r="O2010" s="20" t="s">
        <v>14761</v>
      </c>
      <c r="P2010" s="20" t="s">
        <v>14700</v>
      </c>
      <c r="Q2010" s="20"/>
      <c r="R2010" s="20"/>
      <c r="S2010" s="20"/>
      <c r="T2010" s="20" t="s">
        <v>14709</v>
      </c>
      <c r="U2010" s="20" t="s">
        <v>15237</v>
      </c>
      <c r="V2010" s="20" t="s">
        <v>15237</v>
      </c>
      <c r="W2010" s="20"/>
      <c r="X2010" s="20"/>
      <c r="Y2010" s="20" t="s">
        <v>69</v>
      </c>
      <c r="Z2010" s="20"/>
      <c r="AA2010" s="20" t="s">
        <v>14844</v>
      </c>
      <c r="AB2010" s="20" t="s">
        <v>69</v>
      </c>
      <c r="AC2010" s="20" t="s">
        <v>69</v>
      </c>
      <c r="AD2010" s="20" t="s">
        <v>68</v>
      </c>
      <c r="AE2010" s="20" t="s">
        <v>20091</v>
      </c>
      <c r="AF2010" s="20" t="s">
        <v>69</v>
      </c>
      <c r="AG2010" s="20" t="s">
        <v>20087</v>
      </c>
      <c r="AH2010" s="20"/>
      <c r="AI2010" s="20" t="s">
        <v>14875</v>
      </c>
      <c r="AJ2010" s="20" t="s">
        <v>14276</v>
      </c>
      <c r="AK2010" s="20" t="s">
        <v>14276</v>
      </c>
      <c r="AL2010" s="20"/>
      <c r="AM2010" s="20" t="s">
        <v>15199</v>
      </c>
      <c r="AN2010" s="20" t="s">
        <v>105</v>
      </c>
      <c r="AO2010" s="20"/>
    </row>
    <row r="2011" spans="1:41" x14ac:dyDescent="0.2">
      <c r="A2011" s="20" t="s">
        <v>2005</v>
      </c>
      <c r="B2011" s="20" t="s">
        <v>20071</v>
      </c>
      <c r="C2011" s="20" t="s">
        <v>19878</v>
      </c>
      <c r="D2011" s="20" t="s">
        <v>571</v>
      </c>
      <c r="E2011" s="20" t="s">
        <v>2008</v>
      </c>
      <c r="F2011" s="20" t="s">
        <v>20072</v>
      </c>
      <c r="G2011" s="20" t="s">
        <v>20073</v>
      </c>
      <c r="H2011" s="20" t="s">
        <v>14694</v>
      </c>
      <c r="I2011" s="20" t="s">
        <v>20074</v>
      </c>
      <c r="J2011" s="20" t="s">
        <v>101</v>
      </c>
      <c r="K2011" s="20" t="s">
        <v>14696</v>
      </c>
      <c r="L2011" s="20" t="s">
        <v>19198</v>
      </c>
      <c r="M2011" s="20"/>
      <c r="N2011" s="20" t="s">
        <v>14889</v>
      </c>
      <c r="O2011" s="20" t="s">
        <v>14761</v>
      </c>
      <c r="P2011" s="20" t="s">
        <v>14700</v>
      </c>
      <c r="Q2011" s="20"/>
      <c r="R2011" s="20"/>
      <c r="S2011" s="20"/>
      <c r="T2011" s="20" t="s">
        <v>14704</v>
      </c>
      <c r="U2011" s="20" t="s">
        <v>14778</v>
      </c>
      <c r="V2011" s="20" t="s">
        <v>14778</v>
      </c>
      <c r="W2011" s="20"/>
      <c r="X2011" s="20"/>
      <c r="Y2011" s="20" t="s">
        <v>69</v>
      </c>
      <c r="Z2011" s="20"/>
      <c r="AA2011" s="20" t="s">
        <v>14844</v>
      </c>
      <c r="AB2011" s="20" t="s">
        <v>69</v>
      </c>
      <c r="AC2011" s="20" t="s">
        <v>69</v>
      </c>
      <c r="AD2011" s="20" t="s">
        <v>68</v>
      </c>
      <c r="AE2011" s="20" t="s">
        <v>20092</v>
      </c>
      <c r="AF2011" s="20" t="s">
        <v>68</v>
      </c>
      <c r="AG2011" s="20" t="s">
        <v>20076</v>
      </c>
      <c r="AH2011" s="20"/>
      <c r="AI2011" s="20" t="s">
        <v>14875</v>
      </c>
      <c r="AJ2011" s="20" t="s">
        <v>14276</v>
      </c>
      <c r="AK2011" s="20" t="s">
        <v>14276</v>
      </c>
      <c r="AL2011" s="20"/>
      <c r="AM2011" s="20" t="s">
        <v>15199</v>
      </c>
      <c r="AN2011" s="20" t="s">
        <v>105</v>
      </c>
      <c r="AO2011" s="20"/>
    </row>
    <row r="2012" spans="1:41" x14ac:dyDescent="0.2">
      <c r="A2012" s="20" t="s">
        <v>2005</v>
      </c>
      <c r="B2012" s="20" t="s">
        <v>20071</v>
      </c>
      <c r="C2012" s="20" t="s">
        <v>19878</v>
      </c>
      <c r="D2012" s="20" t="s">
        <v>571</v>
      </c>
      <c r="E2012" s="20" t="s">
        <v>2008</v>
      </c>
      <c r="F2012" s="20" t="s">
        <v>20072</v>
      </c>
      <c r="G2012" s="20" t="s">
        <v>20073</v>
      </c>
      <c r="H2012" s="20" t="s">
        <v>14694</v>
      </c>
      <c r="I2012" s="20" t="s">
        <v>20074</v>
      </c>
      <c r="J2012" s="20" t="s">
        <v>101</v>
      </c>
      <c r="K2012" s="20" t="s">
        <v>14696</v>
      </c>
      <c r="L2012" s="20" t="s">
        <v>19198</v>
      </c>
      <c r="M2012" s="20"/>
      <c r="N2012" s="20" t="s">
        <v>14889</v>
      </c>
      <c r="O2012" s="20" t="s">
        <v>14761</v>
      </c>
      <c r="P2012" s="20" t="s">
        <v>14700</v>
      </c>
      <c r="Q2012" s="20"/>
      <c r="R2012" s="20"/>
      <c r="S2012" s="20"/>
      <c r="T2012" s="20" t="s">
        <v>14709</v>
      </c>
      <c r="U2012" s="20" t="s">
        <v>20093</v>
      </c>
      <c r="V2012" s="20" t="s">
        <v>15775</v>
      </c>
      <c r="W2012" s="20"/>
      <c r="X2012" s="20"/>
      <c r="Y2012" s="20" t="s">
        <v>69</v>
      </c>
      <c r="Z2012" s="20"/>
      <c r="AA2012" s="20" t="s">
        <v>14844</v>
      </c>
      <c r="AB2012" s="20" t="s">
        <v>69</v>
      </c>
      <c r="AC2012" s="20" t="s">
        <v>69</v>
      </c>
      <c r="AD2012" s="20" t="s">
        <v>68</v>
      </c>
      <c r="AE2012" s="20" t="s">
        <v>20092</v>
      </c>
      <c r="AF2012" s="20" t="s">
        <v>68</v>
      </c>
      <c r="AG2012" s="20" t="s">
        <v>20076</v>
      </c>
      <c r="AH2012" s="20"/>
      <c r="AI2012" s="20" t="s">
        <v>14875</v>
      </c>
      <c r="AJ2012" s="20" t="s">
        <v>14276</v>
      </c>
      <c r="AK2012" s="20" t="s">
        <v>14276</v>
      </c>
      <c r="AL2012" s="20"/>
      <c r="AM2012" s="20" t="s">
        <v>15199</v>
      </c>
      <c r="AN2012" s="20" t="s">
        <v>105</v>
      </c>
      <c r="AO2012" s="20"/>
    </row>
    <row r="2013" spans="1:41" x14ac:dyDescent="0.2">
      <c r="A2013" s="20" t="s">
        <v>2005</v>
      </c>
      <c r="B2013" s="20" t="s">
        <v>20071</v>
      </c>
      <c r="C2013" s="20" t="s">
        <v>19878</v>
      </c>
      <c r="D2013" s="20" t="s">
        <v>571</v>
      </c>
      <c r="E2013" s="20" t="s">
        <v>2008</v>
      </c>
      <c r="F2013" s="20" t="s">
        <v>20072</v>
      </c>
      <c r="G2013" s="20" t="s">
        <v>20073</v>
      </c>
      <c r="H2013" s="20" t="s">
        <v>14694</v>
      </c>
      <c r="I2013" s="20" t="s">
        <v>20074</v>
      </c>
      <c r="J2013" s="20" t="s">
        <v>101</v>
      </c>
      <c r="K2013" s="20" t="s">
        <v>14696</v>
      </c>
      <c r="L2013" s="20" t="s">
        <v>20078</v>
      </c>
      <c r="M2013" s="20"/>
      <c r="N2013" s="20" t="s">
        <v>14889</v>
      </c>
      <c r="O2013" s="20" t="s">
        <v>14761</v>
      </c>
      <c r="P2013" s="20" t="s">
        <v>14700</v>
      </c>
      <c r="Q2013" s="20"/>
      <c r="R2013" s="20"/>
      <c r="S2013" s="20"/>
      <c r="T2013" s="20" t="s">
        <v>14704</v>
      </c>
      <c r="U2013" s="20" t="s">
        <v>15207</v>
      </c>
      <c r="V2013" s="20" t="s">
        <v>14892</v>
      </c>
      <c r="W2013" s="20"/>
      <c r="X2013" s="20"/>
      <c r="Y2013" s="20" t="s">
        <v>69</v>
      </c>
      <c r="Z2013" s="20"/>
      <c r="AA2013" s="20" t="s">
        <v>14844</v>
      </c>
      <c r="AB2013" s="20" t="s">
        <v>69</v>
      </c>
      <c r="AC2013" s="20" t="s">
        <v>69</v>
      </c>
      <c r="AD2013" s="20" t="s">
        <v>68</v>
      </c>
      <c r="AE2013" s="20" t="s">
        <v>20094</v>
      </c>
      <c r="AF2013" s="20" t="s">
        <v>69</v>
      </c>
      <c r="AG2013" s="20" t="s">
        <v>20080</v>
      </c>
      <c r="AH2013" s="20"/>
      <c r="AI2013" s="20" t="s">
        <v>14875</v>
      </c>
      <c r="AJ2013" s="20" t="s">
        <v>14276</v>
      </c>
      <c r="AK2013" s="20" t="s">
        <v>14276</v>
      </c>
      <c r="AL2013" s="20"/>
      <c r="AM2013" s="20" t="s">
        <v>15199</v>
      </c>
      <c r="AN2013" s="20" t="s">
        <v>105</v>
      </c>
      <c r="AO2013" s="20"/>
    </row>
    <row r="2014" spans="1:41" x14ac:dyDescent="0.2">
      <c r="A2014" s="20" t="s">
        <v>2005</v>
      </c>
      <c r="B2014" s="20" t="s">
        <v>20071</v>
      </c>
      <c r="C2014" s="20" t="s">
        <v>19878</v>
      </c>
      <c r="D2014" s="20" t="s">
        <v>571</v>
      </c>
      <c r="E2014" s="20" t="s">
        <v>2008</v>
      </c>
      <c r="F2014" s="20" t="s">
        <v>20072</v>
      </c>
      <c r="G2014" s="20" t="s">
        <v>20073</v>
      </c>
      <c r="H2014" s="20" t="s">
        <v>14694</v>
      </c>
      <c r="I2014" s="20" t="s">
        <v>20074</v>
      </c>
      <c r="J2014" s="20" t="s">
        <v>101</v>
      </c>
      <c r="K2014" s="20" t="s">
        <v>14696</v>
      </c>
      <c r="L2014" s="20" t="s">
        <v>20078</v>
      </c>
      <c r="M2014" s="20"/>
      <c r="N2014" s="20" t="s">
        <v>14889</v>
      </c>
      <c r="O2014" s="20" t="s">
        <v>14761</v>
      </c>
      <c r="P2014" s="20" t="s">
        <v>14700</v>
      </c>
      <c r="Q2014" s="20"/>
      <c r="R2014" s="20"/>
      <c r="S2014" s="20"/>
      <c r="T2014" s="20" t="s">
        <v>14709</v>
      </c>
      <c r="U2014" s="20" t="s">
        <v>15935</v>
      </c>
      <c r="V2014" s="20" t="s">
        <v>18844</v>
      </c>
      <c r="W2014" s="20"/>
      <c r="X2014" s="20"/>
      <c r="Y2014" s="20" t="s">
        <v>69</v>
      </c>
      <c r="Z2014" s="20"/>
      <c r="AA2014" s="20" t="s">
        <v>14844</v>
      </c>
      <c r="AB2014" s="20" t="s">
        <v>69</v>
      </c>
      <c r="AC2014" s="20" t="s">
        <v>69</v>
      </c>
      <c r="AD2014" s="20" t="s">
        <v>68</v>
      </c>
      <c r="AE2014" s="20" t="s">
        <v>20094</v>
      </c>
      <c r="AF2014" s="20" t="s">
        <v>69</v>
      </c>
      <c r="AG2014" s="20" t="s">
        <v>20080</v>
      </c>
      <c r="AH2014" s="20"/>
      <c r="AI2014" s="20" t="s">
        <v>14875</v>
      </c>
      <c r="AJ2014" s="20" t="s">
        <v>14276</v>
      </c>
      <c r="AK2014" s="20" t="s">
        <v>14276</v>
      </c>
      <c r="AL2014" s="20"/>
      <c r="AM2014" s="20" t="s">
        <v>15199</v>
      </c>
      <c r="AN2014" s="20" t="s">
        <v>105</v>
      </c>
      <c r="AO2014" s="20"/>
    </row>
    <row r="2015" spans="1:41" x14ac:dyDescent="0.2">
      <c r="A2015" s="20" t="s">
        <v>2005</v>
      </c>
      <c r="B2015" s="20" t="s">
        <v>20071</v>
      </c>
      <c r="C2015" s="20" t="s">
        <v>19878</v>
      </c>
      <c r="D2015" s="20" t="s">
        <v>571</v>
      </c>
      <c r="E2015" s="20" t="s">
        <v>2008</v>
      </c>
      <c r="F2015" s="20" t="s">
        <v>20072</v>
      </c>
      <c r="G2015" s="20" t="s">
        <v>20073</v>
      </c>
      <c r="H2015" s="20" t="s">
        <v>14694</v>
      </c>
      <c r="I2015" s="20" t="s">
        <v>20074</v>
      </c>
      <c r="J2015" s="20" t="s">
        <v>101</v>
      </c>
      <c r="K2015" s="20" t="s">
        <v>14696</v>
      </c>
      <c r="L2015" s="20" t="s">
        <v>20083</v>
      </c>
      <c r="M2015" s="20"/>
      <c r="N2015" s="20" t="s">
        <v>14889</v>
      </c>
      <c r="O2015" s="20" t="s">
        <v>14761</v>
      </c>
      <c r="P2015" s="20" t="s">
        <v>14700</v>
      </c>
      <c r="Q2015" s="20"/>
      <c r="R2015" s="20"/>
      <c r="S2015" s="20"/>
      <c r="T2015" s="20" t="s">
        <v>14704</v>
      </c>
      <c r="U2015" s="20" t="s">
        <v>14778</v>
      </c>
      <c r="V2015" s="20" t="s">
        <v>15556</v>
      </c>
      <c r="W2015" s="20"/>
      <c r="X2015" s="20"/>
      <c r="Y2015" s="20" t="s">
        <v>69</v>
      </c>
      <c r="Z2015" s="20"/>
      <c r="AA2015" s="20" t="s">
        <v>14844</v>
      </c>
      <c r="AB2015" s="20" t="s">
        <v>69</v>
      </c>
      <c r="AC2015" s="20" t="s">
        <v>69</v>
      </c>
      <c r="AD2015" s="20" t="s">
        <v>68</v>
      </c>
      <c r="AE2015" s="20" t="s">
        <v>20095</v>
      </c>
      <c r="AF2015" s="20" t="s">
        <v>69</v>
      </c>
      <c r="AG2015" s="20" t="s">
        <v>20085</v>
      </c>
      <c r="AH2015" s="20"/>
      <c r="AI2015" s="20" t="s">
        <v>14875</v>
      </c>
      <c r="AJ2015" s="20" t="s">
        <v>14276</v>
      </c>
      <c r="AK2015" s="20" t="s">
        <v>14276</v>
      </c>
      <c r="AL2015" s="20"/>
      <c r="AM2015" s="20" t="s">
        <v>15199</v>
      </c>
      <c r="AN2015" s="20" t="s">
        <v>105</v>
      </c>
      <c r="AO2015" s="20"/>
    </row>
    <row r="2016" spans="1:41" x14ac:dyDescent="0.2">
      <c r="A2016" s="20" t="s">
        <v>2005</v>
      </c>
      <c r="B2016" s="20" t="s">
        <v>20071</v>
      </c>
      <c r="C2016" s="20" t="s">
        <v>19878</v>
      </c>
      <c r="D2016" s="20" t="s">
        <v>571</v>
      </c>
      <c r="E2016" s="20" t="s">
        <v>2008</v>
      </c>
      <c r="F2016" s="20" t="s">
        <v>20072</v>
      </c>
      <c r="G2016" s="20" t="s">
        <v>20073</v>
      </c>
      <c r="H2016" s="20" t="s">
        <v>14694</v>
      </c>
      <c r="I2016" s="20" t="s">
        <v>20074</v>
      </c>
      <c r="J2016" s="20" t="s">
        <v>101</v>
      </c>
      <c r="K2016" s="20" t="s">
        <v>14696</v>
      </c>
      <c r="L2016" s="20" t="s">
        <v>20083</v>
      </c>
      <c r="M2016" s="20"/>
      <c r="N2016" s="20" t="s">
        <v>14889</v>
      </c>
      <c r="O2016" s="20" t="s">
        <v>14761</v>
      </c>
      <c r="P2016" s="20" t="s">
        <v>14700</v>
      </c>
      <c r="Q2016" s="20"/>
      <c r="R2016" s="20"/>
      <c r="S2016" s="20"/>
      <c r="T2016" s="20" t="s">
        <v>14709</v>
      </c>
      <c r="U2016" s="20" t="s">
        <v>15852</v>
      </c>
      <c r="V2016" s="20" t="s">
        <v>15324</v>
      </c>
      <c r="W2016" s="20"/>
      <c r="X2016" s="20"/>
      <c r="Y2016" s="20" t="s">
        <v>69</v>
      </c>
      <c r="Z2016" s="20"/>
      <c r="AA2016" s="20" t="s">
        <v>14844</v>
      </c>
      <c r="AB2016" s="20" t="s">
        <v>69</v>
      </c>
      <c r="AC2016" s="20" t="s">
        <v>69</v>
      </c>
      <c r="AD2016" s="20" t="s">
        <v>68</v>
      </c>
      <c r="AE2016" s="20" t="s">
        <v>20095</v>
      </c>
      <c r="AF2016" s="20" t="s">
        <v>69</v>
      </c>
      <c r="AG2016" s="20" t="s">
        <v>20085</v>
      </c>
      <c r="AH2016" s="20"/>
      <c r="AI2016" s="20" t="s">
        <v>14875</v>
      </c>
      <c r="AJ2016" s="20" t="s">
        <v>14276</v>
      </c>
      <c r="AK2016" s="20" t="s">
        <v>14276</v>
      </c>
      <c r="AL2016" s="20"/>
      <c r="AM2016" s="20" t="s">
        <v>15199</v>
      </c>
      <c r="AN2016" s="20" t="s">
        <v>105</v>
      </c>
      <c r="AO2016" s="20"/>
    </row>
    <row r="2017" spans="1:41" x14ac:dyDescent="0.2">
      <c r="A2017" s="20" t="s">
        <v>2005</v>
      </c>
      <c r="B2017" s="20" t="s">
        <v>20071</v>
      </c>
      <c r="C2017" s="20" t="s">
        <v>19878</v>
      </c>
      <c r="D2017" s="20" t="s">
        <v>571</v>
      </c>
      <c r="E2017" s="20" t="s">
        <v>2008</v>
      </c>
      <c r="F2017" s="20" t="s">
        <v>20072</v>
      </c>
      <c r="G2017" s="20" t="s">
        <v>20073</v>
      </c>
      <c r="H2017" s="20" t="s">
        <v>14694</v>
      </c>
      <c r="I2017" s="20" t="s">
        <v>20074</v>
      </c>
      <c r="J2017" s="20" t="s">
        <v>101</v>
      </c>
      <c r="K2017" s="20" t="s">
        <v>14696</v>
      </c>
      <c r="L2017" s="20" t="s">
        <v>419</v>
      </c>
      <c r="M2017" s="20"/>
      <c r="N2017" s="20" t="s">
        <v>14889</v>
      </c>
      <c r="O2017" s="20" t="s">
        <v>14761</v>
      </c>
      <c r="P2017" s="20" t="s">
        <v>14700</v>
      </c>
      <c r="Q2017" s="20"/>
      <c r="R2017" s="20"/>
      <c r="S2017" s="20"/>
      <c r="T2017" s="20" t="s">
        <v>14704</v>
      </c>
      <c r="U2017" s="20" t="s">
        <v>17932</v>
      </c>
      <c r="V2017" s="20" t="s">
        <v>14952</v>
      </c>
      <c r="W2017" s="20"/>
      <c r="X2017" s="20"/>
      <c r="Y2017" s="20" t="s">
        <v>69</v>
      </c>
      <c r="Z2017" s="20"/>
      <c r="AA2017" s="20" t="s">
        <v>14844</v>
      </c>
      <c r="AB2017" s="20" t="s">
        <v>69</v>
      </c>
      <c r="AC2017" s="20" t="s">
        <v>69</v>
      </c>
      <c r="AD2017" s="20" t="s">
        <v>68</v>
      </c>
      <c r="AE2017" s="20" t="s">
        <v>20096</v>
      </c>
      <c r="AF2017" s="20" t="s">
        <v>69</v>
      </c>
      <c r="AG2017" s="20" t="s">
        <v>20087</v>
      </c>
      <c r="AH2017" s="20"/>
      <c r="AI2017" s="20" t="s">
        <v>14875</v>
      </c>
      <c r="AJ2017" s="20" t="s">
        <v>14276</v>
      </c>
      <c r="AK2017" s="20" t="s">
        <v>14276</v>
      </c>
      <c r="AL2017" s="20"/>
      <c r="AM2017" s="20" t="s">
        <v>15199</v>
      </c>
      <c r="AN2017" s="20" t="s">
        <v>105</v>
      </c>
      <c r="AO2017" s="20"/>
    </row>
    <row r="2018" spans="1:41" x14ac:dyDescent="0.2">
      <c r="A2018" s="20" t="s">
        <v>2005</v>
      </c>
      <c r="B2018" s="20" t="s">
        <v>20071</v>
      </c>
      <c r="C2018" s="20" t="s">
        <v>19878</v>
      </c>
      <c r="D2018" s="20" t="s">
        <v>571</v>
      </c>
      <c r="E2018" s="20" t="s">
        <v>2008</v>
      </c>
      <c r="F2018" s="20" t="s">
        <v>20072</v>
      </c>
      <c r="G2018" s="20" t="s">
        <v>20073</v>
      </c>
      <c r="H2018" s="20" t="s">
        <v>14694</v>
      </c>
      <c r="I2018" s="20" t="s">
        <v>20074</v>
      </c>
      <c r="J2018" s="20" t="s">
        <v>101</v>
      </c>
      <c r="K2018" s="20" t="s">
        <v>14696</v>
      </c>
      <c r="L2018" s="20" t="s">
        <v>419</v>
      </c>
      <c r="M2018" s="20"/>
      <c r="N2018" s="20" t="s">
        <v>14889</v>
      </c>
      <c r="O2018" s="20" t="s">
        <v>14761</v>
      </c>
      <c r="P2018" s="20" t="s">
        <v>14700</v>
      </c>
      <c r="Q2018" s="20"/>
      <c r="R2018" s="20"/>
      <c r="S2018" s="20"/>
      <c r="T2018" s="20" t="s">
        <v>14709</v>
      </c>
      <c r="U2018" s="20" t="s">
        <v>19217</v>
      </c>
      <c r="V2018" s="20" t="s">
        <v>15825</v>
      </c>
      <c r="W2018" s="20"/>
      <c r="X2018" s="20"/>
      <c r="Y2018" s="20" t="s">
        <v>69</v>
      </c>
      <c r="Z2018" s="20"/>
      <c r="AA2018" s="20" t="s">
        <v>14844</v>
      </c>
      <c r="AB2018" s="20" t="s">
        <v>69</v>
      </c>
      <c r="AC2018" s="20" t="s">
        <v>69</v>
      </c>
      <c r="AD2018" s="20" t="s">
        <v>68</v>
      </c>
      <c r="AE2018" s="20" t="s">
        <v>20096</v>
      </c>
      <c r="AF2018" s="20" t="s">
        <v>69</v>
      </c>
      <c r="AG2018" s="20" t="s">
        <v>20087</v>
      </c>
      <c r="AH2018" s="20"/>
      <c r="AI2018" s="20" t="s">
        <v>14875</v>
      </c>
      <c r="AJ2018" s="20" t="s">
        <v>14276</v>
      </c>
      <c r="AK2018" s="20" t="s">
        <v>14276</v>
      </c>
      <c r="AL2018" s="20"/>
      <c r="AM2018" s="20" t="s">
        <v>15199</v>
      </c>
      <c r="AN2018" s="20" t="s">
        <v>105</v>
      </c>
      <c r="AO2018" s="20"/>
    </row>
    <row r="2019" spans="1:41" x14ac:dyDescent="0.2">
      <c r="A2019" s="20" t="s">
        <v>2005</v>
      </c>
      <c r="B2019" s="20" t="s">
        <v>20071</v>
      </c>
      <c r="C2019" s="20" t="s">
        <v>19878</v>
      </c>
      <c r="D2019" s="20" t="s">
        <v>571</v>
      </c>
      <c r="E2019" s="20" t="s">
        <v>2008</v>
      </c>
      <c r="F2019" s="20" t="s">
        <v>20072</v>
      </c>
      <c r="G2019" s="20" t="s">
        <v>20073</v>
      </c>
      <c r="H2019" s="20" t="s">
        <v>14694</v>
      </c>
      <c r="I2019" s="20" t="s">
        <v>20074</v>
      </c>
      <c r="J2019" s="20" t="s">
        <v>101</v>
      </c>
      <c r="K2019" s="20" t="s">
        <v>14696</v>
      </c>
      <c r="L2019" s="20" t="s">
        <v>19198</v>
      </c>
      <c r="M2019" s="20"/>
      <c r="N2019" s="20" t="s">
        <v>14742</v>
      </c>
      <c r="O2019" s="20" t="s">
        <v>14761</v>
      </c>
      <c r="P2019" s="20" t="s">
        <v>14700</v>
      </c>
      <c r="Q2019" s="20"/>
      <c r="R2019" s="20"/>
      <c r="S2019" s="20"/>
      <c r="T2019" s="20" t="s">
        <v>14704</v>
      </c>
      <c r="U2019" s="20" t="s">
        <v>14800</v>
      </c>
      <c r="V2019" s="20" t="s">
        <v>14946</v>
      </c>
      <c r="W2019" s="20"/>
      <c r="X2019" s="20"/>
      <c r="Y2019" s="20" t="s">
        <v>69</v>
      </c>
      <c r="Z2019" s="20"/>
      <c r="AA2019" s="20" t="s">
        <v>14844</v>
      </c>
      <c r="AB2019" s="20" t="s">
        <v>69</v>
      </c>
      <c r="AC2019" s="20" t="s">
        <v>69</v>
      </c>
      <c r="AD2019" s="20" t="s">
        <v>68</v>
      </c>
      <c r="AE2019" s="20" t="s">
        <v>20097</v>
      </c>
      <c r="AF2019" s="20" t="s">
        <v>68</v>
      </c>
      <c r="AG2019" s="20" t="s">
        <v>20076</v>
      </c>
      <c r="AH2019" s="20"/>
      <c r="AI2019" s="20" t="s">
        <v>14875</v>
      </c>
      <c r="AJ2019" s="20" t="s">
        <v>14276</v>
      </c>
      <c r="AK2019" s="20" t="s">
        <v>14276</v>
      </c>
      <c r="AL2019" s="20"/>
      <c r="AM2019" s="20" t="s">
        <v>15199</v>
      </c>
      <c r="AN2019" s="20" t="s">
        <v>105</v>
      </c>
      <c r="AO2019" s="20"/>
    </row>
    <row r="2020" spans="1:41" x14ac:dyDescent="0.2">
      <c r="A2020" s="20" t="s">
        <v>2005</v>
      </c>
      <c r="B2020" s="20" t="s">
        <v>20071</v>
      </c>
      <c r="C2020" s="20" t="s">
        <v>19878</v>
      </c>
      <c r="D2020" s="20" t="s">
        <v>571</v>
      </c>
      <c r="E2020" s="20" t="s">
        <v>2008</v>
      </c>
      <c r="F2020" s="20" t="s">
        <v>20072</v>
      </c>
      <c r="G2020" s="20" t="s">
        <v>20073</v>
      </c>
      <c r="H2020" s="20" t="s">
        <v>14694</v>
      </c>
      <c r="I2020" s="20" t="s">
        <v>20074</v>
      </c>
      <c r="J2020" s="20" t="s">
        <v>101</v>
      </c>
      <c r="K2020" s="20" t="s">
        <v>14696</v>
      </c>
      <c r="L2020" s="20" t="s">
        <v>19198</v>
      </c>
      <c r="M2020" s="20"/>
      <c r="N2020" s="20" t="s">
        <v>14742</v>
      </c>
      <c r="O2020" s="20" t="s">
        <v>14761</v>
      </c>
      <c r="P2020" s="20" t="s">
        <v>14700</v>
      </c>
      <c r="Q2020" s="20"/>
      <c r="R2020" s="20"/>
      <c r="S2020" s="20"/>
      <c r="T2020" s="20" t="s">
        <v>14709</v>
      </c>
      <c r="U2020" s="20" t="s">
        <v>18840</v>
      </c>
      <c r="V2020" s="20" t="s">
        <v>15727</v>
      </c>
      <c r="W2020" s="20"/>
      <c r="X2020" s="20"/>
      <c r="Y2020" s="20" t="s">
        <v>69</v>
      </c>
      <c r="Z2020" s="20"/>
      <c r="AA2020" s="20" t="s">
        <v>14844</v>
      </c>
      <c r="AB2020" s="20" t="s">
        <v>69</v>
      </c>
      <c r="AC2020" s="20" t="s">
        <v>69</v>
      </c>
      <c r="AD2020" s="20" t="s">
        <v>68</v>
      </c>
      <c r="AE2020" s="20" t="s">
        <v>20097</v>
      </c>
      <c r="AF2020" s="20" t="s">
        <v>68</v>
      </c>
      <c r="AG2020" s="20" t="s">
        <v>20076</v>
      </c>
      <c r="AH2020" s="20"/>
      <c r="AI2020" s="20" t="s">
        <v>14875</v>
      </c>
      <c r="AJ2020" s="20" t="s">
        <v>14276</v>
      </c>
      <c r="AK2020" s="20" t="s">
        <v>14276</v>
      </c>
      <c r="AL2020" s="20"/>
      <c r="AM2020" s="20" t="s">
        <v>15199</v>
      </c>
      <c r="AN2020" s="20" t="s">
        <v>105</v>
      </c>
      <c r="AO2020" s="20"/>
    </row>
    <row r="2021" spans="1:41" x14ac:dyDescent="0.2">
      <c r="A2021" s="20" t="s">
        <v>2005</v>
      </c>
      <c r="B2021" s="20" t="s">
        <v>20071</v>
      </c>
      <c r="C2021" s="20" t="s">
        <v>19878</v>
      </c>
      <c r="D2021" s="20" t="s">
        <v>571</v>
      </c>
      <c r="E2021" s="20" t="s">
        <v>2008</v>
      </c>
      <c r="F2021" s="20" t="s">
        <v>20072</v>
      </c>
      <c r="G2021" s="20" t="s">
        <v>20073</v>
      </c>
      <c r="H2021" s="20" t="s">
        <v>14694</v>
      </c>
      <c r="I2021" s="20" t="s">
        <v>20074</v>
      </c>
      <c r="J2021" s="20" t="s">
        <v>101</v>
      </c>
      <c r="K2021" s="20" t="s">
        <v>14696</v>
      </c>
      <c r="L2021" s="20" t="s">
        <v>20078</v>
      </c>
      <c r="M2021" s="20"/>
      <c r="N2021" s="20" t="s">
        <v>14742</v>
      </c>
      <c r="O2021" s="20" t="s">
        <v>14761</v>
      </c>
      <c r="P2021" s="20" t="s">
        <v>14700</v>
      </c>
      <c r="Q2021" s="20"/>
      <c r="R2021" s="20"/>
      <c r="S2021" s="20"/>
      <c r="T2021" s="20" t="s">
        <v>14704</v>
      </c>
      <c r="U2021" s="20" t="s">
        <v>14809</v>
      </c>
      <c r="V2021" s="20" t="s">
        <v>16486</v>
      </c>
      <c r="W2021" s="20"/>
      <c r="X2021" s="20"/>
      <c r="Y2021" s="20" t="s">
        <v>69</v>
      </c>
      <c r="Z2021" s="20"/>
      <c r="AA2021" s="20" t="s">
        <v>14844</v>
      </c>
      <c r="AB2021" s="20" t="s">
        <v>69</v>
      </c>
      <c r="AC2021" s="20" t="s">
        <v>69</v>
      </c>
      <c r="AD2021" s="20" t="s">
        <v>68</v>
      </c>
      <c r="AE2021" s="20" t="s">
        <v>20098</v>
      </c>
      <c r="AF2021" s="20" t="s">
        <v>69</v>
      </c>
      <c r="AG2021" s="20" t="s">
        <v>20080</v>
      </c>
      <c r="AH2021" s="20"/>
      <c r="AI2021" s="20" t="s">
        <v>14875</v>
      </c>
      <c r="AJ2021" s="20" t="s">
        <v>14276</v>
      </c>
      <c r="AK2021" s="20" t="s">
        <v>14276</v>
      </c>
      <c r="AL2021" s="20"/>
      <c r="AM2021" s="20" t="s">
        <v>15199</v>
      </c>
      <c r="AN2021" s="20" t="s">
        <v>105</v>
      </c>
      <c r="AO2021" s="20"/>
    </row>
    <row r="2022" spans="1:41" x14ac:dyDescent="0.2">
      <c r="A2022" s="20" t="s">
        <v>2005</v>
      </c>
      <c r="B2022" s="20" t="s">
        <v>20071</v>
      </c>
      <c r="C2022" s="20" t="s">
        <v>19878</v>
      </c>
      <c r="D2022" s="20" t="s">
        <v>571</v>
      </c>
      <c r="E2022" s="20" t="s">
        <v>2008</v>
      </c>
      <c r="F2022" s="20" t="s">
        <v>20072</v>
      </c>
      <c r="G2022" s="20" t="s">
        <v>20073</v>
      </c>
      <c r="H2022" s="20" t="s">
        <v>14694</v>
      </c>
      <c r="I2022" s="20" t="s">
        <v>20074</v>
      </c>
      <c r="J2022" s="20" t="s">
        <v>101</v>
      </c>
      <c r="K2022" s="20" t="s">
        <v>14696</v>
      </c>
      <c r="L2022" s="20" t="s">
        <v>20078</v>
      </c>
      <c r="M2022" s="20"/>
      <c r="N2022" s="20" t="s">
        <v>14742</v>
      </c>
      <c r="O2022" s="20" t="s">
        <v>14761</v>
      </c>
      <c r="P2022" s="20" t="s">
        <v>14700</v>
      </c>
      <c r="Q2022" s="20"/>
      <c r="R2022" s="20"/>
      <c r="S2022" s="20"/>
      <c r="T2022" s="20" t="s">
        <v>14709</v>
      </c>
      <c r="U2022" s="20" t="s">
        <v>20099</v>
      </c>
      <c r="V2022" s="20" t="s">
        <v>15826</v>
      </c>
      <c r="W2022" s="20"/>
      <c r="X2022" s="20"/>
      <c r="Y2022" s="20" t="s">
        <v>69</v>
      </c>
      <c r="Z2022" s="20"/>
      <c r="AA2022" s="20" t="s">
        <v>14844</v>
      </c>
      <c r="AB2022" s="20" t="s">
        <v>69</v>
      </c>
      <c r="AC2022" s="20" t="s">
        <v>69</v>
      </c>
      <c r="AD2022" s="20" t="s">
        <v>68</v>
      </c>
      <c r="AE2022" s="20" t="s">
        <v>20098</v>
      </c>
      <c r="AF2022" s="20" t="s">
        <v>69</v>
      </c>
      <c r="AG2022" s="20" t="s">
        <v>20080</v>
      </c>
      <c r="AH2022" s="20"/>
      <c r="AI2022" s="20" t="s">
        <v>14875</v>
      </c>
      <c r="AJ2022" s="20" t="s">
        <v>14276</v>
      </c>
      <c r="AK2022" s="20" t="s">
        <v>14276</v>
      </c>
      <c r="AL2022" s="20"/>
      <c r="AM2022" s="20" t="s">
        <v>15199</v>
      </c>
      <c r="AN2022" s="20" t="s">
        <v>105</v>
      </c>
      <c r="AO2022" s="20"/>
    </row>
    <row r="2023" spans="1:41" x14ac:dyDescent="0.2">
      <c r="A2023" s="20" t="s">
        <v>2005</v>
      </c>
      <c r="B2023" s="20" t="s">
        <v>20071</v>
      </c>
      <c r="C2023" s="20" t="s">
        <v>19878</v>
      </c>
      <c r="D2023" s="20" t="s">
        <v>571</v>
      </c>
      <c r="E2023" s="20" t="s">
        <v>2008</v>
      </c>
      <c r="F2023" s="20" t="s">
        <v>20072</v>
      </c>
      <c r="G2023" s="20" t="s">
        <v>20073</v>
      </c>
      <c r="H2023" s="20" t="s">
        <v>14694</v>
      </c>
      <c r="I2023" s="20" t="s">
        <v>20074</v>
      </c>
      <c r="J2023" s="20" t="s">
        <v>101</v>
      </c>
      <c r="K2023" s="20" t="s">
        <v>14696</v>
      </c>
      <c r="L2023" s="20" t="s">
        <v>20083</v>
      </c>
      <c r="M2023" s="20"/>
      <c r="N2023" s="20" t="s">
        <v>14742</v>
      </c>
      <c r="O2023" s="20" t="s">
        <v>14761</v>
      </c>
      <c r="P2023" s="20" t="s">
        <v>14700</v>
      </c>
      <c r="Q2023" s="20"/>
      <c r="R2023" s="20"/>
      <c r="S2023" s="20"/>
      <c r="T2023" s="20" t="s">
        <v>14704</v>
      </c>
      <c r="U2023" s="20" t="s">
        <v>14832</v>
      </c>
      <c r="V2023" s="20" t="s">
        <v>14946</v>
      </c>
      <c r="W2023" s="20"/>
      <c r="X2023" s="20"/>
      <c r="Y2023" s="20" t="s">
        <v>69</v>
      </c>
      <c r="Z2023" s="20"/>
      <c r="AA2023" s="20" t="s">
        <v>14844</v>
      </c>
      <c r="AB2023" s="20" t="s">
        <v>69</v>
      </c>
      <c r="AC2023" s="20" t="s">
        <v>69</v>
      </c>
      <c r="AD2023" s="20" t="s">
        <v>68</v>
      </c>
      <c r="AE2023" s="20" t="s">
        <v>20100</v>
      </c>
      <c r="AF2023" s="20" t="s">
        <v>69</v>
      </c>
      <c r="AG2023" s="20" t="s">
        <v>20085</v>
      </c>
      <c r="AH2023" s="20"/>
      <c r="AI2023" s="20" t="s">
        <v>14875</v>
      </c>
      <c r="AJ2023" s="20" t="s">
        <v>14276</v>
      </c>
      <c r="AK2023" s="20" t="s">
        <v>14276</v>
      </c>
      <c r="AL2023" s="20"/>
      <c r="AM2023" s="20" t="s">
        <v>15199</v>
      </c>
      <c r="AN2023" s="20" t="s">
        <v>105</v>
      </c>
      <c r="AO2023" s="20"/>
    </row>
    <row r="2024" spans="1:41" x14ac:dyDescent="0.2">
      <c r="A2024" s="20" t="s">
        <v>2005</v>
      </c>
      <c r="B2024" s="20" t="s">
        <v>20071</v>
      </c>
      <c r="C2024" s="20" t="s">
        <v>19878</v>
      </c>
      <c r="D2024" s="20" t="s">
        <v>571</v>
      </c>
      <c r="E2024" s="20" t="s">
        <v>2008</v>
      </c>
      <c r="F2024" s="20" t="s">
        <v>20072</v>
      </c>
      <c r="G2024" s="20" t="s">
        <v>20073</v>
      </c>
      <c r="H2024" s="20" t="s">
        <v>14694</v>
      </c>
      <c r="I2024" s="20" t="s">
        <v>20074</v>
      </c>
      <c r="J2024" s="20" t="s">
        <v>101</v>
      </c>
      <c r="K2024" s="20" t="s">
        <v>14696</v>
      </c>
      <c r="L2024" s="20" t="s">
        <v>20083</v>
      </c>
      <c r="M2024" s="20"/>
      <c r="N2024" s="20" t="s">
        <v>14742</v>
      </c>
      <c r="O2024" s="20" t="s">
        <v>14761</v>
      </c>
      <c r="P2024" s="20" t="s">
        <v>14700</v>
      </c>
      <c r="Q2024" s="20"/>
      <c r="R2024" s="20"/>
      <c r="S2024" s="20"/>
      <c r="T2024" s="20" t="s">
        <v>14709</v>
      </c>
      <c r="U2024" s="20" t="s">
        <v>20099</v>
      </c>
      <c r="V2024" s="20" t="s">
        <v>15341</v>
      </c>
      <c r="W2024" s="20"/>
      <c r="X2024" s="20"/>
      <c r="Y2024" s="20" t="s">
        <v>69</v>
      </c>
      <c r="Z2024" s="20"/>
      <c r="AA2024" s="20" t="s">
        <v>14844</v>
      </c>
      <c r="AB2024" s="20" t="s">
        <v>69</v>
      </c>
      <c r="AC2024" s="20" t="s">
        <v>69</v>
      </c>
      <c r="AD2024" s="20" t="s">
        <v>68</v>
      </c>
      <c r="AE2024" s="20" t="s">
        <v>20100</v>
      </c>
      <c r="AF2024" s="20" t="s">
        <v>69</v>
      </c>
      <c r="AG2024" s="20" t="s">
        <v>20085</v>
      </c>
      <c r="AH2024" s="20"/>
      <c r="AI2024" s="20" t="s">
        <v>14875</v>
      </c>
      <c r="AJ2024" s="20" t="s">
        <v>14276</v>
      </c>
      <c r="AK2024" s="20" t="s">
        <v>14276</v>
      </c>
      <c r="AL2024" s="20"/>
      <c r="AM2024" s="20" t="s">
        <v>15199</v>
      </c>
      <c r="AN2024" s="20" t="s">
        <v>105</v>
      </c>
      <c r="AO2024" s="20"/>
    </row>
    <row r="2025" spans="1:41" x14ac:dyDescent="0.2">
      <c r="A2025" s="20" t="s">
        <v>2005</v>
      </c>
      <c r="B2025" s="20" t="s">
        <v>20071</v>
      </c>
      <c r="C2025" s="20" t="s">
        <v>19878</v>
      </c>
      <c r="D2025" s="20" t="s">
        <v>571</v>
      </c>
      <c r="E2025" s="20" t="s">
        <v>2008</v>
      </c>
      <c r="F2025" s="20" t="s">
        <v>20072</v>
      </c>
      <c r="G2025" s="20" t="s">
        <v>20073</v>
      </c>
      <c r="H2025" s="20" t="s">
        <v>14694</v>
      </c>
      <c r="I2025" s="20" t="s">
        <v>20074</v>
      </c>
      <c r="J2025" s="20" t="s">
        <v>101</v>
      </c>
      <c r="K2025" s="20" t="s">
        <v>14696</v>
      </c>
      <c r="L2025" s="20" t="s">
        <v>419</v>
      </c>
      <c r="M2025" s="20"/>
      <c r="N2025" s="20" t="s">
        <v>14742</v>
      </c>
      <c r="O2025" s="20" t="s">
        <v>14761</v>
      </c>
      <c r="P2025" s="20" t="s">
        <v>14700</v>
      </c>
      <c r="Q2025" s="20"/>
      <c r="R2025" s="20"/>
      <c r="S2025" s="20"/>
      <c r="T2025" s="20" t="s">
        <v>14704</v>
      </c>
      <c r="U2025" s="20" t="s">
        <v>15556</v>
      </c>
      <c r="V2025" s="20" t="s">
        <v>14946</v>
      </c>
      <c r="W2025" s="20"/>
      <c r="X2025" s="20"/>
      <c r="Y2025" s="20" t="s">
        <v>69</v>
      </c>
      <c r="Z2025" s="20"/>
      <c r="AA2025" s="20" t="s">
        <v>14844</v>
      </c>
      <c r="AB2025" s="20" t="s">
        <v>69</v>
      </c>
      <c r="AC2025" s="20" t="s">
        <v>69</v>
      </c>
      <c r="AD2025" s="20" t="s">
        <v>68</v>
      </c>
      <c r="AE2025" s="20" t="s">
        <v>20101</v>
      </c>
      <c r="AF2025" s="20" t="s">
        <v>69</v>
      </c>
      <c r="AG2025" s="20" t="s">
        <v>20087</v>
      </c>
      <c r="AH2025" s="20"/>
      <c r="AI2025" s="20" t="s">
        <v>14875</v>
      </c>
      <c r="AJ2025" s="20" t="s">
        <v>14276</v>
      </c>
      <c r="AK2025" s="20" t="s">
        <v>14276</v>
      </c>
      <c r="AL2025" s="20"/>
      <c r="AM2025" s="20" t="s">
        <v>15199</v>
      </c>
      <c r="AN2025" s="20" t="s">
        <v>105</v>
      </c>
      <c r="AO2025" s="20"/>
    </row>
    <row r="2026" spans="1:41" x14ac:dyDescent="0.2">
      <c r="A2026" s="20" t="s">
        <v>2005</v>
      </c>
      <c r="B2026" s="20" t="s">
        <v>20071</v>
      </c>
      <c r="C2026" s="20" t="s">
        <v>19878</v>
      </c>
      <c r="D2026" s="20" t="s">
        <v>571</v>
      </c>
      <c r="E2026" s="20" t="s">
        <v>2008</v>
      </c>
      <c r="F2026" s="20" t="s">
        <v>20072</v>
      </c>
      <c r="G2026" s="20" t="s">
        <v>20073</v>
      </c>
      <c r="H2026" s="20" t="s">
        <v>14694</v>
      </c>
      <c r="I2026" s="20" t="s">
        <v>20074</v>
      </c>
      <c r="J2026" s="20" t="s">
        <v>101</v>
      </c>
      <c r="K2026" s="20" t="s">
        <v>14696</v>
      </c>
      <c r="L2026" s="20" t="s">
        <v>419</v>
      </c>
      <c r="M2026" s="20"/>
      <c r="N2026" s="20" t="s">
        <v>14742</v>
      </c>
      <c r="O2026" s="20" t="s">
        <v>14761</v>
      </c>
      <c r="P2026" s="20" t="s">
        <v>14700</v>
      </c>
      <c r="Q2026" s="20"/>
      <c r="R2026" s="20"/>
      <c r="S2026" s="20"/>
      <c r="T2026" s="20" t="s">
        <v>14709</v>
      </c>
      <c r="U2026" s="20" t="s">
        <v>15775</v>
      </c>
      <c r="V2026" s="20" t="s">
        <v>17836</v>
      </c>
      <c r="W2026" s="20"/>
      <c r="X2026" s="20"/>
      <c r="Y2026" s="20" t="s">
        <v>69</v>
      </c>
      <c r="Z2026" s="20"/>
      <c r="AA2026" s="20" t="s">
        <v>14844</v>
      </c>
      <c r="AB2026" s="20" t="s">
        <v>69</v>
      </c>
      <c r="AC2026" s="20" t="s">
        <v>69</v>
      </c>
      <c r="AD2026" s="20" t="s">
        <v>68</v>
      </c>
      <c r="AE2026" s="20" t="s">
        <v>20101</v>
      </c>
      <c r="AF2026" s="20" t="s">
        <v>69</v>
      </c>
      <c r="AG2026" s="20" t="s">
        <v>20087</v>
      </c>
      <c r="AH2026" s="20"/>
      <c r="AI2026" s="20" t="s">
        <v>14875</v>
      </c>
      <c r="AJ2026" s="20" t="s">
        <v>14276</v>
      </c>
      <c r="AK2026" s="20" t="s">
        <v>14276</v>
      </c>
      <c r="AL2026" s="20"/>
      <c r="AM2026" s="20" t="s">
        <v>15199</v>
      </c>
      <c r="AN2026" s="20" t="s">
        <v>105</v>
      </c>
      <c r="AO2026" s="20"/>
    </row>
    <row r="2027" spans="1:41" x14ac:dyDescent="0.2">
      <c r="A2027" s="20" t="s">
        <v>2005</v>
      </c>
      <c r="B2027" s="20" t="s">
        <v>20071</v>
      </c>
      <c r="C2027" s="20" t="s">
        <v>19878</v>
      </c>
      <c r="D2027" s="20" t="s">
        <v>571</v>
      </c>
      <c r="E2027" s="20" t="s">
        <v>2008</v>
      </c>
      <c r="F2027" s="20" t="s">
        <v>20072</v>
      </c>
      <c r="G2027" s="20" t="s">
        <v>20073</v>
      </c>
      <c r="H2027" s="20" t="s">
        <v>14694</v>
      </c>
      <c r="I2027" s="20" t="s">
        <v>20074</v>
      </c>
      <c r="J2027" s="20" t="s">
        <v>101</v>
      </c>
      <c r="K2027" s="20" t="s">
        <v>14696</v>
      </c>
      <c r="L2027" s="20" t="s">
        <v>19198</v>
      </c>
      <c r="M2027" s="20"/>
      <c r="N2027" s="20" t="s">
        <v>15258</v>
      </c>
      <c r="O2027" s="20" t="s">
        <v>14761</v>
      </c>
      <c r="P2027" s="20" t="s">
        <v>14700</v>
      </c>
      <c r="Q2027" s="20"/>
      <c r="R2027" s="20"/>
      <c r="S2027" s="20"/>
      <c r="T2027" s="20" t="s">
        <v>14704</v>
      </c>
      <c r="U2027" s="20" t="s">
        <v>14796</v>
      </c>
      <c r="V2027" s="20" t="s">
        <v>14796</v>
      </c>
      <c r="W2027" s="20"/>
      <c r="X2027" s="20"/>
      <c r="Y2027" s="20" t="s">
        <v>69</v>
      </c>
      <c r="Z2027" s="20"/>
      <c r="AA2027" s="20" t="s">
        <v>14844</v>
      </c>
      <c r="AB2027" s="20" t="s">
        <v>69</v>
      </c>
      <c r="AC2027" s="20" t="s">
        <v>69</v>
      </c>
      <c r="AD2027" s="20" t="s">
        <v>68</v>
      </c>
      <c r="AE2027" s="20" t="s">
        <v>20102</v>
      </c>
      <c r="AF2027" s="20" t="s">
        <v>68</v>
      </c>
      <c r="AG2027" s="20" t="s">
        <v>20076</v>
      </c>
      <c r="AH2027" s="20"/>
      <c r="AI2027" s="20" t="s">
        <v>14875</v>
      </c>
      <c r="AJ2027" s="20" t="s">
        <v>14276</v>
      </c>
      <c r="AK2027" s="20" t="s">
        <v>14276</v>
      </c>
      <c r="AL2027" s="20"/>
      <c r="AM2027" s="20" t="s">
        <v>15199</v>
      </c>
      <c r="AN2027" s="20" t="s">
        <v>105</v>
      </c>
      <c r="AO2027" s="20"/>
    </row>
    <row r="2028" spans="1:41" x14ac:dyDescent="0.2">
      <c r="A2028" s="20" t="s">
        <v>2005</v>
      </c>
      <c r="B2028" s="20" t="s">
        <v>20071</v>
      </c>
      <c r="C2028" s="20" t="s">
        <v>19878</v>
      </c>
      <c r="D2028" s="20" t="s">
        <v>571</v>
      </c>
      <c r="E2028" s="20" t="s">
        <v>2008</v>
      </c>
      <c r="F2028" s="20" t="s">
        <v>20072</v>
      </c>
      <c r="G2028" s="20" t="s">
        <v>20073</v>
      </c>
      <c r="H2028" s="20" t="s">
        <v>14694</v>
      </c>
      <c r="I2028" s="20" t="s">
        <v>20074</v>
      </c>
      <c r="J2028" s="20" t="s">
        <v>101</v>
      </c>
      <c r="K2028" s="20" t="s">
        <v>14696</v>
      </c>
      <c r="L2028" s="20" t="s">
        <v>19198</v>
      </c>
      <c r="M2028" s="20"/>
      <c r="N2028" s="20" t="s">
        <v>15258</v>
      </c>
      <c r="O2028" s="20" t="s">
        <v>14761</v>
      </c>
      <c r="P2028" s="20" t="s">
        <v>14700</v>
      </c>
      <c r="Q2028" s="20"/>
      <c r="R2028" s="20"/>
      <c r="S2028" s="20"/>
      <c r="T2028" s="20" t="s">
        <v>14709</v>
      </c>
      <c r="U2028" s="20" t="s">
        <v>20081</v>
      </c>
      <c r="V2028" s="20" t="s">
        <v>20081</v>
      </c>
      <c r="W2028" s="20"/>
      <c r="X2028" s="20"/>
      <c r="Y2028" s="20" t="s">
        <v>69</v>
      </c>
      <c r="Z2028" s="20"/>
      <c r="AA2028" s="20" t="s">
        <v>14844</v>
      </c>
      <c r="AB2028" s="20" t="s">
        <v>69</v>
      </c>
      <c r="AC2028" s="20" t="s">
        <v>69</v>
      </c>
      <c r="AD2028" s="20" t="s">
        <v>68</v>
      </c>
      <c r="AE2028" s="20" t="s">
        <v>20102</v>
      </c>
      <c r="AF2028" s="20" t="s">
        <v>68</v>
      </c>
      <c r="AG2028" s="20" t="s">
        <v>20076</v>
      </c>
      <c r="AH2028" s="20"/>
      <c r="AI2028" s="20" t="s">
        <v>14875</v>
      </c>
      <c r="AJ2028" s="20" t="s">
        <v>14276</v>
      </c>
      <c r="AK2028" s="20" t="s">
        <v>14276</v>
      </c>
      <c r="AL2028" s="20"/>
      <c r="AM2028" s="20" t="s">
        <v>15199</v>
      </c>
      <c r="AN2028" s="20" t="s">
        <v>105</v>
      </c>
      <c r="AO2028" s="20"/>
    </row>
    <row r="2029" spans="1:41" x14ac:dyDescent="0.2">
      <c r="A2029" s="20" t="s">
        <v>2005</v>
      </c>
      <c r="B2029" s="20" t="s">
        <v>20071</v>
      </c>
      <c r="C2029" s="20" t="s">
        <v>19878</v>
      </c>
      <c r="D2029" s="20" t="s">
        <v>571</v>
      </c>
      <c r="E2029" s="20" t="s">
        <v>2008</v>
      </c>
      <c r="F2029" s="20" t="s">
        <v>20072</v>
      </c>
      <c r="G2029" s="20" t="s">
        <v>20073</v>
      </c>
      <c r="H2029" s="20" t="s">
        <v>14694</v>
      </c>
      <c r="I2029" s="20" t="s">
        <v>20074</v>
      </c>
      <c r="J2029" s="20" t="s">
        <v>101</v>
      </c>
      <c r="K2029" s="20" t="s">
        <v>14696</v>
      </c>
      <c r="L2029" s="20" t="s">
        <v>20078</v>
      </c>
      <c r="M2029" s="20"/>
      <c r="N2029" s="20" t="s">
        <v>15258</v>
      </c>
      <c r="O2029" s="20" t="s">
        <v>14761</v>
      </c>
      <c r="P2029" s="20" t="s">
        <v>14700</v>
      </c>
      <c r="Q2029" s="20"/>
      <c r="R2029" s="20"/>
      <c r="S2029" s="20"/>
      <c r="T2029" s="20" t="s">
        <v>14704</v>
      </c>
      <c r="U2029" s="20" t="s">
        <v>15207</v>
      </c>
      <c r="V2029" s="20" t="s">
        <v>14892</v>
      </c>
      <c r="W2029" s="20"/>
      <c r="X2029" s="20"/>
      <c r="Y2029" s="20" t="s">
        <v>69</v>
      </c>
      <c r="Z2029" s="20"/>
      <c r="AA2029" s="20" t="s">
        <v>14844</v>
      </c>
      <c r="AB2029" s="20" t="s">
        <v>69</v>
      </c>
      <c r="AC2029" s="20" t="s">
        <v>69</v>
      </c>
      <c r="AD2029" s="20" t="s">
        <v>68</v>
      </c>
      <c r="AE2029" s="20" t="s">
        <v>20103</v>
      </c>
      <c r="AF2029" s="20" t="s">
        <v>69</v>
      </c>
      <c r="AG2029" s="20" t="s">
        <v>20080</v>
      </c>
      <c r="AH2029" s="20"/>
      <c r="AI2029" s="20" t="s">
        <v>14875</v>
      </c>
      <c r="AJ2029" s="20" t="s">
        <v>14276</v>
      </c>
      <c r="AK2029" s="20" t="s">
        <v>14276</v>
      </c>
      <c r="AL2029" s="20"/>
      <c r="AM2029" s="20" t="s">
        <v>15199</v>
      </c>
      <c r="AN2029" s="20" t="s">
        <v>105</v>
      </c>
      <c r="AO2029" s="20"/>
    </row>
    <row r="2030" spans="1:41" x14ac:dyDescent="0.2">
      <c r="A2030" s="20" t="s">
        <v>2005</v>
      </c>
      <c r="B2030" s="20" t="s">
        <v>20071</v>
      </c>
      <c r="C2030" s="20" t="s">
        <v>19878</v>
      </c>
      <c r="D2030" s="20" t="s">
        <v>571</v>
      </c>
      <c r="E2030" s="20" t="s">
        <v>2008</v>
      </c>
      <c r="F2030" s="20" t="s">
        <v>20072</v>
      </c>
      <c r="G2030" s="20" t="s">
        <v>20073</v>
      </c>
      <c r="H2030" s="20" t="s">
        <v>14694</v>
      </c>
      <c r="I2030" s="20" t="s">
        <v>20074</v>
      </c>
      <c r="J2030" s="20" t="s">
        <v>101</v>
      </c>
      <c r="K2030" s="20" t="s">
        <v>14696</v>
      </c>
      <c r="L2030" s="20" t="s">
        <v>20078</v>
      </c>
      <c r="M2030" s="20"/>
      <c r="N2030" s="20" t="s">
        <v>15258</v>
      </c>
      <c r="O2030" s="20" t="s">
        <v>14761</v>
      </c>
      <c r="P2030" s="20" t="s">
        <v>14700</v>
      </c>
      <c r="Q2030" s="20"/>
      <c r="R2030" s="20"/>
      <c r="S2030" s="20"/>
      <c r="T2030" s="20" t="s">
        <v>14709</v>
      </c>
      <c r="U2030" s="20" t="s">
        <v>15935</v>
      </c>
      <c r="V2030" s="20" t="s">
        <v>18844</v>
      </c>
      <c r="W2030" s="20"/>
      <c r="X2030" s="20"/>
      <c r="Y2030" s="20" t="s">
        <v>69</v>
      </c>
      <c r="Z2030" s="20"/>
      <c r="AA2030" s="20" t="s">
        <v>14844</v>
      </c>
      <c r="AB2030" s="20" t="s">
        <v>69</v>
      </c>
      <c r="AC2030" s="20" t="s">
        <v>69</v>
      </c>
      <c r="AD2030" s="20" t="s">
        <v>68</v>
      </c>
      <c r="AE2030" s="20" t="s">
        <v>20103</v>
      </c>
      <c r="AF2030" s="20" t="s">
        <v>69</v>
      </c>
      <c r="AG2030" s="20" t="s">
        <v>20080</v>
      </c>
      <c r="AH2030" s="20"/>
      <c r="AI2030" s="20" t="s">
        <v>14875</v>
      </c>
      <c r="AJ2030" s="20" t="s">
        <v>14276</v>
      </c>
      <c r="AK2030" s="20" t="s">
        <v>14276</v>
      </c>
      <c r="AL2030" s="20"/>
      <c r="AM2030" s="20" t="s">
        <v>15199</v>
      </c>
      <c r="AN2030" s="20" t="s">
        <v>105</v>
      </c>
      <c r="AO2030" s="20"/>
    </row>
    <row r="2031" spans="1:41" x14ac:dyDescent="0.2">
      <c r="A2031" s="20" t="s">
        <v>2005</v>
      </c>
      <c r="B2031" s="20" t="s">
        <v>20071</v>
      </c>
      <c r="C2031" s="20" t="s">
        <v>19878</v>
      </c>
      <c r="D2031" s="20" t="s">
        <v>571</v>
      </c>
      <c r="E2031" s="20" t="s">
        <v>2008</v>
      </c>
      <c r="F2031" s="20" t="s">
        <v>20072</v>
      </c>
      <c r="G2031" s="20" t="s">
        <v>20073</v>
      </c>
      <c r="H2031" s="20" t="s">
        <v>14694</v>
      </c>
      <c r="I2031" s="20" t="s">
        <v>20074</v>
      </c>
      <c r="J2031" s="20" t="s">
        <v>101</v>
      </c>
      <c r="K2031" s="20" t="s">
        <v>14696</v>
      </c>
      <c r="L2031" s="20" t="s">
        <v>20083</v>
      </c>
      <c r="M2031" s="20"/>
      <c r="N2031" s="20" t="s">
        <v>15258</v>
      </c>
      <c r="O2031" s="20" t="s">
        <v>14761</v>
      </c>
      <c r="P2031" s="20" t="s">
        <v>14700</v>
      </c>
      <c r="Q2031" s="20"/>
      <c r="R2031" s="20"/>
      <c r="S2031" s="20"/>
      <c r="T2031" s="20" t="s">
        <v>14704</v>
      </c>
      <c r="U2031" s="20" t="s">
        <v>15556</v>
      </c>
      <c r="V2031" s="20" t="s">
        <v>14778</v>
      </c>
      <c r="W2031" s="20"/>
      <c r="X2031" s="20"/>
      <c r="Y2031" s="20" t="s">
        <v>69</v>
      </c>
      <c r="Z2031" s="20"/>
      <c r="AA2031" s="20" t="s">
        <v>14844</v>
      </c>
      <c r="AB2031" s="20" t="s">
        <v>69</v>
      </c>
      <c r="AC2031" s="20" t="s">
        <v>69</v>
      </c>
      <c r="AD2031" s="20" t="s">
        <v>68</v>
      </c>
      <c r="AE2031" s="20" t="s">
        <v>20104</v>
      </c>
      <c r="AF2031" s="20" t="s">
        <v>69</v>
      </c>
      <c r="AG2031" s="20" t="s">
        <v>20085</v>
      </c>
      <c r="AH2031" s="20"/>
      <c r="AI2031" s="20" t="s">
        <v>14875</v>
      </c>
      <c r="AJ2031" s="20" t="s">
        <v>14276</v>
      </c>
      <c r="AK2031" s="20" t="s">
        <v>14276</v>
      </c>
      <c r="AL2031" s="20"/>
      <c r="AM2031" s="20" t="s">
        <v>15199</v>
      </c>
      <c r="AN2031" s="20" t="s">
        <v>105</v>
      </c>
      <c r="AO2031" s="20"/>
    </row>
    <row r="2032" spans="1:41" x14ac:dyDescent="0.2">
      <c r="A2032" s="20" t="s">
        <v>2005</v>
      </c>
      <c r="B2032" s="20" t="s">
        <v>20071</v>
      </c>
      <c r="C2032" s="20" t="s">
        <v>19878</v>
      </c>
      <c r="D2032" s="20" t="s">
        <v>571</v>
      </c>
      <c r="E2032" s="20" t="s">
        <v>2008</v>
      </c>
      <c r="F2032" s="20" t="s">
        <v>20072</v>
      </c>
      <c r="G2032" s="20" t="s">
        <v>20073</v>
      </c>
      <c r="H2032" s="20" t="s">
        <v>14694</v>
      </c>
      <c r="I2032" s="20" t="s">
        <v>20074</v>
      </c>
      <c r="J2032" s="20" t="s">
        <v>101</v>
      </c>
      <c r="K2032" s="20" t="s">
        <v>14696</v>
      </c>
      <c r="L2032" s="20" t="s">
        <v>20083</v>
      </c>
      <c r="M2032" s="20"/>
      <c r="N2032" s="20" t="s">
        <v>15258</v>
      </c>
      <c r="O2032" s="20" t="s">
        <v>14761</v>
      </c>
      <c r="P2032" s="20" t="s">
        <v>14700</v>
      </c>
      <c r="Q2032" s="20"/>
      <c r="R2032" s="20"/>
      <c r="S2032" s="20"/>
      <c r="T2032" s="20" t="s">
        <v>14709</v>
      </c>
      <c r="U2032" s="20" t="s">
        <v>15324</v>
      </c>
      <c r="V2032" s="20" t="s">
        <v>15852</v>
      </c>
      <c r="W2032" s="20"/>
      <c r="X2032" s="20"/>
      <c r="Y2032" s="20" t="s">
        <v>69</v>
      </c>
      <c r="Z2032" s="20"/>
      <c r="AA2032" s="20" t="s">
        <v>14844</v>
      </c>
      <c r="AB2032" s="20" t="s">
        <v>69</v>
      </c>
      <c r="AC2032" s="20" t="s">
        <v>69</v>
      </c>
      <c r="AD2032" s="20" t="s">
        <v>68</v>
      </c>
      <c r="AE2032" s="20" t="s">
        <v>20104</v>
      </c>
      <c r="AF2032" s="20" t="s">
        <v>69</v>
      </c>
      <c r="AG2032" s="20" t="s">
        <v>20085</v>
      </c>
      <c r="AH2032" s="20"/>
      <c r="AI2032" s="20" t="s">
        <v>14875</v>
      </c>
      <c r="AJ2032" s="20" t="s">
        <v>14276</v>
      </c>
      <c r="AK2032" s="20" t="s">
        <v>14276</v>
      </c>
      <c r="AL2032" s="20"/>
      <c r="AM2032" s="20" t="s">
        <v>15199</v>
      </c>
      <c r="AN2032" s="20" t="s">
        <v>105</v>
      </c>
      <c r="AO2032" s="20"/>
    </row>
    <row r="2033" spans="1:41" x14ac:dyDescent="0.2">
      <c r="A2033" s="20" t="s">
        <v>2005</v>
      </c>
      <c r="B2033" s="20" t="s">
        <v>20071</v>
      </c>
      <c r="C2033" s="20" t="s">
        <v>19878</v>
      </c>
      <c r="D2033" s="20" t="s">
        <v>571</v>
      </c>
      <c r="E2033" s="20" t="s">
        <v>2008</v>
      </c>
      <c r="F2033" s="20" t="s">
        <v>20072</v>
      </c>
      <c r="G2033" s="20" t="s">
        <v>20073</v>
      </c>
      <c r="H2033" s="20" t="s">
        <v>14694</v>
      </c>
      <c r="I2033" s="20" t="s">
        <v>20074</v>
      </c>
      <c r="J2033" s="20" t="s">
        <v>101</v>
      </c>
      <c r="K2033" s="20" t="s">
        <v>14696</v>
      </c>
      <c r="L2033" s="20" t="s">
        <v>419</v>
      </c>
      <c r="M2033" s="20"/>
      <c r="N2033" s="20" t="s">
        <v>15258</v>
      </c>
      <c r="O2033" s="20" t="s">
        <v>14761</v>
      </c>
      <c r="P2033" s="20" t="s">
        <v>14700</v>
      </c>
      <c r="Q2033" s="20"/>
      <c r="R2033" s="20"/>
      <c r="S2033" s="20"/>
      <c r="T2033" s="20" t="s">
        <v>14704</v>
      </c>
      <c r="U2033" s="20" t="s">
        <v>14796</v>
      </c>
      <c r="V2033" s="20" t="s">
        <v>14778</v>
      </c>
      <c r="W2033" s="20"/>
      <c r="X2033" s="20"/>
      <c r="Y2033" s="20" t="s">
        <v>69</v>
      </c>
      <c r="Z2033" s="20"/>
      <c r="AA2033" s="20" t="s">
        <v>14844</v>
      </c>
      <c r="AB2033" s="20" t="s">
        <v>69</v>
      </c>
      <c r="AC2033" s="20" t="s">
        <v>69</v>
      </c>
      <c r="AD2033" s="20" t="s">
        <v>68</v>
      </c>
      <c r="AE2033" s="20" t="s">
        <v>20105</v>
      </c>
      <c r="AF2033" s="20" t="s">
        <v>69</v>
      </c>
      <c r="AG2033" s="20" t="s">
        <v>20087</v>
      </c>
      <c r="AH2033" s="20"/>
      <c r="AI2033" s="20" t="s">
        <v>14875</v>
      </c>
      <c r="AJ2033" s="20" t="s">
        <v>14276</v>
      </c>
      <c r="AK2033" s="20" t="s">
        <v>14276</v>
      </c>
      <c r="AL2033" s="20"/>
      <c r="AM2033" s="20" t="s">
        <v>15199</v>
      </c>
      <c r="AN2033" s="20" t="s">
        <v>105</v>
      </c>
      <c r="AO2033" s="20"/>
    </row>
    <row r="2034" spans="1:41" x14ac:dyDescent="0.2">
      <c r="A2034" s="20" t="s">
        <v>2005</v>
      </c>
      <c r="B2034" s="20" t="s">
        <v>20071</v>
      </c>
      <c r="C2034" s="20" t="s">
        <v>19878</v>
      </c>
      <c r="D2034" s="20" t="s">
        <v>571</v>
      </c>
      <c r="E2034" s="20" t="s">
        <v>2008</v>
      </c>
      <c r="F2034" s="20" t="s">
        <v>20072</v>
      </c>
      <c r="G2034" s="20" t="s">
        <v>20073</v>
      </c>
      <c r="H2034" s="20" t="s">
        <v>14694</v>
      </c>
      <c r="I2034" s="20" t="s">
        <v>20074</v>
      </c>
      <c r="J2034" s="20" t="s">
        <v>101</v>
      </c>
      <c r="K2034" s="20" t="s">
        <v>14696</v>
      </c>
      <c r="L2034" s="20" t="s">
        <v>419</v>
      </c>
      <c r="M2034" s="20"/>
      <c r="N2034" s="20" t="s">
        <v>15258</v>
      </c>
      <c r="O2034" s="20" t="s">
        <v>14761</v>
      </c>
      <c r="P2034" s="20" t="s">
        <v>14700</v>
      </c>
      <c r="Q2034" s="20"/>
      <c r="R2034" s="20"/>
      <c r="S2034" s="20"/>
      <c r="T2034" s="20" t="s">
        <v>14709</v>
      </c>
      <c r="U2034" s="20" t="s">
        <v>20093</v>
      </c>
      <c r="V2034" s="20" t="s">
        <v>15753</v>
      </c>
      <c r="W2034" s="20"/>
      <c r="X2034" s="20"/>
      <c r="Y2034" s="20" t="s">
        <v>69</v>
      </c>
      <c r="Z2034" s="20"/>
      <c r="AA2034" s="20" t="s">
        <v>14844</v>
      </c>
      <c r="AB2034" s="20" t="s">
        <v>69</v>
      </c>
      <c r="AC2034" s="20" t="s">
        <v>69</v>
      </c>
      <c r="AD2034" s="20" t="s">
        <v>68</v>
      </c>
      <c r="AE2034" s="20" t="s">
        <v>20105</v>
      </c>
      <c r="AF2034" s="20" t="s">
        <v>69</v>
      </c>
      <c r="AG2034" s="20" t="s">
        <v>20087</v>
      </c>
      <c r="AH2034" s="20"/>
      <c r="AI2034" s="20" t="s">
        <v>14875</v>
      </c>
      <c r="AJ2034" s="20" t="s">
        <v>14276</v>
      </c>
      <c r="AK2034" s="20" t="s">
        <v>14276</v>
      </c>
      <c r="AL2034" s="20"/>
      <c r="AM2034" s="20" t="s">
        <v>15199</v>
      </c>
      <c r="AN2034" s="20" t="s">
        <v>105</v>
      </c>
      <c r="AO2034" s="20"/>
    </row>
    <row r="2035" spans="1:41" x14ac:dyDescent="0.2">
      <c r="A2035" s="20" t="s">
        <v>2112</v>
      </c>
      <c r="B2035" s="20" t="s">
        <v>20106</v>
      </c>
      <c r="C2035" s="20" t="s">
        <v>20107</v>
      </c>
      <c r="D2035" s="20" t="s">
        <v>571</v>
      </c>
      <c r="E2035" s="20" t="s">
        <v>2114</v>
      </c>
      <c r="F2035" s="20" t="s">
        <v>1037</v>
      </c>
      <c r="G2035" s="20" t="s">
        <v>20108</v>
      </c>
      <c r="H2035" s="20" t="s">
        <v>14694</v>
      </c>
      <c r="I2035" s="20" t="s">
        <v>20109</v>
      </c>
      <c r="J2035" s="20" t="s">
        <v>101</v>
      </c>
      <c r="K2035" s="20" t="s">
        <v>14696</v>
      </c>
      <c r="L2035" s="20"/>
      <c r="M2035" s="20"/>
      <c r="N2035" s="20" t="s">
        <v>14698</v>
      </c>
      <c r="O2035" s="20" t="s">
        <v>14772</v>
      </c>
      <c r="P2035" s="20" t="s">
        <v>19831</v>
      </c>
      <c r="Q2035" s="20"/>
      <c r="R2035" s="20"/>
      <c r="S2035" s="20"/>
      <c r="T2035" s="20" t="s">
        <v>14704</v>
      </c>
      <c r="U2035" s="20" t="s">
        <v>14795</v>
      </c>
      <c r="V2035" s="20" t="s">
        <v>16593</v>
      </c>
      <c r="W2035" s="20"/>
      <c r="X2035" s="20"/>
      <c r="Y2035" s="20" t="s">
        <v>69</v>
      </c>
      <c r="Z2035" s="20"/>
      <c r="AA2035" s="20" t="s">
        <v>20110</v>
      </c>
      <c r="AB2035" s="20" t="s">
        <v>69</v>
      </c>
      <c r="AC2035" s="20" t="s">
        <v>14884</v>
      </c>
      <c r="AD2035" s="20" t="s">
        <v>69</v>
      </c>
      <c r="AE2035" s="20" t="s">
        <v>20111</v>
      </c>
      <c r="AF2035" s="20" t="s">
        <v>68</v>
      </c>
      <c r="AG2035" s="20" t="s">
        <v>20112</v>
      </c>
      <c r="AH2035" s="20" t="s">
        <v>20113</v>
      </c>
      <c r="AI2035" s="20" t="s">
        <v>14887</v>
      </c>
      <c r="AJ2035" s="20"/>
      <c r="AK2035" s="20"/>
      <c r="AL2035" s="20"/>
      <c r="AM2035" s="20" t="s">
        <v>14910</v>
      </c>
      <c r="AN2035" s="20" t="s">
        <v>105</v>
      </c>
      <c r="AO2035" s="20"/>
    </row>
    <row r="2036" spans="1:41" x14ac:dyDescent="0.2">
      <c r="A2036" s="20" t="s">
        <v>2112</v>
      </c>
      <c r="B2036" s="20" t="s">
        <v>20106</v>
      </c>
      <c r="C2036" s="20" t="s">
        <v>20107</v>
      </c>
      <c r="D2036" s="20" t="s">
        <v>571</v>
      </c>
      <c r="E2036" s="20" t="s">
        <v>2114</v>
      </c>
      <c r="F2036" s="20" t="s">
        <v>1037</v>
      </c>
      <c r="G2036" s="20" t="s">
        <v>20108</v>
      </c>
      <c r="H2036" s="20" t="s">
        <v>14694</v>
      </c>
      <c r="I2036" s="20" t="s">
        <v>20109</v>
      </c>
      <c r="J2036" s="20" t="s">
        <v>101</v>
      </c>
      <c r="K2036" s="20" t="s">
        <v>14696</v>
      </c>
      <c r="L2036" s="20"/>
      <c r="M2036" s="20"/>
      <c r="N2036" s="20" t="s">
        <v>14698</v>
      </c>
      <c r="O2036" s="20" t="s">
        <v>14772</v>
      </c>
      <c r="P2036" s="20" t="s">
        <v>19831</v>
      </c>
      <c r="Q2036" s="20"/>
      <c r="R2036" s="20"/>
      <c r="S2036" s="20"/>
      <c r="T2036" s="20" t="s">
        <v>14709</v>
      </c>
      <c r="U2036" s="20" t="s">
        <v>20114</v>
      </c>
      <c r="V2036" s="20" t="s">
        <v>20115</v>
      </c>
      <c r="W2036" s="20"/>
      <c r="X2036" s="20"/>
      <c r="Y2036" s="20" t="s">
        <v>69</v>
      </c>
      <c r="Z2036" s="20"/>
      <c r="AA2036" s="20" t="s">
        <v>20110</v>
      </c>
      <c r="AB2036" s="20" t="s">
        <v>69</v>
      </c>
      <c r="AC2036" s="20" t="s">
        <v>14884</v>
      </c>
      <c r="AD2036" s="20" t="s">
        <v>69</v>
      </c>
      <c r="AE2036" s="20" t="s">
        <v>20111</v>
      </c>
      <c r="AF2036" s="20" t="s">
        <v>68</v>
      </c>
      <c r="AG2036" s="20" t="s">
        <v>20112</v>
      </c>
      <c r="AH2036" s="20" t="s">
        <v>20113</v>
      </c>
      <c r="AI2036" s="20" t="s">
        <v>14887</v>
      </c>
      <c r="AJ2036" s="20"/>
      <c r="AK2036" s="20"/>
      <c r="AL2036" s="20"/>
      <c r="AM2036" s="20" t="s">
        <v>14910</v>
      </c>
      <c r="AN2036" s="20" t="s">
        <v>105</v>
      </c>
      <c r="AO2036" s="20"/>
    </row>
    <row r="2037" spans="1:41" x14ac:dyDescent="0.2">
      <c r="A2037" s="20" t="s">
        <v>2251</v>
      </c>
      <c r="B2037" s="20" t="s">
        <v>20116</v>
      </c>
      <c r="C2037" s="20" t="s">
        <v>20117</v>
      </c>
      <c r="D2037" s="20" t="s">
        <v>445</v>
      </c>
      <c r="E2037" s="20" t="s">
        <v>2254</v>
      </c>
      <c r="F2037" s="20" t="s">
        <v>2253</v>
      </c>
      <c r="G2037" s="20" t="s">
        <v>213</v>
      </c>
      <c r="H2037" s="20" t="s">
        <v>14694</v>
      </c>
      <c r="I2037" s="20" t="s">
        <v>20118</v>
      </c>
      <c r="J2037" s="20" t="s">
        <v>101</v>
      </c>
      <c r="K2037" s="20" t="s">
        <v>14696</v>
      </c>
      <c r="L2037" s="20" t="s">
        <v>20119</v>
      </c>
      <c r="M2037" s="20"/>
      <c r="N2037" s="20" t="s">
        <v>14698</v>
      </c>
      <c r="O2037" s="20" t="s">
        <v>15195</v>
      </c>
      <c r="P2037" s="20" t="s">
        <v>14700</v>
      </c>
      <c r="Q2037" s="20"/>
      <c r="R2037" s="20"/>
      <c r="S2037" s="20"/>
      <c r="T2037" s="20" t="s">
        <v>14704</v>
      </c>
      <c r="U2037" s="20" t="s">
        <v>15661</v>
      </c>
      <c r="V2037" s="20" t="s">
        <v>14718</v>
      </c>
      <c r="W2037" s="20"/>
      <c r="X2037" s="20"/>
      <c r="Y2037" s="20" t="s">
        <v>69</v>
      </c>
      <c r="Z2037" s="20"/>
      <c r="AA2037" s="20" t="s">
        <v>20120</v>
      </c>
      <c r="AB2037" s="20" t="s">
        <v>68</v>
      </c>
      <c r="AC2037" s="20" t="s">
        <v>14884</v>
      </c>
      <c r="AD2037" s="20" t="s">
        <v>69</v>
      </c>
      <c r="AE2037" s="20" t="s">
        <v>20121</v>
      </c>
      <c r="AF2037" s="20" t="s">
        <v>68</v>
      </c>
      <c r="AG2037" s="20" t="s">
        <v>20122</v>
      </c>
      <c r="AH2037" s="20"/>
      <c r="AI2037" s="20" t="s">
        <v>14887</v>
      </c>
      <c r="AJ2037" s="20" t="s">
        <v>14276</v>
      </c>
      <c r="AK2037" s="20" t="s">
        <v>14276</v>
      </c>
      <c r="AL2037" s="20"/>
      <c r="AM2037" s="20" t="s">
        <v>15199</v>
      </c>
      <c r="AN2037" s="20" t="s">
        <v>105</v>
      </c>
      <c r="AO2037" s="20"/>
    </row>
    <row r="2038" spans="1:41" x14ac:dyDescent="0.2">
      <c r="A2038" s="20" t="s">
        <v>2251</v>
      </c>
      <c r="B2038" s="20" t="s">
        <v>20116</v>
      </c>
      <c r="C2038" s="20" t="s">
        <v>20117</v>
      </c>
      <c r="D2038" s="20" t="s">
        <v>445</v>
      </c>
      <c r="E2038" s="20" t="s">
        <v>2254</v>
      </c>
      <c r="F2038" s="20" t="s">
        <v>2253</v>
      </c>
      <c r="G2038" s="20" t="s">
        <v>213</v>
      </c>
      <c r="H2038" s="20" t="s">
        <v>14694</v>
      </c>
      <c r="I2038" s="20" t="s">
        <v>20123</v>
      </c>
      <c r="J2038" s="20" t="s">
        <v>101</v>
      </c>
      <c r="K2038" s="20" t="s">
        <v>14696</v>
      </c>
      <c r="L2038" s="20" t="s">
        <v>20119</v>
      </c>
      <c r="M2038" s="20"/>
      <c r="N2038" s="20" t="s">
        <v>14698</v>
      </c>
      <c r="O2038" s="20" t="s">
        <v>15195</v>
      </c>
      <c r="P2038" s="20" t="s">
        <v>14700</v>
      </c>
      <c r="Q2038" s="20"/>
      <c r="R2038" s="20"/>
      <c r="S2038" s="20"/>
      <c r="T2038" s="20" t="s">
        <v>14704</v>
      </c>
      <c r="U2038" s="20" t="s">
        <v>15845</v>
      </c>
      <c r="V2038" s="20" t="s">
        <v>15993</v>
      </c>
      <c r="W2038" s="20"/>
      <c r="X2038" s="20"/>
      <c r="Y2038" s="20" t="s">
        <v>69</v>
      </c>
      <c r="Z2038" s="20"/>
      <c r="AA2038" s="20" t="s">
        <v>20120</v>
      </c>
      <c r="AB2038" s="20" t="s">
        <v>68</v>
      </c>
      <c r="AC2038" s="20" t="s">
        <v>14884</v>
      </c>
      <c r="AD2038" s="20" t="s">
        <v>69</v>
      </c>
      <c r="AE2038" s="20" t="s">
        <v>20121</v>
      </c>
      <c r="AF2038" s="20" t="s">
        <v>68</v>
      </c>
      <c r="AG2038" s="20" t="s">
        <v>20122</v>
      </c>
      <c r="AH2038" s="20"/>
      <c r="AI2038" s="20" t="s">
        <v>14887</v>
      </c>
      <c r="AJ2038" s="20" t="s">
        <v>14276</v>
      </c>
      <c r="AK2038" s="20" t="s">
        <v>14276</v>
      </c>
      <c r="AL2038" s="20"/>
      <c r="AM2038" s="20" t="s">
        <v>15199</v>
      </c>
      <c r="AN2038" s="20" t="s">
        <v>105</v>
      </c>
      <c r="AO2038" s="20"/>
    </row>
    <row r="2039" spans="1:41" x14ac:dyDescent="0.2">
      <c r="A2039" s="20" t="s">
        <v>2251</v>
      </c>
      <c r="B2039" s="20" t="s">
        <v>20116</v>
      </c>
      <c r="C2039" s="20" t="s">
        <v>20117</v>
      </c>
      <c r="D2039" s="20" t="s">
        <v>445</v>
      </c>
      <c r="E2039" s="20" t="s">
        <v>2254</v>
      </c>
      <c r="F2039" s="20" t="s">
        <v>2253</v>
      </c>
      <c r="G2039" s="20" t="s">
        <v>213</v>
      </c>
      <c r="H2039" s="20" t="s">
        <v>14694</v>
      </c>
      <c r="I2039" s="20" t="s">
        <v>20124</v>
      </c>
      <c r="J2039" s="20" t="s">
        <v>101</v>
      </c>
      <c r="K2039" s="20" t="s">
        <v>14696</v>
      </c>
      <c r="L2039" s="20" t="s">
        <v>20119</v>
      </c>
      <c r="M2039" s="20"/>
      <c r="N2039" s="20" t="s">
        <v>14698</v>
      </c>
      <c r="O2039" s="20" t="s">
        <v>15195</v>
      </c>
      <c r="P2039" s="20" t="s">
        <v>14700</v>
      </c>
      <c r="Q2039" s="20"/>
      <c r="R2039" s="20"/>
      <c r="S2039" s="20"/>
      <c r="T2039" s="20" t="s">
        <v>14704</v>
      </c>
      <c r="U2039" s="20" t="s">
        <v>15870</v>
      </c>
      <c r="V2039" s="20" t="s">
        <v>15825</v>
      </c>
      <c r="W2039" s="20"/>
      <c r="X2039" s="20"/>
      <c r="Y2039" s="20" t="s">
        <v>69</v>
      </c>
      <c r="Z2039" s="20"/>
      <c r="AA2039" s="20" t="s">
        <v>20120</v>
      </c>
      <c r="AB2039" s="20" t="s">
        <v>68</v>
      </c>
      <c r="AC2039" s="20" t="s">
        <v>14884</v>
      </c>
      <c r="AD2039" s="20" t="s">
        <v>69</v>
      </c>
      <c r="AE2039" s="20" t="s">
        <v>20121</v>
      </c>
      <c r="AF2039" s="20" t="s">
        <v>68</v>
      </c>
      <c r="AG2039" s="20" t="s">
        <v>20122</v>
      </c>
      <c r="AH2039" s="20"/>
      <c r="AI2039" s="20" t="s">
        <v>14887</v>
      </c>
      <c r="AJ2039" s="20" t="s">
        <v>14276</v>
      </c>
      <c r="AK2039" s="20" t="s">
        <v>14276</v>
      </c>
      <c r="AL2039" s="20"/>
      <c r="AM2039" s="20" t="s">
        <v>15199</v>
      </c>
      <c r="AN2039" s="20" t="s">
        <v>105</v>
      </c>
      <c r="AO2039" s="20"/>
    </row>
    <row r="2040" spans="1:41" x14ac:dyDescent="0.2">
      <c r="A2040" s="20" t="s">
        <v>2251</v>
      </c>
      <c r="B2040" s="20" t="s">
        <v>20116</v>
      </c>
      <c r="C2040" s="20" t="s">
        <v>20117</v>
      </c>
      <c r="D2040" s="20" t="s">
        <v>445</v>
      </c>
      <c r="E2040" s="20" t="s">
        <v>2254</v>
      </c>
      <c r="F2040" s="20" t="s">
        <v>2253</v>
      </c>
      <c r="G2040" s="20" t="s">
        <v>213</v>
      </c>
      <c r="H2040" s="20" t="s">
        <v>14694</v>
      </c>
      <c r="I2040" s="20" t="s">
        <v>20125</v>
      </c>
      <c r="J2040" s="20" t="s">
        <v>101</v>
      </c>
      <c r="K2040" s="20" t="s">
        <v>14696</v>
      </c>
      <c r="L2040" s="20" t="s">
        <v>20119</v>
      </c>
      <c r="M2040" s="20"/>
      <c r="N2040" s="20" t="s">
        <v>14698</v>
      </c>
      <c r="O2040" s="20" t="s">
        <v>15195</v>
      </c>
      <c r="P2040" s="20" t="s">
        <v>14700</v>
      </c>
      <c r="Q2040" s="20"/>
      <c r="R2040" s="20"/>
      <c r="S2040" s="20"/>
      <c r="T2040" s="20" t="s">
        <v>14704</v>
      </c>
      <c r="U2040" s="20" t="s">
        <v>16486</v>
      </c>
      <c r="V2040" s="20" t="s">
        <v>14796</v>
      </c>
      <c r="W2040" s="20"/>
      <c r="X2040" s="20"/>
      <c r="Y2040" s="20" t="s">
        <v>69</v>
      </c>
      <c r="Z2040" s="20"/>
      <c r="AA2040" s="20" t="s">
        <v>20120</v>
      </c>
      <c r="AB2040" s="20" t="s">
        <v>68</v>
      </c>
      <c r="AC2040" s="20" t="s">
        <v>14884</v>
      </c>
      <c r="AD2040" s="20" t="s">
        <v>69</v>
      </c>
      <c r="AE2040" s="20" t="s">
        <v>20121</v>
      </c>
      <c r="AF2040" s="20" t="s">
        <v>68</v>
      </c>
      <c r="AG2040" s="20" t="s">
        <v>20122</v>
      </c>
      <c r="AH2040" s="20"/>
      <c r="AI2040" s="20" t="s">
        <v>14887</v>
      </c>
      <c r="AJ2040" s="20" t="s">
        <v>14276</v>
      </c>
      <c r="AK2040" s="20" t="s">
        <v>14276</v>
      </c>
      <c r="AL2040" s="20"/>
      <c r="AM2040" s="20" t="s">
        <v>15199</v>
      </c>
      <c r="AN2040" s="20" t="s">
        <v>105</v>
      </c>
      <c r="AO2040" s="20"/>
    </row>
    <row r="2041" spans="1:41" x14ac:dyDescent="0.2">
      <c r="A2041" s="20" t="s">
        <v>2251</v>
      </c>
      <c r="B2041" s="20" t="s">
        <v>20116</v>
      </c>
      <c r="C2041" s="20" t="s">
        <v>20117</v>
      </c>
      <c r="D2041" s="20" t="s">
        <v>445</v>
      </c>
      <c r="E2041" s="20" t="s">
        <v>2254</v>
      </c>
      <c r="F2041" s="20" t="s">
        <v>2253</v>
      </c>
      <c r="G2041" s="20" t="s">
        <v>213</v>
      </c>
      <c r="H2041" s="20" t="s">
        <v>14694</v>
      </c>
      <c r="I2041" s="20" t="s">
        <v>20126</v>
      </c>
      <c r="J2041" s="20" t="s">
        <v>101</v>
      </c>
      <c r="K2041" s="20" t="s">
        <v>14696</v>
      </c>
      <c r="L2041" s="20" t="s">
        <v>15272</v>
      </c>
      <c r="M2041" s="20"/>
      <c r="N2041" s="20" t="s">
        <v>14698</v>
      </c>
      <c r="O2041" s="20" t="s">
        <v>15195</v>
      </c>
      <c r="P2041" s="20" t="s">
        <v>14700</v>
      </c>
      <c r="Q2041" s="20"/>
      <c r="R2041" s="20"/>
      <c r="S2041" s="20"/>
      <c r="T2041" s="20" t="s">
        <v>14704</v>
      </c>
      <c r="U2041" s="20" t="s">
        <v>14816</v>
      </c>
      <c r="V2041" s="20" t="s">
        <v>15669</v>
      </c>
      <c r="W2041" s="20"/>
      <c r="X2041" s="20"/>
      <c r="Y2041" s="20" t="s">
        <v>69</v>
      </c>
      <c r="Z2041" s="20"/>
      <c r="AA2041" s="20" t="s">
        <v>20120</v>
      </c>
      <c r="AB2041" s="20" t="s">
        <v>68</v>
      </c>
      <c r="AC2041" s="20" t="s">
        <v>14884</v>
      </c>
      <c r="AD2041" s="20" t="s">
        <v>69</v>
      </c>
      <c r="AE2041" s="20" t="s">
        <v>20121</v>
      </c>
      <c r="AF2041" s="20" t="s">
        <v>69</v>
      </c>
      <c r="AG2041" s="20" t="s">
        <v>20127</v>
      </c>
      <c r="AH2041" s="20"/>
      <c r="AI2041" s="20" t="s">
        <v>14887</v>
      </c>
      <c r="AJ2041" s="20" t="s">
        <v>14276</v>
      </c>
      <c r="AK2041" s="20" t="s">
        <v>14276</v>
      </c>
      <c r="AL2041" s="20"/>
      <c r="AM2041" s="20" t="s">
        <v>15199</v>
      </c>
      <c r="AN2041" s="20" t="s">
        <v>105</v>
      </c>
      <c r="AO2041" s="20"/>
    </row>
    <row r="2042" spans="1:41" x14ac:dyDescent="0.2">
      <c r="A2042" s="20" t="s">
        <v>2251</v>
      </c>
      <c r="B2042" s="20" t="s">
        <v>20116</v>
      </c>
      <c r="C2042" s="20" t="s">
        <v>20117</v>
      </c>
      <c r="D2042" s="20" t="s">
        <v>445</v>
      </c>
      <c r="E2042" s="20" t="s">
        <v>2254</v>
      </c>
      <c r="F2042" s="20" t="s">
        <v>2253</v>
      </c>
      <c r="G2042" s="20" t="s">
        <v>213</v>
      </c>
      <c r="H2042" s="20" t="s">
        <v>14694</v>
      </c>
      <c r="I2042" s="20" t="s">
        <v>20128</v>
      </c>
      <c r="J2042" s="20" t="s">
        <v>101</v>
      </c>
      <c r="K2042" s="20" t="s">
        <v>14696</v>
      </c>
      <c r="L2042" s="20" t="s">
        <v>15272</v>
      </c>
      <c r="M2042" s="20"/>
      <c r="N2042" s="20" t="s">
        <v>14698</v>
      </c>
      <c r="O2042" s="20" t="s">
        <v>15195</v>
      </c>
      <c r="P2042" s="20" t="s">
        <v>14700</v>
      </c>
      <c r="Q2042" s="20"/>
      <c r="R2042" s="20"/>
      <c r="S2042" s="20"/>
      <c r="T2042" s="20" t="s">
        <v>14704</v>
      </c>
      <c r="U2042" s="20" t="s">
        <v>14843</v>
      </c>
      <c r="V2042" s="20" t="s">
        <v>16146</v>
      </c>
      <c r="W2042" s="20"/>
      <c r="X2042" s="20"/>
      <c r="Y2042" s="20" t="s">
        <v>69</v>
      </c>
      <c r="Z2042" s="20"/>
      <c r="AA2042" s="20" t="s">
        <v>20120</v>
      </c>
      <c r="AB2042" s="20" t="s">
        <v>68</v>
      </c>
      <c r="AC2042" s="20" t="s">
        <v>14884</v>
      </c>
      <c r="AD2042" s="20" t="s">
        <v>69</v>
      </c>
      <c r="AE2042" s="20" t="s">
        <v>20121</v>
      </c>
      <c r="AF2042" s="20" t="s">
        <v>69</v>
      </c>
      <c r="AG2042" s="20" t="s">
        <v>20127</v>
      </c>
      <c r="AH2042" s="20"/>
      <c r="AI2042" s="20" t="s">
        <v>14887</v>
      </c>
      <c r="AJ2042" s="20" t="s">
        <v>14276</v>
      </c>
      <c r="AK2042" s="20" t="s">
        <v>14276</v>
      </c>
      <c r="AL2042" s="20"/>
      <c r="AM2042" s="20" t="s">
        <v>15199</v>
      </c>
      <c r="AN2042" s="20" t="s">
        <v>105</v>
      </c>
      <c r="AO2042" s="20"/>
    </row>
    <row r="2043" spans="1:41" x14ac:dyDescent="0.2">
      <c r="A2043" s="20" t="s">
        <v>2251</v>
      </c>
      <c r="B2043" s="20" t="s">
        <v>20116</v>
      </c>
      <c r="C2043" s="20" t="s">
        <v>20117</v>
      </c>
      <c r="D2043" s="20" t="s">
        <v>445</v>
      </c>
      <c r="E2043" s="20" t="s">
        <v>2254</v>
      </c>
      <c r="F2043" s="20" t="s">
        <v>2253</v>
      </c>
      <c r="G2043" s="20" t="s">
        <v>213</v>
      </c>
      <c r="H2043" s="20" t="s">
        <v>14694</v>
      </c>
      <c r="I2043" s="20" t="s">
        <v>20129</v>
      </c>
      <c r="J2043" s="20" t="s">
        <v>101</v>
      </c>
      <c r="K2043" s="20" t="s">
        <v>14696</v>
      </c>
      <c r="L2043" s="20" t="s">
        <v>15272</v>
      </c>
      <c r="M2043" s="20"/>
      <c r="N2043" s="20" t="s">
        <v>14698</v>
      </c>
      <c r="O2043" s="20" t="s">
        <v>15195</v>
      </c>
      <c r="P2043" s="20" t="s">
        <v>14700</v>
      </c>
      <c r="Q2043" s="20"/>
      <c r="R2043" s="20"/>
      <c r="S2043" s="20"/>
      <c r="T2043" s="20" t="s">
        <v>14704</v>
      </c>
      <c r="U2043" s="20" t="s">
        <v>15860</v>
      </c>
      <c r="V2043" s="20" t="s">
        <v>15643</v>
      </c>
      <c r="W2043" s="20"/>
      <c r="X2043" s="20"/>
      <c r="Y2043" s="20" t="s">
        <v>69</v>
      </c>
      <c r="Z2043" s="20"/>
      <c r="AA2043" s="20" t="s">
        <v>20120</v>
      </c>
      <c r="AB2043" s="20" t="s">
        <v>68</v>
      </c>
      <c r="AC2043" s="20" t="s">
        <v>14884</v>
      </c>
      <c r="AD2043" s="20" t="s">
        <v>69</v>
      </c>
      <c r="AE2043" s="20" t="s">
        <v>20121</v>
      </c>
      <c r="AF2043" s="20" t="s">
        <v>69</v>
      </c>
      <c r="AG2043" s="20" t="s">
        <v>20127</v>
      </c>
      <c r="AH2043" s="20"/>
      <c r="AI2043" s="20" t="s">
        <v>14887</v>
      </c>
      <c r="AJ2043" s="20" t="s">
        <v>14276</v>
      </c>
      <c r="AK2043" s="20" t="s">
        <v>14276</v>
      </c>
      <c r="AL2043" s="20"/>
      <c r="AM2043" s="20" t="s">
        <v>15199</v>
      </c>
      <c r="AN2043" s="20" t="s">
        <v>105</v>
      </c>
      <c r="AO2043" s="20"/>
    </row>
    <row r="2044" spans="1:41" x14ac:dyDescent="0.2">
      <c r="A2044" s="20" t="s">
        <v>2251</v>
      </c>
      <c r="B2044" s="20" t="s">
        <v>20116</v>
      </c>
      <c r="C2044" s="20" t="s">
        <v>20117</v>
      </c>
      <c r="D2044" s="20" t="s">
        <v>445</v>
      </c>
      <c r="E2044" s="20" t="s">
        <v>2254</v>
      </c>
      <c r="F2044" s="20" t="s">
        <v>2253</v>
      </c>
      <c r="G2044" s="20" t="s">
        <v>213</v>
      </c>
      <c r="H2044" s="20" t="s">
        <v>14694</v>
      </c>
      <c r="I2044" s="20" t="s">
        <v>20130</v>
      </c>
      <c r="J2044" s="20" t="s">
        <v>101</v>
      </c>
      <c r="K2044" s="20" t="s">
        <v>14696</v>
      </c>
      <c r="L2044" s="20" t="s">
        <v>15272</v>
      </c>
      <c r="M2044" s="20"/>
      <c r="N2044" s="20" t="s">
        <v>14698</v>
      </c>
      <c r="O2044" s="20" t="s">
        <v>15195</v>
      </c>
      <c r="P2044" s="20" t="s">
        <v>14700</v>
      </c>
      <c r="Q2044" s="20"/>
      <c r="R2044" s="20"/>
      <c r="S2044" s="20"/>
      <c r="T2044" s="20" t="s">
        <v>14704</v>
      </c>
      <c r="U2044" s="20" t="s">
        <v>16486</v>
      </c>
      <c r="V2044" s="20" t="s">
        <v>15207</v>
      </c>
      <c r="W2044" s="20"/>
      <c r="X2044" s="20"/>
      <c r="Y2044" s="20" t="s">
        <v>69</v>
      </c>
      <c r="Z2044" s="20"/>
      <c r="AA2044" s="20" t="s">
        <v>15459</v>
      </c>
      <c r="AB2044" s="20" t="s">
        <v>68</v>
      </c>
      <c r="AC2044" s="20" t="s">
        <v>14884</v>
      </c>
      <c r="AD2044" s="20" t="s">
        <v>69</v>
      </c>
      <c r="AE2044" s="20" t="s">
        <v>20121</v>
      </c>
      <c r="AF2044" s="20" t="s">
        <v>69</v>
      </c>
      <c r="AG2044" s="20" t="s">
        <v>20127</v>
      </c>
      <c r="AH2044" s="20"/>
      <c r="AI2044" s="20" t="s">
        <v>14887</v>
      </c>
      <c r="AJ2044" s="20" t="s">
        <v>14276</v>
      </c>
      <c r="AK2044" s="20" t="s">
        <v>14276</v>
      </c>
      <c r="AL2044" s="20"/>
      <c r="AM2044" s="20" t="s">
        <v>15199</v>
      </c>
      <c r="AN2044" s="20" t="s">
        <v>105</v>
      </c>
      <c r="AO2044" s="20"/>
    </row>
    <row r="2045" spans="1:41" x14ac:dyDescent="0.2">
      <c r="A2045" s="20" t="s">
        <v>2251</v>
      </c>
      <c r="B2045" s="20" t="s">
        <v>20116</v>
      </c>
      <c r="C2045" s="20" t="s">
        <v>20117</v>
      </c>
      <c r="D2045" s="20" t="s">
        <v>445</v>
      </c>
      <c r="E2045" s="20" t="s">
        <v>2254</v>
      </c>
      <c r="F2045" s="20" t="s">
        <v>2253</v>
      </c>
      <c r="G2045" s="20" t="s">
        <v>213</v>
      </c>
      <c r="H2045" s="20" t="s">
        <v>14694</v>
      </c>
      <c r="I2045" s="20" t="s">
        <v>20131</v>
      </c>
      <c r="J2045" s="20" t="s">
        <v>101</v>
      </c>
      <c r="K2045" s="20" t="s">
        <v>14696</v>
      </c>
      <c r="L2045" s="20" t="s">
        <v>15272</v>
      </c>
      <c r="M2045" s="20"/>
      <c r="N2045" s="20" t="s">
        <v>14698</v>
      </c>
      <c r="O2045" s="20" t="s">
        <v>15195</v>
      </c>
      <c r="P2045" s="20" t="s">
        <v>14700</v>
      </c>
      <c r="Q2045" s="20"/>
      <c r="R2045" s="20"/>
      <c r="S2045" s="20"/>
      <c r="T2045" s="20" t="s">
        <v>14704</v>
      </c>
      <c r="U2045" s="20" t="s">
        <v>14812</v>
      </c>
      <c r="V2045" s="20" t="s">
        <v>15665</v>
      </c>
      <c r="W2045" s="20"/>
      <c r="X2045" s="20"/>
      <c r="Y2045" s="20" t="s">
        <v>69</v>
      </c>
      <c r="Z2045" s="20"/>
      <c r="AA2045" s="20" t="s">
        <v>20120</v>
      </c>
      <c r="AB2045" s="20" t="s">
        <v>68</v>
      </c>
      <c r="AC2045" s="20" t="s">
        <v>14884</v>
      </c>
      <c r="AD2045" s="20" t="s">
        <v>69</v>
      </c>
      <c r="AE2045" s="20" t="s">
        <v>20132</v>
      </c>
      <c r="AF2045" s="20" t="s">
        <v>69</v>
      </c>
      <c r="AG2045" s="20" t="s">
        <v>20133</v>
      </c>
      <c r="AH2045" s="20"/>
      <c r="AI2045" s="20" t="s">
        <v>14887</v>
      </c>
      <c r="AJ2045" s="20" t="s">
        <v>14276</v>
      </c>
      <c r="AK2045" s="20" t="s">
        <v>14276</v>
      </c>
      <c r="AL2045" s="20"/>
      <c r="AM2045" s="20" t="s">
        <v>15199</v>
      </c>
      <c r="AN2045" s="20" t="s">
        <v>105</v>
      </c>
      <c r="AO2045" s="20"/>
    </row>
    <row r="2046" spans="1:41" x14ac:dyDescent="0.2">
      <c r="A2046" s="20" t="s">
        <v>2251</v>
      </c>
      <c r="B2046" s="20" t="s">
        <v>20116</v>
      </c>
      <c r="C2046" s="20" t="s">
        <v>20117</v>
      </c>
      <c r="D2046" s="20" t="s">
        <v>445</v>
      </c>
      <c r="E2046" s="20" t="s">
        <v>2254</v>
      </c>
      <c r="F2046" s="20" t="s">
        <v>2253</v>
      </c>
      <c r="G2046" s="20" t="s">
        <v>213</v>
      </c>
      <c r="H2046" s="20" t="s">
        <v>14694</v>
      </c>
      <c r="I2046" s="20" t="s">
        <v>20134</v>
      </c>
      <c r="J2046" s="20" t="s">
        <v>101</v>
      </c>
      <c r="K2046" s="20" t="s">
        <v>14696</v>
      </c>
      <c r="L2046" s="20" t="s">
        <v>15272</v>
      </c>
      <c r="M2046" s="20"/>
      <c r="N2046" s="20" t="s">
        <v>14698</v>
      </c>
      <c r="O2046" s="20" t="s">
        <v>15195</v>
      </c>
      <c r="P2046" s="20" t="s">
        <v>14700</v>
      </c>
      <c r="Q2046" s="20"/>
      <c r="R2046" s="20"/>
      <c r="S2046" s="20"/>
      <c r="T2046" s="20" t="s">
        <v>14704</v>
      </c>
      <c r="U2046" s="20" t="s">
        <v>15585</v>
      </c>
      <c r="V2046" s="20" t="s">
        <v>16146</v>
      </c>
      <c r="W2046" s="20"/>
      <c r="X2046" s="20"/>
      <c r="Y2046" s="20" t="s">
        <v>69</v>
      </c>
      <c r="Z2046" s="20"/>
      <c r="AA2046" s="20" t="s">
        <v>15459</v>
      </c>
      <c r="AB2046" s="20" t="s">
        <v>68</v>
      </c>
      <c r="AC2046" s="20" t="s">
        <v>14884</v>
      </c>
      <c r="AD2046" s="20" t="s">
        <v>69</v>
      </c>
      <c r="AE2046" s="20" t="s">
        <v>20132</v>
      </c>
      <c r="AF2046" s="20" t="s">
        <v>69</v>
      </c>
      <c r="AG2046" s="20" t="s">
        <v>20133</v>
      </c>
      <c r="AH2046" s="20"/>
      <c r="AI2046" s="20" t="s">
        <v>14887</v>
      </c>
      <c r="AJ2046" s="20" t="s">
        <v>14276</v>
      </c>
      <c r="AK2046" s="20" t="s">
        <v>14276</v>
      </c>
      <c r="AL2046" s="20"/>
      <c r="AM2046" s="20" t="s">
        <v>15199</v>
      </c>
      <c r="AN2046" s="20" t="s">
        <v>105</v>
      </c>
      <c r="AO2046" s="20"/>
    </row>
    <row r="2047" spans="1:41" x14ac:dyDescent="0.2">
      <c r="A2047" s="20" t="s">
        <v>2251</v>
      </c>
      <c r="B2047" s="20" t="s">
        <v>20116</v>
      </c>
      <c r="C2047" s="20" t="s">
        <v>20117</v>
      </c>
      <c r="D2047" s="20" t="s">
        <v>445</v>
      </c>
      <c r="E2047" s="20" t="s">
        <v>2254</v>
      </c>
      <c r="F2047" s="20" t="s">
        <v>2253</v>
      </c>
      <c r="G2047" s="20" t="s">
        <v>213</v>
      </c>
      <c r="H2047" s="20" t="s">
        <v>14694</v>
      </c>
      <c r="I2047" s="20" t="s">
        <v>20135</v>
      </c>
      <c r="J2047" s="20" t="s">
        <v>101</v>
      </c>
      <c r="K2047" s="20" t="s">
        <v>14696</v>
      </c>
      <c r="L2047" s="20" t="s">
        <v>15272</v>
      </c>
      <c r="M2047" s="20"/>
      <c r="N2047" s="20" t="s">
        <v>14698</v>
      </c>
      <c r="O2047" s="20" t="s">
        <v>15195</v>
      </c>
      <c r="P2047" s="20" t="s">
        <v>14700</v>
      </c>
      <c r="Q2047" s="20"/>
      <c r="R2047" s="20"/>
      <c r="S2047" s="20"/>
      <c r="T2047" s="20" t="s">
        <v>14704</v>
      </c>
      <c r="U2047" s="20" t="s">
        <v>16486</v>
      </c>
      <c r="V2047" s="20" t="s">
        <v>16733</v>
      </c>
      <c r="W2047" s="20"/>
      <c r="X2047" s="20"/>
      <c r="Y2047" s="20" t="s">
        <v>69</v>
      </c>
      <c r="Z2047" s="20"/>
      <c r="AA2047" s="20" t="s">
        <v>20120</v>
      </c>
      <c r="AB2047" s="20" t="s">
        <v>68</v>
      </c>
      <c r="AC2047" s="20" t="s">
        <v>14884</v>
      </c>
      <c r="AD2047" s="20" t="s">
        <v>69</v>
      </c>
      <c r="AE2047" s="20" t="s">
        <v>20132</v>
      </c>
      <c r="AF2047" s="20" t="s">
        <v>69</v>
      </c>
      <c r="AG2047" s="20" t="s">
        <v>20133</v>
      </c>
      <c r="AH2047" s="20"/>
      <c r="AI2047" s="20" t="s">
        <v>14887</v>
      </c>
      <c r="AJ2047" s="20" t="s">
        <v>14276</v>
      </c>
      <c r="AK2047" s="20" t="s">
        <v>14276</v>
      </c>
      <c r="AL2047" s="20"/>
      <c r="AM2047" s="20" t="s">
        <v>15199</v>
      </c>
      <c r="AN2047" s="20" t="s">
        <v>105</v>
      </c>
      <c r="AO2047" s="20"/>
    </row>
    <row r="2048" spans="1:41" x14ac:dyDescent="0.2">
      <c r="A2048" s="20" t="s">
        <v>2251</v>
      </c>
      <c r="B2048" s="20" t="s">
        <v>20116</v>
      </c>
      <c r="C2048" s="20" t="s">
        <v>20117</v>
      </c>
      <c r="D2048" s="20" t="s">
        <v>445</v>
      </c>
      <c r="E2048" s="20" t="s">
        <v>2254</v>
      </c>
      <c r="F2048" s="20" t="s">
        <v>2253</v>
      </c>
      <c r="G2048" s="20" t="s">
        <v>213</v>
      </c>
      <c r="H2048" s="20" t="s">
        <v>14694</v>
      </c>
      <c r="I2048" s="20" t="s">
        <v>20136</v>
      </c>
      <c r="J2048" s="20" t="s">
        <v>101</v>
      </c>
      <c r="K2048" s="20" t="s">
        <v>14696</v>
      </c>
      <c r="L2048" s="20" t="s">
        <v>15272</v>
      </c>
      <c r="M2048" s="20"/>
      <c r="N2048" s="20" t="s">
        <v>14698</v>
      </c>
      <c r="O2048" s="20" t="s">
        <v>15195</v>
      </c>
      <c r="P2048" s="20" t="s">
        <v>14700</v>
      </c>
      <c r="Q2048" s="20"/>
      <c r="R2048" s="20"/>
      <c r="S2048" s="20"/>
      <c r="T2048" s="20" t="s">
        <v>14704</v>
      </c>
      <c r="U2048" s="20" t="s">
        <v>15479</v>
      </c>
      <c r="V2048" s="20" t="s">
        <v>16308</v>
      </c>
      <c r="W2048" s="20"/>
      <c r="X2048" s="20"/>
      <c r="Y2048" s="20" t="s">
        <v>69</v>
      </c>
      <c r="Z2048" s="20"/>
      <c r="AA2048" s="20" t="s">
        <v>20120</v>
      </c>
      <c r="AB2048" s="20" t="s">
        <v>68</v>
      </c>
      <c r="AC2048" s="20" t="s">
        <v>14884</v>
      </c>
      <c r="AD2048" s="20" t="s">
        <v>69</v>
      </c>
      <c r="AE2048" s="20" t="s">
        <v>20132</v>
      </c>
      <c r="AF2048" s="20" t="s">
        <v>69</v>
      </c>
      <c r="AG2048" s="20" t="s">
        <v>20133</v>
      </c>
      <c r="AH2048" s="20"/>
      <c r="AI2048" s="20" t="s">
        <v>14887</v>
      </c>
      <c r="AJ2048" s="20" t="s">
        <v>14276</v>
      </c>
      <c r="AK2048" s="20" t="s">
        <v>14276</v>
      </c>
      <c r="AL2048" s="20"/>
      <c r="AM2048" s="20" t="s">
        <v>15199</v>
      </c>
      <c r="AN2048" s="20" t="s">
        <v>105</v>
      </c>
      <c r="AO2048" s="20"/>
    </row>
    <row r="2049" spans="1:41" x14ac:dyDescent="0.2">
      <c r="A2049" s="20" t="s">
        <v>2251</v>
      </c>
      <c r="B2049" s="20" t="s">
        <v>20116</v>
      </c>
      <c r="C2049" s="20" t="s">
        <v>20117</v>
      </c>
      <c r="D2049" s="20" t="s">
        <v>445</v>
      </c>
      <c r="E2049" s="20" t="s">
        <v>2254</v>
      </c>
      <c r="F2049" s="20" t="s">
        <v>2253</v>
      </c>
      <c r="G2049" s="20" t="s">
        <v>213</v>
      </c>
      <c r="H2049" s="20" t="s">
        <v>14694</v>
      </c>
      <c r="I2049" s="20" t="s">
        <v>20130</v>
      </c>
      <c r="J2049" s="20" t="s">
        <v>101</v>
      </c>
      <c r="K2049" s="20" t="s">
        <v>14696</v>
      </c>
      <c r="L2049" s="20" t="s">
        <v>15272</v>
      </c>
      <c r="M2049" s="20"/>
      <c r="N2049" s="20" t="s">
        <v>14698</v>
      </c>
      <c r="O2049" s="20" t="s">
        <v>15195</v>
      </c>
      <c r="P2049" s="20" t="s">
        <v>14700</v>
      </c>
      <c r="Q2049" s="20"/>
      <c r="R2049" s="20"/>
      <c r="S2049" s="20"/>
      <c r="T2049" s="20" t="s">
        <v>14704</v>
      </c>
      <c r="U2049" s="20" t="s">
        <v>16308</v>
      </c>
      <c r="V2049" s="20" t="s">
        <v>14812</v>
      </c>
      <c r="W2049" s="20"/>
      <c r="X2049" s="20"/>
      <c r="Y2049" s="20" t="s">
        <v>69</v>
      </c>
      <c r="Z2049" s="20"/>
      <c r="AA2049" s="20" t="s">
        <v>14844</v>
      </c>
      <c r="AB2049" s="20" t="s">
        <v>69</v>
      </c>
      <c r="AC2049" s="20" t="s">
        <v>14884</v>
      </c>
      <c r="AD2049" s="20" t="s">
        <v>69</v>
      </c>
      <c r="AE2049" s="20" t="s">
        <v>20137</v>
      </c>
      <c r="AF2049" s="20" t="s">
        <v>69</v>
      </c>
      <c r="AG2049" s="20" t="s">
        <v>20138</v>
      </c>
      <c r="AH2049" s="20"/>
      <c r="AI2049" s="20" t="s">
        <v>14887</v>
      </c>
      <c r="AJ2049" s="20" t="s">
        <v>14276</v>
      </c>
      <c r="AK2049" s="20" t="s">
        <v>14276</v>
      </c>
      <c r="AL2049" s="20"/>
      <c r="AM2049" s="20" t="s">
        <v>15199</v>
      </c>
      <c r="AN2049" s="20" t="s">
        <v>105</v>
      </c>
      <c r="AO2049" s="20"/>
    </row>
    <row r="2050" spans="1:41" x14ac:dyDescent="0.2">
      <c r="A2050" s="20" t="s">
        <v>2251</v>
      </c>
      <c r="B2050" s="20" t="s">
        <v>20116</v>
      </c>
      <c r="C2050" s="20" t="s">
        <v>20117</v>
      </c>
      <c r="D2050" s="20" t="s">
        <v>445</v>
      </c>
      <c r="E2050" s="20" t="s">
        <v>2254</v>
      </c>
      <c r="F2050" s="20" t="s">
        <v>2253</v>
      </c>
      <c r="G2050" s="20" t="s">
        <v>213</v>
      </c>
      <c r="H2050" s="20" t="s">
        <v>14694</v>
      </c>
      <c r="I2050" s="20" t="s">
        <v>20130</v>
      </c>
      <c r="J2050" s="20" t="s">
        <v>101</v>
      </c>
      <c r="K2050" s="20" t="s">
        <v>14696</v>
      </c>
      <c r="L2050" s="20" t="s">
        <v>15272</v>
      </c>
      <c r="M2050" s="20"/>
      <c r="N2050" s="20" t="s">
        <v>14698</v>
      </c>
      <c r="O2050" s="20" t="s">
        <v>15195</v>
      </c>
      <c r="P2050" s="20" t="s">
        <v>14700</v>
      </c>
      <c r="Q2050" s="20"/>
      <c r="R2050" s="20"/>
      <c r="S2050" s="20"/>
      <c r="T2050" s="20" t="s">
        <v>14709</v>
      </c>
      <c r="U2050" s="20" t="s">
        <v>20139</v>
      </c>
      <c r="V2050" s="20" t="s">
        <v>20140</v>
      </c>
      <c r="W2050" s="20"/>
      <c r="X2050" s="20"/>
      <c r="Y2050" s="20" t="s">
        <v>69</v>
      </c>
      <c r="Z2050" s="20"/>
      <c r="AA2050" s="20" t="s">
        <v>14844</v>
      </c>
      <c r="AB2050" s="20" t="s">
        <v>69</v>
      </c>
      <c r="AC2050" s="20" t="s">
        <v>14884</v>
      </c>
      <c r="AD2050" s="20" t="s">
        <v>69</v>
      </c>
      <c r="AE2050" s="20" t="s">
        <v>20137</v>
      </c>
      <c r="AF2050" s="20" t="s">
        <v>69</v>
      </c>
      <c r="AG2050" s="20" t="s">
        <v>20138</v>
      </c>
      <c r="AH2050" s="20"/>
      <c r="AI2050" s="20" t="s">
        <v>14887</v>
      </c>
      <c r="AJ2050" s="20" t="s">
        <v>14276</v>
      </c>
      <c r="AK2050" s="20" t="s">
        <v>14276</v>
      </c>
      <c r="AL2050" s="20"/>
      <c r="AM2050" s="20" t="s">
        <v>15199</v>
      </c>
      <c r="AN2050" s="20" t="s">
        <v>105</v>
      </c>
      <c r="AO2050" s="20"/>
    </row>
    <row r="2051" spans="1:41" x14ac:dyDescent="0.2">
      <c r="A2051" s="20" t="s">
        <v>2379</v>
      </c>
      <c r="B2051" s="20" t="s">
        <v>20141</v>
      </c>
      <c r="C2051" s="20" t="s">
        <v>20142</v>
      </c>
      <c r="D2051" s="20" t="s">
        <v>571</v>
      </c>
      <c r="E2051" s="20" t="s">
        <v>2381</v>
      </c>
      <c r="F2051" s="20" t="s">
        <v>2292</v>
      </c>
      <c r="G2051" s="20" t="s">
        <v>20143</v>
      </c>
      <c r="H2051" s="20" t="s">
        <v>14730</v>
      </c>
      <c r="I2051" s="20" t="s">
        <v>20144</v>
      </c>
      <c r="J2051" s="20" t="s">
        <v>102</v>
      </c>
      <c r="K2051" s="20" t="s">
        <v>14696</v>
      </c>
      <c r="L2051" s="20" t="s">
        <v>20145</v>
      </c>
      <c r="M2051" s="20"/>
      <c r="N2051" s="20" t="s">
        <v>14889</v>
      </c>
      <c r="O2051" s="20" t="s">
        <v>14772</v>
      </c>
      <c r="P2051" s="20" t="s">
        <v>14787</v>
      </c>
      <c r="Q2051" s="20"/>
      <c r="R2051" s="20"/>
      <c r="S2051" s="20"/>
      <c r="T2051" s="20" t="s">
        <v>14737</v>
      </c>
      <c r="U2051" s="20" t="s">
        <v>16854</v>
      </c>
      <c r="V2051" s="20" t="s">
        <v>20146</v>
      </c>
      <c r="W2051" s="20" t="s">
        <v>15221</v>
      </c>
      <c r="X2051" s="20" t="s">
        <v>20147</v>
      </c>
      <c r="Y2051" s="20" t="s">
        <v>69</v>
      </c>
      <c r="Z2051" s="20"/>
      <c r="AA2051" s="20" t="s">
        <v>20148</v>
      </c>
      <c r="AB2051" s="20" t="s">
        <v>69</v>
      </c>
      <c r="AC2051" s="20" t="s">
        <v>68</v>
      </c>
      <c r="AD2051" s="20" t="s">
        <v>69</v>
      </c>
      <c r="AE2051" s="20" t="s">
        <v>20149</v>
      </c>
      <c r="AF2051" s="20" t="s">
        <v>68</v>
      </c>
      <c r="AG2051" s="20" t="s">
        <v>20150</v>
      </c>
      <c r="AH2051" s="20"/>
      <c r="AI2051" s="20" t="s">
        <v>14875</v>
      </c>
      <c r="AJ2051" s="20" t="s">
        <v>20151</v>
      </c>
      <c r="AK2051" s="20" t="s">
        <v>14229</v>
      </c>
      <c r="AL2051" s="20" t="s">
        <v>20152</v>
      </c>
      <c r="AM2051" s="20" t="s">
        <v>14910</v>
      </c>
      <c r="AN2051" s="20" t="s">
        <v>105</v>
      </c>
      <c r="AO2051" s="20"/>
    </row>
    <row r="2052" spans="1:41" x14ac:dyDescent="0.2">
      <c r="A2052" s="20" t="s">
        <v>2379</v>
      </c>
      <c r="B2052" s="20" t="s">
        <v>20141</v>
      </c>
      <c r="C2052" s="20" t="s">
        <v>20142</v>
      </c>
      <c r="D2052" s="20" t="s">
        <v>571</v>
      </c>
      <c r="E2052" s="20" t="s">
        <v>2381</v>
      </c>
      <c r="F2052" s="20" t="s">
        <v>2292</v>
      </c>
      <c r="G2052" s="20" t="s">
        <v>20143</v>
      </c>
      <c r="H2052" s="20" t="s">
        <v>14730</v>
      </c>
      <c r="I2052" s="20" t="s">
        <v>20144</v>
      </c>
      <c r="J2052" s="20" t="s">
        <v>102</v>
      </c>
      <c r="K2052" s="20" t="s">
        <v>14696</v>
      </c>
      <c r="L2052" s="20" t="s">
        <v>20145</v>
      </c>
      <c r="M2052" s="20"/>
      <c r="N2052" s="20" t="s">
        <v>14889</v>
      </c>
      <c r="O2052" s="20" t="s">
        <v>14772</v>
      </c>
      <c r="P2052" s="20" t="s">
        <v>14787</v>
      </c>
      <c r="Q2052" s="20"/>
      <c r="R2052" s="20"/>
      <c r="S2052" s="20"/>
      <c r="T2052" s="20" t="s">
        <v>14737</v>
      </c>
      <c r="U2052" s="20" t="s">
        <v>15220</v>
      </c>
      <c r="V2052" s="20" t="s">
        <v>20153</v>
      </c>
      <c r="W2052" s="20" t="s">
        <v>15221</v>
      </c>
      <c r="X2052" s="20" t="s">
        <v>19318</v>
      </c>
      <c r="Y2052" s="20" t="s">
        <v>69</v>
      </c>
      <c r="Z2052" s="20"/>
      <c r="AA2052" s="20" t="s">
        <v>20148</v>
      </c>
      <c r="AB2052" s="20" t="s">
        <v>69</v>
      </c>
      <c r="AC2052" s="20" t="s">
        <v>68</v>
      </c>
      <c r="AD2052" s="20" t="s">
        <v>69</v>
      </c>
      <c r="AE2052" s="20" t="s">
        <v>20154</v>
      </c>
      <c r="AF2052" s="20" t="s">
        <v>69</v>
      </c>
      <c r="AG2052" s="20" t="s">
        <v>20155</v>
      </c>
      <c r="AH2052" s="20"/>
      <c r="AI2052" s="20" t="s">
        <v>14875</v>
      </c>
      <c r="AJ2052" s="20" t="s">
        <v>20151</v>
      </c>
      <c r="AK2052" s="20" t="s">
        <v>14229</v>
      </c>
      <c r="AL2052" s="20" t="s">
        <v>20152</v>
      </c>
      <c r="AM2052" s="20" t="s">
        <v>14910</v>
      </c>
      <c r="AN2052" s="20" t="s">
        <v>105</v>
      </c>
      <c r="AO2052" s="20"/>
    </row>
    <row r="2053" spans="1:41" x14ac:dyDescent="0.2">
      <c r="A2053" s="20" t="s">
        <v>2379</v>
      </c>
      <c r="B2053" s="20" t="s">
        <v>20141</v>
      </c>
      <c r="C2053" s="20" t="s">
        <v>20142</v>
      </c>
      <c r="D2053" s="20" t="s">
        <v>571</v>
      </c>
      <c r="E2053" s="20" t="s">
        <v>2381</v>
      </c>
      <c r="F2053" s="20" t="s">
        <v>2292</v>
      </c>
      <c r="G2053" s="20" t="s">
        <v>20143</v>
      </c>
      <c r="H2053" s="20" t="s">
        <v>14730</v>
      </c>
      <c r="I2053" s="20" t="s">
        <v>20144</v>
      </c>
      <c r="J2053" s="20" t="s">
        <v>102</v>
      </c>
      <c r="K2053" s="20" t="s">
        <v>14696</v>
      </c>
      <c r="L2053" s="20" t="s">
        <v>20145</v>
      </c>
      <c r="M2053" s="20"/>
      <c r="N2053" s="20" t="s">
        <v>14698</v>
      </c>
      <c r="O2053" s="20" t="s">
        <v>14772</v>
      </c>
      <c r="P2053" s="20" t="s">
        <v>14787</v>
      </c>
      <c r="Q2053" s="20"/>
      <c r="R2053" s="20"/>
      <c r="S2053" s="20"/>
      <c r="T2053" s="20" t="s">
        <v>14737</v>
      </c>
      <c r="U2053" s="20" t="s">
        <v>15479</v>
      </c>
      <c r="V2053" s="20" t="s">
        <v>20156</v>
      </c>
      <c r="W2053" s="20" t="s">
        <v>15993</v>
      </c>
      <c r="X2053" s="20" t="s">
        <v>20157</v>
      </c>
      <c r="Y2053" s="20" t="s">
        <v>69</v>
      </c>
      <c r="Z2053" s="20"/>
      <c r="AA2053" s="20" t="s">
        <v>20148</v>
      </c>
      <c r="AB2053" s="20" t="s">
        <v>69</v>
      </c>
      <c r="AC2053" s="20" t="s">
        <v>68</v>
      </c>
      <c r="AD2053" s="20" t="s">
        <v>69</v>
      </c>
      <c r="AE2053" s="20" t="s">
        <v>20158</v>
      </c>
      <c r="AF2053" s="20" t="s">
        <v>68</v>
      </c>
      <c r="AG2053" s="20" t="s">
        <v>20159</v>
      </c>
      <c r="AH2053" s="20"/>
      <c r="AI2053" s="20" t="s">
        <v>14875</v>
      </c>
      <c r="AJ2053" s="20" t="s">
        <v>20151</v>
      </c>
      <c r="AK2053" s="20" t="s">
        <v>14229</v>
      </c>
      <c r="AL2053" s="20" t="s">
        <v>20152</v>
      </c>
      <c r="AM2053" s="20" t="s">
        <v>14910</v>
      </c>
      <c r="AN2053" s="20" t="s">
        <v>105</v>
      </c>
      <c r="AO2053" s="20"/>
    </row>
    <row r="2054" spans="1:41" x14ac:dyDescent="0.2">
      <c r="A2054" s="20" t="s">
        <v>2379</v>
      </c>
      <c r="B2054" s="20" t="s">
        <v>20141</v>
      </c>
      <c r="C2054" s="20" t="s">
        <v>20142</v>
      </c>
      <c r="D2054" s="20" t="s">
        <v>571</v>
      </c>
      <c r="E2054" s="20" t="s">
        <v>2381</v>
      </c>
      <c r="F2054" s="20" t="s">
        <v>2292</v>
      </c>
      <c r="G2054" s="20" t="s">
        <v>20143</v>
      </c>
      <c r="H2054" s="20" t="s">
        <v>14730</v>
      </c>
      <c r="I2054" s="20" t="s">
        <v>20144</v>
      </c>
      <c r="J2054" s="20" t="s">
        <v>102</v>
      </c>
      <c r="K2054" s="20" t="s">
        <v>14696</v>
      </c>
      <c r="L2054" s="20" t="s">
        <v>20145</v>
      </c>
      <c r="M2054" s="20"/>
      <c r="N2054" s="20" t="s">
        <v>14698</v>
      </c>
      <c r="O2054" s="20" t="s">
        <v>14772</v>
      </c>
      <c r="P2054" s="20" t="s">
        <v>14787</v>
      </c>
      <c r="Q2054" s="20"/>
      <c r="R2054" s="20"/>
      <c r="S2054" s="20"/>
      <c r="T2054" s="20" t="s">
        <v>14737</v>
      </c>
      <c r="U2054" s="20" t="s">
        <v>20160</v>
      </c>
      <c r="V2054" s="20" t="s">
        <v>20161</v>
      </c>
      <c r="W2054" s="20" t="s">
        <v>19435</v>
      </c>
      <c r="X2054" s="20" t="s">
        <v>20162</v>
      </c>
      <c r="Y2054" s="20" t="s">
        <v>69</v>
      </c>
      <c r="Z2054" s="20"/>
      <c r="AA2054" s="20" t="s">
        <v>20148</v>
      </c>
      <c r="AB2054" s="20" t="s">
        <v>69</v>
      </c>
      <c r="AC2054" s="20" t="s">
        <v>68</v>
      </c>
      <c r="AD2054" s="20" t="s">
        <v>69</v>
      </c>
      <c r="AE2054" s="20" t="s">
        <v>20163</v>
      </c>
      <c r="AF2054" s="20" t="s">
        <v>69</v>
      </c>
      <c r="AG2054" s="20" t="s">
        <v>20164</v>
      </c>
      <c r="AH2054" s="20"/>
      <c r="AI2054" s="20" t="s">
        <v>14875</v>
      </c>
      <c r="AJ2054" s="20" t="s">
        <v>20151</v>
      </c>
      <c r="AK2054" s="20" t="s">
        <v>14229</v>
      </c>
      <c r="AL2054" s="20" t="s">
        <v>20152</v>
      </c>
      <c r="AM2054" s="20" t="s">
        <v>14910</v>
      </c>
      <c r="AN2054" s="20" t="s">
        <v>105</v>
      </c>
      <c r="AO2054" s="20"/>
    </row>
    <row r="2055" spans="1:41" x14ac:dyDescent="0.2">
      <c r="A2055" s="20" t="s">
        <v>2383</v>
      </c>
      <c r="B2055" s="20" t="s">
        <v>20165</v>
      </c>
      <c r="C2055" s="20" t="s">
        <v>15747</v>
      </c>
      <c r="D2055" s="20" t="s">
        <v>571</v>
      </c>
      <c r="E2055" s="20" t="s">
        <v>2385</v>
      </c>
      <c r="F2055" s="20" t="s">
        <v>528</v>
      </c>
      <c r="G2055" s="20" t="s">
        <v>20166</v>
      </c>
      <c r="H2055" s="20" t="s">
        <v>14694</v>
      </c>
      <c r="I2055" s="20" t="s">
        <v>20167</v>
      </c>
      <c r="J2055" s="20" t="s">
        <v>101</v>
      </c>
      <c r="K2055" s="20" t="s">
        <v>14866</v>
      </c>
      <c r="L2055" s="20" t="s">
        <v>20168</v>
      </c>
      <c r="M2055" s="20"/>
      <c r="N2055" s="20" t="s">
        <v>14786</v>
      </c>
      <c r="O2055" s="20" t="s">
        <v>14761</v>
      </c>
      <c r="P2055" s="20" t="s">
        <v>14787</v>
      </c>
      <c r="Q2055" s="20" t="s">
        <v>17350</v>
      </c>
      <c r="R2055" s="20"/>
      <c r="S2055" s="20"/>
      <c r="T2055" s="20" t="s">
        <v>14709</v>
      </c>
      <c r="U2055" s="20" t="s">
        <v>20169</v>
      </c>
      <c r="V2055" s="20" t="s">
        <v>20170</v>
      </c>
      <c r="W2055" s="20"/>
      <c r="X2055" s="20"/>
      <c r="Y2055" s="20" t="s">
        <v>69</v>
      </c>
      <c r="Z2055" s="20"/>
      <c r="AA2055" s="20" t="s">
        <v>20171</v>
      </c>
      <c r="AB2055" s="20" t="s">
        <v>69</v>
      </c>
      <c r="AC2055" s="20" t="s">
        <v>69</v>
      </c>
      <c r="AD2055" s="20" t="s">
        <v>69</v>
      </c>
      <c r="AE2055" s="20" t="s">
        <v>20172</v>
      </c>
      <c r="AF2055" s="20" t="s">
        <v>68</v>
      </c>
      <c r="AG2055" s="20" t="s">
        <v>20173</v>
      </c>
      <c r="AH2055" s="20"/>
      <c r="AI2055" s="20" t="s">
        <v>14887</v>
      </c>
      <c r="AJ2055" s="20" t="s">
        <v>20174</v>
      </c>
      <c r="AK2055" s="20" t="s">
        <v>20175</v>
      </c>
      <c r="AL2055" s="20"/>
      <c r="AM2055" s="20" t="s">
        <v>16313</v>
      </c>
      <c r="AN2055" s="20" t="s">
        <v>105</v>
      </c>
      <c r="AO2055" s="20"/>
    </row>
    <row r="2056" spans="1:41" x14ac:dyDescent="0.2">
      <c r="A2056" s="20" t="s">
        <v>2383</v>
      </c>
      <c r="B2056" s="20" t="s">
        <v>20165</v>
      </c>
      <c r="C2056" s="20" t="s">
        <v>15747</v>
      </c>
      <c r="D2056" s="20" t="s">
        <v>571</v>
      </c>
      <c r="E2056" s="20" t="s">
        <v>2385</v>
      </c>
      <c r="F2056" s="20" t="s">
        <v>528</v>
      </c>
      <c r="G2056" s="20" t="s">
        <v>20166</v>
      </c>
      <c r="H2056" s="20" t="s">
        <v>14694</v>
      </c>
      <c r="I2056" s="20" t="s">
        <v>20167</v>
      </c>
      <c r="J2056" s="20" t="s">
        <v>101</v>
      </c>
      <c r="K2056" s="20" t="s">
        <v>14866</v>
      </c>
      <c r="L2056" s="20" t="s">
        <v>20168</v>
      </c>
      <c r="M2056" s="20"/>
      <c r="N2056" s="20" t="s">
        <v>14786</v>
      </c>
      <c r="O2056" s="20" t="s">
        <v>14761</v>
      </c>
      <c r="P2056" s="20" t="s">
        <v>14787</v>
      </c>
      <c r="Q2056" s="20" t="s">
        <v>17350</v>
      </c>
      <c r="R2056" s="20"/>
      <c r="S2056" s="20"/>
      <c r="T2056" s="20" t="s">
        <v>14846</v>
      </c>
      <c r="U2056" s="20" t="s">
        <v>15528</v>
      </c>
      <c r="V2056" s="20" t="s">
        <v>17454</v>
      </c>
      <c r="W2056" s="20"/>
      <c r="X2056" s="20"/>
      <c r="Y2056" s="20" t="s">
        <v>69</v>
      </c>
      <c r="Z2056" s="20"/>
      <c r="AA2056" s="20" t="s">
        <v>20171</v>
      </c>
      <c r="AB2056" s="20" t="s">
        <v>69</v>
      </c>
      <c r="AC2056" s="20" t="s">
        <v>69</v>
      </c>
      <c r="AD2056" s="20" t="s">
        <v>69</v>
      </c>
      <c r="AE2056" s="20" t="s">
        <v>20172</v>
      </c>
      <c r="AF2056" s="20" t="s">
        <v>68</v>
      </c>
      <c r="AG2056" s="20" t="s">
        <v>20173</v>
      </c>
      <c r="AH2056" s="20"/>
      <c r="AI2056" s="20" t="s">
        <v>14887</v>
      </c>
      <c r="AJ2056" s="20" t="s">
        <v>20174</v>
      </c>
      <c r="AK2056" s="20" t="s">
        <v>20175</v>
      </c>
      <c r="AL2056" s="20"/>
      <c r="AM2056" s="20" t="s">
        <v>16313</v>
      </c>
      <c r="AN2056" s="20" t="s">
        <v>105</v>
      </c>
      <c r="AO2056" s="20"/>
    </row>
    <row r="2057" spans="1:41" x14ac:dyDescent="0.2">
      <c r="A2057" s="20" t="s">
        <v>2383</v>
      </c>
      <c r="B2057" s="20" t="s">
        <v>20165</v>
      </c>
      <c r="C2057" s="20" t="s">
        <v>15747</v>
      </c>
      <c r="D2057" s="20" t="s">
        <v>571</v>
      </c>
      <c r="E2057" s="20" t="s">
        <v>2385</v>
      </c>
      <c r="F2057" s="20" t="s">
        <v>528</v>
      </c>
      <c r="G2057" s="20" t="s">
        <v>20166</v>
      </c>
      <c r="H2057" s="20" t="s">
        <v>14694</v>
      </c>
      <c r="I2057" s="20" t="s">
        <v>20167</v>
      </c>
      <c r="J2057" s="20" t="s">
        <v>101</v>
      </c>
      <c r="K2057" s="20" t="s">
        <v>14866</v>
      </c>
      <c r="L2057" s="20" t="s">
        <v>20168</v>
      </c>
      <c r="M2057" s="20"/>
      <c r="N2057" s="20" t="s">
        <v>14786</v>
      </c>
      <c r="O2057" s="20" t="s">
        <v>14761</v>
      </c>
      <c r="P2057" s="20" t="s">
        <v>14787</v>
      </c>
      <c r="Q2057" s="20" t="s">
        <v>17350</v>
      </c>
      <c r="R2057" s="20"/>
      <c r="S2057" s="20"/>
      <c r="T2057" s="20" t="s">
        <v>14704</v>
      </c>
      <c r="U2057" s="20" t="s">
        <v>14919</v>
      </c>
      <c r="V2057" s="20" t="s">
        <v>17607</v>
      </c>
      <c r="W2057" s="20"/>
      <c r="X2057" s="20"/>
      <c r="Y2057" s="20" t="s">
        <v>69</v>
      </c>
      <c r="Z2057" s="20"/>
      <c r="AA2057" s="20" t="s">
        <v>20171</v>
      </c>
      <c r="AB2057" s="20" t="s">
        <v>69</v>
      </c>
      <c r="AC2057" s="20" t="s">
        <v>69</v>
      </c>
      <c r="AD2057" s="20" t="s">
        <v>69</v>
      </c>
      <c r="AE2057" s="20" t="s">
        <v>20172</v>
      </c>
      <c r="AF2057" s="20" t="s">
        <v>68</v>
      </c>
      <c r="AG2057" s="20" t="s">
        <v>20173</v>
      </c>
      <c r="AH2057" s="20"/>
      <c r="AI2057" s="20" t="s">
        <v>14887</v>
      </c>
      <c r="AJ2057" s="20" t="s">
        <v>20174</v>
      </c>
      <c r="AK2057" s="20" t="s">
        <v>20175</v>
      </c>
      <c r="AL2057" s="20"/>
      <c r="AM2057" s="20" t="s">
        <v>16313</v>
      </c>
      <c r="AN2057" s="20" t="s">
        <v>105</v>
      </c>
      <c r="AO2057" s="20"/>
    </row>
    <row r="2058" spans="1:41" x14ac:dyDescent="0.2">
      <c r="A2058" s="20" t="s">
        <v>2383</v>
      </c>
      <c r="B2058" s="20" t="s">
        <v>20165</v>
      </c>
      <c r="C2058" s="20" t="s">
        <v>15747</v>
      </c>
      <c r="D2058" s="20" t="s">
        <v>571</v>
      </c>
      <c r="E2058" s="20" t="s">
        <v>2385</v>
      </c>
      <c r="F2058" s="20" t="s">
        <v>528</v>
      </c>
      <c r="G2058" s="20" t="s">
        <v>20166</v>
      </c>
      <c r="H2058" s="20" t="s">
        <v>14694</v>
      </c>
      <c r="I2058" s="20" t="s">
        <v>20167</v>
      </c>
      <c r="J2058" s="20" t="s">
        <v>101</v>
      </c>
      <c r="K2058" s="20" t="s">
        <v>14866</v>
      </c>
      <c r="L2058" s="20" t="s">
        <v>20168</v>
      </c>
      <c r="M2058" s="20"/>
      <c r="N2058" s="20" t="s">
        <v>14786</v>
      </c>
      <c r="O2058" s="20" t="s">
        <v>14761</v>
      </c>
      <c r="P2058" s="20" t="s">
        <v>14787</v>
      </c>
      <c r="Q2058" s="20" t="s">
        <v>17350</v>
      </c>
      <c r="R2058" s="20"/>
      <c r="S2058" s="20"/>
      <c r="T2058" s="20" t="s">
        <v>14709</v>
      </c>
      <c r="U2058" s="20" t="s">
        <v>20176</v>
      </c>
      <c r="V2058" s="20" t="s">
        <v>20177</v>
      </c>
      <c r="W2058" s="20"/>
      <c r="X2058" s="20"/>
      <c r="Y2058" s="20" t="s">
        <v>69</v>
      </c>
      <c r="Z2058" s="20"/>
      <c r="AA2058" s="20" t="s">
        <v>20178</v>
      </c>
      <c r="AB2058" s="20" t="s">
        <v>69</v>
      </c>
      <c r="AC2058" s="20" t="s">
        <v>69</v>
      </c>
      <c r="AD2058" s="20" t="s">
        <v>69</v>
      </c>
      <c r="AE2058" s="20" t="s">
        <v>20179</v>
      </c>
      <c r="AF2058" s="20" t="s">
        <v>69</v>
      </c>
      <c r="AG2058" s="20" t="s">
        <v>20180</v>
      </c>
      <c r="AH2058" s="20"/>
      <c r="AI2058" s="20" t="s">
        <v>14887</v>
      </c>
      <c r="AJ2058" s="20" t="s">
        <v>20174</v>
      </c>
      <c r="AK2058" s="20" t="s">
        <v>20175</v>
      </c>
      <c r="AL2058" s="20"/>
      <c r="AM2058" s="20" t="s">
        <v>16313</v>
      </c>
      <c r="AN2058" s="20" t="s">
        <v>105</v>
      </c>
      <c r="AO2058" s="20"/>
    </row>
    <row r="2059" spans="1:41" x14ac:dyDescent="0.2">
      <c r="A2059" s="20" t="s">
        <v>2383</v>
      </c>
      <c r="B2059" s="20" t="s">
        <v>20165</v>
      </c>
      <c r="C2059" s="20" t="s">
        <v>15747</v>
      </c>
      <c r="D2059" s="20" t="s">
        <v>571</v>
      </c>
      <c r="E2059" s="20" t="s">
        <v>2385</v>
      </c>
      <c r="F2059" s="20" t="s">
        <v>528</v>
      </c>
      <c r="G2059" s="20" t="s">
        <v>20166</v>
      </c>
      <c r="H2059" s="20" t="s">
        <v>14694</v>
      </c>
      <c r="I2059" s="20" t="s">
        <v>20167</v>
      </c>
      <c r="J2059" s="20" t="s">
        <v>101</v>
      </c>
      <c r="K2059" s="20" t="s">
        <v>14866</v>
      </c>
      <c r="L2059" s="20" t="s">
        <v>20168</v>
      </c>
      <c r="M2059" s="20"/>
      <c r="N2059" s="20" t="s">
        <v>14786</v>
      </c>
      <c r="O2059" s="20" t="s">
        <v>14761</v>
      </c>
      <c r="P2059" s="20" t="s">
        <v>14787</v>
      </c>
      <c r="Q2059" s="20" t="s">
        <v>17350</v>
      </c>
      <c r="R2059" s="20"/>
      <c r="S2059" s="20"/>
      <c r="T2059" s="20" t="s">
        <v>14709</v>
      </c>
      <c r="U2059" s="20" t="s">
        <v>20181</v>
      </c>
      <c r="V2059" s="20" t="s">
        <v>20182</v>
      </c>
      <c r="W2059" s="20"/>
      <c r="X2059" s="20"/>
      <c r="Y2059" s="20" t="s">
        <v>69</v>
      </c>
      <c r="Z2059" s="20"/>
      <c r="AA2059" s="20" t="s">
        <v>20178</v>
      </c>
      <c r="AB2059" s="20" t="s">
        <v>69</v>
      </c>
      <c r="AC2059" s="20" t="s">
        <v>69</v>
      </c>
      <c r="AD2059" s="20" t="s">
        <v>69</v>
      </c>
      <c r="AE2059" s="20" t="s">
        <v>20179</v>
      </c>
      <c r="AF2059" s="20" t="s">
        <v>69</v>
      </c>
      <c r="AG2059" s="20" t="s">
        <v>20183</v>
      </c>
      <c r="AH2059" s="20"/>
      <c r="AI2059" s="20" t="s">
        <v>14887</v>
      </c>
      <c r="AJ2059" s="20" t="s">
        <v>20174</v>
      </c>
      <c r="AK2059" s="20" t="s">
        <v>20175</v>
      </c>
      <c r="AL2059" s="20"/>
      <c r="AM2059" s="20" t="s">
        <v>16313</v>
      </c>
      <c r="AN2059" s="20" t="s">
        <v>105</v>
      </c>
      <c r="AO2059" s="20"/>
    </row>
    <row r="2060" spans="1:41" x14ac:dyDescent="0.2">
      <c r="A2060" s="20" t="s">
        <v>2383</v>
      </c>
      <c r="B2060" s="20" t="s">
        <v>20165</v>
      </c>
      <c r="C2060" s="20" t="s">
        <v>15747</v>
      </c>
      <c r="D2060" s="20" t="s">
        <v>571</v>
      </c>
      <c r="E2060" s="20" t="s">
        <v>2385</v>
      </c>
      <c r="F2060" s="20" t="s">
        <v>528</v>
      </c>
      <c r="G2060" s="20" t="s">
        <v>20166</v>
      </c>
      <c r="H2060" s="20" t="s">
        <v>14694</v>
      </c>
      <c r="I2060" s="20" t="s">
        <v>20167</v>
      </c>
      <c r="J2060" s="20" t="s">
        <v>101</v>
      </c>
      <c r="K2060" s="20" t="s">
        <v>14866</v>
      </c>
      <c r="L2060" s="20" t="s">
        <v>20168</v>
      </c>
      <c r="M2060" s="20"/>
      <c r="N2060" s="20" t="s">
        <v>14786</v>
      </c>
      <c r="O2060" s="20" t="s">
        <v>14761</v>
      </c>
      <c r="P2060" s="20" t="s">
        <v>14787</v>
      </c>
      <c r="Q2060" s="20" t="s">
        <v>17350</v>
      </c>
      <c r="R2060" s="20"/>
      <c r="S2060" s="20"/>
      <c r="T2060" s="20" t="s">
        <v>14709</v>
      </c>
      <c r="U2060" s="20" t="s">
        <v>20184</v>
      </c>
      <c r="V2060" s="20" t="s">
        <v>20185</v>
      </c>
      <c r="W2060" s="20"/>
      <c r="X2060" s="20"/>
      <c r="Y2060" s="20" t="s">
        <v>69</v>
      </c>
      <c r="Z2060" s="20"/>
      <c r="AA2060" s="20" t="s">
        <v>20178</v>
      </c>
      <c r="AB2060" s="20" t="s">
        <v>69</v>
      </c>
      <c r="AC2060" s="20" t="s">
        <v>69</v>
      </c>
      <c r="AD2060" s="20" t="s">
        <v>69</v>
      </c>
      <c r="AE2060" s="20" t="s">
        <v>20179</v>
      </c>
      <c r="AF2060" s="20" t="s">
        <v>69</v>
      </c>
      <c r="AG2060" s="20" t="s">
        <v>20186</v>
      </c>
      <c r="AH2060" s="20"/>
      <c r="AI2060" s="20" t="s">
        <v>14887</v>
      </c>
      <c r="AJ2060" s="20" t="s">
        <v>20174</v>
      </c>
      <c r="AK2060" s="20" t="s">
        <v>20175</v>
      </c>
      <c r="AL2060" s="20"/>
      <c r="AM2060" s="20" t="s">
        <v>16313</v>
      </c>
      <c r="AN2060" s="20" t="s">
        <v>105</v>
      </c>
      <c r="AO2060" s="20"/>
    </row>
    <row r="2061" spans="1:41" x14ac:dyDescent="0.2">
      <c r="A2061" s="20" t="s">
        <v>2404</v>
      </c>
      <c r="B2061" s="20" t="s">
        <v>20187</v>
      </c>
      <c r="C2061" s="20" t="s">
        <v>20188</v>
      </c>
      <c r="D2061" s="20" t="s">
        <v>571</v>
      </c>
      <c r="E2061" s="20" t="s">
        <v>2407</v>
      </c>
      <c r="F2061" s="20" t="s">
        <v>2406</v>
      </c>
      <c r="G2061" s="20" t="s">
        <v>20189</v>
      </c>
      <c r="H2061" s="20" t="s">
        <v>110</v>
      </c>
      <c r="I2061" s="20" t="s">
        <v>20190</v>
      </c>
      <c r="J2061" s="20" t="s">
        <v>101</v>
      </c>
      <c r="K2061" s="20" t="s">
        <v>14696</v>
      </c>
      <c r="L2061" s="20" t="s">
        <v>20191</v>
      </c>
      <c r="M2061" s="20"/>
      <c r="N2061" s="20" t="s">
        <v>14889</v>
      </c>
      <c r="O2061" s="20" t="s">
        <v>14772</v>
      </c>
      <c r="P2061" s="20" t="s">
        <v>14700</v>
      </c>
      <c r="Q2061" s="20"/>
      <c r="R2061" s="20"/>
      <c r="S2061" s="20"/>
      <c r="T2061" s="20" t="s">
        <v>14704</v>
      </c>
      <c r="U2061" s="20" t="s">
        <v>20192</v>
      </c>
      <c r="V2061" s="20" t="s">
        <v>20193</v>
      </c>
      <c r="W2061" s="20"/>
      <c r="X2061" s="20"/>
      <c r="Y2061" s="20" t="s">
        <v>69</v>
      </c>
      <c r="Z2061" s="20"/>
      <c r="AA2061" s="20" t="s">
        <v>20194</v>
      </c>
      <c r="AB2061" s="20" t="s">
        <v>69</v>
      </c>
      <c r="AC2061" s="20" t="s">
        <v>14884</v>
      </c>
      <c r="AD2061" s="20" t="s">
        <v>69</v>
      </c>
      <c r="AE2061" s="20" t="s">
        <v>20195</v>
      </c>
      <c r="AF2061" s="20" t="s">
        <v>68</v>
      </c>
      <c r="AG2061" s="20" t="s">
        <v>20196</v>
      </c>
      <c r="AH2061" s="20" t="s">
        <v>20197</v>
      </c>
      <c r="AI2061" s="20" t="s">
        <v>14887</v>
      </c>
      <c r="AJ2061" s="20" t="s">
        <v>14283</v>
      </c>
      <c r="AK2061" s="20" t="s">
        <v>19757</v>
      </c>
      <c r="AL2061" s="20"/>
      <c r="AM2061" s="20" t="s">
        <v>14910</v>
      </c>
      <c r="AN2061" s="20" t="s">
        <v>105</v>
      </c>
      <c r="AO2061" s="20"/>
    </row>
    <row r="2062" spans="1:41" x14ac:dyDescent="0.2">
      <c r="A2062" s="20" t="s">
        <v>2404</v>
      </c>
      <c r="B2062" s="20" t="s">
        <v>20187</v>
      </c>
      <c r="C2062" s="20" t="s">
        <v>20188</v>
      </c>
      <c r="D2062" s="20" t="s">
        <v>571</v>
      </c>
      <c r="E2062" s="20" t="s">
        <v>2407</v>
      </c>
      <c r="F2062" s="20" t="s">
        <v>2406</v>
      </c>
      <c r="G2062" s="20" t="s">
        <v>20189</v>
      </c>
      <c r="H2062" s="20" t="s">
        <v>110</v>
      </c>
      <c r="I2062" s="20" t="s">
        <v>20190</v>
      </c>
      <c r="J2062" s="20" t="s">
        <v>101</v>
      </c>
      <c r="K2062" s="20" t="s">
        <v>14696</v>
      </c>
      <c r="L2062" s="20" t="s">
        <v>20191</v>
      </c>
      <c r="M2062" s="20"/>
      <c r="N2062" s="20" t="s">
        <v>14698</v>
      </c>
      <c r="O2062" s="20" t="s">
        <v>14772</v>
      </c>
      <c r="P2062" s="20" t="s">
        <v>14700</v>
      </c>
      <c r="Q2062" s="20"/>
      <c r="R2062" s="20"/>
      <c r="S2062" s="20"/>
      <c r="T2062" s="20" t="s">
        <v>14704</v>
      </c>
      <c r="U2062" s="20" t="s">
        <v>18358</v>
      </c>
      <c r="V2062" s="20" t="s">
        <v>20198</v>
      </c>
      <c r="W2062" s="20"/>
      <c r="X2062" s="20"/>
      <c r="Y2062" s="20" t="s">
        <v>69</v>
      </c>
      <c r="Z2062" s="20"/>
      <c r="AA2062" s="20" t="s">
        <v>20194</v>
      </c>
      <c r="AB2062" s="20" t="s">
        <v>69</v>
      </c>
      <c r="AC2062" s="20" t="s">
        <v>14884</v>
      </c>
      <c r="AD2062" s="20" t="s">
        <v>69</v>
      </c>
      <c r="AE2062" s="20" t="s">
        <v>20195</v>
      </c>
      <c r="AF2062" s="20" t="s">
        <v>68</v>
      </c>
      <c r="AG2062" s="20" t="s">
        <v>20196</v>
      </c>
      <c r="AH2062" s="20" t="s">
        <v>20197</v>
      </c>
      <c r="AI2062" s="20" t="s">
        <v>14887</v>
      </c>
      <c r="AJ2062" s="20" t="s">
        <v>14283</v>
      </c>
      <c r="AK2062" s="20" t="s">
        <v>19757</v>
      </c>
      <c r="AL2062" s="20"/>
      <c r="AM2062" s="20" t="s">
        <v>14910</v>
      </c>
      <c r="AN2062" s="20" t="s">
        <v>105</v>
      </c>
      <c r="AO2062" s="20"/>
    </row>
    <row r="2063" spans="1:41" x14ac:dyDescent="0.2">
      <c r="A2063" s="20" t="s">
        <v>2404</v>
      </c>
      <c r="B2063" s="20" t="s">
        <v>20187</v>
      </c>
      <c r="C2063" s="20" t="s">
        <v>20188</v>
      </c>
      <c r="D2063" s="20" t="s">
        <v>571</v>
      </c>
      <c r="E2063" s="20" t="s">
        <v>2407</v>
      </c>
      <c r="F2063" s="20" t="s">
        <v>2406</v>
      </c>
      <c r="G2063" s="20" t="s">
        <v>20189</v>
      </c>
      <c r="H2063" s="20" t="s">
        <v>110</v>
      </c>
      <c r="I2063" s="20" t="s">
        <v>20190</v>
      </c>
      <c r="J2063" s="20" t="s">
        <v>101</v>
      </c>
      <c r="K2063" s="20" t="s">
        <v>14696</v>
      </c>
      <c r="L2063" s="20" t="s">
        <v>20191</v>
      </c>
      <c r="M2063" s="20"/>
      <c r="N2063" s="20" t="s">
        <v>14746</v>
      </c>
      <c r="O2063" s="20" t="s">
        <v>14772</v>
      </c>
      <c r="P2063" s="20" t="s">
        <v>14700</v>
      </c>
      <c r="Q2063" s="20"/>
      <c r="R2063" s="20"/>
      <c r="S2063" s="20"/>
      <c r="T2063" s="20" t="s">
        <v>14704</v>
      </c>
      <c r="U2063" s="20" t="s">
        <v>18617</v>
      </c>
      <c r="V2063" s="20" t="s">
        <v>15068</v>
      </c>
      <c r="W2063" s="20"/>
      <c r="X2063" s="20"/>
      <c r="Y2063" s="20" t="s">
        <v>69</v>
      </c>
      <c r="Z2063" s="20"/>
      <c r="AA2063" s="20" t="s">
        <v>20194</v>
      </c>
      <c r="AB2063" s="20" t="s">
        <v>69</v>
      </c>
      <c r="AC2063" s="20" t="s">
        <v>14884</v>
      </c>
      <c r="AD2063" s="20" t="s">
        <v>69</v>
      </c>
      <c r="AE2063" s="20" t="s">
        <v>20195</v>
      </c>
      <c r="AF2063" s="20" t="s">
        <v>68</v>
      </c>
      <c r="AG2063" s="20" t="s">
        <v>20196</v>
      </c>
      <c r="AH2063" s="20" t="s">
        <v>20197</v>
      </c>
      <c r="AI2063" s="20" t="s">
        <v>14887</v>
      </c>
      <c r="AJ2063" s="20" t="s">
        <v>14283</v>
      </c>
      <c r="AK2063" s="20" t="s">
        <v>19757</v>
      </c>
      <c r="AL2063" s="20"/>
      <c r="AM2063" s="20" t="s">
        <v>14910</v>
      </c>
      <c r="AN2063" s="20" t="s">
        <v>105</v>
      </c>
      <c r="AO2063" s="20"/>
    </row>
    <row r="2064" spans="1:41" x14ac:dyDescent="0.2">
      <c r="A2064" s="20" t="s">
        <v>2616</v>
      </c>
      <c r="B2064" s="20" t="s">
        <v>20199</v>
      </c>
      <c r="C2064" s="20" t="s">
        <v>20200</v>
      </c>
      <c r="D2064" s="20" t="s">
        <v>571</v>
      </c>
      <c r="E2064" s="20" t="s">
        <v>2618</v>
      </c>
      <c r="F2064" s="20" t="s">
        <v>528</v>
      </c>
      <c r="G2064" s="20" t="s">
        <v>20201</v>
      </c>
      <c r="H2064" s="20" t="s">
        <v>14757</v>
      </c>
      <c r="I2064" s="20" t="s">
        <v>20202</v>
      </c>
      <c r="J2064" s="20" t="s">
        <v>102</v>
      </c>
      <c r="K2064" s="20" t="s">
        <v>14732</v>
      </c>
      <c r="L2064" s="20" t="s">
        <v>20203</v>
      </c>
      <c r="M2064" s="20" t="s">
        <v>20204</v>
      </c>
      <c r="N2064" s="20" t="s">
        <v>14889</v>
      </c>
      <c r="O2064" s="20" t="s">
        <v>14761</v>
      </c>
      <c r="P2064" s="20" t="s">
        <v>14700</v>
      </c>
      <c r="Q2064" s="20" t="s">
        <v>16666</v>
      </c>
      <c r="R2064" s="20" t="s">
        <v>20205</v>
      </c>
      <c r="S2064" s="20"/>
      <c r="T2064" s="20" t="s">
        <v>14762</v>
      </c>
      <c r="U2064" s="20" t="s">
        <v>14856</v>
      </c>
      <c r="V2064" s="20" t="s">
        <v>14827</v>
      </c>
      <c r="W2064" s="20"/>
      <c r="X2064" s="20"/>
      <c r="Y2064" s="20" t="s">
        <v>69</v>
      </c>
      <c r="Z2064" s="20"/>
      <c r="AA2064" s="20" t="s">
        <v>20206</v>
      </c>
      <c r="AB2064" s="20" t="s">
        <v>69</v>
      </c>
      <c r="AC2064" s="20" t="s">
        <v>69</v>
      </c>
      <c r="AD2064" s="20" t="s">
        <v>69</v>
      </c>
      <c r="AE2064" s="20" t="s">
        <v>20207</v>
      </c>
      <c r="AF2064" s="20" t="s">
        <v>68</v>
      </c>
      <c r="AG2064" s="20" t="s">
        <v>20208</v>
      </c>
      <c r="AH2064" s="20"/>
      <c r="AI2064" s="20" t="s">
        <v>20209</v>
      </c>
      <c r="AJ2064" s="20" t="s">
        <v>14303</v>
      </c>
      <c r="AK2064" s="20" t="s">
        <v>14303</v>
      </c>
      <c r="AL2064" s="20"/>
      <c r="AM2064" s="20" t="s">
        <v>16313</v>
      </c>
      <c r="AN2064" s="20" t="s">
        <v>105</v>
      </c>
      <c r="AO2064" s="20" t="s">
        <v>2618</v>
      </c>
    </row>
    <row r="2065" spans="1:41" x14ac:dyDescent="0.2">
      <c r="A2065" s="20" t="s">
        <v>2616</v>
      </c>
      <c r="B2065" s="20" t="s">
        <v>20199</v>
      </c>
      <c r="C2065" s="20" t="s">
        <v>20200</v>
      </c>
      <c r="D2065" s="20" t="s">
        <v>571</v>
      </c>
      <c r="E2065" s="20" t="s">
        <v>2618</v>
      </c>
      <c r="F2065" s="20" t="s">
        <v>528</v>
      </c>
      <c r="G2065" s="20" t="s">
        <v>20201</v>
      </c>
      <c r="H2065" s="20" t="s">
        <v>14757</v>
      </c>
      <c r="I2065" s="20" t="s">
        <v>20202</v>
      </c>
      <c r="J2065" s="20" t="s">
        <v>102</v>
      </c>
      <c r="K2065" s="20" t="s">
        <v>14732</v>
      </c>
      <c r="L2065" s="20" t="s">
        <v>20203</v>
      </c>
      <c r="M2065" s="20" t="s">
        <v>20204</v>
      </c>
      <c r="N2065" s="20" t="s">
        <v>14889</v>
      </c>
      <c r="O2065" s="20" t="s">
        <v>14761</v>
      </c>
      <c r="P2065" s="20" t="s">
        <v>14700</v>
      </c>
      <c r="Q2065" s="20" t="s">
        <v>16666</v>
      </c>
      <c r="R2065" s="20" t="s">
        <v>20205</v>
      </c>
      <c r="S2065" s="20"/>
      <c r="T2065" s="20" t="s">
        <v>14790</v>
      </c>
      <c r="U2065" s="20" t="s">
        <v>14856</v>
      </c>
      <c r="V2065" s="20" t="s">
        <v>14892</v>
      </c>
      <c r="W2065" s="20"/>
      <c r="X2065" s="20"/>
      <c r="Y2065" s="20" t="s">
        <v>69</v>
      </c>
      <c r="Z2065" s="20"/>
      <c r="AA2065" s="20" t="s">
        <v>20210</v>
      </c>
      <c r="AB2065" s="20" t="s">
        <v>69</v>
      </c>
      <c r="AC2065" s="20" t="s">
        <v>69</v>
      </c>
      <c r="AD2065" s="20" t="s">
        <v>69</v>
      </c>
      <c r="AE2065" s="20" t="s">
        <v>20207</v>
      </c>
      <c r="AF2065" s="20" t="s">
        <v>68</v>
      </c>
      <c r="AG2065" s="20" t="s">
        <v>20208</v>
      </c>
      <c r="AH2065" s="20"/>
      <c r="AI2065" s="20" t="s">
        <v>20209</v>
      </c>
      <c r="AJ2065" s="20" t="s">
        <v>14303</v>
      </c>
      <c r="AK2065" s="20" t="s">
        <v>14303</v>
      </c>
      <c r="AL2065" s="20"/>
      <c r="AM2065" s="20" t="s">
        <v>16313</v>
      </c>
      <c r="AN2065" s="20" t="s">
        <v>105</v>
      </c>
      <c r="AO2065" s="20" t="s">
        <v>2618</v>
      </c>
    </row>
    <row r="2066" spans="1:41" x14ac:dyDescent="0.2">
      <c r="A2066" s="20" t="s">
        <v>2616</v>
      </c>
      <c r="B2066" s="20" t="s">
        <v>20199</v>
      </c>
      <c r="C2066" s="20" t="s">
        <v>20200</v>
      </c>
      <c r="D2066" s="20" t="s">
        <v>571</v>
      </c>
      <c r="E2066" s="20" t="s">
        <v>2618</v>
      </c>
      <c r="F2066" s="20" t="s">
        <v>528</v>
      </c>
      <c r="G2066" s="20" t="s">
        <v>20201</v>
      </c>
      <c r="H2066" s="20" t="s">
        <v>14757</v>
      </c>
      <c r="I2066" s="20" t="s">
        <v>20202</v>
      </c>
      <c r="J2066" s="20" t="s">
        <v>102</v>
      </c>
      <c r="K2066" s="20" t="s">
        <v>14732</v>
      </c>
      <c r="L2066" s="20" t="s">
        <v>20203</v>
      </c>
      <c r="M2066" s="20" t="s">
        <v>20204</v>
      </c>
      <c r="N2066" s="20" t="s">
        <v>14698</v>
      </c>
      <c r="O2066" s="20" t="s">
        <v>14761</v>
      </c>
      <c r="P2066" s="20" t="s">
        <v>14700</v>
      </c>
      <c r="Q2066" s="20" t="s">
        <v>16666</v>
      </c>
      <c r="R2066" s="20" t="s">
        <v>20205</v>
      </c>
      <c r="S2066" s="20"/>
      <c r="T2066" s="20" t="s">
        <v>14762</v>
      </c>
      <c r="U2066" s="20" t="s">
        <v>15473</v>
      </c>
      <c r="V2066" s="20" t="s">
        <v>14827</v>
      </c>
      <c r="W2066" s="20"/>
      <c r="X2066" s="20"/>
      <c r="Y2066" s="20" t="s">
        <v>69</v>
      </c>
      <c r="Z2066" s="20"/>
      <c r="AA2066" s="20" t="s">
        <v>20206</v>
      </c>
      <c r="AB2066" s="20" t="s">
        <v>69</v>
      </c>
      <c r="AC2066" s="20" t="s">
        <v>69</v>
      </c>
      <c r="AD2066" s="20" t="s">
        <v>69</v>
      </c>
      <c r="AE2066" s="20" t="s">
        <v>20211</v>
      </c>
      <c r="AF2066" s="20" t="s">
        <v>68</v>
      </c>
      <c r="AG2066" s="20" t="s">
        <v>20208</v>
      </c>
      <c r="AH2066" s="20"/>
      <c r="AI2066" s="20" t="s">
        <v>20209</v>
      </c>
      <c r="AJ2066" s="20" t="s">
        <v>14303</v>
      </c>
      <c r="AK2066" s="20" t="s">
        <v>14303</v>
      </c>
      <c r="AL2066" s="20"/>
      <c r="AM2066" s="20" t="s">
        <v>16313</v>
      </c>
      <c r="AN2066" s="20" t="s">
        <v>105</v>
      </c>
      <c r="AO2066" s="20" t="s">
        <v>2618</v>
      </c>
    </row>
    <row r="2067" spans="1:41" x14ac:dyDescent="0.2">
      <c r="A2067" s="20" t="s">
        <v>2616</v>
      </c>
      <c r="B2067" s="20" t="s">
        <v>20199</v>
      </c>
      <c r="C2067" s="20" t="s">
        <v>20200</v>
      </c>
      <c r="D2067" s="20" t="s">
        <v>571</v>
      </c>
      <c r="E2067" s="20" t="s">
        <v>2618</v>
      </c>
      <c r="F2067" s="20" t="s">
        <v>528</v>
      </c>
      <c r="G2067" s="20" t="s">
        <v>20201</v>
      </c>
      <c r="H2067" s="20" t="s">
        <v>14757</v>
      </c>
      <c r="I2067" s="20" t="s">
        <v>20202</v>
      </c>
      <c r="J2067" s="20" t="s">
        <v>102</v>
      </c>
      <c r="K2067" s="20" t="s">
        <v>14732</v>
      </c>
      <c r="L2067" s="20" t="s">
        <v>20203</v>
      </c>
      <c r="M2067" s="20" t="s">
        <v>20204</v>
      </c>
      <c r="N2067" s="20" t="s">
        <v>14698</v>
      </c>
      <c r="O2067" s="20" t="s">
        <v>14761</v>
      </c>
      <c r="P2067" s="20" t="s">
        <v>14700</v>
      </c>
      <c r="Q2067" s="20" t="s">
        <v>16666</v>
      </c>
      <c r="R2067" s="20" t="s">
        <v>20205</v>
      </c>
      <c r="S2067" s="20"/>
      <c r="T2067" s="20" t="s">
        <v>14790</v>
      </c>
      <c r="U2067" s="20" t="s">
        <v>15473</v>
      </c>
      <c r="V2067" s="20" t="s">
        <v>15548</v>
      </c>
      <c r="W2067" s="20"/>
      <c r="X2067" s="20"/>
      <c r="Y2067" s="20" t="s">
        <v>69</v>
      </c>
      <c r="Z2067" s="20"/>
      <c r="AA2067" s="20" t="s">
        <v>20210</v>
      </c>
      <c r="AB2067" s="20" t="s">
        <v>69</v>
      </c>
      <c r="AC2067" s="20" t="s">
        <v>69</v>
      </c>
      <c r="AD2067" s="20" t="s">
        <v>69</v>
      </c>
      <c r="AE2067" s="20" t="s">
        <v>20211</v>
      </c>
      <c r="AF2067" s="20" t="s">
        <v>68</v>
      </c>
      <c r="AG2067" s="20" t="s">
        <v>20208</v>
      </c>
      <c r="AH2067" s="20"/>
      <c r="AI2067" s="20" t="s">
        <v>20209</v>
      </c>
      <c r="AJ2067" s="20" t="s">
        <v>14303</v>
      </c>
      <c r="AK2067" s="20" t="s">
        <v>14303</v>
      </c>
      <c r="AL2067" s="20"/>
      <c r="AM2067" s="20" t="s">
        <v>16313</v>
      </c>
      <c r="AN2067" s="20" t="s">
        <v>105</v>
      </c>
      <c r="AO2067" s="20" t="s">
        <v>2618</v>
      </c>
    </row>
    <row r="2068" spans="1:41" x14ac:dyDescent="0.2">
      <c r="A2068" s="20" t="s">
        <v>2616</v>
      </c>
      <c r="B2068" s="20" t="s">
        <v>20199</v>
      </c>
      <c r="C2068" s="20" t="s">
        <v>20200</v>
      </c>
      <c r="D2068" s="20" t="s">
        <v>571</v>
      </c>
      <c r="E2068" s="20" t="s">
        <v>2618</v>
      </c>
      <c r="F2068" s="20" t="s">
        <v>528</v>
      </c>
      <c r="G2068" s="20" t="s">
        <v>20201</v>
      </c>
      <c r="H2068" s="20" t="s">
        <v>14757</v>
      </c>
      <c r="I2068" s="20" t="s">
        <v>20202</v>
      </c>
      <c r="J2068" s="20" t="s">
        <v>102</v>
      </c>
      <c r="K2068" s="20" t="s">
        <v>14732</v>
      </c>
      <c r="L2068" s="20" t="s">
        <v>20203</v>
      </c>
      <c r="M2068" s="20" t="s">
        <v>20204</v>
      </c>
      <c r="N2068" s="20" t="s">
        <v>14742</v>
      </c>
      <c r="O2068" s="20" t="s">
        <v>14761</v>
      </c>
      <c r="P2068" s="20" t="s">
        <v>14700</v>
      </c>
      <c r="Q2068" s="20" t="s">
        <v>16666</v>
      </c>
      <c r="R2068" s="20" t="s">
        <v>20205</v>
      </c>
      <c r="S2068" s="20"/>
      <c r="T2068" s="20" t="s">
        <v>14762</v>
      </c>
      <c r="U2068" s="20" t="s">
        <v>14856</v>
      </c>
      <c r="V2068" s="20" t="s">
        <v>14827</v>
      </c>
      <c r="W2068" s="20"/>
      <c r="X2068" s="20"/>
      <c r="Y2068" s="20" t="s">
        <v>69</v>
      </c>
      <c r="Z2068" s="20"/>
      <c r="AA2068" s="20" t="s">
        <v>20206</v>
      </c>
      <c r="AB2068" s="20" t="s">
        <v>69</v>
      </c>
      <c r="AC2068" s="20" t="s">
        <v>69</v>
      </c>
      <c r="AD2068" s="20" t="s">
        <v>69</v>
      </c>
      <c r="AE2068" s="20" t="s">
        <v>20212</v>
      </c>
      <c r="AF2068" s="20" t="s">
        <v>68</v>
      </c>
      <c r="AG2068" s="20" t="s">
        <v>20208</v>
      </c>
      <c r="AH2068" s="20"/>
      <c r="AI2068" s="20" t="s">
        <v>20209</v>
      </c>
      <c r="AJ2068" s="20" t="s">
        <v>14303</v>
      </c>
      <c r="AK2068" s="20" t="s">
        <v>14303</v>
      </c>
      <c r="AL2068" s="20"/>
      <c r="AM2068" s="20" t="s">
        <v>16313</v>
      </c>
      <c r="AN2068" s="20" t="s">
        <v>105</v>
      </c>
      <c r="AO2068" s="20" t="s">
        <v>2618</v>
      </c>
    </row>
    <row r="2069" spans="1:41" x14ac:dyDescent="0.2">
      <c r="A2069" s="20" t="s">
        <v>2616</v>
      </c>
      <c r="B2069" s="20" t="s">
        <v>20199</v>
      </c>
      <c r="C2069" s="20" t="s">
        <v>20200</v>
      </c>
      <c r="D2069" s="20" t="s">
        <v>571</v>
      </c>
      <c r="E2069" s="20" t="s">
        <v>2618</v>
      </c>
      <c r="F2069" s="20" t="s">
        <v>528</v>
      </c>
      <c r="G2069" s="20" t="s">
        <v>20201</v>
      </c>
      <c r="H2069" s="20" t="s">
        <v>14757</v>
      </c>
      <c r="I2069" s="20" t="s">
        <v>20202</v>
      </c>
      <c r="J2069" s="20" t="s">
        <v>102</v>
      </c>
      <c r="K2069" s="20" t="s">
        <v>14732</v>
      </c>
      <c r="L2069" s="20" t="s">
        <v>20203</v>
      </c>
      <c r="M2069" s="20" t="s">
        <v>20204</v>
      </c>
      <c r="N2069" s="20" t="s">
        <v>14742</v>
      </c>
      <c r="O2069" s="20" t="s">
        <v>14761</v>
      </c>
      <c r="P2069" s="20" t="s">
        <v>14700</v>
      </c>
      <c r="Q2069" s="20" t="s">
        <v>16666</v>
      </c>
      <c r="R2069" s="20" t="s">
        <v>20205</v>
      </c>
      <c r="S2069" s="20"/>
      <c r="T2069" s="20" t="s">
        <v>14790</v>
      </c>
      <c r="U2069" s="20" t="s">
        <v>14856</v>
      </c>
      <c r="V2069" s="20" t="s">
        <v>15556</v>
      </c>
      <c r="W2069" s="20"/>
      <c r="X2069" s="20"/>
      <c r="Y2069" s="20" t="s">
        <v>69</v>
      </c>
      <c r="Z2069" s="20"/>
      <c r="AA2069" s="20" t="s">
        <v>20210</v>
      </c>
      <c r="AB2069" s="20" t="s">
        <v>69</v>
      </c>
      <c r="AC2069" s="20" t="s">
        <v>69</v>
      </c>
      <c r="AD2069" s="20" t="s">
        <v>69</v>
      </c>
      <c r="AE2069" s="20" t="s">
        <v>20212</v>
      </c>
      <c r="AF2069" s="20" t="s">
        <v>68</v>
      </c>
      <c r="AG2069" s="20" t="s">
        <v>20208</v>
      </c>
      <c r="AH2069" s="20"/>
      <c r="AI2069" s="20" t="s">
        <v>20209</v>
      </c>
      <c r="AJ2069" s="20" t="s">
        <v>14303</v>
      </c>
      <c r="AK2069" s="20" t="s">
        <v>14303</v>
      </c>
      <c r="AL2069" s="20"/>
      <c r="AM2069" s="20" t="s">
        <v>16313</v>
      </c>
      <c r="AN2069" s="20" t="s">
        <v>105</v>
      </c>
      <c r="AO2069" s="20" t="s">
        <v>2618</v>
      </c>
    </row>
    <row r="2070" spans="1:41" x14ac:dyDescent="0.2">
      <c r="A2070" s="20" t="s">
        <v>2616</v>
      </c>
      <c r="B2070" s="20" t="s">
        <v>20199</v>
      </c>
      <c r="C2070" s="20" t="s">
        <v>20200</v>
      </c>
      <c r="D2070" s="20" t="s">
        <v>571</v>
      </c>
      <c r="E2070" s="20" t="s">
        <v>2618</v>
      </c>
      <c r="F2070" s="20" t="s">
        <v>528</v>
      </c>
      <c r="G2070" s="20" t="s">
        <v>20201</v>
      </c>
      <c r="H2070" s="20" t="s">
        <v>14757</v>
      </c>
      <c r="I2070" s="20" t="s">
        <v>20202</v>
      </c>
      <c r="J2070" s="20" t="s">
        <v>102</v>
      </c>
      <c r="K2070" s="20" t="s">
        <v>14732</v>
      </c>
      <c r="L2070" s="20" t="s">
        <v>20203</v>
      </c>
      <c r="M2070" s="20" t="s">
        <v>20204</v>
      </c>
      <c r="N2070" s="20" t="s">
        <v>14889</v>
      </c>
      <c r="O2070" s="20" t="s">
        <v>14761</v>
      </c>
      <c r="P2070" s="20" t="s">
        <v>14700</v>
      </c>
      <c r="Q2070" s="20" t="s">
        <v>16666</v>
      </c>
      <c r="R2070" s="20" t="s">
        <v>20205</v>
      </c>
      <c r="S2070" s="20"/>
      <c r="T2070" s="20" t="s">
        <v>14762</v>
      </c>
      <c r="U2070" s="20" t="s">
        <v>15476</v>
      </c>
      <c r="V2070" s="20" t="s">
        <v>14892</v>
      </c>
      <c r="W2070" s="20"/>
      <c r="X2070" s="20"/>
      <c r="Y2070" s="20" t="s">
        <v>69</v>
      </c>
      <c r="Z2070" s="20"/>
      <c r="AA2070" s="20" t="s">
        <v>20206</v>
      </c>
      <c r="AB2070" s="20" t="s">
        <v>69</v>
      </c>
      <c r="AC2070" s="20" t="s">
        <v>69</v>
      </c>
      <c r="AD2070" s="20" t="s">
        <v>69</v>
      </c>
      <c r="AE2070" s="20" t="s">
        <v>20207</v>
      </c>
      <c r="AF2070" s="20" t="s">
        <v>69</v>
      </c>
      <c r="AG2070" s="20" t="s">
        <v>20213</v>
      </c>
      <c r="AH2070" s="20"/>
      <c r="AI2070" s="20" t="s">
        <v>20209</v>
      </c>
      <c r="AJ2070" s="20" t="s">
        <v>14303</v>
      </c>
      <c r="AK2070" s="20" t="s">
        <v>14303</v>
      </c>
      <c r="AL2070" s="20"/>
      <c r="AM2070" s="20" t="s">
        <v>16313</v>
      </c>
      <c r="AN2070" s="20" t="s">
        <v>105</v>
      </c>
      <c r="AO2070" s="20" t="s">
        <v>2618</v>
      </c>
    </row>
    <row r="2071" spans="1:41" x14ac:dyDescent="0.2">
      <c r="A2071" s="20" t="s">
        <v>2616</v>
      </c>
      <c r="B2071" s="20" t="s">
        <v>20199</v>
      </c>
      <c r="C2071" s="20" t="s">
        <v>20200</v>
      </c>
      <c r="D2071" s="20" t="s">
        <v>571</v>
      </c>
      <c r="E2071" s="20" t="s">
        <v>2618</v>
      </c>
      <c r="F2071" s="20" t="s">
        <v>528</v>
      </c>
      <c r="G2071" s="20" t="s">
        <v>20201</v>
      </c>
      <c r="H2071" s="20" t="s">
        <v>14757</v>
      </c>
      <c r="I2071" s="20" t="s">
        <v>20202</v>
      </c>
      <c r="J2071" s="20" t="s">
        <v>102</v>
      </c>
      <c r="K2071" s="20" t="s">
        <v>14732</v>
      </c>
      <c r="L2071" s="20" t="s">
        <v>20203</v>
      </c>
      <c r="M2071" s="20" t="s">
        <v>20204</v>
      </c>
      <c r="N2071" s="20" t="s">
        <v>14889</v>
      </c>
      <c r="O2071" s="20" t="s">
        <v>14761</v>
      </c>
      <c r="P2071" s="20" t="s">
        <v>14700</v>
      </c>
      <c r="Q2071" s="20" t="s">
        <v>16666</v>
      </c>
      <c r="R2071" s="20" t="s">
        <v>20205</v>
      </c>
      <c r="S2071" s="20"/>
      <c r="T2071" s="20" t="s">
        <v>14790</v>
      </c>
      <c r="U2071" s="20" t="s">
        <v>15476</v>
      </c>
      <c r="V2071" s="20" t="s">
        <v>14952</v>
      </c>
      <c r="W2071" s="20"/>
      <c r="X2071" s="20"/>
      <c r="Y2071" s="20" t="s">
        <v>69</v>
      </c>
      <c r="Z2071" s="20"/>
      <c r="AA2071" s="20" t="s">
        <v>20214</v>
      </c>
      <c r="AB2071" s="20" t="s">
        <v>68</v>
      </c>
      <c r="AC2071" s="20" t="s">
        <v>69</v>
      </c>
      <c r="AD2071" s="20" t="s">
        <v>69</v>
      </c>
      <c r="AE2071" s="20" t="s">
        <v>20215</v>
      </c>
      <c r="AF2071" s="20" t="s">
        <v>69</v>
      </c>
      <c r="AG2071" s="20" t="s">
        <v>20213</v>
      </c>
      <c r="AH2071" s="20"/>
      <c r="AI2071" s="20" t="s">
        <v>20209</v>
      </c>
      <c r="AJ2071" s="20" t="s">
        <v>14303</v>
      </c>
      <c r="AK2071" s="20" t="s">
        <v>14303</v>
      </c>
      <c r="AL2071" s="20"/>
      <c r="AM2071" s="20" t="s">
        <v>16313</v>
      </c>
      <c r="AN2071" s="20" t="s">
        <v>105</v>
      </c>
      <c r="AO2071" s="20" t="s">
        <v>2618</v>
      </c>
    </row>
    <row r="2072" spans="1:41" x14ac:dyDescent="0.2">
      <c r="A2072" s="20" t="s">
        <v>2616</v>
      </c>
      <c r="B2072" s="20" t="s">
        <v>20199</v>
      </c>
      <c r="C2072" s="20" t="s">
        <v>20200</v>
      </c>
      <c r="D2072" s="20" t="s">
        <v>571</v>
      </c>
      <c r="E2072" s="20" t="s">
        <v>2618</v>
      </c>
      <c r="F2072" s="20" t="s">
        <v>528</v>
      </c>
      <c r="G2072" s="20" t="s">
        <v>20201</v>
      </c>
      <c r="H2072" s="20" t="s">
        <v>14757</v>
      </c>
      <c r="I2072" s="20" t="s">
        <v>20202</v>
      </c>
      <c r="J2072" s="20" t="s">
        <v>102</v>
      </c>
      <c r="K2072" s="20" t="s">
        <v>14732</v>
      </c>
      <c r="L2072" s="20" t="s">
        <v>20203</v>
      </c>
      <c r="M2072" s="20" t="s">
        <v>20204</v>
      </c>
      <c r="N2072" s="20" t="s">
        <v>14698</v>
      </c>
      <c r="O2072" s="20" t="s">
        <v>14761</v>
      </c>
      <c r="P2072" s="20" t="s">
        <v>14700</v>
      </c>
      <c r="Q2072" s="20" t="s">
        <v>16666</v>
      </c>
      <c r="R2072" s="20" t="s">
        <v>20205</v>
      </c>
      <c r="S2072" s="20"/>
      <c r="T2072" s="20" t="s">
        <v>14762</v>
      </c>
      <c r="U2072" s="20" t="s">
        <v>15209</v>
      </c>
      <c r="V2072" s="20" t="s">
        <v>14812</v>
      </c>
      <c r="W2072" s="20"/>
      <c r="X2072" s="20"/>
      <c r="Y2072" s="20" t="s">
        <v>69</v>
      </c>
      <c r="Z2072" s="20"/>
      <c r="AA2072" s="20" t="s">
        <v>20206</v>
      </c>
      <c r="AB2072" s="20" t="s">
        <v>69</v>
      </c>
      <c r="AC2072" s="20" t="s">
        <v>69</v>
      </c>
      <c r="AD2072" s="20" t="s">
        <v>69</v>
      </c>
      <c r="AE2072" s="20" t="s">
        <v>20211</v>
      </c>
      <c r="AF2072" s="20" t="s">
        <v>69</v>
      </c>
      <c r="AG2072" s="20" t="s">
        <v>20213</v>
      </c>
      <c r="AH2072" s="20"/>
      <c r="AI2072" s="20" t="s">
        <v>20209</v>
      </c>
      <c r="AJ2072" s="20" t="s">
        <v>14303</v>
      </c>
      <c r="AK2072" s="20" t="s">
        <v>14303</v>
      </c>
      <c r="AL2072" s="20"/>
      <c r="AM2072" s="20" t="s">
        <v>16313</v>
      </c>
      <c r="AN2072" s="20" t="s">
        <v>105</v>
      </c>
      <c r="AO2072" s="20" t="s">
        <v>2618</v>
      </c>
    </row>
    <row r="2073" spans="1:41" x14ac:dyDescent="0.2">
      <c r="A2073" s="20" t="s">
        <v>2616</v>
      </c>
      <c r="B2073" s="20" t="s">
        <v>20199</v>
      </c>
      <c r="C2073" s="20" t="s">
        <v>20200</v>
      </c>
      <c r="D2073" s="20" t="s">
        <v>571</v>
      </c>
      <c r="E2073" s="20" t="s">
        <v>2618</v>
      </c>
      <c r="F2073" s="20" t="s">
        <v>528</v>
      </c>
      <c r="G2073" s="20" t="s">
        <v>20201</v>
      </c>
      <c r="H2073" s="20" t="s">
        <v>14757</v>
      </c>
      <c r="I2073" s="20" t="s">
        <v>20202</v>
      </c>
      <c r="J2073" s="20" t="s">
        <v>102</v>
      </c>
      <c r="K2073" s="20" t="s">
        <v>14732</v>
      </c>
      <c r="L2073" s="20" t="s">
        <v>20203</v>
      </c>
      <c r="M2073" s="20" t="s">
        <v>20204</v>
      </c>
      <c r="N2073" s="20" t="s">
        <v>14698</v>
      </c>
      <c r="O2073" s="20" t="s">
        <v>14761</v>
      </c>
      <c r="P2073" s="20" t="s">
        <v>14700</v>
      </c>
      <c r="Q2073" s="20" t="s">
        <v>16666</v>
      </c>
      <c r="R2073" s="20" t="s">
        <v>20205</v>
      </c>
      <c r="S2073" s="20"/>
      <c r="T2073" s="20" t="s">
        <v>14790</v>
      </c>
      <c r="U2073" s="20" t="s">
        <v>15209</v>
      </c>
      <c r="V2073" s="20" t="s">
        <v>14778</v>
      </c>
      <c r="W2073" s="20"/>
      <c r="X2073" s="20"/>
      <c r="Y2073" s="20" t="s">
        <v>69</v>
      </c>
      <c r="Z2073" s="20"/>
      <c r="AA2073" s="20" t="s">
        <v>20214</v>
      </c>
      <c r="AB2073" s="20" t="s">
        <v>68</v>
      </c>
      <c r="AC2073" s="20" t="s">
        <v>69</v>
      </c>
      <c r="AD2073" s="20" t="s">
        <v>69</v>
      </c>
      <c r="AE2073" s="20" t="s">
        <v>20216</v>
      </c>
      <c r="AF2073" s="20" t="s">
        <v>69</v>
      </c>
      <c r="AG2073" s="20" t="s">
        <v>20213</v>
      </c>
      <c r="AH2073" s="20"/>
      <c r="AI2073" s="20" t="s">
        <v>20209</v>
      </c>
      <c r="AJ2073" s="20" t="s">
        <v>14303</v>
      </c>
      <c r="AK2073" s="20" t="s">
        <v>14303</v>
      </c>
      <c r="AL2073" s="20"/>
      <c r="AM2073" s="20" t="s">
        <v>16313</v>
      </c>
      <c r="AN2073" s="20" t="s">
        <v>105</v>
      </c>
      <c r="AO2073" s="20" t="s">
        <v>2618</v>
      </c>
    </row>
    <row r="2074" spans="1:41" x14ac:dyDescent="0.2">
      <c r="A2074" s="20" t="s">
        <v>2616</v>
      </c>
      <c r="B2074" s="20" t="s">
        <v>20199</v>
      </c>
      <c r="C2074" s="20" t="s">
        <v>20200</v>
      </c>
      <c r="D2074" s="20" t="s">
        <v>571</v>
      </c>
      <c r="E2074" s="20" t="s">
        <v>2618</v>
      </c>
      <c r="F2074" s="20" t="s">
        <v>528</v>
      </c>
      <c r="G2074" s="20" t="s">
        <v>20201</v>
      </c>
      <c r="H2074" s="20" t="s">
        <v>14757</v>
      </c>
      <c r="I2074" s="20" t="s">
        <v>20202</v>
      </c>
      <c r="J2074" s="20" t="s">
        <v>102</v>
      </c>
      <c r="K2074" s="20" t="s">
        <v>14732</v>
      </c>
      <c r="L2074" s="20" t="s">
        <v>20203</v>
      </c>
      <c r="M2074" s="20" t="s">
        <v>20204</v>
      </c>
      <c r="N2074" s="20" t="s">
        <v>14742</v>
      </c>
      <c r="O2074" s="20" t="s">
        <v>14761</v>
      </c>
      <c r="P2074" s="20" t="s">
        <v>14700</v>
      </c>
      <c r="Q2074" s="20" t="s">
        <v>16666</v>
      </c>
      <c r="R2074" s="20" t="s">
        <v>20205</v>
      </c>
      <c r="S2074" s="20"/>
      <c r="T2074" s="20" t="s">
        <v>14762</v>
      </c>
      <c r="U2074" s="20" t="s">
        <v>15476</v>
      </c>
      <c r="V2074" s="20" t="s">
        <v>14800</v>
      </c>
      <c r="W2074" s="20"/>
      <c r="X2074" s="20"/>
      <c r="Y2074" s="20" t="s">
        <v>69</v>
      </c>
      <c r="Z2074" s="20"/>
      <c r="AA2074" s="20" t="s">
        <v>20206</v>
      </c>
      <c r="AB2074" s="20" t="s">
        <v>69</v>
      </c>
      <c r="AC2074" s="20" t="s">
        <v>69</v>
      </c>
      <c r="AD2074" s="20" t="s">
        <v>69</v>
      </c>
      <c r="AE2074" s="20" t="s">
        <v>20212</v>
      </c>
      <c r="AF2074" s="20" t="s">
        <v>69</v>
      </c>
      <c r="AG2074" s="20" t="s">
        <v>20213</v>
      </c>
      <c r="AH2074" s="20"/>
      <c r="AI2074" s="20" t="s">
        <v>20209</v>
      </c>
      <c r="AJ2074" s="20" t="s">
        <v>14303</v>
      </c>
      <c r="AK2074" s="20" t="s">
        <v>14303</v>
      </c>
      <c r="AL2074" s="20"/>
      <c r="AM2074" s="20" t="s">
        <v>16313</v>
      </c>
      <c r="AN2074" s="20" t="s">
        <v>105</v>
      </c>
      <c r="AO2074" s="20" t="s">
        <v>2618</v>
      </c>
    </row>
    <row r="2075" spans="1:41" x14ac:dyDescent="0.2">
      <c r="A2075" s="20" t="s">
        <v>2616</v>
      </c>
      <c r="B2075" s="20" t="s">
        <v>20199</v>
      </c>
      <c r="C2075" s="20" t="s">
        <v>20200</v>
      </c>
      <c r="D2075" s="20" t="s">
        <v>571</v>
      </c>
      <c r="E2075" s="20" t="s">
        <v>2618</v>
      </c>
      <c r="F2075" s="20" t="s">
        <v>528</v>
      </c>
      <c r="G2075" s="20" t="s">
        <v>20201</v>
      </c>
      <c r="H2075" s="20" t="s">
        <v>14757</v>
      </c>
      <c r="I2075" s="20" t="s">
        <v>20202</v>
      </c>
      <c r="J2075" s="20" t="s">
        <v>102</v>
      </c>
      <c r="K2075" s="20" t="s">
        <v>14732</v>
      </c>
      <c r="L2075" s="20" t="s">
        <v>20203</v>
      </c>
      <c r="M2075" s="20" t="s">
        <v>20204</v>
      </c>
      <c r="N2075" s="20" t="s">
        <v>14742</v>
      </c>
      <c r="O2075" s="20" t="s">
        <v>14761</v>
      </c>
      <c r="P2075" s="20" t="s">
        <v>14700</v>
      </c>
      <c r="Q2075" s="20" t="s">
        <v>16666</v>
      </c>
      <c r="R2075" s="20" t="s">
        <v>20205</v>
      </c>
      <c r="S2075" s="20"/>
      <c r="T2075" s="20" t="s">
        <v>14790</v>
      </c>
      <c r="U2075" s="20" t="s">
        <v>15476</v>
      </c>
      <c r="V2075" s="20" t="s">
        <v>14767</v>
      </c>
      <c r="W2075" s="20"/>
      <c r="X2075" s="20"/>
      <c r="Y2075" s="20" t="s">
        <v>69</v>
      </c>
      <c r="Z2075" s="20"/>
      <c r="AA2075" s="20" t="s">
        <v>20214</v>
      </c>
      <c r="AB2075" s="20" t="s">
        <v>68</v>
      </c>
      <c r="AC2075" s="20" t="s">
        <v>69</v>
      </c>
      <c r="AD2075" s="20" t="s">
        <v>69</v>
      </c>
      <c r="AE2075" s="20" t="s">
        <v>20217</v>
      </c>
      <c r="AF2075" s="20" t="s">
        <v>69</v>
      </c>
      <c r="AG2075" s="20" t="s">
        <v>20213</v>
      </c>
      <c r="AH2075" s="20"/>
      <c r="AI2075" s="20" t="s">
        <v>20209</v>
      </c>
      <c r="AJ2075" s="20" t="s">
        <v>14303</v>
      </c>
      <c r="AK2075" s="20" t="s">
        <v>14303</v>
      </c>
      <c r="AL2075" s="20"/>
      <c r="AM2075" s="20" t="s">
        <v>16313</v>
      </c>
      <c r="AN2075" s="20" t="s">
        <v>105</v>
      </c>
      <c r="AO2075" s="20" t="s">
        <v>2618</v>
      </c>
    </row>
    <row r="2076" spans="1:41" x14ac:dyDescent="0.2">
      <c r="A2076" s="20" t="s">
        <v>2655</v>
      </c>
      <c r="B2076" s="20" t="s">
        <v>20218</v>
      </c>
      <c r="C2076" s="20" t="s">
        <v>15576</v>
      </c>
      <c r="D2076" s="20" t="s">
        <v>571</v>
      </c>
      <c r="E2076" s="20" t="s">
        <v>2657</v>
      </c>
      <c r="F2076" s="20" t="s">
        <v>456</v>
      </c>
      <c r="G2076" s="20" t="s">
        <v>20219</v>
      </c>
      <c r="H2076" s="20" t="s">
        <v>14694</v>
      </c>
      <c r="I2076" s="20" t="s">
        <v>20220</v>
      </c>
      <c r="J2076" s="20" t="s">
        <v>101</v>
      </c>
      <c r="K2076" s="20" t="s">
        <v>14696</v>
      </c>
      <c r="L2076" s="20" t="s">
        <v>20221</v>
      </c>
      <c r="M2076" s="20"/>
      <c r="N2076" s="20" t="s">
        <v>14889</v>
      </c>
      <c r="O2076" s="20" t="s">
        <v>14761</v>
      </c>
      <c r="P2076" s="20" t="s">
        <v>14787</v>
      </c>
      <c r="Q2076" s="20" t="s">
        <v>14788</v>
      </c>
      <c r="R2076" s="20" t="s">
        <v>14788</v>
      </c>
      <c r="S2076" s="20"/>
      <c r="T2076" s="20" t="s">
        <v>14704</v>
      </c>
      <c r="U2076" s="20" t="s">
        <v>14795</v>
      </c>
      <c r="V2076" s="20" t="s">
        <v>18012</v>
      </c>
      <c r="W2076" s="20"/>
      <c r="X2076" s="20"/>
      <c r="Y2076" s="20" t="s">
        <v>69</v>
      </c>
      <c r="Z2076" s="20"/>
      <c r="AA2076" s="20" t="s">
        <v>14740</v>
      </c>
      <c r="AB2076" s="20" t="s">
        <v>69</v>
      </c>
      <c r="AC2076" s="20" t="s">
        <v>14884</v>
      </c>
      <c r="AD2076" s="20" t="s">
        <v>69</v>
      </c>
      <c r="AE2076" s="20" t="s">
        <v>20222</v>
      </c>
      <c r="AF2076" s="20" t="s">
        <v>68</v>
      </c>
      <c r="AG2076" s="20" t="s">
        <v>20223</v>
      </c>
      <c r="AH2076" s="20" t="s">
        <v>20224</v>
      </c>
      <c r="AI2076" s="20" t="s">
        <v>14887</v>
      </c>
      <c r="AJ2076" s="20" t="s">
        <v>20225</v>
      </c>
      <c r="AK2076" s="20"/>
      <c r="AL2076" s="20"/>
      <c r="AM2076" s="20" t="s">
        <v>16313</v>
      </c>
      <c r="AN2076" s="20" t="s">
        <v>105</v>
      </c>
      <c r="AO2076" s="20"/>
    </row>
    <row r="2077" spans="1:41" x14ac:dyDescent="0.2">
      <c r="A2077" s="20" t="s">
        <v>2655</v>
      </c>
      <c r="B2077" s="20" t="s">
        <v>20218</v>
      </c>
      <c r="C2077" s="20" t="s">
        <v>15576</v>
      </c>
      <c r="D2077" s="20" t="s">
        <v>571</v>
      </c>
      <c r="E2077" s="20" t="s">
        <v>2657</v>
      </c>
      <c r="F2077" s="20" t="s">
        <v>456</v>
      </c>
      <c r="G2077" s="20" t="s">
        <v>20219</v>
      </c>
      <c r="H2077" s="20" t="s">
        <v>14694</v>
      </c>
      <c r="I2077" s="20" t="s">
        <v>20220</v>
      </c>
      <c r="J2077" s="20" t="s">
        <v>101</v>
      </c>
      <c r="K2077" s="20" t="s">
        <v>14696</v>
      </c>
      <c r="L2077" s="20" t="s">
        <v>20221</v>
      </c>
      <c r="M2077" s="20"/>
      <c r="N2077" s="20" t="s">
        <v>14889</v>
      </c>
      <c r="O2077" s="20" t="s">
        <v>14772</v>
      </c>
      <c r="P2077" s="20" t="s">
        <v>14787</v>
      </c>
      <c r="Q2077" s="20"/>
      <c r="R2077" s="20" t="s">
        <v>14788</v>
      </c>
      <c r="S2077" s="20"/>
      <c r="T2077" s="20" t="s">
        <v>14704</v>
      </c>
      <c r="U2077" s="20" t="s">
        <v>14795</v>
      </c>
      <c r="V2077" s="20" t="s">
        <v>14860</v>
      </c>
      <c r="W2077" s="20"/>
      <c r="X2077" s="20"/>
      <c r="Y2077" s="20" t="s">
        <v>69</v>
      </c>
      <c r="Z2077" s="20"/>
      <c r="AA2077" s="20" t="s">
        <v>14740</v>
      </c>
      <c r="AB2077" s="20" t="s">
        <v>69</v>
      </c>
      <c r="AC2077" s="20" t="s">
        <v>14884</v>
      </c>
      <c r="AD2077" s="20" t="s">
        <v>69</v>
      </c>
      <c r="AE2077" s="20" t="s">
        <v>20222</v>
      </c>
      <c r="AF2077" s="20" t="s">
        <v>69</v>
      </c>
      <c r="AG2077" s="20" t="s">
        <v>20226</v>
      </c>
      <c r="AH2077" s="20" t="s">
        <v>20224</v>
      </c>
      <c r="AI2077" s="20" t="s">
        <v>14887</v>
      </c>
      <c r="AJ2077" s="20" t="s">
        <v>20225</v>
      </c>
      <c r="AK2077" s="20" t="s">
        <v>14223</v>
      </c>
      <c r="AL2077" s="20"/>
      <c r="AM2077" s="20" t="s">
        <v>14910</v>
      </c>
      <c r="AN2077" s="20" t="s">
        <v>105</v>
      </c>
      <c r="AO2077" s="20"/>
    </row>
    <row r="2078" spans="1:41" x14ac:dyDescent="0.2">
      <c r="A2078" s="20" t="s">
        <v>2655</v>
      </c>
      <c r="B2078" s="20" t="s">
        <v>20218</v>
      </c>
      <c r="C2078" s="20" t="s">
        <v>15576</v>
      </c>
      <c r="D2078" s="20" t="s">
        <v>571</v>
      </c>
      <c r="E2078" s="20" t="s">
        <v>2657</v>
      </c>
      <c r="F2078" s="20" t="s">
        <v>456</v>
      </c>
      <c r="G2078" s="20" t="s">
        <v>20219</v>
      </c>
      <c r="H2078" s="20" t="s">
        <v>14694</v>
      </c>
      <c r="I2078" s="20" t="s">
        <v>20220</v>
      </c>
      <c r="J2078" s="20" t="s">
        <v>101</v>
      </c>
      <c r="K2078" s="20" t="s">
        <v>14696</v>
      </c>
      <c r="L2078" s="20" t="s">
        <v>20221</v>
      </c>
      <c r="M2078" s="20"/>
      <c r="N2078" s="20" t="s">
        <v>14889</v>
      </c>
      <c r="O2078" s="20" t="s">
        <v>14761</v>
      </c>
      <c r="P2078" s="20" t="s">
        <v>14787</v>
      </c>
      <c r="Q2078" s="20" t="s">
        <v>14788</v>
      </c>
      <c r="R2078" s="20" t="s">
        <v>14788</v>
      </c>
      <c r="S2078" s="20"/>
      <c r="T2078" s="20" t="s">
        <v>14709</v>
      </c>
      <c r="U2078" s="20" t="s">
        <v>20227</v>
      </c>
      <c r="V2078" s="20" t="s">
        <v>20228</v>
      </c>
      <c r="W2078" s="20"/>
      <c r="X2078" s="20"/>
      <c r="Y2078" s="20" t="s">
        <v>69</v>
      </c>
      <c r="Z2078" s="20"/>
      <c r="AA2078" s="20" t="s">
        <v>14740</v>
      </c>
      <c r="AB2078" s="20" t="s">
        <v>69</v>
      </c>
      <c r="AC2078" s="20" t="s">
        <v>14884</v>
      </c>
      <c r="AD2078" s="20" t="s">
        <v>69</v>
      </c>
      <c r="AE2078" s="20" t="s">
        <v>20222</v>
      </c>
      <c r="AF2078" s="20" t="s">
        <v>68</v>
      </c>
      <c r="AG2078" s="20" t="s">
        <v>20223</v>
      </c>
      <c r="AH2078" s="20" t="s">
        <v>20224</v>
      </c>
      <c r="AI2078" s="20" t="s">
        <v>14887</v>
      </c>
      <c r="AJ2078" s="20" t="s">
        <v>20225</v>
      </c>
      <c r="AK2078" s="20"/>
      <c r="AL2078" s="20"/>
      <c r="AM2078" s="20" t="s">
        <v>16313</v>
      </c>
      <c r="AN2078" s="20" t="s">
        <v>105</v>
      </c>
      <c r="AO2078" s="20"/>
    </row>
    <row r="2079" spans="1:41" x14ac:dyDescent="0.2">
      <c r="A2079" s="20" t="s">
        <v>2655</v>
      </c>
      <c r="B2079" s="20" t="s">
        <v>20218</v>
      </c>
      <c r="C2079" s="20" t="s">
        <v>15576</v>
      </c>
      <c r="D2079" s="20" t="s">
        <v>571</v>
      </c>
      <c r="E2079" s="20" t="s">
        <v>2657</v>
      </c>
      <c r="F2079" s="20" t="s">
        <v>456</v>
      </c>
      <c r="G2079" s="20" t="s">
        <v>20219</v>
      </c>
      <c r="H2079" s="20" t="s">
        <v>14694</v>
      </c>
      <c r="I2079" s="20" t="s">
        <v>20220</v>
      </c>
      <c r="J2079" s="20" t="s">
        <v>101</v>
      </c>
      <c r="K2079" s="20" t="s">
        <v>14696</v>
      </c>
      <c r="L2079" s="20" t="s">
        <v>20221</v>
      </c>
      <c r="M2079" s="20"/>
      <c r="N2079" s="20" t="s">
        <v>14889</v>
      </c>
      <c r="O2079" s="20" t="s">
        <v>14772</v>
      </c>
      <c r="P2079" s="20" t="s">
        <v>14787</v>
      </c>
      <c r="Q2079" s="20"/>
      <c r="R2079" s="20" t="s">
        <v>14788</v>
      </c>
      <c r="S2079" s="20"/>
      <c r="T2079" s="20" t="s">
        <v>14709</v>
      </c>
      <c r="U2079" s="20" t="s">
        <v>20227</v>
      </c>
      <c r="V2079" s="20" t="s">
        <v>16689</v>
      </c>
      <c r="W2079" s="20"/>
      <c r="X2079" s="20"/>
      <c r="Y2079" s="20" t="s">
        <v>69</v>
      </c>
      <c r="Z2079" s="20"/>
      <c r="AA2079" s="20" t="s">
        <v>14740</v>
      </c>
      <c r="AB2079" s="20" t="s">
        <v>69</v>
      </c>
      <c r="AC2079" s="20" t="s">
        <v>14884</v>
      </c>
      <c r="AD2079" s="20" t="s">
        <v>69</v>
      </c>
      <c r="AE2079" s="20" t="s">
        <v>20222</v>
      </c>
      <c r="AF2079" s="20" t="s">
        <v>69</v>
      </c>
      <c r="AG2079" s="20" t="s">
        <v>20226</v>
      </c>
      <c r="AH2079" s="20" t="s">
        <v>20224</v>
      </c>
      <c r="AI2079" s="20" t="s">
        <v>14887</v>
      </c>
      <c r="AJ2079" s="20" t="s">
        <v>20225</v>
      </c>
      <c r="AK2079" s="20" t="s">
        <v>14223</v>
      </c>
      <c r="AL2079" s="20"/>
      <c r="AM2079" s="20" t="s">
        <v>14910</v>
      </c>
      <c r="AN2079" s="20" t="s">
        <v>105</v>
      </c>
      <c r="AO2079" s="20"/>
    </row>
    <row r="2080" spans="1:41" x14ac:dyDescent="0.2">
      <c r="A2080" s="20" t="s">
        <v>2655</v>
      </c>
      <c r="B2080" s="20" t="s">
        <v>20218</v>
      </c>
      <c r="C2080" s="20" t="s">
        <v>15576</v>
      </c>
      <c r="D2080" s="20" t="s">
        <v>571</v>
      </c>
      <c r="E2080" s="20" t="s">
        <v>2657</v>
      </c>
      <c r="F2080" s="20" t="s">
        <v>456</v>
      </c>
      <c r="G2080" s="20" t="s">
        <v>20219</v>
      </c>
      <c r="H2080" s="20" t="s">
        <v>14694</v>
      </c>
      <c r="I2080" s="20" t="s">
        <v>20229</v>
      </c>
      <c r="J2080" s="20" t="s">
        <v>101</v>
      </c>
      <c r="K2080" s="20" t="s">
        <v>14696</v>
      </c>
      <c r="L2080" s="20" t="s">
        <v>20230</v>
      </c>
      <c r="M2080" s="20"/>
      <c r="N2080" s="20" t="s">
        <v>14889</v>
      </c>
      <c r="O2080" s="20" t="s">
        <v>14761</v>
      </c>
      <c r="P2080" s="20" t="s">
        <v>14787</v>
      </c>
      <c r="Q2080" s="20" t="s">
        <v>14788</v>
      </c>
      <c r="R2080" s="20" t="s">
        <v>14788</v>
      </c>
      <c r="S2080" s="20"/>
      <c r="T2080" s="20" t="s">
        <v>14704</v>
      </c>
      <c r="U2080" s="20" t="s">
        <v>14848</v>
      </c>
      <c r="V2080" s="20" t="s">
        <v>15068</v>
      </c>
      <c r="W2080" s="20"/>
      <c r="X2080" s="20"/>
      <c r="Y2080" s="20" t="s">
        <v>69</v>
      </c>
      <c r="Z2080" s="20"/>
      <c r="AA2080" s="20" t="s">
        <v>14740</v>
      </c>
      <c r="AB2080" s="20" t="s">
        <v>69</v>
      </c>
      <c r="AC2080" s="20" t="s">
        <v>14884</v>
      </c>
      <c r="AD2080" s="20" t="s">
        <v>69</v>
      </c>
      <c r="AE2080" s="20" t="s">
        <v>20231</v>
      </c>
      <c r="AF2080" s="20" t="s">
        <v>69</v>
      </c>
      <c r="AG2080" s="20" t="s">
        <v>20223</v>
      </c>
      <c r="AH2080" s="20" t="s">
        <v>20224</v>
      </c>
      <c r="AI2080" s="20" t="s">
        <v>14887</v>
      </c>
      <c r="AJ2080" s="20" t="s">
        <v>20225</v>
      </c>
      <c r="AK2080" s="20"/>
      <c r="AL2080" s="20"/>
      <c r="AM2080" s="20" t="s">
        <v>16313</v>
      </c>
      <c r="AN2080" s="20" t="s">
        <v>105</v>
      </c>
      <c r="AO2080" s="20"/>
    </row>
    <row r="2081" spans="1:41" x14ac:dyDescent="0.2">
      <c r="A2081" s="20" t="s">
        <v>2655</v>
      </c>
      <c r="B2081" s="20" t="s">
        <v>20218</v>
      </c>
      <c r="C2081" s="20" t="s">
        <v>15576</v>
      </c>
      <c r="D2081" s="20" t="s">
        <v>571</v>
      </c>
      <c r="E2081" s="20" t="s">
        <v>2657</v>
      </c>
      <c r="F2081" s="20" t="s">
        <v>456</v>
      </c>
      <c r="G2081" s="20" t="s">
        <v>20219</v>
      </c>
      <c r="H2081" s="20" t="s">
        <v>14694</v>
      </c>
      <c r="I2081" s="20" t="s">
        <v>20229</v>
      </c>
      <c r="J2081" s="20" t="s">
        <v>101</v>
      </c>
      <c r="K2081" s="20" t="s">
        <v>14696</v>
      </c>
      <c r="L2081" s="20" t="s">
        <v>20230</v>
      </c>
      <c r="M2081" s="20"/>
      <c r="N2081" s="20" t="s">
        <v>14889</v>
      </c>
      <c r="O2081" s="20" t="s">
        <v>14772</v>
      </c>
      <c r="P2081" s="20" t="s">
        <v>14787</v>
      </c>
      <c r="Q2081" s="20"/>
      <c r="R2081" s="20" t="s">
        <v>14788</v>
      </c>
      <c r="S2081" s="20"/>
      <c r="T2081" s="20" t="s">
        <v>14704</v>
      </c>
      <c r="U2081" s="20" t="s">
        <v>14848</v>
      </c>
      <c r="V2081" s="20" t="s">
        <v>16007</v>
      </c>
      <c r="W2081" s="20"/>
      <c r="X2081" s="20"/>
      <c r="Y2081" s="20" t="s">
        <v>69</v>
      </c>
      <c r="Z2081" s="20"/>
      <c r="AA2081" s="20" t="s">
        <v>14740</v>
      </c>
      <c r="AB2081" s="20" t="s">
        <v>69</v>
      </c>
      <c r="AC2081" s="20" t="s">
        <v>14884</v>
      </c>
      <c r="AD2081" s="20" t="s">
        <v>69</v>
      </c>
      <c r="AE2081" s="20" t="s">
        <v>20231</v>
      </c>
      <c r="AF2081" s="20" t="s">
        <v>69</v>
      </c>
      <c r="AG2081" s="20" t="s">
        <v>20226</v>
      </c>
      <c r="AH2081" s="20" t="s">
        <v>20224</v>
      </c>
      <c r="AI2081" s="20" t="s">
        <v>14887</v>
      </c>
      <c r="AJ2081" s="20" t="s">
        <v>20225</v>
      </c>
      <c r="AK2081" s="20" t="s">
        <v>14223</v>
      </c>
      <c r="AL2081" s="20"/>
      <c r="AM2081" s="20" t="s">
        <v>14910</v>
      </c>
      <c r="AN2081" s="20" t="s">
        <v>105</v>
      </c>
      <c r="AO2081" s="20"/>
    </row>
    <row r="2082" spans="1:41" x14ac:dyDescent="0.2">
      <c r="A2082" s="20" t="s">
        <v>2655</v>
      </c>
      <c r="B2082" s="20" t="s">
        <v>20218</v>
      </c>
      <c r="C2082" s="20" t="s">
        <v>15576</v>
      </c>
      <c r="D2082" s="20" t="s">
        <v>571</v>
      </c>
      <c r="E2082" s="20" t="s">
        <v>2657</v>
      </c>
      <c r="F2082" s="20" t="s">
        <v>456</v>
      </c>
      <c r="G2082" s="20" t="s">
        <v>20219</v>
      </c>
      <c r="H2082" s="20" t="s">
        <v>14694</v>
      </c>
      <c r="I2082" s="20" t="s">
        <v>20229</v>
      </c>
      <c r="J2082" s="20" t="s">
        <v>101</v>
      </c>
      <c r="K2082" s="20" t="s">
        <v>14696</v>
      </c>
      <c r="L2082" s="20" t="s">
        <v>20230</v>
      </c>
      <c r="M2082" s="20"/>
      <c r="N2082" s="20" t="s">
        <v>14889</v>
      </c>
      <c r="O2082" s="20" t="s">
        <v>14761</v>
      </c>
      <c r="P2082" s="20" t="s">
        <v>14787</v>
      </c>
      <c r="Q2082" s="20" t="s">
        <v>14788</v>
      </c>
      <c r="R2082" s="20" t="s">
        <v>14788</v>
      </c>
      <c r="S2082" s="20"/>
      <c r="T2082" s="20" t="s">
        <v>14709</v>
      </c>
      <c r="U2082" s="20" t="s">
        <v>20232</v>
      </c>
      <c r="V2082" s="20" t="s">
        <v>20233</v>
      </c>
      <c r="W2082" s="20"/>
      <c r="X2082" s="20"/>
      <c r="Y2082" s="20" t="s">
        <v>69</v>
      </c>
      <c r="Z2082" s="20"/>
      <c r="AA2082" s="20" t="s">
        <v>14740</v>
      </c>
      <c r="AB2082" s="20" t="s">
        <v>69</v>
      </c>
      <c r="AC2082" s="20" t="s">
        <v>14884</v>
      </c>
      <c r="AD2082" s="20" t="s">
        <v>69</v>
      </c>
      <c r="AE2082" s="20" t="s">
        <v>20231</v>
      </c>
      <c r="AF2082" s="20" t="s">
        <v>69</v>
      </c>
      <c r="AG2082" s="20" t="s">
        <v>20223</v>
      </c>
      <c r="AH2082" s="20" t="s">
        <v>20224</v>
      </c>
      <c r="AI2082" s="20" t="s">
        <v>14887</v>
      </c>
      <c r="AJ2082" s="20" t="s">
        <v>20225</v>
      </c>
      <c r="AK2082" s="20"/>
      <c r="AL2082" s="20"/>
      <c r="AM2082" s="20" t="s">
        <v>16313</v>
      </c>
      <c r="AN2082" s="20" t="s">
        <v>105</v>
      </c>
      <c r="AO2082" s="20"/>
    </row>
    <row r="2083" spans="1:41" x14ac:dyDescent="0.2">
      <c r="A2083" s="20" t="s">
        <v>2655</v>
      </c>
      <c r="B2083" s="20" t="s">
        <v>20218</v>
      </c>
      <c r="C2083" s="20" t="s">
        <v>15576</v>
      </c>
      <c r="D2083" s="20" t="s">
        <v>571</v>
      </c>
      <c r="E2083" s="20" t="s">
        <v>2657</v>
      </c>
      <c r="F2083" s="20" t="s">
        <v>456</v>
      </c>
      <c r="G2083" s="20" t="s">
        <v>20219</v>
      </c>
      <c r="H2083" s="20" t="s">
        <v>14694</v>
      </c>
      <c r="I2083" s="20" t="s">
        <v>20229</v>
      </c>
      <c r="J2083" s="20" t="s">
        <v>101</v>
      </c>
      <c r="K2083" s="20" t="s">
        <v>14696</v>
      </c>
      <c r="L2083" s="20" t="s">
        <v>20230</v>
      </c>
      <c r="M2083" s="20"/>
      <c r="N2083" s="20" t="s">
        <v>14889</v>
      </c>
      <c r="O2083" s="20" t="s">
        <v>14772</v>
      </c>
      <c r="P2083" s="20" t="s">
        <v>14787</v>
      </c>
      <c r="Q2083" s="20"/>
      <c r="R2083" s="20" t="s">
        <v>14788</v>
      </c>
      <c r="S2083" s="20"/>
      <c r="T2083" s="20" t="s">
        <v>14709</v>
      </c>
      <c r="U2083" s="20" t="s">
        <v>20232</v>
      </c>
      <c r="V2083" s="20" t="s">
        <v>20234</v>
      </c>
      <c r="W2083" s="20"/>
      <c r="X2083" s="20"/>
      <c r="Y2083" s="20" t="s">
        <v>69</v>
      </c>
      <c r="Z2083" s="20"/>
      <c r="AA2083" s="20" t="s">
        <v>14740</v>
      </c>
      <c r="AB2083" s="20" t="s">
        <v>69</v>
      </c>
      <c r="AC2083" s="20" t="s">
        <v>14884</v>
      </c>
      <c r="AD2083" s="20" t="s">
        <v>69</v>
      </c>
      <c r="AE2083" s="20" t="s">
        <v>20231</v>
      </c>
      <c r="AF2083" s="20" t="s">
        <v>69</v>
      </c>
      <c r="AG2083" s="20" t="s">
        <v>20226</v>
      </c>
      <c r="AH2083" s="20" t="s">
        <v>20224</v>
      </c>
      <c r="AI2083" s="20" t="s">
        <v>14887</v>
      </c>
      <c r="AJ2083" s="20" t="s">
        <v>20225</v>
      </c>
      <c r="AK2083" s="20" t="s">
        <v>14223</v>
      </c>
      <c r="AL2083" s="20"/>
      <c r="AM2083" s="20" t="s">
        <v>14910</v>
      </c>
      <c r="AN2083" s="20" t="s">
        <v>105</v>
      </c>
      <c r="AO2083" s="20"/>
    </row>
    <row r="2084" spans="1:41" x14ac:dyDescent="0.2">
      <c r="A2084" s="20" t="s">
        <v>2655</v>
      </c>
      <c r="B2084" s="20" t="s">
        <v>20218</v>
      </c>
      <c r="C2084" s="20" t="s">
        <v>15576</v>
      </c>
      <c r="D2084" s="20" t="s">
        <v>571</v>
      </c>
      <c r="E2084" s="20" t="s">
        <v>2657</v>
      </c>
      <c r="F2084" s="20" t="s">
        <v>456</v>
      </c>
      <c r="G2084" s="20" t="s">
        <v>20219</v>
      </c>
      <c r="H2084" s="20" t="s">
        <v>14694</v>
      </c>
      <c r="I2084" s="20" t="s">
        <v>20235</v>
      </c>
      <c r="J2084" s="20" t="s">
        <v>101</v>
      </c>
      <c r="K2084" s="20" t="s">
        <v>14696</v>
      </c>
      <c r="L2084" s="20" t="s">
        <v>20230</v>
      </c>
      <c r="M2084" s="20"/>
      <c r="N2084" s="20" t="s">
        <v>14889</v>
      </c>
      <c r="O2084" s="20" t="s">
        <v>14761</v>
      </c>
      <c r="P2084" s="20" t="s">
        <v>14787</v>
      </c>
      <c r="Q2084" s="20" t="s">
        <v>14788</v>
      </c>
      <c r="R2084" s="20" t="s">
        <v>14788</v>
      </c>
      <c r="S2084" s="20"/>
      <c r="T2084" s="20" t="s">
        <v>14704</v>
      </c>
      <c r="U2084" s="20" t="s">
        <v>14809</v>
      </c>
      <c r="V2084" s="20" t="s">
        <v>18012</v>
      </c>
      <c r="W2084" s="20"/>
      <c r="X2084" s="20"/>
      <c r="Y2084" s="20" t="s">
        <v>69</v>
      </c>
      <c r="Z2084" s="20"/>
      <c r="AA2084" s="20" t="s">
        <v>14740</v>
      </c>
      <c r="AB2084" s="20" t="s">
        <v>69</v>
      </c>
      <c r="AC2084" s="20" t="s">
        <v>14884</v>
      </c>
      <c r="AD2084" s="20" t="s">
        <v>69</v>
      </c>
      <c r="AE2084" s="20" t="s">
        <v>20231</v>
      </c>
      <c r="AF2084" s="20" t="s">
        <v>69</v>
      </c>
      <c r="AG2084" s="20" t="s">
        <v>20223</v>
      </c>
      <c r="AH2084" s="20" t="s">
        <v>20224</v>
      </c>
      <c r="AI2084" s="20" t="s">
        <v>14887</v>
      </c>
      <c r="AJ2084" s="20" t="s">
        <v>20225</v>
      </c>
      <c r="AK2084" s="20"/>
      <c r="AL2084" s="20"/>
      <c r="AM2084" s="20" t="s">
        <v>16313</v>
      </c>
      <c r="AN2084" s="20" t="s">
        <v>105</v>
      </c>
      <c r="AO2084" s="20"/>
    </row>
    <row r="2085" spans="1:41" x14ac:dyDescent="0.2">
      <c r="A2085" s="20" t="s">
        <v>2655</v>
      </c>
      <c r="B2085" s="20" t="s">
        <v>20218</v>
      </c>
      <c r="C2085" s="20" t="s">
        <v>15576</v>
      </c>
      <c r="D2085" s="20" t="s">
        <v>571</v>
      </c>
      <c r="E2085" s="20" t="s">
        <v>2657</v>
      </c>
      <c r="F2085" s="20" t="s">
        <v>456</v>
      </c>
      <c r="G2085" s="20" t="s">
        <v>20219</v>
      </c>
      <c r="H2085" s="20" t="s">
        <v>14694</v>
      </c>
      <c r="I2085" s="20" t="s">
        <v>20235</v>
      </c>
      <c r="J2085" s="20" t="s">
        <v>101</v>
      </c>
      <c r="K2085" s="20" t="s">
        <v>14696</v>
      </c>
      <c r="L2085" s="20" t="s">
        <v>20230</v>
      </c>
      <c r="M2085" s="20"/>
      <c r="N2085" s="20" t="s">
        <v>14889</v>
      </c>
      <c r="O2085" s="20" t="s">
        <v>14772</v>
      </c>
      <c r="P2085" s="20" t="s">
        <v>14787</v>
      </c>
      <c r="Q2085" s="20"/>
      <c r="R2085" s="20" t="s">
        <v>14788</v>
      </c>
      <c r="S2085" s="20"/>
      <c r="T2085" s="20" t="s">
        <v>14704</v>
      </c>
      <c r="U2085" s="20" t="s">
        <v>14809</v>
      </c>
      <c r="V2085" s="20" t="s">
        <v>16532</v>
      </c>
      <c r="W2085" s="20"/>
      <c r="X2085" s="20"/>
      <c r="Y2085" s="20" t="s">
        <v>69</v>
      </c>
      <c r="Z2085" s="20"/>
      <c r="AA2085" s="20" t="s">
        <v>14740</v>
      </c>
      <c r="AB2085" s="20" t="s">
        <v>69</v>
      </c>
      <c r="AC2085" s="20" t="s">
        <v>14884</v>
      </c>
      <c r="AD2085" s="20" t="s">
        <v>69</v>
      </c>
      <c r="AE2085" s="20" t="s">
        <v>20231</v>
      </c>
      <c r="AF2085" s="20" t="s">
        <v>69</v>
      </c>
      <c r="AG2085" s="20" t="s">
        <v>20226</v>
      </c>
      <c r="AH2085" s="20" t="s">
        <v>20224</v>
      </c>
      <c r="AI2085" s="20" t="s">
        <v>14887</v>
      </c>
      <c r="AJ2085" s="20" t="s">
        <v>20225</v>
      </c>
      <c r="AK2085" s="20" t="s">
        <v>14223</v>
      </c>
      <c r="AL2085" s="20"/>
      <c r="AM2085" s="20" t="s">
        <v>14910</v>
      </c>
      <c r="AN2085" s="20" t="s">
        <v>105</v>
      </c>
      <c r="AO2085" s="20"/>
    </row>
    <row r="2086" spans="1:41" x14ac:dyDescent="0.2">
      <c r="A2086" s="20" t="s">
        <v>2655</v>
      </c>
      <c r="B2086" s="20" t="s">
        <v>20218</v>
      </c>
      <c r="C2086" s="20" t="s">
        <v>15576</v>
      </c>
      <c r="D2086" s="20" t="s">
        <v>571</v>
      </c>
      <c r="E2086" s="20" t="s">
        <v>2657</v>
      </c>
      <c r="F2086" s="20" t="s">
        <v>456</v>
      </c>
      <c r="G2086" s="20" t="s">
        <v>20219</v>
      </c>
      <c r="H2086" s="20" t="s">
        <v>14694</v>
      </c>
      <c r="I2086" s="20" t="s">
        <v>20235</v>
      </c>
      <c r="J2086" s="20" t="s">
        <v>101</v>
      </c>
      <c r="K2086" s="20" t="s">
        <v>14696</v>
      </c>
      <c r="L2086" s="20" t="s">
        <v>20230</v>
      </c>
      <c r="M2086" s="20"/>
      <c r="N2086" s="20" t="s">
        <v>14889</v>
      </c>
      <c r="O2086" s="20" t="s">
        <v>14761</v>
      </c>
      <c r="P2086" s="20" t="s">
        <v>14787</v>
      </c>
      <c r="Q2086" s="20" t="s">
        <v>14788</v>
      </c>
      <c r="R2086" s="20" t="s">
        <v>14788</v>
      </c>
      <c r="S2086" s="20"/>
      <c r="T2086" s="20" t="s">
        <v>14709</v>
      </c>
      <c r="U2086" s="20" t="s">
        <v>20236</v>
      </c>
      <c r="V2086" s="20" t="s">
        <v>20237</v>
      </c>
      <c r="W2086" s="20"/>
      <c r="X2086" s="20"/>
      <c r="Y2086" s="20" t="s">
        <v>69</v>
      </c>
      <c r="Z2086" s="20"/>
      <c r="AA2086" s="20" t="s">
        <v>14740</v>
      </c>
      <c r="AB2086" s="20" t="s">
        <v>69</v>
      </c>
      <c r="AC2086" s="20" t="s">
        <v>14884</v>
      </c>
      <c r="AD2086" s="20" t="s">
        <v>69</v>
      </c>
      <c r="AE2086" s="20" t="s">
        <v>20231</v>
      </c>
      <c r="AF2086" s="20" t="s">
        <v>69</v>
      </c>
      <c r="AG2086" s="20" t="s">
        <v>20223</v>
      </c>
      <c r="AH2086" s="20" t="s">
        <v>20224</v>
      </c>
      <c r="AI2086" s="20" t="s">
        <v>14887</v>
      </c>
      <c r="AJ2086" s="20" t="s">
        <v>20225</v>
      </c>
      <c r="AK2086" s="20"/>
      <c r="AL2086" s="20"/>
      <c r="AM2086" s="20" t="s">
        <v>16313</v>
      </c>
      <c r="AN2086" s="20" t="s">
        <v>105</v>
      </c>
      <c r="AO2086" s="20"/>
    </row>
    <row r="2087" spans="1:41" x14ac:dyDescent="0.2">
      <c r="A2087" s="20" t="s">
        <v>2655</v>
      </c>
      <c r="B2087" s="20" t="s">
        <v>20218</v>
      </c>
      <c r="C2087" s="20" t="s">
        <v>15576</v>
      </c>
      <c r="D2087" s="20" t="s">
        <v>571</v>
      </c>
      <c r="E2087" s="20" t="s">
        <v>2657</v>
      </c>
      <c r="F2087" s="20" t="s">
        <v>456</v>
      </c>
      <c r="G2087" s="20" t="s">
        <v>20219</v>
      </c>
      <c r="H2087" s="20" t="s">
        <v>14694</v>
      </c>
      <c r="I2087" s="20" t="s">
        <v>20235</v>
      </c>
      <c r="J2087" s="20" t="s">
        <v>101</v>
      </c>
      <c r="K2087" s="20" t="s">
        <v>14696</v>
      </c>
      <c r="L2087" s="20" t="s">
        <v>20230</v>
      </c>
      <c r="M2087" s="20"/>
      <c r="N2087" s="20" t="s">
        <v>14889</v>
      </c>
      <c r="O2087" s="20" t="s">
        <v>14772</v>
      </c>
      <c r="P2087" s="20" t="s">
        <v>14787</v>
      </c>
      <c r="Q2087" s="20"/>
      <c r="R2087" s="20" t="s">
        <v>14788</v>
      </c>
      <c r="S2087" s="20"/>
      <c r="T2087" s="20" t="s">
        <v>14709</v>
      </c>
      <c r="U2087" s="20" t="s">
        <v>20236</v>
      </c>
      <c r="V2087" s="20" t="s">
        <v>20238</v>
      </c>
      <c r="W2087" s="20"/>
      <c r="X2087" s="20"/>
      <c r="Y2087" s="20" t="s">
        <v>69</v>
      </c>
      <c r="Z2087" s="20"/>
      <c r="AA2087" s="20" t="s">
        <v>14740</v>
      </c>
      <c r="AB2087" s="20" t="s">
        <v>69</v>
      </c>
      <c r="AC2087" s="20" t="s">
        <v>14884</v>
      </c>
      <c r="AD2087" s="20" t="s">
        <v>69</v>
      </c>
      <c r="AE2087" s="20" t="s">
        <v>20231</v>
      </c>
      <c r="AF2087" s="20" t="s">
        <v>69</v>
      </c>
      <c r="AG2087" s="20" t="s">
        <v>20226</v>
      </c>
      <c r="AH2087" s="20" t="s">
        <v>20224</v>
      </c>
      <c r="AI2087" s="20" t="s">
        <v>14887</v>
      </c>
      <c r="AJ2087" s="20" t="s">
        <v>20225</v>
      </c>
      <c r="AK2087" s="20" t="s">
        <v>14223</v>
      </c>
      <c r="AL2087" s="20"/>
      <c r="AM2087" s="20" t="s">
        <v>14910</v>
      </c>
      <c r="AN2087" s="20" t="s">
        <v>105</v>
      </c>
      <c r="AO2087" s="20"/>
    </row>
    <row r="2088" spans="1:41" x14ac:dyDescent="0.2">
      <c r="A2088" s="20" t="s">
        <v>2655</v>
      </c>
      <c r="B2088" s="20" t="s">
        <v>20218</v>
      </c>
      <c r="C2088" s="20" t="s">
        <v>15576</v>
      </c>
      <c r="D2088" s="20" t="s">
        <v>571</v>
      </c>
      <c r="E2088" s="20" t="s">
        <v>2657</v>
      </c>
      <c r="F2088" s="20" t="s">
        <v>456</v>
      </c>
      <c r="G2088" s="20" t="s">
        <v>20219</v>
      </c>
      <c r="H2088" s="20" t="s">
        <v>14694</v>
      </c>
      <c r="I2088" s="20" t="s">
        <v>20239</v>
      </c>
      <c r="J2088" s="20" t="s">
        <v>101</v>
      </c>
      <c r="K2088" s="20" t="s">
        <v>14696</v>
      </c>
      <c r="L2088" s="20" t="s">
        <v>20230</v>
      </c>
      <c r="M2088" s="20"/>
      <c r="N2088" s="20" t="s">
        <v>14889</v>
      </c>
      <c r="O2088" s="20" t="s">
        <v>14761</v>
      </c>
      <c r="P2088" s="20" t="s">
        <v>14787</v>
      </c>
      <c r="Q2088" s="20" t="s">
        <v>14788</v>
      </c>
      <c r="R2088" s="20" t="s">
        <v>14788</v>
      </c>
      <c r="S2088" s="20"/>
      <c r="T2088" s="20" t="s">
        <v>14704</v>
      </c>
      <c r="U2088" s="20" t="s">
        <v>14795</v>
      </c>
      <c r="V2088" s="20" t="s">
        <v>15882</v>
      </c>
      <c r="W2088" s="20"/>
      <c r="X2088" s="20"/>
      <c r="Y2088" s="20" t="s">
        <v>69</v>
      </c>
      <c r="Z2088" s="20"/>
      <c r="AA2088" s="20" t="s">
        <v>14740</v>
      </c>
      <c r="AB2088" s="20" t="s">
        <v>69</v>
      </c>
      <c r="AC2088" s="20" t="s">
        <v>14884</v>
      </c>
      <c r="AD2088" s="20" t="s">
        <v>69</v>
      </c>
      <c r="AE2088" s="20" t="s">
        <v>20231</v>
      </c>
      <c r="AF2088" s="20" t="s">
        <v>69</v>
      </c>
      <c r="AG2088" s="20" t="s">
        <v>20223</v>
      </c>
      <c r="AH2088" s="20" t="s">
        <v>20224</v>
      </c>
      <c r="AI2088" s="20" t="s">
        <v>14887</v>
      </c>
      <c r="AJ2088" s="20" t="s">
        <v>20225</v>
      </c>
      <c r="AK2088" s="20"/>
      <c r="AL2088" s="20"/>
      <c r="AM2088" s="20" t="s">
        <v>16313</v>
      </c>
      <c r="AN2088" s="20" t="s">
        <v>105</v>
      </c>
      <c r="AO2088" s="20"/>
    </row>
    <row r="2089" spans="1:41" x14ac:dyDescent="0.2">
      <c r="A2089" s="20" t="s">
        <v>2655</v>
      </c>
      <c r="B2089" s="20" t="s">
        <v>20218</v>
      </c>
      <c r="C2089" s="20" t="s">
        <v>15576</v>
      </c>
      <c r="D2089" s="20" t="s">
        <v>571</v>
      </c>
      <c r="E2089" s="20" t="s">
        <v>2657</v>
      </c>
      <c r="F2089" s="20" t="s">
        <v>456</v>
      </c>
      <c r="G2089" s="20" t="s">
        <v>20219</v>
      </c>
      <c r="H2089" s="20" t="s">
        <v>14694</v>
      </c>
      <c r="I2089" s="20" t="s">
        <v>20239</v>
      </c>
      <c r="J2089" s="20" t="s">
        <v>101</v>
      </c>
      <c r="K2089" s="20" t="s">
        <v>14696</v>
      </c>
      <c r="L2089" s="20" t="s">
        <v>20230</v>
      </c>
      <c r="M2089" s="20"/>
      <c r="N2089" s="20" t="s">
        <v>14889</v>
      </c>
      <c r="O2089" s="20" t="s">
        <v>14772</v>
      </c>
      <c r="P2089" s="20" t="s">
        <v>14787</v>
      </c>
      <c r="Q2089" s="20"/>
      <c r="R2089" s="20" t="s">
        <v>14788</v>
      </c>
      <c r="S2089" s="20"/>
      <c r="T2089" s="20" t="s">
        <v>14704</v>
      </c>
      <c r="U2089" s="20" t="s">
        <v>14795</v>
      </c>
      <c r="V2089" s="20" t="s">
        <v>16582</v>
      </c>
      <c r="W2089" s="20"/>
      <c r="X2089" s="20"/>
      <c r="Y2089" s="20" t="s">
        <v>69</v>
      </c>
      <c r="Z2089" s="20"/>
      <c r="AA2089" s="20" t="s">
        <v>14740</v>
      </c>
      <c r="AB2089" s="20" t="s">
        <v>69</v>
      </c>
      <c r="AC2089" s="20" t="s">
        <v>14884</v>
      </c>
      <c r="AD2089" s="20" t="s">
        <v>69</v>
      </c>
      <c r="AE2089" s="20" t="s">
        <v>20231</v>
      </c>
      <c r="AF2089" s="20" t="s">
        <v>69</v>
      </c>
      <c r="AG2089" s="20" t="s">
        <v>20226</v>
      </c>
      <c r="AH2089" s="20" t="s">
        <v>20224</v>
      </c>
      <c r="AI2089" s="20" t="s">
        <v>14887</v>
      </c>
      <c r="AJ2089" s="20" t="s">
        <v>20225</v>
      </c>
      <c r="AK2089" s="20" t="s">
        <v>14223</v>
      </c>
      <c r="AL2089" s="20"/>
      <c r="AM2089" s="20" t="s">
        <v>14910</v>
      </c>
      <c r="AN2089" s="20" t="s">
        <v>105</v>
      </c>
      <c r="AO2089" s="20"/>
    </row>
    <row r="2090" spans="1:41" x14ac:dyDescent="0.2">
      <c r="A2090" s="20" t="s">
        <v>2655</v>
      </c>
      <c r="B2090" s="20" t="s">
        <v>20218</v>
      </c>
      <c r="C2090" s="20" t="s">
        <v>15576</v>
      </c>
      <c r="D2090" s="20" t="s">
        <v>571</v>
      </c>
      <c r="E2090" s="20" t="s">
        <v>2657</v>
      </c>
      <c r="F2090" s="20" t="s">
        <v>456</v>
      </c>
      <c r="G2090" s="20" t="s">
        <v>20219</v>
      </c>
      <c r="H2090" s="20" t="s">
        <v>14694</v>
      </c>
      <c r="I2090" s="20" t="s">
        <v>20239</v>
      </c>
      <c r="J2090" s="20" t="s">
        <v>101</v>
      </c>
      <c r="K2090" s="20" t="s">
        <v>14696</v>
      </c>
      <c r="L2090" s="20" t="s">
        <v>20230</v>
      </c>
      <c r="M2090" s="20"/>
      <c r="N2090" s="20" t="s">
        <v>14889</v>
      </c>
      <c r="O2090" s="20" t="s">
        <v>14761</v>
      </c>
      <c r="P2090" s="20" t="s">
        <v>14787</v>
      </c>
      <c r="Q2090" s="20" t="s">
        <v>14788</v>
      </c>
      <c r="R2090" s="20" t="s">
        <v>14788</v>
      </c>
      <c r="S2090" s="20"/>
      <c r="T2090" s="20" t="s">
        <v>14709</v>
      </c>
      <c r="U2090" s="20" t="s">
        <v>20240</v>
      </c>
      <c r="V2090" s="20" t="s">
        <v>20241</v>
      </c>
      <c r="W2090" s="20"/>
      <c r="X2090" s="20"/>
      <c r="Y2090" s="20" t="s">
        <v>69</v>
      </c>
      <c r="Z2090" s="20"/>
      <c r="AA2090" s="20" t="s">
        <v>14740</v>
      </c>
      <c r="AB2090" s="20" t="s">
        <v>69</v>
      </c>
      <c r="AC2090" s="20" t="s">
        <v>14884</v>
      </c>
      <c r="AD2090" s="20" t="s">
        <v>69</v>
      </c>
      <c r="AE2090" s="20" t="s">
        <v>20231</v>
      </c>
      <c r="AF2090" s="20" t="s">
        <v>69</v>
      </c>
      <c r="AG2090" s="20" t="s">
        <v>20223</v>
      </c>
      <c r="AH2090" s="20" t="s">
        <v>20224</v>
      </c>
      <c r="AI2090" s="20" t="s">
        <v>14887</v>
      </c>
      <c r="AJ2090" s="20" t="s">
        <v>20225</v>
      </c>
      <c r="AK2090" s="20"/>
      <c r="AL2090" s="20"/>
      <c r="AM2090" s="20" t="s">
        <v>16313</v>
      </c>
      <c r="AN2090" s="20" t="s">
        <v>105</v>
      </c>
      <c r="AO2090" s="20"/>
    </row>
    <row r="2091" spans="1:41" x14ac:dyDescent="0.2">
      <c r="A2091" s="20" t="s">
        <v>2655</v>
      </c>
      <c r="B2091" s="20" t="s">
        <v>20218</v>
      </c>
      <c r="C2091" s="20" t="s">
        <v>15576</v>
      </c>
      <c r="D2091" s="20" t="s">
        <v>571</v>
      </c>
      <c r="E2091" s="20" t="s">
        <v>2657</v>
      </c>
      <c r="F2091" s="20" t="s">
        <v>456</v>
      </c>
      <c r="G2091" s="20" t="s">
        <v>20219</v>
      </c>
      <c r="H2091" s="20" t="s">
        <v>14694</v>
      </c>
      <c r="I2091" s="20" t="s">
        <v>20239</v>
      </c>
      <c r="J2091" s="20" t="s">
        <v>101</v>
      </c>
      <c r="K2091" s="20" t="s">
        <v>14696</v>
      </c>
      <c r="L2091" s="20" t="s">
        <v>20230</v>
      </c>
      <c r="M2091" s="20"/>
      <c r="N2091" s="20" t="s">
        <v>14889</v>
      </c>
      <c r="O2091" s="20" t="s">
        <v>14772</v>
      </c>
      <c r="P2091" s="20" t="s">
        <v>14787</v>
      </c>
      <c r="Q2091" s="20"/>
      <c r="R2091" s="20" t="s">
        <v>14788</v>
      </c>
      <c r="S2091" s="20"/>
      <c r="T2091" s="20" t="s">
        <v>14709</v>
      </c>
      <c r="U2091" s="20" t="s">
        <v>20240</v>
      </c>
      <c r="V2091" s="20" t="s">
        <v>20242</v>
      </c>
      <c r="W2091" s="20"/>
      <c r="X2091" s="20"/>
      <c r="Y2091" s="20" t="s">
        <v>69</v>
      </c>
      <c r="Z2091" s="20"/>
      <c r="AA2091" s="20" t="s">
        <v>14740</v>
      </c>
      <c r="AB2091" s="20" t="s">
        <v>69</v>
      </c>
      <c r="AC2091" s="20" t="s">
        <v>14884</v>
      </c>
      <c r="AD2091" s="20" t="s">
        <v>69</v>
      </c>
      <c r="AE2091" s="20" t="s">
        <v>20231</v>
      </c>
      <c r="AF2091" s="20" t="s">
        <v>69</v>
      </c>
      <c r="AG2091" s="20" t="s">
        <v>20226</v>
      </c>
      <c r="AH2091" s="20" t="s">
        <v>20224</v>
      </c>
      <c r="AI2091" s="20" t="s">
        <v>14887</v>
      </c>
      <c r="AJ2091" s="20" t="s">
        <v>20225</v>
      </c>
      <c r="AK2091" s="20" t="s">
        <v>14223</v>
      </c>
      <c r="AL2091" s="20"/>
      <c r="AM2091" s="20" t="s">
        <v>14910</v>
      </c>
      <c r="AN2091" s="20" t="s">
        <v>105</v>
      </c>
      <c r="AO2091" s="20"/>
    </row>
    <row r="2092" spans="1:41" x14ac:dyDescent="0.2">
      <c r="A2092" s="20" t="s">
        <v>2655</v>
      </c>
      <c r="B2092" s="20" t="s">
        <v>20218</v>
      </c>
      <c r="C2092" s="20" t="s">
        <v>15576</v>
      </c>
      <c r="D2092" s="20" t="s">
        <v>571</v>
      </c>
      <c r="E2092" s="20" t="s">
        <v>2657</v>
      </c>
      <c r="F2092" s="20" t="s">
        <v>456</v>
      </c>
      <c r="G2092" s="20" t="s">
        <v>20219</v>
      </c>
      <c r="H2092" s="20" t="s">
        <v>14694</v>
      </c>
      <c r="I2092" s="20" t="s">
        <v>20243</v>
      </c>
      <c r="J2092" s="20" t="s">
        <v>101</v>
      </c>
      <c r="K2092" s="20" t="s">
        <v>14696</v>
      </c>
      <c r="L2092" s="20" t="s">
        <v>20244</v>
      </c>
      <c r="M2092" s="20"/>
      <c r="N2092" s="20" t="s">
        <v>14889</v>
      </c>
      <c r="O2092" s="20" t="s">
        <v>14772</v>
      </c>
      <c r="P2092" s="20" t="s">
        <v>14787</v>
      </c>
      <c r="Q2092" s="20"/>
      <c r="R2092" s="20" t="s">
        <v>14788</v>
      </c>
      <c r="S2092" s="20"/>
      <c r="T2092" s="20" t="s">
        <v>14704</v>
      </c>
      <c r="U2092" s="20" t="s">
        <v>14777</v>
      </c>
      <c r="V2092" s="20" t="s">
        <v>14795</v>
      </c>
      <c r="W2092" s="20"/>
      <c r="X2092" s="20"/>
      <c r="Y2092" s="20" t="s">
        <v>69</v>
      </c>
      <c r="Z2092" s="20"/>
      <c r="AA2092" s="20" t="s">
        <v>20245</v>
      </c>
      <c r="AB2092" s="20" t="s">
        <v>69</v>
      </c>
      <c r="AC2092" s="20" t="s">
        <v>14884</v>
      </c>
      <c r="AD2092" s="20" t="s">
        <v>69</v>
      </c>
      <c r="AE2092" s="20" t="s">
        <v>20246</v>
      </c>
      <c r="AF2092" s="20" t="s">
        <v>69</v>
      </c>
      <c r="AG2092" s="20" t="s">
        <v>20247</v>
      </c>
      <c r="AH2092" s="20"/>
      <c r="AI2092" s="20" t="s">
        <v>14887</v>
      </c>
      <c r="AJ2092" s="20" t="s">
        <v>20248</v>
      </c>
      <c r="AK2092" s="20" t="s">
        <v>14223</v>
      </c>
      <c r="AL2092" s="20"/>
      <c r="AM2092" s="20" t="s">
        <v>14910</v>
      </c>
      <c r="AN2092" s="20" t="s">
        <v>105</v>
      </c>
      <c r="AO2092" s="20"/>
    </row>
    <row r="2093" spans="1:41" x14ac:dyDescent="0.2">
      <c r="A2093" s="20" t="s">
        <v>2682</v>
      </c>
      <c r="B2093" s="20" t="s">
        <v>20249</v>
      </c>
      <c r="C2093" s="20" t="s">
        <v>20250</v>
      </c>
      <c r="D2093" s="20" t="s">
        <v>571</v>
      </c>
      <c r="E2093" s="20" t="s">
        <v>2684</v>
      </c>
      <c r="F2093" s="20" t="s">
        <v>557</v>
      </c>
      <c r="G2093" s="20" t="s">
        <v>20251</v>
      </c>
      <c r="H2093" s="20" t="s">
        <v>14757</v>
      </c>
      <c r="I2093" s="20" t="s">
        <v>20252</v>
      </c>
      <c r="J2093" s="20" t="s">
        <v>102</v>
      </c>
      <c r="K2093" s="20" t="s">
        <v>14696</v>
      </c>
      <c r="L2093" s="20" t="s">
        <v>17746</v>
      </c>
      <c r="M2093" s="20" t="s">
        <v>20253</v>
      </c>
      <c r="N2093" s="20" t="s">
        <v>14698</v>
      </c>
      <c r="O2093" s="20" t="s">
        <v>14761</v>
      </c>
      <c r="P2093" s="20" t="s">
        <v>14700</v>
      </c>
      <c r="Q2093" s="20" t="s">
        <v>14823</v>
      </c>
      <c r="R2093" s="20"/>
      <c r="S2093" s="20"/>
      <c r="T2093" s="20" t="s">
        <v>14790</v>
      </c>
      <c r="U2093" s="20" t="s">
        <v>16175</v>
      </c>
      <c r="V2093" s="20" t="s">
        <v>20254</v>
      </c>
      <c r="W2093" s="20" t="s">
        <v>15697</v>
      </c>
      <c r="X2093" s="20" t="s">
        <v>14843</v>
      </c>
      <c r="Y2093" s="20" t="s">
        <v>69</v>
      </c>
      <c r="Z2093" s="20"/>
      <c r="AA2093" s="20" t="s">
        <v>20255</v>
      </c>
      <c r="AB2093" s="20" t="s">
        <v>69</v>
      </c>
      <c r="AC2093" s="20" t="s">
        <v>14884</v>
      </c>
      <c r="AD2093" s="20" t="s">
        <v>68</v>
      </c>
      <c r="AE2093" s="20" t="s">
        <v>20256</v>
      </c>
      <c r="AF2093" s="20" t="s">
        <v>68</v>
      </c>
      <c r="AG2093" s="20" t="s">
        <v>20257</v>
      </c>
      <c r="AH2093" s="20"/>
      <c r="AI2093" s="20" t="s">
        <v>14875</v>
      </c>
      <c r="AJ2093" s="20" t="s">
        <v>14283</v>
      </c>
      <c r="AK2093" s="20" t="s">
        <v>14283</v>
      </c>
      <c r="AL2093" s="20"/>
      <c r="AM2093" s="20" t="s">
        <v>16313</v>
      </c>
      <c r="AN2093" s="20" t="s">
        <v>105</v>
      </c>
      <c r="AO2093" s="20"/>
    </row>
    <row r="2094" spans="1:41" x14ac:dyDescent="0.2">
      <c r="A2094" s="20" t="s">
        <v>2682</v>
      </c>
      <c r="B2094" s="20" t="s">
        <v>20249</v>
      </c>
      <c r="C2094" s="20" t="s">
        <v>20250</v>
      </c>
      <c r="D2094" s="20" t="s">
        <v>571</v>
      </c>
      <c r="E2094" s="20" t="s">
        <v>2684</v>
      </c>
      <c r="F2094" s="20" t="s">
        <v>557</v>
      </c>
      <c r="G2094" s="20" t="s">
        <v>20251</v>
      </c>
      <c r="H2094" s="20" t="s">
        <v>14757</v>
      </c>
      <c r="I2094" s="20" t="s">
        <v>20252</v>
      </c>
      <c r="J2094" s="20" t="s">
        <v>102</v>
      </c>
      <c r="K2094" s="20" t="s">
        <v>14696</v>
      </c>
      <c r="L2094" s="20" t="s">
        <v>17746</v>
      </c>
      <c r="M2094" s="20" t="s">
        <v>20253</v>
      </c>
      <c r="N2094" s="20" t="s">
        <v>14698</v>
      </c>
      <c r="O2094" s="20" t="s">
        <v>14761</v>
      </c>
      <c r="P2094" s="20" t="s">
        <v>14700</v>
      </c>
      <c r="Q2094" s="20" t="s">
        <v>16994</v>
      </c>
      <c r="R2094" s="20"/>
      <c r="S2094" s="20"/>
      <c r="T2094" s="20" t="s">
        <v>14790</v>
      </c>
      <c r="U2094" s="20" t="s">
        <v>16175</v>
      </c>
      <c r="V2094" s="20" t="s">
        <v>18847</v>
      </c>
      <c r="W2094" s="20" t="s">
        <v>15697</v>
      </c>
      <c r="X2094" s="20" t="s">
        <v>20258</v>
      </c>
      <c r="Y2094" s="20" t="s">
        <v>69</v>
      </c>
      <c r="Z2094" s="20"/>
      <c r="AA2094" s="20" t="s">
        <v>20255</v>
      </c>
      <c r="AB2094" s="20" t="s">
        <v>69</v>
      </c>
      <c r="AC2094" s="20" t="s">
        <v>14884</v>
      </c>
      <c r="AD2094" s="20" t="s">
        <v>68</v>
      </c>
      <c r="AE2094" s="20" t="s">
        <v>20256</v>
      </c>
      <c r="AF2094" s="20" t="s">
        <v>69</v>
      </c>
      <c r="AG2094" s="20" t="s">
        <v>20257</v>
      </c>
      <c r="AH2094" s="20"/>
      <c r="AI2094" s="20" t="s">
        <v>14875</v>
      </c>
      <c r="AJ2094" s="20" t="s">
        <v>14283</v>
      </c>
      <c r="AK2094" s="20" t="s">
        <v>14283</v>
      </c>
      <c r="AL2094" s="20"/>
      <c r="AM2094" s="20" t="s">
        <v>16313</v>
      </c>
      <c r="AN2094" s="20" t="s">
        <v>105</v>
      </c>
      <c r="AO2094" s="20"/>
    </row>
    <row r="2095" spans="1:41" x14ac:dyDescent="0.2">
      <c r="A2095" s="20" t="s">
        <v>2682</v>
      </c>
      <c r="B2095" s="20" t="s">
        <v>20249</v>
      </c>
      <c r="C2095" s="20" t="s">
        <v>20250</v>
      </c>
      <c r="D2095" s="20" t="s">
        <v>571</v>
      </c>
      <c r="E2095" s="20" t="s">
        <v>2684</v>
      </c>
      <c r="F2095" s="20" t="s">
        <v>557</v>
      </c>
      <c r="G2095" s="20" t="s">
        <v>20251</v>
      </c>
      <c r="H2095" s="20" t="s">
        <v>14757</v>
      </c>
      <c r="I2095" s="20" t="s">
        <v>20252</v>
      </c>
      <c r="J2095" s="20" t="s">
        <v>102</v>
      </c>
      <c r="K2095" s="20" t="s">
        <v>14696</v>
      </c>
      <c r="L2095" s="20" t="s">
        <v>17746</v>
      </c>
      <c r="M2095" s="20" t="s">
        <v>20253</v>
      </c>
      <c r="N2095" s="20" t="s">
        <v>14698</v>
      </c>
      <c r="O2095" s="20" t="s">
        <v>14761</v>
      </c>
      <c r="P2095" s="20" t="s">
        <v>14700</v>
      </c>
      <c r="Q2095" s="20" t="s">
        <v>15605</v>
      </c>
      <c r="R2095" s="20"/>
      <c r="S2095" s="20"/>
      <c r="T2095" s="20" t="s">
        <v>14790</v>
      </c>
      <c r="U2095" s="20" t="s">
        <v>16175</v>
      </c>
      <c r="V2095" s="20" t="s">
        <v>16797</v>
      </c>
      <c r="W2095" s="20" t="s">
        <v>15697</v>
      </c>
      <c r="X2095" s="20" t="s">
        <v>16195</v>
      </c>
      <c r="Y2095" s="20" t="s">
        <v>69</v>
      </c>
      <c r="Z2095" s="20"/>
      <c r="AA2095" s="20" t="s">
        <v>20255</v>
      </c>
      <c r="AB2095" s="20" t="s">
        <v>69</v>
      </c>
      <c r="AC2095" s="20" t="s">
        <v>14884</v>
      </c>
      <c r="AD2095" s="20" t="s">
        <v>68</v>
      </c>
      <c r="AE2095" s="20" t="s">
        <v>20256</v>
      </c>
      <c r="AF2095" s="20" t="s">
        <v>69</v>
      </c>
      <c r="AG2095" s="20" t="s">
        <v>20257</v>
      </c>
      <c r="AH2095" s="20"/>
      <c r="AI2095" s="20" t="s">
        <v>14875</v>
      </c>
      <c r="AJ2095" s="20" t="s">
        <v>14283</v>
      </c>
      <c r="AK2095" s="20" t="s">
        <v>14283</v>
      </c>
      <c r="AL2095" s="20"/>
      <c r="AM2095" s="20" t="s">
        <v>16313</v>
      </c>
      <c r="AN2095" s="20" t="s">
        <v>105</v>
      </c>
      <c r="AO2095" s="20"/>
    </row>
    <row r="2096" spans="1:41" x14ac:dyDescent="0.2">
      <c r="A2096" s="20" t="s">
        <v>2936</v>
      </c>
      <c r="B2096" s="20" t="s">
        <v>20259</v>
      </c>
      <c r="C2096" s="20" t="s">
        <v>20260</v>
      </c>
      <c r="D2096" s="20" t="s">
        <v>571</v>
      </c>
      <c r="E2096" s="20" t="s">
        <v>2939</v>
      </c>
      <c r="F2096" s="20" t="s">
        <v>2938</v>
      </c>
      <c r="G2096" s="20" t="s">
        <v>20261</v>
      </c>
      <c r="H2096" s="20" t="s">
        <v>110</v>
      </c>
      <c r="I2096" s="20" t="s">
        <v>20262</v>
      </c>
      <c r="J2096" s="20" t="s">
        <v>101</v>
      </c>
      <c r="K2096" s="20" t="s">
        <v>14866</v>
      </c>
      <c r="L2096" s="20"/>
      <c r="M2096" s="20"/>
      <c r="N2096" s="20" t="s">
        <v>14742</v>
      </c>
      <c r="O2096" s="20" t="s">
        <v>14761</v>
      </c>
      <c r="P2096" s="20" t="s">
        <v>14700</v>
      </c>
      <c r="Q2096" s="20"/>
      <c r="R2096" s="20"/>
      <c r="S2096" s="20" t="s">
        <v>20263</v>
      </c>
      <c r="T2096" s="20" t="s">
        <v>14709</v>
      </c>
      <c r="U2096" s="20" t="s">
        <v>20264</v>
      </c>
      <c r="V2096" s="20" t="s">
        <v>19386</v>
      </c>
      <c r="W2096" s="20"/>
      <c r="X2096" s="20"/>
      <c r="Y2096" s="20" t="s">
        <v>69</v>
      </c>
      <c r="Z2096" s="20"/>
      <c r="AA2096" s="20" t="s">
        <v>20265</v>
      </c>
      <c r="AB2096" s="20" t="s">
        <v>69</v>
      </c>
      <c r="AC2096" s="20" t="s">
        <v>14884</v>
      </c>
      <c r="AD2096" s="20" t="s">
        <v>69</v>
      </c>
      <c r="AE2096" s="20" t="s">
        <v>20266</v>
      </c>
      <c r="AF2096" s="20" t="s">
        <v>68</v>
      </c>
      <c r="AG2096" s="20" t="s">
        <v>20267</v>
      </c>
      <c r="AH2096" s="20" t="s">
        <v>20268</v>
      </c>
      <c r="AI2096" s="20" t="s">
        <v>14875</v>
      </c>
      <c r="AJ2096" s="20" t="s">
        <v>14283</v>
      </c>
      <c r="AK2096" s="20" t="s">
        <v>17234</v>
      </c>
      <c r="AL2096" s="20"/>
      <c r="AM2096" s="20"/>
      <c r="AN2096" s="20" t="s">
        <v>105</v>
      </c>
      <c r="AO2096" s="20"/>
    </row>
    <row r="2097" spans="1:41" x14ac:dyDescent="0.2">
      <c r="A2097" s="20" t="s">
        <v>2936</v>
      </c>
      <c r="B2097" s="20" t="s">
        <v>20259</v>
      </c>
      <c r="C2097" s="20" t="s">
        <v>20260</v>
      </c>
      <c r="D2097" s="20" t="s">
        <v>571</v>
      </c>
      <c r="E2097" s="20" t="s">
        <v>2939</v>
      </c>
      <c r="F2097" s="20" t="s">
        <v>2938</v>
      </c>
      <c r="G2097" s="20" t="s">
        <v>20261</v>
      </c>
      <c r="H2097" s="20" t="s">
        <v>110</v>
      </c>
      <c r="I2097" s="20" t="s">
        <v>20262</v>
      </c>
      <c r="J2097" s="20" t="s">
        <v>101</v>
      </c>
      <c r="K2097" s="20" t="s">
        <v>14866</v>
      </c>
      <c r="L2097" s="20"/>
      <c r="M2097" s="20"/>
      <c r="N2097" s="20" t="s">
        <v>14742</v>
      </c>
      <c r="O2097" s="20" t="s">
        <v>14761</v>
      </c>
      <c r="P2097" s="20" t="s">
        <v>14700</v>
      </c>
      <c r="Q2097" s="20"/>
      <c r="R2097" s="20"/>
      <c r="S2097" s="20" t="s">
        <v>20263</v>
      </c>
      <c r="T2097" s="20" t="s">
        <v>14846</v>
      </c>
      <c r="U2097" s="20" t="s">
        <v>20269</v>
      </c>
      <c r="V2097" s="20" t="s">
        <v>20270</v>
      </c>
      <c r="W2097" s="20"/>
      <c r="X2097" s="20"/>
      <c r="Y2097" s="20" t="s">
        <v>69</v>
      </c>
      <c r="Z2097" s="20"/>
      <c r="AA2097" s="20" t="s">
        <v>20265</v>
      </c>
      <c r="AB2097" s="20" t="s">
        <v>69</v>
      </c>
      <c r="AC2097" s="20" t="s">
        <v>14884</v>
      </c>
      <c r="AD2097" s="20" t="s">
        <v>69</v>
      </c>
      <c r="AE2097" s="20" t="s">
        <v>20266</v>
      </c>
      <c r="AF2097" s="20" t="s">
        <v>68</v>
      </c>
      <c r="AG2097" s="20" t="s">
        <v>20267</v>
      </c>
      <c r="AH2097" s="20" t="s">
        <v>20268</v>
      </c>
      <c r="AI2097" s="20" t="s">
        <v>14875</v>
      </c>
      <c r="AJ2097" s="20" t="s">
        <v>14283</v>
      </c>
      <c r="AK2097" s="20" t="s">
        <v>17234</v>
      </c>
      <c r="AL2097" s="20"/>
      <c r="AM2097" s="20"/>
      <c r="AN2097" s="20" t="s">
        <v>105</v>
      </c>
      <c r="AO2097" s="20"/>
    </row>
    <row r="2098" spans="1:41" x14ac:dyDescent="0.2">
      <c r="A2098" s="20" t="s">
        <v>2936</v>
      </c>
      <c r="B2098" s="20" t="s">
        <v>20259</v>
      </c>
      <c r="C2098" s="20" t="s">
        <v>20260</v>
      </c>
      <c r="D2098" s="20" t="s">
        <v>571</v>
      </c>
      <c r="E2098" s="20" t="s">
        <v>2939</v>
      </c>
      <c r="F2098" s="20" t="s">
        <v>2938</v>
      </c>
      <c r="G2098" s="20" t="s">
        <v>20261</v>
      </c>
      <c r="H2098" s="20" t="s">
        <v>110</v>
      </c>
      <c r="I2098" s="20" t="s">
        <v>20262</v>
      </c>
      <c r="J2098" s="20" t="s">
        <v>101</v>
      </c>
      <c r="K2098" s="20" t="s">
        <v>14866</v>
      </c>
      <c r="L2098" s="20"/>
      <c r="M2098" s="20"/>
      <c r="N2098" s="20" t="s">
        <v>14742</v>
      </c>
      <c r="O2098" s="20" t="s">
        <v>14761</v>
      </c>
      <c r="P2098" s="20" t="s">
        <v>14700</v>
      </c>
      <c r="Q2098" s="20"/>
      <c r="R2098" s="20"/>
      <c r="S2098" s="20" t="s">
        <v>20263</v>
      </c>
      <c r="T2098" s="20" t="s">
        <v>14704</v>
      </c>
      <c r="U2098" s="20" t="s">
        <v>19080</v>
      </c>
      <c r="V2098" s="20" t="s">
        <v>20271</v>
      </c>
      <c r="W2098" s="20"/>
      <c r="X2098" s="20"/>
      <c r="Y2098" s="20" t="s">
        <v>69</v>
      </c>
      <c r="Z2098" s="20"/>
      <c r="AA2098" s="20" t="s">
        <v>20265</v>
      </c>
      <c r="AB2098" s="20" t="s">
        <v>69</v>
      </c>
      <c r="AC2098" s="20" t="s">
        <v>14884</v>
      </c>
      <c r="AD2098" s="20" t="s">
        <v>69</v>
      </c>
      <c r="AE2098" s="20" t="s">
        <v>20266</v>
      </c>
      <c r="AF2098" s="20" t="s">
        <v>68</v>
      </c>
      <c r="AG2098" s="20" t="s">
        <v>20267</v>
      </c>
      <c r="AH2098" s="20" t="s">
        <v>20268</v>
      </c>
      <c r="AI2098" s="20" t="s">
        <v>14875</v>
      </c>
      <c r="AJ2098" s="20" t="s">
        <v>14283</v>
      </c>
      <c r="AK2098" s="20" t="s">
        <v>17234</v>
      </c>
      <c r="AL2098" s="20"/>
      <c r="AM2098" s="20"/>
      <c r="AN2098" s="20" t="s">
        <v>105</v>
      </c>
      <c r="AO2098" s="20"/>
    </row>
    <row r="2099" spans="1:41" x14ac:dyDescent="0.2">
      <c r="A2099" s="20" t="s">
        <v>2936</v>
      </c>
      <c r="B2099" s="20" t="s">
        <v>20259</v>
      </c>
      <c r="C2099" s="20" t="s">
        <v>20260</v>
      </c>
      <c r="D2099" s="20" t="s">
        <v>571</v>
      </c>
      <c r="E2099" s="20" t="s">
        <v>2939</v>
      </c>
      <c r="F2099" s="20" t="s">
        <v>2938</v>
      </c>
      <c r="G2099" s="20" t="s">
        <v>20261</v>
      </c>
      <c r="H2099" s="20" t="s">
        <v>110</v>
      </c>
      <c r="I2099" s="20" t="s">
        <v>20262</v>
      </c>
      <c r="J2099" s="20" t="s">
        <v>101</v>
      </c>
      <c r="K2099" s="20" t="s">
        <v>14866</v>
      </c>
      <c r="L2099" s="20"/>
      <c r="M2099" s="20"/>
      <c r="N2099" s="20" t="s">
        <v>14742</v>
      </c>
      <c r="O2099" s="20" t="s">
        <v>14761</v>
      </c>
      <c r="P2099" s="20" t="s">
        <v>14700</v>
      </c>
      <c r="Q2099" s="20"/>
      <c r="R2099" s="20"/>
      <c r="S2099" s="20" t="s">
        <v>20263</v>
      </c>
      <c r="T2099" s="20" t="s">
        <v>14709</v>
      </c>
      <c r="U2099" s="20" t="s">
        <v>20264</v>
      </c>
      <c r="V2099" s="20" t="s">
        <v>19386</v>
      </c>
      <c r="W2099" s="20"/>
      <c r="X2099" s="20"/>
      <c r="Y2099" s="20" t="s">
        <v>69</v>
      </c>
      <c r="Z2099" s="20"/>
      <c r="AA2099" s="20" t="s">
        <v>20265</v>
      </c>
      <c r="AB2099" s="20" t="s">
        <v>69</v>
      </c>
      <c r="AC2099" s="20" t="s">
        <v>14884</v>
      </c>
      <c r="AD2099" s="20" t="s">
        <v>69</v>
      </c>
      <c r="AE2099" s="20" t="s">
        <v>20272</v>
      </c>
      <c r="AF2099" s="20" t="s">
        <v>69</v>
      </c>
      <c r="AG2099" s="20" t="s">
        <v>20273</v>
      </c>
      <c r="AH2099" s="20" t="s">
        <v>20268</v>
      </c>
      <c r="AI2099" s="20" t="s">
        <v>14875</v>
      </c>
      <c r="AJ2099" s="20" t="s">
        <v>14283</v>
      </c>
      <c r="AK2099" s="20" t="s">
        <v>17234</v>
      </c>
      <c r="AL2099" s="20"/>
      <c r="AM2099" s="20"/>
      <c r="AN2099" s="20" t="s">
        <v>105</v>
      </c>
      <c r="AO2099" s="20"/>
    </row>
    <row r="2100" spans="1:41" x14ac:dyDescent="0.2">
      <c r="A2100" s="20" t="s">
        <v>2936</v>
      </c>
      <c r="B2100" s="20" t="s">
        <v>20259</v>
      </c>
      <c r="C2100" s="20" t="s">
        <v>20260</v>
      </c>
      <c r="D2100" s="20" t="s">
        <v>571</v>
      </c>
      <c r="E2100" s="20" t="s">
        <v>2939</v>
      </c>
      <c r="F2100" s="20" t="s">
        <v>2938</v>
      </c>
      <c r="G2100" s="20" t="s">
        <v>20261</v>
      </c>
      <c r="H2100" s="20" t="s">
        <v>110</v>
      </c>
      <c r="I2100" s="20" t="s">
        <v>20262</v>
      </c>
      <c r="J2100" s="20" t="s">
        <v>101</v>
      </c>
      <c r="K2100" s="20" t="s">
        <v>14866</v>
      </c>
      <c r="L2100" s="20"/>
      <c r="M2100" s="20"/>
      <c r="N2100" s="20" t="s">
        <v>14742</v>
      </c>
      <c r="O2100" s="20" t="s">
        <v>14761</v>
      </c>
      <c r="P2100" s="20" t="s">
        <v>14700</v>
      </c>
      <c r="Q2100" s="20"/>
      <c r="R2100" s="20"/>
      <c r="S2100" s="20" t="s">
        <v>20263</v>
      </c>
      <c r="T2100" s="20" t="s">
        <v>14846</v>
      </c>
      <c r="U2100" s="20" t="s">
        <v>20269</v>
      </c>
      <c r="V2100" s="20" t="s">
        <v>20270</v>
      </c>
      <c r="W2100" s="20"/>
      <c r="X2100" s="20"/>
      <c r="Y2100" s="20" t="s">
        <v>69</v>
      </c>
      <c r="Z2100" s="20"/>
      <c r="AA2100" s="20" t="s">
        <v>20265</v>
      </c>
      <c r="AB2100" s="20" t="s">
        <v>69</v>
      </c>
      <c r="AC2100" s="20" t="s">
        <v>14884</v>
      </c>
      <c r="AD2100" s="20" t="s">
        <v>69</v>
      </c>
      <c r="AE2100" s="20" t="s">
        <v>20272</v>
      </c>
      <c r="AF2100" s="20" t="s">
        <v>69</v>
      </c>
      <c r="AG2100" s="20" t="s">
        <v>20273</v>
      </c>
      <c r="AH2100" s="20" t="s">
        <v>20268</v>
      </c>
      <c r="AI2100" s="20" t="s">
        <v>14875</v>
      </c>
      <c r="AJ2100" s="20" t="s">
        <v>14283</v>
      </c>
      <c r="AK2100" s="20" t="s">
        <v>17234</v>
      </c>
      <c r="AL2100" s="20"/>
      <c r="AM2100" s="20"/>
      <c r="AN2100" s="20" t="s">
        <v>105</v>
      </c>
      <c r="AO2100" s="20"/>
    </row>
    <row r="2101" spans="1:41" x14ac:dyDescent="0.2">
      <c r="A2101" s="20" t="s">
        <v>2936</v>
      </c>
      <c r="B2101" s="20" t="s">
        <v>20259</v>
      </c>
      <c r="C2101" s="20" t="s">
        <v>20260</v>
      </c>
      <c r="D2101" s="20" t="s">
        <v>571</v>
      </c>
      <c r="E2101" s="20" t="s">
        <v>2939</v>
      </c>
      <c r="F2101" s="20" t="s">
        <v>2938</v>
      </c>
      <c r="G2101" s="20" t="s">
        <v>20261</v>
      </c>
      <c r="H2101" s="20" t="s">
        <v>110</v>
      </c>
      <c r="I2101" s="20" t="s">
        <v>20262</v>
      </c>
      <c r="J2101" s="20" t="s">
        <v>101</v>
      </c>
      <c r="K2101" s="20" t="s">
        <v>14866</v>
      </c>
      <c r="L2101" s="20"/>
      <c r="M2101" s="20"/>
      <c r="N2101" s="20" t="s">
        <v>14742</v>
      </c>
      <c r="O2101" s="20" t="s">
        <v>14761</v>
      </c>
      <c r="P2101" s="20" t="s">
        <v>14700</v>
      </c>
      <c r="Q2101" s="20"/>
      <c r="R2101" s="20"/>
      <c r="S2101" s="20" t="s">
        <v>20263</v>
      </c>
      <c r="T2101" s="20" t="s">
        <v>14704</v>
      </c>
      <c r="U2101" s="20" t="s">
        <v>19080</v>
      </c>
      <c r="V2101" s="20" t="s">
        <v>20274</v>
      </c>
      <c r="W2101" s="20"/>
      <c r="X2101" s="20"/>
      <c r="Y2101" s="20" t="s">
        <v>69</v>
      </c>
      <c r="Z2101" s="20"/>
      <c r="AA2101" s="20" t="s">
        <v>20265</v>
      </c>
      <c r="AB2101" s="20" t="s">
        <v>69</v>
      </c>
      <c r="AC2101" s="20" t="s">
        <v>14884</v>
      </c>
      <c r="AD2101" s="20" t="s">
        <v>69</v>
      </c>
      <c r="AE2101" s="20" t="s">
        <v>20272</v>
      </c>
      <c r="AF2101" s="20" t="s">
        <v>69</v>
      </c>
      <c r="AG2101" s="20" t="s">
        <v>20273</v>
      </c>
      <c r="AH2101" s="20" t="s">
        <v>20268</v>
      </c>
      <c r="AI2101" s="20" t="s">
        <v>14875</v>
      </c>
      <c r="AJ2101" s="20" t="s">
        <v>14283</v>
      </c>
      <c r="AK2101" s="20" t="s">
        <v>17234</v>
      </c>
      <c r="AL2101" s="20"/>
      <c r="AM2101" s="20"/>
      <c r="AN2101" s="20" t="s">
        <v>105</v>
      </c>
      <c r="AO2101" s="20"/>
    </row>
    <row r="2102" spans="1:41" x14ac:dyDescent="0.2">
      <c r="A2102" s="20" t="s">
        <v>2936</v>
      </c>
      <c r="B2102" s="20" t="s">
        <v>20259</v>
      </c>
      <c r="C2102" s="20" t="s">
        <v>20260</v>
      </c>
      <c r="D2102" s="20" t="s">
        <v>571</v>
      </c>
      <c r="E2102" s="20" t="s">
        <v>2939</v>
      </c>
      <c r="F2102" s="20" t="s">
        <v>2938</v>
      </c>
      <c r="G2102" s="20" t="s">
        <v>20261</v>
      </c>
      <c r="H2102" s="20" t="s">
        <v>110</v>
      </c>
      <c r="I2102" s="20" t="s">
        <v>20262</v>
      </c>
      <c r="J2102" s="20" t="s">
        <v>101</v>
      </c>
      <c r="K2102" s="20" t="s">
        <v>14866</v>
      </c>
      <c r="L2102" s="20"/>
      <c r="M2102" s="20"/>
      <c r="N2102" s="20" t="s">
        <v>14698</v>
      </c>
      <c r="O2102" s="20" t="s">
        <v>14761</v>
      </c>
      <c r="P2102" s="20" t="s">
        <v>14700</v>
      </c>
      <c r="Q2102" s="20"/>
      <c r="R2102" s="20"/>
      <c r="S2102" s="20" t="s">
        <v>20263</v>
      </c>
      <c r="T2102" s="20" t="s">
        <v>14709</v>
      </c>
      <c r="U2102" s="20" t="s">
        <v>17863</v>
      </c>
      <c r="V2102" s="20" t="s">
        <v>20275</v>
      </c>
      <c r="W2102" s="20"/>
      <c r="X2102" s="20"/>
      <c r="Y2102" s="20" t="s">
        <v>69</v>
      </c>
      <c r="Z2102" s="20"/>
      <c r="AA2102" s="20" t="s">
        <v>20265</v>
      </c>
      <c r="AB2102" s="20" t="s">
        <v>69</v>
      </c>
      <c r="AC2102" s="20" t="s">
        <v>14884</v>
      </c>
      <c r="AD2102" s="20" t="s">
        <v>69</v>
      </c>
      <c r="AE2102" s="20" t="s">
        <v>20276</v>
      </c>
      <c r="AF2102" s="20" t="s">
        <v>68</v>
      </c>
      <c r="AG2102" s="20" t="s">
        <v>20277</v>
      </c>
      <c r="AH2102" s="20" t="s">
        <v>20268</v>
      </c>
      <c r="AI2102" s="20" t="s">
        <v>14875</v>
      </c>
      <c r="AJ2102" s="20" t="s">
        <v>14283</v>
      </c>
      <c r="AK2102" s="20" t="s">
        <v>17234</v>
      </c>
      <c r="AL2102" s="20"/>
      <c r="AM2102" s="20"/>
      <c r="AN2102" s="20" t="s">
        <v>105</v>
      </c>
      <c r="AO2102" s="20"/>
    </row>
    <row r="2103" spans="1:41" x14ac:dyDescent="0.2">
      <c r="A2103" s="20" t="s">
        <v>2936</v>
      </c>
      <c r="B2103" s="20" t="s">
        <v>20259</v>
      </c>
      <c r="C2103" s="20" t="s">
        <v>20260</v>
      </c>
      <c r="D2103" s="20" t="s">
        <v>571</v>
      </c>
      <c r="E2103" s="20" t="s">
        <v>2939</v>
      </c>
      <c r="F2103" s="20" t="s">
        <v>2938</v>
      </c>
      <c r="G2103" s="20" t="s">
        <v>20261</v>
      </c>
      <c r="H2103" s="20" t="s">
        <v>110</v>
      </c>
      <c r="I2103" s="20" t="s">
        <v>20262</v>
      </c>
      <c r="J2103" s="20" t="s">
        <v>101</v>
      </c>
      <c r="K2103" s="20" t="s">
        <v>14866</v>
      </c>
      <c r="L2103" s="20"/>
      <c r="M2103" s="20"/>
      <c r="N2103" s="20" t="s">
        <v>14698</v>
      </c>
      <c r="O2103" s="20" t="s">
        <v>14761</v>
      </c>
      <c r="P2103" s="20" t="s">
        <v>14700</v>
      </c>
      <c r="Q2103" s="20"/>
      <c r="R2103" s="20"/>
      <c r="S2103" s="20" t="s">
        <v>20263</v>
      </c>
      <c r="T2103" s="20" t="s">
        <v>14846</v>
      </c>
      <c r="U2103" s="20" t="s">
        <v>20278</v>
      </c>
      <c r="V2103" s="20" t="s">
        <v>20270</v>
      </c>
      <c r="W2103" s="20"/>
      <c r="X2103" s="20"/>
      <c r="Y2103" s="20" t="s">
        <v>69</v>
      </c>
      <c r="Z2103" s="20"/>
      <c r="AA2103" s="20" t="s">
        <v>20265</v>
      </c>
      <c r="AB2103" s="20" t="s">
        <v>69</v>
      </c>
      <c r="AC2103" s="20" t="s">
        <v>14884</v>
      </c>
      <c r="AD2103" s="20" t="s">
        <v>69</v>
      </c>
      <c r="AE2103" s="20" t="s">
        <v>20276</v>
      </c>
      <c r="AF2103" s="20" t="s">
        <v>68</v>
      </c>
      <c r="AG2103" s="20" t="s">
        <v>20277</v>
      </c>
      <c r="AH2103" s="20" t="s">
        <v>20268</v>
      </c>
      <c r="AI2103" s="20" t="s">
        <v>14875</v>
      </c>
      <c r="AJ2103" s="20" t="s">
        <v>14283</v>
      </c>
      <c r="AK2103" s="20" t="s">
        <v>17234</v>
      </c>
      <c r="AL2103" s="20"/>
      <c r="AM2103" s="20"/>
      <c r="AN2103" s="20" t="s">
        <v>105</v>
      </c>
      <c r="AO2103" s="20"/>
    </row>
    <row r="2104" spans="1:41" x14ac:dyDescent="0.2">
      <c r="A2104" s="20" t="s">
        <v>2936</v>
      </c>
      <c r="B2104" s="20" t="s">
        <v>20259</v>
      </c>
      <c r="C2104" s="20" t="s">
        <v>20260</v>
      </c>
      <c r="D2104" s="20" t="s">
        <v>571</v>
      </c>
      <c r="E2104" s="20" t="s">
        <v>2939</v>
      </c>
      <c r="F2104" s="20" t="s">
        <v>2938</v>
      </c>
      <c r="G2104" s="20" t="s">
        <v>20261</v>
      </c>
      <c r="H2104" s="20" t="s">
        <v>110</v>
      </c>
      <c r="I2104" s="20" t="s">
        <v>20262</v>
      </c>
      <c r="J2104" s="20" t="s">
        <v>101</v>
      </c>
      <c r="K2104" s="20" t="s">
        <v>14866</v>
      </c>
      <c r="L2104" s="20"/>
      <c r="M2104" s="20"/>
      <c r="N2104" s="20" t="s">
        <v>14698</v>
      </c>
      <c r="O2104" s="20" t="s">
        <v>14761</v>
      </c>
      <c r="P2104" s="20" t="s">
        <v>14700</v>
      </c>
      <c r="Q2104" s="20"/>
      <c r="R2104" s="20"/>
      <c r="S2104" s="20" t="s">
        <v>20263</v>
      </c>
      <c r="T2104" s="20" t="s">
        <v>14704</v>
      </c>
      <c r="U2104" s="20" t="s">
        <v>20279</v>
      </c>
      <c r="V2104" s="20" t="s">
        <v>20280</v>
      </c>
      <c r="W2104" s="20"/>
      <c r="X2104" s="20"/>
      <c r="Y2104" s="20" t="s">
        <v>69</v>
      </c>
      <c r="Z2104" s="20"/>
      <c r="AA2104" s="20" t="s">
        <v>20265</v>
      </c>
      <c r="AB2104" s="20" t="s">
        <v>69</v>
      </c>
      <c r="AC2104" s="20" t="s">
        <v>14884</v>
      </c>
      <c r="AD2104" s="20" t="s">
        <v>69</v>
      </c>
      <c r="AE2104" s="20" t="s">
        <v>20276</v>
      </c>
      <c r="AF2104" s="20" t="s">
        <v>68</v>
      </c>
      <c r="AG2104" s="20" t="s">
        <v>20277</v>
      </c>
      <c r="AH2104" s="20" t="s">
        <v>20268</v>
      </c>
      <c r="AI2104" s="20" t="s">
        <v>14875</v>
      </c>
      <c r="AJ2104" s="20" t="s">
        <v>14283</v>
      </c>
      <c r="AK2104" s="20" t="s">
        <v>17234</v>
      </c>
      <c r="AL2104" s="20"/>
      <c r="AM2104" s="20"/>
      <c r="AN2104" s="20" t="s">
        <v>105</v>
      </c>
      <c r="AO2104" s="20"/>
    </row>
    <row r="2105" spans="1:41" x14ac:dyDescent="0.2">
      <c r="A2105" s="20" t="s">
        <v>2936</v>
      </c>
      <c r="B2105" s="20" t="s">
        <v>20259</v>
      </c>
      <c r="C2105" s="20" t="s">
        <v>20260</v>
      </c>
      <c r="D2105" s="20" t="s">
        <v>571</v>
      </c>
      <c r="E2105" s="20" t="s">
        <v>2939</v>
      </c>
      <c r="F2105" s="20" t="s">
        <v>2938</v>
      </c>
      <c r="G2105" s="20" t="s">
        <v>20261</v>
      </c>
      <c r="H2105" s="20" t="s">
        <v>110</v>
      </c>
      <c r="I2105" s="20" t="s">
        <v>20262</v>
      </c>
      <c r="J2105" s="20" t="s">
        <v>101</v>
      </c>
      <c r="K2105" s="20" t="s">
        <v>14866</v>
      </c>
      <c r="L2105" s="20"/>
      <c r="M2105" s="20"/>
      <c r="N2105" s="20" t="s">
        <v>14698</v>
      </c>
      <c r="O2105" s="20" t="s">
        <v>14761</v>
      </c>
      <c r="P2105" s="20" t="s">
        <v>14700</v>
      </c>
      <c r="Q2105" s="20"/>
      <c r="R2105" s="20"/>
      <c r="S2105" s="20" t="s">
        <v>20263</v>
      </c>
      <c r="T2105" s="20" t="s">
        <v>14709</v>
      </c>
      <c r="U2105" s="20" t="s">
        <v>17863</v>
      </c>
      <c r="V2105" s="20" t="s">
        <v>20278</v>
      </c>
      <c r="W2105" s="20"/>
      <c r="X2105" s="20"/>
      <c r="Y2105" s="20" t="s">
        <v>69</v>
      </c>
      <c r="Z2105" s="20"/>
      <c r="AA2105" s="20" t="s">
        <v>20265</v>
      </c>
      <c r="AB2105" s="20" t="s">
        <v>69</v>
      </c>
      <c r="AC2105" s="20" t="s">
        <v>14884</v>
      </c>
      <c r="AD2105" s="20" t="s">
        <v>69</v>
      </c>
      <c r="AE2105" s="20" t="s">
        <v>20281</v>
      </c>
      <c r="AF2105" s="20" t="s">
        <v>69</v>
      </c>
      <c r="AG2105" s="20" t="s">
        <v>20282</v>
      </c>
      <c r="AH2105" s="20" t="s">
        <v>20268</v>
      </c>
      <c r="AI2105" s="20" t="s">
        <v>14875</v>
      </c>
      <c r="AJ2105" s="20" t="s">
        <v>14283</v>
      </c>
      <c r="AK2105" s="20" t="s">
        <v>17234</v>
      </c>
      <c r="AL2105" s="20"/>
      <c r="AM2105" s="20"/>
      <c r="AN2105" s="20" t="s">
        <v>105</v>
      </c>
      <c r="AO2105" s="20"/>
    </row>
    <row r="2106" spans="1:41" x14ac:dyDescent="0.2">
      <c r="A2106" s="20" t="s">
        <v>2936</v>
      </c>
      <c r="B2106" s="20" t="s">
        <v>20259</v>
      </c>
      <c r="C2106" s="20" t="s">
        <v>20260</v>
      </c>
      <c r="D2106" s="20" t="s">
        <v>571</v>
      </c>
      <c r="E2106" s="20" t="s">
        <v>2939</v>
      </c>
      <c r="F2106" s="20" t="s">
        <v>2938</v>
      </c>
      <c r="G2106" s="20" t="s">
        <v>20261</v>
      </c>
      <c r="H2106" s="20" t="s">
        <v>110</v>
      </c>
      <c r="I2106" s="20" t="s">
        <v>20262</v>
      </c>
      <c r="J2106" s="20" t="s">
        <v>101</v>
      </c>
      <c r="K2106" s="20" t="s">
        <v>14866</v>
      </c>
      <c r="L2106" s="20"/>
      <c r="M2106" s="20"/>
      <c r="N2106" s="20" t="s">
        <v>14698</v>
      </c>
      <c r="O2106" s="20" t="s">
        <v>14761</v>
      </c>
      <c r="P2106" s="20" t="s">
        <v>14700</v>
      </c>
      <c r="Q2106" s="20"/>
      <c r="R2106" s="20"/>
      <c r="S2106" s="20" t="s">
        <v>20263</v>
      </c>
      <c r="T2106" s="20" t="s">
        <v>14846</v>
      </c>
      <c r="U2106" s="20" t="s">
        <v>20278</v>
      </c>
      <c r="V2106" s="20" t="s">
        <v>20283</v>
      </c>
      <c r="W2106" s="20"/>
      <c r="X2106" s="20"/>
      <c r="Y2106" s="20" t="s">
        <v>69</v>
      </c>
      <c r="Z2106" s="20"/>
      <c r="AA2106" s="20" t="s">
        <v>20265</v>
      </c>
      <c r="AB2106" s="20" t="s">
        <v>69</v>
      </c>
      <c r="AC2106" s="20" t="s">
        <v>14884</v>
      </c>
      <c r="AD2106" s="20" t="s">
        <v>69</v>
      </c>
      <c r="AE2106" s="20" t="s">
        <v>20281</v>
      </c>
      <c r="AF2106" s="20" t="s">
        <v>69</v>
      </c>
      <c r="AG2106" s="20" t="s">
        <v>20282</v>
      </c>
      <c r="AH2106" s="20" t="s">
        <v>20268</v>
      </c>
      <c r="AI2106" s="20" t="s">
        <v>14875</v>
      </c>
      <c r="AJ2106" s="20" t="s">
        <v>14283</v>
      </c>
      <c r="AK2106" s="20" t="s">
        <v>17234</v>
      </c>
      <c r="AL2106" s="20"/>
      <c r="AM2106" s="20"/>
      <c r="AN2106" s="20" t="s">
        <v>105</v>
      </c>
      <c r="AO2106" s="20"/>
    </row>
    <row r="2107" spans="1:41" x14ac:dyDescent="0.2">
      <c r="A2107" s="20" t="s">
        <v>2936</v>
      </c>
      <c r="B2107" s="20" t="s">
        <v>20259</v>
      </c>
      <c r="C2107" s="20" t="s">
        <v>20260</v>
      </c>
      <c r="D2107" s="20" t="s">
        <v>571</v>
      </c>
      <c r="E2107" s="20" t="s">
        <v>2939</v>
      </c>
      <c r="F2107" s="20" t="s">
        <v>2938</v>
      </c>
      <c r="G2107" s="20" t="s">
        <v>20261</v>
      </c>
      <c r="H2107" s="20" t="s">
        <v>110</v>
      </c>
      <c r="I2107" s="20" t="s">
        <v>20262</v>
      </c>
      <c r="J2107" s="20" t="s">
        <v>101</v>
      </c>
      <c r="K2107" s="20" t="s">
        <v>14866</v>
      </c>
      <c r="L2107" s="20"/>
      <c r="M2107" s="20"/>
      <c r="N2107" s="20" t="s">
        <v>14698</v>
      </c>
      <c r="O2107" s="20" t="s">
        <v>14761</v>
      </c>
      <c r="P2107" s="20" t="s">
        <v>14700</v>
      </c>
      <c r="Q2107" s="20"/>
      <c r="R2107" s="20"/>
      <c r="S2107" s="20" t="s">
        <v>20263</v>
      </c>
      <c r="T2107" s="20" t="s">
        <v>14704</v>
      </c>
      <c r="U2107" s="20" t="s">
        <v>20279</v>
      </c>
      <c r="V2107" s="20" t="s">
        <v>20284</v>
      </c>
      <c r="W2107" s="20"/>
      <c r="X2107" s="20"/>
      <c r="Y2107" s="20" t="s">
        <v>69</v>
      </c>
      <c r="Z2107" s="20"/>
      <c r="AA2107" s="20" t="s">
        <v>20265</v>
      </c>
      <c r="AB2107" s="20" t="s">
        <v>69</v>
      </c>
      <c r="AC2107" s="20" t="s">
        <v>14884</v>
      </c>
      <c r="AD2107" s="20" t="s">
        <v>69</v>
      </c>
      <c r="AE2107" s="20" t="s">
        <v>20281</v>
      </c>
      <c r="AF2107" s="20" t="s">
        <v>69</v>
      </c>
      <c r="AG2107" s="20" t="s">
        <v>20282</v>
      </c>
      <c r="AH2107" s="20" t="s">
        <v>20268</v>
      </c>
      <c r="AI2107" s="20" t="s">
        <v>14875</v>
      </c>
      <c r="AJ2107" s="20" t="s">
        <v>14283</v>
      </c>
      <c r="AK2107" s="20" t="s">
        <v>17234</v>
      </c>
      <c r="AL2107" s="20"/>
      <c r="AM2107" s="20"/>
      <c r="AN2107" s="20" t="s">
        <v>105</v>
      </c>
      <c r="AO2107" s="20"/>
    </row>
    <row r="2108" spans="1:41" x14ac:dyDescent="0.2">
      <c r="A2108" s="20" t="s">
        <v>2936</v>
      </c>
      <c r="B2108" s="20" t="s">
        <v>20259</v>
      </c>
      <c r="C2108" s="20" t="s">
        <v>20260</v>
      </c>
      <c r="D2108" s="20" t="s">
        <v>571</v>
      </c>
      <c r="E2108" s="20" t="s">
        <v>2939</v>
      </c>
      <c r="F2108" s="20" t="s">
        <v>2938</v>
      </c>
      <c r="G2108" s="20" t="s">
        <v>20261</v>
      </c>
      <c r="H2108" s="20" t="s">
        <v>110</v>
      </c>
      <c r="I2108" s="20" t="s">
        <v>20262</v>
      </c>
      <c r="J2108" s="20" t="s">
        <v>101</v>
      </c>
      <c r="K2108" s="20" t="s">
        <v>14866</v>
      </c>
      <c r="L2108" s="20"/>
      <c r="M2108" s="20"/>
      <c r="N2108" s="20" t="s">
        <v>15258</v>
      </c>
      <c r="O2108" s="20" t="s">
        <v>14761</v>
      </c>
      <c r="P2108" s="20" t="s">
        <v>14700</v>
      </c>
      <c r="Q2108" s="20"/>
      <c r="R2108" s="20"/>
      <c r="S2108" s="20" t="s">
        <v>20263</v>
      </c>
      <c r="T2108" s="20" t="s">
        <v>14709</v>
      </c>
      <c r="U2108" s="20" t="s">
        <v>19284</v>
      </c>
      <c r="V2108" s="20" t="s">
        <v>20285</v>
      </c>
      <c r="W2108" s="20"/>
      <c r="X2108" s="20"/>
      <c r="Y2108" s="20" t="s">
        <v>69</v>
      </c>
      <c r="Z2108" s="20"/>
      <c r="AA2108" s="20" t="s">
        <v>20265</v>
      </c>
      <c r="AB2108" s="20" t="s">
        <v>69</v>
      </c>
      <c r="AC2108" s="20" t="s">
        <v>14884</v>
      </c>
      <c r="AD2108" s="20" t="s">
        <v>69</v>
      </c>
      <c r="AE2108" s="20" t="s">
        <v>20286</v>
      </c>
      <c r="AF2108" s="20" t="s">
        <v>68</v>
      </c>
      <c r="AG2108" s="20" t="s">
        <v>20287</v>
      </c>
      <c r="AH2108" s="20" t="s">
        <v>20268</v>
      </c>
      <c r="AI2108" s="20" t="s">
        <v>14875</v>
      </c>
      <c r="AJ2108" s="20" t="s">
        <v>14283</v>
      </c>
      <c r="AK2108" s="20" t="s">
        <v>17234</v>
      </c>
      <c r="AL2108" s="20"/>
      <c r="AM2108" s="20"/>
      <c r="AN2108" s="20" t="s">
        <v>105</v>
      </c>
      <c r="AO2108" s="20"/>
    </row>
    <row r="2109" spans="1:41" x14ac:dyDescent="0.2">
      <c r="A2109" s="20" t="s">
        <v>2936</v>
      </c>
      <c r="B2109" s="20" t="s">
        <v>20259</v>
      </c>
      <c r="C2109" s="20" t="s">
        <v>20260</v>
      </c>
      <c r="D2109" s="20" t="s">
        <v>571</v>
      </c>
      <c r="E2109" s="20" t="s">
        <v>2939</v>
      </c>
      <c r="F2109" s="20" t="s">
        <v>2938</v>
      </c>
      <c r="G2109" s="20" t="s">
        <v>20261</v>
      </c>
      <c r="H2109" s="20" t="s">
        <v>110</v>
      </c>
      <c r="I2109" s="20" t="s">
        <v>20262</v>
      </c>
      <c r="J2109" s="20" t="s">
        <v>101</v>
      </c>
      <c r="K2109" s="20" t="s">
        <v>14866</v>
      </c>
      <c r="L2109" s="20"/>
      <c r="M2109" s="20"/>
      <c r="N2109" s="20" t="s">
        <v>15258</v>
      </c>
      <c r="O2109" s="20" t="s">
        <v>14761</v>
      </c>
      <c r="P2109" s="20" t="s">
        <v>14700</v>
      </c>
      <c r="Q2109" s="20"/>
      <c r="R2109" s="20"/>
      <c r="S2109" s="20" t="s">
        <v>20263</v>
      </c>
      <c r="T2109" s="20" t="s">
        <v>14846</v>
      </c>
      <c r="U2109" s="20" t="s">
        <v>18628</v>
      </c>
      <c r="V2109" s="20" t="s">
        <v>20288</v>
      </c>
      <c r="W2109" s="20"/>
      <c r="X2109" s="20"/>
      <c r="Y2109" s="20" t="s">
        <v>69</v>
      </c>
      <c r="Z2109" s="20"/>
      <c r="AA2109" s="20" t="s">
        <v>20265</v>
      </c>
      <c r="AB2109" s="20" t="s">
        <v>69</v>
      </c>
      <c r="AC2109" s="20" t="s">
        <v>14884</v>
      </c>
      <c r="AD2109" s="20" t="s">
        <v>69</v>
      </c>
      <c r="AE2109" s="20" t="s">
        <v>20286</v>
      </c>
      <c r="AF2109" s="20" t="s">
        <v>68</v>
      </c>
      <c r="AG2109" s="20" t="s">
        <v>20287</v>
      </c>
      <c r="AH2109" s="20" t="s">
        <v>20268</v>
      </c>
      <c r="AI2109" s="20" t="s">
        <v>14875</v>
      </c>
      <c r="AJ2109" s="20" t="s">
        <v>14283</v>
      </c>
      <c r="AK2109" s="20" t="s">
        <v>17234</v>
      </c>
      <c r="AL2109" s="20"/>
      <c r="AM2109" s="20"/>
      <c r="AN2109" s="20" t="s">
        <v>105</v>
      </c>
      <c r="AO2109" s="20"/>
    </row>
    <row r="2110" spans="1:41" x14ac:dyDescent="0.2">
      <c r="A2110" s="20" t="s">
        <v>2936</v>
      </c>
      <c r="B2110" s="20" t="s">
        <v>20259</v>
      </c>
      <c r="C2110" s="20" t="s">
        <v>20260</v>
      </c>
      <c r="D2110" s="20" t="s">
        <v>571</v>
      </c>
      <c r="E2110" s="20" t="s">
        <v>2939</v>
      </c>
      <c r="F2110" s="20" t="s">
        <v>2938</v>
      </c>
      <c r="G2110" s="20" t="s">
        <v>20261</v>
      </c>
      <c r="H2110" s="20" t="s">
        <v>110</v>
      </c>
      <c r="I2110" s="20" t="s">
        <v>20262</v>
      </c>
      <c r="J2110" s="20" t="s">
        <v>101</v>
      </c>
      <c r="K2110" s="20" t="s">
        <v>14866</v>
      </c>
      <c r="L2110" s="20"/>
      <c r="M2110" s="20"/>
      <c r="N2110" s="20" t="s">
        <v>15258</v>
      </c>
      <c r="O2110" s="20" t="s">
        <v>14761</v>
      </c>
      <c r="P2110" s="20" t="s">
        <v>14700</v>
      </c>
      <c r="Q2110" s="20"/>
      <c r="R2110" s="20"/>
      <c r="S2110" s="20" t="s">
        <v>20263</v>
      </c>
      <c r="T2110" s="20" t="s">
        <v>14704</v>
      </c>
      <c r="U2110" s="20" t="s">
        <v>20289</v>
      </c>
      <c r="V2110" s="20" t="s">
        <v>20290</v>
      </c>
      <c r="W2110" s="20"/>
      <c r="X2110" s="20"/>
      <c r="Y2110" s="20" t="s">
        <v>69</v>
      </c>
      <c r="Z2110" s="20"/>
      <c r="AA2110" s="20" t="s">
        <v>20265</v>
      </c>
      <c r="AB2110" s="20" t="s">
        <v>69</v>
      </c>
      <c r="AC2110" s="20" t="s">
        <v>14884</v>
      </c>
      <c r="AD2110" s="20" t="s">
        <v>69</v>
      </c>
      <c r="AE2110" s="20" t="s">
        <v>20286</v>
      </c>
      <c r="AF2110" s="20" t="s">
        <v>68</v>
      </c>
      <c r="AG2110" s="20" t="s">
        <v>20287</v>
      </c>
      <c r="AH2110" s="20" t="s">
        <v>20268</v>
      </c>
      <c r="AI2110" s="20" t="s">
        <v>14875</v>
      </c>
      <c r="AJ2110" s="20" t="s">
        <v>14283</v>
      </c>
      <c r="AK2110" s="20" t="s">
        <v>17234</v>
      </c>
      <c r="AL2110" s="20"/>
      <c r="AM2110" s="20"/>
      <c r="AN2110" s="20" t="s">
        <v>105</v>
      </c>
      <c r="AO2110" s="20"/>
    </row>
    <row r="2111" spans="1:41" x14ac:dyDescent="0.2">
      <c r="A2111" s="20" t="s">
        <v>2936</v>
      </c>
      <c r="B2111" s="20" t="s">
        <v>20259</v>
      </c>
      <c r="C2111" s="20" t="s">
        <v>20260</v>
      </c>
      <c r="D2111" s="20" t="s">
        <v>571</v>
      </c>
      <c r="E2111" s="20" t="s">
        <v>2939</v>
      </c>
      <c r="F2111" s="20" t="s">
        <v>2938</v>
      </c>
      <c r="G2111" s="20" t="s">
        <v>20261</v>
      </c>
      <c r="H2111" s="20" t="s">
        <v>110</v>
      </c>
      <c r="I2111" s="20" t="s">
        <v>20262</v>
      </c>
      <c r="J2111" s="20" t="s">
        <v>101</v>
      </c>
      <c r="K2111" s="20" t="s">
        <v>14866</v>
      </c>
      <c r="L2111" s="20"/>
      <c r="M2111" s="20"/>
      <c r="N2111" s="20" t="s">
        <v>15258</v>
      </c>
      <c r="O2111" s="20" t="s">
        <v>14761</v>
      </c>
      <c r="P2111" s="20" t="s">
        <v>14700</v>
      </c>
      <c r="Q2111" s="20"/>
      <c r="R2111" s="20"/>
      <c r="S2111" s="20" t="s">
        <v>20263</v>
      </c>
      <c r="T2111" s="20" t="s">
        <v>14709</v>
      </c>
      <c r="U2111" s="20" t="s">
        <v>19284</v>
      </c>
      <c r="V2111" s="20" t="s">
        <v>20285</v>
      </c>
      <c r="W2111" s="20"/>
      <c r="X2111" s="20"/>
      <c r="Y2111" s="20" t="s">
        <v>69</v>
      </c>
      <c r="Z2111" s="20"/>
      <c r="AA2111" s="20" t="s">
        <v>20265</v>
      </c>
      <c r="AB2111" s="20" t="s">
        <v>69</v>
      </c>
      <c r="AC2111" s="20" t="s">
        <v>14884</v>
      </c>
      <c r="AD2111" s="20" t="s">
        <v>69</v>
      </c>
      <c r="AE2111" s="20" t="s">
        <v>20291</v>
      </c>
      <c r="AF2111" s="20" t="s">
        <v>69</v>
      </c>
      <c r="AG2111" s="20" t="s">
        <v>20292</v>
      </c>
      <c r="AH2111" s="20" t="s">
        <v>20268</v>
      </c>
      <c r="AI2111" s="20" t="s">
        <v>14875</v>
      </c>
      <c r="AJ2111" s="20" t="s">
        <v>14283</v>
      </c>
      <c r="AK2111" s="20" t="s">
        <v>17234</v>
      </c>
      <c r="AL2111" s="20"/>
      <c r="AM2111" s="20"/>
      <c r="AN2111" s="20" t="s">
        <v>105</v>
      </c>
      <c r="AO2111" s="20"/>
    </row>
    <row r="2112" spans="1:41" x14ac:dyDescent="0.2">
      <c r="A2112" s="20" t="s">
        <v>2936</v>
      </c>
      <c r="B2112" s="20" t="s">
        <v>20259</v>
      </c>
      <c r="C2112" s="20" t="s">
        <v>20260</v>
      </c>
      <c r="D2112" s="20" t="s">
        <v>571</v>
      </c>
      <c r="E2112" s="20" t="s">
        <v>2939</v>
      </c>
      <c r="F2112" s="20" t="s">
        <v>2938</v>
      </c>
      <c r="G2112" s="20" t="s">
        <v>20261</v>
      </c>
      <c r="H2112" s="20" t="s">
        <v>110</v>
      </c>
      <c r="I2112" s="20" t="s">
        <v>20262</v>
      </c>
      <c r="J2112" s="20" t="s">
        <v>101</v>
      </c>
      <c r="K2112" s="20" t="s">
        <v>14866</v>
      </c>
      <c r="L2112" s="20"/>
      <c r="M2112" s="20"/>
      <c r="N2112" s="20" t="s">
        <v>15258</v>
      </c>
      <c r="O2112" s="20" t="s">
        <v>14761</v>
      </c>
      <c r="P2112" s="20" t="s">
        <v>14700</v>
      </c>
      <c r="Q2112" s="20"/>
      <c r="R2112" s="20"/>
      <c r="S2112" s="20" t="s">
        <v>20263</v>
      </c>
      <c r="T2112" s="20" t="s">
        <v>14846</v>
      </c>
      <c r="U2112" s="20" t="s">
        <v>18628</v>
      </c>
      <c r="V2112" s="20" t="s">
        <v>20288</v>
      </c>
      <c r="W2112" s="20"/>
      <c r="X2112" s="20"/>
      <c r="Y2112" s="20" t="s">
        <v>69</v>
      </c>
      <c r="Z2112" s="20"/>
      <c r="AA2112" s="20" t="s">
        <v>20265</v>
      </c>
      <c r="AB2112" s="20" t="s">
        <v>69</v>
      </c>
      <c r="AC2112" s="20" t="s">
        <v>14884</v>
      </c>
      <c r="AD2112" s="20" t="s">
        <v>69</v>
      </c>
      <c r="AE2112" s="20" t="s">
        <v>20291</v>
      </c>
      <c r="AF2112" s="20" t="s">
        <v>69</v>
      </c>
      <c r="AG2112" s="20" t="s">
        <v>20292</v>
      </c>
      <c r="AH2112" s="20" t="s">
        <v>20268</v>
      </c>
      <c r="AI2112" s="20" t="s">
        <v>14875</v>
      </c>
      <c r="AJ2112" s="20" t="s">
        <v>14283</v>
      </c>
      <c r="AK2112" s="20" t="s">
        <v>17234</v>
      </c>
      <c r="AL2112" s="20"/>
      <c r="AM2112" s="20"/>
      <c r="AN2112" s="20" t="s">
        <v>105</v>
      </c>
      <c r="AO2112" s="20"/>
    </row>
    <row r="2113" spans="1:41" x14ac:dyDescent="0.2">
      <c r="A2113" s="20" t="s">
        <v>2936</v>
      </c>
      <c r="B2113" s="20" t="s">
        <v>20259</v>
      </c>
      <c r="C2113" s="20" t="s">
        <v>20260</v>
      </c>
      <c r="D2113" s="20" t="s">
        <v>571</v>
      </c>
      <c r="E2113" s="20" t="s">
        <v>2939</v>
      </c>
      <c r="F2113" s="20" t="s">
        <v>2938</v>
      </c>
      <c r="G2113" s="20" t="s">
        <v>20261</v>
      </c>
      <c r="H2113" s="20" t="s">
        <v>110</v>
      </c>
      <c r="I2113" s="20" t="s">
        <v>20262</v>
      </c>
      <c r="J2113" s="20" t="s">
        <v>101</v>
      </c>
      <c r="K2113" s="20" t="s">
        <v>14866</v>
      </c>
      <c r="L2113" s="20"/>
      <c r="M2113" s="20"/>
      <c r="N2113" s="20" t="s">
        <v>15258</v>
      </c>
      <c r="O2113" s="20" t="s">
        <v>14761</v>
      </c>
      <c r="P2113" s="20" t="s">
        <v>14700</v>
      </c>
      <c r="Q2113" s="20"/>
      <c r="R2113" s="20"/>
      <c r="S2113" s="20" t="s">
        <v>20263</v>
      </c>
      <c r="T2113" s="20" t="s">
        <v>14704</v>
      </c>
      <c r="U2113" s="20" t="s">
        <v>20289</v>
      </c>
      <c r="V2113" s="20" t="s">
        <v>20293</v>
      </c>
      <c r="W2113" s="20"/>
      <c r="X2113" s="20"/>
      <c r="Y2113" s="20" t="s">
        <v>69</v>
      </c>
      <c r="Z2113" s="20"/>
      <c r="AA2113" s="20" t="s">
        <v>20265</v>
      </c>
      <c r="AB2113" s="20" t="s">
        <v>69</v>
      </c>
      <c r="AC2113" s="20" t="s">
        <v>14884</v>
      </c>
      <c r="AD2113" s="20" t="s">
        <v>69</v>
      </c>
      <c r="AE2113" s="20" t="s">
        <v>20291</v>
      </c>
      <c r="AF2113" s="20" t="s">
        <v>69</v>
      </c>
      <c r="AG2113" s="20" t="s">
        <v>20292</v>
      </c>
      <c r="AH2113" s="20" t="s">
        <v>20268</v>
      </c>
      <c r="AI2113" s="20" t="s">
        <v>14875</v>
      </c>
      <c r="AJ2113" s="20" t="s">
        <v>14283</v>
      </c>
      <c r="AK2113" s="20" t="s">
        <v>17234</v>
      </c>
      <c r="AL2113" s="20"/>
      <c r="AM2113" s="20"/>
      <c r="AN2113" s="20" t="s">
        <v>105</v>
      </c>
      <c r="AO2113" s="20"/>
    </row>
    <row r="2114" spans="1:41" x14ac:dyDescent="0.2">
      <c r="A2114" s="20" t="s">
        <v>3000</v>
      </c>
      <c r="B2114" s="20" t="s">
        <v>20294</v>
      </c>
      <c r="C2114" s="20" t="s">
        <v>20295</v>
      </c>
      <c r="D2114" s="20" t="s">
        <v>571</v>
      </c>
      <c r="E2114" s="20" t="s">
        <v>3003</v>
      </c>
      <c r="F2114" s="20" t="s">
        <v>3002</v>
      </c>
      <c r="G2114" s="20" t="s">
        <v>163</v>
      </c>
      <c r="H2114" s="20" t="s">
        <v>14730</v>
      </c>
      <c r="I2114" s="20" t="s">
        <v>20296</v>
      </c>
      <c r="J2114" s="20" t="s">
        <v>102</v>
      </c>
      <c r="K2114" s="20" t="s">
        <v>14696</v>
      </c>
      <c r="L2114" s="20" t="s">
        <v>14854</v>
      </c>
      <c r="M2114" s="20"/>
      <c r="N2114" s="20" t="s">
        <v>17905</v>
      </c>
      <c r="O2114" s="20" t="s">
        <v>14761</v>
      </c>
      <c r="P2114" s="20" t="s">
        <v>14700</v>
      </c>
      <c r="Q2114" s="20"/>
      <c r="R2114" s="20"/>
      <c r="S2114" s="20" t="s">
        <v>20297</v>
      </c>
      <c r="T2114" s="20" t="s">
        <v>14737</v>
      </c>
      <c r="U2114" s="20" t="s">
        <v>15608</v>
      </c>
      <c r="V2114" s="20" t="s">
        <v>15628</v>
      </c>
      <c r="W2114" s="20" t="s">
        <v>16863</v>
      </c>
      <c r="X2114" s="20" t="s">
        <v>20298</v>
      </c>
      <c r="Y2114" s="20" t="s">
        <v>69</v>
      </c>
      <c r="Z2114" s="20"/>
      <c r="AA2114" s="20" t="s">
        <v>20299</v>
      </c>
      <c r="AB2114" s="20" t="s">
        <v>69</v>
      </c>
      <c r="AC2114" s="20" t="s">
        <v>14884</v>
      </c>
      <c r="AD2114" s="20" t="s">
        <v>69</v>
      </c>
      <c r="AE2114" s="20" t="s">
        <v>20300</v>
      </c>
      <c r="AF2114" s="20" t="s">
        <v>68</v>
      </c>
      <c r="AG2114" s="20" t="s">
        <v>20301</v>
      </c>
      <c r="AH2114" s="20"/>
      <c r="AI2114" s="20" t="s">
        <v>14875</v>
      </c>
      <c r="AJ2114" s="20" t="s">
        <v>14283</v>
      </c>
      <c r="AK2114" s="20"/>
      <c r="AL2114" s="20"/>
      <c r="AM2114" s="20"/>
      <c r="AN2114" s="20" t="s">
        <v>105</v>
      </c>
      <c r="AO2114" s="20"/>
    </row>
    <row r="2115" spans="1:41" x14ac:dyDescent="0.2">
      <c r="A2115" s="20" t="s">
        <v>3173</v>
      </c>
      <c r="B2115" s="20" t="s">
        <v>20302</v>
      </c>
      <c r="C2115" s="20" t="s">
        <v>20303</v>
      </c>
      <c r="D2115" s="20" t="s">
        <v>571</v>
      </c>
      <c r="E2115" s="20" t="s">
        <v>3175</v>
      </c>
      <c r="F2115" s="20" t="s">
        <v>362</v>
      </c>
      <c r="G2115" s="20" t="s">
        <v>20304</v>
      </c>
      <c r="H2115" s="20" t="s">
        <v>14852</v>
      </c>
      <c r="I2115" s="20" t="s">
        <v>20305</v>
      </c>
      <c r="J2115" s="20" t="s">
        <v>102</v>
      </c>
      <c r="K2115" s="20" t="s">
        <v>14732</v>
      </c>
      <c r="L2115" s="20" t="s">
        <v>20306</v>
      </c>
      <c r="M2115" s="20"/>
      <c r="N2115" s="20" t="s">
        <v>14742</v>
      </c>
      <c r="O2115" s="20" t="s">
        <v>14761</v>
      </c>
      <c r="P2115" s="20" t="s">
        <v>14700</v>
      </c>
      <c r="Q2115" s="20"/>
      <c r="R2115" s="20"/>
      <c r="S2115" s="20" t="s">
        <v>20307</v>
      </c>
      <c r="T2115" s="20" t="s">
        <v>14762</v>
      </c>
      <c r="U2115" s="20" t="s">
        <v>20308</v>
      </c>
      <c r="V2115" s="20" t="s">
        <v>20309</v>
      </c>
      <c r="W2115" s="20" t="s">
        <v>20310</v>
      </c>
      <c r="X2115" s="20" t="s">
        <v>20311</v>
      </c>
      <c r="Y2115" s="20" t="s">
        <v>69</v>
      </c>
      <c r="Z2115" s="20"/>
      <c r="AA2115" s="20" t="s">
        <v>20312</v>
      </c>
      <c r="AB2115" s="20" t="s">
        <v>69</v>
      </c>
      <c r="AC2115" s="20" t="s">
        <v>14884</v>
      </c>
      <c r="AD2115" s="20" t="s">
        <v>14884</v>
      </c>
      <c r="AE2115" s="20" t="s">
        <v>20313</v>
      </c>
      <c r="AF2115" s="20" t="s">
        <v>68</v>
      </c>
      <c r="AG2115" s="20"/>
      <c r="AH2115" s="20"/>
      <c r="AI2115" s="20" t="s">
        <v>14875</v>
      </c>
      <c r="AJ2115" s="20" t="s">
        <v>14229</v>
      </c>
      <c r="AK2115" s="20" t="s">
        <v>14229</v>
      </c>
      <c r="AL2115" s="20"/>
      <c r="AM2115" s="20"/>
      <c r="AN2115" s="20" t="s">
        <v>105</v>
      </c>
      <c r="AO2115" s="20"/>
    </row>
    <row r="2116" spans="1:41" x14ac:dyDescent="0.2">
      <c r="A2116" s="20" t="s">
        <v>3173</v>
      </c>
      <c r="B2116" s="20" t="s">
        <v>20302</v>
      </c>
      <c r="C2116" s="20" t="s">
        <v>20303</v>
      </c>
      <c r="D2116" s="20" t="s">
        <v>571</v>
      </c>
      <c r="E2116" s="20" t="s">
        <v>3175</v>
      </c>
      <c r="F2116" s="20" t="s">
        <v>362</v>
      </c>
      <c r="G2116" s="20" t="s">
        <v>20304</v>
      </c>
      <c r="H2116" s="20" t="s">
        <v>14852</v>
      </c>
      <c r="I2116" s="20" t="s">
        <v>20305</v>
      </c>
      <c r="J2116" s="20" t="s">
        <v>102</v>
      </c>
      <c r="K2116" s="20" t="s">
        <v>14732</v>
      </c>
      <c r="L2116" s="20" t="s">
        <v>20306</v>
      </c>
      <c r="M2116" s="20"/>
      <c r="N2116" s="20" t="s">
        <v>14742</v>
      </c>
      <c r="O2116" s="20" t="s">
        <v>14761</v>
      </c>
      <c r="P2116" s="20" t="s">
        <v>14700</v>
      </c>
      <c r="Q2116" s="20"/>
      <c r="R2116" s="20"/>
      <c r="S2116" s="20" t="s">
        <v>20307</v>
      </c>
      <c r="T2116" s="20" t="s">
        <v>14737</v>
      </c>
      <c r="U2116" s="20" t="s">
        <v>19100</v>
      </c>
      <c r="V2116" s="20" t="s">
        <v>17548</v>
      </c>
      <c r="W2116" s="20" t="s">
        <v>20314</v>
      </c>
      <c r="X2116" s="20" t="s">
        <v>20315</v>
      </c>
      <c r="Y2116" s="20" t="s">
        <v>69</v>
      </c>
      <c r="Z2116" s="20"/>
      <c r="AA2116" s="20" t="s">
        <v>20312</v>
      </c>
      <c r="AB2116" s="20" t="s">
        <v>69</v>
      </c>
      <c r="AC2116" s="20" t="s">
        <v>14884</v>
      </c>
      <c r="AD2116" s="20" t="s">
        <v>14884</v>
      </c>
      <c r="AE2116" s="20" t="s">
        <v>20313</v>
      </c>
      <c r="AF2116" s="20" t="s">
        <v>68</v>
      </c>
      <c r="AG2116" s="20"/>
      <c r="AH2116" s="20"/>
      <c r="AI2116" s="20" t="s">
        <v>14875</v>
      </c>
      <c r="AJ2116" s="20" t="s">
        <v>14229</v>
      </c>
      <c r="AK2116" s="20" t="s">
        <v>14229</v>
      </c>
      <c r="AL2116" s="20"/>
      <c r="AM2116" s="20"/>
      <c r="AN2116" s="20" t="s">
        <v>105</v>
      </c>
      <c r="AO2116" s="20"/>
    </row>
    <row r="2117" spans="1:41" x14ac:dyDescent="0.2">
      <c r="A2117" s="20" t="s">
        <v>3173</v>
      </c>
      <c r="B2117" s="20" t="s">
        <v>20302</v>
      </c>
      <c r="C2117" s="20" t="s">
        <v>20303</v>
      </c>
      <c r="D2117" s="20" t="s">
        <v>571</v>
      </c>
      <c r="E2117" s="20" t="s">
        <v>3175</v>
      </c>
      <c r="F2117" s="20" t="s">
        <v>362</v>
      </c>
      <c r="G2117" s="20" t="s">
        <v>20304</v>
      </c>
      <c r="H2117" s="20" t="s">
        <v>14852</v>
      </c>
      <c r="I2117" s="20" t="s">
        <v>20305</v>
      </c>
      <c r="J2117" s="20" t="s">
        <v>102</v>
      </c>
      <c r="K2117" s="20" t="s">
        <v>14732</v>
      </c>
      <c r="L2117" s="20" t="s">
        <v>20306</v>
      </c>
      <c r="M2117" s="20"/>
      <c r="N2117" s="20" t="s">
        <v>14742</v>
      </c>
      <c r="O2117" s="20" t="s">
        <v>14761</v>
      </c>
      <c r="P2117" s="20" t="s">
        <v>14700</v>
      </c>
      <c r="Q2117" s="20"/>
      <c r="R2117" s="20"/>
      <c r="S2117" s="20" t="s">
        <v>20307</v>
      </c>
      <c r="T2117" s="20" t="s">
        <v>14762</v>
      </c>
      <c r="U2117" s="20" t="s">
        <v>20316</v>
      </c>
      <c r="V2117" s="20" t="s">
        <v>19703</v>
      </c>
      <c r="W2117" s="20" t="s">
        <v>20317</v>
      </c>
      <c r="X2117" s="20" t="s">
        <v>20318</v>
      </c>
      <c r="Y2117" s="20" t="s">
        <v>69</v>
      </c>
      <c r="Z2117" s="20"/>
      <c r="AA2117" s="20" t="s">
        <v>20312</v>
      </c>
      <c r="AB2117" s="20" t="s">
        <v>69</v>
      </c>
      <c r="AC2117" s="20" t="s">
        <v>14884</v>
      </c>
      <c r="AD2117" s="20" t="s">
        <v>14884</v>
      </c>
      <c r="AE2117" s="20" t="s">
        <v>20319</v>
      </c>
      <c r="AF2117" s="20" t="s">
        <v>68</v>
      </c>
      <c r="AG2117" s="20"/>
      <c r="AH2117" s="20"/>
      <c r="AI2117" s="20" t="s">
        <v>14875</v>
      </c>
      <c r="AJ2117" s="20" t="s">
        <v>14229</v>
      </c>
      <c r="AK2117" s="20" t="s">
        <v>14229</v>
      </c>
      <c r="AL2117" s="20"/>
      <c r="AM2117" s="20"/>
      <c r="AN2117" s="20" t="s">
        <v>105</v>
      </c>
      <c r="AO2117" s="20"/>
    </row>
    <row r="2118" spans="1:41" x14ac:dyDescent="0.2">
      <c r="A2118" s="20" t="s">
        <v>3173</v>
      </c>
      <c r="B2118" s="20" t="s">
        <v>20302</v>
      </c>
      <c r="C2118" s="20" t="s">
        <v>20303</v>
      </c>
      <c r="D2118" s="20" t="s">
        <v>571</v>
      </c>
      <c r="E2118" s="20" t="s">
        <v>3175</v>
      </c>
      <c r="F2118" s="20" t="s">
        <v>362</v>
      </c>
      <c r="G2118" s="20" t="s">
        <v>20304</v>
      </c>
      <c r="H2118" s="20" t="s">
        <v>14852</v>
      </c>
      <c r="I2118" s="20" t="s">
        <v>20305</v>
      </c>
      <c r="J2118" s="20" t="s">
        <v>102</v>
      </c>
      <c r="K2118" s="20" t="s">
        <v>14732</v>
      </c>
      <c r="L2118" s="20" t="s">
        <v>20306</v>
      </c>
      <c r="M2118" s="20"/>
      <c r="N2118" s="20" t="s">
        <v>14742</v>
      </c>
      <c r="O2118" s="20" t="s">
        <v>14761</v>
      </c>
      <c r="P2118" s="20" t="s">
        <v>14700</v>
      </c>
      <c r="Q2118" s="20"/>
      <c r="R2118" s="20"/>
      <c r="S2118" s="20" t="s">
        <v>20307</v>
      </c>
      <c r="T2118" s="20" t="s">
        <v>14737</v>
      </c>
      <c r="U2118" s="20" t="s">
        <v>20320</v>
      </c>
      <c r="V2118" s="20" t="s">
        <v>16911</v>
      </c>
      <c r="W2118" s="20" t="s">
        <v>20321</v>
      </c>
      <c r="X2118" s="20" t="s">
        <v>20322</v>
      </c>
      <c r="Y2118" s="20" t="s">
        <v>69</v>
      </c>
      <c r="Z2118" s="20"/>
      <c r="AA2118" s="20" t="s">
        <v>20312</v>
      </c>
      <c r="AB2118" s="20" t="s">
        <v>69</v>
      </c>
      <c r="AC2118" s="20" t="s">
        <v>14884</v>
      </c>
      <c r="AD2118" s="20" t="s">
        <v>14884</v>
      </c>
      <c r="AE2118" s="20" t="s">
        <v>20319</v>
      </c>
      <c r="AF2118" s="20" t="s">
        <v>68</v>
      </c>
      <c r="AG2118" s="20"/>
      <c r="AH2118" s="20"/>
      <c r="AI2118" s="20" t="s">
        <v>14875</v>
      </c>
      <c r="AJ2118" s="20" t="s">
        <v>14229</v>
      </c>
      <c r="AK2118" s="20" t="s">
        <v>14229</v>
      </c>
      <c r="AL2118" s="20"/>
      <c r="AM2118" s="20"/>
      <c r="AN2118" s="20" t="s">
        <v>105</v>
      </c>
      <c r="AO2118" s="20"/>
    </row>
    <row r="2119" spans="1:41" x14ac:dyDescent="0.2">
      <c r="A2119" s="20" t="s">
        <v>3173</v>
      </c>
      <c r="B2119" s="20" t="s">
        <v>20302</v>
      </c>
      <c r="C2119" s="20" t="s">
        <v>20303</v>
      </c>
      <c r="D2119" s="20" t="s">
        <v>571</v>
      </c>
      <c r="E2119" s="20" t="s">
        <v>3175</v>
      </c>
      <c r="F2119" s="20" t="s">
        <v>362</v>
      </c>
      <c r="G2119" s="20" t="s">
        <v>20304</v>
      </c>
      <c r="H2119" s="20" t="s">
        <v>14852</v>
      </c>
      <c r="I2119" s="20" t="s">
        <v>20305</v>
      </c>
      <c r="J2119" s="20" t="s">
        <v>102</v>
      </c>
      <c r="K2119" s="20" t="s">
        <v>14732</v>
      </c>
      <c r="L2119" s="20" t="s">
        <v>20306</v>
      </c>
      <c r="M2119" s="20"/>
      <c r="N2119" s="20" t="s">
        <v>14742</v>
      </c>
      <c r="O2119" s="20" t="s">
        <v>14761</v>
      </c>
      <c r="P2119" s="20" t="s">
        <v>14700</v>
      </c>
      <c r="Q2119" s="20"/>
      <c r="R2119" s="20"/>
      <c r="S2119" s="20" t="s">
        <v>20307</v>
      </c>
      <c r="T2119" s="20" t="s">
        <v>14762</v>
      </c>
      <c r="U2119" s="20" t="s">
        <v>20323</v>
      </c>
      <c r="V2119" s="20" t="s">
        <v>20324</v>
      </c>
      <c r="W2119" s="20" t="s">
        <v>20325</v>
      </c>
      <c r="X2119" s="20" t="s">
        <v>15150</v>
      </c>
      <c r="Y2119" s="20" t="s">
        <v>69</v>
      </c>
      <c r="Z2119" s="20"/>
      <c r="AA2119" s="20" t="s">
        <v>20312</v>
      </c>
      <c r="AB2119" s="20" t="s">
        <v>69</v>
      </c>
      <c r="AC2119" s="20" t="s">
        <v>14884</v>
      </c>
      <c r="AD2119" s="20" t="s">
        <v>14884</v>
      </c>
      <c r="AE2119" s="20" t="s">
        <v>20326</v>
      </c>
      <c r="AF2119" s="20" t="s">
        <v>68</v>
      </c>
      <c r="AG2119" s="20"/>
      <c r="AH2119" s="20"/>
      <c r="AI2119" s="20" t="s">
        <v>14875</v>
      </c>
      <c r="AJ2119" s="20" t="s">
        <v>14229</v>
      </c>
      <c r="AK2119" s="20" t="s">
        <v>14229</v>
      </c>
      <c r="AL2119" s="20"/>
      <c r="AM2119" s="20"/>
      <c r="AN2119" s="20" t="s">
        <v>105</v>
      </c>
      <c r="AO2119" s="20"/>
    </row>
    <row r="2120" spans="1:41" x14ac:dyDescent="0.2">
      <c r="A2120" s="20" t="s">
        <v>3173</v>
      </c>
      <c r="B2120" s="20" t="s">
        <v>20302</v>
      </c>
      <c r="C2120" s="20" t="s">
        <v>20303</v>
      </c>
      <c r="D2120" s="20" t="s">
        <v>571</v>
      </c>
      <c r="E2120" s="20" t="s">
        <v>3175</v>
      </c>
      <c r="F2120" s="20" t="s">
        <v>362</v>
      </c>
      <c r="G2120" s="20" t="s">
        <v>20304</v>
      </c>
      <c r="H2120" s="20" t="s">
        <v>14852</v>
      </c>
      <c r="I2120" s="20" t="s">
        <v>20305</v>
      </c>
      <c r="J2120" s="20" t="s">
        <v>102</v>
      </c>
      <c r="K2120" s="20" t="s">
        <v>14732</v>
      </c>
      <c r="L2120" s="20" t="s">
        <v>20306</v>
      </c>
      <c r="M2120" s="20"/>
      <c r="N2120" s="20" t="s">
        <v>14742</v>
      </c>
      <c r="O2120" s="20" t="s">
        <v>14761</v>
      </c>
      <c r="P2120" s="20" t="s">
        <v>14700</v>
      </c>
      <c r="Q2120" s="20"/>
      <c r="R2120" s="20"/>
      <c r="S2120" s="20" t="s">
        <v>20307</v>
      </c>
      <c r="T2120" s="20" t="s">
        <v>14737</v>
      </c>
      <c r="U2120" s="20" t="s">
        <v>20327</v>
      </c>
      <c r="V2120" s="20" t="s">
        <v>20328</v>
      </c>
      <c r="W2120" s="20" t="s">
        <v>20329</v>
      </c>
      <c r="X2120" s="20" t="s">
        <v>20330</v>
      </c>
      <c r="Y2120" s="20" t="s">
        <v>69</v>
      </c>
      <c r="Z2120" s="20"/>
      <c r="AA2120" s="20" t="s">
        <v>20312</v>
      </c>
      <c r="AB2120" s="20" t="s">
        <v>69</v>
      </c>
      <c r="AC2120" s="20" t="s">
        <v>14884</v>
      </c>
      <c r="AD2120" s="20" t="s">
        <v>14884</v>
      </c>
      <c r="AE2120" s="20" t="s">
        <v>20326</v>
      </c>
      <c r="AF2120" s="20" t="s">
        <v>68</v>
      </c>
      <c r="AG2120" s="20"/>
      <c r="AH2120" s="20"/>
      <c r="AI2120" s="20" t="s">
        <v>14875</v>
      </c>
      <c r="AJ2120" s="20" t="s">
        <v>14229</v>
      </c>
      <c r="AK2120" s="20" t="s">
        <v>14229</v>
      </c>
      <c r="AL2120" s="20"/>
      <c r="AM2120" s="20"/>
      <c r="AN2120" s="20" t="s">
        <v>105</v>
      </c>
      <c r="AO2120" s="20"/>
    </row>
    <row r="2121" spans="1:41" x14ac:dyDescent="0.2">
      <c r="A2121" s="20" t="s">
        <v>3173</v>
      </c>
      <c r="B2121" s="20" t="s">
        <v>20302</v>
      </c>
      <c r="C2121" s="20" t="s">
        <v>20303</v>
      </c>
      <c r="D2121" s="20" t="s">
        <v>571</v>
      </c>
      <c r="E2121" s="20" t="s">
        <v>3175</v>
      </c>
      <c r="F2121" s="20" t="s">
        <v>362</v>
      </c>
      <c r="G2121" s="20" t="s">
        <v>20304</v>
      </c>
      <c r="H2121" s="20" t="s">
        <v>14852</v>
      </c>
      <c r="I2121" s="20" t="s">
        <v>20305</v>
      </c>
      <c r="J2121" s="20" t="s">
        <v>102</v>
      </c>
      <c r="K2121" s="20" t="s">
        <v>14732</v>
      </c>
      <c r="L2121" s="20" t="s">
        <v>20306</v>
      </c>
      <c r="M2121" s="20"/>
      <c r="N2121" s="20" t="s">
        <v>14698</v>
      </c>
      <c r="O2121" s="20" t="s">
        <v>14761</v>
      </c>
      <c r="P2121" s="20" t="s">
        <v>14700</v>
      </c>
      <c r="Q2121" s="20"/>
      <c r="R2121" s="20"/>
      <c r="S2121" s="20" t="s">
        <v>20307</v>
      </c>
      <c r="T2121" s="20" t="s">
        <v>14762</v>
      </c>
      <c r="U2121" s="20" t="s">
        <v>20331</v>
      </c>
      <c r="V2121" s="20" t="s">
        <v>20332</v>
      </c>
      <c r="W2121" s="20" t="s">
        <v>20333</v>
      </c>
      <c r="X2121" s="20" t="s">
        <v>20334</v>
      </c>
      <c r="Y2121" s="20" t="s">
        <v>69</v>
      </c>
      <c r="Z2121" s="20"/>
      <c r="AA2121" s="20" t="s">
        <v>20312</v>
      </c>
      <c r="AB2121" s="20" t="s">
        <v>69</v>
      </c>
      <c r="AC2121" s="20" t="s">
        <v>14884</v>
      </c>
      <c r="AD2121" s="20" t="s">
        <v>14884</v>
      </c>
      <c r="AE2121" s="20" t="s">
        <v>20335</v>
      </c>
      <c r="AF2121" s="20" t="s">
        <v>68</v>
      </c>
      <c r="AG2121" s="20"/>
      <c r="AH2121" s="20"/>
      <c r="AI2121" s="20" t="s">
        <v>14875</v>
      </c>
      <c r="AJ2121" s="20" t="s">
        <v>14229</v>
      </c>
      <c r="AK2121" s="20" t="s">
        <v>14229</v>
      </c>
      <c r="AL2121" s="20"/>
      <c r="AM2121" s="20"/>
      <c r="AN2121" s="20" t="s">
        <v>105</v>
      </c>
      <c r="AO2121" s="20"/>
    </row>
    <row r="2122" spans="1:41" x14ac:dyDescent="0.2">
      <c r="A2122" s="20" t="s">
        <v>3173</v>
      </c>
      <c r="B2122" s="20" t="s">
        <v>20302</v>
      </c>
      <c r="C2122" s="20" t="s">
        <v>20303</v>
      </c>
      <c r="D2122" s="20" t="s">
        <v>571</v>
      </c>
      <c r="E2122" s="20" t="s">
        <v>3175</v>
      </c>
      <c r="F2122" s="20" t="s">
        <v>362</v>
      </c>
      <c r="G2122" s="20" t="s">
        <v>20304</v>
      </c>
      <c r="H2122" s="20" t="s">
        <v>14852</v>
      </c>
      <c r="I2122" s="20" t="s">
        <v>20305</v>
      </c>
      <c r="J2122" s="20" t="s">
        <v>102</v>
      </c>
      <c r="K2122" s="20" t="s">
        <v>14732</v>
      </c>
      <c r="L2122" s="20" t="s">
        <v>20306</v>
      </c>
      <c r="M2122" s="20"/>
      <c r="N2122" s="20" t="s">
        <v>14698</v>
      </c>
      <c r="O2122" s="20" t="s">
        <v>14761</v>
      </c>
      <c r="P2122" s="20" t="s">
        <v>14700</v>
      </c>
      <c r="Q2122" s="20"/>
      <c r="R2122" s="20"/>
      <c r="S2122" s="20" t="s">
        <v>20307</v>
      </c>
      <c r="T2122" s="20" t="s">
        <v>14737</v>
      </c>
      <c r="U2122" s="20" t="s">
        <v>20336</v>
      </c>
      <c r="V2122" s="20" t="s">
        <v>20337</v>
      </c>
      <c r="W2122" s="20" t="s">
        <v>20338</v>
      </c>
      <c r="X2122" s="20" t="s">
        <v>20339</v>
      </c>
      <c r="Y2122" s="20" t="s">
        <v>69</v>
      </c>
      <c r="Z2122" s="20"/>
      <c r="AA2122" s="20" t="s">
        <v>20312</v>
      </c>
      <c r="AB2122" s="20" t="s">
        <v>69</v>
      </c>
      <c r="AC2122" s="20" t="s">
        <v>14884</v>
      </c>
      <c r="AD2122" s="20" t="s">
        <v>14884</v>
      </c>
      <c r="AE2122" s="20" t="s">
        <v>20335</v>
      </c>
      <c r="AF2122" s="20" t="s">
        <v>68</v>
      </c>
      <c r="AG2122" s="20"/>
      <c r="AH2122" s="20"/>
      <c r="AI2122" s="20" t="s">
        <v>14875</v>
      </c>
      <c r="AJ2122" s="20" t="s">
        <v>14229</v>
      </c>
      <c r="AK2122" s="20" t="s">
        <v>14229</v>
      </c>
      <c r="AL2122" s="20"/>
      <c r="AM2122" s="20"/>
      <c r="AN2122" s="20" t="s">
        <v>105</v>
      </c>
      <c r="AO2122" s="20"/>
    </row>
    <row r="2123" spans="1:41" x14ac:dyDescent="0.2">
      <c r="A2123" s="20" t="s">
        <v>3210</v>
      </c>
      <c r="B2123" s="20" t="s">
        <v>20340</v>
      </c>
      <c r="C2123" s="20" t="s">
        <v>20341</v>
      </c>
      <c r="D2123" s="20" t="s">
        <v>571</v>
      </c>
      <c r="E2123" s="20" t="s">
        <v>3212</v>
      </c>
      <c r="F2123" s="20" t="s">
        <v>953</v>
      </c>
      <c r="G2123" s="20" t="s">
        <v>20342</v>
      </c>
      <c r="H2123" s="20" t="s">
        <v>110</v>
      </c>
      <c r="I2123" s="20" t="s">
        <v>20343</v>
      </c>
      <c r="J2123" s="20" t="s">
        <v>102</v>
      </c>
      <c r="K2123" s="20" t="s">
        <v>14696</v>
      </c>
      <c r="L2123" s="20" t="s">
        <v>20344</v>
      </c>
      <c r="M2123" s="20"/>
      <c r="N2123" s="20" t="s">
        <v>14698</v>
      </c>
      <c r="O2123" s="20" t="s">
        <v>110</v>
      </c>
      <c r="P2123" s="20" t="s">
        <v>14700</v>
      </c>
      <c r="Q2123" s="20" t="s">
        <v>14881</v>
      </c>
      <c r="R2123" s="20"/>
      <c r="S2123" s="20" t="s">
        <v>15893</v>
      </c>
      <c r="T2123" s="20" t="s">
        <v>14737</v>
      </c>
      <c r="U2123" s="20" t="s">
        <v>20345</v>
      </c>
      <c r="V2123" s="20" t="s">
        <v>20346</v>
      </c>
      <c r="W2123" s="20"/>
      <c r="X2123" s="20" t="s">
        <v>20347</v>
      </c>
      <c r="Y2123" s="20" t="s">
        <v>69</v>
      </c>
      <c r="Z2123" s="20"/>
      <c r="AA2123" s="20" t="s">
        <v>14844</v>
      </c>
      <c r="AB2123" s="20" t="s">
        <v>69</v>
      </c>
      <c r="AC2123" s="20" t="s">
        <v>14884</v>
      </c>
      <c r="AD2123" s="20" t="s">
        <v>69</v>
      </c>
      <c r="AE2123" s="20" t="s">
        <v>20348</v>
      </c>
      <c r="AF2123" s="20" t="s">
        <v>68</v>
      </c>
      <c r="AG2123" s="20"/>
      <c r="AH2123" s="20" t="s">
        <v>20349</v>
      </c>
      <c r="AI2123" s="20" t="s">
        <v>14875</v>
      </c>
      <c r="AJ2123" s="20" t="s">
        <v>14276</v>
      </c>
      <c r="AK2123" s="20" t="s">
        <v>14283</v>
      </c>
      <c r="AL2123" s="20"/>
      <c r="AM2123" s="20" t="s">
        <v>16313</v>
      </c>
      <c r="AN2123" s="20" t="s">
        <v>105</v>
      </c>
      <c r="AO2123" s="20"/>
    </row>
    <row r="2124" spans="1:41" x14ac:dyDescent="0.2">
      <c r="A2124" s="20" t="s">
        <v>3210</v>
      </c>
      <c r="B2124" s="20" t="s">
        <v>20340</v>
      </c>
      <c r="C2124" s="20" t="s">
        <v>20341</v>
      </c>
      <c r="D2124" s="20" t="s">
        <v>571</v>
      </c>
      <c r="E2124" s="20" t="s">
        <v>3212</v>
      </c>
      <c r="F2124" s="20" t="s">
        <v>953</v>
      </c>
      <c r="G2124" s="20" t="s">
        <v>20342</v>
      </c>
      <c r="H2124" s="20" t="s">
        <v>110</v>
      </c>
      <c r="I2124" s="20" t="s">
        <v>20343</v>
      </c>
      <c r="J2124" s="20" t="s">
        <v>102</v>
      </c>
      <c r="K2124" s="20" t="s">
        <v>14696</v>
      </c>
      <c r="L2124" s="20" t="s">
        <v>20344</v>
      </c>
      <c r="M2124" s="20"/>
      <c r="N2124" s="20" t="s">
        <v>14742</v>
      </c>
      <c r="O2124" s="20" t="s">
        <v>110</v>
      </c>
      <c r="P2124" s="20" t="s">
        <v>14700</v>
      </c>
      <c r="Q2124" s="20" t="s">
        <v>14881</v>
      </c>
      <c r="R2124" s="20"/>
      <c r="S2124" s="20" t="s">
        <v>15893</v>
      </c>
      <c r="T2124" s="20" t="s">
        <v>14737</v>
      </c>
      <c r="U2124" s="20" t="s">
        <v>20350</v>
      </c>
      <c r="V2124" s="20" t="s">
        <v>20351</v>
      </c>
      <c r="W2124" s="20"/>
      <c r="X2124" s="20" t="s">
        <v>20352</v>
      </c>
      <c r="Y2124" s="20" t="s">
        <v>69</v>
      </c>
      <c r="Z2124" s="20"/>
      <c r="AA2124" s="20" t="s">
        <v>14844</v>
      </c>
      <c r="AB2124" s="20" t="s">
        <v>69</v>
      </c>
      <c r="AC2124" s="20" t="s">
        <v>14884</v>
      </c>
      <c r="AD2124" s="20" t="s">
        <v>69</v>
      </c>
      <c r="AE2124" s="20" t="s">
        <v>20353</v>
      </c>
      <c r="AF2124" s="20" t="s">
        <v>68</v>
      </c>
      <c r="AG2124" s="20"/>
      <c r="AH2124" s="20" t="s">
        <v>20349</v>
      </c>
      <c r="AI2124" s="20" t="s">
        <v>14875</v>
      </c>
      <c r="AJ2124" s="20" t="s">
        <v>14276</v>
      </c>
      <c r="AK2124" s="20" t="s">
        <v>14283</v>
      </c>
      <c r="AL2124" s="20"/>
      <c r="AM2124" s="20" t="s">
        <v>16313</v>
      </c>
      <c r="AN2124" s="20" t="s">
        <v>105</v>
      </c>
      <c r="AO2124" s="20"/>
    </row>
    <row r="2125" spans="1:41" x14ac:dyDescent="0.2">
      <c r="A2125" s="20" t="s">
        <v>3210</v>
      </c>
      <c r="B2125" s="20" t="s">
        <v>20340</v>
      </c>
      <c r="C2125" s="20" t="s">
        <v>20341</v>
      </c>
      <c r="D2125" s="20" t="s">
        <v>571</v>
      </c>
      <c r="E2125" s="20" t="s">
        <v>3212</v>
      </c>
      <c r="F2125" s="20" t="s">
        <v>953</v>
      </c>
      <c r="G2125" s="20" t="s">
        <v>20342</v>
      </c>
      <c r="H2125" s="20" t="s">
        <v>110</v>
      </c>
      <c r="I2125" s="20" t="s">
        <v>20343</v>
      </c>
      <c r="J2125" s="20" t="s">
        <v>102</v>
      </c>
      <c r="K2125" s="20" t="s">
        <v>14696</v>
      </c>
      <c r="L2125" s="20" t="s">
        <v>20344</v>
      </c>
      <c r="M2125" s="20"/>
      <c r="N2125" s="20" t="s">
        <v>15255</v>
      </c>
      <c r="O2125" s="20" t="s">
        <v>110</v>
      </c>
      <c r="P2125" s="20" t="s">
        <v>14700</v>
      </c>
      <c r="Q2125" s="20" t="s">
        <v>14881</v>
      </c>
      <c r="R2125" s="20"/>
      <c r="S2125" s="20" t="s">
        <v>15893</v>
      </c>
      <c r="T2125" s="20" t="s">
        <v>14737</v>
      </c>
      <c r="U2125" s="20" t="s">
        <v>20354</v>
      </c>
      <c r="V2125" s="20" t="s">
        <v>20355</v>
      </c>
      <c r="W2125" s="20"/>
      <c r="X2125" s="20" t="s">
        <v>20317</v>
      </c>
      <c r="Y2125" s="20" t="s">
        <v>69</v>
      </c>
      <c r="Z2125" s="20"/>
      <c r="AA2125" s="20" t="s">
        <v>14844</v>
      </c>
      <c r="AB2125" s="20" t="s">
        <v>69</v>
      </c>
      <c r="AC2125" s="20" t="s">
        <v>14884</v>
      </c>
      <c r="AD2125" s="20" t="s">
        <v>69</v>
      </c>
      <c r="AE2125" s="20" t="s">
        <v>20356</v>
      </c>
      <c r="AF2125" s="20" t="s">
        <v>68</v>
      </c>
      <c r="AG2125" s="20"/>
      <c r="AH2125" s="20" t="s">
        <v>20349</v>
      </c>
      <c r="AI2125" s="20" t="s">
        <v>14875</v>
      </c>
      <c r="AJ2125" s="20" t="s">
        <v>14276</v>
      </c>
      <c r="AK2125" s="20" t="s">
        <v>14283</v>
      </c>
      <c r="AL2125" s="20"/>
      <c r="AM2125" s="20" t="s">
        <v>16313</v>
      </c>
      <c r="AN2125" s="20" t="s">
        <v>105</v>
      </c>
      <c r="AO2125" s="20"/>
    </row>
    <row r="2126" spans="1:41" x14ac:dyDescent="0.2">
      <c r="A2126" s="20" t="s">
        <v>3210</v>
      </c>
      <c r="B2126" s="20" t="s">
        <v>20340</v>
      </c>
      <c r="C2126" s="20" t="s">
        <v>20341</v>
      </c>
      <c r="D2126" s="20" t="s">
        <v>571</v>
      </c>
      <c r="E2126" s="20" t="s">
        <v>3212</v>
      </c>
      <c r="F2126" s="20" t="s">
        <v>953</v>
      </c>
      <c r="G2126" s="20" t="s">
        <v>20342</v>
      </c>
      <c r="H2126" s="20" t="s">
        <v>110</v>
      </c>
      <c r="I2126" s="20" t="s">
        <v>20343</v>
      </c>
      <c r="J2126" s="20" t="s">
        <v>102</v>
      </c>
      <c r="K2126" s="20" t="s">
        <v>14696</v>
      </c>
      <c r="L2126" s="20" t="s">
        <v>20344</v>
      </c>
      <c r="M2126" s="20"/>
      <c r="N2126" s="20" t="s">
        <v>14746</v>
      </c>
      <c r="O2126" s="20" t="s">
        <v>110</v>
      </c>
      <c r="P2126" s="20" t="s">
        <v>14700</v>
      </c>
      <c r="Q2126" s="20" t="s">
        <v>14881</v>
      </c>
      <c r="R2126" s="20"/>
      <c r="S2126" s="20" t="s">
        <v>15893</v>
      </c>
      <c r="T2126" s="20" t="s">
        <v>14737</v>
      </c>
      <c r="U2126" s="20" t="s">
        <v>20357</v>
      </c>
      <c r="V2126" s="20" t="s">
        <v>20358</v>
      </c>
      <c r="W2126" s="20"/>
      <c r="X2126" s="20" t="s">
        <v>20359</v>
      </c>
      <c r="Y2126" s="20" t="s">
        <v>69</v>
      </c>
      <c r="Z2126" s="20"/>
      <c r="AA2126" s="20" t="s">
        <v>14844</v>
      </c>
      <c r="AB2126" s="20" t="s">
        <v>69</v>
      </c>
      <c r="AC2126" s="20" t="s">
        <v>14884</v>
      </c>
      <c r="AD2126" s="20" t="s">
        <v>69</v>
      </c>
      <c r="AE2126" s="20" t="s">
        <v>20360</v>
      </c>
      <c r="AF2126" s="20" t="s">
        <v>68</v>
      </c>
      <c r="AG2126" s="20"/>
      <c r="AH2126" s="20" t="s">
        <v>20349</v>
      </c>
      <c r="AI2126" s="20" t="s">
        <v>14875</v>
      </c>
      <c r="AJ2126" s="20" t="s">
        <v>14276</v>
      </c>
      <c r="AK2126" s="20" t="s">
        <v>14283</v>
      </c>
      <c r="AL2126" s="20"/>
      <c r="AM2126" s="20" t="s">
        <v>16313</v>
      </c>
      <c r="AN2126" s="20" t="s">
        <v>105</v>
      </c>
      <c r="AO2126" s="20"/>
    </row>
    <row r="2127" spans="1:41" x14ac:dyDescent="0.2">
      <c r="A2127" s="20" t="s">
        <v>3210</v>
      </c>
      <c r="B2127" s="20" t="s">
        <v>20340</v>
      </c>
      <c r="C2127" s="20" t="s">
        <v>20341</v>
      </c>
      <c r="D2127" s="20" t="s">
        <v>571</v>
      </c>
      <c r="E2127" s="20" t="s">
        <v>3212</v>
      </c>
      <c r="F2127" s="20" t="s">
        <v>953</v>
      </c>
      <c r="G2127" s="20" t="s">
        <v>20342</v>
      </c>
      <c r="H2127" s="20" t="s">
        <v>110</v>
      </c>
      <c r="I2127" s="20" t="s">
        <v>20343</v>
      </c>
      <c r="J2127" s="20" t="s">
        <v>102</v>
      </c>
      <c r="K2127" s="20" t="s">
        <v>14696</v>
      </c>
      <c r="L2127" s="20" t="s">
        <v>20344</v>
      </c>
      <c r="M2127" s="20"/>
      <c r="N2127" s="20" t="s">
        <v>15258</v>
      </c>
      <c r="O2127" s="20" t="s">
        <v>110</v>
      </c>
      <c r="P2127" s="20" t="s">
        <v>14700</v>
      </c>
      <c r="Q2127" s="20" t="s">
        <v>14881</v>
      </c>
      <c r="R2127" s="20"/>
      <c r="S2127" s="20" t="s">
        <v>15893</v>
      </c>
      <c r="T2127" s="20" t="s">
        <v>14737</v>
      </c>
      <c r="U2127" s="20" t="s">
        <v>20361</v>
      </c>
      <c r="V2127" s="20" t="s">
        <v>20362</v>
      </c>
      <c r="W2127" s="20"/>
      <c r="X2127" s="20" t="s">
        <v>20363</v>
      </c>
      <c r="Y2127" s="20" t="s">
        <v>69</v>
      </c>
      <c r="Z2127" s="20"/>
      <c r="AA2127" s="20" t="s">
        <v>14844</v>
      </c>
      <c r="AB2127" s="20" t="s">
        <v>69</v>
      </c>
      <c r="AC2127" s="20" t="s">
        <v>14884</v>
      </c>
      <c r="AD2127" s="20" t="s">
        <v>69</v>
      </c>
      <c r="AE2127" s="20" t="s">
        <v>20364</v>
      </c>
      <c r="AF2127" s="20" t="s">
        <v>68</v>
      </c>
      <c r="AG2127" s="20"/>
      <c r="AH2127" s="20" t="s">
        <v>20349</v>
      </c>
      <c r="AI2127" s="20" t="s">
        <v>14875</v>
      </c>
      <c r="AJ2127" s="20" t="s">
        <v>14276</v>
      </c>
      <c r="AK2127" s="20" t="s">
        <v>14283</v>
      </c>
      <c r="AL2127" s="20"/>
      <c r="AM2127" s="20" t="s">
        <v>16313</v>
      </c>
      <c r="AN2127" s="20" t="s">
        <v>105</v>
      </c>
      <c r="AO2127" s="20"/>
    </row>
    <row r="2128" spans="1:41" x14ac:dyDescent="0.2">
      <c r="A2128" s="20" t="s">
        <v>3268</v>
      </c>
      <c r="B2128" s="20" t="s">
        <v>20365</v>
      </c>
      <c r="C2128" s="20" t="s">
        <v>20366</v>
      </c>
      <c r="D2128" s="20" t="s">
        <v>571</v>
      </c>
      <c r="E2128" s="20" t="s">
        <v>3270</v>
      </c>
      <c r="F2128" s="20" t="s">
        <v>1727</v>
      </c>
      <c r="G2128" s="20" t="s">
        <v>20367</v>
      </c>
      <c r="H2128" s="20" t="s">
        <v>14694</v>
      </c>
      <c r="I2128" s="20" t="s">
        <v>20368</v>
      </c>
      <c r="J2128" s="20" t="s">
        <v>101</v>
      </c>
      <c r="K2128" s="20" t="s">
        <v>14839</v>
      </c>
      <c r="L2128" s="20" t="s">
        <v>15235</v>
      </c>
      <c r="M2128" s="20" t="s">
        <v>20369</v>
      </c>
      <c r="N2128" s="20" t="s">
        <v>15255</v>
      </c>
      <c r="O2128" s="20" t="s">
        <v>14714</v>
      </c>
      <c r="P2128" s="20" t="s">
        <v>14787</v>
      </c>
      <c r="Q2128" s="20" t="s">
        <v>14868</v>
      </c>
      <c r="R2128" s="20"/>
      <c r="S2128" s="20" t="s">
        <v>20370</v>
      </c>
      <c r="T2128" s="20" t="s">
        <v>14704</v>
      </c>
      <c r="U2128" s="20" t="s">
        <v>16944</v>
      </c>
      <c r="V2128" s="20" t="s">
        <v>20371</v>
      </c>
      <c r="W2128" s="20"/>
      <c r="X2128" s="20"/>
      <c r="Y2128" s="20" t="s">
        <v>69</v>
      </c>
      <c r="Z2128" s="20"/>
      <c r="AA2128" s="20" t="s">
        <v>14844</v>
      </c>
      <c r="AB2128" s="20" t="s">
        <v>69</v>
      </c>
      <c r="AC2128" s="20" t="s">
        <v>14884</v>
      </c>
      <c r="AD2128" s="20" t="s">
        <v>69</v>
      </c>
      <c r="AE2128" s="20" t="s">
        <v>20372</v>
      </c>
      <c r="AF2128" s="20" t="s">
        <v>68</v>
      </c>
      <c r="AG2128" s="20" t="s">
        <v>20373</v>
      </c>
      <c r="AH2128" s="20"/>
      <c r="AI2128" s="20" t="s">
        <v>14887</v>
      </c>
      <c r="AJ2128" s="20"/>
      <c r="AK2128" s="20"/>
      <c r="AL2128" s="20"/>
      <c r="AM2128" s="20" t="s">
        <v>16313</v>
      </c>
      <c r="AN2128" s="20" t="s">
        <v>105</v>
      </c>
      <c r="AO2128" s="20"/>
    </row>
    <row r="2129" spans="1:41" x14ac:dyDescent="0.2">
      <c r="A2129" s="20" t="s">
        <v>3268</v>
      </c>
      <c r="B2129" s="20" t="s">
        <v>20365</v>
      </c>
      <c r="C2129" s="20" t="s">
        <v>20366</v>
      </c>
      <c r="D2129" s="20" t="s">
        <v>571</v>
      </c>
      <c r="E2129" s="20" t="s">
        <v>3270</v>
      </c>
      <c r="F2129" s="20" t="s">
        <v>1727</v>
      </c>
      <c r="G2129" s="20" t="s">
        <v>20367</v>
      </c>
      <c r="H2129" s="20" t="s">
        <v>14694</v>
      </c>
      <c r="I2129" s="20" t="s">
        <v>20368</v>
      </c>
      <c r="J2129" s="20" t="s">
        <v>101</v>
      </c>
      <c r="K2129" s="20" t="s">
        <v>14839</v>
      </c>
      <c r="L2129" s="20" t="s">
        <v>15235</v>
      </c>
      <c r="M2129" s="20" t="s">
        <v>20369</v>
      </c>
      <c r="N2129" s="20" t="s">
        <v>14746</v>
      </c>
      <c r="O2129" s="20" t="s">
        <v>14714</v>
      </c>
      <c r="P2129" s="20" t="s">
        <v>14787</v>
      </c>
      <c r="Q2129" s="20" t="s">
        <v>14868</v>
      </c>
      <c r="R2129" s="20"/>
      <c r="S2129" s="20" t="s">
        <v>20370</v>
      </c>
      <c r="T2129" s="20" t="s">
        <v>14704</v>
      </c>
      <c r="U2129" s="20" t="s">
        <v>17080</v>
      </c>
      <c r="V2129" s="20" t="s">
        <v>20374</v>
      </c>
      <c r="W2129" s="20"/>
      <c r="X2129" s="20"/>
      <c r="Y2129" s="20" t="s">
        <v>69</v>
      </c>
      <c r="Z2129" s="20"/>
      <c r="AA2129" s="20" t="s">
        <v>14844</v>
      </c>
      <c r="AB2129" s="20" t="s">
        <v>69</v>
      </c>
      <c r="AC2129" s="20" t="s">
        <v>14884</v>
      </c>
      <c r="AD2129" s="20" t="s">
        <v>69</v>
      </c>
      <c r="AE2129" s="20" t="s">
        <v>20375</v>
      </c>
      <c r="AF2129" s="20" t="s">
        <v>68</v>
      </c>
      <c r="AG2129" s="20" t="s">
        <v>20376</v>
      </c>
      <c r="AH2129" s="20"/>
      <c r="AI2129" s="20" t="s">
        <v>14887</v>
      </c>
      <c r="AJ2129" s="20"/>
      <c r="AK2129" s="20"/>
      <c r="AL2129" s="20"/>
      <c r="AM2129" s="20" t="s">
        <v>16313</v>
      </c>
      <c r="AN2129" s="20" t="s">
        <v>105</v>
      </c>
      <c r="AO2129" s="20"/>
    </row>
    <row r="2130" spans="1:41" x14ac:dyDescent="0.2">
      <c r="A2130" s="20" t="s">
        <v>3268</v>
      </c>
      <c r="B2130" s="20" t="s">
        <v>20365</v>
      </c>
      <c r="C2130" s="20" t="s">
        <v>20366</v>
      </c>
      <c r="D2130" s="20" t="s">
        <v>571</v>
      </c>
      <c r="E2130" s="20" t="s">
        <v>3270</v>
      </c>
      <c r="F2130" s="20" t="s">
        <v>1727</v>
      </c>
      <c r="G2130" s="20" t="s">
        <v>20367</v>
      </c>
      <c r="H2130" s="20" t="s">
        <v>14694</v>
      </c>
      <c r="I2130" s="20" t="s">
        <v>20368</v>
      </c>
      <c r="J2130" s="20" t="s">
        <v>101</v>
      </c>
      <c r="K2130" s="20" t="s">
        <v>14839</v>
      </c>
      <c r="L2130" s="20" t="s">
        <v>15235</v>
      </c>
      <c r="M2130" s="20" t="s">
        <v>20369</v>
      </c>
      <c r="N2130" s="20" t="s">
        <v>14742</v>
      </c>
      <c r="O2130" s="20" t="s">
        <v>14714</v>
      </c>
      <c r="P2130" s="20" t="s">
        <v>14787</v>
      </c>
      <c r="Q2130" s="20" t="s">
        <v>14868</v>
      </c>
      <c r="R2130" s="20"/>
      <c r="S2130" s="20" t="s">
        <v>20370</v>
      </c>
      <c r="T2130" s="20" t="s">
        <v>14704</v>
      </c>
      <c r="U2130" s="20" t="s">
        <v>16265</v>
      </c>
      <c r="V2130" s="20" t="s">
        <v>16512</v>
      </c>
      <c r="W2130" s="20"/>
      <c r="X2130" s="20"/>
      <c r="Y2130" s="20" t="s">
        <v>69</v>
      </c>
      <c r="Z2130" s="20"/>
      <c r="AA2130" s="20" t="s">
        <v>14844</v>
      </c>
      <c r="AB2130" s="20" t="s">
        <v>69</v>
      </c>
      <c r="AC2130" s="20" t="s">
        <v>14884</v>
      </c>
      <c r="AD2130" s="20" t="s">
        <v>69</v>
      </c>
      <c r="AE2130" s="20" t="s">
        <v>20377</v>
      </c>
      <c r="AF2130" s="20" t="s">
        <v>68</v>
      </c>
      <c r="AG2130" s="20" t="s">
        <v>20378</v>
      </c>
      <c r="AH2130" s="20"/>
      <c r="AI2130" s="20" t="s">
        <v>14887</v>
      </c>
      <c r="AJ2130" s="20"/>
      <c r="AK2130" s="20"/>
      <c r="AL2130" s="20"/>
      <c r="AM2130" s="20" t="s">
        <v>16313</v>
      </c>
      <c r="AN2130" s="20" t="s">
        <v>105</v>
      </c>
      <c r="AO2130" s="20"/>
    </row>
    <row r="2131" spans="1:41" x14ac:dyDescent="0.2">
      <c r="A2131" s="20" t="s">
        <v>3268</v>
      </c>
      <c r="B2131" s="20" t="s">
        <v>20365</v>
      </c>
      <c r="C2131" s="20" t="s">
        <v>20366</v>
      </c>
      <c r="D2131" s="20" t="s">
        <v>571</v>
      </c>
      <c r="E2131" s="20" t="s">
        <v>3270</v>
      </c>
      <c r="F2131" s="20" t="s">
        <v>1727</v>
      </c>
      <c r="G2131" s="20" t="s">
        <v>20367</v>
      </c>
      <c r="H2131" s="20" t="s">
        <v>14694</v>
      </c>
      <c r="I2131" s="20" t="s">
        <v>20368</v>
      </c>
      <c r="J2131" s="20" t="s">
        <v>101</v>
      </c>
      <c r="K2131" s="20" t="s">
        <v>14839</v>
      </c>
      <c r="L2131" s="20" t="s">
        <v>15235</v>
      </c>
      <c r="M2131" s="20" t="s">
        <v>20369</v>
      </c>
      <c r="N2131" s="20" t="s">
        <v>14698</v>
      </c>
      <c r="O2131" s="20" t="s">
        <v>14714</v>
      </c>
      <c r="P2131" s="20" t="s">
        <v>14787</v>
      </c>
      <c r="Q2131" s="20" t="s">
        <v>14868</v>
      </c>
      <c r="R2131" s="20"/>
      <c r="S2131" s="20" t="s">
        <v>20370</v>
      </c>
      <c r="T2131" s="20" t="s">
        <v>14704</v>
      </c>
      <c r="U2131" s="20" t="s">
        <v>19102</v>
      </c>
      <c r="V2131" s="20" t="s">
        <v>19700</v>
      </c>
      <c r="W2131" s="20"/>
      <c r="X2131" s="20"/>
      <c r="Y2131" s="20" t="s">
        <v>69</v>
      </c>
      <c r="Z2131" s="20"/>
      <c r="AA2131" s="20" t="s">
        <v>14844</v>
      </c>
      <c r="AB2131" s="20" t="s">
        <v>69</v>
      </c>
      <c r="AC2131" s="20" t="s">
        <v>14884</v>
      </c>
      <c r="AD2131" s="20" t="s">
        <v>69</v>
      </c>
      <c r="AE2131" s="20" t="s">
        <v>20379</v>
      </c>
      <c r="AF2131" s="20" t="s">
        <v>68</v>
      </c>
      <c r="AG2131" s="20" t="s">
        <v>20380</v>
      </c>
      <c r="AH2131" s="20"/>
      <c r="AI2131" s="20" t="s">
        <v>14887</v>
      </c>
      <c r="AJ2131" s="20"/>
      <c r="AK2131" s="20"/>
      <c r="AL2131" s="20"/>
      <c r="AM2131" s="20" t="s">
        <v>16313</v>
      </c>
      <c r="AN2131" s="20" t="s">
        <v>105</v>
      </c>
      <c r="AO2131" s="20"/>
    </row>
    <row r="2132" spans="1:41" x14ac:dyDescent="0.2">
      <c r="A2132" s="20" t="s">
        <v>3268</v>
      </c>
      <c r="B2132" s="20" t="s">
        <v>20365</v>
      </c>
      <c r="C2132" s="20" t="s">
        <v>20366</v>
      </c>
      <c r="D2132" s="20" t="s">
        <v>571</v>
      </c>
      <c r="E2132" s="20" t="s">
        <v>3270</v>
      </c>
      <c r="F2132" s="20" t="s">
        <v>1727</v>
      </c>
      <c r="G2132" s="20" t="s">
        <v>20367</v>
      </c>
      <c r="H2132" s="20" t="s">
        <v>14694</v>
      </c>
      <c r="I2132" s="20" t="s">
        <v>20368</v>
      </c>
      <c r="J2132" s="20" t="s">
        <v>101</v>
      </c>
      <c r="K2132" s="20" t="s">
        <v>14839</v>
      </c>
      <c r="L2132" s="20" t="s">
        <v>15235</v>
      </c>
      <c r="M2132" s="20" t="s">
        <v>20369</v>
      </c>
      <c r="N2132" s="20" t="s">
        <v>110</v>
      </c>
      <c r="O2132" s="20" t="s">
        <v>14714</v>
      </c>
      <c r="P2132" s="20" t="s">
        <v>14787</v>
      </c>
      <c r="Q2132" s="20" t="s">
        <v>14868</v>
      </c>
      <c r="R2132" s="20"/>
      <c r="S2132" s="20" t="s">
        <v>20370</v>
      </c>
      <c r="T2132" s="20" t="s">
        <v>14704</v>
      </c>
      <c r="U2132" s="20" t="s">
        <v>18645</v>
      </c>
      <c r="V2132" s="20" t="s">
        <v>18520</v>
      </c>
      <c r="W2132" s="20"/>
      <c r="X2132" s="20"/>
      <c r="Y2132" s="20" t="s">
        <v>69</v>
      </c>
      <c r="Z2132" s="20"/>
      <c r="AA2132" s="20" t="s">
        <v>14844</v>
      </c>
      <c r="AB2132" s="20" t="s">
        <v>69</v>
      </c>
      <c r="AC2132" s="20" t="s">
        <v>14884</v>
      </c>
      <c r="AD2132" s="20" t="s">
        <v>69</v>
      </c>
      <c r="AE2132" s="20" t="s">
        <v>20381</v>
      </c>
      <c r="AF2132" s="20" t="s">
        <v>68</v>
      </c>
      <c r="AG2132" s="20" t="s">
        <v>20382</v>
      </c>
      <c r="AH2132" s="20"/>
      <c r="AI2132" s="20" t="s">
        <v>14887</v>
      </c>
      <c r="AJ2132" s="20"/>
      <c r="AK2132" s="20"/>
      <c r="AL2132" s="20"/>
      <c r="AM2132" s="20" t="s">
        <v>16313</v>
      </c>
      <c r="AN2132" s="20" t="s">
        <v>105</v>
      </c>
      <c r="AO2132" s="20"/>
    </row>
    <row r="2133" spans="1:41" x14ac:dyDescent="0.2">
      <c r="A2133" s="20" t="s">
        <v>3268</v>
      </c>
      <c r="B2133" s="20" t="s">
        <v>20365</v>
      </c>
      <c r="C2133" s="20" t="s">
        <v>20366</v>
      </c>
      <c r="D2133" s="20" t="s">
        <v>571</v>
      </c>
      <c r="E2133" s="20" t="s">
        <v>3270</v>
      </c>
      <c r="F2133" s="20" t="s">
        <v>1727</v>
      </c>
      <c r="G2133" s="20" t="s">
        <v>20367</v>
      </c>
      <c r="H2133" s="20" t="s">
        <v>14694</v>
      </c>
      <c r="I2133" s="20" t="s">
        <v>20368</v>
      </c>
      <c r="J2133" s="20" t="s">
        <v>101</v>
      </c>
      <c r="K2133" s="20" t="s">
        <v>14839</v>
      </c>
      <c r="L2133" s="20" t="s">
        <v>15235</v>
      </c>
      <c r="M2133" s="20" t="s">
        <v>20369</v>
      </c>
      <c r="N2133" s="20" t="s">
        <v>15255</v>
      </c>
      <c r="O2133" s="20" t="s">
        <v>14714</v>
      </c>
      <c r="P2133" s="20" t="s">
        <v>14787</v>
      </c>
      <c r="Q2133" s="20" t="s">
        <v>14868</v>
      </c>
      <c r="R2133" s="20"/>
      <c r="S2133" s="20" t="s">
        <v>20370</v>
      </c>
      <c r="T2133" s="20" t="s">
        <v>14704</v>
      </c>
      <c r="U2133" s="20" t="s">
        <v>16309</v>
      </c>
      <c r="V2133" s="20" t="s">
        <v>20193</v>
      </c>
      <c r="W2133" s="20"/>
      <c r="X2133" s="20"/>
      <c r="Y2133" s="20" t="s">
        <v>69</v>
      </c>
      <c r="Z2133" s="20"/>
      <c r="AA2133" s="20" t="s">
        <v>14844</v>
      </c>
      <c r="AB2133" s="20" t="s">
        <v>69</v>
      </c>
      <c r="AC2133" s="20" t="s">
        <v>14884</v>
      </c>
      <c r="AD2133" s="20" t="s">
        <v>69</v>
      </c>
      <c r="AE2133" s="20" t="s">
        <v>20383</v>
      </c>
      <c r="AF2133" s="20" t="s">
        <v>69</v>
      </c>
      <c r="AG2133" s="20" t="s">
        <v>20384</v>
      </c>
      <c r="AH2133" s="20"/>
      <c r="AI2133" s="20" t="s">
        <v>14887</v>
      </c>
      <c r="AJ2133" s="20"/>
      <c r="AK2133" s="20"/>
      <c r="AL2133" s="20"/>
      <c r="AM2133" s="20" t="s">
        <v>16313</v>
      </c>
      <c r="AN2133" s="20" t="s">
        <v>105</v>
      </c>
      <c r="AO2133" s="20"/>
    </row>
    <row r="2134" spans="1:41" x14ac:dyDescent="0.2">
      <c r="A2134" s="20" t="s">
        <v>3268</v>
      </c>
      <c r="B2134" s="20" t="s">
        <v>20365</v>
      </c>
      <c r="C2134" s="20" t="s">
        <v>20366</v>
      </c>
      <c r="D2134" s="20" t="s">
        <v>571</v>
      </c>
      <c r="E2134" s="20" t="s">
        <v>3270</v>
      </c>
      <c r="F2134" s="20" t="s">
        <v>1727</v>
      </c>
      <c r="G2134" s="20" t="s">
        <v>20367</v>
      </c>
      <c r="H2134" s="20" t="s">
        <v>14694</v>
      </c>
      <c r="I2134" s="20" t="s">
        <v>20368</v>
      </c>
      <c r="J2134" s="20" t="s">
        <v>101</v>
      </c>
      <c r="K2134" s="20" t="s">
        <v>14839</v>
      </c>
      <c r="L2134" s="20" t="s">
        <v>15235</v>
      </c>
      <c r="M2134" s="20" t="s">
        <v>20369</v>
      </c>
      <c r="N2134" s="20" t="s">
        <v>14746</v>
      </c>
      <c r="O2134" s="20" t="s">
        <v>14714</v>
      </c>
      <c r="P2134" s="20" t="s">
        <v>14787</v>
      </c>
      <c r="Q2134" s="20" t="s">
        <v>14868</v>
      </c>
      <c r="R2134" s="20"/>
      <c r="S2134" s="20" t="s">
        <v>20370</v>
      </c>
      <c r="T2134" s="20" t="s">
        <v>14704</v>
      </c>
      <c r="U2134" s="20" t="s">
        <v>20385</v>
      </c>
      <c r="V2134" s="20" t="s">
        <v>20386</v>
      </c>
      <c r="W2134" s="20"/>
      <c r="X2134" s="20"/>
      <c r="Y2134" s="20" t="s">
        <v>69</v>
      </c>
      <c r="Z2134" s="20"/>
      <c r="AA2134" s="20" t="s">
        <v>14844</v>
      </c>
      <c r="AB2134" s="20" t="s">
        <v>69</v>
      </c>
      <c r="AC2134" s="20" t="s">
        <v>14884</v>
      </c>
      <c r="AD2134" s="20" t="s">
        <v>69</v>
      </c>
      <c r="AE2134" s="20" t="s">
        <v>20387</v>
      </c>
      <c r="AF2134" s="20" t="s">
        <v>69</v>
      </c>
      <c r="AG2134" s="20" t="s">
        <v>20388</v>
      </c>
      <c r="AH2134" s="20"/>
      <c r="AI2134" s="20" t="s">
        <v>14887</v>
      </c>
      <c r="AJ2134" s="20"/>
      <c r="AK2134" s="20"/>
      <c r="AL2134" s="20"/>
      <c r="AM2134" s="20" t="s">
        <v>16313</v>
      </c>
      <c r="AN2134" s="20" t="s">
        <v>105</v>
      </c>
      <c r="AO2134" s="20"/>
    </row>
    <row r="2135" spans="1:41" x14ac:dyDescent="0.2">
      <c r="A2135" s="20" t="s">
        <v>3268</v>
      </c>
      <c r="B2135" s="20" t="s">
        <v>20365</v>
      </c>
      <c r="C2135" s="20" t="s">
        <v>20366</v>
      </c>
      <c r="D2135" s="20" t="s">
        <v>571</v>
      </c>
      <c r="E2135" s="20" t="s">
        <v>3270</v>
      </c>
      <c r="F2135" s="20" t="s">
        <v>1727</v>
      </c>
      <c r="G2135" s="20" t="s">
        <v>20367</v>
      </c>
      <c r="H2135" s="20" t="s">
        <v>14694</v>
      </c>
      <c r="I2135" s="20" t="s">
        <v>20368</v>
      </c>
      <c r="J2135" s="20" t="s">
        <v>101</v>
      </c>
      <c r="K2135" s="20" t="s">
        <v>14839</v>
      </c>
      <c r="L2135" s="20" t="s">
        <v>15235</v>
      </c>
      <c r="M2135" s="20" t="s">
        <v>20369</v>
      </c>
      <c r="N2135" s="20" t="s">
        <v>14742</v>
      </c>
      <c r="O2135" s="20" t="s">
        <v>14714</v>
      </c>
      <c r="P2135" s="20" t="s">
        <v>14787</v>
      </c>
      <c r="Q2135" s="20" t="s">
        <v>14868</v>
      </c>
      <c r="R2135" s="20"/>
      <c r="S2135" s="20" t="s">
        <v>20370</v>
      </c>
      <c r="T2135" s="20" t="s">
        <v>14704</v>
      </c>
      <c r="U2135" s="20" t="s">
        <v>15789</v>
      </c>
      <c r="V2135" s="20" t="s">
        <v>20389</v>
      </c>
      <c r="W2135" s="20"/>
      <c r="X2135" s="20"/>
      <c r="Y2135" s="20" t="s">
        <v>69</v>
      </c>
      <c r="Z2135" s="20"/>
      <c r="AA2135" s="20" t="s">
        <v>14844</v>
      </c>
      <c r="AB2135" s="20" t="s">
        <v>69</v>
      </c>
      <c r="AC2135" s="20" t="s">
        <v>14884</v>
      </c>
      <c r="AD2135" s="20" t="s">
        <v>69</v>
      </c>
      <c r="AE2135" s="20" t="s">
        <v>20390</v>
      </c>
      <c r="AF2135" s="20" t="s">
        <v>69</v>
      </c>
      <c r="AG2135" s="20" t="s">
        <v>20391</v>
      </c>
      <c r="AH2135" s="20"/>
      <c r="AI2135" s="20" t="s">
        <v>14887</v>
      </c>
      <c r="AJ2135" s="20"/>
      <c r="AK2135" s="20"/>
      <c r="AL2135" s="20"/>
      <c r="AM2135" s="20" t="s">
        <v>16313</v>
      </c>
      <c r="AN2135" s="20" t="s">
        <v>105</v>
      </c>
      <c r="AO2135" s="20"/>
    </row>
    <row r="2136" spans="1:41" x14ac:dyDescent="0.2">
      <c r="A2136" s="20" t="s">
        <v>3268</v>
      </c>
      <c r="B2136" s="20" t="s">
        <v>20365</v>
      </c>
      <c r="C2136" s="20" t="s">
        <v>20366</v>
      </c>
      <c r="D2136" s="20" t="s">
        <v>571</v>
      </c>
      <c r="E2136" s="20" t="s">
        <v>3270</v>
      </c>
      <c r="F2136" s="20" t="s">
        <v>1727</v>
      </c>
      <c r="G2136" s="20" t="s">
        <v>20367</v>
      </c>
      <c r="H2136" s="20" t="s">
        <v>14694</v>
      </c>
      <c r="I2136" s="20" t="s">
        <v>20368</v>
      </c>
      <c r="J2136" s="20" t="s">
        <v>101</v>
      </c>
      <c r="K2136" s="20" t="s">
        <v>14839</v>
      </c>
      <c r="L2136" s="20" t="s">
        <v>15235</v>
      </c>
      <c r="M2136" s="20" t="s">
        <v>20369</v>
      </c>
      <c r="N2136" s="20" t="s">
        <v>14698</v>
      </c>
      <c r="O2136" s="20" t="s">
        <v>14714</v>
      </c>
      <c r="P2136" s="20" t="s">
        <v>14787</v>
      </c>
      <c r="Q2136" s="20" t="s">
        <v>14868</v>
      </c>
      <c r="R2136" s="20"/>
      <c r="S2136" s="20" t="s">
        <v>20370</v>
      </c>
      <c r="T2136" s="20" t="s">
        <v>14704</v>
      </c>
      <c r="U2136" s="20" t="s">
        <v>18834</v>
      </c>
      <c r="V2136" s="20" t="s">
        <v>19262</v>
      </c>
      <c r="W2136" s="20"/>
      <c r="X2136" s="20"/>
      <c r="Y2136" s="20" t="s">
        <v>69</v>
      </c>
      <c r="Z2136" s="20"/>
      <c r="AA2136" s="20" t="s">
        <v>14844</v>
      </c>
      <c r="AB2136" s="20" t="s">
        <v>69</v>
      </c>
      <c r="AC2136" s="20" t="s">
        <v>14884</v>
      </c>
      <c r="AD2136" s="20" t="s">
        <v>69</v>
      </c>
      <c r="AE2136" s="20" t="s">
        <v>20392</v>
      </c>
      <c r="AF2136" s="20" t="s">
        <v>69</v>
      </c>
      <c r="AG2136" s="20" t="s">
        <v>20393</v>
      </c>
      <c r="AH2136" s="20"/>
      <c r="AI2136" s="20" t="s">
        <v>14887</v>
      </c>
      <c r="AJ2136" s="20"/>
      <c r="AK2136" s="20"/>
      <c r="AL2136" s="20"/>
      <c r="AM2136" s="20" t="s">
        <v>16313</v>
      </c>
      <c r="AN2136" s="20" t="s">
        <v>105</v>
      </c>
      <c r="AO2136" s="20"/>
    </row>
    <row r="2137" spans="1:41" x14ac:dyDescent="0.2">
      <c r="A2137" s="20" t="s">
        <v>3268</v>
      </c>
      <c r="B2137" s="20" t="s">
        <v>20365</v>
      </c>
      <c r="C2137" s="20" t="s">
        <v>20366</v>
      </c>
      <c r="D2137" s="20" t="s">
        <v>571</v>
      </c>
      <c r="E2137" s="20" t="s">
        <v>3270</v>
      </c>
      <c r="F2137" s="20" t="s">
        <v>1727</v>
      </c>
      <c r="G2137" s="20" t="s">
        <v>20367</v>
      </c>
      <c r="H2137" s="20" t="s">
        <v>14694</v>
      </c>
      <c r="I2137" s="20" t="s">
        <v>20368</v>
      </c>
      <c r="J2137" s="20" t="s">
        <v>101</v>
      </c>
      <c r="K2137" s="20" t="s">
        <v>14839</v>
      </c>
      <c r="L2137" s="20" t="s">
        <v>15235</v>
      </c>
      <c r="M2137" s="20" t="s">
        <v>20369</v>
      </c>
      <c r="N2137" s="20" t="s">
        <v>110</v>
      </c>
      <c r="O2137" s="20" t="s">
        <v>14714</v>
      </c>
      <c r="P2137" s="20" t="s">
        <v>14787</v>
      </c>
      <c r="Q2137" s="20" t="s">
        <v>14868</v>
      </c>
      <c r="R2137" s="20"/>
      <c r="S2137" s="20" t="s">
        <v>20370</v>
      </c>
      <c r="T2137" s="20" t="s">
        <v>14704</v>
      </c>
      <c r="U2137" s="20" t="s">
        <v>16524</v>
      </c>
      <c r="V2137" s="20" t="s">
        <v>18472</v>
      </c>
      <c r="W2137" s="20"/>
      <c r="X2137" s="20"/>
      <c r="Y2137" s="20" t="s">
        <v>69</v>
      </c>
      <c r="Z2137" s="20"/>
      <c r="AA2137" s="20" t="s">
        <v>14844</v>
      </c>
      <c r="AB2137" s="20" t="s">
        <v>69</v>
      </c>
      <c r="AC2137" s="20" t="s">
        <v>14884</v>
      </c>
      <c r="AD2137" s="20" t="s">
        <v>69</v>
      </c>
      <c r="AE2137" s="20" t="s">
        <v>20394</v>
      </c>
      <c r="AF2137" s="20" t="s">
        <v>69</v>
      </c>
      <c r="AG2137" s="20" t="s">
        <v>20395</v>
      </c>
      <c r="AH2137" s="20"/>
      <c r="AI2137" s="20" t="s">
        <v>14887</v>
      </c>
      <c r="AJ2137" s="20"/>
      <c r="AK2137" s="20"/>
      <c r="AL2137" s="20"/>
      <c r="AM2137" s="20" t="s">
        <v>16313</v>
      </c>
      <c r="AN2137" s="20" t="s">
        <v>105</v>
      </c>
      <c r="AO2137" s="20"/>
    </row>
    <row r="2138" spans="1:41" x14ac:dyDescent="0.2">
      <c r="A2138" s="20" t="s">
        <v>3331</v>
      </c>
      <c r="B2138" s="20" t="s">
        <v>20396</v>
      </c>
      <c r="C2138" s="20" t="s">
        <v>17054</v>
      </c>
      <c r="D2138" s="20" t="s">
        <v>571</v>
      </c>
      <c r="E2138" s="20" t="s">
        <v>3333</v>
      </c>
      <c r="F2138" s="20" t="s">
        <v>905</v>
      </c>
      <c r="G2138" s="20" t="s">
        <v>20397</v>
      </c>
      <c r="H2138" s="20" t="s">
        <v>15216</v>
      </c>
      <c r="I2138" s="20" t="s">
        <v>20398</v>
      </c>
      <c r="J2138" s="20" t="s">
        <v>101</v>
      </c>
      <c r="K2138" s="20" t="s">
        <v>14866</v>
      </c>
      <c r="L2138" s="20"/>
      <c r="M2138" s="20"/>
      <c r="N2138" s="20" t="s">
        <v>14786</v>
      </c>
      <c r="O2138" s="20" t="s">
        <v>14761</v>
      </c>
      <c r="P2138" s="20" t="s">
        <v>14700</v>
      </c>
      <c r="Q2138" s="20"/>
      <c r="R2138" s="20"/>
      <c r="S2138" s="20" t="s">
        <v>18972</v>
      </c>
      <c r="T2138" s="20" t="s">
        <v>14704</v>
      </c>
      <c r="U2138" s="20" t="s">
        <v>14832</v>
      </c>
      <c r="V2138" s="20" t="s">
        <v>14764</v>
      </c>
      <c r="W2138" s="20" t="s">
        <v>16146</v>
      </c>
      <c r="X2138" s="20" t="s">
        <v>15665</v>
      </c>
      <c r="Y2138" s="20" t="s">
        <v>68</v>
      </c>
      <c r="Z2138" s="20"/>
      <c r="AA2138" s="20" t="s">
        <v>20399</v>
      </c>
      <c r="AB2138" s="20" t="s">
        <v>69</v>
      </c>
      <c r="AC2138" s="20" t="s">
        <v>68</v>
      </c>
      <c r="AD2138" s="20" t="s">
        <v>69</v>
      </c>
      <c r="AE2138" s="20" t="s">
        <v>20400</v>
      </c>
      <c r="AF2138" s="20" t="s">
        <v>68</v>
      </c>
      <c r="AG2138" s="20" t="s">
        <v>20401</v>
      </c>
      <c r="AH2138" s="20"/>
      <c r="AI2138" s="20"/>
      <c r="AJ2138" s="20" t="s">
        <v>14276</v>
      </c>
      <c r="AK2138" s="20" t="s">
        <v>14276</v>
      </c>
      <c r="AL2138" s="20"/>
      <c r="AM2138" s="20" t="s">
        <v>15822</v>
      </c>
      <c r="AN2138" s="20" t="s">
        <v>110</v>
      </c>
      <c r="AO2138" s="20"/>
    </row>
    <row r="2139" spans="1:41" x14ac:dyDescent="0.2">
      <c r="A2139" s="20" t="s">
        <v>3331</v>
      </c>
      <c r="B2139" s="20" t="s">
        <v>20396</v>
      </c>
      <c r="C2139" s="20" t="s">
        <v>17054</v>
      </c>
      <c r="D2139" s="20" t="s">
        <v>571</v>
      </c>
      <c r="E2139" s="20" t="s">
        <v>3333</v>
      </c>
      <c r="F2139" s="20" t="s">
        <v>905</v>
      </c>
      <c r="G2139" s="20" t="s">
        <v>20397</v>
      </c>
      <c r="H2139" s="20" t="s">
        <v>15216</v>
      </c>
      <c r="I2139" s="20" t="s">
        <v>20398</v>
      </c>
      <c r="J2139" s="20" t="s">
        <v>101</v>
      </c>
      <c r="K2139" s="20" t="s">
        <v>14866</v>
      </c>
      <c r="L2139" s="20"/>
      <c r="M2139" s="20"/>
      <c r="N2139" s="20" t="s">
        <v>14786</v>
      </c>
      <c r="O2139" s="20" t="s">
        <v>14761</v>
      </c>
      <c r="P2139" s="20" t="s">
        <v>14700</v>
      </c>
      <c r="Q2139" s="20"/>
      <c r="R2139" s="20"/>
      <c r="S2139" s="20" t="s">
        <v>18972</v>
      </c>
      <c r="T2139" s="20" t="s">
        <v>14709</v>
      </c>
      <c r="U2139" s="20" t="s">
        <v>20402</v>
      </c>
      <c r="V2139" s="20" t="s">
        <v>20403</v>
      </c>
      <c r="W2139" s="20" t="s">
        <v>15993</v>
      </c>
      <c r="X2139" s="20" t="s">
        <v>15643</v>
      </c>
      <c r="Y2139" s="20" t="s">
        <v>68</v>
      </c>
      <c r="Z2139" s="20"/>
      <c r="AA2139" s="20" t="s">
        <v>20399</v>
      </c>
      <c r="AB2139" s="20" t="s">
        <v>69</v>
      </c>
      <c r="AC2139" s="20" t="s">
        <v>68</v>
      </c>
      <c r="AD2139" s="20" t="s">
        <v>69</v>
      </c>
      <c r="AE2139" s="20" t="s">
        <v>20404</v>
      </c>
      <c r="AF2139" s="20" t="s">
        <v>68</v>
      </c>
      <c r="AG2139" s="20" t="s">
        <v>20401</v>
      </c>
      <c r="AH2139" s="20"/>
      <c r="AI2139" s="20"/>
      <c r="AJ2139" s="20" t="s">
        <v>14276</v>
      </c>
      <c r="AK2139" s="20" t="s">
        <v>14276</v>
      </c>
      <c r="AL2139" s="20"/>
      <c r="AM2139" s="20" t="s">
        <v>15822</v>
      </c>
      <c r="AN2139" s="20" t="s">
        <v>110</v>
      </c>
      <c r="AO2139" s="20"/>
    </row>
    <row r="2140" spans="1:41" x14ac:dyDescent="0.2">
      <c r="A2140" s="20" t="s">
        <v>3331</v>
      </c>
      <c r="B2140" s="20" t="s">
        <v>20396</v>
      </c>
      <c r="C2140" s="20" t="s">
        <v>17054</v>
      </c>
      <c r="D2140" s="20" t="s">
        <v>571</v>
      </c>
      <c r="E2140" s="20" t="s">
        <v>3333</v>
      </c>
      <c r="F2140" s="20" t="s">
        <v>905</v>
      </c>
      <c r="G2140" s="20" t="s">
        <v>20397</v>
      </c>
      <c r="H2140" s="20" t="s">
        <v>15216</v>
      </c>
      <c r="I2140" s="20" t="s">
        <v>20398</v>
      </c>
      <c r="J2140" s="20" t="s">
        <v>101</v>
      </c>
      <c r="K2140" s="20" t="s">
        <v>14866</v>
      </c>
      <c r="L2140" s="20"/>
      <c r="M2140" s="20"/>
      <c r="N2140" s="20" t="s">
        <v>14786</v>
      </c>
      <c r="O2140" s="20" t="s">
        <v>14761</v>
      </c>
      <c r="P2140" s="20" t="s">
        <v>14700</v>
      </c>
      <c r="Q2140" s="20"/>
      <c r="R2140" s="20"/>
      <c r="S2140" s="20" t="s">
        <v>18972</v>
      </c>
      <c r="T2140" s="20" t="s">
        <v>14846</v>
      </c>
      <c r="U2140" s="20" t="s">
        <v>15963</v>
      </c>
      <c r="V2140" s="20" t="s">
        <v>20405</v>
      </c>
      <c r="W2140" s="20" t="s">
        <v>15993</v>
      </c>
      <c r="X2140" s="20" t="s">
        <v>15669</v>
      </c>
      <c r="Y2140" s="20" t="s">
        <v>68</v>
      </c>
      <c r="Z2140" s="20"/>
      <c r="AA2140" s="20" t="s">
        <v>20399</v>
      </c>
      <c r="AB2140" s="20" t="s">
        <v>69</v>
      </c>
      <c r="AC2140" s="20" t="s">
        <v>68</v>
      </c>
      <c r="AD2140" s="20" t="s">
        <v>69</v>
      </c>
      <c r="AE2140" s="20" t="s">
        <v>20406</v>
      </c>
      <c r="AF2140" s="20" t="s">
        <v>68</v>
      </c>
      <c r="AG2140" s="20" t="s">
        <v>20401</v>
      </c>
      <c r="AH2140" s="20"/>
      <c r="AI2140" s="20"/>
      <c r="AJ2140" s="20" t="s">
        <v>14276</v>
      </c>
      <c r="AK2140" s="20" t="s">
        <v>14276</v>
      </c>
      <c r="AL2140" s="20"/>
      <c r="AM2140" s="20" t="s">
        <v>15822</v>
      </c>
      <c r="AN2140" s="20" t="s">
        <v>110</v>
      </c>
      <c r="AO2140" s="20"/>
    </row>
    <row r="2141" spans="1:41" x14ac:dyDescent="0.2">
      <c r="A2141" s="20" t="s">
        <v>3331</v>
      </c>
      <c r="B2141" s="20" t="s">
        <v>20407</v>
      </c>
      <c r="C2141" s="20" t="s">
        <v>17054</v>
      </c>
      <c r="D2141" s="20" t="s">
        <v>571</v>
      </c>
      <c r="E2141" s="20" t="s">
        <v>3333</v>
      </c>
      <c r="F2141" s="20" t="s">
        <v>905</v>
      </c>
      <c r="G2141" s="20" t="s">
        <v>20397</v>
      </c>
      <c r="H2141" s="20" t="s">
        <v>15216</v>
      </c>
      <c r="I2141" s="20" t="s">
        <v>20408</v>
      </c>
      <c r="J2141" s="20" t="s">
        <v>101</v>
      </c>
      <c r="K2141" s="20" t="s">
        <v>14866</v>
      </c>
      <c r="L2141" s="20"/>
      <c r="M2141" s="20"/>
      <c r="N2141" s="20" t="s">
        <v>14786</v>
      </c>
      <c r="O2141" s="20" t="s">
        <v>14761</v>
      </c>
      <c r="P2141" s="20" t="s">
        <v>14700</v>
      </c>
      <c r="Q2141" s="20"/>
      <c r="R2141" s="20"/>
      <c r="S2141" s="20" t="s">
        <v>18972</v>
      </c>
      <c r="T2141" s="20" t="s">
        <v>14704</v>
      </c>
      <c r="U2141" s="20" t="s">
        <v>15078</v>
      </c>
      <c r="V2141" s="20" t="s">
        <v>14930</v>
      </c>
      <c r="W2141" s="20" t="s">
        <v>16479</v>
      </c>
      <c r="X2141" s="20" t="s">
        <v>16479</v>
      </c>
      <c r="Y2141" s="20" t="s">
        <v>69</v>
      </c>
      <c r="Z2141" s="20"/>
      <c r="AA2141" s="20" t="s">
        <v>20399</v>
      </c>
      <c r="AB2141" s="20" t="s">
        <v>69</v>
      </c>
      <c r="AC2141" s="20" t="s">
        <v>68</v>
      </c>
      <c r="AD2141" s="20" t="s">
        <v>69</v>
      </c>
      <c r="AE2141" s="20" t="s">
        <v>20409</v>
      </c>
      <c r="AF2141" s="20" t="s">
        <v>68</v>
      </c>
      <c r="AG2141" s="20" t="s">
        <v>20410</v>
      </c>
      <c r="AH2141" s="20"/>
      <c r="AI2141" s="20"/>
      <c r="AJ2141" s="20" t="s">
        <v>14276</v>
      </c>
      <c r="AK2141" s="20" t="s">
        <v>14276</v>
      </c>
      <c r="AL2141" s="20"/>
      <c r="AM2141" s="20" t="s">
        <v>15822</v>
      </c>
      <c r="AN2141" s="20" t="s">
        <v>105</v>
      </c>
      <c r="AO2141" s="20"/>
    </row>
    <row r="2142" spans="1:41" x14ac:dyDescent="0.2">
      <c r="A2142" s="20" t="s">
        <v>3331</v>
      </c>
      <c r="B2142" s="20" t="s">
        <v>20407</v>
      </c>
      <c r="C2142" s="20" t="s">
        <v>17054</v>
      </c>
      <c r="D2142" s="20" t="s">
        <v>571</v>
      </c>
      <c r="E2142" s="20" t="s">
        <v>3333</v>
      </c>
      <c r="F2142" s="20" t="s">
        <v>905</v>
      </c>
      <c r="G2142" s="20" t="s">
        <v>20397</v>
      </c>
      <c r="H2142" s="20" t="s">
        <v>15216</v>
      </c>
      <c r="I2142" s="20" t="s">
        <v>20408</v>
      </c>
      <c r="J2142" s="20" t="s">
        <v>101</v>
      </c>
      <c r="K2142" s="20" t="s">
        <v>14866</v>
      </c>
      <c r="L2142" s="20"/>
      <c r="M2142" s="20"/>
      <c r="N2142" s="20" t="s">
        <v>14786</v>
      </c>
      <c r="O2142" s="20" t="s">
        <v>14761</v>
      </c>
      <c r="P2142" s="20" t="s">
        <v>14700</v>
      </c>
      <c r="Q2142" s="20"/>
      <c r="R2142" s="20"/>
      <c r="S2142" s="20" t="s">
        <v>18972</v>
      </c>
      <c r="T2142" s="20" t="s">
        <v>14709</v>
      </c>
      <c r="U2142" s="20" t="s">
        <v>15651</v>
      </c>
      <c r="V2142" s="20" t="s">
        <v>15651</v>
      </c>
      <c r="W2142" s="20" t="s">
        <v>14718</v>
      </c>
      <c r="X2142" s="20" t="s">
        <v>15669</v>
      </c>
      <c r="Y2142" s="20" t="s">
        <v>69</v>
      </c>
      <c r="Z2142" s="20"/>
      <c r="AA2142" s="20" t="s">
        <v>20399</v>
      </c>
      <c r="AB2142" s="20" t="s">
        <v>69</v>
      </c>
      <c r="AC2142" s="20" t="s">
        <v>68</v>
      </c>
      <c r="AD2142" s="20" t="s">
        <v>69</v>
      </c>
      <c r="AE2142" s="20" t="s">
        <v>20411</v>
      </c>
      <c r="AF2142" s="20" t="s">
        <v>68</v>
      </c>
      <c r="AG2142" s="20" t="s">
        <v>20412</v>
      </c>
      <c r="AH2142" s="20"/>
      <c r="AI2142" s="20"/>
      <c r="AJ2142" s="20" t="s">
        <v>14276</v>
      </c>
      <c r="AK2142" s="20" t="s">
        <v>14276</v>
      </c>
      <c r="AL2142" s="20"/>
      <c r="AM2142" s="20" t="s">
        <v>15822</v>
      </c>
      <c r="AN2142" s="20" t="s">
        <v>105</v>
      </c>
      <c r="AO2142" s="20"/>
    </row>
    <row r="2143" spans="1:41" x14ac:dyDescent="0.2">
      <c r="A2143" s="20" t="s">
        <v>3331</v>
      </c>
      <c r="B2143" s="20" t="s">
        <v>20407</v>
      </c>
      <c r="C2143" s="20" t="s">
        <v>17054</v>
      </c>
      <c r="D2143" s="20" t="s">
        <v>571</v>
      </c>
      <c r="E2143" s="20" t="s">
        <v>3333</v>
      </c>
      <c r="F2143" s="20" t="s">
        <v>905</v>
      </c>
      <c r="G2143" s="20" t="s">
        <v>20397</v>
      </c>
      <c r="H2143" s="20" t="s">
        <v>15216</v>
      </c>
      <c r="I2143" s="20" t="s">
        <v>20408</v>
      </c>
      <c r="J2143" s="20" t="s">
        <v>101</v>
      </c>
      <c r="K2143" s="20" t="s">
        <v>14866</v>
      </c>
      <c r="L2143" s="20"/>
      <c r="M2143" s="20"/>
      <c r="N2143" s="20" t="s">
        <v>14786</v>
      </c>
      <c r="O2143" s="20" t="s">
        <v>14761</v>
      </c>
      <c r="P2143" s="20" t="s">
        <v>14700</v>
      </c>
      <c r="Q2143" s="20"/>
      <c r="R2143" s="20"/>
      <c r="S2143" s="20" t="s">
        <v>18972</v>
      </c>
      <c r="T2143" s="20" t="s">
        <v>14846</v>
      </c>
      <c r="U2143" s="20" t="s">
        <v>15643</v>
      </c>
      <c r="V2143" s="20" t="s">
        <v>15643</v>
      </c>
      <c r="W2143" s="20" t="s">
        <v>15669</v>
      </c>
      <c r="X2143" s="20" t="s">
        <v>15669</v>
      </c>
      <c r="Y2143" s="20" t="s">
        <v>69</v>
      </c>
      <c r="Z2143" s="20"/>
      <c r="AA2143" s="20" t="s">
        <v>20399</v>
      </c>
      <c r="AB2143" s="20" t="s">
        <v>69</v>
      </c>
      <c r="AC2143" s="20" t="s">
        <v>68</v>
      </c>
      <c r="AD2143" s="20" t="s">
        <v>69</v>
      </c>
      <c r="AE2143" s="20" t="s">
        <v>20413</v>
      </c>
      <c r="AF2143" s="20" t="s">
        <v>68</v>
      </c>
      <c r="AG2143" s="20" t="s">
        <v>20414</v>
      </c>
      <c r="AH2143" s="20"/>
      <c r="AI2143" s="20"/>
      <c r="AJ2143" s="20" t="s">
        <v>14276</v>
      </c>
      <c r="AK2143" s="20" t="s">
        <v>14276</v>
      </c>
      <c r="AL2143" s="20"/>
      <c r="AM2143" s="20" t="s">
        <v>15822</v>
      </c>
      <c r="AN2143" s="20" t="s">
        <v>105</v>
      </c>
      <c r="AO2143" s="20"/>
    </row>
    <row r="2144" spans="1:41" x14ac:dyDescent="0.2">
      <c r="A2144" s="20" t="s">
        <v>3331</v>
      </c>
      <c r="B2144" s="20" t="s">
        <v>20407</v>
      </c>
      <c r="C2144" s="20" t="s">
        <v>17054</v>
      </c>
      <c r="D2144" s="20" t="s">
        <v>571</v>
      </c>
      <c r="E2144" s="20" t="s">
        <v>3333</v>
      </c>
      <c r="F2144" s="20" t="s">
        <v>905</v>
      </c>
      <c r="G2144" s="20" t="s">
        <v>20397</v>
      </c>
      <c r="H2144" s="20" t="s">
        <v>15216</v>
      </c>
      <c r="I2144" s="20" t="s">
        <v>20408</v>
      </c>
      <c r="J2144" s="20" t="s">
        <v>101</v>
      </c>
      <c r="K2144" s="20" t="s">
        <v>14866</v>
      </c>
      <c r="L2144" s="20"/>
      <c r="M2144" s="20"/>
      <c r="N2144" s="20" t="s">
        <v>14786</v>
      </c>
      <c r="O2144" s="20" t="s">
        <v>14761</v>
      </c>
      <c r="P2144" s="20" t="s">
        <v>14700</v>
      </c>
      <c r="Q2144" s="20"/>
      <c r="R2144" s="20"/>
      <c r="S2144" s="20" t="s">
        <v>18972</v>
      </c>
      <c r="T2144" s="20" t="s">
        <v>14704</v>
      </c>
      <c r="U2144" s="20" t="s">
        <v>14773</v>
      </c>
      <c r="V2144" s="20" t="s">
        <v>14773</v>
      </c>
      <c r="W2144" s="20" t="s">
        <v>16146</v>
      </c>
      <c r="X2144" s="20" t="s">
        <v>16146</v>
      </c>
      <c r="Y2144" s="20" t="s">
        <v>69</v>
      </c>
      <c r="Z2144" s="20"/>
      <c r="AA2144" s="20" t="s">
        <v>20399</v>
      </c>
      <c r="AB2144" s="20" t="s">
        <v>69</v>
      </c>
      <c r="AC2144" s="20" t="s">
        <v>68</v>
      </c>
      <c r="AD2144" s="20" t="s">
        <v>69</v>
      </c>
      <c r="AE2144" s="20" t="s">
        <v>20415</v>
      </c>
      <c r="AF2144" s="20" t="s">
        <v>69</v>
      </c>
      <c r="AG2144" s="20" t="s">
        <v>20416</v>
      </c>
      <c r="AH2144" s="20"/>
      <c r="AI2144" s="20" t="s">
        <v>14887</v>
      </c>
      <c r="AJ2144" s="20" t="s">
        <v>14276</v>
      </c>
      <c r="AK2144" s="20" t="s">
        <v>14276</v>
      </c>
      <c r="AL2144" s="20"/>
      <c r="AM2144" s="20" t="s">
        <v>15822</v>
      </c>
      <c r="AN2144" s="20" t="s">
        <v>105</v>
      </c>
      <c r="AO2144" s="20"/>
    </row>
    <row r="2145" spans="1:41" x14ac:dyDescent="0.2">
      <c r="A2145" s="20" t="s">
        <v>3351</v>
      </c>
      <c r="B2145" s="20" t="s">
        <v>20417</v>
      </c>
      <c r="C2145" s="20" t="s">
        <v>20418</v>
      </c>
      <c r="D2145" s="20" t="s">
        <v>571</v>
      </c>
      <c r="E2145" s="20" t="s">
        <v>3353</v>
      </c>
      <c r="F2145" s="20" t="s">
        <v>1620</v>
      </c>
      <c r="G2145" s="20" t="s">
        <v>16406</v>
      </c>
      <c r="H2145" s="20" t="s">
        <v>14852</v>
      </c>
      <c r="I2145" s="20" t="s">
        <v>20419</v>
      </c>
      <c r="J2145" s="20" t="s">
        <v>101</v>
      </c>
      <c r="K2145" s="20" t="s">
        <v>14696</v>
      </c>
      <c r="L2145" s="20"/>
      <c r="M2145" s="20"/>
      <c r="N2145" s="20" t="s">
        <v>110</v>
      </c>
      <c r="O2145" s="20" t="s">
        <v>14761</v>
      </c>
      <c r="P2145" s="20" t="s">
        <v>14787</v>
      </c>
      <c r="Q2145" s="20" t="s">
        <v>15283</v>
      </c>
      <c r="R2145" s="20"/>
      <c r="S2145" s="20" t="s">
        <v>20420</v>
      </c>
      <c r="T2145" s="20" t="s">
        <v>14704</v>
      </c>
      <c r="U2145" s="20" t="s">
        <v>16510</v>
      </c>
      <c r="V2145" s="20" t="s">
        <v>20421</v>
      </c>
      <c r="W2145" s="20"/>
      <c r="X2145" s="20"/>
      <c r="Y2145" s="20" t="s">
        <v>69</v>
      </c>
      <c r="Z2145" s="20"/>
      <c r="AA2145" s="20" t="s">
        <v>20422</v>
      </c>
      <c r="AB2145" s="20" t="s">
        <v>69</v>
      </c>
      <c r="AC2145" s="20" t="s">
        <v>14884</v>
      </c>
      <c r="AD2145" s="20" t="s">
        <v>69</v>
      </c>
      <c r="AE2145" s="20" t="s">
        <v>20423</v>
      </c>
      <c r="AF2145" s="20" t="s">
        <v>68</v>
      </c>
      <c r="AG2145" s="20" t="s">
        <v>20424</v>
      </c>
      <c r="AH2145" s="20" t="s">
        <v>20425</v>
      </c>
      <c r="AI2145" s="20" t="s">
        <v>14887</v>
      </c>
      <c r="AJ2145" s="20"/>
      <c r="AK2145" s="20" t="s">
        <v>14283</v>
      </c>
      <c r="AL2145" s="20"/>
      <c r="AM2145" s="20" t="s">
        <v>16313</v>
      </c>
      <c r="AN2145" s="20" t="s">
        <v>105</v>
      </c>
      <c r="AO2145" s="20"/>
    </row>
    <row r="2146" spans="1:41" x14ac:dyDescent="0.2">
      <c r="A2146" s="20" t="s">
        <v>3351</v>
      </c>
      <c r="B2146" s="20" t="s">
        <v>20417</v>
      </c>
      <c r="C2146" s="20" t="s">
        <v>20418</v>
      </c>
      <c r="D2146" s="20" t="s">
        <v>571</v>
      </c>
      <c r="E2146" s="20" t="s">
        <v>3353</v>
      </c>
      <c r="F2146" s="20" t="s">
        <v>1620</v>
      </c>
      <c r="G2146" s="20" t="s">
        <v>16406</v>
      </c>
      <c r="H2146" s="20" t="s">
        <v>14852</v>
      </c>
      <c r="I2146" s="20" t="s">
        <v>20419</v>
      </c>
      <c r="J2146" s="20" t="s">
        <v>101</v>
      </c>
      <c r="K2146" s="20" t="s">
        <v>14696</v>
      </c>
      <c r="L2146" s="20"/>
      <c r="M2146" s="20"/>
      <c r="N2146" s="20" t="s">
        <v>110</v>
      </c>
      <c r="O2146" s="20" t="s">
        <v>14761</v>
      </c>
      <c r="P2146" s="20" t="s">
        <v>14787</v>
      </c>
      <c r="Q2146" s="20" t="s">
        <v>15283</v>
      </c>
      <c r="R2146" s="20"/>
      <c r="S2146" s="20" t="s">
        <v>20420</v>
      </c>
      <c r="T2146" s="20" t="s">
        <v>14709</v>
      </c>
      <c r="U2146" s="20" t="s">
        <v>20426</v>
      </c>
      <c r="V2146" s="20" t="s">
        <v>15161</v>
      </c>
      <c r="W2146" s="20"/>
      <c r="X2146" s="20"/>
      <c r="Y2146" s="20" t="s">
        <v>69</v>
      </c>
      <c r="Z2146" s="20"/>
      <c r="AA2146" s="20" t="s">
        <v>20422</v>
      </c>
      <c r="AB2146" s="20" t="s">
        <v>69</v>
      </c>
      <c r="AC2146" s="20" t="s">
        <v>14884</v>
      </c>
      <c r="AD2146" s="20" t="s">
        <v>69</v>
      </c>
      <c r="AE2146" s="20" t="s">
        <v>20423</v>
      </c>
      <c r="AF2146" s="20" t="s">
        <v>68</v>
      </c>
      <c r="AG2146" s="20" t="s">
        <v>20424</v>
      </c>
      <c r="AH2146" s="20" t="s">
        <v>20425</v>
      </c>
      <c r="AI2146" s="20" t="s">
        <v>14887</v>
      </c>
      <c r="AJ2146" s="20"/>
      <c r="AK2146" s="20" t="s">
        <v>14283</v>
      </c>
      <c r="AL2146" s="20"/>
      <c r="AM2146" s="20" t="s">
        <v>16313</v>
      </c>
      <c r="AN2146" s="20" t="s">
        <v>105</v>
      </c>
      <c r="AO2146" s="20"/>
    </row>
    <row r="2147" spans="1:41" x14ac:dyDescent="0.2">
      <c r="A2147" s="20" t="s">
        <v>3351</v>
      </c>
      <c r="B2147" s="20" t="s">
        <v>20417</v>
      </c>
      <c r="C2147" s="20" t="s">
        <v>20418</v>
      </c>
      <c r="D2147" s="20" t="s">
        <v>571</v>
      </c>
      <c r="E2147" s="20" t="s">
        <v>3353</v>
      </c>
      <c r="F2147" s="20" t="s">
        <v>1620</v>
      </c>
      <c r="G2147" s="20" t="s">
        <v>16406</v>
      </c>
      <c r="H2147" s="20" t="s">
        <v>14852</v>
      </c>
      <c r="I2147" s="20" t="s">
        <v>20419</v>
      </c>
      <c r="J2147" s="20" t="s">
        <v>101</v>
      </c>
      <c r="K2147" s="20" t="s">
        <v>14696</v>
      </c>
      <c r="L2147" s="20"/>
      <c r="M2147" s="20"/>
      <c r="N2147" s="20" t="s">
        <v>110</v>
      </c>
      <c r="O2147" s="20" t="s">
        <v>14761</v>
      </c>
      <c r="P2147" s="20" t="s">
        <v>14787</v>
      </c>
      <c r="Q2147" s="20" t="s">
        <v>15283</v>
      </c>
      <c r="R2147" s="20"/>
      <c r="S2147" s="20" t="s">
        <v>20420</v>
      </c>
      <c r="T2147" s="20" t="s">
        <v>14846</v>
      </c>
      <c r="U2147" s="20" t="s">
        <v>16410</v>
      </c>
      <c r="V2147" s="20" t="s">
        <v>20427</v>
      </c>
      <c r="W2147" s="20"/>
      <c r="X2147" s="20"/>
      <c r="Y2147" s="20" t="s">
        <v>69</v>
      </c>
      <c r="Z2147" s="20"/>
      <c r="AA2147" s="20" t="s">
        <v>20422</v>
      </c>
      <c r="AB2147" s="20" t="s">
        <v>69</v>
      </c>
      <c r="AC2147" s="20" t="s">
        <v>14884</v>
      </c>
      <c r="AD2147" s="20" t="s">
        <v>69</v>
      </c>
      <c r="AE2147" s="20" t="s">
        <v>20423</v>
      </c>
      <c r="AF2147" s="20" t="s">
        <v>68</v>
      </c>
      <c r="AG2147" s="20" t="s">
        <v>20424</v>
      </c>
      <c r="AH2147" s="20" t="s">
        <v>20425</v>
      </c>
      <c r="AI2147" s="20" t="s">
        <v>14887</v>
      </c>
      <c r="AJ2147" s="20"/>
      <c r="AK2147" s="20" t="s">
        <v>14283</v>
      </c>
      <c r="AL2147" s="20"/>
      <c r="AM2147" s="20" t="s">
        <v>16313</v>
      </c>
      <c r="AN2147" s="20" t="s">
        <v>105</v>
      </c>
      <c r="AO2147" s="20"/>
    </row>
    <row r="2148" spans="1:41" x14ac:dyDescent="0.2">
      <c r="A2148" s="20" t="s">
        <v>3363</v>
      </c>
      <c r="B2148" s="20" t="s">
        <v>20428</v>
      </c>
      <c r="C2148" s="20" t="s">
        <v>20429</v>
      </c>
      <c r="D2148" s="20" t="s">
        <v>571</v>
      </c>
      <c r="E2148" s="20" t="s">
        <v>3365</v>
      </c>
      <c r="F2148" s="20" t="s">
        <v>905</v>
      </c>
      <c r="G2148" s="20" t="s">
        <v>20430</v>
      </c>
      <c r="H2148" s="20" t="s">
        <v>14730</v>
      </c>
      <c r="I2148" s="20" t="s">
        <v>20431</v>
      </c>
      <c r="J2148" s="20" t="s">
        <v>102</v>
      </c>
      <c r="K2148" s="20" t="s">
        <v>14696</v>
      </c>
      <c r="L2148" s="20" t="s">
        <v>20432</v>
      </c>
      <c r="M2148" s="20"/>
      <c r="N2148" s="20" t="s">
        <v>14698</v>
      </c>
      <c r="O2148" s="20" t="s">
        <v>14761</v>
      </c>
      <c r="P2148" s="20" t="s">
        <v>14787</v>
      </c>
      <c r="Q2148" s="20" t="s">
        <v>15605</v>
      </c>
      <c r="R2148" s="20"/>
      <c r="S2148" s="20" t="s">
        <v>20433</v>
      </c>
      <c r="T2148" s="20" t="s">
        <v>14762</v>
      </c>
      <c r="U2148" s="20" t="s">
        <v>14919</v>
      </c>
      <c r="V2148" s="20" t="s">
        <v>14831</v>
      </c>
      <c r="W2148" s="20"/>
      <c r="X2148" s="20"/>
      <c r="Y2148" s="20" t="s">
        <v>69</v>
      </c>
      <c r="Z2148" s="20"/>
      <c r="AA2148" s="20" t="s">
        <v>20434</v>
      </c>
      <c r="AB2148" s="20" t="s">
        <v>69</v>
      </c>
      <c r="AC2148" s="20" t="s">
        <v>68</v>
      </c>
      <c r="AD2148" s="20" t="s">
        <v>68</v>
      </c>
      <c r="AE2148" s="20" t="s">
        <v>20435</v>
      </c>
      <c r="AF2148" s="20" t="s">
        <v>68</v>
      </c>
      <c r="AG2148" s="20" t="s">
        <v>20436</v>
      </c>
      <c r="AH2148" s="20" t="s">
        <v>20437</v>
      </c>
      <c r="AI2148" s="20" t="s">
        <v>14875</v>
      </c>
      <c r="AJ2148" s="20"/>
      <c r="AK2148" s="20" t="s">
        <v>14283</v>
      </c>
      <c r="AL2148" s="20"/>
      <c r="AM2148" s="20" t="s">
        <v>16313</v>
      </c>
      <c r="AN2148" s="20" t="s">
        <v>105</v>
      </c>
      <c r="AO2148" s="20"/>
    </row>
    <row r="2149" spans="1:41" x14ac:dyDescent="0.2">
      <c r="A2149" s="20" t="s">
        <v>3363</v>
      </c>
      <c r="B2149" s="20" t="s">
        <v>20428</v>
      </c>
      <c r="C2149" s="20" t="s">
        <v>20429</v>
      </c>
      <c r="D2149" s="20" t="s">
        <v>571</v>
      </c>
      <c r="E2149" s="20" t="s">
        <v>3365</v>
      </c>
      <c r="F2149" s="20" t="s">
        <v>905</v>
      </c>
      <c r="G2149" s="20" t="s">
        <v>20430</v>
      </c>
      <c r="H2149" s="20" t="s">
        <v>14730</v>
      </c>
      <c r="I2149" s="20" t="s">
        <v>20431</v>
      </c>
      <c r="J2149" s="20" t="s">
        <v>102</v>
      </c>
      <c r="K2149" s="20" t="s">
        <v>14696</v>
      </c>
      <c r="L2149" s="20" t="s">
        <v>20432</v>
      </c>
      <c r="M2149" s="20"/>
      <c r="N2149" s="20" t="s">
        <v>14698</v>
      </c>
      <c r="O2149" s="20" t="s">
        <v>14761</v>
      </c>
      <c r="P2149" s="20" t="s">
        <v>14787</v>
      </c>
      <c r="Q2149" s="20" t="s">
        <v>15605</v>
      </c>
      <c r="R2149" s="20"/>
      <c r="S2149" s="20" t="s">
        <v>20433</v>
      </c>
      <c r="T2149" s="20" t="s">
        <v>14766</v>
      </c>
      <c r="U2149" s="20" t="s">
        <v>14848</v>
      </c>
      <c r="V2149" s="20" t="s">
        <v>16538</v>
      </c>
      <c r="W2149" s="20"/>
      <c r="X2149" s="20"/>
      <c r="Y2149" s="20" t="s">
        <v>69</v>
      </c>
      <c r="Z2149" s="20"/>
      <c r="AA2149" s="20" t="s">
        <v>20434</v>
      </c>
      <c r="AB2149" s="20" t="s">
        <v>69</v>
      </c>
      <c r="AC2149" s="20" t="s">
        <v>68</v>
      </c>
      <c r="AD2149" s="20" t="s">
        <v>68</v>
      </c>
      <c r="AE2149" s="20" t="s">
        <v>20438</v>
      </c>
      <c r="AF2149" s="20" t="s">
        <v>68</v>
      </c>
      <c r="AG2149" s="20" t="s">
        <v>20436</v>
      </c>
      <c r="AH2149" s="20" t="s">
        <v>20437</v>
      </c>
      <c r="AI2149" s="20" t="s">
        <v>14875</v>
      </c>
      <c r="AJ2149" s="20"/>
      <c r="AK2149" s="20" t="s">
        <v>14283</v>
      </c>
      <c r="AL2149" s="20"/>
      <c r="AM2149" s="20" t="s">
        <v>16313</v>
      </c>
      <c r="AN2149" s="20" t="s">
        <v>105</v>
      </c>
      <c r="AO2149" s="20"/>
    </row>
    <row r="2150" spans="1:41" x14ac:dyDescent="0.2">
      <c r="A2150" s="20" t="s">
        <v>3465</v>
      </c>
      <c r="B2150" s="20" t="s">
        <v>20439</v>
      </c>
      <c r="C2150" s="20" t="s">
        <v>20440</v>
      </c>
      <c r="D2150" s="20" t="s">
        <v>571</v>
      </c>
      <c r="E2150" s="20" t="s">
        <v>3468</v>
      </c>
      <c r="F2150" s="20" t="s">
        <v>3467</v>
      </c>
      <c r="G2150" s="20" t="s">
        <v>20441</v>
      </c>
      <c r="H2150" s="20" t="s">
        <v>110</v>
      </c>
      <c r="I2150" s="20" t="s">
        <v>20442</v>
      </c>
      <c r="J2150" s="20" t="s">
        <v>102</v>
      </c>
      <c r="K2150" s="20" t="s">
        <v>14866</v>
      </c>
      <c r="L2150" s="20" t="s">
        <v>20443</v>
      </c>
      <c r="M2150" s="20"/>
      <c r="N2150" s="20" t="s">
        <v>14698</v>
      </c>
      <c r="O2150" s="20" t="s">
        <v>14761</v>
      </c>
      <c r="P2150" s="20" t="s">
        <v>14787</v>
      </c>
      <c r="Q2150" s="20" t="s">
        <v>17350</v>
      </c>
      <c r="R2150" s="20" t="s">
        <v>20444</v>
      </c>
      <c r="S2150" s="20" t="s">
        <v>20445</v>
      </c>
      <c r="T2150" s="20" t="s">
        <v>14737</v>
      </c>
      <c r="U2150" s="20" t="s">
        <v>19385</v>
      </c>
      <c r="V2150" s="20" t="s">
        <v>20446</v>
      </c>
      <c r="W2150" s="20"/>
      <c r="X2150" s="20" t="s">
        <v>17218</v>
      </c>
      <c r="Y2150" s="20" t="s">
        <v>69</v>
      </c>
      <c r="Z2150" s="20" t="s">
        <v>20447</v>
      </c>
      <c r="AA2150" s="20" t="s">
        <v>20448</v>
      </c>
      <c r="AB2150" s="20" t="s">
        <v>69</v>
      </c>
      <c r="AC2150" s="20" t="s">
        <v>14884</v>
      </c>
      <c r="AD2150" s="20" t="s">
        <v>68</v>
      </c>
      <c r="AE2150" s="20" t="s">
        <v>20449</v>
      </c>
      <c r="AF2150" s="20" t="s">
        <v>68</v>
      </c>
      <c r="AG2150" s="20" t="s">
        <v>20450</v>
      </c>
      <c r="AH2150" s="20"/>
      <c r="AI2150" s="20" t="s">
        <v>14875</v>
      </c>
      <c r="AJ2150" s="20" t="s">
        <v>14238</v>
      </c>
      <c r="AK2150" s="20" t="s">
        <v>14283</v>
      </c>
      <c r="AL2150" s="20" t="s">
        <v>14229</v>
      </c>
      <c r="AM2150" s="20" t="s">
        <v>16313</v>
      </c>
      <c r="AN2150" s="20" t="s">
        <v>110</v>
      </c>
      <c r="AO2150" s="20"/>
    </row>
    <row r="2151" spans="1:41" x14ac:dyDescent="0.2">
      <c r="A2151" s="20" t="s">
        <v>3465</v>
      </c>
      <c r="B2151" s="20" t="s">
        <v>20439</v>
      </c>
      <c r="C2151" s="20" t="s">
        <v>20440</v>
      </c>
      <c r="D2151" s="20" t="s">
        <v>571</v>
      </c>
      <c r="E2151" s="20" t="s">
        <v>3468</v>
      </c>
      <c r="F2151" s="20" t="s">
        <v>3467</v>
      </c>
      <c r="G2151" s="20" t="s">
        <v>20441</v>
      </c>
      <c r="H2151" s="20" t="s">
        <v>110</v>
      </c>
      <c r="I2151" s="20" t="s">
        <v>20442</v>
      </c>
      <c r="J2151" s="20" t="s">
        <v>102</v>
      </c>
      <c r="K2151" s="20" t="s">
        <v>14866</v>
      </c>
      <c r="L2151" s="20" t="s">
        <v>20443</v>
      </c>
      <c r="M2151" s="20"/>
      <c r="N2151" s="20" t="s">
        <v>14698</v>
      </c>
      <c r="O2151" s="20" t="s">
        <v>14761</v>
      </c>
      <c r="P2151" s="20" t="s">
        <v>14787</v>
      </c>
      <c r="Q2151" s="20" t="s">
        <v>20451</v>
      </c>
      <c r="R2151" s="20" t="s">
        <v>20444</v>
      </c>
      <c r="S2151" s="20" t="s">
        <v>20445</v>
      </c>
      <c r="T2151" s="20" t="s">
        <v>14737</v>
      </c>
      <c r="U2151" s="20" t="s">
        <v>19385</v>
      </c>
      <c r="V2151" s="20" t="s">
        <v>17835</v>
      </c>
      <c r="W2151" s="20"/>
      <c r="X2151" s="20" t="s">
        <v>19394</v>
      </c>
      <c r="Y2151" s="20" t="s">
        <v>69</v>
      </c>
      <c r="Z2151" s="20"/>
      <c r="AA2151" s="20" t="s">
        <v>20452</v>
      </c>
      <c r="AB2151" s="20" t="s">
        <v>69</v>
      </c>
      <c r="AC2151" s="20" t="s">
        <v>14884</v>
      </c>
      <c r="AD2151" s="20" t="s">
        <v>68</v>
      </c>
      <c r="AE2151" s="20" t="s">
        <v>20453</v>
      </c>
      <c r="AF2151" s="20" t="s">
        <v>69</v>
      </c>
      <c r="AG2151" s="20" t="s">
        <v>20454</v>
      </c>
      <c r="AH2151" s="20"/>
      <c r="AI2151" s="20" t="s">
        <v>14875</v>
      </c>
      <c r="AJ2151" s="20" t="s">
        <v>14238</v>
      </c>
      <c r="AK2151" s="20" t="s">
        <v>14283</v>
      </c>
      <c r="AL2151" s="20" t="s">
        <v>14229</v>
      </c>
      <c r="AM2151" s="20" t="s">
        <v>16313</v>
      </c>
      <c r="AN2151" s="20" t="s">
        <v>110</v>
      </c>
      <c r="AO2151" s="20"/>
    </row>
    <row r="2152" spans="1:41" x14ac:dyDescent="0.2">
      <c r="A2152" s="20" t="s">
        <v>3568</v>
      </c>
      <c r="B2152" s="20" t="s">
        <v>20455</v>
      </c>
      <c r="C2152" s="20" t="s">
        <v>20456</v>
      </c>
      <c r="D2152" s="20" t="s">
        <v>419</v>
      </c>
      <c r="E2152" s="20" t="s">
        <v>3570</v>
      </c>
      <c r="F2152" s="20" t="s">
        <v>1179</v>
      </c>
      <c r="G2152" s="20" t="s">
        <v>20457</v>
      </c>
      <c r="H2152" s="20" t="s">
        <v>15216</v>
      </c>
      <c r="I2152" s="20" t="s">
        <v>20458</v>
      </c>
      <c r="J2152" s="20" t="s">
        <v>101</v>
      </c>
      <c r="K2152" s="20" t="s">
        <v>14696</v>
      </c>
      <c r="L2152" s="20" t="s">
        <v>20459</v>
      </c>
      <c r="M2152" s="20"/>
      <c r="N2152" s="20" t="s">
        <v>14889</v>
      </c>
      <c r="O2152" s="20" t="s">
        <v>15195</v>
      </c>
      <c r="P2152" s="20" t="s">
        <v>14700</v>
      </c>
      <c r="Q2152" s="20"/>
      <c r="R2152" s="20"/>
      <c r="S2152" s="20" t="s">
        <v>14283</v>
      </c>
      <c r="T2152" s="20" t="s">
        <v>14704</v>
      </c>
      <c r="U2152" s="20" t="s">
        <v>14945</v>
      </c>
      <c r="V2152" s="20" t="s">
        <v>14848</v>
      </c>
      <c r="W2152" s="20"/>
      <c r="X2152" s="20"/>
      <c r="Y2152" s="20" t="s">
        <v>69</v>
      </c>
      <c r="Z2152" s="20"/>
      <c r="AA2152" s="20" t="s">
        <v>20460</v>
      </c>
      <c r="AB2152" s="20" t="s">
        <v>69</v>
      </c>
      <c r="AC2152" s="20" t="s">
        <v>14884</v>
      </c>
      <c r="AD2152" s="20" t="s">
        <v>69</v>
      </c>
      <c r="AE2152" s="20" t="s">
        <v>20461</v>
      </c>
      <c r="AF2152" s="20" t="s">
        <v>68</v>
      </c>
      <c r="AG2152" s="20" t="s">
        <v>20462</v>
      </c>
      <c r="AH2152" s="20"/>
      <c r="AI2152" s="20" t="s">
        <v>14887</v>
      </c>
      <c r="AJ2152" s="20" t="s">
        <v>14283</v>
      </c>
      <c r="AK2152" s="20" t="s">
        <v>14283</v>
      </c>
      <c r="AL2152" s="20"/>
      <c r="AM2152" s="20" t="s">
        <v>15199</v>
      </c>
      <c r="AN2152" s="20" t="s">
        <v>105</v>
      </c>
      <c r="AO2152" s="20"/>
    </row>
    <row r="2153" spans="1:41" x14ac:dyDescent="0.2">
      <c r="A2153" s="20" t="s">
        <v>3568</v>
      </c>
      <c r="B2153" s="20" t="s">
        <v>20455</v>
      </c>
      <c r="C2153" s="20" t="s">
        <v>20456</v>
      </c>
      <c r="D2153" s="20" t="s">
        <v>419</v>
      </c>
      <c r="E2153" s="20" t="s">
        <v>3570</v>
      </c>
      <c r="F2153" s="20" t="s">
        <v>1179</v>
      </c>
      <c r="G2153" s="20" t="s">
        <v>20457</v>
      </c>
      <c r="H2153" s="20" t="s">
        <v>15216</v>
      </c>
      <c r="I2153" s="20" t="s">
        <v>20458</v>
      </c>
      <c r="J2153" s="20" t="s">
        <v>101</v>
      </c>
      <c r="K2153" s="20" t="s">
        <v>14696</v>
      </c>
      <c r="L2153" s="20" t="s">
        <v>20459</v>
      </c>
      <c r="M2153" s="20"/>
      <c r="N2153" s="20" t="s">
        <v>14889</v>
      </c>
      <c r="O2153" s="20" t="s">
        <v>14772</v>
      </c>
      <c r="P2153" s="20" t="s">
        <v>14700</v>
      </c>
      <c r="Q2153" s="20"/>
      <c r="R2153" s="20"/>
      <c r="S2153" s="20" t="s">
        <v>14283</v>
      </c>
      <c r="T2153" s="20" t="s">
        <v>14704</v>
      </c>
      <c r="U2153" s="20" t="s">
        <v>14945</v>
      </c>
      <c r="V2153" s="20" t="s">
        <v>14795</v>
      </c>
      <c r="W2153" s="20"/>
      <c r="X2153" s="20"/>
      <c r="Y2153" s="20" t="s">
        <v>69</v>
      </c>
      <c r="Z2153" s="20"/>
      <c r="AA2153" s="20" t="s">
        <v>20460</v>
      </c>
      <c r="AB2153" s="20" t="s">
        <v>69</v>
      </c>
      <c r="AC2153" s="20" t="s">
        <v>14884</v>
      </c>
      <c r="AD2153" s="20" t="s">
        <v>69</v>
      </c>
      <c r="AE2153" s="20" t="s">
        <v>20463</v>
      </c>
      <c r="AF2153" s="20" t="s">
        <v>69</v>
      </c>
      <c r="AG2153" s="20" t="s">
        <v>20464</v>
      </c>
      <c r="AH2153" s="20"/>
      <c r="AI2153" s="20" t="s">
        <v>14887</v>
      </c>
      <c r="AJ2153" s="20" t="s">
        <v>14283</v>
      </c>
      <c r="AK2153" s="20" t="s">
        <v>14283</v>
      </c>
      <c r="AL2153" s="20"/>
      <c r="AM2153" s="20" t="s">
        <v>14910</v>
      </c>
      <c r="AN2153" s="20" t="s">
        <v>105</v>
      </c>
      <c r="AO2153" s="20"/>
    </row>
    <row r="2154" spans="1:41" x14ac:dyDescent="0.2">
      <c r="A2154" s="20" t="s">
        <v>3568</v>
      </c>
      <c r="B2154" s="20" t="s">
        <v>20455</v>
      </c>
      <c r="C2154" s="20" t="s">
        <v>20456</v>
      </c>
      <c r="D2154" s="20" t="s">
        <v>419</v>
      </c>
      <c r="E2154" s="20" t="s">
        <v>3570</v>
      </c>
      <c r="F2154" s="20" t="s">
        <v>1179</v>
      </c>
      <c r="G2154" s="20" t="s">
        <v>20457</v>
      </c>
      <c r="H2154" s="20" t="s">
        <v>15216</v>
      </c>
      <c r="I2154" s="20" t="s">
        <v>20458</v>
      </c>
      <c r="J2154" s="20" t="s">
        <v>101</v>
      </c>
      <c r="K2154" s="20" t="s">
        <v>14696</v>
      </c>
      <c r="L2154" s="20" t="s">
        <v>20459</v>
      </c>
      <c r="M2154" s="20"/>
      <c r="N2154" s="20" t="s">
        <v>14889</v>
      </c>
      <c r="O2154" s="20" t="s">
        <v>15195</v>
      </c>
      <c r="P2154" s="20" t="s">
        <v>14700</v>
      </c>
      <c r="Q2154" s="20"/>
      <c r="R2154" s="20"/>
      <c r="S2154" s="20" t="s">
        <v>14283</v>
      </c>
      <c r="T2154" s="20" t="s">
        <v>14709</v>
      </c>
      <c r="U2154" s="20" t="s">
        <v>20465</v>
      </c>
      <c r="V2154" s="20" t="s">
        <v>20466</v>
      </c>
      <c r="W2154" s="20"/>
      <c r="X2154" s="20"/>
      <c r="Y2154" s="20" t="s">
        <v>69</v>
      </c>
      <c r="Z2154" s="20"/>
      <c r="AA2154" s="20" t="s">
        <v>20460</v>
      </c>
      <c r="AB2154" s="20" t="s">
        <v>69</v>
      </c>
      <c r="AC2154" s="20" t="s">
        <v>14884</v>
      </c>
      <c r="AD2154" s="20" t="s">
        <v>69</v>
      </c>
      <c r="AE2154" s="20" t="s">
        <v>20461</v>
      </c>
      <c r="AF2154" s="20" t="s">
        <v>68</v>
      </c>
      <c r="AG2154" s="20" t="s">
        <v>20462</v>
      </c>
      <c r="AH2154" s="20"/>
      <c r="AI2154" s="20" t="s">
        <v>14887</v>
      </c>
      <c r="AJ2154" s="20" t="s">
        <v>14283</v>
      </c>
      <c r="AK2154" s="20" t="s">
        <v>14283</v>
      </c>
      <c r="AL2154" s="20"/>
      <c r="AM2154" s="20" t="s">
        <v>15199</v>
      </c>
      <c r="AN2154" s="20" t="s">
        <v>105</v>
      </c>
      <c r="AO2154" s="20"/>
    </row>
    <row r="2155" spans="1:41" x14ac:dyDescent="0.2">
      <c r="A2155" s="20" t="s">
        <v>3568</v>
      </c>
      <c r="B2155" s="20" t="s">
        <v>20455</v>
      </c>
      <c r="C2155" s="20" t="s">
        <v>20456</v>
      </c>
      <c r="D2155" s="20" t="s">
        <v>419</v>
      </c>
      <c r="E2155" s="20" t="s">
        <v>3570</v>
      </c>
      <c r="F2155" s="20" t="s">
        <v>1179</v>
      </c>
      <c r="G2155" s="20" t="s">
        <v>20457</v>
      </c>
      <c r="H2155" s="20" t="s">
        <v>15216</v>
      </c>
      <c r="I2155" s="20" t="s">
        <v>20458</v>
      </c>
      <c r="J2155" s="20" t="s">
        <v>101</v>
      </c>
      <c r="K2155" s="20" t="s">
        <v>14696</v>
      </c>
      <c r="L2155" s="20" t="s">
        <v>20459</v>
      </c>
      <c r="M2155" s="20"/>
      <c r="N2155" s="20" t="s">
        <v>14889</v>
      </c>
      <c r="O2155" s="20" t="s">
        <v>14772</v>
      </c>
      <c r="P2155" s="20" t="s">
        <v>14700</v>
      </c>
      <c r="Q2155" s="20"/>
      <c r="R2155" s="20"/>
      <c r="S2155" s="20" t="s">
        <v>14283</v>
      </c>
      <c r="T2155" s="20" t="s">
        <v>14709</v>
      </c>
      <c r="U2155" s="20" t="s">
        <v>20465</v>
      </c>
      <c r="V2155" s="20" t="s">
        <v>20467</v>
      </c>
      <c r="W2155" s="20"/>
      <c r="X2155" s="20"/>
      <c r="Y2155" s="20" t="s">
        <v>69</v>
      </c>
      <c r="Z2155" s="20"/>
      <c r="AA2155" s="20" t="s">
        <v>20460</v>
      </c>
      <c r="AB2155" s="20" t="s">
        <v>69</v>
      </c>
      <c r="AC2155" s="20" t="s">
        <v>14884</v>
      </c>
      <c r="AD2155" s="20" t="s">
        <v>69</v>
      </c>
      <c r="AE2155" s="20" t="s">
        <v>20463</v>
      </c>
      <c r="AF2155" s="20" t="s">
        <v>69</v>
      </c>
      <c r="AG2155" s="20" t="s">
        <v>20464</v>
      </c>
      <c r="AH2155" s="20"/>
      <c r="AI2155" s="20" t="s">
        <v>14887</v>
      </c>
      <c r="AJ2155" s="20" t="s">
        <v>14283</v>
      </c>
      <c r="AK2155" s="20" t="s">
        <v>14283</v>
      </c>
      <c r="AL2155" s="20"/>
      <c r="AM2155" s="20" t="s">
        <v>14910</v>
      </c>
      <c r="AN2155" s="20" t="s">
        <v>105</v>
      </c>
      <c r="AO2155" s="20"/>
    </row>
    <row r="2156" spans="1:41" x14ac:dyDescent="0.2">
      <c r="A2156" s="20" t="s">
        <v>3568</v>
      </c>
      <c r="B2156" s="20" t="s">
        <v>20455</v>
      </c>
      <c r="C2156" s="20" t="s">
        <v>20456</v>
      </c>
      <c r="D2156" s="20" t="s">
        <v>419</v>
      </c>
      <c r="E2156" s="20" t="s">
        <v>3570</v>
      </c>
      <c r="F2156" s="20" t="s">
        <v>1179</v>
      </c>
      <c r="G2156" s="20" t="s">
        <v>20457</v>
      </c>
      <c r="H2156" s="20" t="s">
        <v>15216</v>
      </c>
      <c r="I2156" s="20" t="s">
        <v>20458</v>
      </c>
      <c r="J2156" s="20" t="s">
        <v>101</v>
      </c>
      <c r="K2156" s="20" t="s">
        <v>14696</v>
      </c>
      <c r="L2156" s="20" t="s">
        <v>20459</v>
      </c>
      <c r="M2156" s="20"/>
      <c r="N2156" s="20" t="s">
        <v>14786</v>
      </c>
      <c r="O2156" s="20" t="s">
        <v>15195</v>
      </c>
      <c r="P2156" s="20" t="s">
        <v>14700</v>
      </c>
      <c r="Q2156" s="20"/>
      <c r="R2156" s="20"/>
      <c r="S2156" s="20" t="s">
        <v>14283</v>
      </c>
      <c r="T2156" s="20" t="s">
        <v>14704</v>
      </c>
      <c r="U2156" s="20" t="s">
        <v>14930</v>
      </c>
      <c r="V2156" s="20" t="s">
        <v>17526</v>
      </c>
      <c r="W2156" s="20"/>
      <c r="X2156" s="20"/>
      <c r="Y2156" s="20" t="s">
        <v>69</v>
      </c>
      <c r="Z2156" s="20"/>
      <c r="AA2156" s="20" t="s">
        <v>20460</v>
      </c>
      <c r="AB2156" s="20" t="s">
        <v>69</v>
      </c>
      <c r="AC2156" s="20" t="s">
        <v>14884</v>
      </c>
      <c r="AD2156" s="20" t="s">
        <v>69</v>
      </c>
      <c r="AE2156" s="20" t="s">
        <v>20461</v>
      </c>
      <c r="AF2156" s="20" t="s">
        <v>68</v>
      </c>
      <c r="AG2156" s="20" t="s">
        <v>20468</v>
      </c>
      <c r="AH2156" s="20"/>
      <c r="AI2156" s="20" t="s">
        <v>14887</v>
      </c>
      <c r="AJ2156" s="20" t="s">
        <v>14283</v>
      </c>
      <c r="AK2156" s="20" t="s">
        <v>14283</v>
      </c>
      <c r="AL2156" s="20"/>
      <c r="AM2156" s="20" t="s">
        <v>15199</v>
      </c>
      <c r="AN2156" s="20" t="s">
        <v>105</v>
      </c>
      <c r="AO2156" s="20"/>
    </row>
    <row r="2157" spans="1:41" x14ac:dyDescent="0.2">
      <c r="A2157" s="20" t="s">
        <v>3568</v>
      </c>
      <c r="B2157" s="20" t="s">
        <v>20455</v>
      </c>
      <c r="C2157" s="20" t="s">
        <v>20456</v>
      </c>
      <c r="D2157" s="20" t="s">
        <v>419</v>
      </c>
      <c r="E2157" s="20" t="s">
        <v>3570</v>
      </c>
      <c r="F2157" s="20" t="s">
        <v>1179</v>
      </c>
      <c r="G2157" s="20" t="s">
        <v>20457</v>
      </c>
      <c r="H2157" s="20" t="s">
        <v>15216</v>
      </c>
      <c r="I2157" s="20" t="s">
        <v>20458</v>
      </c>
      <c r="J2157" s="20" t="s">
        <v>101</v>
      </c>
      <c r="K2157" s="20" t="s">
        <v>14696</v>
      </c>
      <c r="L2157" s="20" t="s">
        <v>20459</v>
      </c>
      <c r="M2157" s="20"/>
      <c r="N2157" s="20" t="s">
        <v>14786</v>
      </c>
      <c r="O2157" s="20" t="s">
        <v>14772</v>
      </c>
      <c r="P2157" s="20" t="s">
        <v>14700</v>
      </c>
      <c r="Q2157" s="20"/>
      <c r="R2157" s="20"/>
      <c r="S2157" s="20" t="s">
        <v>14283</v>
      </c>
      <c r="T2157" s="20" t="s">
        <v>14704</v>
      </c>
      <c r="U2157" s="20" t="s">
        <v>14930</v>
      </c>
      <c r="V2157" s="20" t="s">
        <v>14930</v>
      </c>
      <c r="W2157" s="20"/>
      <c r="X2157" s="20"/>
      <c r="Y2157" s="20" t="s">
        <v>69</v>
      </c>
      <c r="Z2157" s="20"/>
      <c r="AA2157" s="20" t="s">
        <v>20460</v>
      </c>
      <c r="AB2157" s="20" t="s">
        <v>69</v>
      </c>
      <c r="AC2157" s="20" t="s">
        <v>14884</v>
      </c>
      <c r="AD2157" s="20" t="s">
        <v>69</v>
      </c>
      <c r="AE2157" s="20" t="s">
        <v>20463</v>
      </c>
      <c r="AF2157" s="20" t="s">
        <v>69</v>
      </c>
      <c r="AG2157" s="20" t="s">
        <v>20469</v>
      </c>
      <c r="AH2157" s="20"/>
      <c r="AI2157" s="20" t="s">
        <v>14887</v>
      </c>
      <c r="AJ2157" s="20" t="s">
        <v>14283</v>
      </c>
      <c r="AK2157" s="20" t="s">
        <v>14283</v>
      </c>
      <c r="AL2157" s="20"/>
      <c r="AM2157" s="20" t="s">
        <v>14910</v>
      </c>
      <c r="AN2157" s="20" t="s">
        <v>105</v>
      </c>
      <c r="AO2157" s="20"/>
    </row>
    <row r="2158" spans="1:41" x14ac:dyDescent="0.2">
      <c r="A2158" s="20" t="s">
        <v>3568</v>
      </c>
      <c r="B2158" s="20" t="s">
        <v>20455</v>
      </c>
      <c r="C2158" s="20" t="s">
        <v>20456</v>
      </c>
      <c r="D2158" s="20" t="s">
        <v>419</v>
      </c>
      <c r="E2158" s="20" t="s">
        <v>3570</v>
      </c>
      <c r="F2158" s="20" t="s">
        <v>1179</v>
      </c>
      <c r="G2158" s="20" t="s">
        <v>20457</v>
      </c>
      <c r="H2158" s="20" t="s">
        <v>15216</v>
      </c>
      <c r="I2158" s="20" t="s">
        <v>20458</v>
      </c>
      <c r="J2158" s="20" t="s">
        <v>101</v>
      </c>
      <c r="K2158" s="20" t="s">
        <v>14696</v>
      </c>
      <c r="L2158" s="20" t="s">
        <v>20459</v>
      </c>
      <c r="M2158" s="20"/>
      <c r="N2158" s="20" t="s">
        <v>14786</v>
      </c>
      <c r="O2158" s="20" t="s">
        <v>15195</v>
      </c>
      <c r="P2158" s="20" t="s">
        <v>14700</v>
      </c>
      <c r="Q2158" s="20"/>
      <c r="R2158" s="20"/>
      <c r="S2158" s="20" t="s">
        <v>14283</v>
      </c>
      <c r="T2158" s="20" t="s">
        <v>14709</v>
      </c>
      <c r="U2158" s="20" t="s">
        <v>20470</v>
      </c>
      <c r="V2158" s="20" t="s">
        <v>20471</v>
      </c>
      <c r="W2158" s="20"/>
      <c r="X2158" s="20"/>
      <c r="Y2158" s="20" t="s">
        <v>69</v>
      </c>
      <c r="Z2158" s="20"/>
      <c r="AA2158" s="20" t="s">
        <v>20460</v>
      </c>
      <c r="AB2158" s="20" t="s">
        <v>69</v>
      </c>
      <c r="AC2158" s="20" t="s">
        <v>14884</v>
      </c>
      <c r="AD2158" s="20" t="s">
        <v>69</v>
      </c>
      <c r="AE2158" s="20" t="s">
        <v>20461</v>
      </c>
      <c r="AF2158" s="20" t="s">
        <v>68</v>
      </c>
      <c r="AG2158" s="20" t="s">
        <v>20468</v>
      </c>
      <c r="AH2158" s="20"/>
      <c r="AI2158" s="20" t="s">
        <v>14887</v>
      </c>
      <c r="AJ2158" s="20" t="s">
        <v>14283</v>
      </c>
      <c r="AK2158" s="20" t="s">
        <v>14283</v>
      </c>
      <c r="AL2158" s="20"/>
      <c r="AM2158" s="20" t="s">
        <v>15199</v>
      </c>
      <c r="AN2158" s="20" t="s">
        <v>105</v>
      </c>
      <c r="AO2158" s="20"/>
    </row>
    <row r="2159" spans="1:41" x14ac:dyDescent="0.2">
      <c r="A2159" s="20" t="s">
        <v>3568</v>
      </c>
      <c r="B2159" s="20" t="s">
        <v>20455</v>
      </c>
      <c r="C2159" s="20" t="s">
        <v>20456</v>
      </c>
      <c r="D2159" s="20" t="s">
        <v>419</v>
      </c>
      <c r="E2159" s="20" t="s">
        <v>3570</v>
      </c>
      <c r="F2159" s="20" t="s">
        <v>1179</v>
      </c>
      <c r="G2159" s="20" t="s">
        <v>20457</v>
      </c>
      <c r="H2159" s="20" t="s">
        <v>15216</v>
      </c>
      <c r="I2159" s="20" t="s">
        <v>20458</v>
      </c>
      <c r="J2159" s="20" t="s">
        <v>101</v>
      </c>
      <c r="K2159" s="20" t="s">
        <v>14696</v>
      </c>
      <c r="L2159" s="20" t="s">
        <v>20459</v>
      </c>
      <c r="M2159" s="20"/>
      <c r="N2159" s="20" t="s">
        <v>14786</v>
      </c>
      <c r="O2159" s="20" t="s">
        <v>14772</v>
      </c>
      <c r="P2159" s="20" t="s">
        <v>14700</v>
      </c>
      <c r="Q2159" s="20"/>
      <c r="R2159" s="20"/>
      <c r="S2159" s="20" t="s">
        <v>14283</v>
      </c>
      <c r="T2159" s="20" t="s">
        <v>14709</v>
      </c>
      <c r="U2159" s="20" t="s">
        <v>20470</v>
      </c>
      <c r="V2159" s="20" t="s">
        <v>20472</v>
      </c>
      <c r="W2159" s="20"/>
      <c r="X2159" s="20"/>
      <c r="Y2159" s="20" t="s">
        <v>69</v>
      </c>
      <c r="Z2159" s="20"/>
      <c r="AA2159" s="20" t="s">
        <v>20460</v>
      </c>
      <c r="AB2159" s="20" t="s">
        <v>69</v>
      </c>
      <c r="AC2159" s="20" t="s">
        <v>14884</v>
      </c>
      <c r="AD2159" s="20" t="s">
        <v>69</v>
      </c>
      <c r="AE2159" s="20" t="s">
        <v>20463</v>
      </c>
      <c r="AF2159" s="20" t="s">
        <v>69</v>
      </c>
      <c r="AG2159" s="20" t="s">
        <v>20469</v>
      </c>
      <c r="AH2159" s="20"/>
      <c r="AI2159" s="20" t="s">
        <v>14887</v>
      </c>
      <c r="AJ2159" s="20" t="s">
        <v>14283</v>
      </c>
      <c r="AK2159" s="20" t="s">
        <v>14283</v>
      </c>
      <c r="AL2159" s="20"/>
      <c r="AM2159" s="20" t="s">
        <v>14910</v>
      </c>
      <c r="AN2159" s="20" t="s">
        <v>105</v>
      </c>
      <c r="AO2159" s="20"/>
    </row>
    <row r="2160" spans="1:41" x14ac:dyDescent="0.2">
      <c r="A2160" s="20" t="s">
        <v>3716</v>
      </c>
      <c r="B2160" s="20" t="s">
        <v>20473</v>
      </c>
      <c r="C2160" s="20" t="s">
        <v>16405</v>
      </c>
      <c r="D2160" s="20" t="s">
        <v>571</v>
      </c>
      <c r="E2160" s="20" t="s">
        <v>3718</v>
      </c>
      <c r="F2160" s="20" t="s">
        <v>1378</v>
      </c>
      <c r="G2160" s="20" t="s">
        <v>20474</v>
      </c>
      <c r="H2160" s="20" t="s">
        <v>14852</v>
      </c>
      <c r="I2160" s="20" t="s">
        <v>20475</v>
      </c>
      <c r="J2160" s="20" t="s">
        <v>101</v>
      </c>
      <c r="K2160" s="20" t="s">
        <v>14696</v>
      </c>
      <c r="L2160" s="20" t="s">
        <v>20476</v>
      </c>
      <c r="M2160" s="20"/>
      <c r="N2160" s="20" t="s">
        <v>14889</v>
      </c>
      <c r="O2160" s="20" t="s">
        <v>14772</v>
      </c>
      <c r="P2160" s="20" t="s">
        <v>14787</v>
      </c>
      <c r="Q2160" s="20"/>
      <c r="R2160" s="20"/>
      <c r="S2160" s="20" t="s">
        <v>20477</v>
      </c>
      <c r="T2160" s="20" t="s">
        <v>14704</v>
      </c>
      <c r="U2160" s="20" t="s">
        <v>16949</v>
      </c>
      <c r="V2160" s="20" t="s">
        <v>19697</v>
      </c>
      <c r="W2160" s="20" t="s">
        <v>15221</v>
      </c>
      <c r="X2160" s="20"/>
      <c r="Y2160" s="20" t="s">
        <v>69</v>
      </c>
      <c r="Z2160" s="20"/>
      <c r="AA2160" s="20" t="s">
        <v>20478</v>
      </c>
      <c r="AB2160" s="20" t="s">
        <v>69</v>
      </c>
      <c r="AC2160" s="20" t="s">
        <v>68</v>
      </c>
      <c r="AD2160" s="20" t="s">
        <v>68</v>
      </c>
      <c r="AE2160" s="20" t="s">
        <v>20479</v>
      </c>
      <c r="AF2160" s="20" t="s">
        <v>68</v>
      </c>
      <c r="AG2160" s="20" t="s">
        <v>20480</v>
      </c>
      <c r="AH2160" s="20"/>
      <c r="AI2160" s="20" t="s">
        <v>14887</v>
      </c>
      <c r="AJ2160" s="20" t="s">
        <v>14238</v>
      </c>
      <c r="AK2160" s="20" t="s">
        <v>20481</v>
      </c>
      <c r="AL2160" s="20" t="s">
        <v>14253</v>
      </c>
      <c r="AM2160" s="20" t="s">
        <v>14910</v>
      </c>
      <c r="AN2160" s="20" t="s">
        <v>105</v>
      </c>
      <c r="AO2160" s="20"/>
    </row>
    <row r="2161" spans="1:41" x14ac:dyDescent="0.2">
      <c r="A2161" s="20" t="s">
        <v>3716</v>
      </c>
      <c r="B2161" s="20" t="s">
        <v>20473</v>
      </c>
      <c r="C2161" s="20" t="s">
        <v>16405</v>
      </c>
      <c r="D2161" s="20" t="s">
        <v>571</v>
      </c>
      <c r="E2161" s="20" t="s">
        <v>3718</v>
      </c>
      <c r="F2161" s="20" t="s">
        <v>1378</v>
      </c>
      <c r="G2161" s="20" t="s">
        <v>20474</v>
      </c>
      <c r="H2161" s="20" t="s">
        <v>14852</v>
      </c>
      <c r="I2161" s="20" t="s">
        <v>20475</v>
      </c>
      <c r="J2161" s="20" t="s">
        <v>101</v>
      </c>
      <c r="K2161" s="20" t="s">
        <v>14696</v>
      </c>
      <c r="L2161" s="20" t="s">
        <v>20476</v>
      </c>
      <c r="M2161" s="20"/>
      <c r="N2161" s="20" t="s">
        <v>14889</v>
      </c>
      <c r="O2161" s="20" t="s">
        <v>14772</v>
      </c>
      <c r="P2161" s="20" t="s">
        <v>14787</v>
      </c>
      <c r="Q2161" s="20"/>
      <c r="R2161" s="20"/>
      <c r="S2161" s="20" t="s">
        <v>20477</v>
      </c>
      <c r="T2161" s="20" t="s">
        <v>14709</v>
      </c>
      <c r="U2161" s="20" t="s">
        <v>20482</v>
      </c>
      <c r="V2161" s="20" t="s">
        <v>20483</v>
      </c>
      <c r="W2161" s="20" t="s">
        <v>14860</v>
      </c>
      <c r="X2161" s="20"/>
      <c r="Y2161" s="20" t="s">
        <v>69</v>
      </c>
      <c r="Z2161" s="20"/>
      <c r="AA2161" s="20" t="s">
        <v>20478</v>
      </c>
      <c r="AB2161" s="20" t="s">
        <v>69</v>
      </c>
      <c r="AC2161" s="20" t="s">
        <v>68</v>
      </c>
      <c r="AD2161" s="20" t="s">
        <v>68</v>
      </c>
      <c r="AE2161" s="20" t="s">
        <v>20484</v>
      </c>
      <c r="AF2161" s="20" t="s">
        <v>68</v>
      </c>
      <c r="AG2161" s="20" t="s">
        <v>20480</v>
      </c>
      <c r="AH2161" s="20"/>
      <c r="AI2161" s="20" t="s">
        <v>14887</v>
      </c>
      <c r="AJ2161" s="20" t="s">
        <v>14238</v>
      </c>
      <c r="AK2161" s="20" t="s">
        <v>20481</v>
      </c>
      <c r="AL2161" s="20" t="s">
        <v>14253</v>
      </c>
      <c r="AM2161" s="20" t="s">
        <v>14910</v>
      </c>
      <c r="AN2161" s="20" t="s">
        <v>105</v>
      </c>
      <c r="AO2161" s="20"/>
    </row>
    <row r="2162" spans="1:41" x14ac:dyDescent="0.2">
      <c r="A2162" s="20" t="s">
        <v>3716</v>
      </c>
      <c r="B2162" s="20" t="s">
        <v>20473</v>
      </c>
      <c r="C2162" s="20" t="s">
        <v>16405</v>
      </c>
      <c r="D2162" s="20" t="s">
        <v>571</v>
      </c>
      <c r="E2162" s="20" t="s">
        <v>3718</v>
      </c>
      <c r="F2162" s="20" t="s">
        <v>1378</v>
      </c>
      <c r="G2162" s="20" t="s">
        <v>20474</v>
      </c>
      <c r="H2162" s="20" t="s">
        <v>14852</v>
      </c>
      <c r="I2162" s="20" t="s">
        <v>20475</v>
      </c>
      <c r="J2162" s="20" t="s">
        <v>101</v>
      </c>
      <c r="K2162" s="20" t="s">
        <v>14696</v>
      </c>
      <c r="L2162" s="20" t="s">
        <v>20476</v>
      </c>
      <c r="M2162" s="20"/>
      <c r="N2162" s="20" t="s">
        <v>14889</v>
      </c>
      <c r="O2162" s="20" t="s">
        <v>14772</v>
      </c>
      <c r="P2162" s="20" t="s">
        <v>14787</v>
      </c>
      <c r="Q2162" s="20"/>
      <c r="R2162" s="20"/>
      <c r="S2162" s="20" t="s">
        <v>20477</v>
      </c>
      <c r="T2162" s="20" t="s">
        <v>14704</v>
      </c>
      <c r="U2162" s="20" t="s">
        <v>15463</v>
      </c>
      <c r="V2162" s="20" t="s">
        <v>20485</v>
      </c>
      <c r="W2162" s="20" t="s">
        <v>18695</v>
      </c>
      <c r="X2162" s="20"/>
      <c r="Y2162" s="20" t="s">
        <v>69</v>
      </c>
      <c r="Z2162" s="20"/>
      <c r="AA2162" s="20" t="s">
        <v>20478</v>
      </c>
      <c r="AB2162" s="20" t="s">
        <v>69</v>
      </c>
      <c r="AC2162" s="20" t="s">
        <v>68</v>
      </c>
      <c r="AD2162" s="20" t="s">
        <v>68</v>
      </c>
      <c r="AE2162" s="20" t="s">
        <v>20479</v>
      </c>
      <c r="AF2162" s="20" t="s">
        <v>68</v>
      </c>
      <c r="AG2162" s="20" t="s">
        <v>20486</v>
      </c>
      <c r="AH2162" s="20"/>
      <c r="AI2162" s="20" t="s">
        <v>14887</v>
      </c>
      <c r="AJ2162" s="20" t="s">
        <v>14238</v>
      </c>
      <c r="AK2162" s="20" t="s">
        <v>20481</v>
      </c>
      <c r="AL2162" s="20" t="s">
        <v>14253</v>
      </c>
      <c r="AM2162" s="20" t="s">
        <v>14910</v>
      </c>
      <c r="AN2162" s="20" t="s">
        <v>105</v>
      </c>
      <c r="AO2162" s="20"/>
    </row>
    <row r="2163" spans="1:41" x14ac:dyDescent="0.2">
      <c r="A2163" s="20" t="s">
        <v>3716</v>
      </c>
      <c r="B2163" s="20" t="s">
        <v>20473</v>
      </c>
      <c r="C2163" s="20" t="s">
        <v>16405</v>
      </c>
      <c r="D2163" s="20" t="s">
        <v>571</v>
      </c>
      <c r="E2163" s="20" t="s">
        <v>3718</v>
      </c>
      <c r="F2163" s="20" t="s">
        <v>1378</v>
      </c>
      <c r="G2163" s="20" t="s">
        <v>20474</v>
      </c>
      <c r="H2163" s="20" t="s">
        <v>14852</v>
      </c>
      <c r="I2163" s="20" t="s">
        <v>20475</v>
      </c>
      <c r="J2163" s="20" t="s">
        <v>101</v>
      </c>
      <c r="K2163" s="20" t="s">
        <v>14696</v>
      </c>
      <c r="L2163" s="20" t="s">
        <v>20476</v>
      </c>
      <c r="M2163" s="20"/>
      <c r="N2163" s="20" t="s">
        <v>14889</v>
      </c>
      <c r="O2163" s="20" t="s">
        <v>14772</v>
      </c>
      <c r="P2163" s="20" t="s">
        <v>14787</v>
      </c>
      <c r="Q2163" s="20"/>
      <c r="R2163" s="20"/>
      <c r="S2163" s="20" t="s">
        <v>20477</v>
      </c>
      <c r="T2163" s="20" t="s">
        <v>14709</v>
      </c>
      <c r="U2163" s="20" t="s">
        <v>20487</v>
      </c>
      <c r="V2163" s="20" t="s">
        <v>20488</v>
      </c>
      <c r="W2163" s="20" t="s">
        <v>17005</v>
      </c>
      <c r="X2163" s="20"/>
      <c r="Y2163" s="20" t="s">
        <v>69</v>
      </c>
      <c r="Z2163" s="20"/>
      <c r="AA2163" s="20" t="s">
        <v>20478</v>
      </c>
      <c r="AB2163" s="20" t="s">
        <v>69</v>
      </c>
      <c r="AC2163" s="20" t="s">
        <v>68</v>
      </c>
      <c r="AD2163" s="20" t="s">
        <v>68</v>
      </c>
      <c r="AE2163" s="20" t="s">
        <v>20484</v>
      </c>
      <c r="AF2163" s="20" t="s">
        <v>68</v>
      </c>
      <c r="AG2163" s="20" t="s">
        <v>20486</v>
      </c>
      <c r="AH2163" s="20"/>
      <c r="AI2163" s="20" t="s">
        <v>14887</v>
      </c>
      <c r="AJ2163" s="20" t="s">
        <v>14238</v>
      </c>
      <c r="AK2163" s="20" t="s">
        <v>20481</v>
      </c>
      <c r="AL2163" s="20" t="s">
        <v>14253</v>
      </c>
      <c r="AM2163" s="20" t="s">
        <v>14910</v>
      </c>
      <c r="AN2163" s="20" t="s">
        <v>105</v>
      </c>
      <c r="AO2163" s="20"/>
    </row>
    <row r="2164" spans="1:41" x14ac:dyDescent="0.2">
      <c r="A2164" s="20" t="s">
        <v>3716</v>
      </c>
      <c r="B2164" s="20" t="s">
        <v>20473</v>
      </c>
      <c r="C2164" s="20" t="s">
        <v>16405</v>
      </c>
      <c r="D2164" s="20" t="s">
        <v>571</v>
      </c>
      <c r="E2164" s="20" t="s">
        <v>3718</v>
      </c>
      <c r="F2164" s="20" t="s">
        <v>1378</v>
      </c>
      <c r="G2164" s="20" t="s">
        <v>20474</v>
      </c>
      <c r="H2164" s="20" t="s">
        <v>14852</v>
      </c>
      <c r="I2164" s="20" t="s">
        <v>20475</v>
      </c>
      <c r="J2164" s="20" t="s">
        <v>101</v>
      </c>
      <c r="K2164" s="20" t="s">
        <v>14696</v>
      </c>
      <c r="L2164" s="20" t="s">
        <v>20476</v>
      </c>
      <c r="M2164" s="20"/>
      <c r="N2164" s="20" t="s">
        <v>14889</v>
      </c>
      <c r="O2164" s="20" t="s">
        <v>14772</v>
      </c>
      <c r="P2164" s="20" t="s">
        <v>14787</v>
      </c>
      <c r="Q2164" s="20"/>
      <c r="R2164" s="20"/>
      <c r="S2164" s="20" t="s">
        <v>20477</v>
      </c>
      <c r="T2164" s="20" t="s">
        <v>14704</v>
      </c>
      <c r="U2164" s="20" t="s">
        <v>18655</v>
      </c>
      <c r="V2164" s="20" t="s">
        <v>20489</v>
      </c>
      <c r="W2164" s="20" t="s">
        <v>16449</v>
      </c>
      <c r="X2164" s="20"/>
      <c r="Y2164" s="20" t="s">
        <v>69</v>
      </c>
      <c r="Z2164" s="20"/>
      <c r="AA2164" s="20" t="s">
        <v>20478</v>
      </c>
      <c r="AB2164" s="20" t="s">
        <v>69</v>
      </c>
      <c r="AC2164" s="20" t="s">
        <v>68</v>
      </c>
      <c r="AD2164" s="20" t="s">
        <v>68</v>
      </c>
      <c r="AE2164" s="20" t="s">
        <v>20479</v>
      </c>
      <c r="AF2164" s="20" t="s">
        <v>69</v>
      </c>
      <c r="AG2164" s="20" t="s">
        <v>20490</v>
      </c>
      <c r="AH2164" s="20"/>
      <c r="AI2164" s="20" t="s">
        <v>14887</v>
      </c>
      <c r="AJ2164" s="20" t="s">
        <v>14238</v>
      </c>
      <c r="AK2164" s="20" t="s">
        <v>20481</v>
      </c>
      <c r="AL2164" s="20" t="s">
        <v>14253</v>
      </c>
      <c r="AM2164" s="20" t="s">
        <v>14910</v>
      </c>
      <c r="AN2164" s="20" t="s">
        <v>105</v>
      </c>
      <c r="AO2164" s="20"/>
    </row>
    <row r="2165" spans="1:41" x14ac:dyDescent="0.2">
      <c r="A2165" s="20" t="s">
        <v>3716</v>
      </c>
      <c r="B2165" s="20" t="s">
        <v>20473</v>
      </c>
      <c r="C2165" s="20" t="s">
        <v>16405</v>
      </c>
      <c r="D2165" s="20" t="s">
        <v>571</v>
      </c>
      <c r="E2165" s="20" t="s">
        <v>3718</v>
      </c>
      <c r="F2165" s="20" t="s">
        <v>1378</v>
      </c>
      <c r="G2165" s="20" t="s">
        <v>20474</v>
      </c>
      <c r="H2165" s="20" t="s">
        <v>14852</v>
      </c>
      <c r="I2165" s="20" t="s">
        <v>20475</v>
      </c>
      <c r="J2165" s="20" t="s">
        <v>101</v>
      </c>
      <c r="K2165" s="20" t="s">
        <v>14696</v>
      </c>
      <c r="L2165" s="20" t="s">
        <v>20476</v>
      </c>
      <c r="M2165" s="20"/>
      <c r="N2165" s="20" t="s">
        <v>14889</v>
      </c>
      <c r="O2165" s="20" t="s">
        <v>14772</v>
      </c>
      <c r="P2165" s="20" t="s">
        <v>14787</v>
      </c>
      <c r="Q2165" s="20"/>
      <c r="R2165" s="20"/>
      <c r="S2165" s="20" t="s">
        <v>20477</v>
      </c>
      <c r="T2165" s="20" t="s">
        <v>14709</v>
      </c>
      <c r="U2165" s="20" t="s">
        <v>20491</v>
      </c>
      <c r="V2165" s="20" t="s">
        <v>20492</v>
      </c>
      <c r="W2165" s="20" t="s">
        <v>16538</v>
      </c>
      <c r="X2165" s="20"/>
      <c r="Y2165" s="20" t="s">
        <v>69</v>
      </c>
      <c r="Z2165" s="20"/>
      <c r="AA2165" s="20" t="s">
        <v>20478</v>
      </c>
      <c r="AB2165" s="20" t="s">
        <v>69</v>
      </c>
      <c r="AC2165" s="20" t="s">
        <v>68</v>
      </c>
      <c r="AD2165" s="20" t="s">
        <v>68</v>
      </c>
      <c r="AE2165" s="20" t="s">
        <v>20484</v>
      </c>
      <c r="AF2165" s="20" t="s">
        <v>69</v>
      </c>
      <c r="AG2165" s="20" t="s">
        <v>20490</v>
      </c>
      <c r="AH2165" s="20"/>
      <c r="AI2165" s="20" t="s">
        <v>14887</v>
      </c>
      <c r="AJ2165" s="20" t="s">
        <v>14238</v>
      </c>
      <c r="AK2165" s="20" t="s">
        <v>20481</v>
      </c>
      <c r="AL2165" s="20" t="s">
        <v>14253</v>
      </c>
      <c r="AM2165" s="20" t="s">
        <v>14910</v>
      </c>
      <c r="AN2165" s="20" t="s">
        <v>105</v>
      </c>
      <c r="AO2165" s="20"/>
    </row>
    <row r="2166" spans="1:41" x14ac:dyDescent="0.2">
      <c r="A2166" s="20" t="s">
        <v>3716</v>
      </c>
      <c r="B2166" s="20" t="s">
        <v>20473</v>
      </c>
      <c r="C2166" s="20" t="s">
        <v>16405</v>
      </c>
      <c r="D2166" s="20" t="s">
        <v>571</v>
      </c>
      <c r="E2166" s="20" t="s">
        <v>3718</v>
      </c>
      <c r="F2166" s="20" t="s">
        <v>1378</v>
      </c>
      <c r="G2166" s="20" t="s">
        <v>20474</v>
      </c>
      <c r="H2166" s="20" t="s">
        <v>14852</v>
      </c>
      <c r="I2166" s="20" t="s">
        <v>20475</v>
      </c>
      <c r="J2166" s="20" t="s">
        <v>101</v>
      </c>
      <c r="K2166" s="20" t="s">
        <v>14696</v>
      </c>
      <c r="L2166" s="20" t="s">
        <v>20476</v>
      </c>
      <c r="M2166" s="20"/>
      <c r="N2166" s="20" t="s">
        <v>14889</v>
      </c>
      <c r="O2166" s="20" t="s">
        <v>14772</v>
      </c>
      <c r="P2166" s="20" t="s">
        <v>14787</v>
      </c>
      <c r="Q2166" s="20"/>
      <c r="R2166" s="20"/>
      <c r="S2166" s="20" t="s">
        <v>20477</v>
      </c>
      <c r="T2166" s="20" t="s">
        <v>14704</v>
      </c>
      <c r="U2166" s="20" t="s">
        <v>14826</v>
      </c>
      <c r="V2166" s="20" t="s">
        <v>20493</v>
      </c>
      <c r="W2166" s="20" t="s">
        <v>16449</v>
      </c>
      <c r="X2166" s="20"/>
      <c r="Y2166" s="20" t="s">
        <v>69</v>
      </c>
      <c r="Z2166" s="20"/>
      <c r="AA2166" s="20" t="s">
        <v>20478</v>
      </c>
      <c r="AB2166" s="20" t="s">
        <v>69</v>
      </c>
      <c r="AC2166" s="20" t="s">
        <v>68</v>
      </c>
      <c r="AD2166" s="20" t="s">
        <v>68</v>
      </c>
      <c r="AE2166" s="20" t="s">
        <v>20479</v>
      </c>
      <c r="AF2166" s="20" t="s">
        <v>69</v>
      </c>
      <c r="AG2166" s="20" t="s">
        <v>20494</v>
      </c>
      <c r="AH2166" s="20"/>
      <c r="AI2166" s="20" t="s">
        <v>14887</v>
      </c>
      <c r="AJ2166" s="20" t="s">
        <v>14238</v>
      </c>
      <c r="AK2166" s="20" t="s">
        <v>20481</v>
      </c>
      <c r="AL2166" s="20" t="s">
        <v>14253</v>
      </c>
      <c r="AM2166" s="20" t="s">
        <v>14910</v>
      </c>
      <c r="AN2166" s="20" t="s">
        <v>105</v>
      </c>
      <c r="AO2166" s="20"/>
    </row>
    <row r="2167" spans="1:41" x14ac:dyDescent="0.2">
      <c r="A2167" s="20" t="s">
        <v>3716</v>
      </c>
      <c r="B2167" s="20" t="s">
        <v>20473</v>
      </c>
      <c r="C2167" s="20" t="s">
        <v>16405</v>
      </c>
      <c r="D2167" s="20" t="s">
        <v>571</v>
      </c>
      <c r="E2167" s="20" t="s">
        <v>3718</v>
      </c>
      <c r="F2167" s="20" t="s">
        <v>1378</v>
      </c>
      <c r="G2167" s="20" t="s">
        <v>20474</v>
      </c>
      <c r="H2167" s="20" t="s">
        <v>14852</v>
      </c>
      <c r="I2167" s="20" t="s">
        <v>20475</v>
      </c>
      <c r="J2167" s="20" t="s">
        <v>101</v>
      </c>
      <c r="K2167" s="20" t="s">
        <v>14696</v>
      </c>
      <c r="L2167" s="20" t="s">
        <v>20476</v>
      </c>
      <c r="M2167" s="20"/>
      <c r="N2167" s="20" t="s">
        <v>14889</v>
      </c>
      <c r="O2167" s="20" t="s">
        <v>14772</v>
      </c>
      <c r="P2167" s="20" t="s">
        <v>14787</v>
      </c>
      <c r="Q2167" s="20"/>
      <c r="R2167" s="20"/>
      <c r="S2167" s="20" t="s">
        <v>20477</v>
      </c>
      <c r="T2167" s="20" t="s">
        <v>14709</v>
      </c>
      <c r="U2167" s="20" t="s">
        <v>20495</v>
      </c>
      <c r="V2167" s="20" t="s">
        <v>20496</v>
      </c>
      <c r="W2167" s="20" t="s">
        <v>15662</v>
      </c>
      <c r="X2167" s="20"/>
      <c r="Y2167" s="20" t="s">
        <v>69</v>
      </c>
      <c r="Z2167" s="20"/>
      <c r="AA2167" s="20" t="s">
        <v>20478</v>
      </c>
      <c r="AB2167" s="20" t="s">
        <v>69</v>
      </c>
      <c r="AC2167" s="20" t="s">
        <v>68</v>
      </c>
      <c r="AD2167" s="20" t="s">
        <v>68</v>
      </c>
      <c r="AE2167" s="20" t="s">
        <v>20484</v>
      </c>
      <c r="AF2167" s="20" t="s">
        <v>69</v>
      </c>
      <c r="AG2167" s="20" t="s">
        <v>20494</v>
      </c>
      <c r="AH2167" s="20"/>
      <c r="AI2167" s="20" t="s">
        <v>14887</v>
      </c>
      <c r="AJ2167" s="20" t="s">
        <v>14238</v>
      </c>
      <c r="AK2167" s="20" t="s">
        <v>20481</v>
      </c>
      <c r="AL2167" s="20" t="s">
        <v>14253</v>
      </c>
      <c r="AM2167" s="20" t="s">
        <v>14910</v>
      </c>
      <c r="AN2167" s="20" t="s">
        <v>105</v>
      </c>
      <c r="AO2167" s="20"/>
    </row>
    <row r="2168" spans="1:41" x14ac:dyDescent="0.2">
      <c r="A2168" s="20" t="s">
        <v>3730</v>
      </c>
      <c r="B2168" s="20" t="s">
        <v>20497</v>
      </c>
      <c r="C2168" s="20" t="s">
        <v>19616</v>
      </c>
      <c r="D2168" s="20" t="s">
        <v>571</v>
      </c>
      <c r="E2168" s="20" t="s">
        <v>3732</v>
      </c>
      <c r="F2168" s="20" t="s">
        <v>1228</v>
      </c>
      <c r="G2168" s="20" t="s">
        <v>20498</v>
      </c>
      <c r="H2168" s="20" t="s">
        <v>110</v>
      </c>
      <c r="I2168" s="20" t="s">
        <v>20499</v>
      </c>
      <c r="J2168" s="20" t="s">
        <v>101</v>
      </c>
      <c r="K2168" s="20" t="s">
        <v>14696</v>
      </c>
      <c r="L2168" s="20" t="s">
        <v>20500</v>
      </c>
      <c r="M2168" s="20"/>
      <c r="N2168" s="20" t="s">
        <v>14742</v>
      </c>
      <c r="O2168" s="20" t="s">
        <v>14772</v>
      </c>
      <c r="P2168" s="20" t="s">
        <v>14700</v>
      </c>
      <c r="Q2168" s="20"/>
      <c r="R2168" s="20"/>
      <c r="S2168" s="20" t="s">
        <v>20501</v>
      </c>
      <c r="T2168" s="20" t="s">
        <v>14709</v>
      </c>
      <c r="U2168" s="20" t="s">
        <v>15396</v>
      </c>
      <c r="V2168" s="20" t="s">
        <v>15309</v>
      </c>
      <c r="W2168" s="20"/>
      <c r="X2168" s="20"/>
      <c r="Y2168" s="20" t="s">
        <v>69</v>
      </c>
      <c r="Z2168" s="20"/>
      <c r="AA2168" s="20" t="s">
        <v>20502</v>
      </c>
      <c r="AB2168" s="20" t="s">
        <v>69</v>
      </c>
      <c r="AC2168" s="20" t="s">
        <v>14884</v>
      </c>
      <c r="AD2168" s="20" t="s">
        <v>69</v>
      </c>
      <c r="AE2168" s="20" t="s">
        <v>20503</v>
      </c>
      <c r="AF2168" s="20" t="s">
        <v>68</v>
      </c>
      <c r="AG2168" s="20" t="s">
        <v>20504</v>
      </c>
      <c r="AH2168" s="20"/>
      <c r="AI2168" s="20" t="s">
        <v>14887</v>
      </c>
      <c r="AJ2168" s="20" t="s">
        <v>14283</v>
      </c>
      <c r="AK2168" s="20" t="s">
        <v>14223</v>
      </c>
      <c r="AL2168" s="20"/>
      <c r="AM2168" s="20" t="s">
        <v>14910</v>
      </c>
      <c r="AN2168" s="20" t="s">
        <v>105</v>
      </c>
      <c r="AO2168" s="20"/>
    </row>
    <row r="2169" spans="1:41" x14ac:dyDescent="0.2">
      <c r="A2169" s="20" t="s">
        <v>3730</v>
      </c>
      <c r="B2169" s="20" t="s">
        <v>20497</v>
      </c>
      <c r="C2169" s="20" t="s">
        <v>19616</v>
      </c>
      <c r="D2169" s="20" t="s">
        <v>571</v>
      </c>
      <c r="E2169" s="20" t="s">
        <v>3732</v>
      </c>
      <c r="F2169" s="20" t="s">
        <v>1228</v>
      </c>
      <c r="G2169" s="20" t="s">
        <v>20498</v>
      </c>
      <c r="H2169" s="20" t="s">
        <v>110</v>
      </c>
      <c r="I2169" s="20" t="s">
        <v>20499</v>
      </c>
      <c r="J2169" s="20" t="s">
        <v>101</v>
      </c>
      <c r="K2169" s="20" t="s">
        <v>14696</v>
      </c>
      <c r="L2169" s="20" t="s">
        <v>20500</v>
      </c>
      <c r="M2169" s="20"/>
      <c r="N2169" s="20" t="s">
        <v>14742</v>
      </c>
      <c r="O2169" s="20" t="s">
        <v>14772</v>
      </c>
      <c r="P2169" s="20" t="s">
        <v>14700</v>
      </c>
      <c r="Q2169" s="20"/>
      <c r="R2169" s="20"/>
      <c r="S2169" s="20" t="s">
        <v>20501</v>
      </c>
      <c r="T2169" s="20" t="s">
        <v>14709</v>
      </c>
      <c r="U2169" s="20" t="s">
        <v>17971</v>
      </c>
      <c r="V2169" s="20" t="s">
        <v>18504</v>
      </c>
      <c r="W2169" s="20"/>
      <c r="X2169" s="20"/>
      <c r="Y2169" s="20" t="s">
        <v>69</v>
      </c>
      <c r="Z2169" s="20"/>
      <c r="AA2169" s="20" t="s">
        <v>20502</v>
      </c>
      <c r="AB2169" s="20" t="s">
        <v>69</v>
      </c>
      <c r="AC2169" s="20" t="s">
        <v>14884</v>
      </c>
      <c r="AD2169" s="20" t="s">
        <v>69</v>
      </c>
      <c r="AE2169" s="20" t="s">
        <v>20505</v>
      </c>
      <c r="AF2169" s="20" t="s">
        <v>68</v>
      </c>
      <c r="AG2169" s="20" t="s">
        <v>20506</v>
      </c>
      <c r="AH2169" s="20"/>
      <c r="AI2169" s="20" t="s">
        <v>14887</v>
      </c>
      <c r="AJ2169" s="20" t="s">
        <v>14283</v>
      </c>
      <c r="AK2169" s="20" t="s">
        <v>14223</v>
      </c>
      <c r="AL2169" s="20"/>
      <c r="AM2169" s="20" t="s">
        <v>14910</v>
      </c>
      <c r="AN2169" s="20" t="s">
        <v>105</v>
      </c>
      <c r="AO2169" s="20"/>
    </row>
    <row r="2170" spans="1:41" x14ac:dyDescent="0.2">
      <c r="A2170" s="20" t="s">
        <v>3730</v>
      </c>
      <c r="B2170" s="20" t="s">
        <v>20497</v>
      </c>
      <c r="C2170" s="20" t="s">
        <v>19616</v>
      </c>
      <c r="D2170" s="20" t="s">
        <v>571</v>
      </c>
      <c r="E2170" s="20" t="s">
        <v>3732</v>
      </c>
      <c r="F2170" s="20" t="s">
        <v>1228</v>
      </c>
      <c r="G2170" s="20" t="s">
        <v>20498</v>
      </c>
      <c r="H2170" s="20" t="s">
        <v>110</v>
      </c>
      <c r="I2170" s="20" t="s">
        <v>20499</v>
      </c>
      <c r="J2170" s="20" t="s">
        <v>101</v>
      </c>
      <c r="K2170" s="20" t="s">
        <v>14696</v>
      </c>
      <c r="L2170" s="20" t="s">
        <v>20500</v>
      </c>
      <c r="M2170" s="20"/>
      <c r="N2170" s="20" t="s">
        <v>14742</v>
      </c>
      <c r="O2170" s="20" t="s">
        <v>14772</v>
      </c>
      <c r="P2170" s="20" t="s">
        <v>14700</v>
      </c>
      <c r="Q2170" s="20"/>
      <c r="R2170" s="20"/>
      <c r="S2170" s="20" t="s">
        <v>20501</v>
      </c>
      <c r="T2170" s="20" t="s">
        <v>14709</v>
      </c>
      <c r="U2170" s="20" t="s">
        <v>20507</v>
      </c>
      <c r="V2170" s="20" t="s">
        <v>18027</v>
      </c>
      <c r="W2170" s="20"/>
      <c r="X2170" s="20"/>
      <c r="Y2170" s="20" t="s">
        <v>69</v>
      </c>
      <c r="Z2170" s="20"/>
      <c r="AA2170" s="20" t="s">
        <v>20502</v>
      </c>
      <c r="AB2170" s="20" t="s">
        <v>69</v>
      </c>
      <c r="AC2170" s="20" t="s">
        <v>14884</v>
      </c>
      <c r="AD2170" s="20" t="s">
        <v>69</v>
      </c>
      <c r="AE2170" s="20" t="s">
        <v>20508</v>
      </c>
      <c r="AF2170" s="20" t="s">
        <v>68</v>
      </c>
      <c r="AG2170" s="20" t="s">
        <v>20509</v>
      </c>
      <c r="AH2170" s="20"/>
      <c r="AI2170" s="20" t="s">
        <v>14887</v>
      </c>
      <c r="AJ2170" s="20" t="s">
        <v>14283</v>
      </c>
      <c r="AK2170" s="20" t="s">
        <v>14223</v>
      </c>
      <c r="AL2170" s="20"/>
      <c r="AM2170" s="20" t="s">
        <v>14910</v>
      </c>
      <c r="AN2170" s="20" t="s">
        <v>105</v>
      </c>
      <c r="AO2170" s="20"/>
    </row>
    <row r="2171" spans="1:41" x14ac:dyDescent="0.2">
      <c r="A2171" s="20" t="s">
        <v>3730</v>
      </c>
      <c r="B2171" s="20" t="s">
        <v>20497</v>
      </c>
      <c r="C2171" s="20" t="s">
        <v>19616</v>
      </c>
      <c r="D2171" s="20" t="s">
        <v>571</v>
      </c>
      <c r="E2171" s="20" t="s">
        <v>3732</v>
      </c>
      <c r="F2171" s="20" t="s">
        <v>1228</v>
      </c>
      <c r="G2171" s="20" t="s">
        <v>20498</v>
      </c>
      <c r="H2171" s="20" t="s">
        <v>110</v>
      </c>
      <c r="I2171" s="20" t="s">
        <v>20499</v>
      </c>
      <c r="J2171" s="20" t="s">
        <v>101</v>
      </c>
      <c r="K2171" s="20" t="s">
        <v>14696</v>
      </c>
      <c r="L2171" s="20" t="s">
        <v>20500</v>
      </c>
      <c r="M2171" s="20"/>
      <c r="N2171" s="20" t="s">
        <v>14742</v>
      </c>
      <c r="O2171" s="20" t="s">
        <v>14772</v>
      </c>
      <c r="P2171" s="20" t="s">
        <v>14700</v>
      </c>
      <c r="Q2171" s="20"/>
      <c r="R2171" s="20"/>
      <c r="S2171" s="20" t="s">
        <v>20501</v>
      </c>
      <c r="T2171" s="20" t="s">
        <v>14709</v>
      </c>
      <c r="U2171" s="20" t="s">
        <v>15174</v>
      </c>
      <c r="V2171" s="20" t="s">
        <v>20510</v>
      </c>
      <c r="W2171" s="20"/>
      <c r="X2171" s="20"/>
      <c r="Y2171" s="20" t="s">
        <v>69</v>
      </c>
      <c r="Z2171" s="20"/>
      <c r="AA2171" s="20" t="s">
        <v>20502</v>
      </c>
      <c r="AB2171" s="20" t="s">
        <v>69</v>
      </c>
      <c r="AC2171" s="20" t="s">
        <v>14884</v>
      </c>
      <c r="AD2171" s="20" t="s">
        <v>69</v>
      </c>
      <c r="AE2171" s="20" t="s">
        <v>20511</v>
      </c>
      <c r="AF2171" s="20" t="s">
        <v>68</v>
      </c>
      <c r="AG2171" s="20" t="s">
        <v>20512</v>
      </c>
      <c r="AH2171" s="20"/>
      <c r="AI2171" s="20" t="s">
        <v>14887</v>
      </c>
      <c r="AJ2171" s="20" t="s">
        <v>14283</v>
      </c>
      <c r="AK2171" s="20" t="s">
        <v>14223</v>
      </c>
      <c r="AL2171" s="20"/>
      <c r="AM2171" s="20" t="s">
        <v>14910</v>
      </c>
      <c r="AN2171" s="20" t="s">
        <v>105</v>
      </c>
      <c r="AO2171" s="20"/>
    </row>
    <row r="2172" spans="1:41" x14ac:dyDescent="0.2">
      <c r="A2172" s="20" t="s">
        <v>3778</v>
      </c>
      <c r="B2172" s="20" t="s">
        <v>20513</v>
      </c>
      <c r="C2172" s="20" t="s">
        <v>20514</v>
      </c>
      <c r="D2172" s="20" t="s">
        <v>571</v>
      </c>
      <c r="E2172" s="20" t="s">
        <v>3781</v>
      </c>
      <c r="F2172" s="20" t="s">
        <v>3780</v>
      </c>
      <c r="G2172" s="20" t="s">
        <v>18281</v>
      </c>
      <c r="H2172" s="20" t="s">
        <v>14694</v>
      </c>
      <c r="I2172" s="20" t="s">
        <v>20515</v>
      </c>
      <c r="J2172" s="20" t="s">
        <v>102</v>
      </c>
      <c r="K2172" s="20" t="s">
        <v>14732</v>
      </c>
      <c r="L2172" s="20" t="s">
        <v>20516</v>
      </c>
      <c r="M2172" s="20"/>
      <c r="N2172" s="20" t="s">
        <v>14698</v>
      </c>
      <c r="O2172" s="20" t="s">
        <v>14772</v>
      </c>
      <c r="P2172" s="20" t="s">
        <v>14787</v>
      </c>
      <c r="Q2172" s="20"/>
      <c r="R2172" s="20"/>
      <c r="S2172" s="20" t="s">
        <v>20517</v>
      </c>
      <c r="T2172" s="20" t="s">
        <v>14762</v>
      </c>
      <c r="U2172" s="20" t="s">
        <v>16496</v>
      </c>
      <c r="V2172" s="20" t="s">
        <v>17424</v>
      </c>
      <c r="W2172" s="20"/>
      <c r="X2172" s="20"/>
      <c r="Y2172" s="20" t="s">
        <v>69</v>
      </c>
      <c r="Z2172" s="20"/>
      <c r="AA2172" s="20" t="s">
        <v>14775</v>
      </c>
      <c r="AB2172" s="20" t="s">
        <v>69</v>
      </c>
      <c r="AC2172" s="20"/>
      <c r="AD2172" s="20"/>
      <c r="AE2172" s="20" t="s">
        <v>20518</v>
      </c>
      <c r="AF2172" s="20" t="s">
        <v>68</v>
      </c>
      <c r="AG2172" s="20" t="s">
        <v>20519</v>
      </c>
      <c r="AH2172" s="20"/>
      <c r="AI2172" s="20"/>
      <c r="AJ2172" s="20" t="s">
        <v>14238</v>
      </c>
      <c r="AK2172" s="20" t="s">
        <v>14229</v>
      </c>
      <c r="AL2172" s="20" t="s">
        <v>14229</v>
      </c>
      <c r="AM2172" s="20" t="s">
        <v>14910</v>
      </c>
      <c r="AN2172" s="20" t="s">
        <v>105</v>
      </c>
      <c r="AO2172" s="20"/>
    </row>
    <row r="2173" spans="1:41" x14ac:dyDescent="0.2">
      <c r="A2173" s="20" t="s">
        <v>3778</v>
      </c>
      <c r="B2173" s="20" t="s">
        <v>20513</v>
      </c>
      <c r="C2173" s="20" t="s">
        <v>20514</v>
      </c>
      <c r="D2173" s="20" t="s">
        <v>571</v>
      </c>
      <c r="E2173" s="20" t="s">
        <v>3781</v>
      </c>
      <c r="F2173" s="20" t="s">
        <v>3780</v>
      </c>
      <c r="G2173" s="20" t="s">
        <v>18281</v>
      </c>
      <c r="H2173" s="20" t="s">
        <v>14694</v>
      </c>
      <c r="I2173" s="20" t="s">
        <v>20515</v>
      </c>
      <c r="J2173" s="20" t="s">
        <v>102</v>
      </c>
      <c r="K2173" s="20" t="s">
        <v>14732</v>
      </c>
      <c r="L2173" s="20" t="s">
        <v>20516</v>
      </c>
      <c r="M2173" s="20"/>
      <c r="N2173" s="20" t="s">
        <v>14698</v>
      </c>
      <c r="O2173" s="20" t="s">
        <v>14761</v>
      </c>
      <c r="P2173" s="20" t="s">
        <v>14787</v>
      </c>
      <c r="Q2173" s="20" t="s">
        <v>16584</v>
      </c>
      <c r="R2173" s="20"/>
      <c r="S2173" s="20" t="s">
        <v>20520</v>
      </c>
      <c r="T2173" s="20" t="s">
        <v>14762</v>
      </c>
      <c r="U2173" s="20" t="s">
        <v>16496</v>
      </c>
      <c r="V2173" s="20" t="s">
        <v>17286</v>
      </c>
      <c r="W2173" s="20"/>
      <c r="X2173" s="20"/>
      <c r="Y2173" s="20" t="s">
        <v>69</v>
      </c>
      <c r="Z2173" s="20"/>
      <c r="AA2173" s="20" t="s">
        <v>14775</v>
      </c>
      <c r="AB2173" s="20" t="s">
        <v>69</v>
      </c>
      <c r="AC2173" s="20"/>
      <c r="AD2173" s="20"/>
      <c r="AE2173" s="20" t="s">
        <v>20518</v>
      </c>
      <c r="AF2173" s="20" t="s">
        <v>69</v>
      </c>
      <c r="AG2173" s="20" t="s">
        <v>20521</v>
      </c>
      <c r="AH2173" s="20"/>
      <c r="AI2173" s="20"/>
      <c r="AJ2173" s="20" t="s">
        <v>14238</v>
      </c>
      <c r="AK2173" s="20" t="s">
        <v>14238</v>
      </c>
      <c r="AL2173" s="20"/>
      <c r="AM2173" s="20" t="s">
        <v>16313</v>
      </c>
      <c r="AN2173" s="20" t="s">
        <v>105</v>
      </c>
      <c r="AO2173" s="20"/>
    </row>
    <row r="2174" spans="1:41" x14ac:dyDescent="0.2">
      <c r="A2174" s="20" t="s">
        <v>3778</v>
      </c>
      <c r="B2174" s="20" t="s">
        <v>20513</v>
      </c>
      <c r="C2174" s="20" t="s">
        <v>20514</v>
      </c>
      <c r="D2174" s="20" t="s">
        <v>571</v>
      </c>
      <c r="E2174" s="20" t="s">
        <v>3781</v>
      </c>
      <c r="F2174" s="20" t="s">
        <v>3780</v>
      </c>
      <c r="G2174" s="20" t="s">
        <v>18281</v>
      </c>
      <c r="H2174" s="20" t="s">
        <v>14694</v>
      </c>
      <c r="I2174" s="20" t="s">
        <v>20515</v>
      </c>
      <c r="J2174" s="20" t="s">
        <v>102</v>
      </c>
      <c r="K2174" s="20" t="s">
        <v>14732</v>
      </c>
      <c r="L2174" s="20" t="s">
        <v>20516</v>
      </c>
      <c r="M2174" s="20"/>
      <c r="N2174" s="20" t="s">
        <v>14698</v>
      </c>
      <c r="O2174" s="20" t="s">
        <v>14772</v>
      </c>
      <c r="P2174" s="20" t="s">
        <v>14787</v>
      </c>
      <c r="Q2174" s="20"/>
      <c r="R2174" s="20"/>
      <c r="S2174" s="20" t="s">
        <v>20517</v>
      </c>
      <c r="T2174" s="20" t="s">
        <v>14790</v>
      </c>
      <c r="U2174" s="20" t="s">
        <v>14747</v>
      </c>
      <c r="V2174" s="20" t="s">
        <v>16016</v>
      </c>
      <c r="W2174" s="20"/>
      <c r="X2174" s="20"/>
      <c r="Y2174" s="20" t="s">
        <v>69</v>
      </c>
      <c r="Z2174" s="20"/>
      <c r="AA2174" s="20" t="s">
        <v>14775</v>
      </c>
      <c r="AB2174" s="20" t="s">
        <v>69</v>
      </c>
      <c r="AC2174" s="20"/>
      <c r="AD2174" s="20"/>
      <c r="AE2174" s="20" t="s">
        <v>20518</v>
      </c>
      <c r="AF2174" s="20" t="s">
        <v>68</v>
      </c>
      <c r="AG2174" s="20" t="s">
        <v>20519</v>
      </c>
      <c r="AH2174" s="20"/>
      <c r="AI2174" s="20"/>
      <c r="AJ2174" s="20" t="s">
        <v>14238</v>
      </c>
      <c r="AK2174" s="20" t="s">
        <v>14229</v>
      </c>
      <c r="AL2174" s="20" t="s">
        <v>14229</v>
      </c>
      <c r="AM2174" s="20" t="s">
        <v>14910</v>
      </c>
      <c r="AN2174" s="20" t="s">
        <v>105</v>
      </c>
      <c r="AO2174" s="20"/>
    </row>
    <row r="2175" spans="1:41" x14ac:dyDescent="0.2">
      <c r="A2175" s="20" t="s">
        <v>3778</v>
      </c>
      <c r="B2175" s="20" t="s">
        <v>20513</v>
      </c>
      <c r="C2175" s="20" t="s">
        <v>20514</v>
      </c>
      <c r="D2175" s="20" t="s">
        <v>571</v>
      </c>
      <c r="E2175" s="20" t="s">
        <v>3781</v>
      </c>
      <c r="F2175" s="20" t="s">
        <v>3780</v>
      </c>
      <c r="G2175" s="20" t="s">
        <v>18281</v>
      </c>
      <c r="H2175" s="20" t="s">
        <v>14694</v>
      </c>
      <c r="I2175" s="20" t="s">
        <v>20515</v>
      </c>
      <c r="J2175" s="20" t="s">
        <v>102</v>
      </c>
      <c r="K2175" s="20" t="s">
        <v>14732</v>
      </c>
      <c r="L2175" s="20" t="s">
        <v>20516</v>
      </c>
      <c r="M2175" s="20"/>
      <c r="N2175" s="20" t="s">
        <v>14698</v>
      </c>
      <c r="O2175" s="20" t="s">
        <v>14761</v>
      </c>
      <c r="P2175" s="20" t="s">
        <v>14787</v>
      </c>
      <c r="Q2175" s="20" t="s">
        <v>16584</v>
      </c>
      <c r="R2175" s="20"/>
      <c r="S2175" s="20" t="s">
        <v>20520</v>
      </c>
      <c r="T2175" s="20" t="s">
        <v>14790</v>
      </c>
      <c r="U2175" s="20" t="s">
        <v>14747</v>
      </c>
      <c r="V2175" s="20" t="s">
        <v>15625</v>
      </c>
      <c r="W2175" s="20"/>
      <c r="X2175" s="20"/>
      <c r="Y2175" s="20" t="s">
        <v>69</v>
      </c>
      <c r="Z2175" s="20"/>
      <c r="AA2175" s="20" t="s">
        <v>14775</v>
      </c>
      <c r="AB2175" s="20" t="s">
        <v>69</v>
      </c>
      <c r="AC2175" s="20"/>
      <c r="AD2175" s="20"/>
      <c r="AE2175" s="20" t="s">
        <v>20518</v>
      </c>
      <c r="AF2175" s="20" t="s">
        <v>69</v>
      </c>
      <c r="AG2175" s="20" t="s">
        <v>20521</v>
      </c>
      <c r="AH2175" s="20"/>
      <c r="AI2175" s="20"/>
      <c r="AJ2175" s="20" t="s">
        <v>14238</v>
      </c>
      <c r="AK2175" s="20" t="s">
        <v>14238</v>
      </c>
      <c r="AL2175" s="20"/>
      <c r="AM2175" s="20" t="s">
        <v>16313</v>
      </c>
      <c r="AN2175" s="20" t="s">
        <v>105</v>
      </c>
      <c r="AO2175" s="20"/>
    </row>
    <row r="2176" spans="1:41" x14ac:dyDescent="0.2">
      <c r="A2176" s="20" t="s">
        <v>3778</v>
      </c>
      <c r="B2176" s="20" t="s">
        <v>20513</v>
      </c>
      <c r="C2176" s="20" t="s">
        <v>20514</v>
      </c>
      <c r="D2176" s="20" t="s">
        <v>571</v>
      </c>
      <c r="E2176" s="20" t="s">
        <v>3781</v>
      </c>
      <c r="F2176" s="20" t="s">
        <v>3780</v>
      </c>
      <c r="G2176" s="20" t="s">
        <v>18281</v>
      </c>
      <c r="H2176" s="20" t="s">
        <v>14694</v>
      </c>
      <c r="I2176" s="20" t="s">
        <v>20515</v>
      </c>
      <c r="J2176" s="20" t="s">
        <v>102</v>
      </c>
      <c r="K2176" s="20" t="s">
        <v>14732</v>
      </c>
      <c r="L2176" s="20" t="s">
        <v>20516</v>
      </c>
      <c r="M2176" s="20"/>
      <c r="N2176" s="20" t="s">
        <v>14786</v>
      </c>
      <c r="O2176" s="20" t="s">
        <v>14772</v>
      </c>
      <c r="P2176" s="20" t="s">
        <v>14787</v>
      </c>
      <c r="Q2176" s="20"/>
      <c r="R2176" s="20"/>
      <c r="S2176" s="20" t="s">
        <v>20517</v>
      </c>
      <c r="T2176" s="20" t="s">
        <v>14762</v>
      </c>
      <c r="U2176" s="20" t="s">
        <v>16856</v>
      </c>
      <c r="V2176" s="20" t="s">
        <v>16750</v>
      </c>
      <c r="W2176" s="20" t="s">
        <v>15328</v>
      </c>
      <c r="X2176" s="20" t="s">
        <v>20522</v>
      </c>
      <c r="Y2176" s="20" t="s">
        <v>69</v>
      </c>
      <c r="Z2176" s="20"/>
      <c r="AA2176" s="20" t="s">
        <v>14844</v>
      </c>
      <c r="AB2176" s="20" t="s">
        <v>69</v>
      </c>
      <c r="AC2176" s="20"/>
      <c r="AD2176" s="20"/>
      <c r="AE2176" s="20" t="s">
        <v>20523</v>
      </c>
      <c r="AF2176" s="20" t="s">
        <v>68</v>
      </c>
      <c r="AG2176" s="20" t="s">
        <v>20524</v>
      </c>
      <c r="AH2176" s="20"/>
      <c r="AI2176" s="20" t="s">
        <v>14875</v>
      </c>
      <c r="AJ2176" s="20" t="s">
        <v>14238</v>
      </c>
      <c r="AK2176" s="20" t="s">
        <v>14229</v>
      </c>
      <c r="AL2176" s="20" t="s">
        <v>14229</v>
      </c>
      <c r="AM2176" s="20" t="s">
        <v>14910</v>
      </c>
      <c r="AN2176" s="20" t="s">
        <v>105</v>
      </c>
      <c r="AO2176" s="20"/>
    </row>
    <row r="2177" spans="1:41" x14ac:dyDescent="0.2">
      <c r="A2177" s="20" t="s">
        <v>3778</v>
      </c>
      <c r="B2177" s="20" t="s">
        <v>20513</v>
      </c>
      <c r="C2177" s="20" t="s">
        <v>20514</v>
      </c>
      <c r="D2177" s="20" t="s">
        <v>571</v>
      </c>
      <c r="E2177" s="20" t="s">
        <v>3781</v>
      </c>
      <c r="F2177" s="20" t="s">
        <v>3780</v>
      </c>
      <c r="G2177" s="20" t="s">
        <v>18281</v>
      </c>
      <c r="H2177" s="20" t="s">
        <v>14694</v>
      </c>
      <c r="I2177" s="20" t="s">
        <v>20515</v>
      </c>
      <c r="J2177" s="20" t="s">
        <v>102</v>
      </c>
      <c r="K2177" s="20" t="s">
        <v>14732</v>
      </c>
      <c r="L2177" s="20" t="s">
        <v>20516</v>
      </c>
      <c r="M2177" s="20"/>
      <c r="N2177" s="20" t="s">
        <v>14786</v>
      </c>
      <c r="O2177" s="20" t="s">
        <v>14761</v>
      </c>
      <c r="P2177" s="20" t="s">
        <v>14787</v>
      </c>
      <c r="Q2177" s="20" t="s">
        <v>16584</v>
      </c>
      <c r="R2177" s="20"/>
      <c r="S2177" s="20" t="s">
        <v>20520</v>
      </c>
      <c r="T2177" s="20" t="s">
        <v>14762</v>
      </c>
      <c r="U2177" s="20" t="s">
        <v>16856</v>
      </c>
      <c r="V2177" s="20" t="s">
        <v>17281</v>
      </c>
      <c r="W2177" s="20" t="s">
        <v>15328</v>
      </c>
      <c r="X2177" s="20" t="s">
        <v>16863</v>
      </c>
      <c r="Y2177" s="20" t="s">
        <v>69</v>
      </c>
      <c r="Z2177" s="20"/>
      <c r="AA2177" s="20" t="s">
        <v>14844</v>
      </c>
      <c r="AB2177" s="20" t="s">
        <v>69</v>
      </c>
      <c r="AC2177" s="20"/>
      <c r="AD2177" s="20"/>
      <c r="AE2177" s="20" t="s">
        <v>20523</v>
      </c>
      <c r="AF2177" s="20" t="s">
        <v>69</v>
      </c>
      <c r="AG2177" s="20" t="s">
        <v>20525</v>
      </c>
      <c r="AH2177" s="20"/>
      <c r="AI2177" s="20" t="s">
        <v>14875</v>
      </c>
      <c r="AJ2177" s="20" t="s">
        <v>14238</v>
      </c>
      <c r="AK2177" s="20" t="s">
        <v>14238</v>
      </c>
      <c r="AL2177" s="20"/>
      <c r="AM2177" s="20" t="s">
        <v>16313</v>
      </c>
      <c r="AN2177" s="20" t="s">
        <v>105</v>
      </c>
      <c r="AO2177" s="20"/>
    </row>
    <row r="2178" spans="1:41" x14ac:dyDescent="0.2">
      <c r="A2178" s="20" t="s">
        <v>3778</v>
      </c>
      <c r="B2178" s="20" t="s">
        <v>20513</v>
      </c>
      <c r="C2178" s="20" t="s">
        <v>20514</v>
      </c>
      <c r="D2178" s="20" t="s">
        <v>571</v>
      </c>
      <c r="E2178" s="20" t="s">
        <v>3781</v>
      </c>
      <c r="F2178" s="20" t="s">
        <v>3780</v>
      </c>
      <c r="G2178" s="20" t="s">
        <v>18281</v>
      </c>
      <c r="H2178" s="20" t="s">
        <v>14694</v>
      </c>
      <c r="I2178" s="20" t="s">
        <v>20515</v>
      </c>
      <c r="J2178" s="20" t="s">
        <v>102</v>
      </c>
      <c r="K2178" s="20" t="s">
        <v>14732</v>
      </c>
      <c r="L2178" s="20" t="s">
        <v>20516</v>
      </c>
      <c r="M2178" s="20"/>
      <c r="N2178" s="20" t="s">
        <v>14786</v>
      </c>
      <c r="O2178" s="20" t="s">
        <v>14772</v>
      </c>
      <c r="P2178" s="20" t="s">
        <v>14787</v>
      </c>
      <c r="Q2178" s="20"/>
      <c r="R2178" s="20"/>
      <c r="S2178" s="20" t="s">
        <v>20517</v>
      </c>
      <c r="T2178" s="20" t="s">
        <v>14790</v>
      </c>
      <c r="U2178" s="20" t="s">
        <v>17961</v>
      </c>
      <c r="V2178" s="20" t="s">
        <v>15629</v>
      </c>
      <c r="W2178" s="20" t="s">
        <v>15329</v>
      </c>
      <c r="X2178" s="20" t="s">
        <v>17112</v>
      </c>
      <c r="Y2178" s="20" t="s">
        <v>69</v>
      </c>
      <c r="Z2178" s="20"/>
      <c r="AA2178" s="20" t="s">
        <v>14844</v>
      </c>
      <c r="AB2178" s="20" t="s">
        <v>69</v>
      </c>
      <c r="AC2178" s="20"/>
      <c r="AD2178" s="20"/>
      <c r="AE2178" s="20" t="s">
        <v>20523</v>
      </c>
      <c r="AF2178" s="20" t="s">
        <v>68</v>
      </c>
      <c r="AG2178" s="20" t="s">
        <v>20524</v>
      </c>
      <c r="AH2178" s="20"/>
      <c r="AI2178" s="20" t="s">
        <v>14875</v>
      </c>
      <c r="AJ2178" s="20" t="s">
        <v>14238</v>
      </c>
      <c r="AK2178" s="20" t="s">
        <v>14229</v>
      </c>
      <c r="AL2178" s="20" t="s">
        <v>14229</v>
      </c>
      <c r="AM2178" s="20" t="s">
        <v>14910</v>
      </c>
      <c r="AN2178" s="20" t="s">
        <v>105</v>
      </c>
      <c r="AO2178" s="20"/>
    </row>
    <row r="2179" spans="1:41" x14ac:dyDescent="0.2">
      <c r="A2179" s="20" t="s">
        <v>3778</v>
      </c>
      <c r="B2179" s="20" t="s">
        <v>20513</v>
      </c>
      <c r="C2179" s="20" t="s">
        <v>20514</v>
      </c>
      <c r="D2179" s="20" t="s">
        <v>571</v>
      </c>
      <c r="E2179" s="20" t="s">
        <v>3781</v>
      </c>
      <c r="F2179" s="20" t="s">
        <v>3780</v>
      </c>
      <c r="G2179" s="20" t="s">
        <v>18281</v>
      </c>
      <c r="H2179" s="20" t="s">
        <v>14694</v>
      </c>
      <c r="I2179" s="20" t="s">
        <v>20515</v>
      </c>
      <c r="J2179" s="20" t="s">
        <v>102</v>
      </c>
      <c r="K2179" s="20" t="s">
        <v>14732</v>
      </c>
      <c r="L2179" s="20" t="s">
        <v>20516</v>
      </c>
      <c r="M2179" s="20"/>
      <c r="N2179" s="20" t="s">
        <v>14786</v>
      </c>
      <c r="O2179" s="20" t="s">
        <v>14761</v>
      </c>
      <c r="P2179" s="20" t="s">
        <v>14787</v>
      </c>
      <c r="Q2179" s="20" t="s">
        <v>16584</v>
      </c>
      <c r="R2179" s="20"/>
      <c r="S2179" s="20" t="s">
        <v>20520</v>
      </c>
      <c r="T2179" s="20" t="s">
        <v>14790</v>
      </c>
      <c r="U2179" s="20" t="s">
        <v>17961</v>
      </c>
      <c r="V2179" s="20" t="s">
        <v>17891</v>
      </c>
      <c r="W2179" s="20" t="s">
        <v>15329</v>
      </c>
      <c r="X2179" s="20" t="s">
        <v>19450</v>
      </c>
      <c r="Y2179" s="20" t="s">
        <v>69</v>
      </c>
      <c r="Z2179" s="20"/>
      <c r="AA2179" s="20" t="s">
        <v>14844</v>
      </c>
      <c r="AB2179" s="20" t="s">
        <v>69</v>
      </c>
      <c r="AC2179" s="20"/>
      <c r="AD2179" s="20"/>
      <c r="AE2179" s="20" t="s">
        <v>20523</v>
      </c>
      <c r="AF2179" s="20" t="s">
        <v>69</v>
      </c>
      <c r="AG2179" s="20" t="s">
        <v>20525</v>
      </c>
      <c r="AH2179" s="20"/>
      <c r="AI2179" s="20" t="s">
        <v>14875</v>
      </c>
      <c r="AJ2179" s="20" t="s">
        <v>14238</v>
      </c>
      <c r="AK2179" s="20" t="s">
        <v>14238</v>
      </c>
      <c r="AL2179" s="20"/>
      <c r="AM2179" s="20" t="s">
        <v>16313</v>
      </c>
      <c r="AN2179" s="20" t="s">
        <v>105</v>
      </c>
      <c r="AO2179" s="20"/>
    </row>
    <row r="2180" spans="1:41" x14ac:dyDescent="0.2">
      <c r="A2180" s="20" t="s">
        <v>3833</v>
      </c>
      <c r="B2180" s="20" t="s">
        <v>20526</v>
      </c>
      <c r="C2180" s="20" t="s">
        <v>20527</v>
      </c>
      <c r="D2180" s="20" t="s">
        <v>571</v>
      </c>
      <c r="E2180" s="20" t="s">
        <v>3836</v>
      </c>
      <c r="F2180" s="20" t="s">
        <v>3835</v>
      </c>
      <c r="G2180" s="20" t="s">
        <v>20528</v>
      </c>
      <c r="H2180" s="20" t="s">
        <v>110</v>
      </c>
      <c r="I2180" s="20" t="s">
        <v>20529</v>
      </c>
      <c r="J2180" s="20" t="s">
        <v>102</v>
      </c>
      <c r="K2180" s="20" t="s">
        <v>14696</v>
      </c>
      <c r="L2180" s="20" t="s">
        <v>20530</v>
      </c>
      <c r="M2180" s="20"/>
      <c r="N2180" s="20" t="s">
        <v>15258</v>
      </c>
      <c r="O2180" s="20" t="s">
        <v>14772</v>
      </c>
      <c r="P2180" s="20" t="s">
        <v>14700</v>
      </c>
      <c r="Q2180" s="20"/>
      <c r="R2180" s="20"/>
      <c r="S2180" s="20" t="s">
        <v>20531</v>
      </c>
      <c r="T2180" s="20" t="s">
        <v>14762</v>
      </c>
      <c r="U2180" s="20" t="s">
        <v>16951</v>
      </c>
      <c r="V2180" s="20" t="s">
        <v>19032</v>
      </c>
      <c r="W2180" s="20"/>
      <c r="X2180" s="20"/>
      <c r="Y2180" s="20" t="s">
        <v>69</v>
      </c>
      <c r="Z2180" s="20"/>
      <c r="AA2180" s="20" t="s">
        <v>20532</v>
      </c>
      <c r="AB2180" s="20" t="s">
        <v>69</v>
      </c>
      <c r="AC2180" s="20"/>
      <c r="AD2180" s="20"/>
      <c r="AE2180" s="20" t="s">
        <v>20533</v>
      </c>
      <c r="AF2180" s="20" t="s">
        <v>68</v>
      </c>
      <c r="AG2180" s="20" t="s">
        <v>20534</v>
      </c>
      <c r="AH2180" s="20"/>
      <c r="AI2180" s="20" t="s">
        <v>14875</v>
      </c>
      <c r="AJ2180" s="20" t="s">
        <v>14283</v>
      </c>
      <c r="AK2180" s="20" t="s">
        <v>14283</v>
      </c>
      <c r="AL2180" s="20"/>
      <c r="AM2180" s="20" t="s">
        <v>14910</v>
      </c>
      <c r="AN2180" s="20" t="s">
        <v>105</v>
      </c>
      <c r="AO2180" s="20"/>
    </row>
    <row r="2181" spans="1:41" x14ac:dyDescent="0.2">
      <c r="A2181" s="20" t="s">
        <v>3850</v>
      </c>
      <c r="B2181" s="20" t="s">
        <v>20535</v>
      </c>
      <c r="C2181" s="20" t="s">
        <v>20536</v>
      </c>
      <c r="D2181" s="20" t="s">
        <v>571</v>
      </c>
      <c r="E2181" s="20" t="s">
        <v>3852</v>
      </c>
      <c r="F2181" s="20" t="s">
        <v>542</v>
      </c>
      <c r="G2181" s="20" t="s">
        <v>20537</v>
      </c>
      <c r="H2181" s="20" t="s">
        <v>14694</v>
      </c>
      <c r="I2181" s="20" t="s">
        <v>20538</v>
      </c>
      <c r="J2181" s="20" t="s">
        <v>102</v>
      </c>
      <c r="K2181" s="20" t="s">
        <v>14696</v>
      </c>
      <c r="L2181" s="20"/>
      <c r="M2181" s="20"/>
      <c r="N2181" s="20" t="s">
        <v>14698</v>
      </c>
      <c r="O2181" s="20" t="s">
        <v>14772</v>
      </c>
      <c r="P2181" s="20" t="s">
        <v>14787</v>
      </c>
      <c r="Q2181" s="20"/>
      <c r="R2181" s="20"/>
      <c r="S2181" s="20" t="s">
        <v>20539</v>
      </c>
      <c r="T2181" s="20" t="s">
        <v>14762</v>
      </c>
      <c r="U2181" s="20" t="s">
        <v>17286</v>
      </c>
      <c r="V2181" s="20" t="s">
        <v>20540</v>
      </c>
      <c r="W2181" s="20" t="s">
        <v>20081</v>
      </c>
      <c r="X2181" s="20"/>
      <c r="Y2181" s="20" t="s">
        <v>69</v>
      </c>
      <c r="Z2181" s="20"/>
      <c r="AA2181" s="20" t="s">
        <v>20541</v>
      </c>
      <c r="AB2181" s="20" t="s">
        <v>69</v>
      </c>
      <c r="AC2181" s="20"/>
      <c r="AD2181" s="20"/>
      <c r="AE2181" s="20" t="s">
        <v>20542</v>
      </c>
      <c r="AF2181" s="20" t="s">
        <v>68</v>
      </c>
      <c r="AG2181" s="20" t="s">
        <v>20543</v>
      </c>
      <c r="AH2181" s="20" t="s">
        <v>20544</v>
      </c>
      <c r="AI2181" s="20" t="s">
        <v>14887</v>
      </c>
      <c r="AJ2181" s="20" t="s">
        <v>14238</v>
      </c>
      <c r="AK2181" s="20" t="s">
        <v>14303</v>
      </c>
      <c r="AL2181" s="20" t="s">
        <v>14421</v>
      </c>
      <c r="AM2181" s="20" t="s">
        <v>14910</v>
      </c>
      <c r="AN2181" s="20" t="s">
        <v>105</v>
      </c>
      <c r="AO2181" s="20"/>
    </row>
    <row r="2182" spans="1:41" x14ac:dyDescent="0.2">
      <c r="A2182" s="20" t="s">
        <v>3850</v>
      </c>
      <c r="B2182" s="20" t="s">
        <v>20535</v>
      </c>
      <c r="C2182" s="20" t="s">
        <v>20536</v>
      </c>
      <c r="D2182" s="20" t="s">
        <v>571</v>
      </c>
      <c r="E2182" s="20" t="s">
        <v>3852</v>
      </c>
      <c r="F2182" s="20" t="s">
        <v>542</v>
      </c>
      <c r="G2182" s="20" t="s">
        <v>20537</v>
      </c>
      <c r="H2182" s="20" t="s">
        <v>14694</v>
      </c>
      <c r="I2182" s="20" t="s">
        <v>20538</v>
      </c>
      <c r="J2182" s="20" t="s">
        <v>102</v>
      </c>
      <c r="K2182" s="20" t="s">
        <v>14696</v>
      </c>
      <c r="L2182" s="20"/>
      <c r="M2182" s="20"/>
      <c r="N2182" s="20" t="s">
        <v>14698</v>
      </c>
      <c r="O2182" s="20" t="s">
        <v>14772</v>
      </c>
      <c r="P2182" s="20" t="s">
        <v>14787</v>
      </c>
      <c r="Q2182" s="20"/>
      <c r="R2182" s="20"/>
      <c r="S2182" s="20" t="s">
        <v>20539</v>
      </c>
      <c r="T2182" s="20" t="s">
        <v>14766</v>
      </c>
      <c r="U2182" s="20" t="s">
        <v>15973</v>
      </c>
      <c r="V2182" s="20" t="s">
        <v>14717</v>
      </c>
      <c r="W2182" s="20" t="s">
        <v>20545</v>
      </c>
      <c r="X2182" s="20"/>
      <c r="Y2182" s="20" t="s">
        <v>69</v>
      </c>
      <c r="Z2182" s="20"/>
      <c r="AA2182" s="20" t="s">
        <v>20541</v>
      </c>
      <c r="AB2182" s="20" t="s">
        <v>69</v>
      </c>
      <c r="AC2182" s="20"/>
      <c r="AD2182" s="20"/>
      <c r="AE2182" s="20" t="s">
        <v>20546</v>
      </c>
      <c r="AF2182" s="20" t="s">
        <v>68</v>
      </c>
      <c r="AG2182" s="20" t="s">
        <v>20543</v>
      </c>
      <c r="AH2182" s="20" t="s">
        <v>20544</v>
      </c>
      <c r="AI2182" s="20" t="s">
        <v>14887</v>
      </c>
      <c r="AJ2182" s="20" t="s">
        <v>14238</v>
      </c>
      <c r="AK2182" s="20" t="s">
        <v>14303</v>
      </c>
      <c r="AL2182" s="20" t="s">
        <v>14421</v>
      </c>
      <c r="AM2182" s="20" t="s">
        <v>14910</v>
      </c>
      <c r="AN2182" s="20" t="s">
        <v>105</v>
      </c>
      <c r="AO2182" s="20"/>
    </row>
    <row r="2183" spans="1:41" x14ac:dyDescent="0.2">
      <c r="A2183" s="20" t="s">
        <v>3858</v>
      </c>
      <c r="B2183" s="20" t="s">
        <v>20547</v>
      </c>
      <c r="C2183" s="20" t="s">
        <v>18338</v>
      </c>
      <c r="D2183" s="20" t="s">
        <v>571</v>
      </c>
      <c r="E2183" s="20" t="s">
        <v>3861</v>
      </c>
      <c r="F2183" s="20" t="s">
        <v>3860</v>
      </c>
      <c r="G2183" s="20" t="s">
        <v>20548</v>
      </c>
      <c r="H2183" s="20" t="s">
        <v>15216</v>
      </c>
      <c r="I2183" s="20" t="s">
        <v>20549</v>
      </c>
      <c r="J2183" s="20" t="s">
        <v>102</v>
      </c>
      <c r="K2183" s="20" t="s">
        <v>14696</v>
      </c>
      <c r="L2183" s="20" t="s">
        <v>20550</v>
      </c>
      <c r="M2183" s="20"/>
      <c r="N2183" s="20" t="s">
        <v>14698</v>
      </c>
      <c r="O2183" s="20" t="s">
        <v>14772</v>
      </c>
      <c r="P2183" s="20" t="s">
        <v>14787</v>
      </c>
      <c r="Q2183" s="20"/>
      <c r="R2183" s="20"/>
      <c r="S2183" s="20" t="s">
        <v>20551</v>
      </c>
      <c r="T2183" s="20" t="s">
        <v>14762</v>
      </c>
      <c r="U2183" s="20" t="s">
        <v>20552</v>
      </c>
      <c r="V2183" s="20" t="s">
        <v>20553</v>
      </c>
      <c r="W2183" s="20"/>
      <c r="X2183" s="20"/>
      <c r="Y2183" s="20" t="s">
        <v>69</v>
      </c>
      <c r="Z2183" s="20"/>
      <c r="AA2183" s="20" t="s">
        <v>20554</v>
      </c>
      <c r="AB2183" s="20" t="s">
        <v>69</v>
      </c>
      <c r="AC2183" s="20"/>
      <c r="AD2183" s="20"/>
      <c r="AE2183" s="20" t="s">
        <v>20555</v>
      </c>
      <c r="AF2183" s="20" t="s">
        <v>68</v>
      </c>
      <c r="AG2183" s="20" t="s">
        <v>20556</v>
      </c>
      <c r="AH2183" s="20"/>
      <c r="AI2183" s="20" t="s">
        <v>14887</v>
      </c>
      <c r="AJ2183" s="20" t="s">
        <v>14238</v>
      </c>
      <c r="AK2183" s="20" t="s">
        <v>14283</v>
      </c>
      <c r="AL2183" s="20"/>
      <c r="AM2183" s="20" t="s">
        <v>14910</v>
      </c>
      <c r="AN2183" s="20" t="s">
        <v>105</v>
      </c>
      <c r="AO2183" s="20"/>
    </row>
    <row r="2184" spans="1:41" x14ac:dyDescent="0.2">
      <c r="A2184" s="20" t="s">
        <v>3858</v>
      </c>
      <c r="B2184" s="20" t="s">
        <v>20547</v>
      </c>
      <c r="C2184" s="20" t="s">
        <v>18338</v>
      </c>
      <c r="D2184" s="20" t="s">
        <v>571</v>
      </c>
      <c r="E2184" s="20" t="s">
        <v>3861</v>
      </c>
      <c r="F2184" s="20" t="s">
        <v>3860</v>
      </c>
      <c r="G2184" s="20" t="s">
        <v>20548</v>
      </c>
      <c r="H2184" s="20" t="s">
        <v>15216</v>
      </c>
      <c r="I2184" s="20" t="s">
        <v>20549</v>
      </c>
      <c r="J2184" s="20" t="s">
        <v>102</v>
      </c>
      <c r="K2184" s="20" t="s">
        <v>14696</v>
      </c>
      <c r="L2184" s="20" t="s">
        <v>20550</v>
      </c>
      <c r="M2184" s="20"/>
      <c r="N2184" s="20" t="s">
        <v>14698</v>
      </c>
      <c r="O2184" s="20" t="s">
        <v>14772</v>
      </c>
      <c r="P2184" s="20" t="s">
        <v>14787</v>
      </c>
      <c r="Q2184" s="20"/>
      <c r="R2184" s="20"/>
      <c r="S2184" s="20" t="s">
        <v>20551</v>
      </c>
      <c r="T2184" s="20" t="s">
        <v>14790</v>
      </c>
      <c r="U2184" s="20" t="s">
        <v>20557</v>
      </c>
      <c r="V2184" s="20" t="s">
        <v>20558</v>
      </c>
      <c r="W2184" s="20"/>
      <c r="X2184" s="20"/>
      <c r="Y2184" s="20" t="s">
        <v>69</v>
      </c>
      <c r="Z2184" s="20"/>
      <c r="AA2184" s="20" t="s">
        <v>20554</v>
      </c>
      <c r="AB2184" s="20" t="s">
        <v>69</v>
      </c>
      <c r="AC2184" s="20"/>
      <c r="AD2184" s="20"/>
      <c r="AE2184" s="20" t="s">
        <v>20555</v>
      </c>
      <c r="AF2184" s="20" t="s">
        <v>68</v>
      </c>
      <c r="AG2184" s="20" t="s">
        <v>20556</v>
      </c>
      <c r="AH2184" s="20"/>
      <c r="AI2184" s="20" t="s">
        <v>14887</v>
      </c>
      <c r="AJ2184" s="20" t="s">
        <v>14238</v>
      </c>
      <c r="AK2184" s="20" t="s">
        <v>14283</v>
      </c>
      <c r="AL2184" s="20"/>
      <c r="AM2184" s="20" t="s">
        <v>14910</v>
      </c>
      <c r="AN2184" s="20" t="s">
        <v>105</v>
      </c>
      <c r="AO2184" s="20"/>
    </row>
    <row r="2185" spans="1:41" x14ac:dyDescent="0.2">
      <c r="A2185" s="20" t="s">
        <v>3858</v>
      </c>
      <c r="B2185" s="20" t="s">
        <v>20547</v>
      </c>
      <c r="C2185" s="20" t="s">
        <v>18338</v>
      </c>
      <c r="D2185" s="20" t="s">
        <v>571</v>
      </c>
      <c r="E2185" s="20" t="s">
        <v>3861</v>
      </c>
      <c r="F2185" s="20" t="s">
        <v>3860</v>
      </c>
      <c r="G2185" s="20" t="s">
        <v>20548</v>
      </c>
      <c r="H2185" s="20" t="s">
        <v>15216</v>
      </c>
      <c r="I2185" s="20" t="s">
        <v>20549</v>
      </c>
      <c r="J2185" s="20" t="s">
        <v>102</v>
      </c>
      <c r="K2185" s="20" t="s">
        <v>14696</v>
      </c>
      <c r="L2185" s="20" t="s">
        <v>20550</v>
      </c>
      <c r="M2185" s="20"/>
      <c r="N2185" s="20" t="s">
        <v>110</v>
      </c>
      <c r="O2185" s="20" t="s">
        <v>14772</v>
      </c>
      <c r="P2185" s="20" t="s">
        <v>14787</v>
      </c>
      <c r="Q2185" s="20"/>
      <c r="R2185" s="20"/>
      <c r="S2185" s="20" t="s">
        <v>20551</v>
      </c>
      <c r="T2185" s="20" t="s">
        <v>14762</v>
      </c>
      <c r="U2185" s="20" t="s">
        <v>20559</v>
      </c>
      <c r="V2185" s="20" t="s">
        <v>20560</v>
      </c>
      <c r="W2185" s="20"/>
      <c r="X2185" s="20"/>
      <c r="Y2185" s="20" t="s">
        <v>69</v>
      </c>
      <c r="Z2185" s="20"/>
      <c r="AA2185" s="20" t="s">
        <v>20554</v>
      </c>
      <c r="AB2185" s="20" t="s">
        <v>69</v>
      </c>
      <c r="AC2185" s="20"/>
      <c r="AD2185" s="20"/>
      <c r="AE2185" s="20" t="s">
        <v>20555</v>
      </c>
      <c r="AF2185" s="20" t="s">
        <v>68</v>
      </c>
      <c r="AG2185" s="20" t="s">
        <v>20561</v>
      </c>
      <c r="AH2185" s="20"/>
      <c r="AI2185" s="20" t="s">
        <v>14887</v>
      </c>
      <c r="AJ2185" s="20" t="s">
        <v>14238</v>
      </c>
      <c r="AK2185" s="20" t="s">
        <v>14283</v>
      </c>
      <c r="AL2185" s="20"/>
      <c r="AM2185" s="20" t="s">
        <v>14910</v>
      </c>
      <c r="AN2185" s="20" t="s">
        <v>105</v>
      </c>
      <c r="AO2185" s="20"/>
    </row>
    <row r="2186" spans="1:41" x14ac:dyDescent="0.2">
      <c r="A2186" s="20" t="s">
        <v>3858</v>
      </c>
      <c r="B2186" s="20" t="s">
        <v>20547</v>
      </c>
      <c r="C2186" s="20" t="s">
        <v>18338</v>
      </c>
      <c r="D2186" s="20" t="s">
        <v>571</v>
      </c>
      <c r="E2186" s="20" t="s">
        <v>3861</v>
      </c>
      <c r="F2186" s="20" t="s">
        <v>3860</v>
      </c>
      <c r="G2186" s="20" t="s">
        <v>20548</v>
      </c>
      <c r="H2186" s="20" t="s">
        <v>15216</v>
      </c>
      <c r="I2186" s="20" t="s">
        <v>20549</v>
      </c>
      <c r="J2186" s="20" t="s">
        <v>102</v>
      </c>
      <c r="K2186" s="20" t="s">
        <v>14696</v>
      </c>
      <c r="L2186" s="20" t="s">
        <v>20550</v>
      </c>
      <c r="M2186" s="20"/>
      <c r="N2186" s="20" t="s">
        <v>110</v>
      </c>
      <c r="O2186" s="20" t="s">
        <v>14772</v>
      </c>
      <c r="P2186" s="20" t="s">
        <v>14787</v>
      </c>
      <c r="Q2186" s="20"/>
      <c r="R2186" s="20"/>
      <c r="S2186" s="20" t="s">
        <v>20551</v>
      </c>
      <c r="T2186" s="20" t="s">
        <v>14790</v>
      </c>
      <c r="U2186" s="20" t="s">
        <v>20562</v>
      </c>
      <c r="V2186" s="20" t="s">
        <v>20563</v>
      </c>
      <c r="W2186" s="20"/>
      <c r="X2186" s="20"/>
      <c r="Y2186" s="20" t="s">
        <v>69</v>
      </c>
      <c r="Z2186" s="20"/>
      <c r="AA2186" s="20" t="s">
        <v>20554</v>
      </c>
      <c r="AB2186" s="20" t="s">
        <v>69</v>
      </c>
      <c r="AC2186" s="20"/>
      <c r="AD2186" s="20"/>
      <c r="AE2186" s="20" t="s">
        <v>20555</v>
      </c>
      <c r="AF2186" s="20" t="s">
        <v>68</v>
      </c>
      <c r="AG2186" s="20" t="s">
        <v>20561</v>
      </c>
      <c r="AH2186" s="20"/>
      <c r="AI2186" s="20" t="s">
        <v>14887</v>
      </c>
      <c r="AJ2186" s="20" t="s">
        <v>14238</v>
      </c>
      <c r="AK2186" s="20" t="s">
        <v>14283</v>
      </c>
      <c r="AL2186" s="20"/>
      <c r="AM2186" s="20" t="s">
        <v>14910</v>
      </c>
      <c r="AN2186" s="20" t="s">
        <v>105</v>
      </c>
      <c r="AO2186" s="20"/>
    </row>
    <row r="2187" spans="1:41" x14ac:dyDescent="0.2">
      <c r="A2187" s="20" t="s">
        <v>3858</v>
      </c>
      <c r="B2187" s="20" t="s">
        <v>20547</v>
      </c>
      <c r="C2187" s="20" t="s">
        <v>18338</v>
      </c>
      <c r="D2187" s="20" t="s">
        <v>571</v>
      </c>
      <c r="E2187" s="20" t="s">
        <v>3861</v>
      </c>
      <c r="F2187" s="20" t="s">
        <v>3860</v>
      </c>
      <c r="G2187" s="20" t="s">
        <v>20548</v>
      </c>
      <c r="H2187" s="20" t="s">
        <v>15216</v>
      </c>
      <c r="I2187" s="20" t="s">
        <v>20549</v>
      </c>
      <c r="J2187" s="20" t="s">
        <v>102</v>
      </c>
      <c r="K2187" s="20" t="s">
        <v>14696</v>
      </c>
      <c r="L2187" s="20" t="s">
        <v>20550</v>
      </c>
      <c r="M2187" s="20"/>
      <c r="N2187" s="20" t="s">
        <v>110</v>
      </c>
      <c r="O2187" s="20" t="s">
        <v>14772</v>
      </c>
      <c r="P2187" s="20" t="s">
        <v>14787</v>
      </c>
      <c r="Q2187" s="20"/>
      <c r="R2187" s="20"/>
      <c r="S2187" s="20" t="s">
        <v>20564</v>
      </c>
      <c r="T2187" s="20" t="s">
        <v>14762</v>
      </c>
      <c r="U2187" s="20" t="s">
        <v>20559</v>
      </c>
      <c r="V2187" s="20" t="s">
        <v>20565</v>
      </c>
      <c r="W2187" s="20"/>
      <c r="X2187" s="20"/>
      <c r="Y2187" s="20" t="s">
        <v>69</v>
      </c>
      <c r="Z2187" s="20"/>
      <c r="AA2187" s="20" t="s">
        <v>20554</v>
      </c>
      <c r="AB2187" s="20" t="s">
        <v>69</v>
      </c>
      <c r="AC2187" s="20"/>
      <c r="AD2187" s="20"/>
      <c r="AE2187" s="20" t="s">
        <v>20566</v>
      </c>
      <c r="AF2187" s="20" t="s">
        <v>69</v>
      </c>
      <c r="AG2187" s="20" t="s">
        <v>20567</v>
      </c>
      <c r="AH2187" s="20"/>
      <c r="AI2187" s="20"/>
      <c r="AJ2187" s="20" t="s">
        <v>14238</v>
      </c>
      <c r="AK2187" s="20" t="s">
        <v>14229</v>
      </c>
      <c r="AL2187" s="20"/>
      <c r="AM2187" s="20" t="s">
        <v>14910</v>
      </c>
      <c r="AN2187" s="20" t="s">
        <v>105</v>
      </c>
      <c r="AO2187" s="20"/>
    </row>
    <row r="2188" spans="1:41" x14ac:dyDescent="0.2">
      <c r="A2188" s="20" t="s">
        <v>3858</v>
      </c>
      <c r="B2188" s="20" t="s">
        <v>20547</v>
      </c>
      <c r="C2188" s="20" t="s">
        <v>18338</v>
      </c>
      <c r="D2188" s="20" t="s">
        <v>571</v>
      </c>
      <c r="E2188" s="20" t="s">
        <v>3861</v>
      </c>
      <c r="F2188" s="20" t="s">
        <v>3860</v>
      </c>
      <c r="G2188" s="20" t="s">
        <v>20548</v>
      </c>
      <c r="H2188" s="20" t="s">
        <v>15216</v>
      </c>
      <c r="I2188" s="20" t="s">
        <v>20549</v>
      </c>
      <c r="J2188" s="20" t="s">
        <v>102</v>
      </c>
      <c r="K2188" s="20" t="s">
        <v>14696</v>
      </c>
      <c r="L2188" s="20" t="s">
        <v>20550</v>
      </c>
      <c r="M2188" s="20"/>
      <c r="N2188" s="20" t="s">
        <v>110</v>
      </c>
      <c r="O2188" s="20" t="s">
        <v>14772</v>
      </c>
      <c r="P2188" s="20" t="s">
        <v>14787</v>
      </c>
      <c r="Q2188" s="20"/>
      <c r="R2188" s="20"/>
      <c r="S2188" s="20" t="s">
        <v>20564</v>
      </c>
      <c r="T2188" s="20" t="s">
        <v>14790</v>
      </c>
      <c r="U2188" s="20" t="s">
        <v>20562</v>
      </c>
      <c r="V2188" s="20" t="s">
        <v>20568</v>
      </c>
      <c r="W2188" s="20"/>
      <c r="X2188" s="20"/>
      <c r="Y2188" s="20" t="s">
        <v>69</v>
      </c>
      <c r="Z2188" s="20"/>
      <c r="AA2188" s="20" t="s">
        <v>20554</v>
      </c>
      <c r="AB2188" s="20" t="s">
        <v>69</v>
      </c>
      <c r="AC2188" s="20"/>
      <c r="AD2188" s="20"/>
      <c r="AE2188" s="20" t="s">
        <v>20566</v>
      </c>
      <c r="AF2188" s="20" t="s">
        <v>69</v>
      </c>
      <c r="AG2188" s="20" t="s">
        <v>20567</v>
      </c>
      <c r="AH2188" s="20"/>
      <c r="AI2188" s="20"/>
      <c r="AJ2188" s="20" t="s">
        <v>14238</v>
      </c>
      <c r="AK2188" s="20" t="s">
        <v>14229</v>
      </c>
      <c r="AL2188" s="20"/>
      <c r="AM2188" s="20" t="s">
        <v>14910</v>
      </c>
      <c r="AN2188" s="20" t="s">
        <v>105</v>
      </c>
      <c r="AO2188" s="20"/>
    </row>
    <row r="2189" spans="1:41" x14ac:dyDescent="0.2">
      <c r="A2189" s="20" t="s">
        <v>3858</v>
      </c>
      <c r="B2189" s="20" t="s">
        <v>20547</v>
      </c>
      <c r="C2189" s="20" t="s">
        <v>18338</v>
      </c>
      <c r="D2189" s="20" t="s">
        <v>571</v>
      </c>
      <c r="E2189" s="20" t="s">
        <v>3861</v>
      </c>
      <c r="F2189" s="20" t="s">
        <v>3860</v>
      </c>
      <c r="G2189" s="20" t="s">
        <v>20548</v>
      </c>
      <c r="H2189" s="20" t="s">
        <v>15216</v>
      </c>
      <c r="I2189" s="20" t="s">
        <v>20549</v>
      </c>
      <c r="J2189" s="20" t="s">
        <v>102</v>
      </c>
      <c r="K2189" s="20" t="s">
        <v>14696</v>
      </c>
      <c r="L2189" s="20" t="s">
        <v>20550</v>
      </c>
      <c r="M2189" s="20"/>
      <c r="N2189" s="20" t="s">
        <v>110</v>
      </c>
      <c r="O2189" s="20" t="s">
        <v>14772</v>
      </c>
      <c r="P2189" s="20" t="s">
        <v>14787</v>
      </c>
      <c r="Q2189" s="20"/>
      <c r="R2189" s="20"/>
      <c r="S2189" s="20" t="s">
        <v>20564</v>
      </c>
      <c r="T2189" s="20" t="s">
        <v>14762</v>
      </c>
      <c r="U2189" s="20" t="s">
        <v>20559</v>
      </c>
      <c r="V2189" s="20" t="s">
        <v>20569</v>
      </c>
      <c r="W2189" s="20"/>
      <c r="X2189" s="20"/>
      <c r="Y2189" s="20" t="s">
        <v>69</v>
      </c>
      <c r="Z2189" s="20"/>
      <c r="AA2189" s="20" t="s">
        <v>20554</v>
      </c>
      <c r="AB2189" s="20" t="s">
        <v>69</v>
      </c>
      <c r="AC2189" s="20"/>
      <c r="AD2189" s="20"/>
      <c r="AE2189" s="20" t="s">
        <v>20570</v>
      </c>
      <c r="AF2189" s="20" t="s">
        <v>69</v>
      </c>
      <c r="AG2189" s="20" t="s">
        <v>20571</v>
      </c>
      <c r="AH2189" s="20"/>
      <c r="AI2189" s="20"/>
      <c r="AJ2189" s="20" t="s">
        <v>14238</v>
      </c>
      <c r="AK2189" s="20" t="s">
        <v>14229</v>
      </c>
      <c r="AL2189" s="20"/>
      <c r="AM2189" s="20" t="s">
        <v>14910</v>
      </c>
      <c r="AN2189" s="20" t="s">
        <v>105</v>
      </c>
      <c r="AO2189" s="20"/>
    </row>
    <row r="2190" spans="1:41" x14ac:dyDescent="0.2">
      <c r="A2190" s="20" t="s">
        <v>3858</v>
      </c>
      <c r="B2190" s="20" t="s">
        <v>20547</v>
      </c>
      <c r="C2190" s="20" t="s">
        <v>18338</v>
      </c>
      <c r="D2190" s="20" t="s">
        <v>571</v>
      </c>
      <c r="E2190" s="20" t="s">
        <v>3861</v>
      </c>
      <c r="F2190" s="20" t="s">
        <v>3860</v>
      </c>
      <c r="G2190" s="20" t="s">
        <v>20548</v>
      </c>
      <c r="H2190" s="20" t="s">
        <v>15216</v>
      </c>
      <c r="I2190" s="20" t="s">
        <v>20549</v>
      </c>
      <c r="J2190" s="20" t="s">
        <v>102</v>
      </c>
      <c r="K2190" s="20" t="s">
        <v>14696</v>
      </c>
      <c r="L2190" s="20" t="s">
        <v>20550</v>
      </c>
      <c r="M2190" s="20"/>
      <c r="N2190" s="20" t="s">
        <v>110</v>
      </c>
      <c r="O2190" s="20" t="s">
        <v>14772</v>
      </c>
      <c r="P2190" s="20" t="s">
        <v>14787</v>
      </c>
      <c r="Q2190" s="20"/>
      <c r="R2190" s="20"/>
      <c r="S2190" s="20" t="s">
        <v>20564</v>
      </c>
      <c r="T2190" s="20" t="s">
        <v>14790</v>
      </c>
      <c r="U2190" s="20" t="s">
        <v>20562</v>
      </c>
      <c r="V2190" s="20" t="s">
        <v>20572</v>
      </c>
      <c r="W2190" s="20"/>
      <c r="X2190" s="20"/>
      <c r="Y2190" s="20" t="s">
        <v>69</v>
      </c>
      <c r="Z2190" s="20"/>
      <c r="AA2190" s="20" t="s">
        <v>20554</v>
      </c>
      <c r="AB2190" s="20" t="s">
        <v>69</v>
      </c>
      <c r="AC2190" s="20"/>
      <c r="AD2190" s="20"/>
      <c r="AE2190" s="20" t="s">
        <v>20570</v>
      </c>
      <c r="AF2190" s="20" t="s">
        <v>69</v>
      </c>
      <c r="AG2190" s="20" t="s">
        <v>20571</v>
      </c>
      <c r="AH2190" s="20"/>
      <c r="AI2190" s="20"/>
      <c r="AJ2190" s="20" t="s">
        <v>14238</v>
      </c>
      <c r="AK2190" s="20" t="s">
        <v>14229</v>
      </c>
      <c r="AL2190" s="20"/>
      <c r="AM2190" s="20" t="s">
        <v>14910</v>
      </c>
      <c r="AN2190" s="20" t="s">
        <v>105</v>
      </c>
      <c r="AO2190" s="20"/>
    </row>
    <row r="2191" spans="1:41" x14ac:dyDescent="0.2">
      <c r="A2191" s="20" t="s">
        <v>3858</v>
      </c>
      <c r="B2191" s="20" t="s">
        <v>20547</v>
      </c>
      <c r="C2191" s="20" t="s">
        <v>18338</v>
      </c>
      <c r="D2191" s="20" t="s">
        <v>571</v>
      </c>
      <c r="E2191" s="20" t="s">
        <v>3861</v>
      </c>
      <c r="F2191" s="20" t="s">
        <v>3860</v>
      </c>
      <c r="G2191" s="20" t="s">
        <v>20548</v>
      </c>
      <c r="H2191" s="20" t="s">
        <v>15216</v>
      </c>
      <c r="I2191" s="20" t="s">
        <v>20549</v>
      </c>
      <c r="J2191" s="20" t="s">
        <v>102</v>
      </c>
      <c r="K2191" s="20" t="s">
        <v>14696</v>
      </c>
      <c r="L2191" s="20" t="s">
        <v>20550</v>
      </c>
      <c r="M2191" s="20"/>
      <c r="N2191" s="20" t="s">
        <v>110</v>
      </c>
      <c r="O2191" s="20" t="s">
        <v>14772</v>
      </c>
      <c r="P2191" s="20" t="s">
        <v>14787</v>
      </c>
      <c r="Q2191" s="20"/>
      <c r="R2191" s="20"/>
      <c r="S2191" s="20" t="s">
        <v>20564</v>
      </c>
      <c r="T2191" s="20" t="s">
        <v>14762</v>
      </c>
      <c r="U2191" s="20" t="s">
        <v>20559</v>
      </c>
      <c r="V2191" s="20" t="s">
        <v>20573</v>
      </c>
      <c r="W2191" s="20"/>
      <c r="X2191" s="20"/>
      <c r="Y2191" s="20" t="s">
        <v>69</v>
      </c>
      <c r="Z2191" s="20"/>
      <c r="AA2191" s="20" t="s">
        <v>20554</v>
      </c>
      <c r="AB2191" s="20" t="s">
        <v>69</v>
      </c>
      <c r="AC2191" s="20"/>
      <c r="AD2191" s="20"/>
      <c r="AE2191" s="20" t="s">
        <v>20574</v>
      </c>
      <c r="AF2191" s="20" t="s">
        <v>69</v>
      </c>
      <c r="AG2191" s="20" t="s">
        <v>20575</v>
      </c>
      <c r="AH2191" s="20"/>
      <c r="AI2191" s="20"/>
      <c r="AJ2191" s="20" t="s">
        <v>14238</v>
      </c>
      <c r="AK2191" s="20" t="s">
        <v>14229</v>
      </c>
      <c r="AL2191" s="20"/>
      <c r="AM2191" s="20" t="s">
        <v>14910</v>
      </c>
      <c r="AN2191" s="20" t="s">
        <v>105</v>
      </c>
      <c r="AO2191" s="20"/>
    </row>
    <row r="2192" spans="1:41" x14ac:dyDescent="0.2">
      <c r="A2192" s="20" t="s">
        <v>3858</v>
      </c>
      <c r="B2192" s="20" t="s">
        <v>20547</v>
      </c>
      <c r="C2192" s="20" t="s">
        <v>18338</v>
      </c>
      <c r="D2192" s="20" t="s">
        <v>571</v>
      </c>
      <c r="E2192" s="20" t="s">
        <v>3861</v>
      </c>
      <c r="F2192" s="20" t="s">
        <v>3860</v>
      </c>
      <c r="G2192" s="20" t="s">
        <v>20548</v>
      </c>
      <c r="H2192" s="20" t="s">
        <v>15216</v>
      </c>
      <c r="I2192" s="20" t="s">
        <v>20549</v>
      </c>
      <c r="J2192" s="20" t="s">
        <v>102</v>
      </c>
      <c r="K2192" s="20" t="s">
        <v>14696</v>
      </c>
      <c r="L2192" s="20" t="s">
        <v>20550</v>
      </c>
      <c r="M2192" s="20"/>
      <c r="N2192" s="20" t="s">
        <v>110</v>
      </c>
      <c r="O2192" s="20" t="s">
        <v>14772</v>
      </c>
      <c r="P2192" s="20" t="s">
        <v>14787</v>
      </c>
      <c r="Q2192" s="20"/>
      <c r="R2192" s="20"/>
      <c r="S2192" s="20" t="s">
        <v>20564</v>
      </c>
      <c r="T2192" s="20" t="s">
        <v>14790</v>
      </c>
      <c r="U2192" s="20" t="s">
        <v>20562</v>
      </c>
      <c r="V2192" s="20" t="s">
        <v>20576</v>
      </c>
      <c r="W2192" s="20"/>
      <c r="X2192" s="20"/>
      <c r="Y2192" s="20" t="s">
        <v>69</v>
      </c>
      <c r="Z2192" s="20"/>
      <c r="AA2192" s="20" t="s">
        <v>20554</v>
      </c>
      <c r="AB2192" s="20" t="s">
        <v>69</v>
      </c>
      <c r="AC2192" s="20"/>
      <c r="AD2192" s="20"/>
      <c r="AE2192" s="20" t="s">
        <v>20574</v>
      </c>
      <c r="AF2192" s="20" t="s">
        <v>69</v>
      </c>
      <c r="AG2192" s="20" t="s">
        <v>20575</v>
      </c>
      <c r="AH2192" s="20"/>
      <c r="AI2192" s="20"/>
      <c r="AJ2192" s="20" t="s">
        <v>14238</v>
      </c>
      <c r="AK2192" s="20" t="s">
        <v>14229</v>
      </c>
      <c r="AL2192" s="20"/>
      <c r="AM2192" s="20" t="s">
        <v>14910</v>
      </c>
      <c r="AN2192" s="20" t="s">
        <v>105</v>
      </c>
      <c r="AO2192" s="20"/>
    </row>
    <row r="2193" spans="1:41" x14ac:dyDescent="0.2">
      <c r="A2193" s="20" t="s">
        <v>3936</v>
      </c>
      <c r="B2193" s="20" t="s">
        <v>20577</v>
      </c>
      <c r="C2193" s="20" t="s">
        <v>17054</v>
      </c>
      <c r="D2193" s="20" t="s">
        <v>571</v>
      </c>
      <c r="E2193" s="20" t="s">
        <v>3938</v>
      </c>
      <c r="F2193" s="20" t="s">
        <v>1228</v>
      </c>
      <c r="G2193" s="20" t="s">
        <v>20578</v>
      </c>
      <c r="H2193" s="20" t="s">
        <v>14757</v>
      </c>
      <c r="I2193" s="20" t="s">
        <v>20579</v>
      </c>
      <c r="J2193" s="20" t="s">
        <v>102</v>
      </c>
      <c r="K2193" s="20" t="s">
        <v>14732</v>
      </c>
      <c r="L2193" s="20" t="s">
        <v>20580</v>
      </c>
      <c r="M2193" s="20"/>
      <c r="N2193" s="20" t="s">
        <v>15258</v>
      </c>
      <c r="O2193" s="20" t="s">
        <v>14772</v>
      </c>
      <c r="P2193" s="20" t="s">
        <v>14700</v>
      </c>
      <c r="Q2193" s="20"/>
      <c r="R2193" s="20"/>
      <c r="S2193" s="20" t="s">
        <v>20581</v>
      </c>
      <c r="T2193" s="20" t="s">
        <v>14762</v>
      </c>
      <c r="U2193" s="20" t="s">
        <v>20582</v>
      </c>
      <c r="V2193" s="20" t="s">
        <v>20583</v>
      </c>
      <c r="W2193" s="20"/>
      <c r="X2193" s="20"/>
      <c r="Y2193" s="20" t="s">
        <v>69</v>
      </c>
      <c r="Z2193" s="20"/>
      <c r="AA2193" s="20" t="s">
        <v>20584</v>
      </c>
      <c r="AB2193" s="20" t="s">
        <v>69</v>
      </c>
      <c r="AC2193" s="20" t="s">
        <v>68</v>
      </c>
      <c r="AD2193" s="20" t="s">
        <v>68</v>
      </c>
      <c r="AE2193" s="20" t="s">
        <v>20585</v>
      </c>
      <c r="AF2193" s="20" t="s">
        <v>69</v>
      </c>
      <c r="AG2193" s="20" t="s">
        <v>20586</v>
      </c>
      <c r="AH2193" s="20"/>
      <c r="AI2193" s="20" t="s">
        <v>14887</v>
      </c>
      <c r="AJ2193" s="20" t="s">
        <v>14283</v>
      </c>
      <c r="AK2193" s="20" t="s">
        <v>14223</v>
      </c>
      <c r="AL2193" s="20"/>
      <c r="AM2193" s="20" t="s">
        <v>14910</v>
      </c>
      <c r="AN2193" s="20" t="s">
        <v>105</v>
      </c>
      <c r="AO2193" s="20"/>
    </row>
    <row r="2194" spans="1:41" x14ac:dyDescent="0.2">
      <c r="A2194" s="20" t="s">
        <v>3936</v>
      </c>
      <c r="B2194" s="20" t="s">
        <v>20577</v>
      </c>
      <c r="C2194" s="20" t="s">
        <v>17054</v>
      </c>
      <c r="D2194" s="20" t="s">
        <v>571</v>
      </c>
      <c r="E2194" s="20" t="s">
        <v>3938</v>
      </c>
      <c r="F2194" s="20" t="s">
        <v>1228</v>
      </c>
      <c r="G2194" s="20" t="s">
        <v>20578</v>
      </c>
      <c r="H2194" s="20" t="s">
        <v>14757</v>
      </c>
      <c r="I2194" s="20" t="s">
        <v>20579</v>
      </c>
      <c r="J2194" s="20" t="s">
        <v>102</v>
      </c>
      <c r="K2194" s="20" t="s">
        <v>14732</v>
      </c>
      <c r="L2194" s="20" t="s">
        <v>20580</v>
      </c>
      <c r="M2194" s="20"/>
      <c r="N2194" s="20" t="s">
        <v>15258</v>
      </c>
      <c r="O2194" s="20" t="s">
        <v>14772</v>
      </c>
      <c r="P2194" s="20" t="s">
        <v>14700</v>
      </c>
      <c r="Q2194" s="20"/>
      <c r="R2194" s="20"/>
      <c r="S2194" s="20" t="s">
        <v>20581</v>
      </c>
      <c r="T2194" s="20" t="s">
        <v>14790</v>
      </c>
      <c r="U2194" s="20" t="s">
        <v>20587</v>
      </c>
      <c r="V2194" s="20" t="s">
        <v>20588</v>
      </c>
      <c r="W2194" s="20"/>
      <c r="X2194" s="20"/>
      <c r="Y2194" s="20" t="s">
        <v>69</v>
      </c>
      <c r="Z2194" s="20"/>
      <c r="AA2194" s="20" t="s">
        <v>20584</v>
      </c>
      <c r="AB2194" s="20" t="s">
        <v>69</v>
      </c>
      <c r="AC2194" s="20" t="s">
        <v>68</v>
      </c>
      <c r="AD2194" s="20" t="s">
        <v>68</v>
      </c>
      <c r="AE2194" s="20" t="s">
        <v>20585</v>
      </c>
      <c r="AF2194" s="20" t="s">
        <v>69</v>
      </c>
      <c r="AG2194" s="20" t="s">
        <v>20586</v>
      </c>
      <c r="AH2194" s="20"/>
      <c r="AI2194" s="20" t="s">
        <v>14887</v>
      </c>
      <c r="AJ2194" s="20" t="s">
        <v>14283</v>
      </c>
      <c r="AK2194" s="20" t="s">
        <v>14223</v>
      </c>
      <c r="AL2194" s="20"/>
      <c r="AM2194" s="20" t="s">
        <v>14910</v>
      </c>
      <c r="AN2194" s="20" t="s">
        <v>105</v>
      </c>
      <c r="AO2194" s="20"/>
    </row>
    <row r="2195" spans="1:41" x14ac:dyDescent="0.2">
      <c r="A2195" s="20" t="s">
        <v>3936</v>
      </c>
      <c r="B2195" s="20" t="s">
        <v>20577</v>
      </c>
      <c r="C2195" s="20" t="s">
        <v>17054</v>
      </c>
      <c r="D2195" s="20" t="s">
        <v>571</v>
      </c>
      <c r="E2195" s="20" t="s">
        <v>3938</v>
      </c>
      <c r="F2195" s="20" t="s">
        <v>1228</v>
      </c>
      <c r="G2195" s="20" t="s">
        <v>20578</v>
      </c>
      <c r="H2195" s="20" t="s">
        <v>14757</v>
      </c>
      <c r="I2195" s="20" t="s">
        <v>20579</v>
      </c>
      <c r="J2195" s="20" t="s">
        <v>102</v>
      </c>
      <c r="K2195" s="20" t="s">
        <v>14732</v>
      </c>
      <c r="L2195" s="20" t="s">
        <v>20580</v>
      </c>
      <c r="M2195" s="20"/>
      <c r="N2195" s="20" t="s">
        <v>15258</v>
      </c>
      <c r="O2195" s="20" t="s">
        <v>14772</v>
      </c>
      <c r="P2195" s="20" t="s">
        <v>14700</v>
      </c>
      <c r="Q2195" s="20"/>
      <c r="R2195" s="20"/>
      <c r="S2195" s="20" t="s">
        <v>20581</v>
      </c>
      <c r="T2195" s="20" t="s">
        <v>14762</v>
      </c>
      <c r="U2195" s="20" t="s">
        <v>17953</v>
      </c>
      <c r="V2195" s="20" t="s">
        <v>20589</v>
      </c>
      <c r="W2195" s="20"/>
      <c r="X2195" s="20"/>
      <c r="Y2195" s="20" t="s">
        <v>69</v>
      </c>
      <c r="Z2195" s="20"/>
      <c r="AA2195" s="20" t="s">
        <v>20584</v>
      </c>
      <c r="AB2195" s="20" t="s">
        <v>69</v>
      </c>
      <c r="AC2195" s="20" t="s">
        <v>68</v>
      </c>
      <c r="AD2195" s="20" t="s">
        <v>68</v>
      </c>
      <c r="AE2195" s="20" t="s">
        <v>20590</v>
      </c>
      <c r="AF2195" s="20" t="s">
        <v>69</v>
      </c>
      <c r="AG2195" s="20" t="s">
        <v>20591</v>
      </c>
      <c r="AH2195" s="20"/>
      <c r="AI2195" s="20" t="s">
        <v>14887</v>
      </c>
      <c r="AJ2195" s="20" t="s">
        <v>14283</v>
      </c>
      <c r="AK2195" s="20" t="s">
        <v>14223</v>
      </c>
      <c r="AL2195" s="20"/>
      <c r="AM2195" s="20" t="s">
        <v>14910</v>
      </c>
      <c r="AN2195" s="20" t="s">
        <v>105</v>
      </c>
      <c r="AO2195" s="20"/>
    </row>
    <row r="2196" spans="1:41" x14ac:dyDescent="0.2">
      <c r="A2196" s="20" t="s">
        <v>3936</v>
      </c>
      <c r="B2196" s="20" t="s">
        <v>20577</v>
      </c>
      <c r="C2196" s="20" t="s">
        <v>17054</v>
      </c>
      <c r="D2196" s="20" t="s">
        <v>571</v>
      </c>
      <c r="E2196" s="20" t="s">
        <v>3938</v>
      </c>
      <c r="F2196" s="20" t="s">
        <v>1228</v>
      </c>
      <c r="G2196" s="20" t="s">
        <v>20578</v>
      </c>
      <c r="H2196" s="20" t="s">
        <v>14757</v>
      </c>
      <c r="I2196" s="20" t="s">
        <v>20579</v>
      </c>
      <c r="J2196" s="20" t="s">
        <v>102</v>
      </c>
      <c r="K2196" s="20" t="s">
        <v>14732</v>
      </c>
      <c r="L2196" s="20" t="s">
        <v>20580</v>
      </c>
      <c r="M2196" s="20"/>
      <c r="N2196" s="20" t="s">
        <v>15258</v>
      </c>
      <c r="O2196" s="20" t="s">
        <v>14772</v>
      </c>
      <c r="P2196" s="20" t="s">
        <v>14700</v>
      </c>
      <c r="Q2196" s="20"/>
      <c r="R2196" s="20"/>
      <c r="S2196" s="20" t="s">
        <v>20581</v>
      </c>
      <c r="T2196" s="20" t="s">
        <v>14790</v>
      </c>
      <c r="U2196" s="20" t="s">
        <v>20592</v>
      </c>
      <c r="V2196" s="20" t="s">
        <v>20593</v>
      </c>
      <c r="W2196" s="20"/>
      <c r="X2196" s="20"/>
      <c r="Y2196" s="20" t="s">
        <v>69</v>
      </c>
      <c r="Z2196" s="20"/>
      <c r="AA2196" s="20" t="s">
        <v>20584</v>
      </c>
      <c r="AB2196" s="20" t="s">
        <v>69</v>
      </c>
      <c r="AC2196" s="20" t="s">
        <v>68</v>
      </c>
      <c r="AD2196" s="20" t="s">
        <v>68</v>
      </c>
      <c r="AE2196" s="20" t="s">
        <v>20590</v>
      </c>
      <c r="AF2196" s="20" t="s">
        <v>69</v>
      </c>
      <c r="AG2196" s="20" t="s">
        <v>20591</v>
      </c>
      <c r="AH2196" s="20"/>
      <c r="AI2196" s="20" t="s">
        <v>14887</v>
      </c>
      <c r="AJ2196" s="20" t="s">
        <v>14283</v>
      </c>
      <c r="AK2196" s="20" t="s">
        <v>14223</v>
      </c>
      <c r="AL2196" s="20"/>
      <c r="AM2196" s="20" t="s">
        <v>14910</v>
      </c>
      <c r="AN2196" s="20" t="s">
        <v>105</v>
      </c>
      <c r="AO2196" s="20"/>
    </row>
    <row r="2197" spans="1:41" x14ac:dyDescent="0.2">
      <c r="A2197" s="20" t="s">
        <v>3936</v>
      </c>
      <c r="B2197" s="20" t="s">
        <v>20577</v>
      </c>
      <c r="C2197" s="20" t="s">
        <v>17054</v>
      </c>
      <c r="D2197" s="20" t="s">
        <v>571</v>
      </c>
      <c r="E2197" s="20" t="s">
        <v>3938</v>
      </c>
      <c r="F2197" s="20" t="s">
        <v>1228</v>
      </c>
      <c r="G2197" s="20" t="s">
        <v>20578</v>
      </c>
      <c r="H2197" s="20" t="s">
        <v>14757</v>
      </c>
      <c r="I2197" s="20" t="s">
        <v>20579</v>
      </c>
      <c r="J2197" s="20" t="s">
        <v>102</v>
      </c>
      <c r="K2197" s="20" t="s">
        <v>14732</v>
      </c>
      <c r="L2197" s="20" t="s">
        <v>20580</v>
      </c>
      <c r="M2197" s="20"/>
      <c r="N2197" s="20" t="s">
        <v>15258</v>
      </c>
      <c r="O2197" s="20" t="s">
        <v>14772</v>
      </c>
      <c r="P2197" s="20" t="s">
        <v>14700</v>
      </c>
      <c r="Q2197" s="20"/>
      <c r="R2197" s="20"/>
      <c r="S2197" s="20" t="s">
        <v>20581</v>
      </c>
      <c r="T2197" s="20" t="s">
        <v>14762</v>
      </c>
      <c r="U2197" s="20" t="s">
        <v>20594</v>
      </c>
      <c r="V2197" s="20" t="s">
        <v>20595</v>
      </c>
      <c r="W2197" s="20"/>
      <c r="X2197" s="20"/>
      <c r="Y2197" s="20" t="s">
        <v>69</v>
      </c>
      <c r="Z2197" s="20"/>
      <c r="AA2197" s="20" t="s">
        <v>20584</v>
      </c>
      <c r="AB2197" s="20" t="s">
        <v>69</v>
      </c>
      <c r="AC2197" s="20" t="s">
        <v>68</v>
      </c>
      <c r="AD2197" s="20" t="s">
        <v>68</v>
      </c>
      <c r="AE2197" s="20" t="s">
        <v>20596</v>
      </c>
      <c r="AF2197" s="20" t="s">
        <v>68</v>
      </c>
      <c r="AG2197" s="20" t="s">
        <v>20597</v>
      </c>
      <c r="AH2197" s="20"/>
      <c r="AI2197" s="20" t="s">
        <v>14887</v>
      </c>
      <c r="AJ2197" s="20" t="s">
        <v>14283</v>
      </c>
      <c r="AK2197" s="20" t="s">
        <v>14223</v>
      </c>
      <c r="AL2197" s="20"/>
      <c r="AM2197" s="20" t="s">
        <v>14910</v>
      </c>
      <c r="AN2197" s="20" t="s">
        <v>105</v>
      </c>
      <c r="AO2197" s="20"/>
    </row>
    <row r="2198" spans="1:41" x14ac:dyDescent="0.2">
      <c r="A2198" s="20" t="s">
        <v>3936</v>
      </c>
      <c r="B2198" s="20" t="s">
        <v>20577</v>
      </c>
      <c r="C2198" s="20" t="s">
        <v>17054</v>
      </c>
      <c r="D2198" s="20" t="s">
        <v>571</v>
      </c>
      <c r="E2198" s="20" t="s">
        <v>3938</v>
      </c>
      <c r="F2198" s="20" t="s">
        <v>1228</v>
      </c>
      <c r="G2198" s="20" t="s">
        <v>20578</v>
      </c>
      <c r="H2198" s="20" t="s">
        <v>14757</v>
      </c>
      <c r="I2198" s="20" t="s">
        <v>20579</v>
      </c>
      <c r="J2198" s="20" t="s">
        <v>102</v>
      </c>
      <c r="K2198" s="20" t="s">
        <v>14732</v>
      </c>
      <c r="L2198" s="20" t="s">
        <v>20580</v>
      </c>
      <c r="M2198" s="20"/>
      <c r="N2198" s="20" t="s">
        <v>15258</v>
      </c>
      <c r="O2198" s="20" t="s">
        <v>14772</v>
      </c>
      <c r="P2198" s="20" t="s">
        <v>14700</v>
      </c>
      <c r="Q2198" s="20"/>
      <c r="R2198" s="20"/>
      <c r="S2198" s="20" t="s">
        <v>20581</v>
      </c>
      <c r="T2198" s="20" t="s">
        <v>14790</v>
      </c>
      <c r="U2198" s="20" t="s">
        <v>20598</v>
      </c>
      <c r="V2198" s="20" t="s">
        <v>20599</v>
      </c>
      <c r="W2198" s="20"/>
      <c r="X2198" s="20"/>
      <c r="Y2198" s="20" t="s">
        <v>69</v>
      </c>
      <c r="Z2198" s="20"/>
      <c r="AA2198" s="20" t="s">
        <v>20584</v>
      </c>
      <c r="AB2198" s="20" t="s">
        <v>69</v>
      </c>
      <c r="AC2198" s="20" t="s">
        <v>68</v>
      </c>
      <c r="AD2198" s="20" t="s">
        <v>68</v>
      </c>
      <c r="AE2198" s="20" t="s">
        <v>20596</v>
      </c>
      <c r="AF2198" s="20" t="s">
        <v>68</v>
      </c>
      <c r="AG2198" s="20" t="s">
        <v>20597</v>
      </c>
      <c r="AH2198" s="20"/>
      <c r="AI2198" s="20" t="s">
        <v>14887</v>
      </c>
      <c r="AJ2198" s="20" t="s">
        <v>14283</v>
      </c>
      <c r="AK2198" s="20" t="s">
        <v>14223</v>
      </c>
      <c r="AL2198" s="20"/>
      <c r="AM2198" s="20" t="s">
        <v>14910</v>
      </c>
      <c r="AN2198" s="20" t="s">
        <v>105</v>
      </c>
      <c r="AO2198" s="20"/>
    </row>
    <row r="2199" spans="1:41" x14ac:dyDescent="0.2">
      <c r="A2199" s="20" t="s">
        <v>3936</v>
      </c>
      <c r="B2199" s="20" t="s">
        <v>20577</v>
      </c>
      <c r="C2199" s="20" t="s">
        <v>17054</v>
      </c>
      <c r="D2199" s="20" t="s">
        <v>571</v>
      </c>
      <c r="E2199" s="20" t="s">
        <v>3938</v>
      </c>
      <c r="F2199" s="20" t="s">
        <v>1228</v>
      </c>
      <c r="G2199" s="20" t="s">
        <v>20578</v>
      </c>
      <c r="H2199" s="20" t="s">
        <v>14757</v>
      </c>
      <c r="I2199" s="20" t="s">
        <v>20579</v>
      </c>
      <c r="J2199" s="20" t="s">
        <v>102</v>
      </c>
      <c r="K2199" s="20" t="s">
        <v>14732</v>
      </c>
      <c r="L2199" s="20" t="s">
        <v>20600</v>
      </c>
      <c r="M2199" s="20"/>
      <c r="N2199" s="20" t="s">
        <v>14786</v>
      </c>
      <c r="O2199" s="20" t="s">
        <v>14772</v>
      </c>
      <c r="P2199" s="20" t="s">
        <v>14700</v>
      </c>
      <c r="Q2199" s="20"/>
      <c r="R2199" s="20"/>
      <c r="S2199" s="20" t="s">
        <v>20581</v>
      </c>
      <c r="T2199" s="20" t="s">
        <v>14762</v>
      </c>
      <c r="U2199" s="20" t="s">
        <v>20601</v>
      </c>
      <c r="V2199" s="20" t="s">
        <v>20602</v>
      </c>
      <c r="W2199" s="20"/>
      <c r="X2199" s="20"/>
      <c r="Y2199" s="20" t="s">
        <v>69</v>
      </c>
      <c r="Z2199" s="20"/>
      <c r="AA2199" s="20" t="s">
        <v>20584</v>
      </c>
      <c r="AB2199" s="20" t="s">
        <v>69</v>
      </c>
      <c r="AC2199" s="20" t="s">
        <v>68</v>
      </c>
      <c r="AD2199" s="20" t="s">
        <v>68</v>
      </c>
      <c r="AE2199" s="20" t="s">
        <v>20603</v>
      </c>
      <c r="AF2199" s="20" t="s">
        <v>69</v>
      </c>
      <c r="AG2199" s="20" t="s">
        <v>20604</v>
      </c>
      <c r="AH2199" s="20"/>
      <c r="AI2199" s="20" t="s">
        <v>14887</v>
      </c>
      <c r="AJ2199" s="20" t="s">
        <v>14283</v>
      </c>
      <c r="AK2199" s="20" t="s">
        <v>14223</v>
      </c>
      <c r="AL2199" s="20"/>
      <c r="AM2199" s="20" t="s">
        <v>14910</v>
      </c>
      <c r="AN2199" s="20" t="s">
        <v>105</v>
      </c>
      <c r="AO2199" s="20"/>
    </row>
    <row r="2200" spans="1:41" x14ac:dyDescent="0.2">
      <c r="A2200" s="20" t="s">
        <v>3936</v>
      </c>
      <c r="B2200" s="20" t="s">
        <v>20577</v>
      </c>
      <c r="C2200" s="20" t="s">
        <v>17054</v>
      </c>
      <c r="D2200" s="20" t="s">
        <v>571</v>
      </c>
      <c r="E2200" s="20" t="s">
        <v>3938</v>
      </c>
      <c r="F2200" s="20" t="s">
        <v>1228</v>
      </c>
      <c r="G2200" s="20" t="s">
        <v>20578</v>
      </c>
      <c r="H2200" s="20" t="s">
        <v>14757</v>
      </c>
      <c r="I2200" s="20" t="s">
        <v>20579</v>
      </c>
      <c r="J2200" s="20" t="s">
        <v>102</v>
      </c>
      <c r="K2200" s="20" t="s">
        <v>14732</v>
      </c>
      <c r="L2200" s="20" t="s">
        <v>20600</v>
      </c>
      <c r="M2200" s="20"/>
      <c r="N2200" s="20" t="s">
        <v>14786</v>
      </c>
      <c r="O2200" s="20" t="s">
        <v>14772</v>
      </c>
      <c r="P2200" s="20" t="s">
        <v>14700</v>
      </c>
      <c r="Q2200" s="20"/>
      <c r="R2200" s="20"/>
      <c r="S2200" s="20" t="s">
        <v>20581</v>
      </c>
      <c r="T2200" s="20" t="s">
        <v>14790</v>
      </c>
      <c r="U2200" s="20" t="s">
        <v>20605</v>
      </c>
      <c r="V2200" s="20" t="s">
        <v>20606</v>
      </c>
      <c r="W2200" s="20"/>
      <c r="X2200" s="20"/>
      <c r="Y2200" s="20" t="s">
        <v>69</v>
      </c>
      <c r="Z2200" s="20"/>
      <c r="AA2200" s="20" t="s">
        <v>20584</v>
      </c>
      <c r="AB2200" s="20" t="s">
        <v>69</v>
      </c>
      <c r="AC2200" s="20" t="s">
        <v>68</v>
      </c>
      <c r="AD2200" s="20" t="s">
        <v>68</v>
      </c>
      <c r="AE2200" s="20" t="s">
        <v>20603</v>
      </c>
      <c r="AF2200" s="20" t="s">
        <v>69</v>
      </c>
      <c r="AG2200" s="20" t="s">
        <v>20604</v>
      </c>
      <c r="AH2200" s="20"/>
      <c r="AI2200" s="20" t="s">
        <v>14887</v>
      </c>
      <c r="AJ2200" s="20" t="s">
        <v>14283</v>
      </c>
      <c r="AK2200" s="20" t="s">
        <v>14223</v>
      </c>
      <c r="AL2200" s="20"/>
      <c r="AM2200" s="20" t="s">
        <v>14910</v>
      </c>
      <c r="AN2200" s="20" t="s">
        <v>105</v>
      </c>
      <c r="AO2200" s="20"/>
    </row>
    <row r="2201" spans="1:41" x14ac:dyDescent="0.2">
      <c r="A2201" s="20" t="s">
        <v>3936</v>
      </c>
      <c r="B2201" s="20" t="s">
        <v>20577</v>
      </c>
      <c r="C2201" s="20" t="s">
        <v>17054</v>
      </c>
      <c r="D2201" s="20" t="s">
        <v>571</v>
      </c>
      <c r="E2201" s="20" t="s">
        <v>3938</v>
      </c>
      <c r="F2201" s="20" t="s">
        <v>1228</v>
      </c>
      <c r="G2201" s="20" t="s">
        <v>20578</v>
      </c>
      <c r="H2201" s="20" t="s">
        <v>14757</v>
      </c>
      <c r="I2201" s="20" t="s">
        <v>20579</v>
      </c>
      <c r="J2201" s="20" t="s">
        <v>102</v>
      </c>
      <c r="K2201" s="20" t="s">
        <v>14732</v>
      </c>
      <c r="L2201" s="20" t="s">
        <v>20600</v>
      </c>
      <c r="M2201" s="20"/>
      <c r="N2201" s="20" t="s">
        <v>14786</v>
      </c>
      <c r="O2201" s="20" t="s">
        <v>14772</v>
      </c>
      <c r="P2201" s="20" t="s">
        <v>14700</v>
      </c>
      <c r="Q2201" s="20"/>
      <c r="R2201" s="20"/>
      <c r="S2201" s="20" t="s">
        <v>20581</v>
      </c>
      <c r="T2201" s="20" t="s">
        <v>14762</v>
      </c>
      <c r="U2201" s="20" t="s">
        <v>20607</v>
      </c>
      <c r="V2201" s="20" t="s">
        <v>20608</v>
      </c>
      <c r="W2201" s="20"/>
      <c r="X2201" s="20"/>
      <c r="Y2201" s="20" t="s">
        <v>69</v>
      </c>
      <c r="Z2201" s="20"/>
      <c r="AA2201" s="20" t="s">
        <v>20584</v>
      </c>
      <c r="AB2201" s="20" t="s">
        <v>69</v>
      </c>
      <c r="AC2201" s="20" t="s">
        <v>68</v>
      </c>
      <c r="AD2201" s="20" t="s">
        <v>68</v>
      </c>
      <c r="AE2201" s="20" t="s">
        <v>20609</v>
      </c>
      <c r="AF2201" s="20" t="s">
        <v>69</v>
      </c>
      <c r="AG2201" s="20" t="s">
        <v>20610</v>
      </c>
      <c r="AH2201" s="20"/>
      <c r="AI2201" s="20" t="s">
        <v>14887</v>
      </c>
      <c r="AJ2201" s="20" t="s">
        <v>14283</v>
      </c>
      <c r="AK2201" s="20" t="s">
        <v>14223</v>
      </c>
      <c r="AL2201" s="20"/>
      <c r="AM2201" s="20" t="s">
        <v>14910</v>
      </c>
      <c r="AN2201" s="20" t="s">
        <v>105</v>
      </c>
      <c r="AO2201" s="20"/>
    </row>
    <row r="2202" spans="1:41" x14ac:dyDescent="0.2">
      <c r="A2202" s="20" t="s">
        <v>3936</v>
      </c>
      <c r="B2202" s="20" t="s">
        <v>20577</v>
      </c>
      <c r="C2202" s="20" t="s">
        <v>17054</v>
      </c>
      <c r="D2202" s="20" t="s">
        <v>571</v>
      </c>
      <c r="E2202" s="20" t="s">
        <v>3938</v>
      </c>
      <c r="F2202" s="20" t="s">
        <v>1228</v>
      </c>
      <c r="G2202" s="20" t="s">
        <v>20578</v>
      </c>
      <c r="H2202" s="20" t="s">
        <v>14757</v>
      </c>
      <c r="I2202" s="20" t="s">
        <v>20579</v>
      </c>
      <c r="J2202" s="20" t="s">
        <v>102</v>
      </c>
      <c r="K2202" s="20" t="s">
        <v>14732</v>
      </c>
      <c r="L2202" s="20" t="s">
        <v>20600</v>
      </c>
      <c r="M2202" s="20"/>
      <c r="N2202" s="20" t="s">
        <v>14786</v>
      </c>
      <c r="O2202" s="20" t="s">
        <v>14772</v>
      </c>
      <c r="P2202" s="20" t="s">
        <v>14700</v>
      </c>
      <c r="Q2202" s="20"/>
      <c r="R2202" s="20"/>
      <c r="S2202" s="20" t="s">
        <v>20581</v>
      </c>
      <c r="T2202" s="20" t="s">
        <v>14790</v>
      </c>
      <c r="U2202" s="20" t="s">
        <v>20611</v>
      </c>
      <c r="V2202" s="20" t="s">
        <v>19353</v>
      </c>
      <c r="W2202" s="20"/>
      <c r="X2202" s="20"/>
      <c r="Y2202" s="20" t="s">
        <v>69</v>
      </c>
      <c r="Z2202" s="20"/>
      <c r="AA2202" s="20" t="s">
        <v>20584</v>
      </c>
      <c r="AB2202" s="20" t="s">
        <v>69</v>
      </c>
      <c r="AC2202" s="20" t="s">
        <v>68</v>
      </c>
      <c r="AD2202" s="20" t="s">
        <v>68</v>
      </c>
      <c r="AE2202" s="20" t="s">
        <v>20609</v>
      </c>
      <c r="AF2202" s="20" t="s">
        <v>69</v>
      </c>
      <c r="AG2202" s="20" t="s">
        <v>20610</v>
      </c>
      <c r="AH2202" s="20"/>
      <c r="AI2202" s="20" t="s">
        <v>14887</v>
      </c>
      <c r="AJ2202" s="20" t="s">
        <v>14283</v>
      </c>
      <c r="AK2202" s="20" t="s">
        <v>14223</v>
      </c>
      <c r="AL2202" s="20"/>
      <c r="AM2202" s="20" t="s">
        <v>14910</v>
      </c>
      <c r="AN2202" s="20" t="s">
        <v>105</v>
      </c>
      <c r="AO2202" s="20"/>
    </row>
    <row r="2203" spans="1:41" x14ac:dyDescent="0.2">
      <c r="A2203" s="20" t="s">
        <v>3936</v>
      </c>
      <c r="B2203" s="20" t="s">
        <v>20577</v>
      </c>
      <c r="C2203" s="20" t="s">
        <v>17054</v>
      </c>
      <c r="D2203" s="20" t="s">
        <v>571</v>
      </c>
      <c r="E2203" s="20" t="s">
        <v>3938</v>
      </c>
      <c r="F2203" s="20" t="s">
        <v>1228</v>
      </c>
      <c r="G2203" s="20" t="s">
        <v>20578</v>
      </c>
      <c r="H2203" s="20" t="s">
        <v>14757</v>
      </c>
      <c r="I2203" s="20" t="s">
        <v>20579</v>
      </c>
      <c r="J2203" s="20" t="s">
        <v>102</v>
      </c>
      <c r="K2203" s="20" t="s">
        <v>14732</v>
      </c>
      <c r="L2203" s="20" t="s">
        <v>20600</v>
      </c>
      <c r="M2203" s="20"/>
      <c r="N2203" s="20" t="s">
        <v>14786</v>
      </c>
      <c r="O2203" s="20" t="s">
        <v>14772</v>
      </c>
      <c r="P2203" s="20" t="s">
        <v>14700</v>
      </c>
      <c r="Q2203" s="20"/>
      <c r="R2203" s="20"/>
      <c r="S2203" s="20" t="s">
        <v>20581</v>
      </c>
      <c r="T2203" s="20" t="s">
        <v>14762</v>
      </c>
      <c r="U2203" s="20" t="s">
        <v>20612</v>
      </c>
      <c r="V2203" s="20" t="s">
        <v>20613</v>
      </c>
      <c r="W2203" s="20"/>
      <c r="X2203" s="20"/>
      <c r="Y2203" s="20" t="s">
        <v>69</v>
      </c>
      <c r="Z2203" s="20"/>
      <c r="AA2203" s="20" t="s">
        <v>20584</v>
      </c>
      <c r="AB2203" s="20" t="s">
        <v>69</v>
      </c>
      <c r="AC2203" s="20" t="s">
        <v>68</v>
      </c>
      <c r="AD2203" s="20" t="s">
        <v>68</v>
      </c>
      <c r="AE2203" s="20" t="s">
        <v>20614</v>
      </c>
      <c r="AF2203" s="20" t="s">
        <v>68</v>
      </c>
      <c r="AG2203" s="20" t="s">
        <v>20615</v>
      </c>
      <c r="AH2203" s="20"/>
      <c r="AI2203" s="20" t="s">
        <v>14887</v>
      </c>
      <c r="AJ2203" s="20" t="s">
        <v>14283</v>
      </c>
      <c r="AK2203" s="20" t="s">
        <v>14223</v>
      </c>
      <c r="AL2203" s="20"/>
      <c r="AM2203" s="20" t="s">
        <v>14910</v>
      </c>
      <c r="AN2203" s="20" t="s">
        <v>105</v>
      </c>
      <c r="AO2203" s="20"/>
    </row>
    <row r="2204" spans="1:41" x14ac:dyDescent="0.2">
      <c r="A2204" s="20" t="s">
        <v>3936</v>
      </c>
      <c r="B2204" s="20" t="s">
        <v>20577</v>
      </c>
      <c r="C2204" s="20" t="s">
        <v>17054</v>
      </c>
      <c r="D2204" s="20" t="s">
        <v>571</v>
      </c>
      <c r="E2204" s="20" t="s">
        <v>3938</v>
      </c>
      <c r="F2204" s="20" t="s">
        <v>1228</v>
      </c>
      <c r="G2204" s="20" t="s">
        <v>20578</v>
      </c>
      <c r="H2204" s="20" t="s">
        <v>14757</v>
      </c>
      <c r="I2204" s="20" t="s">
        <v>20579</v>
      </c>
      <c r="J2204" s="20" t="s">
        <v>102</v>
      </c>
      <c r="K2204" s="20" t="s">
        <v>14732</v>
      </c>
      <c r="L2204" s="20" t="s">
        <v>20600</v>
      </c>
      <c r="M2204" s="20"/>
      <c r="N2204" s="20" t="s">
        <v>14786</v>
      </c>
      <c r="O2204" s="20" t="s">
        <v>14772</v>
      </c>
      <c r="P2204" s="20" t="s">
        <v>14700</v>
      </c>
      <c r="Q2204" s="20"/>
      <c r="R2204" s="20"/>
      <c r="S2204" s="20" t="s">
        <v>20581</v>
      </c>
      <c r="T2204" s="20" t="s">
        <v>14790</v>
      </c>
      <c r="U2204" s="20" t="s">
        <v>20616</v>
      </c>
      <c r="V2204" s="20" t="s">
        <v>20617</v>
      </c>
      <c r="W2204" s="20"/>
      <c r="X2204" s="20"/>
      <c r="Y2204" s="20" t="s">
        <v>69</v>
      </c>
      <c r="Z2204" s="20"/>
      <c r="AA2204" s="20" t="s">
        <v>20584</v>
      </c>
      <c r="AB2204" s="20" t="s">
        <v>69</v>
      </c>
      <c r="AC2204" s="20" t="s">
        <v>68</v>
      </c>
      <c r="AD2204" s="20" t="s">
        <v>68</v>
      </c>
      <c r="AE2204" s="20" t="s">
        <v>20614</v>
      </c>
      <c r="AF2204" s="20" t="s">
        <v>68</v>
      </c>
      <c r="AG2204" s="20" t="s">
        <v>20615</v>
      </c>
      <c r="AH2204" s="20"/>
      <c r="AI2204" s="20" t="s">
        <v>14887</v>
      </c>
      <c r="AJ2204" s="20" t="s">
        <v>14283</v>
      </c>
      <c r="AK2204" s="20" t="s">
        <v>14223</v>
      </c>
      <c r="AL2204" s="20"/>
      <c r="AM2204" s="20" t="s">
        <v>14910</v>
      </c>
      <c r="AN2204" s="20" t="s">
        <v>105</v>
      </c>
      <c r="AO2204" s="20"/>
    </row>
    <row r="2205" spans="1:41" x14ac:dyDescent="0.2">
      <c r="A2205" s="20" t="s">
        <v>3977</v>
      </c>
      <c r="B2205" s="20" t="s">
        <v>20618</v>
      </c>
      <c r="C2205" s="20" t="s">
        <v>15747</v>
      </c>
      <c r="D2205" s="20" t="s">
        <v>571</v>
      </c>
      <c r="E2205" s="20" t="s">
        <v>3979</v>
      </c>
      <c r="F2205" s="20" t="s">
        <v>1071</v>
      </c>
      <c r="G2205" s="20" t="s">
        <v>20619</v>
      </c>
      <c r="H2205" s="20" t="s">
        <v>14804</v>
      </c>
      <c r="I2205" s="20" t="s">
        <v>20620</v>
      </c>
      <c r="J2205" s="20" t="s">
        <v>101</v>
      </c>
      <c r="K2205" s="20" t="s">
        <v>14732</v>
      </c>
      <c r="L2205" s="20" t="s">
        <v>20621</v>
      </c>
      <c r="M2205" s="20" t="s">
        <v>20622</v>
      </c>
      <c r="N2205" s="20" t="s">
        <v>14786</v>
      </c>
      <c r="O2205" s="20" t="s">
        <v>15195</v>
      </c>
      <c r="P2205" s="20" t="s">
        <v>14787</v>
      </c>
      <c r="Q2205" s="20"/>
      <c r="R2205" s="20"/>
      <c r="S2205" s="20" t="s">
        <v>14283</v>
      </c>
      <c r="T2205" s="20" t="s">
        <v>14704</v>
      </c>
      <c r="U2205" s="20" t="s">
        <v>16308</v>
      </c>
      <c r="V2205" s="20" t="s">
        <v>20623</v>
      </c>
      <c r="W2205" s="20"/>
      <c r="X2205" s="20"/>
      <c r="Y2205" s="20" t="s">
        <v>69</v>
      </c>
      <c r="Z2205" s="20"/>
      <c r="AA2205" s="20" t="s">
        <v>17045</v>
      </c>
      <c r="AB2205" s="20" t="s">
        <v>69</v>
      </c>
      <c r="AC2205" s="20" t="s">
        <v>14884</v>
      </c>
      <c r="AD2205" s="20" t="s">
        <v>69</v>
      </c>
      <c r="AE2205" s="20" t="s">
        <v>20624</v>
      </c>
      <c r="AF2205" s="20" t="s">
        <v>69</v>
      </c>
      <c r="AG2205" s="20" t="s">
        <v>20625</v>
      </c>
      <c r="AH2205" s="20"/>
      <c r="AI2205" s="20" t="s">
        <v>14887</v>
      </c>
      <c r="AJ2205" s="20" t="s">
        <v>17786</v>
      </c>
      <c r="AK2205" s="20" t="s">
        <v>14283</v>
      </c>
      <c r="AL2205" s="20"/>
      <c r="AM2205" s="20" t="s">
        <v>15199</v>
      </c>
      <c r="AN2205" s="20" t="s">
        <v>105</v>
      </c>
      <c r="AO2205" s="20"/>
    </row>
    <row r="2206" spans="1:41" x14ac:dyDescent="0.2">
      <c r="A2206" s="20" t="s">
        <v>3977</v>
      </c>
      <c r="B2206" s="20" t="s">
        <v>20618</v>
      </c>
      <c r="C2206" s="20" t="s">
        <v>15747</v>
      </c>
      <c r="D2206" s="20" t="s">
        <v>571</v>
      </c>
      <c r="E2206" s="20" t="s">
        <v>3979</v>
      </c>
      <c r="F2206" s="20" t="s">
        <v>1071</v>
      </c>
      <c r="G2206" s="20" t="s">
        <v>20619</v>
      </c>
      <c r="H2206" s="20" t="s">
        <v>14804</v>
      </c>
      <c r="I2206" s="20" t="s">
        <v>20620</v>
      </c>
      <c r="J2206" s="20" t="s">
        <v>101</v>
      </c>
      <c r="K2206" s="20" t="s">
        <v>14732</v>
      </c>
      <c r="L2206" s="20" t="s">
        <v>20621</v>
      </c>
      <c r="M2206" s="20" t="s">
        <v>20622</v>
      </c>
      <c r="N2206" s="20" t="s">
        <v>14786</v>
      </c>
      <c r="O2206" s="20" t="s">
        <v>15195</v>
      </c>
      <c r="P2206" s="20" t="s">
        <v>14787</v>
      </c>
      <c r="Q2206" s="20"/>
      <c r="R2206" s="20"/>
      <c r="S2206" s="20" t="s">
        <v>14283</v>
      </c>
      <c r="T2206" s="20" t="s">
        <v>14709</v>
      </c>
      <c r="U2206" s="20" t="s">
        <v>18012</v>
      </c>
      <c r="V2206" s="20" t="s">
        <v>14744</v>
      </c>
      <c r="W2206" s="20"/>
      <c r="X2206" s="20"/>
      <c r="Y2206" s="20" t="s">
        <v>69</v>
      </c>
      <c r="Z2206" s="20"/>
      <c r="AA2206" s="20" t="s">
        <v>17045</v>
      </c>
      <c r="AB2206" s="20" t="s">
        <v>69</v>
      </c>
      <c r="AC2206" s="20" t="s">
        <v>14884</v>
      </c>
      <c r="AD2206" s="20" t="s">
        <v>69</v>
      </c>
      <c r="AE2206" s="20" t="s">
        <v>20626</v>
      </c>
      <c r="AF2206" s="20" t="s">
        <v>69</v>
      </c>
      <c r="AG2206" s="20" t="s">
        <v>20625</v>
      </c>
      <c r="AH2206" s="20"/>
      <c r="AI2206" s="20" t="s">
        <v>14887</v>
      </c>
      <c r="AJ2206" s="20" t="s">
        <v>17786</v>
      </c>
      <c r="AK2206" s="20" t="s">
        <v>14283</v>
      </c>
      <c r="AL2206" s="20"/>
      <c r="AM2206" s="20" t="s">
        <v>15199</v>
      </c>
      <c r="AN2206" s="20" t="s">
        <v>105</v>
      </c>
      <c r="AO2206" s="20"/>
    </row>
    <row r="2207" spans="1:41" x14ac:dyDescent="0.2">
      <c r="A2207" s="20" t="s">
        <v>3977</v>
      </c>
      <c r="B2207" s="20" t="s">
        <v>20618</v>
      </c>
      <c r="C2207" s="20" t="s">
        <v>15747</v>
      </c>
      <c r="D2207" s="20" t="s">
        <v>571</v>
      </c>
      <c r="E2207" s="20" t="s">
        <v>3979</v>
      </c>
      <c r="F2207" s="20" t="s">
        <v>1071</v>
      </c>
      <c r="G2207" s="20" t="s">
        <v>20619</v>
      </c>
      <c r="H2207" s="20" t="s">
        <v>14804</v>
      </c>
      <c r="I2207" s="20" t="s">
        <v>20620</v>
      </c>
      <c r="J2207" s="20" t="s">
        <v>101</v>
      </c>
      <c r="K2207" s="20" t="s">
        <v>14732</v>
      </c>
      <c r="L2207" s="20" t="s">
        <v>20621</v>
      </c>
      <c r="M2207" s="20" t="s">
        <v>20622</v>
      </c>
      <c r="N2207" s="20" t="s">
        <v>14786</v>
      </c>
      <c r="O2207" s="20" t="s">
        <v>15195</v>
      </c>
      <c r="P2207" s="20" t="s">
        <v>14787</v>
      </c>
      <c r="Q2207" s="20"/>
      <c r="R2207" s="20"/>
      <c r="S2207" s="20" t="s">
        <v>14283</v>
      </c>
      <c r="T2207" s="20" t="s">
        <v>14704</v>
      </c>
      <c r="U2207" s="20" t="s">
        <v>14799</v>
      </c>
      <c r="V2207" s="20" t="s">
        <v>14952</v>
      </c>
      <c r="W2207" s="20"/>
      <c r="X2207" s="20"/>
      <c r="Y2207" s="20" t="s">
        <v>69</v>
      </c>
      <c r="Z2207" s="20"/>
      <c r="AA2207" s="20" t="s">
        <v>20627</v>
      </c>
      <c r="AB2207" s="20" t="s">
        <v>69</v>
      </c>
      <c r="AC2207" s="20" t="s">
        <v>14884</v>
      </c>
      <c r="AD2207" s="20" t="s">
        <v>69</v>
      </c>
      <c r="AE2207" s="20" t="s">
        <v>20628</v>
      </c>
      <c r="AF2207" s="20" t="s">
        <v>69</v>
      </c>
      <c r="AG2207" s="20" t="s">
        <v>20629</v>
      </c>
      <c r="AH2207" s="20"/>
      <c r="AI2207" s="20" t="s">
        <v>14887</v>
      </c>
      <c r="AJ2207" s="20" t="s">
        <v>17786</v>
      </c>
      <c r="AK2207" s="20" t="s">
        <v>14283</v>
      </c>
      <c r="AL2207" s="20"/>
      <c r="AM2207" s="20" t="s">
        <v>15199</v>
      </c>
      <c r="AN2207" s="20" t="s">
        <v>105</v>
      </c>
      <c r="AO2207" s="20"/>
    </row>
    <row r="2208" spans="1:41" x14ac:dyDescent="0.2">
      <c r="A2208" s="20" t="s">
        <v>3977</v>
      </c>
      <c r="B2208" s="20" t="s">
        <v>20618</v>
      </c>
      <c r="C2208" s="20" t="s">
        <v>15747</v>
      </c>
      <c r="D2208" s="20" t="s">
        <v>571</v>
      </c>
      <c r="E2208" s="20" t="s">
        <v>3979</v>
      </c>
      <c r="F2208" s="20" t="s">
        <v>1071</v>
      </c>
      <c r="G2208" s="20" t="s">
        <v>20619</v>
      </c>
      <c r="H2208" s="20" t="s">
        <v>14804</v>
      </c>
      <c r="I2208" s="20" t="s">
        <v>20620</v>
      </c>
      <c r="J2208" s="20" t="s">
        <v>101</v>
      </c>
      <c r="K2208" s="20" t="s">
        <v>14732</v>
      </c>
      <c r="L2208" s="20" t="s">
        <v>20621</v>
      </c>
      <c r="M2208" s="20" t="s">
        <v>20622</v>
      </c>
      <c r="N2208" s="20" t="s">
        <v>14786</v>
      </c>
      <c r="O2208" s="20" t="s">
        <v>15195</v>
      </c>
      <c r="P2208" s="20" t="s">
        <v>14787</v>
      </c>
      <c r="Q2208" s="20"/>
      <c r="R2208" s="20"/>
      <c r="S2208" s="20" t="s">
        <v>14283</v>
      </c>
      <c r="T2208" s="20" t="s">
        <v>14709</v>
      </c>
      <c r="U2208" s="20" t="s">
        <v>18362</v>
      </c>
      <c r="V2208" s="20" t="s">
        <v>18523</v>
      </c>
      <c r="W2208" s="20"/>
      <c r="X2208" s="20"/>
      <c r="Y2208" s="20" t="s">
        <v>69</v>
      </c>
      <c r="Z2208" s="20"/>
      <c r="AA2208" s="20" t="s">
        <v>20627</v>
      </c>
      <c r="AB2208" s="20" t="s">
        <v>69</v>
      </c>
      <c r="AC2208" s="20" t="s">
        <v>14884</v>
      </c>
      <c r="AD2208" s="20" t="s">
        <v>69</v>
      </c>
      <c r="AE2208" s="20" t="s">
        <v>20630</v>
      </c>
      <c r="AF2208" s="20" t="s">
        <v>69</v>
      </c>
      <c r="AG2208" s="20" t="s">
        <v>20629</v>
      </c>
      <c r="AH2208" s="20"/>
      <c r="AI2208" s="20" t="s">
        <v>14887</v>
      </c>
      <c r="AJ2208" s="20" t="s">
        <v>17786</v>
      </c>
      <c r="AK2208" s="20" t="s">
        <v>14283</v>
      </c>
      <c r="AL2208" s="20"/>
      <c r="AM2208" s="20" t="s">
        <v>15199</v>
      </c>
      <c r="AN2208" s="20" t="s">
        <v>105</v>
      </c>
      <c r="AO2208" s="20"/>
    </row>
    <row r="2209" spans="1:41" x14ac:dyDescent="0.2">
      <c r="A2209" s="20" t="s">
        <v>3977</v>
      </c>
      <c r="B2209" s="20" t="s">
        <v>20618</v>
      </c>
      <c r="C2209" s="20" t="s">
        <v>15747</v>
      </c>
      <c r="D2209" s="20" t="s">
        <v>571</v>
      </c>
      <c r="E2209" s="20" t="s">
        <v>3979</v>
      </c>
      <c r="F2209" s="20" t="s">
        <v>1071</v>
      </c>
      <c r="G2209" s="20" t="s">
        <v>20619</v>
      </c>
      <c r="H2209" s="20" t="s">
        <v>14804</v>
      </c>
      <c r="I2209" s="20" t="s">
        <v>20620</v>
      </c>
      <c r="J2209" s="20" t="s">
        <v>101</v>
      </c>
      <c r="K2209" s="20" t="s">
        <v>14732</v>
      </c>
      <c r="L2209" s="20" t="s">
        <v>20621</v>
      </c>
      <c r="M2209" s="20" t="s">
        <v>20622</v>
      </c>
      <c r="N2209" s="20" t="s">
        <v>14786</v>
      </c>
      <c r="O2209" s="20" t="s">
        <v>15195</v>
      </c>
      <c r="P2209" s="20" t="s">
        <v>14787</v>
      </c>
      <c r="Q2209" s="20"/>
      <c r="R2209" s="20"/>
      <c r="S2209" s="20" t="s">
        <v>14283</v>
      </c>
      <c r="T2209" s="20" t="s">
        <v>14704</v>
      </c>
      <c r="U2209" s="20" t="s">
        <v>17335</v>
      </c>
      <c r="V2209" s="20" t="s">
        <v>15548</v>
      </c>
      <c r="W2209" s="20"/>
      <c r="X2209" s="20"/>
      <c r="Y2209" s="20" t="s">
        <v>69</v>
      </c>
      <c r="Z2209" s="20"/>
      <c r="AA2209" s="20" t="s">
        <v>20631</v>
      </c>
      <c r="AB2209" s="20" t="s">
        <v>69</v>
      </c>
      <c r="AC2209" s="20" t="s">
        <v>14884</v>
      </c>
      <c r="AD2209" s="20" t="s">
        <v>69</v>
      </c>
      <c r="AE2209" s="20" t="s">
        <v>20624</v>
      </c>
      <c r="AF2209" s="20" t="s">
        <v>68</v>
      </c>
      <c r="AG2209" s="20" t="s">
        <v>20632</v>
      </c>
      <c r="AH2209" s="20"/>
      <c r="AI2209" s="20" t="s">
        <v>14887</v>
      </c>
      <c r="AJ2209" s="20" t="s">
        <v>17786</v>
      </c>
      <c r="AK2209" s="20" t="s">
        <v>14283</v>
      </c>
      <c r="AL2209" s="20"/>
      <c r="AM2209" s="20" t="s">
        <v>15199</v>
      </c>
      <c r="AN2209" s="20" t="s">
        <v>105</v>
      </c>
      <c r="AO2209" s="20"/>
    </row>
    <row r="2210" spans="1:41" x14ac:dyDescent="0.2">
      <c r="A2210" s="20" t="s">
        <v>3977</v>
      </c>
      <c r="B2210" s="20" t="s">
        <v>20618</v>
      </c>
      <c r="C2210" s="20" t="s">
        <v>15747</v>
      </c>
      <c r="D2210" s="20" t="s">
        <v>571</v>
      </c>
      <c r="E2210" s="20" t="s">
        <v>3979</v>
      </c>
      <c r="F2210" s="20" t="s">
        <v>1071</v>
      </c>
      <c r="G2210" s="20" t="s">
        <v>20619</v>
      </c>
      <c r="H2210" s="20" t="s">
        <v>14804</v>
      </c>
      <c r="I2210" s="20" t="s">
        <v>20620</v>
      </c>
      <c r="J2210" s="20" t="s">
        <v>101</v>
      </c>
      <c r="K2210" s="20" t="s">
        <v>14732</v>
      </c>
      <c r="L2210" s="20" t="s">
        <v>20621</v>
      </c>
      <c r="M2210" s="20" t="s">
        <v>20622</v>
      </c>
      <c r="N2210" s="20" t="s">
        <v>14786</v>
      </c>
      <c r="O2210" s="20" t="s">
        <v>15195</v>
      </c>
      <c r="P2210" s="20" t="s">
        <v>14787</v>
      </c>
      <c r="Q2210" s="20"/>
      <c r="R2210" s="20"/>
      <c r="S2210" s="20" t="s">
        <v>14283</v>
      </c>
      <c r="T2210" s="20" t="s">
        <v>14709</v>
      </c>
      <c r="U2210" s="20" t="s">
        <v>15934</v>
      </c>
      <c r="V2210" s="20" t="s">
        <v>14796</v>
      </c>
      <c r="W2210" s="20"/>
      <c r="X2210" s="20"/>
      <c r="Y2210" s="20" t="s">
        <v>69</v>
      </c>
      <c r="Z2210" s="20"/>
      <c r="AA2210" s="20" t="s">
        <v>20631</v>
      </c>
      <c r="AB2210" s="20" t="s">
        <v>69</v>
      </c>
      <c r="AC2210" s="20" t="s">
        <v>14884</v>
      </c>
      <c r="AD2210" s="20" t="s">
        <v>69</v>
      </c>
      <c r="AE2210" s="20" t="s">
        <v>20626</v>
      </c>
      <c r="AF2210" s="20" t="s">
        <v>68</v>
      </c>
      <c r="AG2210" s="20" t="s">
        <v>20632</v>
      </c>
      <c r="AH2210" s="20"/>
      <c r="AI2210" s="20" t="s">
        <v>14887</v>
      </c>
      <c r="AJ2210" s="20" t="s">
        <v>17786</v>
      </c>
      <c r="AK2210" s="20" t="s">
        <v>14283</v>
      </c>
      <c r="AL2210" s="20"/>
      <c r="AM2210" s="20" t="s">
        <v>15199</v>
      </c>
      <c r="AN2210" s="20" t="s">
        <v>105</v>
      </c>
      <c r="AO2210" s="20"/>
    </row>
    <row r="2211" spans="1:41" x14ac:dyDescent="0.2">
      <c r="A2211" s="20" t="s">
        <v>4008</v>
      </c>
      <c r="B2211" s="20" t="s">
        <v>20633</v>
      </c>
      <c r="C2211" s="20" t="s">
        <v>20634</v>
      </c>
      <c r="D2211" s="20" t="s">
        <v>571</v>
      </c>
      <c r="E2211" s="20" t="s">
        <v>4011</v>
      </c>
      <c r="F2211" s="20" t="s">
        <v>4010</v>
      </c>
      <c r="G2211" s="20" t="s">
        <v>20635</v>
      </c>
      <c r="H2211" s="20" t="s">
        <v>14804</v>
      </c>
      <c r="I2211" s="20" t="s">
        <v>20636</v>
      </c>
      <c r="J2211" s="20" t="s">
        <v>101</v>
      </c>
      <c r="K2211" s="20" t="s">
        <v>14866</v>
      </c>
      <c r="L2211" s="20" t="s">
        <v>20637</v>
      </c>
      <c r="M2211" s="20" t="s">
        <v>20638</v>
      </c>
      <c r="N2211" s="20" t="s">
        <v>14698</v>
      </c>
      <c r="O2211" s="20" t="s">
        <v>14714</v>
      </c>
      <c r="P2211" s="20" t="s">
        <v>14787</v>
      </c>
      <c r="Q2211" s="20"/>
      <c r="R2211" s="20"/>
      <c r="S2211" s="20"/>
      <c r="T2211" s="20" t="s">
        <v>14846</v>
      </c>
      <c r="U2211" s="20" t="s">
        <v>20192</v>
      </c>
      <c r="V2211" s="20" t="s">
        <v>15882</v>
      </c>
      <c r="W2211" s="20"/>
      <c r="X2211" s="20"/>
      <c r="Y2211" s="20" t="s">
        <v>69</v>
      </c>
      <c r="Z2211" s="20"/>
      <c r="AA2211" s="20" t="s">
        <v>20639</v>
      </c>
      <c r="AB2211" s="20" t="s">
        <v>69</v>
      </c>
      <c r="AC2211" s="20" t="s">
        <v>68</v>
      </c>
      <c r="AD2211" s="20" t="s">
        <v>69</v>
      </c>
      <c r="AE2211" s="20" t="s">
        <v>20640</v>
      </c>
      <c r="AF2211" s="20" t="s">
        <v>68</v>
      </c>
      <c r="AG2211" s="20" t="s">
        <v>14698</v>
      </c>
      <c r="AH2211" s="20"/>
      <c r="AI2211" s="20" t="s">
        <v>20641</v>
      </c>
      <c r="AJ2211" s="20" t="s">
        <v>20642</v>
      </c>
      <c r="AK2211" s="20" t="s">
        <v>20637</v>
      </c>
      <c r="AL2211" s="20" t="s">
        <v>14788</v>
      </c>
      <c r="AM2211" s="20"/>
      <c r="AN2211" s="20" t="s">
        <v>105</v>
      </c>
      <c r="AO2211" s="20"/>
    </row>
    <row r="2212" spans="1:41" x14ac:dyDescent="0.2">
      <c r="A2212" s="20" t="s">
        <v>4008</v>
      </c>
      <c r="B2212" s="20" t="s">
        <v>20633</v>
      </c>
      <c r="C2212" s="20" t="s">
        <v>20634</v>
      </c>
      <c r="D2212" s="20" t="s">
        <v>571</v>
      </c>
      <c r="E2212" s="20" t="s">
        <v>4011</v>
      </c>
      <c r="F2212" s="20" t="s">
        <v>4010</v>
      </c>
      <c r="G2212" s="20" t="s">
        <v>20635</v>
      </c>
      <c r="H2212" s="20" t="s">
        <v>14804</v>
      </c>
      <c r="I2212" s="20" t="s">
        <v>20636</v>
      </c>
      <c r="J2212" s="20" t="s">
        <v>101</v>
      </c>
      <c r="K2212" s="20" t="s">
        <v>14866</v>
      </c>
      <c r="L2212" s="20" t="s">
        <v>20637</v>
      </c>
      <c r="M2212" s="20" t="s">
        <v>20638</v>
      </c>
      <c r="N2212" s="20" t="s">
        <v>14698</v>
      </c>
      <c r="O2212" s="20" t="s">
        <v>14714</v>
      </c>
      <c r="P2212" s="20" t="s">
        <v>14787</v>
      </c>
      <c r="Q2212" s="20"/>
      <c r="R2212" s="20"/>
      <c r="S2212" s="20"/>
      <c r="T2212" s="20" t="s">
        <v>14709</v>
      </c>
      <c r="U2212" s="20" t="s">
        <v>20643</v>
      </c>
      <c r="V2212" s="20" t="s">
        <v>20644</v>
      </c>
      <c r="W2212" s="20"/>
      <c r="X2212" s="20"/>
      <c r="Y2212" s="20" t="s">
        <v>69</v>
      </c>
      <c r="Z2212" s="20"/>
      <c r="AA2212" s="20" t="s">
        <v>20639</v>
      </c>
      <c r="AB2212" s="20" t="s">
        <v>69</v>
      </c>
      <c r="AC2212" s="20" t="s">
        <v>68</v>
      </c>
      <c r="AD2212" s="20" t="s">
        <v>69</v>
      </c>
      <c r="AE2212" s="20" t="s">
        <v>20640</v>
      </c>
      <c r="AF2212" s="20" t="s">
        <v>68</v>
      </c>
      <c r="AG2212" s="20" t="s">
        <v>14698</v>
      </c>
      <c r="AH2212" s="20"/>
      <c r="AI2212" s="20" t="s">
        <v>20641</v>
      </c>
      <c r="AJ2212" s="20" t="s">
        <v>20642</v>
      </c>
      <c r="AK2212" s="20" t="s">
        <v>20637</v>
      </c>
      <c r="AL2212" s="20" t="s">
        <v>14788</v>
      </c>
      <c r="AM2212" s="20"/>
      <c r="AN2212" s="20" t="s">
        <v>105</v>
      </c>
      <c r="AO2212" s="20"/>
    </row>
    <row r="2213" spans="1:41" x14ac:dyDescent="0.2">
      <c r="A2213" s="20" t="s">
        <v>4008</v>
      </c>
      <c r="B2213" s="20" t="s">
        <v>20633</v>
      </c>
      <c r="C2213" s="20" t="s">
        <v>20634</v>
      </c>
      <c r="D2213" s="20" t="s">
        <v>571</v>
      </c>
      <c r="E2213" s="20" t="s">
        <v>4011</v>
      </c>
      <c r="F2213" s="20" t="s">
        <v>4010</v>
      </c>
      <c r="G2213" s="20" t="s">
        <v>20635</v>
      </c>
      <c r="H2213" s="20" t="s">
        <v>14804</v>
      </c>
      <c r="I2213" s="20" t="s">
        <v>20636</v>
      </c>
      <c r="J2213" s="20" t="s">
        <v>101</v>
      </c>
      <c r="K2213" s="20" t="s">
        <v>14866</v>
      </c>
      <c r="L2213" s="20" t="s">
        <v>20637</v>
      </c>
      <c r="M2213" s="20" t="s">
        <v>20638</v>
      </c>
      <c r="N2213" s="20" t="s">
        <v>14698</v>
      </c>
      <c r="O2213" s="20" t="s">
        <v>14714</v>
      </c>
      <c r="P2213" s="20" t="s">
        <v>14787</v>
      </c>
      <c r="Q2213" s="20"/>
      <c r="R2213" s="20"/>
      <c r="S2213" s="20"/>
      <c r="T2213" s="20" t="s">
        <v>14704</v>
      </c>
      <c r="U2213" s="20" t="s">
        <v>20645</v>
      </c>
      <c r="V2213" s="20" t="s">
        <v>15651</v>
      </c>
      <c r="W2213" s="20"/>
      <c r="X2213" s="20"/>
      <c r="Y2213" s="20" t="s">
        <v>69</v>
      </c>
      <c r="Z2213" s="20"/>
      <c r="AA2213" s="20" t="s">
        <v>20639</v>
      </c>
      <c r="AB2213" s="20" t="s">
        <v>69</v>
      </c>
      <c r="AC2213" s="20" t="s">
        <v>68</v>
      </c>
      <c r="AD2213" s="20" t="s">
        <v>69</v>
      </c>
      <c r="AE2213" s="20" t="s">
        <v>20646</v>
      </c>
      <c r="AF2213" s="20" t="s">
        <v>68</v>
      </c>
      <c r="AG2213" s="20" t="s">
        <v>14698</v>
      </c>
      <c r="AH2213" s="20"/>
      <c r="AI2213" s="20" t="s">
        <v>20641</v>
      </c>
      <c r="AJ2213" s="20" t="s">
        <v>20642</v>
      </c>
      <c r="AK2213" s="20" t="s">
        <v>20637</v>
      </c>
      <c r="AL2213" s="20" t="s">
        <v>14788</v>
      </c>
      <c r="AM2213" s="20"/>
      <c r="AN2213" s="20" t="s">
        <v>105</v>
      </c>
      <c r="AO2213" s="20"/>
    </row>
    <row r="2214" spans="1:41" x14ac:dyDescent="0.2">
      <c r="A2214" s="20" t="s">
        <v>4008</v>
      </c>
      <c r="B2214" s="20" t="s">
        <v>20633</v>
      </c>
      <c r="C2214" s="20" t="s">
        <v>20634</v>
      </c>
      <c r="D2214" s="20" t="s">
        <v>571</v>
      </c>
      <c r="E2214" s="20" t="s">
        <v>4011</v>
      </c>
      <c r="F2214" s="20" t="s">
        <v>4010</v>
      </c>
      <c r="G2214" s="20" t="s">
        <v>20635</v>
      </c>
      <c r="H2214" s="20" t="s">
        <v>14804</v>
      </c>
      <c r="I2214" s="20" t="s">
        <v>20636</v>
      </c>
      <c r="J2214" s="20" t="s">
        <v>101</v>
      </c>
      <c r="K2214" s="20" t="s">
        <v>14866</v>
      </c>
      <c r="L2214" s="20" t="s">
        <v>20637</v>
      </c>
      <c r="M2214" s="20" t="s">
        <v>20638</v>
      </c>
      <c r="N2214" s="20" t="s">
        <v>14889</v>
      </c>
      <c r="O2214" s="20" t="s">
        <v>14714</v>
      </c>
      <c r="P2214" s="20" t="s">
        <v>14787</v>
      </c>
      <c r="Q2214" s="20"/>
      <c r="R2214" s="20"/>
      <c r="S2214" s="20"/>
      <c r="T2214" s="20" t="s">
        <v>14846</v>
      </c>
      <c r="U2214" s="20" t="s">
        <v>20647</v>
      </c>
      <c r="V2214" s="20" t="s">
        <v>18485</v>
      </c>
      <c r="W2214" s="20"/>
      <c r="X2214" s="20"/>
      <c r="Y2214" s="20" t="s">
        <v>69</v>
      </c>
      <c r="Z2214" s="20"/>
      <c r="AA2214" s="20" t="s">
        <v>20639</v>
      </c>
      <c r="AB2214" s="20" t="s">
        <v>69</v>
      </c>
      <c r="AC2214" s="20" t="s">
        <v>68</v>
      </c>
      <c r="AD2214" s="20" t="s">
        <v>69</v>
      </c>
      <c r="AE2214" s="20" t="s">
        <v>20640</v>
      </c>
      <c r="AF2214" s="20" t="s">
        <v>68</v>
      </c>
      <c r="AG2214" s="20" t="s">
        <v>17955</v>
      </c>
      <c r="AH2214" s="20"/>
      <c r="AI2214" s="20" t="s">
        <v>20641</v>
      </c>
      <c r="AJ2214" s="20" t="s">
        <v>20642</v>
      </c>
      <c r="AK2214" s="20" t="s">
        <v>20637</v>
      </c>
      <c r="AL2214" s="20" t="s">
        <v>14788</v>
      </c>
      <c r="AM2214" s="20"/>
      <c r="AN2214" s="20" t="s">
        <v>105</v>
      </c>
      <c r="AO2214" s="20"/>
    </row>
    <row r="2215" spans="1:41" x14ac:dyDescent="0.2">
      <c r="A2215" s="20" t="s">
        <v>4008</v>
      </c>
      <c r="B2215" s="20" t="s">
        <v>20633</v>
      </c>
      <c r="C2215" s="20" t="s">
        <v>20634</v>
      </c>
      <c r="D2215" s="20" t="s">
        <v>571</v>
      </c>
      <c r="E2215" s="20" t="s">
        <v>4011</v>
      </c>
      <c r="F2215" s="20" t="s">
        <v>4010</v>
      </c>
      <c r="G2215" s="20" t="s">
        <v>20635</v>
      </c>
      <c r="H2215" s="20" t="s">
        <v>14804</v>
      </c>
      <c r="I2215" s="20" t="s">
        <v>20636</v>
      </c>
      <c r="J2215" s="20" t="s">
        <v>101</v>
      </c>
      <c r="K2215" s="20" t="s">
        <v>14866</v>
      </c>
      <c r="L2215" s="20" t="s">
        <v>20637</v>
      </c>
      <c r="M2215" s="20" t="s">
        <v>20638</v>
      </c>
      <c r="N2215" s="20" t="s">
        <v>14889</v>
      </c>
      <c r="O2215" s="20" t="s">
        <v>14714</v>
      </c>
      <c r="P2215" s="20" t="s">
        <v>14787</v>
      </c>
      <c r="Q2215" s="20"/>
      <c r="R2215" s="20"/>
      <c r="S2215" s="20"/>
      <c r="T2215" s="20" t="s">
        <v>14709</v>
      </c>
      <c r="U2215" s="20" t="s">
        <v>16852</v>
      </c>
      <c r="V2215" s="20" t="s">
        <v>20648</v>
      </c>
      <c r="W2215" s="20"/>
      <c r="X2215" s="20"/>
      <c r="Y2215" s="20" t="s">
        <v>69</v>
      </c>
      <c r="Z2215" s="20"/>
      <c r="AA2215" s="20" t="s">
        <v>20639</v>
      </c>
      <c r="AB2215" s="20" t="s">
        <v>69</v>
      </c>
      <c r="AC2215" s="20" t="s">
        <v>68</v>
      </c>
      <c r="AD2215" s="20" t="s">
        <v>69</v>
      </c>
      <c r="AE2215" s="20" t="s">
        <v>20640</v>
      </c>
      <c r="AF2215" s="20" t="s">
        <v>68</v>
      </c>
      <c r="AG2215" s="20" t="s">
        <v>17955</v>
      </c>
      <c r="AH2215" s="20"/>
      <c r="AI2215" s="20" t="s">
        <v>20641</v>
      </c>
      <c r="AJ2215" s="20" t="s">
        <v>20642</v>
      </c>
      <c r="AK2215" s="20" t="s">
        <v>20637</v>
      </c>
      <c r="AL2215" s="20" t="s">
        <v>14788</v>
      </c>
      <c r="AM2215" s="20"/>
      <c r="AN2215" s="20" t="s">
        <v>105</v>
      </c>
      <c r="AO2215" s="20"/>
    </row>
    <row r="2216" spans="1:41" x14ac:dyDescent="0.2">
      <c r="A2216" s="20" t="s">
        <v>4008</v>
      </c>
      <c r="B2216" s="20" t="s">
        <v>20633</v>
      </c>
      <c r="C2216" s="20" t="s">
        <v>20634</v>
      </c>
      <c r="D2216" s="20" t="s">
        <v>571</v>
      </c>
      <c r="E2216" s="20" t="s">
        <v>4011</v>
      </c>
      <c r="F2216" s="20" t="s">
        <v>4010</v>
      </c>
      <c r="G2216" s="20" t="s">
        <v>20635</v>
      </c>
      <c r="H2216" s="20" t="s">
        <v>14804</v>
      </c>
      <c r="I2216" s="20" t="s">
        <v>20636</v>
      </c>
      <c r="J2216" s="20" t="s">
        <v>101</v>
      </c>
      <c r="K2216" s="20" t="s">
        <v>14866</v>
      </c>
      <c r="L2216" s="20" t="s">
        <v>20637</v>
      </c>
      <c r="M2216" s="20" t="s">
        <v>20638</v>
      </c>
      <c r="N2216" s="20" t="s">
        <v>14889</v>
      </c>
      <c r="O2216" s="20" t="s">
        <v>14714</v>
      </c>
      <c r="P2216" s="20" t="s">
        <v>14787</v>
      </c>
      <c r="Q2216" s="20"/>
      <c r="R2216" s="20"/>
      <c r="S2216" s="20"/>
      <c r="T2216" s="20" t="s">
        <v>14704</v>
      </c>
      <c r="U2216" s="20" t="s">
        <v>16002</v>
      </c>
      <c r="V2216" s="20" t="s">
        <v>14718</v>
      </c>
      <c r="W2216" s="20"/>
      <c r="X2216" s="20"/>
      <c r="Y2216" s="20" t="s">
        <v>69</v>
      </c>
      <c r="Z2216" s="20"/>
      <c r="AA2216" s="20" t="s">
        <v>20639</v>
      </c>
      <c r="AB2216" s="20" t="s">
        <v>69</v>
      </c>
      <c r="AC2216" s="20" t="s">
        <v>68</v>
      </c>
      <c r="AD2216" s="20" t="s">
        <v>69</v>
      </c>
      <c r="AE2216" s="20" t="s">
        <v>20646</v>
      </c>
      <c r="AF2216" s="20" t="s">
        <v>68</v>
      </c>
      <c r="AG2216" s="20" t="s">
        <v>17955</v>
      </c>
      <c r="AH2216" s="20"/>
      <c r="AI2216" s="20" t="s">
        <v>20641</v>
      </c>
      <c r="AJ2216" s="20" t="s">
        <v>20642</v>
      </c>
      <c r="AK2216" s="20" t="s">
        <v>20637</v>
      </c>
      <c r="AL2216" s="20" t="s">
        <v>14788</v>
      </c>
      <c r="AM2216" s="20"/>
      <c r="AN2216" s="20" t="s">
        <v>105</v>
      </c>
      <c r="AO2216" s="20"/>
    </row>
    <row r="2217" spans="1:41" x14ac:dyDescent="0.2">
      <c r="A2217" s="20" t="s">
        <v>4008</v>
      </c>
      <c r="B2217" s="20" t="s">
        <v>20633</v>
      </c>
      <c r="C2217" s="20" t="s">
        <v>20634</v>
      </c>
      <c r="D2217" s="20" t="s">
        <v>571</v>
      </c>
      <c r="E2217" s="20" t="s">
        <v>4011</v>
      </c>
      <c r="F2217" s="20" t="s">
        <v>4010</v>
      </c>
      <c r="G2217" s="20" t="s">
        <v>20635</v>
      </c>
      <c r="H2217" s="20" t="s">
        <v>14804</v>
      </c>
      <c r="I2217" s="20" t="s">
        <v>20636</v>
      </c>
      <c r="J2217" s="20" t="s">
        <v>101</v>
      </c>
      <c r="K2217" s="20" t="s">
        <v>14866</v>
      </c>
      <c r="L2217" s="20" t="s">
        <v>20637</v>
      </c>
      <c r="M2217" s="20" t="s">
        <v>20638</v>
      </c>
      <c r="N2217" s="20" t="s">
        <v>15258</v>
      </c>
      <c r="O2217" s="20" t="s">
        <v>14714</v>
      </c>
      <c r="P2217" s="20" t="s">
        <v>14787</v>
      </c>
      <c r="Q2217" s="20"/>
      <c r="R2217" s="20"/>
      <c r="S2217" s="20"/>
      <c r="T2217" s="20" t="s">
        <v>14846</v>
      </c>
      <c r="U2217" s="20" t="s">
        <v>18593</v>
      </c>
      <c r="V2217" s="20" t="s">
        <v>20649</v>
      </c>
      <c r="W2217" s="20"/>
      <c r="X2217" s="20"/>
      <c r="Y2217" s="20" t="s">
        <v>69</v>
      </c>
      <c r="Z2217" s="20"/>
      <c r="AA2217" s="20" t="s">
        <v>20639</v>
      </c>
      <c r="AB2217" s="20" t="s">
        <v>69</v>
      </c>
      <c r="AC2217" s="20" t="s">
        <v>68</v>
      </c>
      <c r="AD2217" s="20" t="s">
        <v>69</v>
      </c>
      <c r="AE2217" s="20" t="s">
        <v>20640</v>
      </c>
      <c r="AF2217" s="20" t="s">
        <v>68</v>
      </c>
      <c r="AG2217" s="20" t="s">
        <v>20650</v>
      </c>
      <c r="AH2217" s="20"/>
      <c r="AI2217" s="20" t="s">
        <v>20641</v>
      </c>
      <c r="AJ2217" s="20" t="s">
        <v>20642</v>
      </c>
      <c r="AK2217" s="20" t="s">
        <v>20637</v>
      </c>
      <c r="AL2217" s="20" t="s">
        <v>14788</v>
      </c>
      <c r="AM2217" s="20"/>
      <c r="AN2217" s="20" t="s">
        <v>105</v>
      </c>
      <c r="AO2217" s="20"/>
    </row>
    <row r="2218" spans="1:41" x14ac:dyDescent="0.2">
      <c r="A2218" s="20" t="s">
        <v>4008</v>
      </c>
      <c r="B2218" s="20" t="s">
        <v>20633</v>
      </c>
      <c r="C2218" s="20" t="s">
        <v>20634</v>
      </c>
      <c r="D2218" s="20" t="s">
        <v>571</v>
      </c>
      <c r="E2218" s="20" t="s">
        <v>4011</v>
      </c>
      <c r="F2218" s="20" t="s">
        <v>4010</v>
      </c>
      <c r="G2218" s="20" t="s">
        <v>20635</v>
      </c>
      <c r="H2218" s="20" t="s">
        <v>14804</v>
      </c>
      <c r="I2218" s="20" t="s">
        <v>20636</v>
      </c>
      <c r="J2218" s="20" t="s">
        <v>101</v>
      </c>
      <c r="K2218" s="20" t="s">
        <v>14866</v>
      </c>
      <c r="L2218" s="20" t="s">
        <v>20637</v>
      </c>
      <c r="M2218" s="20" t="s">
        <v>20638</v>
      </c>
      <c r="N2218" s="20" t="s">
        <v>15258</v>
      </c>
      <c r="O2218" s="20" t="s">
        <v>14714</v>
      </c>
      <c r="P2218" s="20" t="s">
        <v>14787</v>
      </c>
      <c r="Q2218" s="20"/>
      <c r="R2218" s="20"/>
      <c r="S2218" s="20"/>
      <c r="T2218" s="20" t="s">
        <v>14709</v>
      </c>
      <c r="U2218" s="20" t="s">
        <v>14764</v>
      </c>
      <c r="V2218" s="20" t="s">
        <v>16497</v>
      </c>
      <c r="W2218" s="20"/>
      <c r="X2218" s="20"/>
      <c r="Y2218" s="20" t="s">
        <v>69</v>
      </c>
      <c r="Z2218" s="20"/>
      <c r="AA2218" s="20" t="s">
        <v>20639</v>
      </c>
      <c r="AB2218" s="20" t="s">
        <v>69</v>
      </c>
      <c r="AC2218" s="20" t="s">
        <v>68</v>
      </c>
      <c r="AD2218" s="20" t="s">
        <v>69</v>
      </c>
      <c r="AE2218" s="20" t="s">
        <v>20640</v>
      </c>
      <c r="AF2218" s="20" t="s">
        <v>68</v>
      </c>
      <c r="AG2218" s="20" t="s">
        <v>20650</v>
      </c>
      <c r="AH2218" s="20"/>
      <c r="AI2218" s="20" t="s">
        <v>20641</v>
      </c>
      <c r="AJ2218" s="20" t="s">
        <v>20642</v>
      </c>
      <c r="AK2218" s="20" t="s">
        <v>20637</v>
      </c>
      <c r="AL2218" s="20" t="s">
        <v>14788</v>
      </c>
      <c r="AM2218" s="20"/>
      <c r="AN2218" s="20" t="s">
        <v>105</v>
      </c>
      <c r="AO2218" s="20"/>
    </row>
    <row r="2219" spans="1:41" x14ac:dyDescent="0.2">
      <c r="A2219" s="20" t="s">
        <v>4008</v>
      </c>
      <c r="B2219" s="20" t="s">
        <v>20633</v>
      </c>
      <c r="C2219" s="20" t="s">
        <v>20634</v>
      </c>
      <c r="D2219" s="20" t="s">
        <v>571</v>
      </c>
      <c r="E2219" s="20" t="s">
        <v>4011</v>
      </c>
      <c r="F2219" s="20" t="s">
        <v>4010</v>
      </c>
      <c r="G2219" s="20" t="s">
        <v>20635</v>
      </c>
      <c r="H2219" s="20" t="s">
        <v>14804</v>
      </c>
      <c r="I2219" s="20" t="s">
        <v>20636</v>
      </c>
      <c r="J2219" s="20" t="s">
        <v>101</v>
      </c>
      <c r="K2219" s="20" t="s">
        <v>14866</v>
      </c>
      <c r="L2219" s="20" t="s">
        <v>20637</v>
      </c>
      <c r="M2219" s="20" t="s">
        <v>20638</v>
      </c>
      <c r="N2219" s="20" t="s">
        <v>15258</v>
      </c>
      <c r="O2219" s="20" t="s">
        <v>14714</v>
      </c>
      <c r="P2219" s="20" t="s">
        <v>14787</v>
      </c>
      <c r="Q2219" s="20"/>
      <c r="R2219" s="20"/>
      <c r="S2219" s="20"/>
      <c r="T2219" s="20" t="s">
        <v>14704</v>
      </c>
      <c r="U2219" s="20" t="s">
        <v>16619</v>
      </c>
      <c r="V2219" s="20" t="s">
        <v>20651</v>
      </c>
      <c r="W2219" s="20"/>
      <c r="X2219" s="20"/>
      <c r="Y2219" s="20" t="s">
        <v>69</v>
      </c>
      <c r="Z2219" s="20"/>
      <c r="AA2219" s="20" t="s">
        <v>20639</v>
      </c>
      <c r="AB2219" s="20" t="s">
        <v>69</v>
      </c>
      <c r="AC2219" s="20" t="s">
        <v>68</v>
      </c>
      <c r="AD2219" s="20" t="s">
        <v>69</v>
      </c>
      <c r="AE2219" s="20" t="s">
        <v>20646</v>
      </c>
      <c r="AF2219" s="20" t="s">
        <v>68</v>
      </c>
      <c r="AG2219" s="20" t="s">
        <v>20650</v>
      </c>
      <c r="AH2219" s="20"/>
      <c r="AI2219" s="20" t="s">
        <v>20641</v>
      </c>
      <c r="AJ2219" s="20" t="s">
        <v>20642</v>
      </c>
      <c r="AK2219" s="20" t="s">
        <v>20637</v>
      </c>
      <c r="AL2219" s="20" t="s">
        <v>14788</v>
      </c>
      <c r="AM2219" s="20"/>
      <c r="AN2219" s="20" t="s">
        <v>105</v>
      </c>
      <c r="AO2219" s="20"/>
    </row>
    <row r="2220" spans="1:41" x14ac:dyDescent="0.2">
      <c r="A2220" s="20" t="s">
        <v>4008</v>
      </c>
      <c r="B2220" s="20" t="s">
        <v>20633</v>
      </c>
      <c r="C2220" s="20" t="s">
        <v>20634</v>
      </c>
      <c r="D2220" s="20" t="s">
        <v>571</v>
      </c>
      <c r="E2220" s="20" t="s">
        <v>4011</v>
      </c>
      <c r="F2220" s="20" t="s">
        <v>4010</v>
      </c>
      <c r="G2220" s="20" t="s">
        <v>20635</v>
      </c>
      <c r="H2220" s="20" t="s">
        <v>14804</v>
      </c>
      <c r="I2220" s="20" t="s">
        <v>20636</v>
      </c>
      <c r="J2220" s="20" t="s">
        <v>101</v>
      </c>
      <c r="K2220" s="20" t="s">
        <v>14866</v>
      </c>
      <c r="L2220" s="20" t="s">
        <v>20637</v>
      </c>
      <c r="M2220" s="20" t="s">
        <v>20638</v>
      </c>
      <c r="N2220" s="20" t="s">
        <v>20652</v>
      </c>
      <c r="O2220" s="20" t="s">
        <v>14714</v>
      </c>
      <c r="P2220" s="20" t="s">
        <v>14787</v>
      </c>
      <c r="Q2220" s="20"/>
      <c r="R2220" s="20"/>
      <c r="S2220" s="20"/>
      <c r="T2220" s="20" t="s">
        <v>14846</v>
      </c>
      <c r="U2220" s="20" t="s">
        <v>20653</v>
      </c>
      <c r="V2220" s="20" t="s">
        <v>20654</v>
      </c>
      <c r="W2220" s="20"/>
      <c r="X2220" s="20"/>
      <c r="Y2220" s="20" t="s">
        <v>69</v>
      </c>
      <c r="Z2220" s="20"/>
      <c r="AA2220" s="20" t="s">
        <v>20639</v>
      </c>
      <c r="AB2220" s="20" t="s">
        <v>69</v>
      </c>
      <c r="AC2220" s="20" t="s">
        <v>68</v>
      </c>
      <c r="AD2220" s="20" t="s">
        <v>69</v>
      </c>
      <c r="AE2220" s="20" t="s">
        <v>20640</v>
      </c>
      <c r="AF2220" s="20" t="s">
        <v>68</v>
      </c>
      <c r="AG2220" s="20" t="s">
        <v>20655</v>
      </c>
      <c r="AH2220" s="20"/>
      <c r="AI2220" s="20" t="s">
        <v>20641</v>
      </c>
      <c r="AJ2220" s="20" t="s">
        <v>20642</v>
      </c>
      <c r="AK2220" s="20" t="s">
        <v>20637</v>
      </c>
      <c r="AL2220" s="20" t="s">
        <v>14788</v>
      </c>
      <c r="AM2220" s="20"/>
      <c r="AN2220" s="20" t="s">
        <v>105</v>
      </c>
      <c r="AO2220" s="20"/>
    </row>
    <row r="2221" spans="1:41" x14ac:dyDescent="0.2">
      <c r="A2221" s="20" t="s">
        <v>4008</v>
      </c>
      <c r="B2221" s="20" t="s">
        <v>20633</v>
      </c>
      <c r="C2221" s="20" t="s">
        <v>20634</v>
      </c>
      <c r="D2221" s="20" t="s">
        <v>571</v>
      </c>
      <c r="E2221" s="20" t="s">
        <v>4011</v>
      </c>
      <c r="F2221" s="20" t="s">
        <v>4010</v>
      </c>
      <c r="G2221" s="20" t="s">
        <v>20635</v>
      </c>
      <c r="H2221" s="20" t="s">
        <v>14804</v>
      </c>
      <c r="I2221" s="20" t="s">
        <v>20636</v>
      </c>
      <c r="J2221" s="20" t="s">
        <v>101</v>
      </c>
      <c r="K2221" s="20" t="s">
        <v>14866</v>
      </c>
      <c r="L2221" s="20" t="s">
        <v>20637</v>
      </c>
      <c r="M2221" s="20" t="s">
        <v>20638</v>
      </c>
      <c r="N2221" s="20" t="s">
        <v>20652</v>
      </c>
      <c r="O2221" s="20" t="s">
        <v>14714</v>
      </c>
      <c r="P2221" s="20" t="s">
        <v>14787</v>
      </c>
      <c r="Q2221" s="20"/>
      <c r="R2221" s="20"/>
      <c r="S2221" s="20"/>
      <c r="T2221" s="20" t="s">
        <v>14709</v>
      </c>
      <c r="U2221" s="20" t="s">
        <v>20656</v>
      </c>
      <c r="V2221" s="20" t="s">
        <v>16944</v>
      </c>
      <c r="W2221" s="20"/>
      <c r="X2221" s="20"/>
      <c r="Y2221" s="20" t="s">
        <v>69</v>
      </c>
      <c r="Z2221" s="20"/>
      <c r="AA2221" s="20" t="s">
        <v>20639</v>
      </c>
      <c r="AB2221" s="20" t="s">
        <v>69</v>
      </c>
      <c r="AC2221" s="20" t="s">
        <v>68</v>
      </c>
      <c r="AD2221" s="20" t="s">
        <v>69</v>
      </c>
      <c r="AE2221" s="20" t="s">
        <v>20640</v>
      </c>
      <c r="AF2221" s="20" t="s">
        <v>68</v>
      </c>
      <c r="AG2221" s="20" t="s">
        <v>20655</v>
      </c>
      <c r="AH2221" s="20"/>
      <c r="AI2221" s="20" t="s">
        <v>20641</v>
      </c>
      <c r="AJ2221" s="20" t="s">
        <v>20642</v>
      </c>
      <c r="AK2221" s="20" t="s">
        <v>20637</v>
      </c>
      <c r="AL2221" s="20" t="s">
        <v>14788</v>
      </c>
      <c r="AM2221" s="20"/>
      <c r="AN2221" s="20" t="s">
        <v>105</v>
      </c>
      <c r="AO2221" s="20"/>
    </row>
    <row r="2222" spans="1:41" x14ac:dyDescent="0.2">
      <c r="A2222" s="20" t="s">
        <v>4008</v>
      </c>
      <c r="B2222" s="20" t="s">
        <v>20633</v>
      </c>
      <c r="C2222" s="20" t="s">
        <v>20634</v>
      </c>
      <c r="D2222" s="20" t="s">
        <v>571</v>
      </c>
      <c r="E2222" s="20" t="s">
        <v>4011</v>
      </c>
      <c r="F2222" s="20" t="s">
        <v>4010</v>
      </c>
      <c r="G2222" s="20" t="s">
        <v>20635</v>
      </c>
      <c r="H2222" s="20" t="s">
        <v>14804</v>
      </c>
      <c r="I2222" s="20" t="s">
        <v>20636</v>
      </c>
      <c r="J2222" s="20" t="s">
        <v>101</v>
      </c>
      <c r="K2222" s="20" t="s">
        <v>14866</v>
      </c>
      <c r="L2222" s="20" t="s">
        <v>20637</v>
      </c>
      <c r="M2222" s="20" t="s">
        <v>20638</v>
      </c>
      <c r="N2222" s="20" t="s">
        <v>20652</v>
      </c>
      <c r="O2222" s="20" t="s">
        <v>14714</v>
      </c>
      <c r="P2222" s="20" t="s">
        <v>14787</v>
      </c>
      <c r="Q2222" s="20"/>
      <c r="R2222" s="20"/>
      <c r="S2222" s="20"/>
      <c r="T2222" s="20" t="s">
        <v>14704</v>
      </c>
      <c r="U2222" s="20" t="s">
        <v>16001</v>
      </c>
      <c r="V2222" s="20" t="s">
        <v>20657</v>
      </c>
      <c r="W2222" s="20"/>
      <c r="X2222" s="20"/>
      <c r="Y2222" s="20" t="s">
        <v>69</v>
      </c>
      <c r="Z2222" s="20"/>
      <c r="AA2222" s="20" t="s">
        <v>20639</v>
      </c>
      <c r="AB2222" s="20" t="s">
        <v>69</v>
      </c>
      <c r="AC2222" s="20" t="s">
        <v>68</v>
      </c>
      <c r="AD2222" s="20" t="s">
        <v>69</v>
      </c>
      <c r="AE2222" s="20" t="s">
        <v>20646</v>
      </c>
      <c r="AF2222" s="20" t="s">
        <v>68</v>
      </c>
      <c r="AG2222" s="20" t="s">
        <v>20655</v>
      </c>
      <c r="AH2222" s="20"/>
      <c r="AI2222" s="20" t="s">
        <v>20641</v>
      </c>
      <c r="AJ2222" s="20" t="s">
        <v>20642</v>
      </c>
      <c r="AK2222" s="20" t="s">
        <v>20637</v>
      </c>
      <c r="AL2222" s="20" t="s">
        <v>14788</v>
      </c>
      <c r="AM2222" s="20"/>
      <c r="AN2222" s="20" t="s">
        <v>105</v>
      </c>
      <c r="AO2222" s="20"/>
    </row>
    <row r="2223" spans="1:41" x14ac:dyDescent="0.2">
      <c r="A2223" s="20" t="s">
        <v>4056</v>
      </c>
      <c r="B2223" s="20" t="s">
        <v>20658</v>
      </c>
      <c r="C2223" s="20" t="s">
        <v>20659</v>
      </c>
      <c r="D2223" s="20" t="s">
        <v>571</v>
      </c>
      <c r="E2223" s="20" t="s">
        <v>4058</v>
      </c>
      <c r="F2223" s="20" t="s">
        <v>1891</v>
      </c>
      <c r="G2223" s="20" t="s">
        <v>20660</v>
      </c>
      <c r="H2223" s="20" t="s">
        <v>14804</v>
      </c>
      <c r="I2223" s="20" t="s">
        <v>20661</v>
      </c>
      <c r="J2223" s="20" t="s">
        <v>101</v>
      </c>
      <c r="K2223" s="20" t="s">
        <v>14866</v>
      </c>
      <c r="L2223" s="20"/>
      <c r="M2223" s="20"/>
      <c r="N2223" s="20" t="s">
        <v>14698</v>
      </c>
      <c r="O2223" s="20" t="s">
        <v>16348</v>
      </c>
      <c r="P2223" s="20" t="s">
        <v>14700</v>
      </c>
      <c r="Q2223" s="20"/>
      <c r="R2223" s="20"/>
      <c r="S2223" s="20" t="s">
        <v>14283</v>
      </c>
      <c r="T2223" s="20" t="s">
        <v>14704</v>
      </c>
      <c r="U2223" s="20" t="s">
        <v>15476</v>
      </c>
      <c r="V2223" s="20" t="s">
        <v>15209</v>
      </c>
      <c r="W2223" s="20"/>
      <c r="X2223" s="20"/>
      <c r="Y2223" s="20" t="s">
        <v>69</v>
      </c>
      <c r="Z2223" s="20"/>
      <c r="AA2223" s="20" t="s">
        <v>20662</v>
      </c>
      <c r="AB2223" s="20" t="s">
        <v>69</v>
      </c>
      <c r="AC2223" s="20" t="s">
        <v>14884</v>
      </c>
      <c r="AD2223" s="20" t="s">
        <v>69</v>
      </c>
      <c r="AE2223" s="20" t="s">
        <v>20663</v>
      </c>
      <c r="AF2223" s="20" t="s">
        <v>68</v>
      </c>
      <c r="AG2223" s="20" t="s">
        <v>20664</v>
      </c>
      <c r="AH2223" s="20"/>
      <c r="AI2223" s="20" t="s">
        <v>14875</v>
      </c>
      <c r="AJ2223" s="20" t="s">
        <v>14283</v>
      </c>
      <c r="AK2223" s="20"/>
      <c r="AL2223" s="20"/>
      <c r="AM2223" s="20"/>
      <c r="AN2223" s="20" t="s">
        <v>105</v>
      </c>
      <c r="AO2223" s="20"/>
    </row>
    <row r="2224" spans="1:41" x14ac:dyDescent="0.2">
      <c r="A2224" s="20" t="s">
        <v>4056</v>
      </c>
      <c r="B2224" s="20" t="s">
        <v>20658</v>
      </c>
      <c r="C2224" s="20" t="s">
        <v>20659</v>
      </c>
      <c r="D2224" s="20" t="s">
        <v>571</v>
      </c>
      <c r="E2224" s="20" t="s">
        <v>4058</v>
      </c>
      <c r="F2224" s="20" t="s">
        <v>1891</v>
      </c>
      <c r="G2224" s="20" t="s">
        <v>20660</v>
      </c>
      <c r="H2224" s="20" t="s">
        <v>14804</v>
      </c>
      <c r="I2224" s="20" t="s">
        <v>20661</v>
      </c>
      <c r="J2224" s="20" t="s">
        <v>101</v>
      </c>
      <c r="K2224" s="20" t="s">
        <v>14866</v>
      </c>
      <c r="L2224" s="20"/>
      <c r="M2224" s="20"/>
      <c r="N2224" s="20" t="s">
        <v>14698</v>
      </c>
      <c r="O2224" s="20" t="s">
        <v>16348</v>
      </c>
      <c r="P2224" s="20" t="s">
        <v>14700</v>
      </c>
      <c r="Q2224" s="20"/>
      <c r="R2224" s="20"/>
      <c r="S2224" s="20" t="s">
        <v>14283</v>
      </c>
      <c r="T2224" s="20" t="s">
        <v>14846</v>
      </c>
      <c r="U2224" s="20" t="s">
        <v>14816</v>
      </c>
      <c r="V2224" s="20" t="s">
        <v>16195</v>
      </c>
      <c r="W2224" s="20"/>
      <c r="X2224" s="20"/>
      <c r="Y2224" s="20" t="s">
        <v>69</v>
      </c>
      <c r="Z2224" s="20"/>
      <c r="AA2224" s="20" t="s">
        <v>20662</v>
      </c>
      <c r="AB2224" s="20" t="s">
        <v>69</v>
      </c>
      <c r="AC2224" s="20" t="s">
        <v>14884</v>
      </c>
      <c r="AD2224" s="20" t="s">
        <v>69</v>
      </c>
      <c r="AE2224" s="20" t="s">
        <v>20665</v>
      </c>
      <c r="AF2224" s="20" t="s">
        <v>68</v>
      </c>
      <c r="AG2224" s="20" t="s">
        <v>20664</v>
      </c>
      <c r="AH2224" s="20"/>
      <c r="AI2224" s="20" t="s">
        <v>14875</v>
      </c>
      <c r="AJ2224" s="20" t="s">
        <v>14283</v>
      </c>
      <c r="AK2224" s="20"/>
      <c r="AL2224" s="20"/>
      <c r="AM2224" s="20"/>
      <c r="AN2224" s="20" t="s">
        <v>105</v>
      </c>
      <c r="AO2224" s="20"/>
    </row>
    <row r="2225" spans="1:41" x14ac:dyDescent="0.2">
      <c r="A2225" s="20" t="s">
        <v>4056</v>
      </c>
      <c r="B2225" s="20" t="s">
        <v>20658</v>
      </c>
      <c r="C2225" s="20" t="s">
        <v>20659</v>
      </c>
      <c r="D2225" s="20" t="s">
        <v>571</v>
      </c>
      <c r="E2225" s="20" t="s">
        <v>4058</v>
      </c>
      <c r="F2225" s="20" t="s">
        <v>1891</v>
      </c>
      <c r="G2225" s="20" t="s">
        <v>20660</v>
      </c>
      <c r="H2225" s="20" t="s">
        <v>14804</v>
      </c>
      <c r="I2225" s="20" t="s">
        <v>20661</v>
      </c>
      <c r="J2225" s="20" t="s">
        <v>101</v>
      </c>
      <c r="K2225" s="20" t="s">
        <v>14866</v>
      </c>
      <c r="L2225" s="20"/>
      <c r="M2225" s="20"/>
      <c r="N2225" s="20" t="s">
        <v>14698</v>
      </c>
      <c r="O2225" s="20" t="s">
        <v>16348</v>
      </c>
      <c r="P2225" s="20" t="s">
        <v>14700</v>
      </c>
      <c r="Q2225" s="20"/>
      <c r="R2225" s="20"/>
      <c r="S2225" s="20" t="s">
        <v>14283</v>
      </c>
      <c r="T2225" s="20" t="s">
        <v>14709</v>
      </c>
      <c r="U2225" s="20" t="s">
        <v>16841</v>
      </c>
      <c r="V2225" s="20" t="s">
        <v>17166</v>
      </c>
      <c r="W2225" s="20"/>
      <c r="X2225" s="20"/>
      <c r="Y2225" s="20" t="s">
        <v>69</v>
      </c>
      <c r="Z2225" s="20"/>
      <c r="AA2225" s="20" t="s">
        <v>20662</v>
      </c>
      <c r="AB2225" s="20" t="s">
        <v>69</v>
      </c>
      <c r="AC2225" s="20" t="s">
        <v>14884</v>
      </c>
      <c r="AD2225" s="20" t="s">
        <v>69</v>
      </c>
      <c r="AE2225" s="20" t="s">
        <v>20665</v>
      </c>
      <c r="AF2225" s="20" t="s">
        <v>68</v>
      </c>
      <c r="AG2225" s="20" t="s">
        <v>20664</v>
      </c>
      <c r="AH2225" s="20"/>
      <c r="AI2225" s="20" t="s">
        <v>14875</v>
      </c>
      <c r="AJ2225" s="20" t="s">
        <v>14283</v>
      </c>
      <c r="AK2225" s="20"/>
      <c r="AL2225" s="20"/>
      <c r="AM2225" s="20"/>
      <c r="AN2225" s="20" t="s">
        <v>105</v>
      </c>
      <c r="AO2225" s="20"/>
    </row>
    <row r="2226" spans="1:41" x14ac:dyDescent="0.2">
      <c r="A2226" s="20" t="s">
        <v>4056</v>
      </c>
      <c r="B2226" s="20" t="s">
        <v>20658</v>
      </c>
      <c r="C2226" s="20" t="s">
        <v>20659</v>
      </c>
      <c r="D2226" s="20" t="s">
        <v>571</v>
      </c>
      <c r="E2226" s="20" t="s">
        <v>4058</v>
      </c>
      <c r="F2226" s="20" t="s">
        <v>1891</v>
      </c>
      <c r="G2226" s="20" t="s">
        <v>20660</v>
      </c>
      <c r="H2226" s="20" t="s">
        <v>14804</v>
      </c>
      <c r="I2226" s="20" t="s">
        <v>20666</v>
      </c>
      <c r="J2226" s="20" t="s">
        <v>101</v>
      </c>
      <c r="K2226" s="20" t="s">
        <v>14866</v>
      </c>
      <c r="L2226" s="20"/>
      <c r="M2226" s="20"/>
      <c r="N2226" s="20" t="s">
        <v>14698</v>
      </c>
      <c r="O2226" s="20" t="s">
        <v>16348</v>
      </c>
      <c r="P2226" s="20" t="s">
        <v>14700</v>
      </c>
      <c r="Q2226" s="20"/>
      <c r="R2226" s="20"/>
      <c r="S2226" s="20" t="s">
        <v>14283</v>
      </c>
      <c r="T2226" s="20" t="s">
        <v>14704</v>
      </c>
      <c r="U2226" s="20" t="s">
        <v>17003</v>
      </c>
      <c r="V2226" s="20" t="s">
        <v>17003</v>
      </c>
      <c r="W2226" s="20"/>
      <c r="X2226" s="20"/>
      <c r="Y2226" s="20" t="s">
        <v>69</v>
      </c>
      <c r="Z2226" s="20"/>
      <c r="AA2226" s="20" t="s">
        <v>20662</v>
      </c>
      <c r="AB2226" s="20" t="s">
        <v>69</v>
      </c>
      <c r="AC2226" s="20" t="s">
        <v>14884</v>
      </c>
      <c r="AD2226" s="20" t="s">
        <v>69</v>
      </c>
      <c r="AE2226" s="20" t="s">
        <v>20663</v>
      </c>
      <c r="AF2226" s="20" t="s">
        <v>68</v>
      </c>
      <c r="AG2226" s="20" t="s">
        <v>20664</v>
      </c>
      <c r="AH2226" s="20"/>
      <c r="AI2226" s="20" t="s">
        <v>14875</v>
      </c>
      <c r="AJ2226" s="20" t="s">
        <v>14283</v>
      </c>
      <c r="AK2226" s="20"/>
      <c r="AL2226" s="20"/>
      <c r="AM2226" s="20"/>
      <c r="AN2226" s="20" t="s">
        <v>105</v>
      </c>
      <c r="AO2226" s="20"/>
    </row>
    <row r="2227" spans="1:41" x14ac:dyDescent="0.2">
      <c r="A2227" s="20" t="s">
        <v>4056</v>
      </c>
      <c r="B2227" s="20" t="s">
        <v>20658</v>
      </c>
      <c r="C2227" s="20" t="s">
        <v>20659</v>
      </c>
      <c r="D2227" s="20" t="s">
        <v>571</v>
      </c>
      <c r="E2227" s="20" t="s">
        <v>4058</v>
      </c>
      <c r="F2227" s="20" t="s">
        <v>1891</v>
      </c>
      <c r="G2227" s="20" t="s">
        <v>20660</v>
      </c>
      <c r="H2227" s="20" t="s">
        <v>14804</v>
      </c>
      <c r="I2227" s="20" t="s">
        <v>20666</v>
      </c>
      <c r="J2227" s="20" t="s">
        <v>101</v>
      </c>
      <c r="K2227" s="20" t="s">
        <v>14866</v>
      </c>
      <c r="L2227" s="20"/>
      <c r="M2227" s="20"/>
      <c r="N2227" s="20" t="s">
        <v>14698</v>
      </c>
      <c r="O2227" s="20" t="s">
        <v>16348</v>
      </c>
      <c r="P2227" s="20" t="s">
        <v>14700</v>
      </c>
      <c r="Q2227" s="20"/>
      <c r="R2227" s="20"/>
      <c r="S2227" s="20" t="s">
        <v>14283</v>
      </c>
      <c r="T2227" s="20" t="s">
        <v>14846</v>
      </c>
      <c r="U2227" s="20" t="s">
        <v>15993</v>
      </c>
      <c r="V2227" s="20" t="s">
        <v>17217</v>
      </c>
      <c r="W2227" s="20"/>
      <c r="X2227" s="20"/>
      <c r="Y2227" s="20" t="s">
        <v>69</v>
      </c>
      <c r="Z2227" s="20"/>
      <c r="AA2227" s="20" t="s">
        <v>20662</v>
      </c>
      <c r="AB2227" s="20" t="s">
        <v>69</v>
      </c>
      <c r="AC2227" s="20" t="s">
        <v>14884</v>
      </c>
      <c r="AD2227" s="20" t="s">
        <v>69</v>
      </c>
      <c r="AE2227" s="20" t="s">
        <v>20665</v>
      </c>
      <c r="AF2227" s="20" t="s">
        <v>68</v>
      </c>
      <c r="AG2227" s="20" t="s">
        <v>20664</v>
      </c>
      <c r="AH2227" s="20"/>
      <c r="AI2227" s="20" t="s">
        <v>14875</v>
      </c>
      <c r="AJ2227" s="20" t="s">
        <v>14283</v>
      </c>
      <c r="AK2227" s="20"/>
      <c r="AL2227" s="20"/>
      <c r="AM2227" s="20"/>
      <c r="AN2227" s="20" t="s">
        <v>105</v>
      </c>
      <c r="AO2227" s="20"/>
    </row>
    <row r="2228" spans="1:41" x14ac:dyDescent="0.2">
      <c r="A2228" s="20" t="s">
        <v>4056</v>
      </c>
      <c r="B2228" s="20" t="s">
        <v>20658</v>
      </c>
      <c r="C2228" s="20" t="s">
        <v>20659</v>
      </c>
      <c r="D2228" s="20" t="s">
        <v>571</v>
      </c>
      <c r="E2228" s="20" t="s">
        <v>4058</v>
      </c>
      <c r="F2228" s="20" t="s">
        <v>1891</v>
      </c>
      <c r="G2228" s="20" t="s">
        <v>20660</v>
      </c>
      <c r="H2228" s="20" t="s">
        <v>14804</v>
      </c>
      <c r="I2228" s="20" t="s">
        <v>20666</v>
      </c>
      <c r="J2228" s="20" t="s">
        <v>101</v>
      </c>
      <c r="K2228" s="20" t="s">
        <v>14866</v>
      </c>
      <c r="L2228" s="20"/>
      <c r="M2228" s="20"/>
      <c r="N2228" s="20" t="s">
        <v>14698</v>
      </c>
      <c r="O2228" s="20" t="s">
        <v>16348</v>
      </c>
      <c r="P2228" s="20" t="s">
        <v>14700</v>
      </c>
      <c r="Q2228" s="20"/>
      <c r="R2228" s="20"/>
      <c r="S2228" s="20" t="s">
        <v>14283</v>
      </c>
      <c r="T2228" s="20" t="s">
        <v>14709</v>
      </c>
      <c r="U2228" s="20" t="s">
        <v>17218</v>
      </c>
      <c r="V2228" s="20" t="s">
        <v>17218</v>
      </c>
      <c r="W2228" s="20"/>
      <c r="X2228" s="20"/>
      <c r="Y2228" s="20" t="s">
        <v>69</v>
      </c>
      <c r="Z2228" s="20"/>
      <c r="AA2228" s="20" t="s">
        <v>20662</v>
      </c>
      <c r="AB2228" s="20" t="s">
        <v>69</v>
      </c>
      <c r="AC2228" s="20" t="s">
        <v>14884</v>
      </c>
      <c r="AD2228" s="20" t="s">
        <v>69</v>
      </c>
      <c r="AE2228" s="20" t="s">
        <v>20665</v>
      </c>
      <c r="AF2228" s="20" t="s">
        <v>68</v>
      </c>
      <c r="AG2228" s="20" t="s">
        <v>20664</v>
      </c>
      <c r="AH2228" s="20"/>
      <c r="AI2228" s="20" t="s">
        <v>14875</v>
      </c>
      <c r="AJ2228" s="20" t="s">
        <v>14283</v>
      </c>
      <c r="AK2228" s="20"/>
      <c r="AL2228" s="20"/>
      <c r="AM2228" s="20"/>
      <c r="AN2228" s="20" t="s">
        <v>105</v>
      </c>
      <c r="AO2228" s="20"/>
    </row>
    <row r="2229" spans="1:41" x14ac:dyDescent="0.2">
      <c r="A2229" s="20" t="s">
        <v>4056</v>
      </c>
      <c r="B2229" s="20" t="s">
        <v>20658</v>
      </c>
      <c r="C2229" s="20" t="s">
        <v>20659</v>
      </c>
      <c r="D2229" s="20" t="s">
        <v>571</v>
      </c>
      <c r="E2229" s="20" t="s">
        <v>4058</v>
      </c>
      <c r="F2229" s="20" t="s">
        <v>1891</v>
      </c>
      <c r="G2229" s="20" t="s">
        <v>20660</v>
      </c>
      <c r="H2229" s="20" t="s">
        <v>14804</v>
      </c>
      <c r="I2229" s="20" t="s">
        <v>20667</v>
      </c>
      <c r="J2229" s="20" t="s">
        <v>101</v>
      </c>
      <c r="K2229" s="20" t="s">
        <v>14866</v>
      </c>
      <c r="L2229" s="20"/>
      <c r="M2229" s="20"/>
      <c r="N2229" s="20" t="s">
        <v>14698</v>
      </c>
      <c r="O2229" s="20" t="s">
        <v>16348</v>
      </c>
      <c r="P2229" s="20" t="s">
        <v>14700</v>
      </c>
      <c r="Q2229" s="20"/>
      <c r="R2229" s="20"/>
      <c r="S2229" s="20" t="s">
        <v>14283</v>
      </c>
      <c r="T2229" s="20" t="s">
        <v>14704</v>
      </c>
      <c r="U2229" s="20" t="s">
        <v>15476</v>
      </c>
      <c r="V2229" s="20" t="s">
        <v>15476</v>
      </c>
      <c r="W2229" s="20"/>
      <c r="X2229" s="20"/>
      <c r="Y2229" s="20" t="s">
        <v>69</v>
      </c>
      <c r="Z2229" s="20"/>
      <c r="AA2229" s="20" t="s">
        <v>20662</v>
      </c>
      <c r="AB2229" s="20" t="s">
        <v>69</v>
      </c>
      <c r="AC2229" s="20" t="s">
        <v>14884</v>
      </c>
      <c r="AD2229" s="20" t="s">
        <v>69</v>
      </c>
      <c r="AE2229" s="20" t="s">
        <v>20663</v>
      </c>
      <c r="AF2229" s="20" t="s">
        <v>68</v>
      </c>
      <c r="AG2229" s="20" t="s">
        <v>20664</v>
      </c>
      <c r="AH2229" s="20"/>
      <c r="AI2229" s="20" t="s">
        <v>14875</v>
      </c>
      <c r="AJ2229" s="20" t="s">
        <v>14283</v>
      </c>
      <c r="AK2229" s="20"/>
      <c r="AL2229" s="20"/>
      <c r="AM2229" s="20"/>
      <c r="AN2229" s="20" t="s">
        <v>105</v>
      </c>
      <c r="AO2229" s="20"/>
    </row>
    <row r="2230" spans="1:41" x14ac:dyDescent="0.2">
      <c r="A2230" s="20" t="s">
        <v>4056</v>
      </c>
      <c r="B2230" s="20" t="s">
        <v>20658</v>
      </c>
      <c r="C2230" s="20" t="s">
        <v>20659</v>
      </c>
      <c r="D2230" s="20" t="s">
        <v>571</v>
      </c>
      <c r="E2230" s="20" t="s">
        <v>4058</v>
      </c>
      <c r="F2230" s="20" t="s">
        <v>1891</v>
      </c>
      <c r="G2230" s="20" t="s">
        <v>20660</v>
      </c>
      <c r="H2230" s="20" t="s">
        <v>14804</v>
      </c>
      <c r="I2230" s="20" t="s">
        <v>20667</v>
      </c>
      <c r="J2230" s="20" t="s">
        <v>101</v>
      </c>
      <c r="K2230" s="20" t="s">
        <v>14866</v>
      </c>
      <c r="L2230" s="20"/>
      <c r="M2230" s="20"/>
      <c r="N2230" s="20" t="s">
        <v>14698</v>
      </c>
      <c r="O2230" s="20" t="s">
        <v>16348</v>
      </c>
      <c r="P2230" s="20" t="s">
        <v>14700</v>
      </c>
      <c r="Q2230" s="20"/>
      <c r="R2230" s="20"/>
      <c r="S2230" s="20" t="s">
        <v>14283</v>
      </c>
      <c r="T2230" s="20" t="s">
        <v>14846</v>
      </c>
      <c r="U2230" s="20" t="s">
        <v>20668</v>
      </c>
      <c r="V2230" s="20" t="s">
        <v>20669</v>
      </c>
      <c r="W2230" s="20"/>
      <c r="X2230" s="20"/>
      <c r="Y2230" s="20" t="s">
        <v>69</v>
      </c>
      <c r="Z2230" s="20"/>
      <c r="AA2230" s="20" t="s">
        <v>20662</v>
      </c>
      <c r="AB2230" s="20" t="s">
        <v>69</v>
      </c>
      <c r="AC2230" s="20" t="s">
        <v>14884</v>
      </c>
      <c r="AD2230" s="20" t="s">
        <v>69</v>
      </c>
      <c r="AE2230" s="20" t="s">
        <v>20670</v>
      </c>
      <c r="AF2230" s="20" t="s">
        <v>68</v>
      </c>
      <c r="AG2230" s="20" t="s">
        <v>20664</v>
      </c>
      <c r="AH2230" s="20"/>
      <c r="AI2230" s="20" t="s">
        <v>14875</v>
      </c>
      <c r="AJ2230" s="20" t="s">
        <v>14283</v>
      </c>
      <c r="AK2230" s="20"/>
      <c r="AL2230" s="20"/>
      <c r="AM2230" s="20"/>
      <c r="AN2230" s="20" t="s">
        <v>105</v>
      </c>
      <c r="AO2230" s="20"/>
    </row>
    <row r="2231" spans="1:41" x14ac:dyDescent="0.2">
      <c r="A2231" s="20" t="s">
        <v>4056</v>
      </c>
      <c r="B2231" s="20" t="s">
        <v>20658</v>
      </c>
      <c r="C2231" s="20" t="s">
        <v>20659</v>
      </c>
      <c r="D2231" s="20" t="s">
        <v>571</v>
      </c>
      <c r="E2231" s="20" t="s">
        <v>4058</v>
      </c>
      <c r="F2231" s="20" t="s">
        <v>1891</v>
      </c>
      <c r="G2231" s="20" t="s">
        <v>20660</v>
      </c>
      <c r="H2231" s="20" t="s">
        <v>14804</v>
      </c>
      <c r="I2231" s="20" t="s">
        <v>20667</v>
      </c>
      <c r="J2231" s="20" t="s">
        <v>101</v>
      </c>
      <c r="K2231" s="20" t="s">
        <v>14866</v>
      </c>
      <c r="L2231" s="20"/>
      <c r="M2231" s="20"/>
      <c r="N2231" s="20" t="s">
        <v>14698</v>
      </c>
      <c r="O2231" s="20" t="s">
        <v>16348</v>
      </c>
      <c r="P2231" s="20" t="s">
        <v>14700</v>
      </c>
      <c r="Q2231" s="20"/>
      <c r="R2231" s="20"/>
      <c r="S2231" s="20" t="s">
        <v>14283</v>
      </c>
      <c r="T2231" s="20" t="s">
        <v>14709</v>
      </c>
      <c r="U2231" s="20" t="s">
        <v>20671</v>
      </c>
      <c r="V2231" s="20" t="s">
        <v>20672</v>
      </c>
      <c r="W2231" s="20"/>
      <c r="X2231" s="20"/>
      <c r="Y2231" s="20" t="s">
        <v>69</v>
      </c>
      <c r="Z2231" s="20"/>
      <c r="AA2231" s="20" t="s">
        <v>20662</v>
      </c>
      <c r="AB2231" s="20" t="s">
        <v>69</v>
      </c>
      <c r="AC2231" s="20" t="s">
        <v>14884</v>
      </c>
      <c r="AD2231" s="20" t="s">
        <v>69</v>
      </c>
      <c r="AE2231" s="20" t="s">
        <v>20670</v>
      </c>
      <c r="AF2231" s="20" t="s">
        <v>68</v>
      </c>
      <c r="AG2231" s="20" t="s">
        <v>20664</v>
      </c>
      <c r="AH2231" s="20"/>
      <c r="AI2231" s="20" t="s">
        <v>14875</v>
      </c>
      <c r="AJ2231" s="20" t="s">
        <v>14283</v>
      </c>
      <c r="AK2231" s="20"/>
      <c r="AL2231" s="20"/>
      <c r="AM2231" s="20"/>
      <c r="AN2231" s="20" t="s">
        <v>105</v>
      </c>
      <c r="AO2231" s="20"/>
    </row>
    <row r="2232" spans="1:41" x14ac:dyDescent="0.2">
      <c r="A2232" s="20" t="s">
        <v>4056</v>
      </c>
      <c r="B2232" s="20" t="s">
        <v>20658</v>
      </c>
      <c r="C2232" s="20" t="s">
        <v>20659</v>
      </c>
      <c r="D2232" s="20" t="s">
        <v>571</v>
      </c>
      <c r="E2232" s="20" t="s">
        <v>4058</v>
      </c>
      <c r="F2232" s="20" t="s">
        <v>1891</v>
      </c>
      <c r="G2232" s="20" t="s">
        <v>20660</v>
      </c>
      <c r="H2232" s="20" t="s">
        <v>14804</v>
      </c>
      <c r="I2232" s="20" t="s">
        <v>20673</v>
      </c>
      <c r="J2232" s="20" t="s">
        <v>101</v>
      </c>
      <c r="K2232" s="20" t="s">
        <v>14866</v>
      </c>
      <c r="L2232" s="20"/>
      <c r="M2232" s="20"/>
      <c r="N2232" s="20" t="s">
        <v>14698</v>
      </c>
      <c r="O2232" s="20" t="s">
        <v>16348</v>
      </c>
      <c r="P2232" s="20" t="s">
        <v>14700</v>
      </c>
      <c r="Q2232" s="20"/>
      <c r="R2232" s="20"/>
      <c r="S2232" s="20" t="s">
        <v>14283</v>
      </c>
      <c r="T2232" s="20" t="s">
        <v>14704</v>
      </c>
      <c r="U2232" s="20" t="s">
        <v>15476</v>
      </c>
      <c r="V2232" s="20" t="s">
        <v>15476</v>
      </c>
      <c r="W2232" s="20"/>
      <c r="X2232" s="20"/>
      <c r="Y2232" s="20" t="s">
        <v>69</v>
      </c>
      <c r="Z2232" s="20"/>
      <c r="AA2232" s="20" t="s">
        <v>20662</v>
      </c>
      <c r="AB2232" s="20" t="s">
        <v>69</v>
      </c>
      <c r="AC2232" s="20" t="s">
        <v>14884</v>
      </c>
      <c r="AD2232" s="20" t="s">
        <v>69</v>
      </c>
      <c r="AE2232" s="20" t="s">
        <v>20663</v>
      </c>
      <c r="AF2232" s="20" t="s">
        <v>68</v>
      </c>
      <c r="AG2232" s="20" t="s">
        <v>20664</v>
      </c>
      <c r="AH2232" s="20"/>
      <c r="AI2232" s="20" t="s">
        <v>14875</v>
      </c>
      <c r="AJ2232" s="20" t="s">
        <v>14283</v>
      </c>
      <c r="AK2232" s="20"/>
      <c r="AL2232" s="20"/>
      <c r="AM2232" s="20"/>
      <c r="AN2232" s="20" t="s">
        <v>105</v>
      </c>
      <c r="AO2232" s="20"/>
    </row>
    <row r="2233" spans="1:41" x14ac:dyDescent="0.2">
      <c r="A2233" s="20" t="s">
        <v>4056</v>
      </c>
      <c r="B2233" s="20" t="s">
        <v>20658</v>
      </c>
      <c r="C2233" s="20" t="s">
        <v>20659</v>
      </c>
      <c r="D2233" s="20" t="s">
        <v>571</v>
      </c>
      <c r="E2233" s="20" t="s">
        <v>4058</v>
      </c>
      <c r="F2233" s="20" t="s">
        <v>1891</v>
      </c>
      <c r="G2233" s="20" t="s">
        <v>20660</v>
      </c>
      <c r="H2233" s="20" t="s">
        <v>14804</v>
      </c>
      <c r="I2233" s="20" t="s">
        <v>20673</v>
      </c>
      <c r="J2233" s="20" t="s">
        <v>101</v>
      </c>
      <c r="K2233" s="20" t="s">
        <v>14866</v>
      </c>
      <c r="L2233" s="20"/>
      <c r="M2233" s="20"/>
      <c r="N2233" s="20" t="s">
        <v>14698</v>
      </c>
      <c r="O2233" s="20" t="s">
        <v>16348</v>
      </c>
      <c r="P2233" s="20" t="s">
        <v>14700</v>
      </c>
      <c r="Q2233" s="20"/>
      <c r="R2233" s="20"/>
      <c r="S2233" s="20" t="s">
        <v>14283</v>
      </c>
      <c r="T2233" s="20" t="s">
        <v>14846</v>
      </c>
      <c r="U2233" s="20" t="s">
        <v>20674</v>
      </c>
      <c r="V2233" s="20" t="s">
        <v>20675</v>
      </c>
      <c r="W2233" s="20"/>
      <c r="X2233" s="20"/>
      <c r="Y2233" s="20" t="s">
        <v>69</v>
      </c>
      <c r="Z2233" s="20"/>
      <c r="AA2233" s="20" t="s">
        <v>20662</v>
      </c>
      <c r="AB2233" s="20" t="s">
        <v>69</v>
      </c>
      <c r="AC2233" s="20" t="s">
        <v>14884</v>
      </c>
      <c r="AD2233" s="20" t="s">
        <v>69</v>
      </c>
      <c r="AE2233" s="20" t="s">
        <v>20670</v>
      </c>
      <c r="AF2233" s="20" t="s">
        <v>68</v>
      </c>
      <c r="AG2233" s="20" t="s">
        <v>20664</v>
      </c>
      <c r="AH2233" s="20"/>
      <c r="AI2233" s="20" t="s">
        <v>14875</v>
      </c>
      <c r="AJ2233" s="20" t="s">
        <v>14283</v>
      </c>
      <c r="AK2233" s="20"/>
      <c r="AL2233" s="20"/>
      <c r="AM2233" s="20"/>
      <c r="AN2233" s="20" t="s">
        <v>105</v>
      </c>
      <c r="AO2233" s="20"/>
    </row>
    <row r="2234" spans="1:41" x14ac:dyDescent="0.2">
      <c r="A2234" s="20" t="s">
        <v>4056</v>
      </c>
      <c r="B2234" s="20" t="s">
        <v>20658</v>
      </c>
      <c r="C2234" s="20" t="s">
        <v>20659</v>
      </c>
      <c r="D2234" s="20" t="s">
        <v>571</v>
      </c>
      <c r="E2234" s="20" t="s">
        <v>4058</v>
      </c>
      <c r="F2234" s="20" t="s">
        <v>1891</v>
      </c>
      <c r="G2234" s="20" t="s">
        <v>20660</v>
      </c>
      <c r="H2234" s="20" t="s">
        <v>14804</v>
      </c>
      <c r="I2234" s="20" t="s">
        <v>20673</v>
      </c>
      <c r="J2234" s="20" t="s">
        <v>101</v>
      </c>
      <c r="K2234" s="20" t="s">
        <v>14866</v>
      </c>
      <c r="L2234" s="20"/>
      <c r="M2234" s="20"/>
      <c r="N2234" s="20" t="s">
        <v>14698</v>
      </c>
      <c r="O2234" s="20" t="s">
        <v>16348</v>
      </c>
      <c r="P2234" s="20" t="s">
        <v>14700</v>
      </c>
      <c r="Q2234" s="20"/>
      <c r="R2234" s="20"/>
      <c r="S2234" s="20" t="s">
        <v>14283</v>
      </c>
      <c r="T2234" s="20" t="s">
        <v>14709</v>
      </c>
      <c r="U2234" s="20" t="s">
        <v>20676</v>
      </c>
      <c r="V2234" s="20" t="s">
        <v>20677</v>
      </c>
      <c r="W2234" s="20"/>
      <c r="X2234" s="20"/>
      <c r="Y2234" s="20" t="s">
        <v>69</v>
      </c>
      <c r="Z2234" s="20"/>
      <c r="AA2234" s="20" t="s">
        <v>20662</v>
      </c>
      <c r="AB2234" s="20" t="s">
        <v>69</v>
      </c>
      <c r="AC2234" s="20" t="s">
        <v>14884</v>
      </c>
      <c r="AD2234" s="20" t="s">
        <v>69</v>
      </c>
      <c r="AE2234" s="20" t="s">
        <v>20670</v>
      </c>
      <c r="AF2234" s="20" t="s">
        <v>68</v>
      </c>
      <c r="AG2234" s="20" t="s">
        <v>20664</v>
      </c>
      <c r="AH2234" s="20"/>
      <c r="AI2234" s="20" t="s">
        <v>14875</v>
      </c>
      <c r="AJ2234" s="20" t="s">
        <v>14283</v>
      </c>
      <c r="AK2234" s="20"/>
      <c r="AL2234" s="20"/>
      <c r="AM2234" s="20"/>
      <c r="AN2234" s="20" t="s">
        <v>105</v>
      </c>
      <c r="AO2234" s="20"/>
    </row>
    <row r="2235" spans="1:41" x14ac:dyDescent="0.2">
      <c r="A2235" s="20" t="s">
        <v>4056</v>
      </c>
      <c r="B2235" s="20" t="s">
        <v>20658</v>
      </c>
      <c r="C2235" s="20" t="s">
        <v>20659</v>
      </c>
      <c r="D2235" s="20" t="s">
        <v>571</v>
      </c>
      <c r="E2235" s="20" t="s">
        <v>4058</v>
      </c>
      <c r="F2235" s="20" t="s">
        <v>1891</v>
      </c>
      <c r="G2235" s="20" t="s">
        <v>20660</v>
      </c>
      <c r="H2235" s="20" t="s">
        <v>14804</v>
      </c>
      <c r="I2235" s="20" t="s">
        <v>20678</v>
      </c>
      <c r="J2235" s="20" t="s">
        <v>101</v>
      </c>
      <c r="K2235" s="20" t="s">
        <v>14866</v>
      </c>
      <c r="L2235" s="20"/>
      <c r="M2235" s="20"/>
      <c r="N2235" s="20" t="s">
        <v>14698</v>
      </c>
      <c r="O2235" s="20" t="s">
        <v>16348</v>
      </c>
      <c r="P2235" s="20" t="s">
        <v>14700</v>
      </c>
      <c r="Q2235" s="20"/>
      <c r="R2235" s="20"/>
      <c r="S2235" s="20" t="s">
        <v>14283</v>
      </c>
      <c r="T2235" s="20" t="s">
        <v>14704</v>
      </c>
      <c r="U2235" s="20" t="s">
        <v>15209</v>
      </c>
      <c r="V2235" s="20" t="s">
        <v>15209</v>
      </c>
      <c r="W2235" s="20"/>
      <c r="X2235" s="20"/>
      <c r="Y2235" s="20" t="s">
        <v>69</v>
      </c>
      <c r="Z2235" s="20"/>
      <c r="AA2235" s="20" t="s">
        <v>20662</v>
      </c>
      <c r="AB2235" s="20" t="s">
        <v>69</v>
      </c>
      <c r="AC2235" s="20" t="s">
        <v>14884</v>
      </c>
      <c r="AD2235" s="20" t="s">
        <v>69</v>
      </c>
      <c r="AE2235" s="20" t="s">
        <v>20663</v>
      </c>
      <c r="AF2235" s="20" t="s">
        <v>68</v>
      </c>
      <c r="AG2235" s="20" t="s">
        <v>20664</v>
      </c>
      <c r="AH2235" s="20"/>
      <c r="AI2235" s="20" t="s">
        <v>14875</v>
      </c>
      <c r="AJ2235" s="20" t="s">
        <v>14283</v>
      </c>
      <c r="AK2235" s="20"/>
      <c r="AL2235" s="20"/>
      <c r="AM2235" s="20"/>
      <c r="AN2235" s="20" t="s">
        <v>105</v>
      </c>
      <c r="AO2235" s="20"/>
    </row>
    <row r="2236" spans="1:41" x14ac:dyDescent="0.2">
      <c r="A2236" s="20" t="s">
        <v>4056</v>
      </c>
      <c r="B2236" s="20" t="s">
        <v>20658</v>
      </c>
      <c r="C2236" s="20" t="s">
        <v>20659</v>
      </c>
      <c r="D2236" s="20" t="s">
        <v>571</v>
      </c>
      <c r="E2236" s="20" t="s">
        <v>4058</v>
      </c>
      <c r="F2236" s="20" t="s">
        <v>1891</v>
      </c>
      <c r="G2236" s="20" t="s">
        <v>20660</v>
      </c>
      <c r="H2236" s="20" t="s">
        <v>14804</v>
      </c>
      <c r="I2236" s="20" t="s">
        <v>20678</v>
      </c>
      <c r="J2236" s="20" t="s">
        <v>101</v>
      </c>
      <c r="K2236" s="20" t="s">
        <v>14866</v>
      </c>
      <c r="L2236" s="20"/>
      <c r="M2236" s="20"/>
      <c r="N2236" s="20" t="s">
        <v>14698</v>
      </c>
      <c r="O2236" s="20" t="s">
        <v>16348</v>
      </c>
      <c r="P2236" s="20" t="s">
        <v>14700</v>
      </c>
      <c r="Q2236" s="20"/>
      <c r="R2236" s="20"/>
      <c r="S2236" s="20" t="s">
        <v>14283</v>
      </c>
      <c r="T2236" s="20" t="s">
        <v>14846</v>
      </c>
      <c r="U2236" s="20" t="s">
        <v>20679</v>
      </c>
      <c r="V2236" s="20" t="s">
        <v>20680</v>
      </c>
      <c r="W2236" s="20"/>
      <c r="X2236" s="20"/>
      <c r="Y2236" s="20" t="s">
        <v>69</v>
      </c>
      <c r="Z2236" s="20"/>
      <c r="AA2236" s="20" t="s">
        <v>20662</v>
      </c>
      <c r="AB2236" s="20" t="s">
        <v>69</v>
      </c>
      <c r="AC2236" s="20" t="s">
        <v>14884</v>
      </c>
      <c r="AD2236" s="20" t="s">
        <v>69</v>
      </c>
      <c r="AE2236" s="20" t="s">
        <v>20670</v>
      </c>
      <c r="AF2236" s="20" t="s">
        <v>68</v>
      </c>
      <c r="AG2236" s="20" t="s">
        <v>20664</v>
      </c>
      <c r="AH2236" s="20"/>
      <c r="AI2236" s="20" t="s">
        <v>14875</v>
      </c>
      <c r="AJ2236" s="20" t="s">
        <v>14283</v>
      </c>
      <c r="AK2236" s="20"/>
      <c r="AL2236" s="20"/>
      <c r="AM2236" s="20"/>
      <c r="AN2236" s="20" t="s">
        <v>105</v>
      </c>
      <c r="AO2236" s="20"/>
    </row>
    <row r="2237" spans="1:41" x14ac:dyDescent="0.2">
      <c r="A2237" s="20" t="s">
        <v>4056</v>
      </c>
      <c r="B2237" s="20" t="s">
        <v>20658</v>
      </c>
      <c r="C2237" s="20" t="s">
        <v>20659</v>
      </c>
      <c r="D2237" s="20" t="s">
        <v>571</v>
      </c>
      <c r="E2237" s="20" t="s">
        <v>4058</v>
      </c>
      <c r="F2237" s="20" t="s">
        <v>1891</v>
      </c>
      <c r="G2237" s="20" t="s">
        <v>20660</v>
      </c>
      <c r="H2237" s="20" t="s">
        <v>14804</v>
      </c>
      <c r="I2237" s="20" t="s">
        <v>20678</v>
      </c>
      <c r="J2237" s="20" t="s">
        <v>101</v>
      </c>
      <c r="K2237" s="20" t="s">
        <v>14866</v>
      </c>
      <c r="L2237" s="20"/>
      <c r="M2237" s="20"/>
      <c r="N2237" s="20" t="s">
        <v>14698</v>
      </c>
      <c r="O2237" s="20" t="s">
        <v>16348</v>
      </c>
      <c r="P2237" s="20" t="s">
        <v>14700</v>
      </c>
      <c r="Q2237" s="20"/>
      <c r="R2237" s="20"/>
      <c r="S2237" s="20" t="s">
        <v>14283</v>
      </c>
      <c r="T2237" s="20" t="s">
        <v>14709</v>
      </c>
      <c r="U2237" s="20" t="s">
        <v>20681</v>
      </c>
      <c r="V2237" s="20" t="s">
        <v>20682</v>
      </c>
      <c r="W2237" s="20"/>
      <c r="X2237" s="20"/>
      <c r="Y2237" s="20" t="s">
        <v>69</v>
      </c>
      <c r="Z2237" s="20"/>
      <c r="AA2237" s="20" t="s">
        <v>20662</v>
      </c>
      <c r="AB2237" s="20" t="s">
        <v>69</v>
      </c>
      <c r="AC2237" s="20" t="s">
        <v>14884</v>
      </c>
      <c r="AD2237" s="20" t="s">
        <v>69</v>
      </c>
      <c r="AE2237" s="20" t="s">
        <v>20670</v>
      </c>
      <c r="AF2237" s="20" t="s">
        <v>68</v>
      </c>
      <c r="AG2237" s="20" t="s">
        <v>20664</v>
      </c>
      <c r="AH2237" s="20"/>
      <c r="AI2237" s="20" t="s">
        <v>14875</v>
      </c>
      <c r="AJ2237" s="20" t="s">
        <v>14283</v>
      </c>
      <c r="AK2237" s="20"/>
      <c r="AL2237" s="20"/>
      <c r="AM2237" s="20"/>
      <c r="AN2237" s="20" t="s">
        <v>105</v>
      </c>
      <c r="AO2237" s="20"/>
    </row>
    <row r="2238" spans="1:41" x14ac:dyDescent="0.2">
      <c r="A2238" s="20" t="s">
        <v>4056</v>
      </c>
      <c r="B2238" s="20" t="s">
        <v>20658</v>
      </c>
      <c r="C2238" s="20" t="s">
        <v>20659</v>
      </c>
      <c r="D2238" s="20" t="s">
        <v>571</v>
      </c>
      <c r="E2238" s="20" t="s">
        <v>4058</v>
      </c>
      <c r="F2238" s="20" t="s">
        <v>1891</v>
      </c>
      <c r="G2238" s="20" t="s">
        <v>20660</v>
      </c>
      <c r="H2238" s="20" t="s">
        <v>14804</v>
      </c>
      <c r="I2238" s="20" t="s">
        <v>20683</v>
      </c>
      <c r="J2238" s="20" t="s">
        <v>101</v>
      </c>
      <c r="K2238" s="20" t="s">
        <v>14866</v>
      </c>
      <c r="L2238" s="20"/>
      <c r="M2238" s="20"/>
      <c r="N2238" s="20" t="s">
        <v>14698</v>
      </c>
      <c r="O2238" s="20" t="s">
        <v>16348</v>
      </c>
      <c r="P2238" s="20" t="s">
        <v>14700</v>
      </c>
      <c r="Q2238" s="20"/>
      <c r="R2238" s="20"/>
      <c r="S2238" s="20" t="s">
        <v>14283</v>
      </c>
      <c r="T2238" s="20" t="s">
        <v>14704</v>
      </c>
      <c r="U2238" s="20" t="s">
        <v>15209</v>
      </c>
      <c r="V2238" s="20" t="s">
        <v>15209</v>
      </c>
      <c r="W2238" s="20"/>
      <c r="X2238" s="20"/>
      <c r="Y2238" s="20" t="s">
        <v>69</v>
      </c>
      <c r="Z2238" s="20"/>
      <c r="AA2238" s="20" t="s">
        <v>20662</v>
      </c>
      <c r="AB2238" s="20" t="s">
        <v>69</v>
      </c>
      <c r="AC2238" s="20" t="s">
        <v>14884</v>
      </c>
      <c r="AD2238" s="20" t="s">
        <v>69</v>
      </c>
      <c r="AE2238" s="20" t="s">
        <v>20663</v>
      </c>
      <c r="AF2238" s="20" t="s">
        <v>68</v>
      </c>
      <c r="AG2238" s="20" t="s">
        <v>20664</v>
      </c>
      <c r="AH2238" s="20"/>
      <c r="AI2238" s="20" t="s">
        <v>14875</v>
      </c>
      <c r="AJ2238" s="20" t="s">
        <v>14283</v>
      </c>
      <c r="AK2238" s="20"/>
      <c r="AL2238" s="20"/>
      <c r="AM2238" s="20"/>
      <c r="AN2238" s="20" t="s">
        <v>105</v>
      </c>
      <c r="AO2238" s="20"/>
    </row>
    <row r="2239" spans="1:41" x14ac:dyDescent="0.2">
      <c r="A2239" s="20" t="s">
        <v>4056</v>
      </c>
      <c r="B2239" s="20" t="s">
        <v>20658</v>
      </c>
      <c r="C2239" s="20" t="s">
        <v>20659</v>
      </c>
      <c r="D2239" s="20" t="s">
        <v>571</v>
      </c>
      <c r="E2239" s="20" t="s">
        <v>4058</v>
      </c>
      <c r="F2239" s="20" t="s">
        <v>1891</v>
      </c>
      <c r="G2239" s="20" t="s">
        <v>20660</v>
      </c>
      <c r="H2239" s="20" t="s">
        <v>14804</v>
      </c>
      <c r="I2239" s="20" t="s">
        <v>20683</v>
      </c>
      <c r="J2239" s="20" t="s">
        <v>101</v>
      </c>
      <c r="K2239" s="20" t="s">
        <v>14866</v>
      </c>
      <c r="L2239" s="20"/>
      <c r="M2239" s="20"/>
      <c r="N2239" s="20" t="s">
        <v>14698</v>
      </c>
      <c r="O2239" s="20" t="s">
        <v>16348</v>
      </c>
      <c r="P2239" s="20" t="s">
        <v>14700</v>
      </c>
      <c r="Q2239" s="20"/>
      <c r="R2239" s="20"/>
      <c r="S2239" s="20" t="s">
        <v>14283</v>
      </c>
      <c r="T2239" s="20" t="s">
        <v>14846</v>
      </c>
      <c r="U2239" s="20" t="s">
        <v>20684</v>
      </c>
      <c r="V2239" s="20" t="s">
        <v>20685</v>
      </c>
      <c r="W2239" s="20"/>
      <c r="X2239" s="20"/>
      <c r="Y2239" s="20" t="s">
        <v>69</v>
      </c>
      <c r="Z2239" s="20"/>
      <c r="AA2239" s="20" t="s">
        <v>20662</v>
      </c>
      <c r="AB2239" s="20" t="s">
        <v>69</v>
      </c>
      <c r="AC2239" s="20" t="s">
        <v>14884</v>
      </c>
      <c r="AD2239" s="20" t="s">
        <v>69</v>
      </c>
      <c r="AE2239" s="20" t="s">
        <v>20670</v>
      </c>
      <c r="AF2239" s="20" t="s">
        <v>68</v>
      </c>
      <c r="AG2239" s="20" t="s">
        <v>20664</v>
      </c>
      <c r="AH2239" s="20"/>
      <c r="AI2239" s="20" t="s">
        <v>14875</v>
      </c>
      <c r="AJ2239" s="20" t="s">
        <v>14283</v>
      </c>
      <c r="AK2239" s="20"/>
      <c r="AL2239" s="20"/>
      <c r="AM2239" s="20"/>
      <c r="AN2239" s="20" t="s">
        <v>105</v>
      </c>
      <c r="AO2239" s="20"/>
    </row>
    <row r="2240" spans="1:41" x14ac:dyDescent="0.2">
      <c r="A2240" s="20" t="s">
        <v>4056</v>
      </c>
      <c r="B2240" s="20" t="s">
        <v>20658</v>
      </c>
      <c r="C2240" s="20" t="s">
        <v>20659</v>
      </c>
      <c r="D2240" s="20" t="s">
        <v>571</v>
      </c>
      <c r="E2240" s="20" t="s">
        <v>4058</v>
      </c>
      <c r="F2240" s="20" t="s">
        <v>1891</v>
      </c>
      <c r="G2240" s="20" t="s">
        <v>20660</v>
      </c>
      <c r="H2240" s="20" t="s">
        <v>14804</v>
      </c>
      <c r="I2240" s="20" t="s">
        <v>20683</v>
      </c>
      <c r="J2240" s="20" t="s">
        <v>101</v>
      </c>
      <c r="K2240" s="20" t="s">
        <v>14866</v>
      </c>
      <c r="L2240" s="20"/>
      <c r="M2240" s="20"/>
      <c r="N2240" s="20" t="s">
        <v>14698</v>
      </c>
      <c r="O2240" s="20" t="s">
        <v>16348</v>
      </c>
      <c r="P2240" s="20" t="s">
        <v>14700</v>
      </c>
      <c r="Q2240" s="20"/>
      <c r="R2240" s="20"/>
      <c r="S2240" s="20" t="s">
        <v>14283</v>
      </c>
      <c r="T2240" s="20" t="s">
        <v>14709</v>
      </c>
      <c r="U2240" s="20" t="s">
        <v>20686</v>
      </c>
      <c r="V2240" s="20" t="s">
        <v>20687</v>
      </c>
      <c r="W2240" s="20"/>
      <c r="X2240" s="20"/>
      <c r="Y2240" s="20" t="s">
        <v>69</v>
      </c>
      <c r="Z2240" s="20"/>
      <c r="AA2240" s="20" t="s">
        <v>20662</v>
      </c>
      <c r="AB2240" s="20" t="s">
        <v>69</v>
      </c>
      <c r="AC2240" s="20" t="s">
        <v>14884</v>
      </c>
      <c r="AD2240" s="20" t="s">
        <v>69</v>
      </c>
      <c r="AE2240" s="20" t="s">
        <v>20670</v>
      </c>
      <c r="AF2240" s="20" t="s">
        <v>68</v>
      </c>
      <c r="AG2240" s="20" t="s">
        <v>20664</v>
      </c>
      <c r="AH2240" s="20"/>
      <c r="AI2240" s="20" t="s">
        <v>14875</v>
      </c>
      <c r="AJ2240" s="20" t="s">
        <v>14283</v>
      </c>
      <c r="AK2240" s="20"/>
      <c r="AL2240" s="20"/>
      <c r="AM2240" s="20"/>
      <c r="AN2240" s="20" t="s">
        <v>105</v>
      </c>
      <c r="AO2240" s="20"/>
    </row>
    <row r="2241" spans="1:41" x14ac:dyDescent="0.2">
      <c r="A2241" s="20" t="s">
        <v>4056</v>
      </c>
      <c r="B2241" s="20" t="s">
        <v>20688</v>
      </c>
      <c r="C2241" s="20" t="s">
        <v>20659</v>
      </c>
      <c r="D2241" s="20" t="s">
        <v>571</v>
      </c>
      <c r="E2241" s="20" t="s">
        <v>4058</v>
      </c>
      <c r="F2241" s="20" t="s">
        <v>1891</v>
      </c>
      <c r="G2241" s="20" t="s">
        <v>20660</v>
      </c>
      <c r="H2241" s="20" t="s">
        <v>14804</v>
      </c>
      <c r="I2241" s="20" t="s">
        <v>20689</v>
      </c>
      <c r="J2241" s="20" t="s">
        <v>101</v>
      </c>
      <c r="K2241" s="20" t="s">
        <v>14866</v>
      </c>
      <c r="L2241" s="20"/>
      <c r="M2241" s="20"/>
      <c r="N2241" s="20" t="s">
        <v>14698</v>
      </c>
      <c r="O2241" s="20" t="s">
        <v>16348</v>
      </c>
      <c r="P2241" s="20" t="s">
        <v>14700</v>
      </c>
      <c r="Q2241" s="20"/>
      <c r="R2241" s="20"/>
      <c r="S2241" s="20" t="s">
        <v>14283</v>
      </c>
      <c r="T2241" s="20" t="s">
        <v>14704</v>
      </c>
      <c r="U2241" s="20" t="s">
        <v>14919</v>
      </c>
      <c r="V2241" s="20" t="s">
        <v>14919</v>
      </c>
      <c r="W2241" s="20"/>
      <c r="X2241" s="20"/>
      <c r="Y2241" s="20" t="s">
        <v>69</v>
      </c>
      <c r="Z2241" s="20"/>
      <c r="AA2241" s="20" t="s">
        <v>20662</v>
      </c>
      <c r="AB2241" s="20" t="s">
        <v>69</v>
      </c>
      <c r="AC2241" s="20" t="s">
        <v>14884</v>
      </c>
      <c r="AD2241" s="20" t="s">
        <v>69</v>
      </c>
      <c r="AE2241" s="20" t="s">
        <v>20690</v>
      </c>
      <c r="AF2241" s="20" t="s">
        <v>68</v>
      </c>
      <c r="AG2241" s="20" t="s">
        <v>20664</v>
      </c>
      <c r="AH2241" s="20"/>
      <c r="AI2241" s="20" t="s">
        <v>14875</v>
      </c>
      <c r="AJ2241" s="20" t="s">
        <v>14283</v>
      </c>
      <c r="AK2241" s="20"/>
      <c r="AL2241" s="20"/>
      <c r="AM2241" s="20"/>
      <c r="AN2241" s="20" t="s">
        <v>105</v>
      </c>
      <c r="AO2241" s="20"/>
    </row>
    <row r="2242" spans="1:41" x14ac:dyDescent="0.2">
      <c r="A2242" s="20" t="s">
        <v>4056</v>
      </c>
      <c r="B2242" s="20" t="s">
        <v>20688</v>
      </c>
      <c r="C2242" s="20" t="s">
        <v>20659</v>
      </c>
      <c r="D2242" s="20" t="s">
        <v>571</v>
      </c>
      <c r="E2242" s="20" t="s">
        <v>4058</v>
      </c>
      <c r="F2242" s="20" t="s">
        <v>1891</v>
      </c>
      <c r="G2242" s="20" t="s">
        <v>20660</v>
      </c>
      <c r="H2242" s="20" t="s">
        <v>14804</v>
      </c>
      <c r="I2242" s="20" t="s">
        <v>20689</v>
      </c>
      <c r="J2242" s="20" t="s">
        <v>101</v>
      </c>
      <c r="K2242" s="20" t="s">
        <v>14866</v>
      </c>
      <c r="L2242" s="20"/>
      <c r="M2242" s="20"/>
      <c r="N2242" s="20" t="s">
        <v>14698</v>
      </c>
      <c r="O2242" s="20" t="s">
        <v>16348</v>
      </c>
      <c r="P2242" s="20" t="s">
        <v>14700</v>
      </c>
      <c r="Q2242" s="20"/>
      <c r="R2242" s="20"/>
      <c r="S2242" s="20" t="s">
        <v>14283</v>
      </c>
      <c r="T2242" s="20" t="s">
        <v>14846</v>
      </c>
      <c r="U2242" s="20" t="s">
        <v>15860</v>
      </c>
      <c r="V2242" s="20" t="s">
        <v>20691</v>
      </c>
      <c r="W2242" s="20"/>
      <c r="X2242" s="20"/>
      <c r="Y2242" s="20" t="s">
        <v>69</v>
      </c>
      <c r="Z2242" s="20"/>
      <c r="AA2242" s="20" t="s">
        <v>20662</v>
      </c>
      <c r="AB2242" s="20" t="s">
        <v>69</v>
      </c>
      <c r="AC2242" s="20" t="s">
        <v>14884</v>
      </c>
      <c r="AD2242" s="20" t="s">
        <v>69</v>
      </c>
      <c r="AE2242" s="20" t="s">
        <v>20692</v>
      </c>
      <c r="AF2242" s="20" t="s">
        <v>68</v>
      </c>
      <c r="AG2242" s="20" t="s">
        <v>20664</v>
      </c>
      <c r="AH2242" s="20"/>
      <c r="AI2242" s="20" t="s">
        <v>14875</v>
      </c>
      <c r="AJ2242" s="20" t="s">
        <v>14283</v>
      </c>
      <c r="AK2242" s="20"/>
      <c r="AL2242" s="20"/>
      <c r="AM2242" s="20"/>
      <c r="AN2242" s="20" t="s">
        <v>105</v>
      </c>
      <c r="AO2242" s="20"/>
    </row>
    <row r="2243" spans="1:41" x14ac:dyDescent="0.2">
      <c r="A2243" s="20" t="s">
        <v>4056</v>
      </c>
      <c r="B2243" s="20" t="s">
        <v>20688</v>
      </c>
      <c r="C2243" s="20" t="s">
        <v>20659</v>
      </c>
      <c r="D2243" s="20" t="s">
        <v>571</v>
      </c>
      <c r="E2243" s="20" t="s">
        <v>4058</v>
      </c>
      <c r="F2243" s="20" t="s">
        <v>1891</v>
      </c>
      <c r="G2243" s="20" t="s">
        <v>20660</v>
      </c>
      <c r="H2243" s="20" t="s">
        <v>14804</v>
      </c>
      <c r="I2243" s="20" t="s">
        <v>20689</v>
      </c>
      <c r="J2243" s="20" t="s">
        <v>101</v>
      </c>
      <c r="K2243" s="20" t="s">
        <v>14866</v>
      </c>
      <c r="L2243" s="20"/>
      <c r="M2243" s="20"/>
      <c r="N2243" s="20" t="s">
        <v>14698</v>
      </c>
      <c r="O2243" s="20" t="s">
        <v>16348</v>
      </c>
      <c r="P2243" s="20" t="s">
        <v>14700</v>
      </c>
      <c r="Q2243" s="20"/>
      <c r="R2243" s="20"/>
      <c r="S2243" s="20" t="s">
        <v>14283</v>
      </c>
      <c r="T2243" s="20" t="s">
        <v>14709</v>
      </c>
      <c r="U2243" s="20" t="s">
        <v>20693</v>
      </c>
      <c r="V2243" s="20" t="s">
        <v>15671</v>
      </c>
      <c r="W2243" s="20"/>
      <c r="X2243" s="20"/>
      <c r="Y2243" s="20" t="s">
        <v>69</v>
      </c>
      <c r="Z2243" s="20"/>
      <c r="AA2243" s="20" t="s">
        <v>20662</v>
      </c>
      <c r="AB2243" s="20" t="s">
        <v>69</v>
      </c>
      <c r="AC2243" s="20" t="s">
        <v>14884</v>
      </c>
      <c r="AD2243" s="20" t="s">
        <v>69</v>
      </c>
      <c r="AE2243" s="20" t="s">
        <v>20692</v>
      </c>
      <c r="AF2243" s="20" t="s">
        <v>68</v>
      </c>
      <c r="AG2243" s="20" t="s">
        <v>20664</v>
      </c>
      <c r="AH2243" s="20"/>
      <c r="AI2243" s="20" t="s">
        <v>14875</v>
      </c>
      <c r="AJ2243" s="20" t="s">
        <v>14283</v>
      </c>
      <c r="AK2243" s="20"/>
      <c r="AL2243" s="20"/>
      <c r="AM2243" s="20"/>
      <c r="AN2243" s="20" t="s">
        <v>105</v>
      </c>
      <c r="AO2243" s="20"/>
    </row>
    <row r="2244" spans="1:41" x14ac:dyDescent="0.2">
      <c r="A2244" s="20" t="s">
        <v>4056</v>
      </c>
      <c r="B2244" s="20" t="s">
        <v>20688</v>
      </c>
      <c r="C2244" s="20" t="s">
        <v>20659</v>
      </c>
      <c r="D2244" s="20" t="s">
        <v>571</v>
      </c>
      <c r="E2244" s="20" t="s">
        <v>4058</v>
      </c>
      <c r="F2244" s="20" t="s">
        <v>1891</v>
      </c>
      <c r="G2244" s="20" t="s">
        <v>20660</v>
      </c>
      <c r="H2244" s="20" t="s">
        <v>14804</v>
      </c>
      <c r="I2244" s="20" t="s">
        <v>20694</v>
      </c>
      <c r="J2244" s="20" t="s">
        <v>101</v>
      </c>
      <c r="K2244" s="20" t="s">
        <v>14866</v>
      </c>
      <c r="L2244" s="20"/>
      <c r="M2244" s="20"/>
      <c r="N2244" s="20" t="s">
        <v>14698</v>
      </c>
      <c r="O2244" s="20" t="s">
        <v>16348</v>
      </c>
      <c r="P2244" s="20" t="s">
        <v>14700</v>
      </c>
      <c r="Q2244" s="20"/>
      <c r="R2244" s="20"/>
      <c r="S2244" s="20" t="s">
        <v>14283</v>
      </c>
      <c r="T2244" s="20" t="s">
        <v>14704</v>
      </c>
      <c r="U2244" s="20" t="s">
        <v>14777</v>
      </c>
      <c r="V2244" s="20" t="s">
        <v>14945</v>
      </c>
      <c r="W2244" s="20"/>
      <c r="X2244" s="20"/>
      <c r="Y2244" s="20" t="s">
        <v>69</v>
      </c>
      <c r="Z2244" s="20"/>
      <c r="AA2244" s="20" t="s">
        <v>20662</v>
      </c>
      <c r="AB2244" s="20" t="s">
        <v>69</v>
      </c>
      <c r="AC2244" s="20" t="s">
        <v>14884</v>
      </c>
      <c r="AD2244" s="20" t="s">
        <v>69</v>
      </c>
      <c r="AE2244" s="20" t="s">
        <v>20690</v>
      </c>
      <c r="AF2244" s="20" t="s">
        <v>68</v>
      </c>
      <c r="AG2244" s="20" t="s">
        <v>20664</v>
      </c>
      <c r="AH2244" s="20"/>
      <c r="AI2244" s="20" t="s">
        <v>14875</v>
      </c>
      <c r="AJ2244" s="20" t="s">
        <v>14283</v>
      </c>
      <c r="AK2244" s="20"/>
      <c r="AL2244" s="20"/>
      <c r="AM2244" s="20"/>
      <c r="AN2244" s="20" t="s">
        <v>105</v>
      </c>
      <c r="AO2244" s="20"/>
    </row>
    <row r="2245" spans="1:41" x14ac:dyDescent="0.2">
      <c r="A2245" s="20" t="s">
        <v>4056</v>
      </c>
      <c r="B2245" s="20" t="s">
        <v>20688</v>
      </c>
      <c r="C2245" s="20" t="s">
        <v>20659</v>
      </c>
      <c r="D2245" s="20" t="s">
        <v>571</v>
      </c>
      <c r="E2245" s="20" t="s">
        <v>4058</v>
      </c>
      <c r="F2245" s="20" t="s">
        <v>1891</v>
      </c>
      <c r="G2245" s="20" t="s">
        <v>20660</v>
      </c>
      <c r="H2245" s="20" t="s">
        <v>14804</v>
      </c>
      <c r="I2245" s="20" t="s">
        <v>20694</v>
      </c>
      <c r="J2245" s="20" t="s">
        <v>101</v>
      </c>
      <c r="K2245" s="20" t="s">
        <v>14866</v>
      </c>
      <c r="L2245" s="20"/>
      <c r="M2245" s="20"/>
      <c r="N2245" s="20" t="s">
        <v>14698</v>
      </c>
      <c r="O2245" s="20" t="s">
        <v>16348</v>
      </c>
      <c r="P2245" s="20" t="s">
        <v>14700</v>
      </c>
      <c r="Q2245" s="20"/>
      <c r="R2245" s="20"/>
      <c r="S2245" s="20" t="s">
        <v>14283</v>
      </c>
      <c r="T2245" s="20" t="s">
        <v>14846</v>
      </c>
      <c r="U2245" s="20" t="s">
        <v>15993</v>
      </c>
      <c r="V2245" s="20" t="s">
        <v>15736</v>
      </c>
      <c r="W2245" s="20"/>
      <c r="X2245" s="20"/>
      <c r="Y2245" s="20" t="s">
        <v>69</v>
      </c>
      <c r="Z2245" s="20"/>
      <c r="AA2245" s="20" t="s">
        <v>20662</v>
      </c>
      <c r="AB2245" s="20" t="s">
        <v>69</v>
      </c>
      <c r="AC2245" s="20" t="s">
        <v>14884</v>
      </c>
      <c r="AD2245" s="20" t="s">
        <v>69</v>
      </c>
      <c r="AE2245" s="20" t="s">
        <v>20692</v>
      </c>
      <c r="AF2245" s="20" t="s">
        <v>68</v>
      </c>
      <c r="AG2245" s="20" t="s">
        <v>20664</v>
      </c>
      <c r="AH2245" s="20"/>
      <c r="AI2245" s="20" t="s">
        <v>14875</v>
      </c>
      <c r="AJ2245" s="20" t="s">
        <v>14283</v>
      </c>
      <c r="AK2245" s="20"/>
      <c r="AL2245" s="20"/>
      <c r="AM2245" s="20"/>
      <c r="AN2245" s="20" t="s">
        <v>105</v>
      </c>
      <c r="AO2245" s="20"/>
    </row>
    <row r="2246" spans="1:41" x14ac:dyDescent="0.2">
      <c r="A2246" s="20" t="s">
        <v>4056</v>
      </c>
      <c r="B2246" s="20" t="s">
        <v>20688</v>
      </c>
      <c r="C2246" s="20" t="s">
        <v>20659</v>
      </c>
      <c r="D2246" s="20" t="s">
        <v>571</v>
      </c>
      <c r="E2246" s="20" t="s">
        <v>4058</v>
      </c>
      <c r="F2246" s="20" t="s">
        <v>1891</v>
      </c>
      <c r="G2246" s="20" t="s">
        <v>20660</v>
      </c>
      <c r="H2246" s="20" t="s">
        <v>14804</v>
      </c>
      <c r="I2246" s="20" t="s">
        <v>20694</v>
      </c>
      <c r="J2246" s="20" t="s">
        <v>101</v>
      </c>
      <c r="K2246" s="20" t="s">
        <v>14866</v>
      </c>
      <c r="L2246" s="20"/>
      <c r="M2246" s="20"/>
      <c r="N2246" s="20" t="s">
        <v>14698</v>
      </c>
      <c r="O2246" s="20" t="s">
        <v>16348</v>
      </c>
      <c r="P2246" s="20" t="s">
        <v>14700</v>
      </c>
      <c r="Q2246" s="20"/>
      <c r="R2246" s="20"/>
      <c r="S2246" s="20" t="s">
        <v>14283</v>
      </c>
      <c r="T2246" s="20" t="s">
        <v>14709</v>
      </c>
      <c r="U2246" s="20" t="s">
        <v>20695</v>
      </c>
      <c r="V2246" s="20" t="s">
        <v>20695</v>
      </c>
      <c r="W2246" s="20"/>
      <c r="X2246" s="20"/>
      <c r="Y2246" s="20" t="s">
        <v>69</v>
      </c>
      <c r="Z2246" s="20"/>
      <c r="AA2246" s="20" t="s">
        <v>20662</v>
      </c>
      <c r="AB2246" s="20" t="s">
        <v>69</v>
      </c>
      <c r="AC2246" s="20" t="s">
        <v>14884</v>
      </c>
      <c r="AD2246" s="20" t="s">
        <v>69</v>
      </c>
      <c r="AE2246" s="20" t="s">
        <v>20692</v>
      </c>
      <c r="AF2246" s="20" t="s">
        <v>68</v>
      </c>
      <c r="AG2246" s="20" t="s">
        <v>20664</v>
      </c>
      <c r="AH2246" s="20"/>
      <c r="AI2246" s="20" t="s">
        <v>14875</v>
      </c>
      <c r="AJ2246" s="20" t="s">
        <v>14283</v>
      </c>
      <c r="AK2246" s="20"/>
      <c r="AL2246" s="20"/>
      <c r="AM2246" s="20"/>
      <c r="AN2246" s="20" t="s">
        <v>105</v>
      </c>
      <c r="AO2246" s="20"/>
    </row>
    <row r="2247" spans="1:41" x14ac:dyDescent="0.2">
      <c r="A2247" s="20" t="s">
        <v>4056</v>
      </c>
      <c r="B2247" s="20" t="s">
        <v>20688</v>
      </c>
      <c r="C2247" s="20" t="s">
        <v>20659</v>
      </c>
      <c r="D2247" s="20" t="s">
        <v>571</v>
      </c>
      <c r="E2247" s="20" t="s">
        <v>4058</v>
      </c>
      <c r="F2247" s="20" t="s">
        <v>1891</v>
      </c>
      <c r="G2247" s="20" t="s">
        <v>20660</v>
      </c>
      <c r="H2247" s="20" t="s">
        <v>14804</v>
      </c>
      <c r="I2247" s="20" t="s">
        <v>20696</v>
      </c>
      <c r="J2247" s="20" t="s">
        <v>101</v>
      </c>
      <c r="K2247" s="20" t="s">
        <v>14866</v>
      </c>
      <c r="L2247" s="20"/>
      <c r="M2247" s="20"/>
      <c r="N2247" s="20" t="s">
        <v>14698</v>
      </c>
      <c r="O2247" s="20" t="s">
        <v>16348</v>
      </c>
      <c r="P2247" s="20" t="s">
        <v>14700</v>
      </c>
      <c r="Q2247" s="20"/>
      <c r="R2247" s="20"/>
      <c r="S2247" s="20" t="s">
        <v>14283</v>
      </c>
      <c r="T2247" s="20" t="s">
        <v>14704</v>
      </c>
      <c r="U2247" s="20" t="s">
        <v>14945</v>
      </c>
      <c r="V2247" s="20" t="s">
        <v>14945</v>
      </c>
      <c r="W2247" s="20"/>
      <c r="X2247" s="20"/>
      <c r="Y2247" s="20" t="s">
        <v>69</v>
      </c>
      <c r="Z2247" s="20"/>
      <c r="AA2247" s="20" t="s">
        <v>20662</v>
      </c>
      <c r="AB2247" s="20" t="s">
        <v>69</v>
      </c>
      <c r="AC2247" s="20" t="s">
        <v>14884</v>
      </c>
      <c r="AD2247" s="20" t="s">
        <v>69</v>
      </c>
      <c r="AE2247" s="20" t="s">
        <v>20690</v>
      </c>
      <c r="AF2247" s="20" t="s">
        <v>68</v>
      </c>
      <c r="AG2247" s="20" t="s">
        <v>20664</v>
      </c>
      <c r="AH2247" s="20"/>
      <c r="AI2247" s="20" t="s">
        <v>14875</v>
      </c>
      <c r="AJ2247" s="20" t="s">
        <v>14283</v>
      </c>
      <c r="AK2247" s="20"/>
      <c r="AL2247" s="20"/>
      <c r="AM2247" s="20"/>
      <c r="AN2247" s="20" t="s">
        <v>105</v>
      </c>
      <c r="AO2247" s="20"/>
    </row>
    <row r="2248" spans="1:41" x14ac:dyDescent="0.2">
      <c r="A2248" s="20" t="s">
        <v>4056</v>
      </c>
      <c r="B2248" s="20" t="s">
        <v>20688</v>
      </c>
      <c r="C2248" s="20" t="s">
        <v>20659</v>
      </c>
      <c r="D2248" s="20" t="s">
        <v>571</v>
      </c>
      <c r="E2248" s="20" t="s">
        <v>4058</v>
      </c>
      <c r="F2248" s="20" t="s">
        <v>1891</v>
      </c>
      <c r="G2248" s="20" t="s">
        <v>20660</v>
      </c>
      <c r="H2248" s="20" t="s">
        <v>14804</v>
      </c>
      <c r="I2248" s="20" t="s">
        <v>20696</v>
      </c>
      <c r="J2248" s="20" t="s">
        <v>101</v>
      </c>
      <c r="K2248" s="20" t="s">
        <v>14866</v>
      </c>
      <c r="L2248" s="20"/>
      <c r="M2248" s="20"/>
      <c r="N2248" s="20" t="s">
        <v>14698</v>
      </c>
      <c r="O2248" s="20" t="s">
        <v>16348</v>
      </c>
      <c r="P2248" s="20" t="s">
        <v>14700</v>
      </c>
      <c r="Q2248" s="20"/>
      <c r="R2248" s="20"/>
      <c r="S2248" s="20" t="s">
        <v>14283</v>
      </c>
      <c r="T2248" s="20" t="s">
        <v>14846</v>
      </c>
      <c r="U2248" s="20" t="s">
        <v>20697</v>
      </c>
      <c r="V2248" s="20" t="s">
        <v>20698</v>
      </c>
      <c r="W2248" s="20"/>
      <c r="X2248" s="20"/>
      <c r="Y2248" s="20" t="s">
        <v>69</v>
      </c>
      <c r="Z2248" s="20"/>
      <c r="AA2248" s="20" t="s">
        <v>20662</v>
      </c>
      <c r="AB2248" s="20" t="s">
        <v>69</v>
      </c>
      <c r="AC2248" s="20" t="s">
        <v>14884</v>
      </c>
      <c r="AD2248" s="20" t="s">
        <v>69</v>
      </c>
      <c r="AE2248" s="20" t="s">
        <v>20699</v>
      </c>
      <c r="AF2248" s="20" t="s">
        <v>68</v>
      </c>
      <c r="AG2248" s="20" t="s">
        <v>20664</v>
      </c>
      <c r="AH2248" s="20"/>
      <c r="AI2248" s="20" t="s">
        <v>14875</v>
      </c>
      <c r="AJ2248" s="20" t="s">
        <v>14283</v>
      </c>
      <c r="AK2248" s="20"/>
      <c r="AL2248" s="20"/>
      <c r="AM2248" s="20"/>
      <c r="AN2248" s="20" t="s">
        <v>105</v>
      </c>
      <c r="AO2248" s="20"/>
    </row>
    <row r="2249" spans="1:41" x14ac:dyDescent="0.2">
      <c r="A2249" s="20" t="s">
        <v>4056</v>
      </c>
      <c r="B2249" s="20" t="s">
        <v>20688</v>
      </c>
      <c r="C2249" s="20" t="s">
        <v>20659</v>
      </c>
      <c r="D2249" s="20" t="s">
        <v>571</v>
      </c>
      <c r="E2249" s="20" t="s">
        <v>4058</v>
      </c>
      <c r="F2249" s="20" t="s">
        <v>1891</v>
      </c>
      <c r="G2249" s="20" t="s">
        <v>20660</v>
      </c>
      <c r="H2249" s="20" t="s">
        <v>14804</v>
      </c>
      <c r="I2249" s="20" t="s">
        <v>20696</v>
      </c>
      <c r="J2249" s="20" t="s">
        <v>101</v>
      </c>
      <c r="K2249" s="20" t="s">
        <v>14866</v>
      </c>
      <c r="L2249" s="20"/>
      <c r="M2249" s="20"/>
      <c r="N2249" s="20" t="s">
        <v>14698</v>
      </c>
      <c r="O2249" s="20" t="s">
        <v>16348</v>
      </c>
      <c r="P2249" s="20" t="s">
        <v>14700</v>
      </c>
      <c r="Q2249" s="20"/>
      <c r="R2249" s="20"/>
      <c r="S2249" s="20" t="s">
        <v>14283</v>
      </c>
      <c r="T2249" s="20" t="s">
        <v>14709</v>
      </c>
      <c r="U2249" s="20" t="s">
        <v>20700</v>
      </c>
      <c r="V2249" s="20" t="s">
        <v>20701</v>
      </c>
      <c r="W2249" s="20"/>
      <c r="X2249" s="20"/>
      <c r="Y2249" s="20" t="s">
        <v>69</v>
      </c>
      <c r="Z2249" s="20"/>
      <c r="AA2249" s="20" t="s">
        <v>20662</v>
      </c>
      <c r="AB2249" s="20" t="s">
        <v>69</v>
      </c>
      <c r="AC2249" s="20" t="s">
        <v>14884</v>
      </c>
      <c r="AD2249" s="20" t="s">
        <v>69</v>
      </c>
      <c r="AE2249" s="20" t="s">
        <v>20699</v>
      </c>
      <c r="AF2249" s="20" t="s">
        <v>68</v>
      </c>
      <c r="AG2249" s="20" t="s">
        <v>20664</v>
      </c>
      <c r="AH2249" s="20"/>
      <c r="AI2249" s="20" t="s">
        <v>14875</v>
      </c>
      <c r="AJ2249" s="20" t="s">
        <v>14283</v>
      </c>
      <c r="AK2249" s="20"/>
      <c r="AL2249" s="20"/>
      <c r="AM2249" s="20"/>
      <c r="AN2249" s="20" t="s">
        <v>105</v>
      </c>
      <c r="AO2249" s="20"/>
    </row>
    <row r="2250" spans="1:41" x14ac:dyDescent="0.2">
      <c r="A2250" s="20" t="s">
        <v>4056</v>
      </c>
      <c r="B2250" s="20" t="s">
        <v>20688</v>
      </c>
      <c r="C2250" s="20" t="s">
        <v>20659</v>
      </c>
      <c r="D2250" s="20" t="s">
        <v>571</v>
      </c>
      <c r="E2250" s="20" t="s">
        <v>4058</v>
      </c>
      <c r="F2250" s="20" t="s">
        <v>1891</v>
      </c>
      <c r="G2250" s="20" t="s">
        <v>20660</v>
      </c>
      <c r="H2250" s="20" t="s">
        <v>14804</v>
      </c>
      <c r="I2250" s="20" t="s">
        <v>20702</v>
      </c>
      <c r="J2250" s="20" t="s">
        <v>101</v>
      </c>
      <c r="K2250" s="20" t="s">
        <v>14866</v>
      </c>
      <c r="L2250" s="20"/>
      <c r="M2250" s="20"/>
      <c r="N2250" s="20" t="s">
        <v>14698</v>
      </c>
      <c r="O2250" s="20" t="s">
        <v>16348</v>
      </c>
      <c r="P2250" s="20" t="s">
        <v>14700</v>
      </c>
      <c r="Q2250" s="20"/>
      <c r="R2250" s="20"/>
      <c r="S2250" s="20" t="s">
        <v>14283</v>
      </c>
      <c r="T2250" s="20" t="s">
        <v>14704</v>
      </c>
      <c r="U2250" s="20" t="s">
        <v>14945</v>
      </c>
      <c r="V2250" s="20" t="s">
        <v>14919</v>
      </c>
      <c r="W2250" s="20"/>
      <c r="X2250" s="20"/>
      <c r="Y2250" s="20" t="s">
        <v>69</v>
      </c>
      <c r="Z2250" s="20"/>
      <c r="AA2250" s="20" t="s">
        <v>20662</v>
      </c>
      <c r="AB2250" s="20" t="s">
        <v>69</v>
      </c>
      <c r="AC2250" s="20" t="s">
        <v>14884</v>
      </c>
      <c r="AD2250" s="20" t="s">
        <v>69</v>
      </c>
      <c r="AE2250" s="20" t="s">
        <v>20690</v>
      </c>
      <c r="AF2250" s="20" t="s">
        <v>68</v>
      </c>
      <c r="AG2250" s="20" t="s">
        <v>20664</v>
      </c>
      <c r="AH2250" s="20"/>
      <c r="AI2250" s="20" t="s">
        <v>14875</v>
      </c>
      <c r="AJ2250" s="20" t="s">
        <v>14283</v>
      </c>
      <c r="AK2250" s="20"/>
      <c r="AL2250" s="20"/>
      <c r="AM2250" s="20"/>
      <c r="AN2250" s="20" t="s">
        <v>105</v>
      </c>
      <c r="AO2250" s="20"/>
    </row>
    <row r="2251" spans="1:41" x14ac:dyDescent="0.2">
      <c r="A2251" s="20" t="s">
        <v>4056</v>
      </c>
      <c r="B2251" s="20" t="s">
        <v>20688</v>
      </c>
      <c r="C2251" s="20" t="s">
        <v>20659</v>
      </c>
      <c r="D2251" s="20" t="s">
        <v>571</v>
      </c>
      <c r="E2251" s="20" t="s">
        <v>4058</v>
      </c>
      <c r="F2251" s="20" t="s">
        <v>1891</v>
      </c>
      <c r="G2251" s="20" t="s">
        <v>20660</v>
      </c>
      <c r="H2251" s="20" t="s">
        <v>14804</v>
      </c>
      <c r="I2251" s="20" t="s">
        <v>20702</v>
      </c>
      <c r="J2251" s="20" t="s">
        <v>101</v>
      </c>
      <c r="K2251" s="20" t="s">
        <v>14866</v>
      </c>
      <c r="L2251" s="20"/>
      <c r="M2251" s="20"/>
      <c r="N2251" s="20" t="s">
        <v>14698</v>
      </c>
      <c r="O2251" s="20" t="s">
        <v>16348</v>
      </c>
      <c r="P2251" s="20" t="s">
        <v>14700</v>
      </c>
      <c r="Q2251" s="20"/>
      <c r="R2251" s="20"/>
      <c r="S2251" s="20" t="s">
        <v>14283</v>
      </c>
      <c r="T2251" s="20" t="s">
        <v>14846</v>
      </c>
      <c r="U2251" s="20" t="s">
        <v>20703</v>
      </c>
      <c r="V2251" s="20" t="s">
        <v>20704</v>
      </c>
      <c r="W2251" s="20"/>
      <c r="X2251" s="20"/>
      <c r="Y2251" s="20" t="s">
        <v>69</v>
      </c>
      <c r="Z2251" s="20"/>
      <c r="AA2251" s="20" t="s">
        <v>20662</v>
      </c>
      <c r="AB2251" s="20" t="s">
        <v>69</v>
      </c>
      <c r="AC2251" s="20" t="s">
        <v>14884</v>
      </c>
      <c r="AD2251" s="20" t="s">
        <v>69</v>
      </c>
      <c r="AE2251" s="20" t="s">
        <v>20699</v>
      </c>
      <c r="AF2251" s="20" t="s">
        <v>68</v>
      </c>
      <c r="AG2251" s="20" t="s">
        <v>20664</v>
      </c>
      <c r="AH2251" s="20"/>
      <c r="AI2251" s="20" t="s">
        <v>14875</v>
      </c>
      <c r="AJ2251" s="20" t="s">
        <v>14283</v>
      </c>
      <c r="AK2251" s="20"/>
      <c r="AL2251" s="20"/>
      <c r="AM2251" s="20"/>
      <c r="AN2251" s="20" t="s">
        <v>105</v>
      </c>
      <c r="AO2251" s="20"/>
    </row>
    <row r="2252" spans="1:41" x14ac:dyDescent="0.2">
      <c r="A2252" s="20" t="s">
        <v>4056</v>
      </c>
      <c r="B2252" s="20" t="s">
        <v>20688</v>
      </c>
      <c r="C2252" s="20" t="s">
        <v>20659</v>
      </c>
      <c r="D2252" s="20" t="s">
        <v>571</v>
      </c>
      <c r="E2252" s="20" t="s">
        <v>4058</v>
      </c>
      <c r="F2252" s="20" t="s">
        <v>1891</v>
      </c>
      <c r="G2252" s="20" t="s">
        <v>20660</v>
      </c>
      <c r="H2252" s="20" t="s">
        <v>14804</v>
      </c>
      <c r="I2252" s="20" t="s">
        <v>20702</v>
      </c>
      <c r="J2252" s="20" t="s">
        <v>101</v>
      </c>
      <c r="K2252" s="20" t="s">
        <v>14866</v>
      </c>
      <c r="L2252" s="20"/>
      <c r="M2252" s="20"/>
      <c r="N2252" s="20" t="s">
        <v>14698</v>
      </c>
      <c r="O2252" s="20" t="s">
        <v>16348</v>
      </c>
      <c r="P2252" s="20" t="s">
        <v>14700</v>
      </c>
      <c r="Q2252" s="20"/>
      <c r="R2252" s="20"/>
      <c r="S2252" s="20" t="s">
        <v>14283</v>
      </c>
      <c r="T2252" s="20" t="s">
        <v>14709</v>
      </c>
      <c r="U2252" s="20" t="s">
        <v>20705</v>
      </c>
      <c r="V2252" s="20" t="s">
        <v>20706</v>
      </c>
      <c r="W2252" s="20"/>
      <c r="X2252" s="20"/>
      <c r="Y2252" s="20" t="s">
        <v>69</v>
      </c>
      <c r="Z2252" s="20"/>
      <c r="AA2252" s="20" t="s">
        <v>20662</v>
      </c>
      <c r="AB2252" s="20" t="s">
        <v>69</v>
      </c>
      <c r="AC2252" s="20" t="s">
        <v>14884</v>
      </c>
      <c r="AD2252" s="20" t="s">
        <v>69</v>
      </c>
      <c r="AE2252" s="20" t="s">
        <v>20699</v>
      </c>
      <c r="AF2252" s="20" t="s">
        <v>68</v>
      </c>
      <c r="AG2252" s="20" t="s">
        <v>20664</v>
      </c>
      <c r="AH2252" s="20"/>
      <c r="AI2252" s="20" t="s">
        <v>14875</v>
      </c>
      <c r="AJ2252" s="20" t="s">
        <v>14283</v>
      </c>
      <c r="AK2252" s="20"/>
      <c r="AL2252" s="20"/>
      <c r="AM2252" s="20"/>
      <c r="AN2252" s="20" t="s">
        <v>105</v>
      </c>
      <c r="AO2252" s="20"/>
    </row>
    <row r="2253" spans="1:41" x14ac:dyDescent="0.2">
      <c r="A2253" s="20" t="s">
        <v>4056</v>
      </c>
      <c r="B2253" s="20" t="s">
        <v>20688</v>
      </c>
      <c r="C2253" s="20" t="s">
        <v>20659</v>
      </c>
      <c r="D2253" s="20" t="s">
        <v>571</v>
      </c>
      <c r="E2253" s="20" t="s">
        <v>4058</v>
      </c>
      <c r="F2253" s="20" t="s">
        <v>1891</v>
      </c>
      <c r="G2253" s="20" t="s">
        <v>20660</v>
      </c>
      <c r="H2253" s="20" t="s">
        <v>14804</v>
      </c>
      <c r="I2253" s="20" t="s">
        <v>20707</v>
      </c>
      <c r="J2253" s="20" t="s">
        <v>101</v>
      </c>
      <c r="K2253" s="20" t="s">
        <v>14866</v>
      </c>
      <c r="L2253" s="20"/>
      <c r="M2253" s="20"/>
      <c r="N2253" s="20" t="s">
        <v>14698</v>
      </c>
      <c r="O2253" s="20" t="s">
        <v>16348</v>
      </c>
      <c r="P2253" s="20" t="s">
        <v>14700</v>
      </c>
      <c r="Q2253" s="20"/>
      <c r="R2253" s="20"/>
      <c r="S2253" s="20" t="s">
        <v>14283</v>
      </c>
      <c r="T2253" s="20" t="s">
        <v>14704</v>
      </c>
      <c r="U2253" s="20" t="s">
        <v>15095</v>
      </c>
      <c r="V2253" s="20" t="s">
        <v>14930</v>
      </c>
      <c r="W2253" s="20"/>
      <c r="X2253" s="20"/>
      <c r="Y2253" s="20" t="s">
        <v>69</v>
      </c>
      <c r="Z2253" s="20"/>
      <c r="AA2253" s="20" t="s">
        <v>20662</v>
      </c>
      <c r="AB2253" s="20" t="s">
        <v>69</v>
      </c>
      <c r="AC2253" s="20" t="s">
        <v>14884</v>
      </c>
      <c r="AD2253" s="20" t="s">
        <v>69</v>
      </c>
      <c r="AE2253" s="20" t="s">
        <v>20690</v>
      </c>
      <c r="AF2253" s="20" t="s">
        <v>68</v>
      </c>
      <c r="AG2253" s="20" t="s">
        <v>20664</v>
      </c>
      <c r="AH2253" s="20"/>
      <c r="AI2253" s="20" t="s">
        <v>14875</v>
      </c>
      <c r="AJ2253" s="20" t="s">
        <v>14283</v>
      </c>
      <c r="AK2253" s="20"/>
      <c r="AL2253" s="20"/>
      <c r="AM2253" s="20"/>
      <c r="AN2253" s="20" t="s">
        <v>105</v>
      </c>
      <c r="AO2253" s="20"/>
    </row>
    <row r="2254" spans="1:41" x14ac:dyDescent="0.2">
      <c r="A2254" s="20" t="s">
        <v>4056</v>
      </c>
      <c r="B2254" s="20" t="s">
        <v>20688</v>
      </c>
      <c r="C2254" s="20" t="s">
        <v>20659</v>
      </c>
      <c r="D2254" s="20" t="s">
        <v>571</v>
      </c>
      <c r="E2254" s="20" t="s">
        <v>4058</v>
      </c>
      <c r="F2254" s="20" t="s">
        <v>1891</v>
      </c>
      <c r="G2254" s="20" t="s">
        <v>20660</v>
      </c>
      <c r="H2254" s="20" t="s">
        <v>14804</v>
      </c>
      <c r="I2254" s="20" t="s">
        <v>20707</v>
      </c>
      <c r="J2254" s="20" t="s">
        <v>101</v>
      </c>
      <c r="K2254" s="20" t="s">
        <v>14866</v>
      </c>
      <c r="L2254" s="20"/>
      <c r="M2254" s="20"/>
      <c r="N2254" s="20" t="s">
        <v>14698</v>
      </c>
      <c r="O2254" s="20" t="s">
        <v>16348</v>
      </c>
      <c r="P2254" s="20" t="s">
        <v>14700</v>
      </c>
      <c r="Q2254" s="20"/>
      <c r="R2254" s="20"/>
      <c r="S2254" s="20" t="s">
        <v>14283</v>
      </c>
      <c r="T2254" s="20" t="s">
        <v>14846</v>
      </c>
      <c r="U2254" s="20" t="s">
        <v>20708</v>
      </c>
      <c r="V2254" s="20" t="s">
        <v>20709</v>
      </c>
      <c r="W2254" s="20"/>
      <c r="X2254" s="20"/>
      <c r="Y2254" s="20" t="s">
        <v>69</v>
      </c>
      <c r="Z2254" s="20"/>
      <c r="AA2254" s="20" t="s">
        <v>20662</v>
      </c>
      <c r="AB2254" s="20" t="s">
        <v>69</v>
      </c>
      <c r="AC2254" s="20" t="s">
        <v>14884</v>
      </c>
      <c r="AD2254" s="20" t="s">
        <v>69</v>
      </c>
      <c r="AE2254" s="20" t="s">
        <v>20699</v>
      </c>
      <c r="AF2254" s="20" t="s">
        <v>68</v>
      </c>
      <c r="AG2254" s="20" t="s">
        <v>20664</v>
      </c>
      <c r="AH2254" s="20"/>
      <c r="AI2254" s="20" t="s">
        <v>14875</v>
      </c>
      <c r="AJ2254" s="20" t="s">
        <v>14283</v>
      </c>
      <c r="AK2254" s="20"/>
      <c r="AL2254" s="20"/>
      <c r="AM2254" s="20"/>
      <c r="AN2254" s="20" t="s">
        <v>105</v>
      </c>
      <c r="AO2254" s="20"/>
    </row>
    <row r="2255" spans="1:41" x14ac:dyDescent="0.2">
      <c r="A2255" s="20" t="s">
        <v>4056</v>
      </c>
      <c r="B2255" s="20" t="s">
        <v>20688</v>
      </c>
      <c r="C2255" s="20" t="s">
        <v>20659</v>
      </c>
      <c r="D2255" s="20" t="s">
        <v>571</v>
      </c>
      <c r="E2255" s="20" t="s">
        <v>4058</v>
      </c>
      <c r="F2255" s="20" t="s">
        <v>1891</v>
      </c>
      <c r="G2255" s="20" t="s">
        <v>20660</v>
      </c>
      <c r="H2255" s="20" t="s">
        <v>14804</v>
      </c>
      <c r="I2255" s="20" t="s">
        <v>20707</v>
      </c>
      <c r="J2255" s="20" t="s">
        <v>101</v>
      </c>
      <c r="K2255" s="20" t="s">
        <v>14866</v>
      </c>
      <c r="L2255" s="20"/>
      <c r="M2255" s="20"/>
      <c r="N2255" s="20" t="s">
        <v>14698</v>
      </c>
      <c r="O2255" s="20" t="s">
        <v>16348</v>
      </c>
      <c r="P2255" s="20" t="s">
        <v>14700</v>
      </c>
      <c r="Q2255" s="20"/>
      <c r="R2255" s="20"/>
      <c r="S2255" s="20" t="s">
        <v>14283</v>
      </c>
      <c r="T2255" s="20" t="s">
        <v>14709</v>
      </c>
      <c r="U2255" s="20" t="s">
        <v>20710</v>
      </c>
      <c r="V2255" s="20" t="s">
        <v>20711</v>
      </c>
      <c r="W2255" s="20"/>
      <c r="X2255" s="20"/>
      <c r="Y2255" s="20" t="s">
        <v>69</v>
      </c>
      <c r="Z2255" s="20"/>
      <c r="AA2255" s="20" t="s">
        <v>20662</v>
      </c>
      <c r="AB2255" s="20" t="s">
        <v>69</v>
      </c>
      <c r="AC2255" s="20" t="s">
        <v>14884</v>
      </c>
      <c r="AD2255" s="20" t="s">
        <v>69</v>
      </c>
      <c r="AE2255" s="20" t="s">
        <v>20699</v>
      </c>
      <c r="AF2255" s="20" t="s">
        <v>68</v>
      </c>
      <c r="AG2255" s="20" t="s">
        <v>20664</v>
      </c>
      <c r="AH2255" s="20"/>
      <c r="AI2255" s="20" t="s">
        <v>14875</v>
      </c>
      <c r="AJ2255" s="20" t="s">
        <v>14283</v>
      </c>
      <c r="AK2255" s="20"/>
      <c r="AL2255" s="20"/>
      <c r="AM2255" s="20"/>
      <c r="AN2255" s="20" t="s">
        <v>105</v>
      </c>
      <c r="AO2255" s="20"/>
    </row>
    <row r="2256" spans="1:41" x14ac:dyDescent="0.2">
      <c r="A2256" s="20" t="s">
        <v>4056</v>
      </c>
      <c r="B2256" s="20" t="s">
        <v>20688</v>
      </c>
      <c r="C2256" s="20" t="s">
        <v>20659</v>
      </c>
      <c r="D2256" s="20" t="s">
        <v>571</v>
      </c>
      <c r="E2256" s="20" t="s">
        <v>4058</v>
      </c>
      <c r="F2256" s="20" t="s">
        <v>1891</v>
      </c>
      <c r="G2256" s="20" t="s">
        <v>20660</v>
      </c>
      <c r="H2256" s="20" t="s">
        <v>14804</v>
      </c>
      <c r="I2256" s="20" t="s">
        <v>20712</v>
      </c>
      <c r="J2256" s="20" t="s">
        <v>101</v>
      </c>
      <c r="K2256" s="20" t="s">
        <v>14866</v>
      </c>
      <c r="L2256" s="20"/>
      <c r="M2256" s="20"/>
      <c r="N2256" s="20" t="s">
        <v>14698</v>
      </c>
      <c r="O2256" s="20" t="s">
        <v>16348</v>
      </c>
      <c r="P2256" s="20" t="s">
        <v>14700</v>
      </c>
      <c r="Q2256" s="20"/>
      <c r="R2256" s="20"/>
      <c r="S2256" s="20" t="s">
        <v>14283</v>
      </c>
      <c r="T2256" s="20" t="s">
        <v>14704</v>
      </c>
      <c r="U2256" s="20" t="s">
        <v>15078</v>
      </c>
      <c r="V2256" s="20" t="s">
        <v>15078</v>
      </c>
      <c r="W2256" s="20"/>
      <c r="X2256" s="20"/>
      <c r="Y2256" s="20" t="s">
        <v>69</v>
      </c>
      <c r="Z2256" s="20"/>
      <c r="AA2256" s="20" t="s">
        <v>20662</v>
      </c>
      <c r="AB2256" s="20" t="s">
        <v>69</v>
      </c>
      <c r="AC2256" s="20" t="s">
        <v>14884</v>
      </c>
      <c r="AD2256" s="20" t="s">
        <v>69</v>
      </c>
      <c r="AE2256" s="20" t="s">
        <v>20690</v>
      </c>
      <c r="AF2256" s="20" t="s">
        <v>68</v>
      </c>
      <c r="AG2256" s="20" t="s">
        <v>20664</v>
      </c>
      <c r="AH2256" s="20"/>
      <c r="AI2256" s="20" t="s">
        <v>14875</v>
      </c>
      <c r="AJ2256" s="20" t="s">
        <v>14283</v>
      </c>
      <c r="AK2256" s="20"/>
      <c r="AL2256" s="20"/>
      <c r="AM2256" s="20"/>
      <c r="AN2256" s="20" t="s">
        <v>105</v>
      </c>
      <c r="AO2256" s="20"/>
    </row>
    <row r="2257" spans="1:41" x14ac:dyDescent="0.2">
      <c r="A2257" s="20" t="s">
        <v>4056</v>
      </c>
      <c r="B2257" s="20" t="s">
        <v>20688</v>
      </c>
      <c r="C2257" s="20" t="s">
        <v>20659</v>
      </c>
      <c r="D2257" s="20" t="s">
        <v>571</v>
      </c>
      <c r="E2257" s="20" t="s">
        <v>4058</v>
      </c>
      <c r="F2257" s="20" t="s">
        <v>1891</v>
      </c>
      <c r="G2257" s="20" t="s">
        <v>20660</v>
      </c>
      <c r="H2257" s="20" t="s">
        <v>14804</v>
      </c>
      <c r="I2257" s="20" t="s">
        <v>20712</v>
      </c>
      <c r="J2257" s="20" t="s">
        <v>101</v>
      </c>
      <c r="K2257" s="20" t="s">
        <v>14866</v>
      </c>
      <c r="L2257" s="20"/>
      <c r="M2257" s="20"/>
      <c r="N2257" s="20" t="s">
        <v>14698</v>
      </c>
      <c r="O2257" s="20" t="s">
        <v>16348</v>
      </c>
      <c r="P2257" s="20" t="s">
        <v>14700</v>
      </c>
      <c r="Q2257" s="20"/>
      <c r="R2257" s="20"/>
      <c r="S2257" s="20" t="s">
        <v>14283</v>
      </c>
      <c r="T2257" s="20" t="s">
        <v>14846</v>
      </c>
      <c r="U2257" s="20" t="s">
        <v>20713</v>
      </c>
      <c r="V2257" s="20" t="s">
        <v>20714</v>
      </c>
      <c r="W2257" s="20"/>
      <c r="X2257" s="20"/>
      <c r="Y2257" s="20" t="s">
        <v>69</v>
      </c>
      <c r="Z2257" s="20"/>
      <c r="AA2257" s="20" t="s">
        <v>20662</v>
      </c>
      <c r="AB2257" s="20" t="s">
        <v>69</v>
      </c>
      <c r="AC2257" s="20" t="s">
        <v>14884</v>
      </c>
      <c r="AD2257" s="20" t="s">
        <v>69</v>
      </c>
      <c r="AE2257" s="20" t="s">
        <v>20699</v>
      </c>
      <c r="AF2257" s="20" t="s">
        <v>68</v>
      </c>
      <c r="AG2257" s="20" t="s">
        <v>20664</v>
      </c>
      <c r="AH2257" s="20"/>
      <c r="AI2257" s="20" t="s">
        <v>14875</v>
      </c>
      <c r="AJ2257" s="20" t="s">
        <v>14283</v>
      </c>
      <c r="AK2257" s="20"/>
      <c r="AL2257" s="20"/>
      <c r="AM2257" s="20"/>
      <c r="AN2257" s="20" t="s">
        <v>105</v>
      </c>
      <c r="AO2257" s="20"/>
    </row>
    <row r="2258" spans="1:41" x14ac:dyDescent="0.2">
      <c r="A2258" s="20" t="s">
        <v>4056</v>
      </c>
      <c r="B2258" s="20" t="s">
        <v>20688</v>
      </c>
      <c r="C2258" s="20" t="s">
        <v>20659</v>
      </c>
      <c r="D2258" s="20" t="s">
        <v>571</v>
      </c>
      <c r="E2258" s="20" t="s">
        <v>4058</v>
      </c>
      <c r="F2258" s="20" t="s">
        <v>1891</v>
      </c>
      <c r="G2258" s="20" t="s">
        <v>20660</v>
      </c>
      <c r="H2258" s="20" t="s">
        <v>14804</v>
      </c>
      <c r="I2258" s="20" t="s">
        <v>20712</v>
      </c>
      <c r="J2258" s="20" t="s">
        <v>101</v>
      </c>
      <c r="K2258" s="20" t="s">
        <v>14866</v>
      </c>
      <c r="L2258" s="20"/>
      <c r="M2258" s="20"/>
      <c r="N2258" s="20" t="s">
        <v>14698</v>
      </c>
      <c r="O2258" s="20" t="s">
        <v>16348</v>
      </c>
      <c r="P2258" s="20" t="s">
        <v>14700</v>
      </c>
      <c r="Q2258" s="20"/>
      <c r="R2258" s="20"/>
      <c r="S2258" s="20" t="s">
        <v>14283</v>
      </c>
      <c r="T2258" s="20" t="s">
        <v>14709</v>
      </c>
      <c r="U2258" s="20" t="s">
        <v>20715</v>
      </c>
      <c r="V2258" s="20" t="s">
        <v>20716</v>
      </c>
      <c r="W2258" s="20"/>
      <c r="X2258" s="20"/>
      <c r="Y2258" s="20" t="s">
        <v>69</v>
      </c>
      <c r="Z2258" s="20"/>
      <c r="AA2258" s="20" t="s">
        <v>20662</v>
      </c>
      <c r="AB2258" s="20" t="s">
        <v>69</v>
      </c>
      <c r="AC2258" s="20" t="s">
        <v>14884</v>
      </c>
      <c r="AD2258" s="20" t="s">
        <v>69</v>
      </c>
      <c r="AE2258" s="20" t="s">
        <v>20699</v>
      </c>
      <c r="AF2258" s="20" t="s">
        <v>68</v>
      </c>
      <c r="AG2258" s="20" t="s">
        <v>20664</v>
      </c>
      <c r="AH2258" s="20"/>
      <c r="AI2258" s="20" t="s">
        <v>14875</v>
      </c>
      <c r="AJ2258" s="20" t="s">
        <v>14283</v>
      </c>
      <c r="AK2258" s="20"/>
      <c r="AL2258" s="20"/>
      <c r="AM2258" s="20"/>
      <c r="AN2258" s="20" t="s">
        <v>105</v>
      </c>
      <c r="AO2258" s="20"/>
    </row>
    <row r="2259" spans="1:41" x14ac:dyDescent="0.2">
      <c r="A2259" s="20" t="s">
        <v>4056</v>
      </c>
      <c r="B2259" s="20" t="s">
        <v>20717</v>
      </c>
      <c r="C2259" s="20" t="s">
        <v>20659</v>
      </c>
      <c r="D2259" s="20" t="s">
        <v>571</v>
      </c>
      <c r="E2259" s="20" t="s">
        <v>4058</v>
      </c>
      <c r="F2259" s="20" t="s">
        <v>1891</v>
      </c>
      <c r="G2259" s="20" t="s">
        <v>20660</v>
      </c>
      <c r="H2259" s="20" t="s">
        <v>14804</v>
      </c>
      <c r="I2259" s="20" t="s">
        <v>20718</v>
      </c>
      <c r="J2259" s="20" t="s">
        <v>101</v>
      </c>
      <c r="K2259" s="20" t="s">
        <v>14866</v>
      </c>
      <c r="L2259" s="20"/>
      <c r="M2259" s="20"/>
      <c r="N2259" s="20" t="s">
        <v>14698</v>
      </c>
      <c r="O2259" s="20" t="s">
        <v>16348</v>
      </c>
      <c r="P2259" s="20" t="s">
        <v>14700</v>
      </c>
      <c r="Q2259" s="20"/>
      <c r="R2259" s="20"/>
      <c r="S2259" s="20" t="s">
        <v>14283</v>
      </c>
      <c r="T2259" s="20" t="s">
        <v>14704</v>
      </c>
      <c r="U2259" s="20" t="s">
        <v>14815</v>
      </c>
      <c r="V2259" s="20" t="s">
        <v>15477</v>
      </c>
      <c r="W2259" s="20"/>
      <c r="X2259" s="20"/>
      <c r="Y2259" s="20" t="s">
        <v>69</v>
      </c>
      <c r="Z2259" s="20"/>
      <c r="AA2259" s="20" t="s">
        <v>20662</v>
      </c>
      <c r="AB2259" s="20" t="s">
        <v>69</v>
      </c>
      <c r="AC2259" s="20" t="s">
        <v>14884</v>
      </c>
      <c r="AD2259" s="20" t="s">
        <v>69</v>
      </c>
      <c r="AE2259" s="20" t="s">
        <v>20719</v>
      </c>
      <c r="AF2259" s="20" t="s">
        <v>68</v>
      </c>
      <c r="AG2259" s="20" t="s">
        <v>20664</v>
      </c>
      <c r="AH2259" s="20"/>
      <c r="AI2259" s="20" t="s">
        <v>14875</v>
      </c>
      <c r="AJ2259" s="20" t="s">
        <v>14283</v>
      </c>
      <c r="AK2259" s="20"/>
      <c r="AL2259" s="20"/>
      <c r="AM2259" s="20"/>
      <c r="AN2259" s="20" t="s">
        <v>105</v>
      </c>
      <c r="AO2259" s="20"/>
    </row>
    <row r="2260" spans="1:41" x14ac:dyDescent="0.2">
      <c r="A2260" s="20" t="s">
        <v>4056</v>
      </c>
      <c r="B2260" s="20" t="s">
        <v>20717</v>
      </c>
      <c r="C2260" s="20" t="s">
        <v>20659</v>
      </c>
      <c r="D2260" s="20" t="s">
        <v>571</v>
      </c>
      <c r="E2260" s="20" t="s">
        <v>4058</v>
      </c>
      <c r="F2260" s="20" t="s">
        <v>1891</v>
      </c>
      <c r="G2260" s="20" t="s">
        <v>20660</v>
      </c>
      <c r="H2260" s="20" t="s">
        <v>14804</v>
      </c>
      <c r="I2260" s="20" t="s">
        <v>20718</v>
      </c>
      <c r="J2260" s="20" t="s">
        <v>101</v>
      </c>
      <c r="K2260" s="20" t="s">
        <v>14866</v>
      </c>
      <c r="L2260" s="20"/>
      <c r="M2260" s="20"/>
      <c r="N2260" s="20" t="s">
        <v>14698</v>
      </c>
      <c r="O2260" s="20" t="s">
        <v>16348</v>
      </c>
      <c r="P2260" s="20" t="s">
        <v>14700</v>
      </c>
      <c r="Q2260" s="20"/>
      <c r="R2260" s="20"/>
      <c r="S2260" s="20" t="s">
        <v>14283</v>
      </c>
      <c r="T2260" s="20" t="s">
        <v>14846</v>
      </c>
      <c r="U2260" s="20" t="s">
        <v>15640</v>
      </c>
      <c r="V2260" s="20" t="s">
        <v>15640</v>
      </c>
      <c r="W2260" s="20"/>
      <c r="X2260" s="20"/>
      <c r="Y2260" s="20" t="s">
        <v>69</v>
      </c>
      <c r="Z2260" s="20"/>
      <c r="AA2260" s="20" t="s">
        <v>20662</v>
      </c>
      <c r="AB2260" s="20" t="s">
        <v>69</v>
      </c>
      <c r="AC2260" s="20" t="s">
        <v>14884</v>
      </c>
      <c r="AD2260" s="20" t="s">
        <v>69</v>
      </c>
      <c r="AE2260" s="20" t="s">
        <v>20720</v>
      </c>
      <c r="AF2260" s="20" t="s">
        <v>68</v>
      </c>
      <c r="AG2260" s="20" t="s">
        <v>20664</v>
      </c>
      <c r="AH2260" s="20"/>
      <c r="AI2260" s="20" t="s">
        <v>14875</v>
      </c>
      <c r="AJ2260" s="20" t="s">
        <v>14283</v>
      </c>
      <c r="AK2260" s="20"/>
      <c r="AL2260" s="20"/>
      <c r="AM2260" s="20"/>
      <c r="AN2260" s="20" t="s">
        <v>105</v>
      </c>
      <c r="AO2260" s="20"/>
    </row>
    <row r="2261" spans="1:41" x14ac:dyDescent="0.2">
      <c r="A2261" s="20" t="s">
        <v>4056</v>
      </c>
      <c r="B2261" s="20" t="s">
        <v>20717</v>
      </c>
      <c r="C2261" s="20" t="s">
        <v>20659</v>
      </c>
      <c r="D2261" s="20" t="s">
        <v>571</v>
      </c>
      <c r="E2261" s="20" t="s">
        <v>4058</v>
      </c>
      <c r="F2261" s="20" t="s">
        <v>1891</v>
      </c>
      <c r="G2261" s="20" t="s">
        <v>20660</v>
      </c>
      <c r="H2261" s="20" t="s">
        <v>14804</v>
      </c>
      <c r="I2261" s="20" t="s">
        <v>20718</v>
      </c>
      <c r="J2261" s="20" t="s">
        <v>101</v>
      </c>
      <c r="K2261" s="20" t="s">
        <v>14866</v>
      </c>
      <c r="L2261" s="20"/>
      <c r="M2261" s="20"/>
      <c r="N2261" s="20" t="s">
        <v>14698</v>
      </c>
      <c r="O2261" s="20" t="s">
        <v>16348</v>
      </c>
      <c r="P2261" s="20" t="s">
        <v>14700</v>
      </c>
      <c r="Q2261" s="20"/>
      <c r="R2261" s="20"/>
      <c r="S2261" s="20" t="s">
        <v>14283</v>
      </c>
      <c r="T2261" s="20" t="s">
        <v>14709</v>
      </c>
      <c r="U2261" s="20" t="s">
        <v>16830</v>
      </c>
      <c r="V2261" s="20" t="s">
        <v>19173</v>
      </c>
      <c r="W2261" s="20"/>
      <c r="X2261" s="20"/>
      <c r="Y2261" s="20" t="s">
        <v>69</v>
      </c>
      <c r="Z2261" s="20"/>
      <c r="AA2261" s="20" t="s">
        <v>20662</v>
      </c>
      <c r="AB2261" s="20" t="s">
        <v>69</v>
      </c>
      <c r="AC2261" s="20" t="s">
        <v>14884</v>
      </c>
      <c r="AD2261" s="20" t="s">
        <v>69</v>
      </c>
      <c r="AE2261" s="20" t="s">
        <v>20720</v>
      </c>
      <c r="AF2261" s="20" t="s">
        <v>68</v>
      </c>
      <c r="AG2261" s="20" t="s">
        <v>20664</v>
      </c>
      <c r="AH2261" s="20"/>
      <c r="AI2261" s="20" t="s">
        <v>14875</v>
      </c>
      <c r="AJ2261" s="20" t="s">
        <v>14283</v>
      </c>
      <c r="AK2261" s="20"/>
      <c r="AL2261" s="20"/>
      <c r="AM2261" s="20"/>
      <c r="AN2261" s="20" t="s">
        <v>105</v>
      </c>
      <c r="AO2261" s="20"/>
    </row>
    <row r="2262" spans="1:41" x14ac:dyDescent="0.2">
      <c r="A2262" s="20" t="s">
        <v>4056</v>
      </c>
      <c r="B2262" s="20" t="s">
        <v>20717</v>
      </c>
      <c r="C2262" s="20" t="s">
        <v>20659</v>
      </c>
      <c r="D2262" s="20" t="s">
        <v>571</v>
      </c>
      <c r="E2262" s="20" t="s">
        <v>4058</v>
      </c>
      <c r="F2262" s="20" t="s">
        <v>1891</v>
      </c>
      <c r="G2262" s="20" t="s">
        <v>20660</v>
      </c>
      <c r="H2262" s="20" t="s">
        <v>14804</v>
      </c>
      <c r="I2262" s="20" t="s">
        <v>20721</v>
      </c>
      <c r="J2262" s="20" t="s">
        <v>101</v>
      </c>
      <c r="K2262" s="20" t="s">
        <v>14866</v>
      </c>
      <c r="L2262" s="20"/>
      <c r="M2262" s="20"/>
      <c r="N2262" s="20" t="s">
        <v>14698</v>
      </c>
      <c r="O2262" s="20" t="s">
        <v>16348</v>
      </c>
      <c r="P2262" s="20" t="s">
        <v>14700</v>
      </c>
      <c r="Q2262" s="20"/>
      <c r="R2262" s="20"/>
      <c r="S2262" s="20" t="s">
        <v>14283</v>
      </c>
      <c r="T2262" s="20" t="s">
        <v>14704</v>
      </c>
      <c r="U2262" s="20" t="s">
        <v>15477</v>
      </c>
      <c r="V2262" s="20" t="s">
        <v>14856</v>
      </c>
      <c r="W2262" s="20"/>
      <c r="X2262" s="20"/>
      <c r="Y2262" s="20" t="s">
        <v>69</v>
      </c>
      <c r="Z2262" s="20"/>
      <c r="AA2262" s="20" t="s">
        <v>20662</v>
      </c>
      <c r="AB2262" s="20" t="s">
        <v>69</v>
      </c>
      <c r="AC2262" s="20" t="s">
        <v>14884</v>
      </c>
      <c r="AD2262" s="20" t="s">
        <v>69</v>
      </c>
      <c r="AE2262" s="20" t="s">
        <v>20719</v>
      </c>
      <c r="AF2262" s="20" t="s">
        <v>68</v>
      </c>
      <c r="AG2262" s="20" t="s">
        <v>20664</v>
      </c>
      <c r="AH2262" s="20"/>
      <c r="AI2262" s="20" t="s">
        <v>14875</v>
      </c>
      <c r="AJ2262" s="20" t="s">
        <v>14283</v>
      </c>
      <c r="AK2262" s="20"/>
      <c r="AL2262" s="20"/>
      <c r="AM2262" s="20"/>
      <c r="AN2262" s="20" t="s">
        <v>105</v>
      </c>
      <c r="AO2262" s="20"/>
    </row>
    <row r="2263" spans="1:41" x14ac:dyDescent="0.2">
      <c r="A2263" s="20" t="s">
        <v>4056</v>
      </c>
      <c r="B2263" s="20" t="s">
        <v>20717</v>
      </c>
      <c r="C2263" s="20" t="s">
        <v>20659</v>
      </c>
      <c r="D2263" s="20" t="s">
        <v>571</v>
      </c>
      <c r="E2263" s="20" t="s">
        <v>4058</v>
      </c>
      <c r="F2263" s="20" t="s">
        <v>1891</v>
      </c>
      <c r="G2263" s="20" t="s">
        <v>20660</v>
      </c>
      <c r="H2263" s="20" t="s">
        <v>14804</v>
      </c>
      <c r="I2263" s="20" t="s">
        <v>20721</v>
      </c>
      <c r="J2263" s="20" t="s">
        <v>101</v>
      </c>
      <c r="K2263" s="20" t="s">
        <v>14866</v>
      </c>
      <c r="L2263" s="20"/>
      <c r="M2263" s="20"/>
      <c r="N2263" s="20" t="s">
        <v>14698</v>
      </c>
      <c r="O2263" s="20" t="s">
        <v>16348</v>
      </c>
      <c r="P2263" s="20" t="s">
        <v>14700</v>
      </c>
      <c r="Q2263" s="20"/>
      <c r="R2263" s="20"/>
      <c r="S2263" s="20" t="s">
        <v>14283</v>
      </c>
      <c r="T2263" s="20" t="s">
        <v>14846</v>
      </c>
      <c r="U2263" s="20" t="s">
        <v>15669</v>
      </c>
      <c r="V2263" s="20" t="s">
        <v>15337</v>
      </c>
      <c r="W2263" s="20"/>
      <c r="X2263" s="20"/>
      <c r="Y2263" s="20" t="s">
        <v>69</v>
      </c>
      <c r="Z2263" s="20"/>
      <c r="AA2263" s="20" t="s">
        <v>20662</v>
      </c>
      <c r="AB2263" s="20" t="s">
        <v>69</v>
      </c>
      <c r="AC2263" s="20" t="s">
        <v>14884</v>
      </c>
      <c r="AD2263" s="20" t="s">
        <v>69</v>
      </c>
      <c r="AE2263" s="20" t="s">
        <v>20720</v>
      </c>
      <c r="AF2263" s="20" t="s">
        <v>68</v>
      </c>
      <c r="AG2263" s="20" t="s">
        <v>20664</v>
      </c>
      <c r="AH2263" s="20"/>
      <c r="AI2263" s="20" t="s">
        <v>14875</v>
      </c>
      <c r="AJ2263" s="20" t="s">
        <v>14283</v>
      </c>
      <c r="AK2263" s="20"/>
      <c r="AL2263" s="20"/>
      <c r="AM2263" s="20"/>
      <c r="AN2263" s="20" t="s">
        <v>105</v>
      </c>
      <c r="AO2263" s="20"/>
    </row>
    <row r="2264" spans="1:41" x14ac:dyDescent="0.2">
      <c r="A2264" s="20" t="s">
        <v>4056</v>
      </c>
      <c r="B2264" s="20" t="s">
        <v>20717</v>
      </c>
      <c r="C2264" s="20" t="s">
        <v>20659</v>
      </c>
      <c r="D2264" s="20" t="s">
        <v>571</v>
      </c>
      <c r="E2264" s="20" t="s">
        <v>4058</v>
      </c>
      <c r="F2264" s="20" t="s">
        <v>1891</v>
      </c>
      <c r="G2264" s="20" t="s">
        <v>20660</v>
      </c>
      <c r="H2264" s="20" t="s">
        <v>14804</v>
      </c>
      <c r="I2264" s="20" t="s">
        <v>20721</v>
      </c>
      <c r="J2264" s="20" t="s">
        <v>101</v>
      </c>
      <c r="K2264" s="20" t="s">
        <v>14866</v>
      </c>
      <c r="L2264" s="20"/>
      <c r="M2264" s="20"/>
      <c r="N2264" s="20" t="s">
        <v>14698</v>
      </c>
      <c r="O2264" s="20" t="s">
        <v>16348</v>
      </c>
      <c r="P2264" s="20" t="s">
        <v>14700</v>
      </c>
      <c r="Q2264" s="20"/>
      <c r="R2264" s="20"/>
      <c r="S2264" s="20" t="s">
        <v>14283</v>
      </c>
      <c r="T2264" s="20" t="s">
        <v>14709</v>
      </c>
      <c r="U2264" s="20" t="s">
        <v>15669</v>
      </c>
      <c r="V2264" s="20" t="s">
        <v>15328</v>
      </c>
      <c r="W2264" s="20"/>
      <c r="X2264" s="20"/>
      <c r="Y2264" s="20" t="s">
        <v>69</v>
      </c>
      <c r="Z2264" s="20"/>
      <c r="AA2264" s="20" t="s">
        <v>20662</v>
      </c>
      <c r="AB2264" s="20" t="s">
        <v>69</v>
      </c>
      <c r="AC2264" s="20" t="s">
        <v>14884</v>
      </c>
      <c r="AD2264" s="20" t="s">
        <v>69</v>
      </c>
      <c r="AE2264" s="20" t="s">
        <v>20720</v>
      </c>
      <c r="AF2264" s="20" t="s">
        <v>68</v>
      </c>
      <c r="AG2264" s="20" t="s">
        <v>20664</v>
      </c>
      <c r="AH2264" s="20"/>
      <c r="AI2264" s="20" t="s">
        <v>14875</v>
      </c>
      <c r="AJ2264" s="20" t="s">
        <v>14283</v>
      </c>
      <c r="AK2264" s="20"/>
      <c r="AL2264" s="20"/>
      <c r="AM2264" s="20"/>
      <c r="AN2264" s="20" t="s">
        <v>105</v>
      </c>
      <c r="AO2264" s="20"/>
    </row>
    <row r="2265" spans="1:41" x14ac:dyDescent="0.2">
      <c r="A2265" s="20" t="s">
        <v>4056</v>
      </c>
      <c r="B2265" s="20" t="s">
        <v>20717</v>
      </c>
      <c r="C2265" s="20" t="s">
        <v>20659</v>
      </c>
      <c r="D2265" s="20" t="s">
        <v>571</v>
      </c>
      <c r="E2265" s="20" t="s">
        <v>4058</v>
      </c>
      <c r="F2265" s="20" t="s">
        <v>1891</v>
      </c>
      <c r="G2265" s="20" t="s">
        <v>20660</v>
      </c>
      <c r="H2265" s="20" t="s">
        <v>14804</v>
      </c>
      <c r="I2265" s="20" t="s">
        <v>20722</v>
      </c>
      <c r="J2265" s="20" t="s">
        <v>101</v>
      </c>
      <c r="K2265" s="20" t="s">
        <v>14866</v>
      </c>
      <c r="L2265" s="20"/>
      <c r="M2265" s="20"/>
      <c r="N2265" s="20" t="s">
        <v>14698</v>
      </c>
      <c r="O2265" s="20" t="s">
        <v>16348</v>
      </c>
      <c r="P2265" s="20" t="s">
        <v>14700</v>
      </c>
      <c r="Q2265" s="20"/>
      <c r="R2265" s="20"/>
      <c r="S2265" s="20" t="s">
        <v>14283</v>
      </c>
      <c r="T2265" s="20" t="s">
        <v>14704</v>
      </c>
      <c r="U2265" s="20" t="s">
        <v>15473</v>
      </c>
      <c r="V2265" s="20" t="s">
        <v>15473</v>
      </c>
      <c r="W2265" s="20"/>
      <c r="X2265" s="20"/>
      <c r="Y2265" s="20" t="s">
        <v>69</v>
      </c>
      <c r="Z2265" s="20"/>
      <c r="AA2265" s="20" t="s">
        <v>20662</v>
      </c>
      <c r="AB2265" s="20" t="s">
        <v>69</v>
      </c>
      <c r="AC2265" s="20" t="s">
        <v>14884</v>
      </c>
      <c r="AD2265" s="20" t="s">
        <v>69</v>
      </c>
      <c r="AE2265" s="20" t="s">
        <v>20719</v>
      </c>
      <c r="AF2265" s="20" t="s">
        <v>68</v>
      </c>
      <c r="AG2265" s="20" t="s">
        <v>20664</v>
      </c>
      <c r="AH2265" s="20"/>
      <c r="AI2265" s="20" t="s">
        <v>14875</v>
      </c>
      <c r="AJ2265" s="20" t="s">
        <v>14283</v>
      </c>
      <c r="AK2265" s="20"/>
      <c r="AL2265" s="20"/>
      <c r="AM2265" s="20"/>
      <c r="AN2265" s="20" t="s">
        <v>105</v>
      </c>
      <c r="AO2265" s="20"/>
    </row>
    <row r="2266" spans="1:41" x14ac:dyDescent="0.2">
      <c r="A2266" s="20" t="s">
        <v>4056</v>
      </c>
      <c r="B2266" s="20" t="s">
        <v>20717</v>
      </c>
      <c r="C2266" s="20" t="s">
        <v>20659</v>
      </c>
      <c r="D2266" s="20" t="s">
        <v>571</v>
      </c>
      <c r="E2266" s="20" t="s">
        <v>4058</v>
      </c>
      <c r="F2266" s="20" t="s">
        <v>1891</v>
      </c>
      <c r="G2266" s="20" t="s">
        <v>20660</v>
      </c>
      <c r="H2266" s="20" t="s">
        <v>14804</v>
      </c>
      <c r="I2266" s="20" t="s">
        <v>20722</v>
      </c>
      <c r="J2266" s="20" t="s">
        <v>101</v>
      </c>
      <c r="K2266" s="20" t="s">
        <v>14866</v>
      </c>
      <c r="L2266" s="20"/>
      <c r="M2266" s="20"/>
      <c r="N2266" s="20" t="s">
        <v>14698</v>
      </c>
      <c r="O2266" s="20" t="s">
        <v>16348</v>
      </c>
      <c r="P2266" s="20" t="s">
        <v>14700</v>
      </c>
      <c r="Q2266" s="20"/>
      <c r="R2266" s="20"/>
      <c r="S2266" s="20" t="s">
        <v>14283</v>
      </c>
      <c r="T2266" s="20" t="s">
        <v>14846</v>
      </c>
      <c r="U2266" s="20" t="s">
        <v>20723</v>
      </c>
      <c r="V2266" s="20" t="s">
        <v>20724</v>
      </c>
      <c r="W2266" s="20"/>
      <c r="X2266" s="20"/>
      <c r="Y2266" s="20" t="s">
        <v>69</v>
      </c>
      <c r="Z2266" s="20"/>
      <c r="AA2266" s="20" t="s">
        <v>20662</v>
      </c>
      <c r="AB2266" s="20" t="s">
        <v>69</v>
      </c>
      <c r="AC2266" s="20" t="s">
        <v>14884</v>
      </c>
      <c r="AD2266" s="20" t="s">
        <v>69</v>
      </c>
      <c r="AE2266" s="20" t="s">
        <v>20725</v>
      </c>
      <c r="AF2266" s="20" t="s">
        <v>68</v>
      </c>
      <c r="AG2266" s="20" t="s">
        <v>20664</v>
      </c>
      <c r="AH2266" s="20"/>
      <c r="AI2266" s="20" t="s">
        <v>14875</v>
      </c>
      <c r="AJ2266" s="20" t="s">
        <v>14283</v>
      </c>
      <c r="AK2266" s="20"/>
      <c r="AL2266" s="20"/>
      <c r="AM2266" s="20"/>
      <c r="AN2266" s="20" t="s">
        <v>105</v>
      </c>
      <c r="AO2266" s="20"/>
    </row>
    <row r="2267" spans="1:41" x14ac:dyDescent="0.2">
      <c r="A2267" s="20" t="s">
        <v>4056</v>
      </c>
      <c r="B2267" s="20" t="s">
        <v>20717</v>
      </c>
      <c r="C2267" s="20" t="s">
        <v>20659</v>
      </c>
      <c r="D2267" s="20" t="s">
        <v>571</v>
      </c>
      <c r="E2267" s="20" t="s">
        <v>4058</v>
      </c>
      <c r="F2267" s="20" t="s">
        <v>1891</v>
      </c>
      <c r="G2267" s="20" t="s">
        <v>20660</v>
      </c>
      <c r="H2267" s="20" t="s">
        <v>14804</v>
      </c>
      <c r="I2267" s="20" t="s">
        <v>20722</v>
      </c>
      <c r="J2267" s="20" t="s">
        <v>101</v>
      </c>
      <c r="K2267" s="20" t="s">
        <v>14866</v>
      </c>
      <c r="L2267" s="20"/>
      <c r="M2267" s="20"/>
      <c r="N2267" s="20" t="s">
        <v>14698</v>
      </c>
      <c r="O2267" s="20" t="s">
        <v>16348</v>
      </c>
      <c r="P2267" s="20" t="s">
        <v>14700</v>
      </c>
      <c r="Q2267" s="20"/>
      <c r="R2267" s="20"/>
      <c r="S2267" s="20" t="s">
        <v>14283</v>
      </c>
      <c r="T2267" s="20" t="s">
        <v>14709</v>
      </c>
      <c r="U2267" s="20" t="s">
        <v>20726</v>
      </c>
      <c r="V2267" s="20" t="s">
        <v>20727</v>
      </c>
      <c r="W2267" s="20"/>
      <c r="X2267" s="20"/>
      <c r="Y2267" s="20" t="s">
        <v>69</v>
      </c>
      <c r="Z2267" s="20"/>
      <c r="AA2267" s="20" t="s">
        <v>20662</v>
      </c>
      <c r="AB2267" s="20" t="s">
        <v>69</v>
      </c>
      <c r="AC2267" s="20" t="s">
        <v>14884</v>
      </c>
      <c r="AD2267" s="20" t="s">
        <v>69</v>
      </c>
      <c r="AE2267" s="20" t="s">
        <v>20725</v>
      </c>
      <c r="AF2267" s="20" t="s">
        <v>68</v>
      </c>
      <c r="AG2267" s="20" t="s">
        <v>20664</v>
      </c>
      <c r="AH2267" s="20"/>
      <c r="AI2267" s="20" t="s">
        <v>14875</v>
      </c>
      <c r="AJ2267" s="20" t="s">
        <v>14283</v>
      </c>
      <c r="AK2267" s="20"/>
      <c r="AL2267" s="20"/>
      <c r="AM2267" s="20"/>
      <c r="AN2267" s="20" t="s">
        <v>105</v>
      </c>
      <c r="AO2267" s="20"/>
    </row>
    <row r="2268" spans="1:41" x14ac:dyDescent="0.2">
      <c r="A2268" s="20" t="s">
        <v>4056</v>
      </c>
      <c r="B2268" s="20" t="s">
        <v>20717</v>
      </c>
      <c r="C2268" s="20" t="s">
        <v>20659</v>
      </c>
      <c r="D2268" s="20" t="s">
        <v>571</v>
      </c>
      <c r="E2268" s="20" t="s">
        <v>4058</v>
      </c>
      <c r="F2268" s="20" t="s">
        <v>1891</v>
      </c>
      <c r="G2268" s="20" t="s">
        <v>20660</v>
      </c>
      <c r="H2268" s="20" t="s">
        <v>14804</v>
      </c>
      <c r="I2268" s="20" t="s">
        <v>20728</v>
      </c>
      <c r="J2268" s="20" t="s">
        <v>101</v>
      </c>
      <c r="K2268" s="20" t="s">
        <v>14866</v>
      </c>
      <c r="L2268" s="20"/>
      <c r="M2268" s="20"/>
      <c r="N2268" s="20" t="s">
        <v>14698</v>
      </c>
      <c r="O2268" s="20" t="s">
        <v>16348</v>
      </c>
      <c r="P2268" s="20" t="s">
        <v>14700</v>
      </c>
      <c r="Q2268" s="20"/>
      <c r="R2268" s="20"/>
      <c r="S2268" s="20" t="s">
        <v>14283</v>
      </c>
      <c r="T2268" s="20" t="s">
        <v>14704</v>
      </c>
      <c r="U2268" s="20" t="s">
        <v>14945</v>
      </c>
      <c r="V2268" s="20" t="s">
        <v>14945</v>
      </c>
      <c r="W2268" s="20"/>
      <c r="X2268" s="20"/>
      <c r="Y2268" s="20" t="s">
        <v>69</v>
      </c>
      <c r="Z2268" s="20"/>
      <c r="AA2268" s="20" t="s">
        <v>20662</v>
      </c>
      <c r="AB2268" s="20" t="s">
        <v>69</v>
      </c>
      <c r="AC2268" s="20" t="s">
        <v>14884</v>
      </c>
      <c r="AD2268" s="20" t="s">
        <v>69</v>
      </c>
      <c r="AE2268" s="20" t="s">
        <v>20719</v>
      </c>
      <c r="AF2268" s="20" t="s">
        <v>68</v>
      </c>
      <c r="AG2268" s="20" t="s">
        <v>20664</v>
      </c>
      <c r="AH2268" s="20"/>
      <c r="AI2268" s="20" t="s">
        <v>14875</v>
      </c>
      <c r="AJ2268" s="20" t="s">
        <v>14283</v>
      </c>
      <c r="AK2268" s="20"/>
      <c r="AL2268" s="20"/>
      <c r="AM2268" s="20"/>
      <c r="AN2268" s="20" t="s">
        <v>105</v>
      </c>
      <c r="AO2268" s="20"/>
    </row>
    <row r="2269" spans="1:41" x14ac:dyDescent="0.2">
      <c r="A2269" s="20" t="s">
        <v>4056</v>
      </c>
      <c r="B2269" s="20" t="s">
        <v>20717</v>
      </c>
      <c r="C2269" s="20" t="s">
        <v>20659</v>
      </c>
      <c r="D2269" s="20" t="s">
        <v>571</v>
      </c>
      <c r="E2269" s="20" t="s">
        <v>4058</v>
      </c>
      <c r="F2269" s="20" t="s">
        <v>1891</v>
      </c>
      <c r="G2269" s="20" t="s">
        <v>20660</v>
      </c>
      <c r="H2269" s="20" t="s">
        <v>14804</v>
      </c>
      <c r="I2269" s="20" t="s">
        <v>20728</v>
      </c>
      <c r="J2269" s="20" t="s">
        <v>101</v>
      </c>
      <c r="K2269" s="20" t="s">
        <v>14866</v>
      </c>
      <c r="L2269" s="20"/>
      <c r="M2269" s="20"/>
      <c r="N2269" s="20" t="s">
        <v>14698</v>
      </c>
      <c r="O2269" s="20" t="s">
        <v>16348</v>
      </c>
      <c r="P2269" s="20" t="s">
        <v>14700</v>
      </c>
      <c r="Q2269" s="20"/>
      <c r="R2269" s="20"/>
      <c r="S2269" s="20" t="s">
        <v>14283</v>
      </c>
      <c r="T2269" s="20" t="s">
        <v>14846</v>
      </c>
      <c r="U2269" s="20" t="s">
        <v>20729</v>
      </c>
      <c r="V2269" s="20" t="s">
        <v>20730</v>
      </c>
      <c r="W2269" s="20"/>
      <c r="X2269" s="20"/>
      <c r="Y2269" s="20" t="s">
        <v>69</v>
      </c>
      <c r="Z2269" s="20"/>
      <c r="AA2269" s="20" t="s">
        <v>20662</v>
      </c>
      <c r="AB2269" s="20" t="s">
        <v>69</v>
      </c>
      <c r="AC2269" s="20" t="s">
        <v>14884</v>
      </c>
      <c r="AD2269" s="20" t="s">
        <v>69</v>
      </c>
      <c r="AE2269" s="20" t="s">
        <v>20725</v>
      </c>
      <c r="AF2269" s="20" t="s">
        <v>68</v>
      </c>
      <c r="AG2269" s="20" t="s">
        <v>20664</v>
      </c>
      <c r="AH2269" s="20"/>
      <c r="AI2269" s="20" t="s">
        <v>14875</v>
      </c>
      <c r="AJ2269" s="20" t="s">
        <v>14283</v>
      </c>
      <c r="AK2269" s="20"/>
      <c r="AL2269" s="20"/>
      <c r="AM2269" s="20"/>
      <c r="AN2269" s="20" t="s">
        <v>105</v>
      </c>
      <c r="AO2269" s="20"/>
    </row>
    <row r="2270" spans="1:41" x14ac:dyDescent="0.2">
      <c r="A2270" s="20" t="s">
        <v>4056</v>
      </c>
      <c r="B2270" s="20" t="s">
        <v>20717</v>
      </c>
      <c r="C2270" s="20" t="s">
        <v>20659</v>
      </c>
      <c r="D2270" s="20" t="s">
        <v>571</v>
      </c>
      <c r="E2270" s="20" t="s">
        <v>4058</v>
      </c>
      <c r="F2270" s="20" t="s">
        <v>1891</v>
      </c>
      <c r="G2270" s="20" t="s">
        <v>20660</v>
      </c>
      <c r="H2270" s="20" t="s">
        <v>14804</v>
      </c>
      <c r="I2270" s="20" t="s">
        <v>20728</v>
      </c>
      <c r="J2270" s="20" t="s">
        <v>101</v>
      </c>
      <c r="K2270" s="20" t="s">
        <v>14866</v>
      </c>
      <c r="L2270" s="20"/>
      <c r="M2270" s="20"/>
      <c r="N2270" s="20" t="s">
        <v>14698</v>
      </c>
      <c r="O2270" s="20" t="s">
        <v>16348</v>
      </c>
      <c r="P2270" s="20" t="s">
        <v>14700</v>
      </c>
      <c r="Q2270" s="20"/>
      <c r="R2270" s="20"/>
      <c r="S2270" s="20" t="s">
        <v>14283</v>
      </c>
      <c r="T2270" s="20" t="s">
        <v>14709</v>
      </c>
      <c r="U2270" s="20" t="s">
        <v>20731</v>
      </c>
      <c r="V2270" s="20" t="s">
        <v>20732</v>
      </c>
      <c r="W2270" s="20"/>
      <c r="X2270" s="20"/>
      <c r="Y2270" s="20" t="s">
        <v>69</v>
      </c>
      <c r="Z2270" s="20"/>
      <c r="AA2270" s="20" t="s">
        <v>20662</v>
      </c>
      <c r="AB2270" s="20" t="s">
        <v>69</v>
      </c>
      <c r="AC2270" s="20" t="s">
        <v>14884</v>
      </c>
      <c r="AD2270" s="20" t="s">
        <v>69</v>
      </c>
      <c r="AE2270" s="20" t="s">
        <v>20725</v>
      </c>
      <c r="AF2270" s="20" t="s">
        <v>68</v>
      </c>
      <c r="AG2270" s="20" t="s">
        <v>20664</v>
      </c>
      <c r="AH2270" s="20"/>
      <c r="AI2270" s="20" t="s">
        <v>14875</v>
      </c>
      <c r="AJ2270" s="20" t="s">
        <v>14283</v>
      </c>
      <c r="AK2270" s="20"/>
      <c r="AL2270" s="20"/>
      <c r="AM2270" s="20"/>
      <c r="AN2270" s="20" t="s">
        <v>105</v>
      </c>
      <c r="AO2270" s="20"/>
    </row>
    <row r="2271" spans="1:41" x14ac:dyDescent="0.2">
      <c r="A2271" s="20" t="s">
        <v>4056</v>
      </c>
      <c r="B2271" s="20" t="s">
        <v>20717</v>
      </c>
      <c r="C2271" s="20" t="s">
        <v>20659</v>
      </c>
      <c r="D2271" s="20" t="s">
        <v>571</v>
      </c>
      <c r="E2271" s="20" t="s">
        <v>4058</v>
      </c>
      <c r="F2271" s="20" t="s">
        <v>1891</v>
      </c>
      <c r="G2271" s="20" t="s">
        <v>20660</v>
      </c>
      <c r="H2271" s="20" t="s">
        <v>14804</v>
      </c>
      <c r="I2271" s="20" t="s">
        <v>20733</v>
      </c>
      <c r="J2271" s="20" t="s">
        <v>101</v>
      </c>
      <c r="K2271" s="20" t="s">
        <v>14866</v>
      </c>
      <c r="L2271" s="20"/>
      <c r="M2271" s="20"/>
      <c r="N2271" s="20" t="s">
        <v>14698</v>
      </c>
      <c r="O2271" s="20" t="s">
        <v>16348</v>
      </c>
      <c r="P2271" s="20" t="s">
        <v>14700</v>
      </c>
      <c r="Q2271" s="20"/>
      <c r="R2271" s="20"/>
      <c r="S2271" s="20" t="s">
        <v>14283</v>
      </c>
      <c r="T2271" s="20" t="s">
        <v>14704</v>
      </c>
      <c r="U2271" s="20" t="s">
        <v>14777</v>
      </c>
      <c r="V2271" s="20" t="s">
        <v>14777</v>
      </c>
      <c r="W2271" s="20"/>
      <c r="X2271" s="20"/>
      <c r="Y2271" s="20" t="s">
        <v>69</v>
      </c>
      <c r="Z2271" s="20"/>
      <c r="AA2271" s="20" t="s">
        <v>20662</v>
      </c>
      <c r="AB2271" s="20" t="s">
        <v>69</v>
      </c>
      <c r="AC2271" s="20" t="s">
        <v>14884</v>
      </c>
      <c r="AD2271" s="20" t="s">
        <v>69</v>
      </c>
      <c r="AE2271" s="20" t="s">
        <v>20719</v>
      </c>
      <c r="AF2271" s="20" t="s">
        <v>68</v>
      </c>
      <c r="AG2271" s="20" t="s">
        <v>20664</v>
      </c>
      <c r="AH2271" s="20"/>
      <c r="AI2271" s="20" t="s">
        <v>14875</v>
      </c>
      <c r="AJ2271" s="20" t="s">
        <v>14283</v>
      </c>
      <c r="AK2271" s="20"/>
      <c r="AL2271" s="20"/>
      <c r="AM2271" s="20"/>
      <c r="AN2271" s="20" t="s">
        <v>105</v>
      </c>
      <c r="AO2271" s="20"/>
    </row>
    <row r="2272" spans="1:41" x14ac:dyDescent="0.2">
      <c r="A2272" s="20" t="s">
        <v>4056</v>
      </c>
      <c r="B2272" s="20" t="s">
        <v>20717</v>
      </c>
      <c r="C2272" s="20" t="s">
        <v>20659</v>
      </c>
      <c r="D2272" s="20" t="s">
        <v>571</v>
      </c>
      <c r="E2272" s="20" t="s">
        <v>4058</v>
      </c>
      <c r="F2272" s="20" t="s">
        <v>1891</v>
      </c>
      <c r="G2272" s="20" t="s">
        <v>20660</v>
      </c>
      <c r="H2272" s="20" t="s">
        <v>14804</v>
      </c>
      <c r="I2272" s="20" t="s">
        <v>20733</v>
      </c>
      <c r="J2272" s="20" t="s">
        <v>101</v>
      </c>
      <c r="K2272" s="20" t="s">
        <v>14866</v>
      </c>
      <c r="L2272" s="20"/>
      <c r="M2272" s="20"/>
      <c r="N2272" s="20" t="s">
        <v>14698</v>
      </c>
      <c r="O2272" s="20" t="s">
        <v>16348</v>
      </c>
      <c r="P2272" s="20" t="s">
        <v>14700</v>
      </c>
      <c r="Q2272" s="20"/>
      <c r="R2272" s="20"/>
      <c r="S2272" s="20" t="s">
        <v>14283</v>
      </c>
      <c r="T2272" s="20" t="s">
        <v>14846</v>
      </c>
      <c r="U2272" s="20" t="s">
        <v>14970</v>
      </c>
      <c r="V2272" s="20" t="s">
        <v>20734</v>
      </c>
      <c r="W2272" s="20"/>
      <c r="X2272" s="20"/>
      <c r="Y2272" s="20" t="s">
        <v>69</v>
      </c>
      <c r="Z2272" s="20"/>
      <c r="AA2272" s="20" t="s">
        <v>20662</v>
      </c>
      <c r="AB2272" s="20" t="s">
        <v>69</v>
      </c>
      <c r="AC2272" s="20" t="s">
        <v>14884</v>
      </c>
      <c r="AD2272" s="20" t="s">
        <v>69</v>
      </c>
      <c r="AE2272" s="20" t="s">
        <v>20725</v>
      </c>
      <c r="AF2272" s="20" t="s">
        <v>68</v>
      </c>
      <c r="AG2272" s="20" t="s">
        <v>20664</v>
      </c>
      <c r="AH2272" s="20"/>
      <c r="AI2272" s="20" t="s">
        <v>14875</v>
      </c>
      <c r="AJ2272" s="20" t="s">
        <v>14283</v>
      </c>
      <c r="AK2272" s="20"/>
      <c r="AL2272" s="20"/>
      <c r="AM2272" s="20"/>
      <c r="AN2272" s="20" t="s">
        <v>105</v>
      </c>
      <c r="AO2272" s="20"/>
    </row>
    <row r="2273" spans="1:41" x14ac:dyDescent="0.2">
      <c r="A2273" s="20" t="s">
        <v>4056</v>
      </c>
      <c r="B2273" s="20" t="s">
        <v>20717</v>
      </c>
      <c r="C2273" s="20" t="s">
        <v>20659</v>
      </c>
      <c r="D2273" s="20" t="s">
        <v>571</v>
      </c>
      <c r="E2273" s="20" t="s">
        <v>4058</v>
      </c>
      <c r="F2273" s="20" t="s">
        <v>1891</v>
      </c>
      <c r="G2273" s="20" t="s">
        <v>20660</v>
      </c>
      <c r="H2273" s="20" t="s">
        <v>14804</v>
      </c>
      <c r="I2273" s="20" t="s">
        <v>20733</v>
      </c>
      <c r="J2273" s="20" t="s">
        <v>101</v>
      </c>
      <c r="K2273" s="20" t="s">
        <v>14866</v>
      </c>
      <c r="L2273" s="20"/>
      <c r="M2273" s="20"/>
      <c r="N2273" s="20" t="s">
        <v>14698</v>
      </c>
      <c r="O2273" s="20" t="s">
        <v>16348</v>
      </c>
      <c r="P2273" s="20" t="s">
        <v>14700</v>
      </c>
      <c r="Q2273" s="20"/>
      <c r="R2273" s="20"/>
      <c r="S2273" s="20" t="s">
        <v>14283</v>
      </c>
      <c r="T2273" s="20" t="s">
        <v>14709</v>
      </c>
      <c r="U2273" s="20" t="s">
        <v>20735</v>
      </c>
      <c r="V2273" s="20" t="s">
        <v>20736</v>
      </c>
      <c r="W2273" s="20"/>
      <c r="X2273" s="20"/>
      <c r="Y2273" s="20" t="s">
        <v>69</v>
      </c>
      <c r="Z2273" s="20"/>
      <c r="AA2273" s="20" t="s">
        <v>20662</v>
      </c>
      <c r="AB2273" s="20" t="s">
        <v>69</v>
      </c>
      <c r="AC2273" s="20" t="s">
        <v>14884</v>
      </c>
      <c r="AD2273" s="20" t="s">
        <v>69</v>
      </c>
      <c r="AE2273" s="20" t="s">
        <v>20725</v>
      </c>
      <c r="AF2273" s="20" t="s">
        <v>68</v>
      </c>
      <c r="AG2273" s="20" t="s">
        <v>20664</v>
      </c>
      <c r="AH2273" s="20"/>
      <c r="AI2273" s="20" t="s">
        <v>14875</v>
      </c>
      <c r="AJ2273" s="20" t="s">
        <v>14283</v>
      </c>
      <c r="AK2273" s="20"/>
      <c r="AL2273" s="20"/>
      <c r="AM2273" s="20"/>
      <c r="AN2273" s="20" t="s">
        <v>105</v>
      </c>
      <c r="AO2273" s="20"/>
    </row>
    <row r="2274" spans="1:41" x14ac:dyDescent="0.2">
      <c r="A2274" s="20" t="s">
        <v>4056</v>
      </c>
      <c r="B2274" s="20" t="s">
        <v>20717</v>
      </c>
      <c r="C2274" s="20" t="s">
        <v>20659</v>
      </c>
      <c r="D2274" s="20" t="s">
        <v>571</v>
      </c>
      <c r="E2274" s="20" t="s">
        <v>4058</v>
      </c>
      <c r="F2274" s="20" t="s">
        <v>1891</v>
      </c>
      <c r="G2274" s="20" t="s">
        <v>20660</v>
      </c>
      <c r="H2274" s="20" t="s">
        <v>14804</v>
      </c>
      <c r="I2274" s="20" t="s">
        <v>20737</v>
      </c>
      <c r="J2274" s="20" t="s">
        <v>101</v>
      </c>
      <c r="K2274" s="20" t="s">
        <v>14866</v>
      </c>
      <c r="L2274" s="20"/>
      <c r="M2274" s="20"/>
      <c r="N2274" s="20" t="s">
        <v>14698</v>
      </c>
      <c r="O2274" s="20" t="s">
        <v>16348</v>
      </c>
      <c r="P2274" s="20" t="s">
        <v>14700</v>
      </c>
      <c r="Q2274" s="20"/>
      <c r="R2274" s="20"/>
      <c r="S2274" s="20" t="s">
        <v>14283</v>
      </c>
      <c r="T2274" s="20" t="s">
        <v>14704</v>
      </c>
      <c r="U2274" s="20" t="s">
        <v>15473</v>
      </c>
      <c r="V2274" s="20" t="s">
        <v>15095</v>
      </c>
      <c r="W2274" s="20"/>
      <c r="X2274" s="20"/>
      <c r="Y2274" s="20" t="s">
        <v>69</v>
      </c>
      <c r="Z2274" s="20"/>
      <c r="AA2274" s="20" t="s">
        <v>20662</v>
      </c>
      <c r="AB2274" s="20" t="s">
        <v>69</v>
      </c>
      <c r="AC2274" s="20" t="s">
        <v>14884</v>
      </c>
      <c r="AD2274" s="20" t="s">
        <v>69</v>
      </c>
      <c r="AE2274" s="20" t="s">
        <v>20719</v>
      </c>
      <c r="AF2274" s="20" t="s">
        <v>68</v>
      </c>
      <c r="AG2274" s="20" t="s">
        <v>20664</v>
      </c>
      <c r="AH2274" s="20"/>
      <c r="AI2274" s="20" t="s">
        <v>14875</v>
      </c>
      <c r="AJ2274" s="20" t="s">
        <v>14283</v>
      </c>
      <c r="AK2274" s="20"/>
      <c r="AL2274" s="20"/>
      <c r="AM2274" s="20"/>
      <c r="AN2274" s="20" t="s">
        <v>105</v>
      </c>
      <c r="AO2274" s="20"/>
    </row>
    <row r="2275" spans="1:41" x14ac:dyDescent="0.2">
      <c r="A2275" s="20" t="s">
        <v>4056</v>
      </c>
      <c r="B2275" s="20" t="s">
        <v>20717</v>
      </c>
      <c r="C2275" s="20" t="s">
        <v>20659</v>
      </c>
      <c r="D2275" s="20" t="s">
        <v>571</v>
      </c>
      <c r="E2275" s="20" t="s">
        <v>4058</v>
      </c>
      <c r="F2275" s="20" t="s">
        <v>1891</v>
      </c>
      <c r="G2275" s="20" t="s">
        <v>20660</v>
      </c>
      <c r="H2275" s="20" t="s">
        <v>14804</v>
      </c>
      <c r="I2275" s="20" t="s">
        <v>20737</v>
      </c>
      <c r="J2275" s="20" t="s">
        <v>101</v>
      </c>
      <c r="K2275" s="20" t="s">
        <v>14866</v>
      </c>
      <c r="L2275" s="20"/>
      <c r="M2275" s="20"/>
      <c r="N2275" s="20" t="s">
        <v>14698</v>
      </c>
      <c r="O2275" s="20" t="s">
        <v>16348</v>
      </c>
      <c r="P2275" s="20" t="s">
        <v>14700</v>
      </c>
      <c r="Q2275" s="20"/>
      <c r="R2275" s="20"/>
      <c r="S2275" s="20" t="s">
        <v>14283</v>
      </c>
      <c r="T2275" s="20" t="s">
        <v>14846</v>
      </c>
      <c r="U2275" s="20" t="s">
        <v>15640</v>
      </c>
      <c r="V2275" s="20" t="s">
        <v>20738</v>
      </c>
      <c r="W2275" s="20"/>
      <c r="X2275" s="20"/>
      <c r="Y2275" s="20" t="s">
        <v>69</v>
      </c>
      <c r="Z2275" s="20"/>
      <c r="AA2275" s="20" t="s">
        <v>20662</v>
      </c>
      <c r="AB2275" s="20" t="s">
        <v>69</v>
      </c>
      <c r="AC2275" s="20" t="s">
        <v>14884</v>
      </c>
      <c r="AD2275" s="20" t="s">
        <v>69</v>
      </c>
      <c r="AE2275" s="20" t="s">
        <v>20725</v>
      </c>
      <c r="AF2275" s="20" t="s">
        <v>68</v>
      </c>
      <c r="AG2275" s="20" t="s">
        <v>20664</v>
      </c>
      <c r="AH2275" s="20"/>
      <c r="AI2275" s="20" t="s">
        <v>14875</v>
      </c>
      <c r="AJ2275" s="20" t="s">
        <v>14283</v>
      </c>
      <c r="AK2275" s="20"/>
      <c r="AL2275" s="20"/>
      <c r="AM2275" s="20"/>
      <c r="AN2275" s="20" t="s">
        <v>105</v>
      </c>
      <c r="AO2275" s="20"/>
    </row>
    <row r="2276" spans="1:41" x14ac:dyDescent="0.2">
      <c r="A2276" s="20" t="s">
        <v>4056</v>
      </c>
      <c r="B2276" s="20" t="s">
        <v>20717</v>
      </c>
      <c r="C2276" s="20" t="s">
        <v>20659</v>
      </c>
      <c r="D2276" s="20" t="s">
        <v>571</v>
      </c>
      <c r="E2276" s="20" t="s">
        <v>4058</v>
      </c>
      <c r="F2276" s="20" t="s">
        <v>1891</v>
      </c>
      <c r="G2276" s="20" t="s">
        <v>20660</v>
      </c>
      <c r="H2276" s="20" t="s">
        <v>14804</v>
      </c>
      <c r="I2276" s="20" t="s">
        <v>20737</v>
      </c>
      <c r="J2276" s="20" t="s">
        <v>101</v>
      </c>
      <c r="K2276" s="20" t="s">
        <v>14866</v>
      </c>
      <c r="L2276" s="20"/>
      <c r="M2276" s="20"/>
      <c r="N2276" s="20" t="s">
        <v>14698</v>
      </c>
      <c r="O2276" s="20" t="s">
        <v>16348</v>
      </c>
      <c r="P2276" s="20" t="s">
        <v>14700</v>
      </c>
      <c r="Q2276" s="20"/>
      <c r="R2276" s="20"/>
      <c r="S2276" s="20" t="s">
        <v>14283</v>
      </c>
      <c r="T2276" s="20" t="s">
        <v>14709</v>
      </c>
      <c r="U2276" s="20" t="s">
        <v>15934</v>
      </c>
      <c r="V2276" s="20" t="s">
        <v>18398</v>
      </c>
      <c r="W2276" s="20"/>
      <c r="X2276" s="20"/>
      <c r="Y2276" s="20" t="s">
        <v>69</v>
      </c>
      <c r="Z2276" s="20"/>
      <c r="AA2276" s="20" t="s">
        <v>20662</v>
      </c>
      <c r="AB2276" s="20" t="s">
        <v>69</v>
      </c>
      <c r="AC2276" s="20" t="s">
        <v>14884</v>
      </c>
      <c r="AD2276" s="20" t="s">
        <v>69</v>
      </c>
      <c r="AE2276" s="20" t="s">
        <v>20725</v>
      </c>
      <c r="AF2276" s="20" t="s">
        <v>68</v>
      </c>
      <c r="AG2276" s="20" t="s">
        <v>20664</v>
      </c>
      <c r="AH2276" s="20"/>
      <c r="AI2276" s="20" t="s">
        <v>14875</v>
      </c>
      <c r="AJ2276" s="20" t="s">
        <v>14283</v>
      </c>
      <c r="AK2276" s="20"/>
      <c r="AL2276" s="20"/>
      <c r="AM2276" s="20"/>
      <c r="AN2276" s="20" t="s">
        <v>105</v>
      </c>
      <c r="AO2276" s="20"/>
    </row>
    <row r="2277" spans="1:41" x14ac:dyDescent="0.2">
      <c r="A2277" s="20" t="s">
        <v>4056</v>
      </c>
      <c r="B2277" s="20" t="s">
        <v>20739</v>
      </c>
      <c r="C2277" s="20" t="s">
        <v>20659</v>
      </c>
      <c r="D2277" s="20" t="s">
        <v>571</v>
      </c>
      <c r="E2277" s="20" t="s">
        <v>4058</v>
      </c>
      <c r="F2277" s="20" t="s">
        <v>1891</v>
      </c>
      <c r="G2277" s="20" t="s">
        <v>20660</v>
      </c>
      <c r="H2277" s="20" t="s">
        <v>14804</v>
      </c>
      <c r="I2277" s="20" t="s">
        <v>20740</v>
      </c>
      <c r="J2277" s="20" t="s">
        <v>101</v>
      </c>
      <c r="K2277" s="20" t="s">
        <v>14866</v>
      </c>
      <c r="L2277" s="20"/>
      <c r="M2277" s="20"/>
      <c r="N2277" s="20" t="s">
        <v>14698</v>
      </c>
      <c r="O2277" s="20" t="s">
        <v>16348</v>
      </c>
      <c r="P2277" s="20" t="s">
        <v>14700</v>
      </c>
      <c r="Q2277" s="20"/>
      <c r="R2277" s="20"/>
      <c r="S2277" s="20" t="s">
        <v>14283</v>
      </c>
      <c r="T2277" s="20" t="s">
        <v>14704</v>
      </c>
      <c r="U2277" s="20" t="s">
        <v>15078</v>
      </c>
      <c r="V2277" s="20" t="s">
        <v>14945</v>
      </c>
      <c r="W2277" s="20"/>
      <c r="X2277" s="20"/>
      <c r="Y2277" s="20" t="s">
        <v>69</v>
      </c>
      <c r="Z2277" s="20"/>
      <c r="AA2277" s="20" t="s">
        <v>20662</v>
      </c>
      <c r="AB2277" s="20" t="s">
        <v>69</v>
      </c>
      <c r="AC2277" s="20" t="s">
        <v>14884</v>
      </c>
      <c r="AD2277" s="20" t="s">
        <v>69</v>
      </c>
      <c r="AE2277" s="20" t="s">
        <v>20741</v>
      </c>
      <c r="AF2277" s="20" t="s">
        <v>68</v>
      </c>
      <c r="AG2277" s="20" t="s">
        <v>20664</v>
      </c>
      <c r="AH2277" s="20"/>
      <c r="AI2277" s="20" t="s">
        <v>14875</v>
      </c>
      <c r="AJ2277" s="20" t="s">
        <v>14283</v>
      </c>
      <c r="AK2277" s="20"/>
      <c r="AL2277" s="20"/>
      <c r="AM2277" s="20"/>
      <c r="AN2277" s="20" t="s">
        <v>105</v>
      </c>
      <c r="AO2277" s="20"/>
    </row>
    <row r="2278" spans="1:41" x14ac:dyDescent="0.2">
      <c r="A2278" s="20" t="s">
        <v>4056</v>
      </c>
      <c r="B2278" s="20" t="s">
        <v>20739</v>
      </c>
      <c r="C2278" s="20" t="s">
        <v>20659</v>
      </c>
      <c r="D2278" s="20" t="s">
        <v>571</v>
      </c>
      <c r="E2278" s="20" t="s">
        <v>4058</v>
      </c>
      <c r="F2278" s="20" t="s">
        <v>1891</v>
      </c>
      <c r="G2278" s="20" t="s">
        <v>20660</v>
      </c>
      <c r="H2278" s="20" t="s">
        <v>14804</v>
      </c>
      <c r="I2278" s="20" t="s">
        <v>20740</v>
      </c>
      <c r="J2278" s="20" t="s">
        <v>101</v>
      </c>
      <c r="K2278" s="20" t="s">
        <v>14866</v>
      </c>
      <c r="L2278" s="20"/>
      <c r="M2278" s="20"/>
      <c r="N2278" s="20" t="s">
        <v>14698</v>
      </c>
      <c r="O2278" s="20" t="s">
        <v>16348</v>
      </c>
      <c r="P2278" s="20" t="s">
        <v>14700</v>
      </c>
      <c r="Q2278" s="20"/>
      <c r="R2278" s="20"/>
      <c r="S2278" s="20" t="s">
        <v>14283</v>
      </c>
      <c r="T2278" s="20" t="s">
        <v>14846</v>
      </c>
      <c r="U2278" s="20" t="s">
        <v>15993</v>
      </c>
      <c r="V2278" s="20" t="s">
        <v>18618</v>
      </c>
      <c r="W2278" s="20"/>
      <c r="X2278" s="20"/>
      <c r="Y2278" s="20" t="s">
        <v>69</v>
      </c>
      <c r="Z2278" s="20"/>
      <c r="AA2278" s="20" t="s">
        <v>20662</v>
      </c>
      <c r="AB2278" s="20" t="s">
        <v>69</v>
      </c>
      <c r="AC2278" s="20" t="s">
        <v>14884</v>
      </c>
      <c r="AD2278" s="20" t="s">
        <v>69</v>
      </c>
      <c r="AE2278" s="20" t="s">
        <v>20742</v>
      </c>
      <c r="AF2278" s="20" t="s">
        <v>68</v>
      </c>
      <c r="AG2278" s="20" t="s">
        <v>20664</v>
      </c>
      <c r="AH2278" s="20"/>
      <c r="AI2278" s="20" t="s">
        <v>14875</v>
      </c>
      <c r="AJ2278" s="20" t="s">
        <v>14283</v>
      </c>
      <c r="AK2278" s="20"/>
      <c r="AL2278" s="20"/>
      <c r="AM2278" s="20"/>
      <c r="AN2278" s="20" t="s">
        <v>105</v>
      </c>
      <c r="AO2278" s="20"/>
    </row>
    <row r="2279" spans="1:41" x14ac:dyDescent="0.2">
      <c r="A2279" s="20" t="s">
        <v>4056</v>
      </c>
      <c r="B2279" s="20" t="s">
        <v>20739</v>
      </c>
      <c r="C2279" s="20" t="s">
        <v>20659</v>
      </c>
      <c r="D2279" s="20" t="s">
        <v>571</v>
      </c>
      <c r="E2279" s="20" t="s">
        <v>4058</v>
      </c>
      <c r="F2279" s="20" t="s">
        <v>1891</v>
      </c>
      <c r="G2279" s="20" t="s">
        <v>20660</v>
      </c>
      <c r="H2279" s="20" t="s">
        <v>14804</v>
      </c>
      <c r="I2279" s="20" t="s">
        <v>20740</v>
      </c>
      <c r="J2279" s="20" t="s">
        <v>101</v>
      </c>
      <c r="K2279" s="20" t="s">
        <v>14866</v>
      </c>
      <c r="L2279" s="20"/>
      <c r="M2279" s="20"/>
      <c r="N2279" s="20" t="s">
        <v>14698</v>
      </c>
      <c r="O2279" s="20" t="s">
        <v>16348</v>
      </c>
      <c r="P2279" s="20" t="s">
        <v>14700</v>
      </c>
      <c r="Q2279" s="20"/>
      <c r="R2279" s="20"/>
      <c r="S2279" s="20" t="s">
        <v>14283</v>
      </c>
      <c r="T2279" s="20" t="s">
        <v>14709</v>
      </c>
      <c r="U2279" s="20" t="s">
        <v>15328</v>
      </c>
      <c r="V2279" s="20" t="s">
        <v>20695</v>
      </c>
      <c r="W2279" s="20"/>
      <c r="X2279" s="20"/>
      <c r="Y2279" s="20" t="s">
        <v>69</v>
      </c>
      <c r="Z2279" s="20"/>
      <c r="AA2279" s="20" t="s">
        <v>20662</v>
      </c>
      <c r="AB2279" s="20" t="s">
        <v>69</v>
      </c>
      <c r="AC2279" s="20" t="s">
        <v>14884</v>
      </c>
      <c r="AD2279" s="20" t="s">
        <v>69</v>
      </c>
      <c r="AE2279" s="20" t="s">
        <v>20742</v>
      </c>
      <c r="AF2279" s="20" t="s">
        <v>68</v>
      </c>
      <c r="AG2279" s="20" t="s">
        <v>20664</v>
      </c>
      <c r="AH2279" s="20"/>
      <c r="AI2279" s="20" t="s">
        <v>14875</v>
      </c>
      <c r="AJ2279" s="20" t="s">
        <v>14283</v>
      </c>
      <c r="AK2279" s="20"/>
      <c r="AL2279" s="20"/>
      <c r="AM2279" s="20"/>
      <c r="AN2279" s="20" t="s">
        <v>105</v>
      </c>
      <c r="AO2279" s="20"/>
    </row>
    <row r="2280" spans="1:41" x14ac:dyDescent="0.2">
      <c r="A2280" s="20" t="s">
        <v>4056</v>
      </c>
      <c r="B2280" s="20" t="s">
        <v>20739</v>
      </c>
      <c r="C2280" s="20" t="s">
        <v>20659</v>
      </c>
      <c r="D2280" s="20" t="s">
        <v>571</v>
      </c>
      <c r="E2280" s="20" t="s">
        <v>4058</v>
      </c>
      <c r="F2280" s="20" t="s">
        <v>1891</v>
      </c>
      <c r="G2280" s="20" t="s">
        <v>20660</v>
      </c>
      <c r="H2280" s="20" t="s">
        <v>14804</v>
      </c>
      <c r="I2280" s="20" t="s">
        <v>20743</v>
      </c>
      <c r="J2280" s="20" t="s">
        <v>101</v>
      </c>
      <c r="K2280" s="20" t="s">
        <v>14866</v>
      </c>
      <c r="L2280" s="20"/>
      <c r="M2280" s="20"/>
      <c r="N2280" s="20" t="s">
        <v>14698</v>
      </c>
      <c r="O2280" s="20" t="s">
        <v>16348</v>
      </c>
      <c r="P2280" s="20" t="s">
        <v>14700</v>
      </c>
      <c r="Q2280" s="20"/>
      <c r="R2280" s="20"/>
      <c r="S2280" s="20" t="s">
        <v>14283</v>
      </c>
      <c r="T2280" s="20" t="s">
        <v>14704</v>
      </c>
      <c r="U2280" s="20" t="s">
        <v>14919</v>
      </c>
      <c r="V2280" s="20" t="s">
        <v>14945</v>
      </c>
      <c r="W2280" s="20"/>
      <c r="X2280" s="20"/>
      <c r="Y2280" s="20" t="s">
        <v>69</v>
      </c>
      <c r="Z2280" s="20"/>
      <c r="AA2280" s="20" t="s">
        <v>20662</v>
      </c>
      <c r="AB2280" s="20" t="s">
        <v>69</v>
      </c>
      <c r="AC2280" s="20" t="s">
        <v>14884</v>
      </c>
      <c r="AD2280" s="20" t="s">
        <v>69</v>
      </c>
      <c r="AE2280" s="20" t="s">
        <v>20741</v>
      </c>
      <c r="AF2280" s="20" t="s">
        <v>68</v>
      </c>
      <c r="AG2280" s="20" t="s">
        <v>20664</v>
      </c>
      <c r="AH2280" s="20"/>
      <c r="AI2280" s="20" t="s">
        <v>14875</v>
      </c>
      <c r="AJ2280" s="20" t="s">
        <v>14283</v>
      </c>
      <c r="AK2280" s="20"/>
      <c r="AL2280" s="20"/>
      <c r="AM2280" s="20"/>
      <c r="AN2280" s="20" t="s">
        <v>105</v>
      </c>
      <c r="AO2280" s="20"/>
    </row>
    <row r="2281" spans="1:41" x14ac:dyDescent="0.2">
      <c r="A2281" s="20" t="s">
        <v>4056</v>
      </c>
      <c r="B2281" s="20" t="s">
        <v>20739</v>
      </c>
      <c r="C2281" s="20" t="s">
        <v>20659</v>
      </c>
      <c r="D2281" s="20" t="s">
        <v>571</v>
      </c>
      <c r="E2281" s="20" t="s">
        <v>4058</v>
      </c>
      <c r="F2281" s="20" t="s">
        <v>1891</v>
      </c>
      <c r="G2281" s="20" t="s">
        <v>20660</v>
      </c>
      <c r="H2281" s="20" t="s">
        <v>14804</v>
      </c>
      <c r="I2281" s="20" t="s">
        <v>20743</v>
      </c>
      <c r="J2281" s="20" t="s">
        <v>101</v>
      </c>
      <c r="K2281" s="20" t="s">
        <v>14866</v>
      </c>
      <c r="L2281" s="20"/>
      <c r="M2281" s="20"/>
      <c r="N2281" s="20" t="s">
        <v>14698</v>
      </c>
      <c r="O2281" s="20" t="s">
        <v>16348</v>
      </c>
      <c r="P2281" s="20" t="s">
        <v>14700</v>
      </c>
      <c r="Q2281" s="20"/>
      <c r="R2281" s="20"/>
      <c r="S2281" s="20" t="s">
        <v>14283</v>
      </c>
      <c r="T2281" s="20" t="s">
        <v>14846</v>
      </c>
      <c r="U2281" s="20" t="s">
        <v>16146</v>
      </c>
      <c r="V2281" s="20" t="s">
        <v>17828</v>
      </c>
      <c r="W2281" s="20"/>
      <c r="X2281" s="20"/>
      <c r="Y2281" s="20" t="s">
        <v>69</v>
      </c>
      <c r="Z2281" s="20"/>
      <c r="AA2281" s="20" t="s">
        <v>20662</v>
      </c>
      <c r="AB2281" s="20" t="s">
        <v>69</v>
      </c>
      <c r="AC2281" s="20" t="s">
        <v>14884</v>
      </c>
      <c r="AD2281" s="20" t="s">
        <v>69</v>
      </c>
      <c r="AE2281" s="20" t="s">
        <v>20742</v>
      </c>
      <c r="AF2281" s="20" t="s">
        <v>68</v>
      </c>
      <c r="AG2281" s="20" t="s">
        <v>20664</v>
      </c>
      <c r="AH2281" s="20"/>
      <c r="AI2281" s="20" t="s">
        <v>14875</v>
      </c>
      <c r="AJ2281" s="20" t="s">
        <v>14283</v>
      </c>
      <c r="AK2281" s="20"/>
      <c r="AL2281" s="20"/>
      <c r="AM2281" s="20"/>
      <c r="AN2281" s="20" t="s">
        <v>105</v>
      </c>
      <c r="AO2281" s="20"/>
    </row>
    <row r="2282" spans="1:41" x14ac:dyDescent="0.2">
      <c r="A2282" s="20" t="s">
        <v>4056</v>
      </c>
      <c r="B2282" s="20" t="s">
        <v>20739</v>
      </c>
      <c r="C2282" s="20" t="s">
        <v>20659</v>
      </c>
      <c r="D2282" s="20" t="s">
        <v>571</v>
      </c>
      <c r="E2282" s="20" t="s">
        <v>4058</v>
      </c>
      <c r="F2282" s="20" t="s">
        <v>1891</v>
      </c>
      <c r="G2282" s="20" t="s">
        <v>20660</v>
      </c>
      <c r="H2282" s="20" t="s">
        <v>14804</v>
      </c>
      <c r="I2282" s="20" t="s">
        <v>20743</v>
      </c>
      <c r="J2282" s="20" t="s">
        <v>101</v>
      </c>
      <c r="K2282" s="20" t="s">
        <v>14866</v>
      </c>
      <c r="L2282" s="20"/>
      <c r="M2282" s="20"/>
      <c r="N2282" s="20" t="s">
        <v>14698</v>
      </c>
      <c r="O2282" s="20" t="s">
        <v>16348</v>
      </c>
      <c r="P2282" s="20" t="s">
        <v>14700</v>
      </c>
      <c r="Q2282" s="20"/>
      <c r="R2282" s="20"/>
      <c r="S2282" s="20" t="s">
        <v>14283</v>
      </c>
      <c r="T2282" s="20" t="s">
        <v>14709</v>
      </c>
      <c r="U2282" s="20" t="s">
        <v>17828</v>
      </c>
      <c r="V2282" s="20" t="s">
        <v>17828</v>
      </c>
      <c r="W2282" s="20"/>
      <c r="X2282" s="20"/>
      <c r="Y2282" s="20" t="s">
        <v>69</v>
      </c>
      <c r="Z2282" s="20"/>
      <c r="AA2282" s="20" t="s">
        <v>20662</v>
      </c>
      <c r="AB2282" s="20" t="s">
        <v>69</v>
      </c>
      <c r="AC2282" s="20" t="s">
        <v>14884</v>
      </c>
      <c r="AD2282" s="20" t="s">
        <v>69</v>
      </c>
      <c r="AE2282" s="20" t="s">
        <v>20742</v>
      </c>
      <c r="AF2282" s="20" t="s">
        <v>68</v>
      </c>
      <c r="AG2282" s="20" t="s">
        <v>20664</v>
      </c>
      <c r="AH2282" s="20"/>
      <c r="AI2282" s="20" t="s">
        <v>14875</v>
      </c>
      <c r="AJ2282" s="20" t="s">
        <v>14283</v>
      </c>
      <c r="AK2282" s="20"/>
      <c r="AL2282" s="20"/>
      <c r="AM2282" s="20"/>
      <c r="AN2282" s="20" t="s">
        <v>105</v>
      </c>
      <c r="AO2282" s="20"/>
    </row>
    <row r="2283" spans="1:41" x14ac:dyDescent="0.2">
      <c r="A2283" s="20" t="s">
        <v>4056</v>
      </c>
      <c r="B2283" s="20" t="s">
        <v>20739</v>
      </c>
      <c r="C2283" s="20" t="s">
        <v>20659</v>
      </c>
      <c r="D2283" s="20" t="s">
        <v>571</v>
      </c>
      <c r="E2283" s="20" t="s">
        <v>4058</v>
      </c>
      <c r="F2283" s="20" t="s">
        <v>1891</v>
      </c>
      <c r="G2283" s="20" t="s">
        <v>20660</v>
      </c>
      <c r="H2283" s="20" t="s">
        <v>14804</v>
      </c>
      <c r="I2283" s="20" t="s">
        <v>20744</v>
      </c>
      <c r="J2283" s="20" t="s">
        <v>101</v>
      </c>
      <c r="K2283" s="20" t="s">
        <v>14866</v>
      </c>
      <c r="L2283" s="20"/>
      <c r="M2283" s="20"/>
      <c r="N2283" s="20" t="s">
        <v>14698</v>
      </c>
      <c r="O2283" s="20" t="s">
        <v>16348</v>
      </c>
      <c r="P2283" s="20" t="s">
        <v>14700</v>
      </c>
      <c r="Q2283" s="20"/>
      <c r="R2283" s="20"/>
      <c r="S2283" s="20" t="s">
        <v>14283</v>
      </c>
      <c r="T2283" s="20" t="s">
        <v>14704</v>
      </c>
      <c r="U2283" s="20" t="s">
        <v>14945</v>
      </c>
      <c r="V2283" s="20" t="s">
        <v>14919</v>
      </c>
      <c r="W2283" s="20"/>
      <c r="X2283" s="20"/>
      <c r="Y2283" s="20" t="s">
        <v>69</v>
      </c>
      <c r="Z2283" s="20"/>
      <c r="AA2283" s="20" t="s">
        <v>20662</v>
      </c>
      <c r="AB2283" s="20" t="s">
        <v>69</v>
      </c>
      <c r="AC2283" s="20" t="s">
        <v>14884</v>
      </c>
      <c r="AD2283" s="20" t="s">
        <v>69</v>
      </c>
      <c r="AE2283" s="20" t="s">
        <v>20741</v>
      </c>
      <c r="AF2283" s="20" t="s">
        <v>68</v>
      </c>
      <c r="AG2283" s="20" t="s">
        <v>20664</v>
      </c>
      <c r="AH2283" s="20"/>
      <c r="AI2283" s="20" t="s">
        <v>14875</v>
      </c>
      <c r="AJ2283" s="20" t="s">
        <v>14283</v>
      </c>
      <c r="AK2283" s="20"/>
      <c r="AL2283" s="20"/>
      <c r="AM2283" s="20"/>
      <c r="AN2283" s="20" t="s">
        <v>105</v>
      </c>
      <c r="AO2283" s="20"/>
    </row>
    <row r="2284" spans="1:41" x14ac:dyDescent="0.2">
      <c r="A2284" s="20" t="s">
        <v>4056</v>
      </c>
      <c r="B2284" s="20" t="s">
        <v>20739</v>
      </c>
      <c r="C2284" s="20" t="s">
        <v>20659</v>
      </c>
      <c r="D2284" s="20" t="s">
        <v>571</v>
      </c>
      <c r="E2284" s="20" t="s">
        <v>4058</v>
      </c>
      <c r="F2284" s="20" t="s">
        <v>1891</v>
      </c>
      <c r="G2284" s="20" t="s">
        <v>20660</v>
      </c>
      <c r="H2284" s="20" t="s">
        <v>14804</v>
      </c>
      <c r="I2284" s="20" t="s">
        <v>20744</v>
      </c>
      <c r="J2284" s="20" t="s">
        <v>101</v>
      </c>
      <c r="K2284" s="20" t="s">
        <v>14866</v>
      </c>
      <c r="L2284" s="20"/>
      <c r="M2284" s="20"/>
      <c r="N2284" s="20" t="s">
        <v>14698</v>
      </c>
      <c r="O2284" s="20" t="s">
        <v>16348</v>
      </c>
      <c r="P2284" s="20" t="s">
        <v>14700</v>
      </c>
      <c r="Q2284" s="20"/>
      <c r="R2284" s="20"/>
      <c r="S2284" s="20" t="s">
        <v>14283</v>
      </c>
      <c r="T2284" s="20" t="s">
        <v>14846</v>
      </c>
      <c r="U2284" s="20" t="s">
        <v>15408</v>
      </c>
      <c r="V2284" s="20" t="s">
        <v>17273</v>
      </c>
      <c r="W2284" s="20"/>
      <c r="X2284" s="20"/>
      <c r="Y2284" s="20" t="s">
        <v>69</v>
      </c>
      <c r="Z2284" s="20"/>
      <c r="AA2284" s="20" t="s">
        <v>20662</v>
      </c>
      <c r="AB2284" s="20" t="s">
        <v>69</v>
      </c>
      <c r="AC2284" s="20" t="s">
        <v>14884</v>
      </c>
      <c r="AD2284" s="20" t="s">
        <v>69</v>
      </c>
      <c r="AE2284" s="20" t="s">
        <v>20745</v>
      </c>
      <c r="AF2284" s="20" t="s">
        <v>68</v>
      </c>
      <c r="AG2284" s="20" t="s">
        <v>20664</v>
      </c>
      <c r="AH2284" s="20"/>
      <c r="AI2284" s="20" t="s">
        <v>14875</v>
      </c>
      <c r="AJ2284" s="20" t="s">
        <v>14283</v>
      </c>
      <c r="AK2284" s="20"/>
      <c r="AL2284" s="20"/>
      <c r="AM2284" s="20"/>
      <c r="AN2284" s="20" t="s">
        <v>105</v>
      </c>
      <c r="AO2284" s="20"/>
    </row>
    <row r="2285" spans="1:41" x14ac:dyDescent="0.2">
      <c r="A2285" s="20" t="s">
        <v>4056</v>
      </c>
      <c r="B2285" s="20" t="s">
        <v>20739</v>
      </c>
      <c r="C2285" s="20" t="s">
        <v>20659</v>
      </c>
      <c r="D2285" s="20" t="s">
        <v>571</v>
      </c>
      <c r="E2285" s="20" t="s">
        <v>4058</v>
      </c>
      <c r="F2285" s="20" t="s">
        <v>1891</v>
      </c>
      <c r="G2285" s="20" t="s">
        <v>20660</v>
      </c>
      <c r="H2285" s="20" t="s">
        <v>14804</v>
      </c>
      <c r="I2285" s="20" t="s">
        <v>20744</v>
      </c>
      <c r="J2285" s="20" t="s">
        <v>101</v>
      </c>
      <c r="K2285" s="20" t="s">
        <v>14866</v>
      </c>
      <c r="L2285" s="20"/>
      <c r="M2285" s="20"/>
      <c r="N2285" s="20" t="s">
        <v>14698</v>
      </c>
      <c r="O2285" s="20" t="s">
        <v>16348</v>
      </c>
      <c r="P2285" s="20" t="s">
        <v>14700</v>
      </c>
      <c r="Q2285" s="20"/>
      <c r="R2285" s="20"/>
      <c r="S2285" s="20" t="s">
        <v>14283</v>
      </c>
      <c r="T2285" s="20" t="s">
        <v>14709</v>
      </c>
      <c r="U2285" s="20" t="s">
        <v>20746</v>
      </c>
      <c r="V2285" s="20" t="s">
        <v>20747</v>
      </c>
      <c r="W2285" s="20"/>
      <c r="X2285" s="20"/>
      <c r="Y2285" s="20" t="s">
        <v>69</v>
      </c>
      <c r="Z2285" s="20"/>
      <c r="AA2285" s="20" t="s">
        <v>20662</v>
      </c>
      <c r="AB2285" s="20" t="s">
        <v>69</v>
      </c>
      <c r="AC2285" s="20" t="s">
        <v>14884</v>
      </c>
      <c r="AD2285" s="20" t="s">
        <v>69</v>
      </c>
      <c r="AE2285" s="20" t="s">
        <v>20745</v>
      </c>
      <c r="AF2285" s="20" t="s">
        <v>68</v>
      </c>
      <c r="AG2285" s="20" t="s">
        <v>20664</v>
      </c>
      <c r="AH2285" s="20"/>
      <c r="AI2285" s="20" t="s">
        <v>14875</v>
      </c>
      <c r="AJ2285" s="20" t="s">
        <v>14283</v>
      </c>
      <c r="AK2285" s="20"/>
      <c r="AL2285" s="20"/>
      <c r="AM2285" s="20"/>
      <c r="AN2285" s="20" t="s">
        <v>105</v>
      </c>
      <c r="AO2285" s="20"/>
    </row>
    <row r="2286" spans="1:41" x14ac:dyDescent="0.2">
      <c r="A2286" s="20" t="s">
        <v>4056</v>
      </c>
      <c r="B2286" s="20" t="s">
        <v>20739</v>
      </c>
      <c r="C2286" s="20" t="s">
        <v>20659</v>
      </c>
      <c r="D2286" s="20" t="s">
        <v>571</v>
      </c>
      <c r="E2286" s="20" t="s">
        <v>4058</v>
      </c>
      <c r="F2286" s="20" t="s">
        <v>1891</v>
      </c>
      <c r="G2286" s="20" t="s">
        <v>20660</v>
      </c>
      <c r="H2286" s="20" t="s">
        <v>14804</v>
      </c>
      <c r="I2286" s="20" t="s">
        <v>20748</v>
      </c>
      <c r="J2286" s="20" t="s">
        <v>101</v>
      </c>
      <c r="K2286" s="20" t="s">
        <v>14866</v>
      </c>
      <c r="L2286" s="20"/>
      <c r="M2286" s="20"/>
      <c r="N2286" s="20" t="s">
        <v>14698</v>
      </c>
      <c r="O2286" s="20" t="s">
        <v>16348</v>
      </c>
      <c r="P2286" s="20" t="s">
        <v>14700</v>
      </c>
      <c r="Q2286" s="20"/>
      <c r="R2286" s="20"/>
      <c r="S2286" s="20" t="s">
        <v>14283</v>
      </c>
      <c r="T2286" s="20" t="s">
        <v>14704</v>
      </c>
      <c r="U2286" s="20" t="s">
        <v>15479</v>
      </c>
      <c r="V2286" s="20" t="s">
        <v>15472</v>
      </c>
      <c r="W2286" s="20"/>
      <c r="X2286" s="20"/>
      <c r="Y2286" s="20" t="s">
        <v>69</v>
      </c>
      <c r="Z2286" s="20"/>
      <c r="AA2286" s="20" t="s">
        <v>20662</v>
      </c>
      <c r="AB2286" s="20" t="s">
        <v>69</v>
      </c>
      <c r="AC2286" s="20" t="s">
        <v>14884</v>
      </c>
      <c r="AD2286" s="20" t="s">
        <v>69</v>
      </c>
      <c r="AE2286" s="20" t="s">
        <v>20741</v>
      </c>
      <c r="AF2286" s="20" t="s">
        <v>68</v>
      </c>
      <c r="AG2286" s="20" t="s">
        <v>20664</v>
      </c>
      <c r="AH2286" s="20"/>
      <c r="AI2286" s="20" t="s">
        <v>14875</v>
      </c>
      <c r="AJ2286" s="20" t="s">
        <v>14283</v>
      </c>
      <c r="AK2286" s="20"/>
      <c r="AL2286" s="20"/>
      <c r="AM2286" s="20"/>
      <c r="AN2286" s="20" t="s">
        <v>105</v>
      </c>
      <c r="AO2286" s="20"/>
    </row>
    <row r="2287" spans="1:41" x14ac:dyDescent="0.2">
      <c r="A2287" s="20" t="s">
        <v>4056</v>
      </c>
      <c r="B2287" s="20" t="s">
        <v>20739</v>
      </c>
      <c r="C2287" s="20" t="s">
        <v>20659</v>
      </c>
      <c r="D2287" s="20" t="s">
        <v>571</v>
      </c>
      <c r="E2287" s="20" t="s">
        <v>4058</v>
      </c>
      <c r="F2287" s="20" t="s">
        <v>1891</v>
      </c>
      <c r="G2287" s="20" t="s">
        <v>20660</v>
      </c>
      <c r="H2287" s="20" t="s">
        <v>14804</v>
      </c>
      <c r="I2287" s="20" t="s">
        <v>20748</v>
      </c>
      <c r="J2287" s="20" t="s">
        <v>101</v>
      </c>
      <c r="K2287" s="20" t="s">
        <v>14866</v>
      </c>
      <c r="L2287" s="20"/>
      <c r="M2287" s="20"/>
      <c r="N2287" s="20" t="s">
        <v>14698</v>
      </c>
      <c r="O2287" s="20" t="s">
        <v>16348</v>
      </c>
      <c r="P2287" s="20" t="s">
        <v>14700</v>
      </c>
      <c r="Q2287" s="20"/>
      <c r="R2287" s="20"/>
      <c r="S2287" s="20" t="s">
        <v>14283</v>
      </c>
      <c r="T2287" s="20" t="s">
        <v>14846</v>
      </c>
      <c r="U2287" s="20" t="s">
        <v>20749</v>
      </c>
      <c r="V2287" s="20" t="s">
        <v>20750</v>
      </c>
      <c r="W2287" s="20"/>
      <c r="X2287" s="20"/>
      <c r="Y2287" s="20" t="s">
        <v>69</v>
      </c>
      <c r="Z2287" s="20"/>
      <c r="AA2287" s="20" t="s">
        <v>20662</v>
      </c>
      <c r="AB2287" s="20" t="s">
        <v>69</v>
      </c>
      <c r="AC2287" s="20" t="s">
        <v>14884</v>
      </c>
      <c r="AD2287" s="20" t="s">
        <v>69</v>
      </c>
      <c r="AE2287" s="20" t="s">
        <v>20745</v>
      </c>
      <c r="AF2287" s="20" t="s">
        <v>68</v>
      </c>
      <c r="AG2287" s="20" t="s">
        <v>20664</v>
      </c>
      <c r="AH2287" s="20"/>
      <c r="AI2287" s="20" t="s">
        <v>14875</v>
      </c>
      <c r="AJ2287" s="20" t="s">
        <v>14283</v>
      </c>
      <c r="AK2287" s="20"/>
      <c r="AL2287" s="20"/>
      <c r="AM2287" s="20"/>
      <c r="AN2287" s="20" t="s">
        <v>105</v>
      </c>
      <c r="AO2287" s="20"/>
    </row>
    <row r="2288" spans="1:41" x14ac:dyDescent="0.2">
      <c r="A2288" s="20" t="s">
        <v>4056</v>
      </c>
      <c r="B2288" s="20" t="s">
        <v>20739</v>
      </c>
      <c r="C2288" s="20" t="s">
        <v>20659</v>
      </c>
      <c r="D2288" s="20" t="s">
        <v>571</v>
      </c>
      <c r="E2288" s="20" t="s">
        <v>4058</v>
      </c>
      <c r="F2288" s="20" t="s">
        <v>1891</v>
      </c>
      <c r="G2288" s="20" t="s">
        <v>20660</v>
      </c>
      <c r="H2288" s="20" t="s">
        <v>14804</v>
      </c>
      <c r="I2288" s="20" t="s">
        <v>20748</v>
      </c>
      <c r="J2288" s="20" t="s">
        <v>101</v>
      </c>
      <c r="K2288" s="20" t="s">
        <v>14866</v>
      </c>
      <c r="L2288" s="20"/>
      <c r="M2288" s="20"/>
      <c r="N2288" s="20" t="s">
        <v>14698</v>
      </c>
      <c r="O2288" s="20" t="s">
        <v>16348</v>
      </c>
      <c r="P2288" s="20" t="s">
        <v>14700</v>
      </c>
      <c r="Q2288" s="20"/>
      <c r="R2288" s="20"/>
      <c r="S2288" s="20" t="s">
        <v>14283</v>
      </c>
      <c r="T2288" s="20" t="s">
        <v>14709</v>
      </c>
      <c r="U2288" s="20" t="s">
        <v>20751</v>
      </c>
      <c r="V2288" s="20" t="s">
        <v>20752</v>
      </c>
      <c r="W2288" s="20"/>
      <c r="X2288" s="20"/>
      <c r="Y2288" s="20" t="s">
        <v>69</v>
      </c>
      <c r="Z2288" s="20"/>
      <c r="AA2288" s="20" t="s">
        <v>20662</v>
      </c>
      <c r="AB2288" s="20" t="s">
        <v>69</v>
      </c>
      <c r="AC2288" s="20" t="s">
        <v>14884</v>
      </c>
      <c r="AD2288" s="20" t="s">
        <v>69</v>
      </c>
      <c r="AE2288" s="20" t="s">
        <v>20745</v>
      </c>
      <c r="AF2288" s="20" t="s">
        <v>68</v>
      </c>
      <c r="AG2288" s="20" t="s">
        <v>20664</v>
      </c>
      <c r="AH2288" s="20"/>
      <c r="AI2288" s="20" t="s">
        <v>14875</v>
      </c>
      <c r="AJ2288" s="20" t="s">
        <v>14283</v>
      </c>
      <c r="AK2288" s="20"/>
      <c r="AL2288" s="20"/>
      <c r="AM2288" s="20"/>
      <c r="AN2288" s="20" t="s">
        <v>105</v>
      </c>
      <c r="AO2288" s="20"/>
    </row>
    <row r="2289" spans="1:41" x14ac:dyDescent="0.2">
      <c r="A2289" s="20" t="s">
        <v>4056</v>
      </c>
      <c r="B2289" s="20" t="s">
        <v>20739</v>
      </c>
      <c r="C2289" s="20" t="s">
        <v>20659</v>
      </c>
      <c r="D2289" s="20" t="s">
        <v>571</v>
      </c>
      <c r="E2289" s="20" t="s">
        <v>4058</v>
      </c>
      <c r="F2289" s="20" t="s">
        <v>1891</v>
      </c>
      <c r="G2289" s="20" t="s">
        <v>20660</v>
      </c>
      <c r="H2289" s="20" t="s">
        <v>14804</v>
      </c>
      <c r="I2289" s="20" t="s">
        <v>20753</v>
      </c>
      <c r="J2289" s="20" t="s">
        <v>101</v>
      </c>
      <c r="K2289" s="20" t="s">
        <v>14866</v>
      </c>
      <c r="L2289" s="20"/>
      <c r="M2289" s="20"/>
      <c r="N2289" s="20" t="s">
        <v>14698</v>
      </c>
      <c r="O2289" s="20" t="s">
        <v>16348</v>
      </c>
      <c r="P2289" s="20" t="s">
        <v>14700</v>
      </c>
      <c r="Q2289" s="20"/>
      <c r="R2289" s="20"/>
      <c r="S2289" s="20" t="s">
        <v>14283</v>
      </c>
      <c r="T2289" s="20" t="s">
        <v>14704</v>
      </c>
      <c r="U2289" s="20" t="s">
        <v>14777</v>
      </c>
      <c r="V2289" s="20" t="s">
        <v>14777</v>
      </c>
      <c r="W2289" s="20"/>
      <c r="X2289" s="20"/>
      <c r="Y2289" s="20" t="s">
        <v>69</v>
      </c>
      <c r="Z2289" s="20"/>
      <c r="AA2289" s="20" t="s">
        <v>20662</v>
      </c>
      <c r="AB2289" s="20" t="s">
        <v>69</v>
      </c>
      <c r="AC2289" s="20" t="s">
        <v>14884</v>
      </c>
      <c r="AD2289" s="20" t="s">
        <v>69</v>
      </c>
      <c r="AE2289" s="20" t="s">
        <v>20741</v>
      </c>
      <c r="AF2289" s="20" t="s">
        <v>68</v>
      </c>
      <c r="AG2289" s="20" t="s">
        <v>20664</v>
      </c>
      <c r="AH2289" s="20"/>
      <c r="AI2289" s="20" t="s">
        <v>14875</v>
      </c>
      <c r="AJ2289" s="20" t="s">
        <v>14283</v>
      </c>
      <c r="AK2289" s="20"/>
      <c r="AL2289" s="20"/>
      <c r="AM2289" s="20"/>
      <c r="AN2289" s="20" t="s">
        <v>105</v>
      </c>
      <c r="AO2289" s="20"/>
    </row>
    <row r="2290" spans="1:41" x14ac:dyDescent="0.2">
      <c r="A2290" s="20" t="s">
        <v>4056</v>
      </c>
      <c r="B2290" s="20" t="s">
        <v>20739</v>
      </c>
      <c r="C2290" s="20" t="s">
        <v>20659</v>
      </c>
      <c r="D2290" s="20" t="s">
        <v>571</v>
      </c>
      <c r="E2290" s="20" t="s">
        <v>4058</v>
      </c>
      <c r="F2290" s="20" t="s">
        <v>1891</v>
      </c>
      <c r="G2290" s="20" t="s">
        <v>20660</v>
      </c>
      <c r="H2290" s="20" t="s">
        <v>14804</v>
      </c>
      <c r="I2290" s="20" t="s">
        <v>20753</v>
      </c>
      <c r="J2290" s="20" t="s">
        <v>101</v>
      </c>
      <c r="K2290" s="20" t="s">
        <v>14866</v>
      </c>
      <c r="L2290" s="20"/>
      <c r="M2290" s="20"/>
      <c r="N2290" s="20" t="s">
        <v>14698</v>
      </c>
      <c r="O2290" s="20" t="s">
        <v>16348</v>
      </c>
      <c r="P2290" s="20" t="s">
        <v>14700</v>
      </c>
      <c r="Q2290" s="20"/>
      <c r="R2290" s="20"/>
      <c r="S2290" s="20" t="s">
        <v>14283</v>
      </c>
      <c r="T2290" s="20" t="s">
        <v>14846</v>
      </c>
      <c r="U2290" s="20" t="s">
        <v>15405</v>
      </c>
      <c r="V2290" s="20" t="s">
        <v>20754</v>
      </c>
      <c r="W2290" s="20"/>
      <c r="X2290" s="20"/>
      <c r="Y2290" s="20" t="s">
        <v>69</v>
      </c>
      <c r="Z2290" s="20"/>
      <c r="AA2290" s="20" t="s">
        <v>20662</v>
      </c>
      <c r="AB2290" s="20" t="s">
        <v>69</v>
      </c>
      <c r="AC2290" s="20" t="s">
        <v>14884</v>
      </c>
      <c r="AD2290" s="20" t="s">
        <v>69</v>
      </c>
      <c r="AE2290" s="20" t="s">
        <v>20745</v>
      </c>
      <c r="AF2290" s="20" t="s">
        <v>68</v>
      </c>
      <c r="AG2290" s="20" t="s">
        <v>20664</v>
      </c>
      <c r="AH2290" s="20"/>
      <c r="AI2290" s="20" t="s">
        <v>14875</v>
      </c>
      <c r="AJ2290" s="20" t="s">
        <v>14283</v>
      </c>
      <c r="AK2290" s="20"/>
      <c r="AL2290" s="20"/>
      <c r="AM2290" s="20"/>
      <c r="AN2290" s="20" t="s">
        <v>105</v>
      </c>
      <c r="AO2290" s="20"/>
    </row>
    <row r="2291" spans="1:41" x14ac:dyDescent="0.2">
      <c r="A2291" s="20" t="s">
        <v>4056</v>
      </c>
      <c r="B2291" s="20" t="s">
        <v>20739</v>
      </c>
      <c r="C2291" s="20" t="s">
        <v>20659</v>
      </c>
      <c r="D2291" s="20" t="s">
        <v>571</v>
      </c>
      <c r="E2291" s="20" t="s">
        <v>4058</v>
      </c>
      <c r="F2291" s="20" t="s">
        <v>1891</v>
      </c>
      <c r="G2291" s="20" t="s">
        <v>20660</v>
      </c>
      <c r="H2291" s="20" t="s">
        <v>14804</v>
      </c>
      <c r="I2291" s="20" t="s">
        <v>20753</v>
      </c>
      <c r="J2291" s="20" t="s">
        <v>101</v>
      </c>
      <c r="K2291" s="20" t="s">
        <v>14866</v>
      </c>
      <c r="L2291" s="20"/>
      <c r="M2291" s="20"/>
      <c r="N2291" s="20" t="s">
        <v>14698</v>
      </c>
      <c r="O2291" s="20" t="s">
        <v>16348</v>
      </c>
      <c r="P2291" s="20" t="s">
        <v>14700</v>
      </c>
      <c r="Q2291" s="20"/>
      <c r="R2291" s="20"/>
      <c r="S2291" s="20" t="s">
        <v>14283</v>
      </c>
      <c r="T2291" s="20" t="s">
        <v>14709</v>
      </c>
      <c r="U2291" s="20" t="s">
        <v>20755</v>
      </c>
      <c r="V2291" s="20" t="s">
        <v>20756</v>
      </c>
      <c r="W2291" s="20"/>
      <c r="X2291" s="20"/>
      <c r="Y2291" s="20" t="s">
        <v>69</v>
      </c>
      <c r="Z2291" s="20"/>
      <c r="AA2291" s="20" t="s">
        <v>20662</v>
      </c>
      <c r="AB2291" s="20" t="s">
        <v>69</v>
      </c>
      <c r="AC2291" s="20" t="s">
        <v>14884</v>
      </c>
      <c r="AD2291" s="20" t="s">
        <v>69</v>
      </c>
      <c r="AE2291" s="20" t="s">
        <v>20745</v>
      </c>
      <c r="AF2291" s="20" t="s">
        <v>68</v>
      </c>
      <c r="AG2291" s="20" t="s">
        <v>20664</v>
      </c>
      <c r="AH2291" s="20"/>
      <c r="AI2291" s="20" t="s">
        <v>14875</v>
      </c>
      <c r="AJ2291" s="20" t="s">
        <v>14283</v>
      </c>
      <c r="AK2291" s="20"/>
      <c r="AL2291" s="20"/>
      <c r="AM2291" s="20"/>
      <c r="AN2291" s="20" t="s">
        <v>105</v>
      </c>
      <c r="AO2291" s="20"/>
    </row>
    <row r="2292" spans="1:41" x14ac:dyDescent="0.2">
      <c r="A2292" s="20" t="s">
        <v>4056</v>
      </c>
      <c r="B2292" s="20" t="s">
        <v>20739</v>
      </c>
      <c r="C2292" s="20" t="s">
        <v>20659</v>
      </c>
      <c r="D2292" s="20" t="s">
        <v>571</v>
      </c>
      <c r="E2292" s="20" t="s">
        <v>4058</v>
      </c>
      <c r="F2292" s="20" t="s">
        <v>1891</v>
      </c>
      <c r="G2292" s="20" t="s">
        <v>20660</v>
      </c>
      <c r="H2292" s="20" t="s">
        <v>14804</v>
      </c>
      <c r="I2292" s="20" t="s">
        <v>20757</v>
      </c>
      <c r="J2292" s="20" t="s">
        <v>101</v>
      </c>
      <c r="K2292" s="20" t="s">
        <v>14866</v>
      </c>
      <c r="L2292" s="20"/>
      <c r="M2292" s="20"/>
      <c r="N2292" s="20" t="s">
        <v>14698</v>
      </c>
      <c r="O2292" s="20" t="s">
        <v>16348</v>
      </c>
      <c r="P2292" s="20" t="s">
        <v>14700</v>
      </c>
      <c r="Q2292" s="20"/>
      <c r="R2292" s="20"/>
      <c r="S2292" s="20" t="s">
        <v>14283</v>
      </c>
      <c r="T2292" s="20" t="s">
        <v>14704</v>
      </c>
      <c r="U2292" s="20" t="s">
        <v>15472</v>
      </c>
      <c r="V2292" s="20" t="s">
        <v>15472</v>
      </c>
      <c r="W2292" s="20"/>
      <c r="X2292" s="20"/>
      <c r="Y2292" s="20" t="s">
        <v>69</v>
      </c>
      <c r="Z2292" s="20"/>
      <c r="AA2292" s="20" t="s">
        <v>20662</v>
      </c>
      <c r="AB2292" s="20" t="s">
        <v>69</v>
      </c>
      <c r="AC2292" s="20" t="s">
        <v>14884</v>
      </c>
      <c r="AD2292" s="20" t="s">
        <v>69</v>
      </c>
      <c r="AE2292" s="20" t="s">
        <v>20741</v>
      </c>
      <c r="AF2292" s="20" t="s">
        <v>68</v>
      </c>
      <c r="AG2292" s="20" t="s">
        <v>20664</v>
      </c>
      <c r="AH2292" s="20"/>
      <c r="AI2292" s="20" t="s">
        <v>14875</v>
      </c>
      <c r="AJ2292" s="20" t="s">
        <v>14283</v>
      </c>
      <c r="AK2292" s="20"/>
      <c r="AL2292" s="20"/>
      <c r="AM2292" s="20"/>
      <c r="AN2292" s="20" t="s">
        <v>105</v>
      </c>
      <c r="AO2292" s="20"/>
    </row>
    <row r="2293" spans="1:41" x14ac:dyDescent="0.2">
      <c r="A2293" s="20" t="s">
        <v>4056</v>
      </c>
      <c r="B2293" s="20" t="s">
        <v>20739</v>
      </c>
      <c r="C2293" s="20" t="s">
        <v>20659</v>
      </c>
      <c r="D2293" s="20" t="s">
        <v>571</v>
      </c>
      <c r="E2293" s="20" t="s">
        <v>4058</v>
      </c>
      <c r="F2293" s="20" t="s">
        <v>1891</v>
      </c>
      <c r="G2293" s="20" t="s">
        <v>20660</v>
      </c>
      <c r="H2293" s="20" t="s">
        <v>14804</v>
      </c>
      <c r="I2293" s="20" t="s">
        <v>20757</v>
      </c>
      <c r="J2293" s="20" t="s">
        <v>101</v>
      </c>
      <c r="K2293" s="20" t="s">
        <v>14866</v>
      </c>
      <c r="L2293" s="20"/>
      <c r="M2293" s="20"/>
      <c r="N2293" s="20" t="s">
        <v>14698</v>
      </c>
      <c r="O2293" s="20" t="s">
        <v>16348</v>
      </c>
      <c r="P2293" s="20" t="s">
        <v>14700</v>
      </c>
      <c r="Q2293" s="20"/>
      <c r="R2293" s="20"/>
      <c r="S2293" s="20" t="s">
        <v>14283</v>
      </c>
      <c r="T2293" s="20" t="s">
        <v>14846</v>
      </c>
      <c r="U2293" s="20" t="s">
        <v>15665</v>
      </c>
      <c r="V2293" s="20" t="s">
        <v>19888</v>
      </c>
      <c r="W2293" s="20"/>
      <c r="X2293" s="20"/>
      <c r="Y2293" s="20" t="s">
        <v>69</v>
      </c>
      <c r="Z2293" s="20"/>
      <c r="AA2293" s="20" t="s">
        <v>20662</v>
      </c>
      <c r="AB2293" s="20" t="s">
        <v>69</v>
      </c>
      <c r="AC2293" s="20" t="s">
        <v>14884</v>
      </c>
      <c r="AD2293" s="20" t="s">
        <v>69</v>
      </c>
      <c r="AE2293" s="20" t="s">
        <v>20745</v>
      </c>
      <c r="AF2293" s="20" t="s">
        <v>68</v>
      </c>
      <c r="AG2293" s="20" t="s">
        <v>20664</v>
      </c>
      <c r="AH2293" s="20"/>
      <c r="AI2293" s="20" t="s">
        <v>14875</v>
      </c>
      <c r="AJ2293" s="20" t="s">
        <v>14283</v>
      </c>
      <c r="AK2293" s="20"/>
      <c r="AL2293" s="20"/>
      <c r="AM2293" s="20"/>
      <c r="AN2293" s="20" t="s">
        <v>105</v>
      </c>
      <c r="AO2293" s="20"/>
    </row>
    <row r="2294" spans="1:41" x14ac:dyDescent="0.2">
      <c r="A2294" s="20" t="s">
        <v>4056</v>
      </c>
      <c r="B2294" s="20" t="s">
        <v>20739</v>
      </c>
      <c r="C2294" s="20" t="s">
        <v>20659</v>
      </c>
      <c r="D2294" s="20" t="s">
        <v>571</v>
      </c>
      <c r="E2294" s="20" t="s">
        <v>4058</v>
      </c>
      <c r="F2294" s="20" t="s">
        <v>1891</v>
      </c>
      <c r="G2294" s="20" t="s">
        <v>20660</v>
      </c>
      <c r="H2294" s="20" t="s">
        <v>14804</v>
      </c>
      <c r="I2294" s="20" t="s">
        <v>20757</v>
      </c>
      <c r="J2294" s="20" t="s">
        <v>101</v>
      </c>
      <c r="K2294" s="20" t="s">
        <v>14866</v>
      </c>
      <c r="L2294" s="20"/>
      <c r="M2294" s="20"/>
      <c r="N2294" s="20" t="s">
        <v>14698</v>
      </c>
      <c r="O2294" s="20" t="s">
        <v>16348</v>
      </c>
      <c r="P2294" s="20" t="s">
        <v>14700</v>
      </c>
      <c r="Q2294" s="20"/>
      <c r="R2294" s="20"/>
      <c r="S2294" s="20" t="s">
        <v>14283</v>
      </c>
      <c r="T2294" s="20" t="s">
        <v>14709</v>
      </c>
      <c r="U2294" s="20" t="s">
        <v>17155</v>
      </c>
      <c r="V2294" s="20" t="s">
        <v>17155</v>
      </c>
      <c r="W2294" s="20"/>
      <c r="X2294" s="20"/>
      <c r="Y2294" s="20" t="s">
        <v>69</v>
      </c>
      <c r="Z2294" s="20"/>
      <c r="AA2294" s="20" t="s">
        <v>20662</v>
      </c>
      <c r="AB2294" s="20" t="s">
        <v>69</v>
      </c>
      <c r="AC2294" s="20" t="s">
        <v>14884</v>
      </c>
      <c r="AD2294" s="20" t="s">
        <v>69</v>
      </c>
      <c r="AE2294" s="20" t="s">
        <v>20745</v>
      </c>
      <c r="AF2294" s="20" t="s">
        <v>68</v>
      </c>
      <c r="AG2294" s="20" t="s">
        <v>20664</v>
      </c>
      <c r="AH2294" s="20"/>
      <c r="AI2294" s="20" t="s">
        <v>14875</v>
      </c>
      <c r="AJ2294" s="20" t="s">
        <v>14283</v>
      </c>
      <c r="AK2294" s="20"/>
      <c r="AL2294" s="20"/>
      <c r="AM2294" s="20"/>
      <c r="AN2294" s="20" t="s">
        <v>105</v>
      </c>
      <c r="AO2294" s="20"/>
    </row>
    <row r="2295" spans="1:41" x14ac:dyDescent="0.2">
      <c r="A2295" s="20" t="s">
        <v>4091</v>
      </c>
      <c r="B2295" s="20" t="s">
        <v>20758</v>
      </c>
      <c r="C2295" s="20" t="s">
        <v>20759</v>
      </c>
      <c r="D2295" s="20" t="s">
        <v>571</v>
      </c>
      <c r="E2295" s="20" t="s">
        <v>4094</v>
      </c>
      <c r="F2295" s="20" t="s">
        <v>4093</v>
      </c>
      <c r="G2295" s="20" t="s">
        <v>20760</v>
      </c>
      <c r="H2295" s="20" t="s">
        <v>110</v>
      </c>
      <c r="I2295" s="20" t="s">
        <v>20761</v>
      </c>
      <c r="J2295" s="20" t="s">
        <v>102</v>
      </c>
      <c r="K2295" s="20" t="s">
        <v>14866</v>
      </c>
      <c r="L2295" s="20" t="s">
        <v>20762</v>
      </c>
      <c r="M2295" s="20"/>
      <c r="N2295" s="20" t="s">
        <v>14698</v>
      </c>
      <c r="O2295" s="20" t="s">
        <v>14772</v>
      </c>
      <c r="P2295" s="20" t="s">
        <v>14735</v>
      </c>
      <c r="Q2295" s="20"/>
      <c r="R2295" s="20"/>
      <c r="S2295" s="20" t="s">
        <v>14283</v>
      </c>
      <c r="T2295" s="20" t="s">
        <v>14762</v>
      </c>
      <c r="U2295" s="20" t="s">
        <v>14892</v>
      </c>
      <c r="V2295" s="20" t="s">
        <v>14778</v>
      </c>
      <c r="W2295" s="20" t="s">
        <v>15346</v>
      </c>
      <c r="X2295" s="20" t="s">
        <v>20763</v>
      </c>
      <c r="Y2295" s="20" t="s">
        <v>69</v>
      </c>
      <c r="Z2295" s="20"/>
      <c r="AA2295" s="20" t="s">
        <v>20764</v>
      </c>
      <c r="AB2295" s="20" t="s">
        <v>68</v>
      </c>
      <c r="AC2295" s="20"/>
      <c r="AD2295" s="20"/>
      <c r="AE2295" s="20" t="s">
        <v>20765</v>
      </c>
      <c r="AF2295" s="20" t="s">
        <v>68</v>
      </c>
      <c r="AG2295" s="20" t="s">
        <v>20766</v>
      </c>
      <c r="AH2295" s="20"/>
      <c r="AI2295" s="20" t="s">
        <v>20767</v>
      </c>
      <c r="AJ2295" s="20" t="s">
        <v>14283</v>
      </c>
      <c r="AK2295" s="20" t="s">
        <v>14303</v>
      </c>
      <c r="AL2295" s="20" t="s">
        <v>14276</v>
      </c>
      <c r="AM2295" s="20" t="s">
        <v>14910</v>
      </c>
      <c r="AN2295" s="20" t="s">
        <v>105</v>
      </c>
      <c r="AO2295" s="20"/>
    </row>
    <row r="2296" spans="1:41" x14ac:dyDescent="0.2">
      <c r="A2296" s="20" t="s">
        <v>4091</v>
      </c>
      <c r="B2296" s="20" t="s">
        <v>20758</v>
      </c>
      <c r="C2296" s="20" t="s">
        <v>20759</v>
      </c>
      <c r="D2296" s="20" t="s">
        <v>571</v>
      </c>
      <c r="E2296" s="20" t="s">
        <v>4094</v>
      </c>
      <c r="F2296" s="20" t="s">
        <v>4093</v>
      </c>
      <c r="G2296" s="20" t="s">
        <v>20760</v>
      </c>
      <c r="H2296" s="20" t="s">
        <v>110</v>
      </c>
      <c r="I2296" s="20" t="s">
        <v>20761</v>
      </c>
      <c r="J2296" s="20" t="s">
        <v>102</v>
      </c>
      <c r="K2296" s="20" t="s">
        <v>14866</v>
      </c>
      <c r="L2296" s="20" t="s">
        <v>20762</v>
      </c>
      <c r="M2296" s="20"/>
      <c r="N2296" s="20" t="s">
        <v>14698</v>
      </c>
      <c r="O2296" s="20" t="s">
        <v>14772</v>
      </c>
      <c r="P2296" s="20" t="s">
        <v>14735</v>
      </c>
      <c r="Q2296" s="20"/>
      <c r="R2296" s="20"/>
      <c r="S2296" s="20" t="s">
        <v>14283</v>
      </c>
      <c r="T2296" s="20" t="s">
        <v>14790</v>
      </c>
      <c r="U2296" s="20" t="s">
        <v>14891</v>
      </c>
      <c r="V2296" s="20" t="s">
        <v>15585</v>
      </c>
      <c r="W2296" s="20" t="s">
        <v>20695</v>
      </c>
      <c r="X2296" s="20" t="s">
        <v>20768</v>
      </c>
      <c r="Y2296" s="20" t="s">
        <v>69</v>
      </c>
      <c r="Z2296" s="20"/>
      <c r="AA2296" s="20" t="s">
        <v>20764</v>
      </c>
      <c r="AB2296" s="20" t="s">
        <v>68</v>
      </c>
      <c r="AC2296" s="20"/>
      <c r="AD2296" s="20"/>
      <c r="AE2296" s="20" t="s">
        <v>20765</v>
      </c>
      <c r="AF2296" s="20" t="s">
        <v>68</v>
      </c>
      <c r="AG2296" s="20" t="s">
        <v>20766</v>
      </c>
      <c r="AH2296" s="20"/>
      <c r="AI2296" s="20" t="s">
        <v>20767</v>
      </c>
      <c r="AJ2296" s="20" t="s">
        <v>14283</v>
      </c>
      <c r="AK2296" s="20" t="s">
        <v>14303</v>
      </c>
      <c r="AL2296" s="20" t="s">
        <v>14276</v>
      </c>
      <c r="AM2296" s="20" t="s">
        <v>14910</v>
      </c>
      <c r="AN2296" s="20" t="s">
        <v>105</v>
      </c>
      <c r="AO2296" s="20"/>
    </row>
    <row r="2297" spans="1:41" x14ac:dyDescent="0.2">
      <c r="A2297" s="20" t="s">
        <v>4091</v>
      </c>
      <c r="B2297" s="20" t="s">
        <v>20758</v>
      </c>
      <c r="C2297" s="20" t="s">
        <v>20759</v>
      </c>
      <c r="D2297" s="20" t="s">
        <v>571</v>
      </c>
      <c r="E2297" s="20" t="s">
        <v>4094</v>
      </c>
      <c r="F2297" s="20" t="s">
        <v>4093</v>
      </c>
      <c r="G2297" s="20" t="s">
        <v>20760</v>
      </c>
      <c r="H2297" s="20" t="s">
        <v>110</v>
      </c>
      <c r="I2297" s="20" t="s">
        <v>20761</v>
      </c>
      <c r="J2297" s="20" t="s">
        <v>102</v>
      </c>
      <c r="K2297" s="20" t="s">
        <v>14866</v>
      </c>
      <c r="L2297" s="20" t="s">
        <v>20762</v>
      </c>
      <c r="M2297" s="20"/>
      <c r="N2297" s="20" t="s">
        <v>14698</v>
      </c>
      <c r="O2297" s="20" t="s">
        <v>14772</v>
      </c>
      <c r="P2297" s="20" t="s">
        <v>14735</v>
      </c>
      <c r="Q2297" s="20"/>
      <c r="R2297" s="20"/>
      <c r="S2297" s="20" t="s">
        <v>14283</v>
      </c>
      <c r="T2297" s="20" t="s">
        <v>14762</v>
      </c>
      <c r="U2297" s="20" t="s">
        <v>20769</v>
      </c>
      <c r="V2297" s="20" t="s">
        <v>14705</v>
      </c>
      <c r="W2297" s="20" t="s">
        <v>19435</v>
      </c>
      <c r="X2297" s="20" t="s">
        <v>20770</v>
      </c>
      <c r="Y2297" s="20" t="s">
        <v>69</v>
      </c>
      <c r="Z2297" s="20"/>
      <c r="AA2297" s="20" t="s">
        <v>20764</v>
      </c>
      <c r="AB2297" s="20" t="s">
        <v>68</v>
      </c>
      <c r="AC2297" s="20"/>
      <c r="AD2297" s="20"/>
      <c r="AE2297" s="20" t="s">
        <v>20771</v>
      </c>
      <c r="AF2297" s="20" t="s">
        <v>69</v>
      </c>
      <c r="AG2297" s="20" t="s">
        <v>20772</v>
      </c>
      <c r="AH2297" s="20"/>
      <c r="AI2297" s="20" t="s">
        <v>20767</v>
      </c>
      <c r="AJ2297" s="20" t="s">
        <v>14283</v>
      </c>
      <c r="AK2297" s="20" t="s">
        <v>14303</v>
      </c>
      <c r="AL2297" s="20" t="s">
        <v>14276</v>
      </c>
      <c r="AM2297" s="20" t="s">
        <v>14910</v>
      </c>
      <c r="AN2297" s="20" t="s">
        <v>105</v>
      </c>
      <c r="AO2297" s="20"/>
    </row>
    <row r="2298" spans="1:41" x14ac:dyDescent="0.2">
      <c r="A2298" s="20" t="s">
        <v>4091</v>
      </c>
      <c r="B2298" s="20" t="s">
        <v>20758</v>
      </c>
      <c r="C2298" s="20" t="s">
        <v>20759</v>
      </c>
      <c r="D2298" s="20" t="s">
        <v>571</v>
      </c>
      <c r="E2298" s="20" t="s">
        <v>4094</v>
      </c>
      <c r="F2298" s="20" t="s">
        <v>4093</v>
      </c>
      <c r="G2298" s="20" t="s">
        <v>20760</v>
      </c>
      <c r="H2298" s="20" t="s">
        <v>110</v>
      </c>
      <c r="I2298" s="20" t="s">
        <v>20761</v>
      </c>
      <c r="J2298" s="20" t="s">
        <v>102</v>
      </c>
      <c r="K2298" s="20" t="s">
        <v>14866</v>
      </c>
      <c r="L2298" s="20" t="s">
        <v>20762</v>
      </c>
      <c r="M2298" s="20"/>
      <c r="N2298" s="20" t="s">
        <v>14698</v>
      </c>
      <c r="O2298" s="20" t="s">
        <v>14772</v>
      </c>
      <c r="P2298" s="20" t="s">
        <v>14735</v>
      </c>
      <c r="Q2298" s="20"/>
      <c r="R2298" s="20"/>
      <c r="S2298" s="20" t="s">
        <v>14283</v>
      </c>
      <c r="T2298" s="20" t="s">
        <v>14790</v>
      </c>
      <c r="U2298" s="20" t="s">
        <v>20773</v>
      </c>
      <c r="V2298" s="20" t="s">
        <v>16593</v>
      </c>
      <c r="W2298" s="20" t="s">
        <v>15345</v>
      </c>
      <c r="X2298" s="20" t="s">
        <v>20774</v>
      </c>
      <c r="Y2298" s="20" t="s">
        <v>69</v>
      </c>
      <c r="Z2298" s="20"/>
      <c r="AA2298" s="20" t="s">
        <v>20764</v>
      </c>
      <c r="AB2298" s="20" t="s">
        <v>68</v>
      </c>
      <c r="AC2298" s="20"/>
      <c r="AD2298" s="20"/>
      <c r="AE2298" s="20" t="s">
        <v>20771</v>
      </c>
      <c r="AF2298" s="20" t="s">
        <v>69</v>
      </c>
      <c r="AG2298" s="20" t="s">
        <v>20772</v>
      </c>
      <c r="AH2298" s="20"/>
      <c r="AI2298" s="20" t="s">
        <v>20767</v>
      </c>
      <c r="AJ2298" s="20" t="s">
        <v>14283</v>
      </c>
      <c r="AK2298" s="20" t="s">
        <v>14303</v>
      </c>
      <c r="AL2298" s="20" t="s">
        <v>14276</v>
      </c>
      <c r="AM2298" s="20" t="s">
        <v>14910</v>
      </c>
      <c r="AN2298" s="20" t="s">
        <v>105</v>
      </c>
      <c r="AO2298" s="20"/>
    </row>
    <row r="2299" spans="1:41" x14ac:dyDescent="0.2">
      <c r="A2299" s="20" t="s">
        <v>4091</v>
      </c>
      <c r="B2299" s="20" t="s">
        <v>20758</v>
      </c>
      <c r="C2299" s="20" t="s">
        <v>20759</v>
      </c>
      <c r="D2299" s="20" t="s">
        <v>571</v>
      </c>
      <c r="E2299" s="20" t="s">
        <v>4094</v>
      </c>
      <c r="F2299" s="20" t="s">
        <v>4093</v>
      </c>
      <c r="G2299" s="20" t="s">
        <v>20760</v>
      </c>
      <c r="H2299" s="20" t="s">
        <v>110</v>
      </c>
      <c r="I2299" s="20" t="s">
        <v>20761</v>
      </c>
      <c r="J2299" s="20" t="s">
        <v>102</v>
      </c>
      <c r="K2299" s="20" t="s">
        <v>14866</v>
      </c>
      <c r="L2299" s="20" t="s">
        <v>20762</v>
      </c>
      <c r="M2299" s="20"/>
      <c r="N2299" s="20" t="s">
        <v>14698</v>
      </c>
      <c r="O2299" s="20" t="s">
        <v>14772</v>
      </c>
      <c r="P2299" s="20" t="s">
        <v>14735</v>
      </c>
      <c r="Q2299" s="20"/>
      <c r="R2299" s="20"/>
      <c r="S2299" s="20" t="s">
        <v>14283</v>
      </c>
      <c r="T2299" s="20" t="s">
        <v>14762</v>
      </c>
      <c r="U2299" s="20" t="s">
        <v>15556</v>
      </c>
      <c r="V2299" s="20" t="s">
        <v>15671</v>
      </c>
      <c r="W2299" s="20" t="s">
        <v>16863</v>
      </c>
      <c r="X2299" s="20" t="s">
        <v>20775</v>
      </c>
      <c r="Y2299" s="20" t="s">
        <v>69</v>
      </c>
      <c r="Z2299" s="20"/>
      <c r="AA2299" s="20" t="s">
        <v>20764</v>
      </c>
      <c r="AB2299" s="20" t="s">
        <v>68</v>
      </c>
      <c r="AC2299" s="20"/>
      <c r="AD2299" s="20"/>
      <c r="AE2299" s="20" t="s">
        <v>20776</v>
      </c>
      <c r="AF2299" s="20" t="s">
        <v>69</v>
      </c>
      <c r="AG2299" s="20" t="s">
        <v>20777</v>
      </c>
      <c r="AH2299" s="20"/>
      <c r="AI2299" s="20" t="s">
        <v>20767</v>
      </c>
      <c r="AJ2299" s="20" t="s">
        <v>14283</v>
      </c>
      <c r="AK2299" s="20" t="s">
        <v>14303</v>
      </c>
      <c r="AL2299" s="20" t="s">
        <v>14276</v>
      </c>
      <c r="AM2299" s="20" t="s">
        <v>14910</v>
      </c>
      <c r="AN2299" s="20" t="s">
        <v>105</v>
      </c>
      <c r="AO2299" s="20"/>
    </row>
    <row r="2300" spans="1:41" x14ac:dyDescent="0.2">
      <c r="A2300" s="20" t="s">
        <v>4091</v>
      </c>
      <c r="B2300" s="20" t="s">
        <v>20758</v>
      </c>
      <c r="C2300" s="20" t="s">
        <v>20759</v>
      </c>
      <c r="D2300" s="20" t="s">
        <v>571</v>
      </c>
      <c r="E2300" s="20" t="s">
        <v>4094</v>
      </c>
      <c r="F2300" s="20" t="s">
        <v>4093</v>
      </c>
      <c r="G2300" s="20" t="s">
        <v>20760</v>
      </c>
      <c r="H2300" s="20" t="s">
        <v>110</v>
      </c>
      <c r="I2300" s="20" t="s">
        <v>20761</v>
      </c>
      <c r="J2300" s="20" t="s">
        <v>102</v>
      </c>
      <c r="K2300" s="20" t="s">
        <v>14866</v>
      </c>
      <c r="L2300" s="20" t="s">
        <v>20762</v>
      </c>
      <c r="M2300" s="20"/>
      <c r="N2300" s="20" t="s">
        <v>14698</v>
      </c>
      <c r="O2300" s="20" t="s">
        <v>14772</v>
      </c>
      <c r="P2300" s="20" t="s">
        <v>14735</v>
      </c>
      <c r="Q2300" s="20"/>
      <c r="R2300" s="20"/>
      <c r="S2300" s="20" t="s">
        <v>14283</v>
      </c>
      <c r="T2300" s="20" t="s">
        <v>14790</v>
      </c>
      <c r="U2300" s="20" t="s">
        <v>15207</v>
      </c>
      <c r="V2300" s="20" t="s">
        <v>15817</v>
      </c>
      <c r="W2300" s="20" t="s">
        <v>15328</v>
      </c>
      <c r="X2300" s="20" t="s">
        <v>20778</v>
      </c>
      <c r="Y2300" s="20" t="s">
        <v>69</v>
      </c>
      <c r="Z2300" s="20"/>
      <c r="AA2300" s="20" t="s">
        <v>20764</v>
      </c>
      <c r="AB2300" s="20" t="s">
        <v>68</v>
      </c>
      <c r="AC2300" s="20"/>
      <c r="AD2300" s="20"/>
      <c r="AE2300" s="20" t="s">
        <v>20776</v>
      </c>
      <c r="AF2300" s="20" t="s">
        <v>69</v>
      </c>
      <c r="AG2300" s="20" t="s">
        <v>20777</v>
      </c>
      <c r="AH2300" s="20"/>
      <c r="AI2300" s="20" t="s">
        <v>20767</v>
      </c>
      <c r="AJ2300" s="20" t="s">
        <v>14283</v>
      </c>
      <c r="AK2300" s="20" t="s">
        <v>14303</v>
      </c>
      <c r="AL2300" s="20" t="s">
        <v>14276</v>
      </c>
      <c r="AM2300" s="20" t="s">
        <v>14910</v>
      </c>
      <c r="AN2300" s="20" t="s">
        <v>105</v>
      </c>
      <c r="AO2300" s="20"/>
    </row>
    <row r="2301" spans="1:41" x14ac:dyDescent="0.2">
      <c r="A2301" s="20" t="s">
        <v>4091</v>
      </c>
      <c r="B2301" s="20" t="s">
        <v>20758</v>
      </c>
      <c r="C2301" s="20" t="s">
        <v>20759</v>
      </c>
      <c r="D2301" s="20" t="s">
        <v>571</v>
      </c>
      <c r="E2301" s="20" t="s">
        <v>4094</v>
      </c>
      <c r="F2301" s="20" t="s">
        <v>4093</v>
      </c>
      <c r="G2301" s="20" t="s">
        <v>20760</v>
      </c>
      <c r="H2301" s="20" t="s">
        <v>110</v>
      </c>
      <c r="I2301" s="20" t="s">
        <v>20761</v>
      </c>
      <c r="J2301" s="20" t="s">
        <v>102</v>
      </c>
      <c r="K2301" s="20" t="s">
        <v>14866</v>
      </c>
      <c r="L2301" s="20" t="s">
        <v>20762</v>
      </c>
      <c r="M2301" s="20"/>
      <c r="N2301" s="20" t="s">
        <v>14746</v>
      </c>
      <c r="O2301" s="20" t="s">
        <v>14772</v>
      </c>
      <c r="P2301" s="20" t="s">
        <v>14735</v>
      </c>
      <c r="Q2301" s="20"/>
      <c r="R2301" s="20"/>
      <c r="S2301" s="20" t="s">
        <v>14283</v>
      </c>
      <c r="T2301" s="20" t="s">
        <v>14762</v>
      </c>
      <c r="U2301" s="20" t="s">
        <v>16593</v>
      </c>
      <c r="V2301" s="20" t="s">
        <v>16539</v>
      </c>
      <c r="W2301" s="20" t="s">
        <v>16863</v>
      </c>
      <c r="X2301" s="20" t="s">
        <v>19131</v>
      </c>
      <c r="Y2301" s="20" t="s">
        <v>69</v>
      </c>
      <c r="Z2301" s="20"/>
      <c r="AA2301" s="20" t="s">
        <v>20764</v>
      </c>
      <c r="AB2301" s="20" t="s">
        <v>68</v>
      </c>
      <c r="AC2301" s="20"/>
      <c r="AD2301" s="20"/>
      <c r="AE2301" s="20" t="s">
        <v>20779</v>
      </c>
      <c r="AF2301" s="20" t="s">
        <v>68</v>
      </c>
      <c r="AG2301" s="20" t="s">
        <v>20766</v>
      </c>
      <c r="AH2301" s="20"/>
      <c r="AI2301" s="20" t="s">
        <v>20767</v>
      </c>
      <c r="AJ2301" s="20" t="s">
        <v>14283</v>
      </c>
      <c r="AK2301" s="20" t="s">
        <v>14303</v>
      </c>
      <c r="AL2301" s="20" t="s">
        <v>14276</v>
      </c>
      <c r="AM2301" s="20" t="s">
        <v>14910</v>
      </c>
      <c r="AN2301" s="20" t="s">
        <v>105</v>
      </c>
      <c r="AO2301" s="20"/>
    </row>
    <row r="2302" spans="1:41" x14ac:dyDescent="0.2">
      <c r="A2302" s="20" t="s">
        <v>4091</v>
      </c>
      <c r="B2302" s="20" t="s">
        <v>20758</v>
      </c>
      <c r="C2302" s="20" t="s">
        <v>20759</v>
      </c>
      <c r="D2302" s="20" t="s">
        <v>571</v>
      </c>
      <c r="E2302" s="20" t="s">
        <v>4094</v>
      </c>
      <c r="F2302" s="20" t="s">
        <v>4093</v>
      </c>
      <c r="G2302" s="20" t="s">
        <v>20760</v>
      </c>
      <c r="H2302" s="20" t="s">
        <v>110</v>
      </c>
      <c r="I2302" s="20" t="s">
        <v>20761</v>
      </c>
      <c r="J2302" s="20" t="s">
        <v>102</v>
      </c>
      <c r="K2302" s="20" t="s">
        <v>14866</v>
      </c>
      <c r="L2302" s="20" t="s">
        <v>20762</v>
      </c>
      <c r="M2302" s="20"/>
      <c r="N2302" s="20" t="s">
        <v>14746</v>
      </c>
      <c r="O2302" s="20" t="s">
        <v>14772</v>
      </c>
      <c r="P2302" s="20" t="s">
        <v>14735</v>
      </c>
      <c r="Q2302" s="20"/>
      <c r="R2302" s="20"/>
      <c r="S2302" s="20" t="s">
        <v>14283</v>
      </c>
      <c r="T2302" s="20" t="s">
        <v>14790</v>
      </c>
      <c r="U2302" s="20" t="s">
        <v>14705</v>
      </c>
      <c r="V2302" s="20" t="s">
        <v>15640</v>
      </c>
      <c r="W2302" s="20" t="s">
        <v>15328</v>
      </c>
      <c r="X2302" s="20" t="s">
        <v>20780</v>
      </c>
      <c r="Y2302" s="20" t="s">
        <v>69</v>
      </c>
      <c r="Z2302" s="20"/>
      <c r="AA2302" s="20" t="s">
        <v>20764</v>
      </c>
      <c r="AB2302" s="20" t="s">
        <v>68</v>
      </c>
      <c r="AC2302" s="20"/>
      <c r="AD2302" s="20"/>
      <c r="AE2302" s="20" t="s">
        <v>20779</v>
      </c>
      <c r="AF2302" s="20" t="s">
        <v>68</v>
      </c>
      <c r="AG2302" s="20" t="s">
        <v>20766</v>
      </c>
      <c r="AH2302" s="20"/>
      <c r="AI2302" s="20" t="s">
        <v>20767</v>
      </c>
      <c r="AJ2302" s="20" t="s">
        <v>14283</v>
      </c>
      <c r="AK2302" s="20" t="s">
        <v>14303</v>
      </c>
      <c r="AL2302" s="20" t="s">
        <v>14276</v>
      </c>
      <c r="AM2302" s="20" t="s">
        <v>14910</v>
      </c>
      <c r="AN2302" s="20" t="s">
        <v>105</v>
      </c>
      <c r="AO2302" s="20"/>
    </row>
    <row r="2303" spans="1:41" x14ac:dyDescent="0.2">
      <c r="A2303" s="20" t="s">
        <v>4091</v>
      </c>
      <c r="B2303" s="20" t="s">
        <v>20758</v>
      </c>
      <c r="C2303" s="20" t="s">
        <v>20759</v>
      </c>
      <c r="D2303" s="20" t="s">
        <v>571</v>
      </c>
      <c r="E2303" s="20" t="s">
        <v>4094</v>
      </c>
      <c r="F2303" s="20" t="s">
        <v>4093</v>
      </c>
      <c r="G2303" s="20" t="s">
        <v>20760</v>
      </c>
      <c r="H2303" s="20" t="s">
        <v>110</v>
      </c>
      <c r="I2303" s="20" t="s">
        <v>20761</v>
      </c>
      <c r="J2303" s="20" t="s">
        <v>102</v>
      </c>
      <c r="K2303" s="20" t="s">
        <v>14866</v>
      </c>
      <c r="L2303" s="20" t="s">
        <v>20762</v>
      </c>
      <c r="M2303" s="20"/>
      <c r="N2303" s="20" t="s">
        <v>14746</v>
      </c>
      <c r="O2303" s="20" t="s">
        <v>14772</v>
      </c>
      <c r="P2303" s="20" t="s">
        <v>14735</v>
      </c>
      <c r="Q2303" s="20"/>
      <c r="R2303" s="20"/>
      <c r="S2303" s="20" t="s">
        <v>14283</v>
      </c>
      <c r="T2303" s="20" t="s">
        <v>14762</v>
      </c>
      <c r="U2303" s="20" t="s">
        <v>14791</v>
      </c>
      <c r="V2303" s="20" t="s">
        <v>16103</v>
      </c>
      <c r="W2303" s="20" t="s">
        <v>15328</v>
      </c>
      <c r="X2303" s="20" t="s">
        <v>20781</v>
      </c>
      <c r="Y2303" s="20" t="s">
        <v>69</v>
      </c>
      <c r="Z2303" s="20"/>
      <c r="AA2303" s="20" t="s">
        <v>20764</v>
      </c>
      <c r="AB2303" s="20" t="s">
        <v>68</v>
      </c>
      <c r="AC2303" s="20"/>
      <c r="AD2303" s="20"/>
      <c r="AE2303" s="20" t="s">
        <v>20771</v>
      </c>
      <c r="AF2303" s="20" t="s">
        <v>69</v>
      </c>
      <c r="AG2303" s="20" t="s">
        <v>20772</v>
      </c>
      <c r="AH2303" s="20"/>
      <c r="AI2303" s="20" t="s">
        <v>20767</v>
      </c>
      <c r="AJ2303" s="20" t="s">
        <v>14283</v>
      </c>
      <c r="AK2303" s="20" t="s">
        <v>14303</v>
      </c>
      <c r="AL2303" s="20" t="s">
        <v>14276</v>
      </c>
      <c r="AM2303" s="20" t="s">
        <v>14910</v>
      </c>
      <c r="AN2303" s="20" t="s">
        <v>105</v>
      </c>
      <c r="AO2303" s="20"/>
    </row>
    <row r="2304" spans="1:41" x14ac:dyDescent="0.2">
      <c r="A2304" s="20" t="s">
        <v>4091</v>
      </c>
      <c r="B2304" s="20" t="s">
        <v>20758</v>
      </c>
      <c r="C2304" s="20" t="s">
        <v>20759</v>
      </c>
      <c r="D2304" s="20" t="s">
        <v>571</v>
      </c>
      <c r="E2304" s="20" t="s">
        <v>4094</v>
      </c>
      <c r="F2304" s="20" t="s">
        <v>4093</v>
      </c>
      <c r="G2304" s="20" t="s">
        <v>20760</v>
      </c>
      <c r="H2304" s="20" t="s">
        <v>110</v>
      </c>
      <c r="I2304" s="20" t="s">
        <v>20761</v>
      </c>
      <c r="J2304" s="20" t="s">
        <v>102</v>
      </c>
      <c r="K2304" s="20" t="s">
        <v>14866</v>
      </c>
      <c r="L2304" s="20" t="s">
        <v>20762</v>
      </c>
      <c r="M2304" s="20"/>
      <c r="N2304" s="20" t="s">
        <v>14746</v>
      </c>
      <c r="O2304" s="20" t="s">
        <v>14772</v>
      </c>
      <c r="P2304" s="20" t="s">
        <v>14735</v>
      </c>
      <c r="Q2304" s="20"/>
      <c r="R2304" s="20"/>
      <c r="S2304" s="20" t="s">
        <v>14283</v>
      </c>
      <c r="T2304" s="20" t="s">
        <v>14790</v>
      </c>
      <c r="U2304" s="20" t="s">
        <v>16796</v>
      </c>
      <c r="V2304" s="20" t="s">
        <v>15648</v>
      </c>
      <c r="W2304" s="20" t="s">
        <v>20695</v>
      </c>
      <c r="X2304" s="20" t="s">
        <v>20782</v>
      </c>
      <c r="Y2304" s="20" t="s">
        <v>69</v>
      </c>
      <c r="Z2304" s="20"/>
      <c r="AA2304" s="20" t="s">
        <v>20764</v>
      </c>
      <c r="AB2304" s="20" t="s">
        <v>68</v>
      </c>
      <c r="AC2304" s="20"/>
      <c r="AD2304" s="20"/>
      <c r="AE2304" s="20" t="s">
        <v>20771</v>
      </c>
      <c r="AF2304" s="20" t="s">
        <v>69</v>
      </c>
      <c r="AG2304" s="20" t="s">
        <v>20772</v>
      </c>
      <c r="AH2304" s="20"/>
      <c r="AI2304" s="20" t="s">
        <v>20767</v>
      </c>
      <c r="AJ2304" s="20" t="s">
        <v>14283</v>
      </c>
      <c r="AK2304" s="20" t="s">
        <v>14303</v>
      </c>
      <c r="AL2304" s="20" t="s">
        <v>14276</v>
      </c>
      <c r="AM2304" s="20" t="s">
        <v>14910</v>
      </c>
      <c r="AN2304" s="20" t="s">
        <v>105</v>
      </c>
      <c r="AO2304" s="20"/>
    </row>
    <row r="2305" spans="1:41" x14ac:dyDescent="0.2">
      <c r="A2305" s="20" t="s">
        <v>4091</v>
      </c>
      <c r="B2305" s="20" t="s">
        <v>20758</v>
      </c>
      <c r="C2305" s="20" t="s">
        <v>20759</v>
      </c>
      <c r="D2305" s="20" t="s">
        <v>571</v>
      </c>
      <c r="E2305" s="20" t="s">
        <v>4094</v>
      </c>
      <c r="F2305" s="20" t="s">
        <v>4093</v>
      </c>
      <c r="G2305" s="20" t="s">
        <v>20760</v>
      </c>
      <c r="H2305" s="20" t="s">
        <v>110</v>
      </c>
      <c r="I2305" s="20" t="s">
        <v>20761</v>
      </c>
      <c r="J2305" s="20" t="s">
        <v>102</v>
      </c>
      <c r="K2305" s="20" t="s">
        <v>14866</v>
      </c>
      <c r="L2305" s="20" t="s">
        <v>20762</v>
      </c>
      <c r="M2305" s="20"/>
      <c r="N2305" s="20" t="s">
        <v>14746</v>
      </c>
      <c r="O2305" s="20" t="s">
        <v>14772</v>
      </c>
      <c r="P2305" s="20" t="s">
        <v>14735</v>
      </c>
      <c r="Q2305" s="20"/>
      <c r="R2305" s="20"/>
      <c r="S2305" s="20" t="s">
        <v>14283</v>
      </c>
      <c r="T2305" s="20" t="s">
        <v>14762</v>
      </c>
      <c r="U2305" s="20" t="s">
        <v>18362</v>
      </c>
      <c r="V2305" s="20" t="s">
        <v>16003</v>
      </c>
      <c r="W2305" s="20" t="s">
        <v>15669</v>
      </c>
      <c r="X2305" s="20" t="s">
        <v>20783</v>
      </c>
      <c r="Y2305" s="20" t="s">
        <v>69</v>
      </c>
      <c r="Z2305" s="20"/>
      <c r="AA2305" s="20" t="s">
        <v>20764</v>
      </c>
      <c r="AB2305" s="20" t="s">
        <v>68</v>
      </c>
      <c r="AC2305" s="20"/>
      <c r="AD2305" s="20"/>
      <c r="AE2305" s="20" t="s">
        <v>20771</v>
      </c>
      <c r="AF2305" s="20" t="s">
        <v>69</v>
      </c>
      <c r="AG2305" s="20" t="s">
        <v>20777</v>
      </c>
      <c r="AH2305" s="20"/>
      <c r="AI2305" s="20" t="s">
        <v>20767</v>
      </c>
      <c r="AJ2305" s="20" t="s">
        <v>14283</v>
      </c>
      <c r="AK2305" s="20" t="s">
        <v>14303</v>
      </c>
      <c r="AL2305" s="20" t="s">
        <v>14276</v>
      </c>
      <c r="AM2305" s="20" t="s">
        <v>14910</v>
      </c>
      <c r="AN2305" s="20" t="s">
        <v>105</v>
      </c>
      <c r="AO2305" s="20"/>
    </row>
    <row r="2306" spans="1:41" x14ac:dyDescent="0.2">
      <c r="A2306" s="20" t="s">
        <v>4091</v>
      </c>
      <c r="B2306" s="20" t="s">
        <v>20758</v>
      </c>
      <c r="C2306" s="20" t="s">
        <v>20759</v>
      </c>
      <c r="D2306" s="20" t="s">
        <v>571</v>
      </c>
      <c r="E2306" s="20" t="s">
        <v>4094</v>
      </c>
      <c r="F2306" s="20" t="s">
        <v>4093</v>
      </c>
      <c r="G2306" s="20" t="s">
        <v>20760</v>
      </c>
      <c r="H2306" s="20" t="s">
        <v>110</v>
      </c>
      <c r="I2306" s="20" t="s">
        <v>20761</v>
      </c>
      <c r="J2306" s="20" t="s">
        <v>102</v>
      </c>
      <c r="K2306" s="20" t="s">
        <v>14866</v>
      </c>
      <c r="L2306" s="20" t="s">
        <v>20762</v>
      </c>
      <c r="M2306" s="20"/>
      <c r="N2306" s="20" t="s">
        <v>14746</v>
      </c>
      <c r="O2306" s="20" t="s">
        <v>14772</v>
      </c>
      <c r="P2306" s="20" t="s">
        <v>14735</v>
      </c>
      <c r="Q2306" s="20"/>
      <c r="R2306" s="20"/>
      <c r="S2306" s="20" t="s">
        <v>14283</v>
      </c>
      <c r="T2306" s="20" t="s">
        <v>14790</v>
      </c>
      <c r="U2306" s="20" t="s">
        <v>19039</v>
      </c>
      <c r="V2306" s="20" t="s">
        <v>15817</v>
      </c>
      <c r="W2306" s="20" t="s">
        <v>15328</v>
      </c>
      <c r="X2306" s="20" t="s">
        <v>20784</v>
      </c>
      <c r="Y2306" s="20" t="s">
        <v>69</v>
      </c>
      <c r="Z2306" s="20"/>
      <c r="AA2306" s="20" t="s">
        <v>20764</v>
      </c>
      <c r="AB2306" s="20" t="s">
        <v>68</v>
      </c>
      <c r="AC2306" s="20"/>
      <c r="AD2306" s="20"/>
      <c r="AE2306" s="20" t="s">
        <v>20771</v>
      </c>
      <c r="AF2306" s="20" t="s">
        <v>69</v>
      </c>
      <c r="AG2306" s="20" t="s">
        <v>20777</v>
      </c>
      <c r="AH2306" s="20"/>
      <c r="AI2306" s="20" t="s">
        <v>20767</v>
      </c>
      <c r="AJ2306" s="20" t="s">
        <v>14283</v>
      </c>
      <c r="AK2306" s="20" t="s">
        <v>14303</v>
      </c>
      <c r="AL2306" s="20" t="s">
        <v>14276</v>
      </c>
      <c r="AM2306" s="20" t="s">
        <v>14910</v>
      </c>
      <c r="AN2306" s="20" t="s">
        <v>105</v>
      </c>
      <c r="AO2306" s="20"/>
    </row>
    <row r="2307" spans="1:41" x14ac:dyDescent="0.2">
      <c r="A2307" s="20" t="s">
        <v>4091</v>
      </c>
      <c r="B2307" s="20" t="s">
        <v>20758</v>
      </c>
      <c r="C2307" s="20" t="s">
        <v>20759</v>
      </c>
      <c r="D2307" s="20" t="s">
        <v>571</v>
      </c>
      <c r="E2307" s="20" t="s">
        <v>4094</v>
      </c>
      <c r="F2307" s="20" t="s">
        <v>4093</v>
      </c>
      <c r="G2307" s="20" t="s">
        <v>20760</v>
      </c>
      <c r="H2307" s="20" t="s">
        <v>110</v>
      </c>
      <c r="I2307" s="20" t="s">
        <v>20761</v>
      </c>
      <c r="J2307" s="20" t="s">
        <v>102</v>
      </c>
      <c r="K2307" s="20" t="s">
        <v>14866</v>
      </c>
      <c r="L2307" s="20" t="s">
        <v>20762</v>
      </c>
      <c r="M2307" s="20"/>
      <c r="N2307" s="20" t="s">
        <v>14889</v>
      </c>
      <c r="O2307" s="20" t="s">
        <v>14772</v>
      </c>
      <c r="P2307" s="20" t="s">
        <v>14735</v>
      </c>
      <c r="Q2307" s="20"/>
      <c r="R2307" s="20"/>
      <c r="S2307" s="20" t="s">
        <v>14283</v>
      </c>
      <c r="T2307" s="20" t="s">
        <v>14762</v>
      </c>
      <c r="U2307" s="20" t="s">
        <v>15556</v>
      </c>
      <c r="V2307" s="20" t="s">
        <v>18012</v>
      </c>
      <c r="W2307" s="20" t="s">
        <v>20695</v>
      </c>
      <c r="X2307" s="20" t="s">
        <v>20785</v>
      </c>
      <c r="Y2307" s="20" t="s">
        <v>69</v>
      </c>
      <c r="Z2307" s="20"/>
      <c r="AA2307" s="20" t="s">
        <v>20764</v>
      </c>
      <c r="AB2307" s="20" t="s">
        <v>68</v>
      </c>
      <c r="AC2307" s="20"/>
      <c r="AD2307" s="20"/>
      <c r="AE2307" s="20" t="s">
        <v>20786</v>
      </c>
      <c r="AF2307" s="20" t="s">
        <v>68</v>
      </c>
      <c r="AG2307" s="20" t="s">
        <v>20766</v>
      </c>
      <c r="AH2307" s="20"/>
      <c r="AI2307" s="20" t="s">
        <v>20767</v>
      </c>
      <c r="AJ2307" s="20" t="s">
        <v>14283</v>
      </c>
      <c r="AK2307" s="20" t="s">
        <v>14303</v>
      </c>
      <c r="AL2307" s="20" t="s">
        <v>14276</v>
      </c>
      <c r="AM2307" s="20" t="s">
        <v>14910</v>
      </c>
      <c r="AN2307" s="20" t="s">
        <v>105</v>
      </c>
      <c r="AO2307" s="20"/>
    </row>
    <row r="2308" spans="1:41" x14ac:dyDescent="0.2">
      <c r="A2308" s="20" t="s">
        <v>4091</v>
      </c>
      <c r="B2308" s="20" t="s">
        <v>20758</v>
      </c>
      <c r="C2308" s="20" t="s">
        <v>20759</v>
      </c>
      <c r="D2308" s="20" t="s">
        <v>571</v>
      </c>
      <c r="E2308" s="20" t="s">
        <v>4094</v>
      </c>
      <c r="F2308" s="20" t="s">
        <v>4093</v>
      </c>
      <c r="G2308" s="20" t="s">
        <v>20760</v>
      </c>
      <c r="H2308" s="20" t="s">
        <v>110</v>
      </c>
      <c r="I2308" s="20" t="s">
        <v>20761</v>
      </c>
      <c r="J2308" s="20" t="s">
        <v>102</v>
      </c>
      <c r="K2308" s="20" t="s">
        <v>14866</v>
      </c>
      <c r="L2308" s="20" t="s">
        <v>20762</v>
      </c>
      <c r="M2308" s="20"/>
      <c r="N2308" s="20" t="s">
        <v>14889</v>
      </c>
      <c r="O2308" s="20" t="s">
        <v>14772</v>
      </c>
      <c r="P2308" s="20" t="s">
        <v>14735</v>
      </c>
      <c r="Q2308" s="20"/>
      <c r="R2308" s="20"/>
      <c r="S2308" s="20" t="s">
        <v>14283</v>
      </c>
      <c r="T2308" s="20" t="s">
        <v>14790</v>
      </c>
      <c r="U2308" s="20" t="s">
        <v>15548</v>
      </c>
      <c r="V2308" s="20" t="s">
        <v>18012</v>
      </c>
      <c r="W2308" s="20" t="s">
        <v>15346</v>
      </c>
      <c r="X2308" s="20" t="s">
        <v>20787</v>
      </c>
      <c r="Y2308" s="20" t="s">
        <v>69</v>
      </c>
      <c r="Z2308" s="20"/>
      <c r="AA2308" s="20" t="s">
        <v>20764</v>
      </c>
      <c r="AB2308" s="20" t="s">
        <v>68</v>
      </c>
      <c r="AC2308" s="20"/>
      <c r="AD2308" s="20"/>
      <c r="AE2308" s="20" t="s">
        <v>20786</v>
      </c>
      <c r="AF2308" s="20" t="s">
        <v>68</v>
      </c>
      <c r="AG2308" s="20" t="s">
        <v>20766</v>
      </c>
      <c r="AH2308" s="20"/>
      <c r="AI2308" s="20" t="s">
        <v>20767</v>
      </c>
      <c r="AJ2308" s="20" t="s">
        <v>14283</v>
      </c>
      <c r="AK2308" s="20" t="s">
        <v>14303</v>
      </c>
      <c r="AL2308" s="20" t="s">
        <v>14276</v>
      </c>
      <c r="AM2308" s="20" t="s">
        <v>14910</v>
      </c>
      <c r="AN2308" s="20" t="s">
        <v>105</v>
      </c>
      <c r="AO2308" s="20"/>
    </row>
    <row r="2309" spans="1:41" x14ac:dyDescent="0.2">
      <c r="A2309" s="20" t="s">
        <v>4091</v>
      </c>
      <c r="B2309" s="20" t="s">
        <v>20758</v>
      </c>
      <c r="C2309" s="20" t="s">
        <v>20759</v>
      </c>
      <c r="D2309" s="20" t="s">
        <v>571</v>
      </c>
      <c r="E2309" s="20" t="s">
        <v>4094</v>
      </c>
      <c r="F2309" s="20" t="s">
        <v>4093</v>
      </c>
      <c r="G2309" s="20" t="s">
        <v>20760</v>
      </c>
      <c r="H2309" s="20" t="s">
        <v>110</v>
      </c>
      <c r="I2309" s="20" t="s">
        <v>20761</v>
      </c>
      <c r="J2309" s="20" t="s">
        <v>102</v>
      </c>
      <c r="K2309" s="20" t="s">
        <v>14866</v>
      </c>
      <c r="L2309" s="20" t="s">
        <v>20762</v>
      </c>
      <c r="M2309" s="20"/>
      <c r="N2309" s="20" t="s">
        <v>14889</v>
      </c>
      <c r="O2309" s="20" t="s">
        <v>14772</v>
      </c>
      <c r="P2309" s="20" t="s">
        <v>14735</v>
      </c>
      <c r="Q2309" s="20"/>
      <c r="R2309" s="20"/>
      <c r="S2309" s="20" t="s">
        <v>14283</v>
      </c>
      <c r="T2309" s="20" t="s">
        <v>14762</v>
      </c>
      <c r="U2309" s="20" t="s">
        <v>16811</v>
      </c>
      <c r="V2309" s="20" t="s">
        <v>16538</v>
      </c>
      <c r="W2309" s="20" t="s">
        <v>15328</v>
      </c>
      <c r="X2309" s="20" t="s">
        <v>20788</v>
      </c>
      <c r="Y2309" s="20" t="s">
        <v>69</v>
      </c>
      <c r="Z2309" s="20"/>
      <c r="AA2309" s="20" t="s">
        <v>20764</v>
      </c>
      <c r="AB2309" s="20" t="s">
        <v>68</v>
      </c>
      <c r="AC2309" s="20"/>
      <c r="AD2309" s="20"/>
      <c r="AE2309" s="20" t="s">
        <v>20771</v>
      </c>
      <c r="AF2309" s="20" t="s">
        <v>69</v>
      </c>
      <c r="AG2309" s="20" t="s">
        <v>20772</v>
      </c>
      <c r="AH2309" s="20"/>
      <c r="AI2309" s="20" t="s">
        <v>20767</v>
      </c>
      <c r="AJ2309" s="20" t="s">
        <v>14283</v>
      </c>
      <c r="AK2309" s="20" t="s">
        <v>14303</v>
      </c>
      <c r="AL2309" s="20" t="s">
        <v>14276</v>
      </c>
      <c r="AM2309" s="20" t="s">
        <v>14910</v>
      </c>
      <c r="AN2309" s="20" t="s">
        <v>105</v>
      </c>
      <c r="AO2309" s="20"/>
    </row>
    <row r="2310" spans="1:41" x14ac:dyDescent="0.2">
      <c r="A2310" s="20" t="s">
        <v>4091</v>
      </c>
      <c r="B2310" s="20" t="s">
        <v>20758</v>
      </c>
      <c r="C2310" s="20" t="s">
        <v>20759</v>
      </c>
      <c r="D2310" s="20" t="s">
        <v>571</v>
      </c>
      <c r="E2310" s="20" t="s">
        <v>4094</v>
      </c>
      <c r="F2310" s="20" t="s">
        <v>4093</v>
      </c>
      <c r="G2310" s="20" t="s">
        <v>20760</v>
      </c>
      <c r="H2310" s="20" t="s">
        <v>110</v>
      </c>
      <c r="I2310" s="20" t="s">
        <v>20761</v>
      </c>
      <c r="J2310" s="20" t="s">
        <v>102</v>
      </c>
      <c r="K2310" s="20" t="s">
        <v>14866</v>
      </c>
      <c r="L2310" s="20" t="s">
        <v>20762</v>
      </c>
      <c r="M2310" s="20"/>
      <c r="N2310" s="20" t="s">
        <v>14889</v>
      </c>
      <c r="O2310" s="20" t="s">
        <v>14772</v>
      </c>
      <c r="P2310" s="20" t="s">
        <v>14735</v>
      </c>
      <c r="Q2310" s="20"/>
      <c r="R2310" s="20"/>
      <c r="S2310" s="20" t="s">
        <v>14283</v>
      </c>
      <c r="T2310" s="20" t="s">
        <v>14790</v>
      </c>
      <c r="U2310" s="20" t="s">
        <v>15923</v>
      </c>
      <c r="V2310" s="20" t="s">
        <v>16001</v>
      </c>
      <c r="W2310" s="20" t="s">
        <v>15337</v>
      </c>
      <c r="X2310" s="20" t="s">
        <v>20789</v>
      </c>
      <c r="Y2310" s="20" t="s">
        <v>69</v>
      </c>
      <c r="Z2310" s="20"/>
      <c r="AA2310" s="20" t="s">
        <v>20764</v>
      </c>
      <c r="AB2310" s="20" t="s">
        <v>68</v>
      </c>
      <c r="AC2310" s="20"/>
      <c r="AD2310" s="20"/>
      <c r="AE2310" s="20" t="s">
        <v>20771</v>
      </c>
      <c r="AF2310" s="20" t="s">
        <v>69</v>
      </c>
      <c r="AG2310" s="20" t="s">
        <v>20772</v>
      </c>
      <c r="AH2310" s="20"/>
      <c r="AI2310" s="20" t="s">
        <v>20767</v>
      </c>
      <c r="AJ2310" s="20" t="s">
        <v>14283</v>
      </c>
      <c r="AK2310" s="20" t="s">
        <v>14303</v>
      </c>
      <c r="AL2310" s="20" t="s">
        <v>14276</v>
      </c>
      <c r="AM2310" s="20" t="s">
        <v>14910</v>
      </c>
      <c r="AN2310" s="20" t="s">
        <v>105</v>
      </c>
      <c r="AO2310" s="20"/>
    </row>
    <row r="2311" spans="1:41" x14ac:dyDescent="0.2">
      <c r="A2311" s="20" t="s">
        <v>4091</v>
      </c>
      <c r="B2311" s="20" t="s">
        <v>20758</v>
      </c>
      <c r="C2311" s="20" t="s">
        <v>20759</v>
      </c>
      <c r="D2311" s="20" t="s">
        <v>571</v>
      </c>
      <c r="E2311" s="20" t="s">
        <v>4094</v>
      </c>
      <c r="F2311" s="20" t="s">
        <v>4093</v>
      </c>
      <c r="G2311" s="20" t="s">
        <v>20760</v>
      </c>
      <c r="H2311" s="20" t="s">
        <v>110</v>
      </c>
      <c r="I2311" s="20" t="s">
        <v>20761</v>
      </c>
      <c r="J2311" s="20" t="s">
        <v>102</v>
      </c>
      <c r="K2311" s="20" t="s">
        <v>14866</v>
      </c>
      <c r="L2311" s="20" t="s">
        <v>20762</v>
      </c>
      <c r="M2311" s="20"/>
      <c r="N2311" s="20" t="s">
        <v>14889</v>
      </c>
      <c r="O2311" s="20" t="s">
        <v>14772</v>
      </c>
      <c r="P2311" s="20" t="s">
        <v>14735</v>
      </c>
      <c r="Q2311" s="20"/>
      <c r="R2311" s="20"/>
      <c r="S2311" s="20" t="s">
        <v>14283</v>
      </c>
      <c r="T2311" s="20" t="s">
        <v>14762</v>
      </c>
      <c r="U2311" s="20" t="s">
        <v>14796</v>
      </c>
      <c r="V2311" s="20" t="s">
        <v>15648</v>
      </c>
      <c r="W2311" s="20" t="s">
        <v>18628</v>
      </c>
      <c r="X2311" s="20" t="s">
        <v>20790</v>
      </c>
      <c r="Y2311" s="20" t="s">
        <v>69</v>
      </c>
      <c r="Z2311" s="20"/>
      <c r="AA2311" s="20" t="s">
        <v>20764</v>
      </c>
      <c r="AB2311" s="20" t="s">
        <v>68</v>
      </c>
      <c r="AC2311" s="20"/>
      <c r="AD2311" s="20"/>
      <c r="AE2311" s="20" t="s">
        <v>20791</v>
      </c>
      <c r="AF2311" s="20" t="s">
        <v>69</v>
      </c>
      <c r="AG2311" s="20" t="s">
        <v>20777</v>
      </c>
      <c r="AH2311" s="20"/>
      <c r="AI2311" s="20" t="s">
        <v>20767</v>
      </c>
      <c r="AJ2311" s="20" t="s">
        <v>14283</v>
      </c>
      <c r="AK2311" s="20" t="s">
        <v>14303</v>
      </c>
      <c r="AL2311" s="20" t="s">
        <v>14276</v>
      </c>
      <c r="AM2311" s="20" t="s">
        <v>14910</v>
      </c>
      <c r="AN2311" s="20" t="s">
        <v>105</v>
      </c>
      <c r="AO2311" s="20"/>
    </row>
    <row r="2312" spans="1:41" x14ac:dyDescent="0.2">
      <c r="A2312" s="20" t="s">
        <v>4091</v>
      </c>
      <c r="B2312" s="20" t="s">
        <v>20758</v>
      </c>
      <c r="C2312" s="20" t="s">
        <v>20759</v>
      </c>
      <c r="D2312" s="20" t="s">
        <v>571</v>
      </c>
      <c r="E2312" s="20" t="s">
        <v>4094</v>
      </c>
      <c r="F2312" s="20" t="s">
        <v>4093</v>
      </c>
      <c r="G2312" s="20" t="s">
        <v>20760</v>
      </c>
      <c r="H2312" s="20" t="s">
        <v>110</v>
      </c>
      <c r="I2312" s="20" t="s">
        <v>20761</v>
      </c>
      <c r="J2312" s="20" t="s">
        <v>102</v>
      </c>
      <c r="K2312" s="20" t="s">
        <v>14866</v>
      </c>
      <c r="L2312" s="20" t="s">
        <v>20762</v>
      </c>
      <c r="M2312" s="20"/>
      <c r="N2312" s="20" t="s">
        <v>14889</v>
      </c>
      <c r="O2312" s="20" t="s">
        <v>14772</v>
      </c>
      <c r="P2312" s="20" t="s">
        <v>14735</v>
      </c>
      <c r="Q2312" s="20"/>
      <c r="R2312" s="20"/>
      <c r="S2312" s="20" t="s">
        <v>14283</v>
      </c>
      <c r="T2312" s="20" t="s">
        <v>14790</v>
      </c>
      <c r="U2312" s="20" t="s">
        <v>15548</v>
      </c>
      <c r="V2312" s="20" t="s">
        <v>15671</v>
      </c>
      <c r="W2312" s="20" t="s">
        <v>19435</v>
      </c>
      <c r="X2312" s="20" t="s">
        <v>20792</v>
      </c>
      <c r="Y2312" s="20" t="s">
        <v>69</v>
      </c>
      <c r="Z2312" s="20"/>
      <c r="AA2312" s="20" t="s">
        <v>20764</v>
      </c>
      <c r="AB2312" s="20" t="s">
        <v>68</v>
      </c>
      <c r="AC2312" s="20"/>
      <c r="AD2312" s="20"/>
      <c r="AE2312" s="20" t="s">
        <v>20791</v>
      </c>
      <c r="AF2312" s="20" t="s">
        <v>69</v>
      </c>
      <c r="AG2312" s="20" t="s">
        <v>20777</v>
      </c>
      <c r="AH2312" s="20"/>
      <c r="AI2312" s="20" t="s">
        <v>20767</v>
      </c>
      <c r="AJ2312" s="20" t="s">
        <v>14283</v>
      </c>
      <c r="AK2312" s="20" t="s">
        <v>14303</v>
      </c>
      <c r="AL2312" s="20" t="s">
        <v>14276</v>
      </c>
      <c r="AM2312" s="20" t="s">
        <v>14910</v>
      </c>
      <c r="AN2312" s="20" t="s">
        <v>105</v>
      </c>
      <c r="AO2312" s="20"/>
    </row>
    <row r="2313" spans="1:41" x14ac:dyDescent="0.2">
      <c r="A2313" s="20" t="s">
        <v>4274</v>
      </c>
      <c r="B2313" s="20" t="s">
        <v>20793</v>
      </c>
      <c r="C2313" s="20" t="s">
        <v>20794</v>
      </c>
      <c r="D2313" s="20" t="s">
        <v>419</v>
      </c>
      <c r="E2313" s="20" t="s">
        <v>4277</v>
      </c>
      <c r="F2313" s="20" t="s">
        <v>4276</v>
      </c>
      <c r="G2313" s="20" t="s">
        <v>142</v>
      </c>
      <c r="H2313" s="20" t="s">
        <v>14804</v>
      </c>
      <c r="I2313" s="20" t="s">
        <v>20795</v>
      </c>
      <c r="J2313" s="20" t="s">
        <v>101</v>
      </c>
      <c r="K2313" s="20" t="s">
        <v>14696</v>
      </c>
      <c r="L2313" s="20" t="s">
        <v>20796</v>
      </c>
      <c r="M2313" s="20"/>
      <c r="N2313" s="20" t="s">
        <v>14698</v>
      </c>
      <c r="O2313" s="20" t="s">
        <v>14772</v>
      </c>
      <c r="P2313" s="20" t="s">
        <v>14735</v>
      </c>
      <c r="Q2313" s="20"/>
      <c r="R2313" s="20"/>
      <c r="S2313" s="20" t="s">
        <v>14283</v>
      </c>
      <c r="T2313" s="20" t="s">
        <v>14709</v>
      </c>
      <c r="U2313" s="20" t="s">
        <v>15015</v>
      </c>
      <c r="V2313" s="20" t="s">
        <v>20797</v>
      </c>
      <c r="W2313" s="20"/>
      <c r="X2313" s="20"/>
      <c r="Y2313" s="20" t="s">
        <v>69</v>
      </c>
      <c r="Z2313" s="20"/>
      <c r="AA2313" s="20" t="s">
        <v>20798</v>
      </c>
      <c r="AB2313" s="20" t="s">
        <v>68</v>
      </c>
      <c r="AC2313" s="20"/>
      <c r="AD2313" s="20"/>
      <c r="AE2313" s="20" t="s">
        <v>20799</v>
      </c>
      <c r="AF2313" s="20" t="s">
        <v>68</v>
      </c>
      <c r="AG2313" s="20" t="s">
        <v>20800</v>
      </c>
      <c r="AH2313" s="20"/>
      <c r="AI2313" s="20" t="s">
        <v>20801</v>
      </c>
      <c r="AJ2313" s="20" t="s">
        <v>14283</v>
      </c>
      <c r="AK2313" s="20" t="s">
        <v>14283</v>
      </c>
      <c r="AL2313" s="20" t="s">
        <v>14253</v>
      </c>
      <c r="AM2313" s="20" t="s">
        <v>14910</v>
      </c>
      <c r="AN2313" s="20" t="s">
        <v>105</v>
      </c>
      <c r="AO2313" s="20"/>
    </row>
    <row r="2314" spans="1:41" x14ac:dyDescent="0.2">
      <c r="A2314" s="20" t="s">
        <v>4274</v>
      </c>
      <c r="B2314" s="20" t="s">
        <v>20793</v>
      </c>
      <c r="C2314" s="20" t="s">
        <v>20794</v>
      </c>
      <c r="D2314" s="20" t="s">
        <v>419</v>
      </c>
      <c r="E2314" s="20" t="s">
        <v>4277</v>
      </c>
      <c r="F2314" s="20" t="s">
        <v>4276</v>
      </c>
      <c r="G2314" s="20" t="s">
        <v>142</v>
      </c>
      <c r="H2314" s="20" t="s">
        <v>14804</v>
      </c>
      <c r="I2314" s="20" t="s">
        <v>20795</v>
      </c>
      <c r="J2314" s="20" t="s">
        <v>101</v>
      </c>
      <c r="K2314" s="20" t="s">
        <v>14696</v>
      </c>
      <c r="L2314" s="20" t="s">
        <v>20796</v>
      </c>
      <c r="M2314" s="20"/>
      <c r="N2314" s="20" t="s">
        <v>14746</v>
      </c>
      <c r="O2314" s="20" t="s">
        <v>14772</v>
      </c>
      <c r="P2314" s="20" t="s">
        <v>14735</v>
      </c>
      <c r="Q2314" s="20"/>
      <c r="R2314" s="20"/>
      <c r="S2314" s="20" t="s">
        <v>14283</v>
      </c>
      <c r="T2314" s="20" t="s">
        <v>14709</v>
      </c>
      <c r="U2314" s="20" t="s">
        <v>20802</v>
      </c>
      <c r="V2314" s="20" t="s">
        <v>20803</v>
      </c>
      <c r="W2314" s="20"/>
      <c r="X2314" s="20"/>
      <c r="Y2314" s="20" t="s">
        <v>69</v>
      </c>
      <c r="Z2314" s="20"/>
      <c r="AA2314" s="20" t="s">
        <v>20798</v>
      </c>
      <c r="AB2314" s="20" t="s">
        <v>68</v>
      </c>
      <c r="AC2314" s="20"/>
      <c r="AD2314" s="20"/>
      <c r="AE2314" s="20" t="s">
        <v>20804</v>
      </c>
      <c r="AF2314" s="20" t="s">
        <v>68</v>
      </c>
      <c r="AG2314" s="20" t="s">
        <v>20805</v>
      </c>
      <c r="AH2314" s="20"/>
      <c r="AI2314" s="20" t="s">
        <v>20801</v>
      </c>
      <c r="AJ2314" s="20" t="s">
        <v>14283</v>
      </c>
      <c r="AK2314" s="20" t="s">
        <v>14283</v>
      </c>
      <c r="AL2314" s="20" t="s">
        <v>14253</v>
      </c>
      <c r="AM2314" s="20" t="s">
        <v>14910</v>
      </c>
      <c r="AN2314" s="20" t="s">
        <v>105</v>
      </c>
      <c r="AO2314" s="20"/>
    </row>
    <row r="2315" spans="1:41" x14ac:dyDescent="0.2">
      <c r="A2315" s="20" t="s">
        <v>4274</v>
      </c>
      <c r="B2315" s="20" t="s">
        <v>20793</v>
      </c>
      <c r="C2315" s="20" t="s">
        <v>20794</v>
      </c>
      <c r="D2315" s="20" t="s">
        <v>419</v>
      </c>
      <c r="E2315" s="20" t="s">
        <v>4277</v>
      </c>
      <c r="F2315" s="20" t="s">
        <v>4276</v>
      </c>
      <c r="G2315" s="20" t="s">
        <v>142</v>
      </c>
      <c r="H2315" s="20" t="s">
        <v>14804</v>
      </c>
      <c r="I2315" s="20" t="s">
        <v>20795</v>
      </c>
      <c r="J2315" s="20" t="s">
        <v>101</v>
      </c>
      <c r="K2315" s="20" t="s">
        <v>14696</v>
      </c>
      <c r="L2315" s="20" t="s">
        <v>20796</v>
      </c>
      <c r="M2315" s="20"/>
      <c r="N2315" s="20" t="s">
        <v>14746</v>
      </c>
      <c r="O2315" s="20" t="s">
        <v>14772</v>
      </c>
      <c r="P2315" s="20" t="s">
        <v>14735</v>
      </c>
      <c r="Q2315" s="20"/>
      <c r="R2315" s="20"/>
      <c r="S2315" s="20" t="s">
        <v>14283</v>
      </c>
      <c r="T2315" s="20" t="s">
        <v>14709</v>
      </c>
      <c r="U2315" s="20" t="s">
        <v>20806</v>
      </c>
      <c r="V2315" s="20" t="s">
        <v>20807</v>
      </c>
      <c r="W2315" s="20"/>
      <c r="X2315" s="20"/>
      <c r="Y2315" s="20" t="s">
        <v>69</v>
      </c>
      <c r="Z2315" s="20"/>
      <c r="AA2315" s="20" t="s">
        <v>20798</v>
      </c>
      <c r="AB2315" s="20" t="s">
        <v>68</v>
      </c>
      <c r="AC2315" s="20"/>
      <c r="AD2315" s="20"/>
      <c r="AE2315" s="20" t="s">
        <v>20808</v>
      </c>
      <c r="AF2315" s="20" t="s">
        <v>68</v>
      </c>
      <c r="AG2315" s="20" t="s">
        <v>20809</v>
      </c>
      <c r="AH2315" s="20"/>
      <c r="AI2315" s="20" t="s">
        <v>20801</v>
      </c>
      <c r="AJ2315" s="20" t="s">
        <v>14283</v>
      </c>
      <c r="AK2315" s="20" t="s">
        <v>14283</v>
      </c>
      <c r="AL2315" s="20" t="s">
        <v>14253</v>
      </c>
      <c r="AM2315" s="20" t="s">
        <v>14910</v>
      </c>
      <c r="AN2315" s="20" t="s">
        <v>105</v>
      </c>
      <c r="AO2315" s="20"/>
    </row>
    <row r="2316" spans="1:41" x14ac:dyDescent="0.2">
      <c r="A2316" s="20" t="s">
        <v>4274</v>
      </c>
      <c r="B2316" s="20" t="s">
        <v>20793</v>
      </c>
      <c r="C2316" s="20" t="s">
        <v>20794</v>
      </c>
      <c r="D2316" s="20" t="s">
        <v>419</v>
      </c>
      <c r="E2316" s="20" t="s">
        <v>4277</v>
      </c>
      <c r="F2316" s="20" t="s">
        <v>4276</v>
      </c>
      <c r="G2316" s="20" t="s">
        <v>142</v>
      </c>
      <c r="H2316" s="20" t="s">
        <v>14804</v>
      </c>
      <c r="I2316" s="20" t="s">
        <v>20795</v>
      </c>
      <c r="J2316" s="20" t="s">
        <v>101</v>
      </c>
      <c r="K2316" s="20" t="s">
        <v>14696</v>
      </c>
      <c r="L2316" s="20" t="s">
        <v>20796</v>
      </c>
      <c r="M2316" s="20"/>
      <c r="N2316" s="20" t="s">
        <v>110</v>
      </c>
      <c r="O2316" s="20" t="s">
        <v>14772</v>
      </c>
      <c r="P2316" s="20" t="s">
        <v>14735</v>
      </c>
      <c r="Q2316" s="20"/>
      <c r="R2316" s="20"/>
      <c r="S2316" s="20" t="s">
        <v>14283</v>
      </c>
      <c r="T2316" s="20" t="s">
        <v>14709</v>
      </c>
      <c r="U2316" s="20" t="s">
        <v>20810</v>
      </c>
      <c r="V2316" s="20" t="s">
        <v>20811</v>
      </c>
      <c r="W2316" s="20"/>
      <c r="X2316" s="20"/>
      <c r="Y2316" s="20" t="s">
        <v>69</v>
      </c>
      <c r="Z2316" s="20"/>
      <c r="AA2316" s="20" t="s">
        <v>20798</v>
      </c>
      <c r="AB2316" s="20" t="s">
        <v>68</v>
      </c>
      <c r="AC2316" s="20"/>
      <c r="AD2316" s="20"/>
      <c r="AE2316" s="20" t="s">
        <v>20812</v>
      </c>
      <c r="AF2316" s="20" t="s">
        <v>68</v>
      </c>
      <c r="AG2316" s="20" t="s">
        <v>20813</v>
      </c>
      <c r="AH2316" s="20"/>
      <c r="AI2316" s="20" t="s">
        <v>20801</v>
      </c>
      <c r="AJ2316" s="20" t="s">
        <v>14283</v>
      </c>
      <c r="AK2316" s="20" t="s">
        <v>14283</v>
      </c>
      <c r="AL2316" s="20" t="s">
        <v>14253</v>
      </c>
      <c r="AM2316" s="20" t="s">
        <v>14910</v>
      </c>
      <c r="AN2316" s="20" t="s">
        <v>105</v>
      </c>
      <c r="AO2316" s="20"/>
    </row>
    <row r="2317" spans="1:41" x14ac:dyDescent="0.2">
      <c r="A2317" s="20" t="s">
        <v>4274</v>
      </c>
      <c r="B2317" s="20" t="s">
        <v>20793</v>
      </c>
      <c r="C2317" s="20" t="s">
        <v>20794</v>
      </c>
      <c r="D2317" s="20" t="s">
        <v>419</v>
      </c>
      <c r="E2317" s="20" t="s">
        <v>4277</v>
      </c>
      <c r="F2317" s="20" t="s">
        <v>4276</v>
      </c>
      <c r="G2317" s="20" t="s">
        <v>142</v>
      </c>
      <c r="H2317" s="20" t="s">
        <v>14804</v>
      </c>
      <c r="I2317" s="20" t="s">
        <v>20795</v>
      </c>
      <c r="J2317" s="20" t="s">
        <v>101</v>
      </c>
      <c r="K2317" s="20" t="s">
        <v>14696</v>
      </c>
      <c r="L2317" s="20" t="s">
        <v>20796</v>
      </c>
      <c r="M2317" s="20"/>
      <c r="N2317" s="20" t="s">
        <v>110</v>
      </c>
      <c r="O2317" s="20" t="s">
        <v>14772</v>
      </c>
      <c r="P2317" s="20" t="s">
        <v>14735</v>
      </c>
      <c r="Q2317" s="20"/>
      <c r="R2317" s="20"/>
      <c r="S2317" s="20" t="s">
        <v>14283</v>
      </c>
      <c r="T2317" s="20" t="s">
        <v>14709</v>
      </c>
      <c r="U2317" s="20" t="s">
        <v>15052</v>
      </c>
      <c r="V2317" s="20" t="s">
        <v>20814</v>
      </c>
      <c r="W2317" s="20"/>
      <c r="X2317" s="20"/>
      <c r="Y2317" s="20" t="s">
        <v>69</v>
      </c>
      <c r="Z2317" s="20"/>
      <c r="AA2317" s="20" t="s">
        <v>20798</v>
      </c>
      <c r="AB2317" s="20" t="s">
        <v>68</v>
      </c>
      <c r="AC2317" s="20"/>
      <c r="AD2317" s="20"/>
      <c r="AE2317" s="20" t="s">
        <v>20815</v>
      </c>
      <c r="AF2317" s="20" t="s">
        <v>68</v>
      </c>
      <c r="AG2317" s="20" t="s">
        <v>20816</v>
      </c>
      <c r="AH2317" s="20"/>
      <c r="AI2317" s="20" t="s">
        <v>20801</v>
      </c>
      <c r="AJ2317" s="20" t="s">
        <v>14283</v>
      </c>
      <c r="AK2317" s="20" t="s">
        <v>14283</v>
      </c>
      <c r="AL2317" s="20" t="s">
        <v>14253</v>
      </c>
      <c r="AM2317" s="20" t="s">
        <v>14910</v>
      </c>
      <c r="AN2317" s="20" t="s">
        <v>105</v>
      </c>
      <c r="AO2317" s="20"/>
    </row>
    <row r="2318" spans="1:41" x14ac:dyDescent="0.2">
      <c r="A2318" s="20" t="s">
        <v>4297</v>
      </c>
      <c r="B2318" s="20" t="s">
        <v>20817</v>
      </c>
      <c r="C2318" s="20" t="s">
        <v>17054</v>
      </c>
      <c r="D2318" s="20" t="s">
        <v>445</v>
      </c>
      <c r="E2318" s="20" t="s">
        <v>4299</v>
      </c>
      <c r="F2318" s="20" t="s">
        <v>1228</v>
      </c>
      <c r="G2318" s="20" t="s">
        <v>18665</v>
      </c>
      <c r="H2318" s="20" t="s">
        <v>14694</v>
      </c>
      <c r="I2318" s="20" t="s">
        <v>20818</v>
      </c>
      <c r="J2318" s="20" t="s">
        <v>101</v>
      </c>
      <c r="K2318" s="20" t="s">
        <v>14696</v>
      </c>
      <c r="L2318" s="20" t="s">
        <v>14868</v>
      </c>
      <c r="M2318" s="20"/>
      <c r="N2318" s="20" t="s">
        <v>14698</v>
      </c>
      <c r="O2318" s="20" t="s">
        <v>14761</v>
      </c>
      <c r="P2318" s="20" t="s">
        <v>14700</v>
      </c>
      <c r="Q2318" s="20"/>
      <c r="R2318" s="20"/>
      <c r="S2318" s="20" t="s">
        <v>14276</v>
      </c>
      <c r="T2318" s="20" t="s">
        <v>20819</v>
      </c>
      <c r="U2318" s="20" t="s">
        <v>14962</v>
      </c>
      <c r="V2318" s="20" t="s">
        <v>20820</v>
      </c>
      <c r="W2318" s="20" t="s">
        <v>15590</v>
      </c>
      <c r="X2318" s="20" t="s">
        <v>20821</v>
      </c>
      <c r="Y2318" s="20" t="s">
        <v>68</v>
      </c>
      <c r="Z2318" s="20"/>
      <c r="AA2318" s="20" t="s">
        <v>20822</v>
      </c>
      <c r="AB2318" s="20" t="s">
        <v>69</v>
      </c>
      <c r="AC2318" s="20" t="s">
        <v>68</v>
      </c>
      <c r="AD2318" s="20" t="s">
        <v>68</v>
      </c>
      <c r="AE2318" s="20" t="s">
        <v>20823</v>
      </c>
      <c r="AF2318" s="20" t="s">
        <v>68</v>
      </c>
      <c r="AG2318" s="20" t="s">
        <v>20824</v>
      </c>
      <c r="AH2318" s="20"/>
      <c r="AI2318" s="20" t="s">
        <v>14887</v>
      </c>
      <c r="AJ2318" s="20" t="s">
        <v>14276</v>
      </c>
      <c r="AK2318" s="20" t="s">
        <v>14276</v>
      </c>
      <c r="AL2318" s="20" t="s">
        <v>14276</v>
      </c>
      <c r="AM2318" s="20"/>
      <c r="AN2318" s="20" t="s">
        <v>110</v>
      </c>
      <c r="AO2318" s="20"/>
    </row>
    <row r="2319" spans="1:41" x14ac:dyDescent="0.2">
      <c r="A2319" s="20" t="s">
        <v>4297</v>
      </c>
      <c r="B2319" s="20" t="s">
        <v>20817</v>
      </c>
      <c r="C2319" s="20" t="s">
        <v>17054</v>
      </c>
      <c r="D2319" s="20" t="s">
        <v>445</v>
      </c>
      <c r="E2319" s="20" t="s">
        <v>4299</v>
      </c>
      <c r="F2319" s="20" t="s">
        <v>1228</v>
      </c>
      <c r="G2319" s="20" t="s">
        <v>18665</v>
      </c>
      <c r="H2319" s="20" t="s">
        <v>14694</v>
      </c>
      <c r="I2319" s="20" t="s">
        <v>20818</v>
      </c>
      <c r="J2319" s="20" t="s">
        <v>101</v>
      </c>
      <c r="K2319" s="20" t="s">
        <v>14696</v>
      </c>
      <c r="L2319" s="20" t="s">
        <v>14868</v>
      </c>
      <c r="M2319" s="20"/>
      <c r="N2319" s="20" t="s">
        <v>14698</v>
      </c>
      <c r="O2319" s="20" t="s">
        <v>15195</v>
      </c>
      <c r="P2319" s="20" t="s">
        <v>14700</v>
      </c>
      <c r="Q2319" s="20"/>
      <c r="R2319" s="20"/>
      <c r="S2319" s="20" t="s">
        <v>14276</v>
      </c>
      <c r="T2319" s="20" t="s">
        <v>20819</v>
      </c>
      <c r="U2319" s="20" t="s">
        <v>14962</v>
      </c>
      <c r="V2319" s="20" t="s">
        <v>20825</v>
      </c>
      <c r="W2319" s="20" t="s">
        <v>15590</v>
      </c>
      <c r="X2319" s="20" t="s">
        <v>20826</v>
      </c>
      <c r="Y2319" s="20" t="s">
        <v>68</v>
      </c>
      <c r="Z2319" s="20"/>
      <c r="AA2319" s="20" t="s">
        <v>20822</v>
      </c>
      <c r="AB2319" s="20" t="s">
        <v>69</v>
      </c>
      <c r="AC2319" s="20" t="s">
        <v>68</v>
      </c>
      <c r="AD2319" s="20" t="s">
        <v>68</v>
      </c>
      <c r="AE2319" s="20" t="s">
        <v>20823</v>
      </c>
      <c r="AF2319" s="20" t="s">
        <v>69</v>
      </c>
      <c r="AG2319" s="20" t="s">
        <v>20827</v>
      </c>
      <c r="AH2319" s="20"/>
      <c r="AI2319" s="20" t="s">
        <v>14887</v>
      </c>
      <c r="AJ2319" s="20" t="s">
        <v>14276</v>
      </c>
      <c r="AK2319" s="20" t="s">
        <v>14276</v>
      </c>
      <c r="AL2319" s="20" t="s">
        <v>14276</v>
      </c>
      <c r="AM2319" s="20" t="s">
        <v>15199</v>
      </c>
      <c r="AN2319" s="20" t="s">
        <v>110</v>
      </c>
      <c r="AO2319" s="20"/>
    </row>
    <row r="2320" spans="1:41" x14ac:dyDescent="0.2">
      <c r="A2320" s="20" t="s">
        <v>4305</v>
      </c>
      <c r="B2320" s="20" t="s">
        <v>20828</v>
      </c>
      <c r="C2320" s="20" t="s">
        <v>20829</v>
      </c>
      <c r="D2320" s="20" t="s">
        <v>375</v>
      </c>
      <c r="E2320" s="20" t="s">
        <v>4307</v>
      </c>
      <c r="F2320" s="20" t="s">
        <v>475</v>
      </c>
      <c r="G2320" s="20" t="s">
        <v>117</v>
      </c>
      <c r="H2320" s="20" t="s">
        <v>15216</v>
      </c>
      <c r="I2320" s="20" t="s">
        <v>20830</v>
      </c>
      <c r="J2320" s="20" t="s">
        <v>101</v>
      </c>
      <c r="K2320" s="20" t="s">
        <v>14696</v>
      </c>
      <c r="L2320" s="20"/>
      <c r="M2320" s="20" t="s">
        <v>17417</v>
      </c>
      <c r="N2320" s="20" t="s">
        <v>14698</v>
      </c>
      <c r="O2320" s="20" t="s">
        <v>14772</v>
      </c>
      <c r="P2320" s="20" t="s">
        <v>14700</v>
      </c>
      <c r="Q2320" s="20"/>
      <c r="R2320" s="20"/>
      <c r="S2320" s="20" t="s">
        <v>14276</v>
      </c>
      <c r="T2320" s="20" t="s">
        <v>14846</v>
      </c>
      <c r="U2320" s="20" t="s">
        <v>20831</v>
      </c>
      <c r="V2320" s="20" t="s">
        <v>20832</v>
      </c>
      <c r="W2320" s="20"/>
      <c r="X2320" s="20"/>
      <c r="Y2320" s="20" t="s">
        <v>69</v>
      </c>
      <c r="Z2320" s="20"/>
      <c r="AA2320" s="20" t="s">
        <v>14844</v>
      </c>
      <c r="AB2320" s="20" t="s">
        <v>69</v>
      </c>
      <c r="AC2320" s="20"/>
      <c r="AD2320" s="20"/>
      <c r="AE2320" s="20" t="s">
        <v>20833</v>
      </c>
      <c r="AF2320" s="20" t="s">
        <v>68</v>
      </c>
      <c r="AG2320" s="20" t="s">
        <v>14698</v>
      </c>
      <c r="AH2320" s="20"/>
      <c r="AI2320" s="20" t="s">
        <v>14887</v>
      </c>
      <c r="AJ2320" s="20" t="s">
        <v>14276</v>
      </c>
      <c r="AK2320" s="20" t="s">
        <v>14229</v>
      </c>
      <c r="AL2320" s="20"/>
      <c r="AM2320" s="20" t="s">
        <v>14910</v>
      </c>
      <c r="AN2320" s="20" t="s">
        <v>105</v>
      </c>
      <c r="AO2320" s="20"/>
    </row>
    <row r="2321" spans="1:41" x14ac:dyDescent="0.2">
      <c r="A2321" s="20" t="s">
        <v>4305</v>
      </c>
      <c r="B2321" s="20" t="s">
        <v>20828</v>
      </c>
      <c r="C2321" s="20" t="s">
        <v>20829</v>
      </c>
      <c r="D2321" s="20" t="s">
        <v>375</v>
      </c>
      <c r="E2321" s="20" t="s">
        <v>4307</v>
      </c>
      <c r="F2321" s="20" t="s">
        <v>475</v>
      </c>
      <c r="G2321" s="20" t="s">
        <v>117</v>
      </c>
      <c r="H2321" s="20" t="s">
        <v>15216</v>
      </c>
      <c r="I2321" s="20" t="s">
        <v>20830</v>
      </c>
      <c r="J2321" s="20" t="s">
        <v>101</v>
      </c>
      <c r="K2321" s="20" t="s">
        <v>14696</v>
      </c>
      <c r="L2321" s="20"/>
      <c r="M2321" s="20" t="s">
        <v>17417</v>
      </c>
      <c r="N2321" s="20" t="s">
        <v>14698</v>
      </c>
      <c r="O2321" s="20" t="s">
        <v>14772</v>
      </c>
      <c r="P2321" s="20" t="s">
        <v>14700</v>
      </c>
      <c r="Q2321" s="20"/>
      <c r="R2321" s="20"/>
      <c r="S2321" s="20" t="s">
        <v>14276</v>
      </c>
      <c r="T2321" s="20" t="s">
        <v>14709</v>
      </c>
      <c r="U2321" s="20" t="s">
        <v>20834</v>
      </c>
      <c r="V2321" s="20" t="s">
        <v>20835</v>
      </c>
      <c r="W2321" s="20"/>
      <c r="X2321" s="20"/>
      <c r="Y2321" s="20" t="s">
        <v>69</v>
      </c>
      <c r="Z2321" s="20"/>
      <c r="AA2321" s="20" t="s">
        <v>14844</v>
      </c>
      <c r="AB2321" s="20" t="s">
        <v>69</v>
      </c>
      <c r="AC2321" s="20"/>
      <c r="AD2321" s="20"/>
      <c r="AE2321" s="20" t="s">
        <v>20833</v>
      </c>
      <c r="AF2321" s="20" t="s">
        <v>68</v>
      </c>
      <c r="AG2321" s="20" t="s">
        <v>14698</v>
      </c>
      <c r="AH2321" s="20"/>
      <c r="AI2321" s="20" t="s">
        <v>14887</v>
      </c>
      <c r="AJ2321" s="20" t="s">
        <v>14276</v>
      </c>
      <c r="AK2321" s="20" t="s">
        <v>14229</v>
      </c>
      <c r="AL2321" s="20"/>
      <c r="AM2321" s="20" t="s">
        <v>14910</v>
      </c>
      <c r="AN2321" s="20" t="s">
        <v>105</v>
      </c>
      <c r="AO2321" s="20"/>
    </row>
    <row r="2322" spans="1:41" x14ac:dyDescent="0.2">
      <c r="A2322" s="20" t="s">
        <v>4305</v>
      </c>
      <c r="B2322" s="20" t="s">
        <v>20828</v>
      </c>
      <c r="C2322" s="20" t="s">
        <v>20829</v>
      </c>
      <c r="D2322" s="20" t="s">
        <v>375</v>
      </c>
      <c r="E2322" s="20" t="s">
        <v>4307</v>
      </c>
      <c r="F2322" s="20" t="s">
        <v>475</v>
      </c>
      <c r="G2322" s="20" t="s">
        <v>117</v>
      </c>
      <c r="H2322" s="20" t="s">
        <v>15216</v>
      </c>
      <c r="I2322" s="20" t="s">
        <v>20830</v>
      </c>
      <c r="J2322" s="20" t="s">
        <v>101</v>
      </c>
      <c r="K2322" s="20" t="s">
        <v>14696</v>
      </c>
      <c r="L2322" s="20"/>
      <c r="M2322" s="20" t="s">
        <v>17417</v>
      </c>
      <c r="N2322" s="20" t="s">
        <v>110</v>
      </c>
      <c r="O2322" s="20" t="s">
        <v>14772</v>
      </c>
      <c r="P2322" s="20" t="s">
        <v>14700</v>
      </c>
      <c r="Q2322" s="20"/>
      <c r="R2322" s="20"/>
      <c r="S2322" s="20" t="s">
        <v>14276</v>
      </c>
      <c r="T2322" s="20" t="s">
        <v>14846</v>
      </c>
      <c r="U2322" s="20" t="s">
        <v>20836</v>
      </c>
      <c r="V2322" s="20" t="s">
        <v>20837</v>
      </c>
      <c r="W2322" s="20"/>
      <c r="X2322" s="20"/>
      <c r="Y2322" s="20" t="s">
        <v>69</v>
      </c>
      <c r="Z2322" s="20"/>
      <c r="AA2322" s="20" t="s">
        <v>14844</v>
      </c>
      <c r="AB2322" s="20" t="s">
        <v>69</v>
      </c>
      <c r="AC2322" s="20"/>
      <c r="AD2322" s="20"/>
      <c r="AE2322" s="20" t="s">
        <v>20833</v>
      </c>
      <c r="AF2322" s="20" t="s">
        <v>68</v>
      </c>
      <c r="AG2322" s="20" t="s">
        <v>20838</v>
      </c>
      <c r="AH2322" s="20"/>
      <c r="AI2322" s="20" t="s">
        <v>14887</v>
      </c>
      <c r="AJ2322" s="20" t="s">
        <v>14276</v>
      </c>
      <c r="AK2322" s="20" t="s">
        <v>14229</v>
      </c>
      <c r="AL2322" s="20"/>
      <c r="AM2322" s="20" t="s">
        <v>14910</v>
      </c>
      <c r="AN2322" s="20" t="s">
        <v>105</v>
      </c>
      <c r="AO2322" s="20"/>
    </row>
    <row r="2323" spans="1:41" x14ac:dyDescent="0.2">
      <c r="A2323" s="20" t="s">
        <v>4305</v>
      </c>
      <c r="B2323" s="20" t="s">
        <v>20828</v>
      </c>
      <c r="C2323" s="20" t="s">
        <v>20829</v>
      </c>
      <c r="D2323" s="20" t="s">
        <v>375</v>
      </c>
      <c r="E2323" s="20" t="s">
        <v>4307</v>
      </c>
      <c r="F2323" s="20" t="s">
        <v>475</v>
      </c>
      <c r="G2323" s="20" t="s">
        <v>117</v>
      </c>
      <c r="H2323" s="20" t="s">
        <v>15216</v>
      </c>
      <c r="I2323" s="20" t="s">
        <v>20830</v>
      </c>
      <c r="J2323" s="20" t="s">
        <v>101</v>
      </c>
      <c r="K2323" s="20" t="s">
        <v>14696</v>
      </c>
      <c r="L2323" s="20"/>
      <c r="M2323" s="20" t="s">
        <v>17417</v>
      </c>
      <c r="N2323" s="20" t="s">
        <v>110</v>
      </c>
      <c r="O2323" s="20" t="s">
        <v>14772</v>
      </c>
      <c r="P2323" s="20" t="s">
        <v>14700</v>
      </c>
      <c r="Q2323" s="20"/>
      <c r="R2323" s="20"/>
      <c r="S2323" s="20" t="s">
        <v>14276</v>
      </c>
      <c r="T2323" s="20" t="s">
        <v>14709</v>
      </c>
      <c r="U2323" s="20" t="s">
        <v>20839</v>
      </c>
      <c r="V2323" s="20" t="s">
        <v>20840</v>
      </c>
      <c r="W2323" s="20"/>
      <c r="X2323" s="20"/>
      <c r="Y2323" s="20" t="s">
        <v>69</v>
      </c>
      <c r="Z2323" s="20"/>
      <c r="AA2323" s="20" t="s">
        <v>14844</v>
      </c>
      <c r="AB2323" s="20" t="s">
        <v>69</v>
      </c>
      <c r="AC2323" s="20"/>
      <c r="AD2323" s="20"/>
      <c r="AE2323" s="20" t="s">
        <v>20833</v>
      </c>
      <c r="AF2323" s="20" t="s">
        <v>68</v>
      </c>
      <c r="AG2323" s="20" t="s">
        <v>20838</v>
      </c>
      <c r="AH2323" s="20"/>
      <c r="AI2323" s="20" t="s">
        <v>14887</v>
      </c>
      <c r="AJ2323" s="20" t="s">
        <v>14276</v>
      </c>
      <c r="AK2323" s="20" t="s">
        <v>14229</v>
      </c>
      <c r="AL2323" s="20"/>
      <c r="AM2323" s="20" t="s">
        <v>14910</v>
      </c>
      <c r="AN2323" s="20" t="s">
        <v>105</v>
      </c>
      <c r="AO2323" s="20"/>
    </row>
    <row r="2324" spans="1:41" x14ac:dyDescent="0.2">
      <c r="A2324" s="20" t="s">
        <v>4305</v>
      </c>
      <c r="B2324" s="20" t="s">
        <v>20828</v>
      </c>
      <c r="C2324" s="20" t="s">
        <v>20829</v>
      </c>
      <c r="D2324" s="20" t="s">
        <v>375</v>
      </c>
      <c r="E2324" s="20" t="s">
        <v>4307</v>
      </c>
      <c r="F2324" s="20" t="s">
        <v>475</v>
      </c>
      <c r="G2324" s="20" t="s">
        <v>117</v>
      </c>
      <c r="H2324" s="20" t="s">
        <v>15216</v>
      </c>
      <c r="I2324" s="20" t="s">
        <v>20841</v>
      </c>
      <c r="J2324" s="20" t="s">
        <v>101</v>
      </c>
      <c r="K2324" s="20" t="s">
        <v>14696</v>
      </c>
      <c r="L2324" s="20"/>
      <c r="M2324" s="20" t="s">
        <v>17417</v>
      </c>
      <c r="N2324" s="20" t="s">
        <v>14698</v>
      </c>
      <c r="O2324" s="20" t="s">
        <v>14772</v>
      </c>
      <c r="P2324" s="20" t="s">
        <v>14700</v>
      </c>
      <c r="Q2324" s="20"/>
      <c r="R2324" s="20"/>
      <c r="S2324" s="20" t="s">
        <v>14276</v>
      </c>
      <c r="T2324" s="20" t="s">
        <v>14846</v>
      </c>
      <c r="U2324" s="20" t="s">
        <v>14777</v>
      </c>
      <c r="V2324" s="20" t="s">
        <v>15367</v>
      </c>
      <c r="W2324" s="20"/>
      <c r="X2324" s="20"/>
      <c r="Y2324" s="20" t="s">
        <v>69</v>
      </c>
      <c r="Z2324" s="20"/>
      <c r="AA2324" s="20" t="s">
        <v>14844</v>
      </c>
      <c r="AB2324" s="20" t="s">
        <v>69</v>
      </c>
      <c r="AC2324" s="20"/>
      <c r="AD2324" s="20"/>
      <c r="AE2324" s="20" t="s">
        <v>20833</v>
      </c>
      <c r="AF2324" s="20" t="s">
        <v>68</v>
      </c>
      <c r="AG2324" s="20" t="s">
        <v>14698</v>
      </c>
      <c r="AH2324" s="20"/>
      <c r="AI2324" s="20" t="s">
        <v>14887</v>
      </c>
      <c r="AJ2324" s="20" t="s">
        <v>14276</v>
      </c>
      <c r="AK2324" s="20" t="s">
        <v>14229</v>
      </c>
      <c r="AL2324" s="20"/>
      <c r="AM2324" s="20" t="s">
        <v>14910</v>
      </c>
      <c r="AN2324" s="20" t="s">
        <v>105</v>
      </c>
      <c r="AO2324" s="20"/>
    </row>
    <row r="2325" spans="1:41" x14ac:dyDescent="0.2">
      <c r="A2325" s="20" t="s">
        <v>4305</v>
      </c>
      <c r="B2325" s="20" t="s">
        <v>20828</v>
      </c>
      <c r="C2325" s="20" t="s">
        <v>20829</v>
      </c>
      <c r="D2325" s="20" t="s">
        <v>375</v>
      </c>
      <c r="E2325" s="20" t="s">
        <v>4307</v>
      </c>
      <c r="F2325" s="20" t="s">
        <v>475</v>
      </c>
      <c r="G2325" s="20" t="s">
        <v>117</v>
      </c>
      <c r="H2325" s="20" t="s">
        <v>15216</v>
      </c>
      <c r="I2325" s="20" t="s">
        <v>20841</v>
      </c>
      <c r="J2325" s="20" t="s">
        <v>101</v>
      </c>
      <c r="K2325" s="20" t="s">
        <v>14696</v>
      </c>
      <c r="L2325" s="20"/>
      <c r="M2325" s="20" t="s">
        <v>17417</v>
      </c>
      <c r="N2325" s="20" t="s">
        <v>14698</v>
      </c>
      <c r="O2325" s="20" t="s">
        <v>14772</v>
      </c>
      <c r="P2325" s="20" t="s">
        <v>14700</v>
      </c>
      <c r="Q2325" s="20"/>
      <c r="R2325" s="20"/>
      <c r="S2325" s="20" t="s">
        <v>14276</v>
      </c>
      <c r="T2325" s="20" t="s">
        <v>14709</v>
      </c>
      <c r="U2325" s="20" t="s">
        <v>20842</v>
      </c>
      <c r="V2325" s="20" t="s">
        <v>20843</v>
      </c>
      <c r="W2325" s="20"/>
      <c r="X2325" s="20"/>
      <c r="Y2325" s="20" t="s">
        <v>69</v>
      </c>
      <c r="Z2325" s="20"/>
      <c r="AA2325" s="20" t="s">
        <v>14844</v>
      </c>
      <c r="AB2325" s="20" t="s">
        <v>69</v>
      </c>
      <c r="AC2325" s="20"/>
      <c r="AD2325" s="20"/>
      <c r="AE2325" s="20" t="s">
        <v>20833</v>
      </c>
      <c r="AF2325" s="20" t="s">
        <v>68</v>
      </c>
      <c r="AG2325" s="20" t="s">
        <v>14698</v>
      </c>
      <c r="AH2325" s="20"/>
      <c r="AI2325" s="20" t="s">
        <v>14887</v>
      </c>
      <c r="AJ2325" s="20" t="s">
        <v>14276</v>
      </c>
      <c r="AK2325" s="20" t="s">
        <v>14229</v>
      </c>
      <c r="AL2325" s="20"/>
      <c r="AM2325" s="20" t="s">
        <v>14910</v>
      </c>
      <c r="AN2325" s="20" t="s">
        <v>105</v>
      </c>
      <c r="AO2325" s="20"/>
    </row>
    <row r="2326" spans="1:41" x14ac:dyDescent="0.2">
      <c r="A2326" s="20" t="s">
        <v>4305</v>
      </c>
      <c r="B2326" s="20" t="s">
        <v>20828</v>
      </c>
      <c r="C2326" s="20" t="s">
        <v>20829</v>
      </c>
      <c r="D2326" s="20" t="s">
        <v>375</v>
      </c>
      <c r="E2326" s="20" t="s">
        <v>4307</v>
      </c>
      <c r="F2326" s="20" t="s">
        <v>475</v>
      </c>
      <c r="G2326" s="20" t="s">
        <v>117</v>
      </c>
      <c r="H2326" s="20" t="s">
        <v>15216</v>
      </c>
      <c r="I2326" s="20" t="s">
        <v>20841</v>
      </c>
      <c r="J2326" s="20" t="s">
        <v>101</v>
      </c>
      <c r="K2326" s="20" t="s">
        <v>14696</v>
      </c>
      <c r="L2326" s="20"/>
      <c r="M2326" s="20" t="s">
        <v>17417</v>
      </c>
      <c r="N2326" s="20" t="s">
        <v>110</v>
      </c>
      <c r="O2326" s="20" t="s">
        <v>14772</v>
      </c>
      <c r="P2326" s="20" t="s">
        <v>14700</v>
      </c>
      <c r="Q2326" s="20"/>
      <c r="R2326" s="20"/>
      <c r="S2326" s="20" t="s">
        <v>14276</v>
      </c>
      <c r="T2326" s="20" t="s">
        <v>14846</v>
      </c>
      <c r="U2326" s="20" t="s">
        <v>20623</v>
      </c>
      <c r="V2326" s="20" t="s">
        <v>20844</v>
      </c>
      <c r="W2326" s="20"/>
      <c r="X2326" s="20"/>
      <c r="Y2326" s="20" t="s">
        <v>69</v>
      </c>
      <c r="Z2326" s="20"/>
      <c r="AA2326" s="20" t="s">
        <v>14844</v>
      </c>
      <c r="AB2326" s="20" t="s">
        <v>69</v>
      </c>
      <c r="AC2326" s="20"/>
      <c r="AD2326" s="20"/>
      <c r="AE2326" s="20" t="s">
        <v>20833</v>
      </c>
      <c r="AF2326" s="20" t="s">
        <v>68</v>
      </c>
      <c r="AG2326" s="20" t="s">
        <v>20838</v>
      </c>
      <c r="AH2326" s="20"/>
      <c r="AI2326" s="20" t="s">
        <v>14887</v>
      </c>
      <c r="AJ2326" s="20" t="s">
        <v>14276</v>
      </c>
      <c r="AK2326" s="20" t="s">
        <v>14229</v>
      </c>
      <c r="AL2326" s="20"/>
      <c r="AM2326" s="20" t="s">
        <v>14910</v>
      </c>
      <c r="AN2326" s="20" t="s">
        <v>105</v>
      </c>
      <c r="AO2326" s="20"/>
    </row>
    <row r="2327" spans="1:41" x14ac:dyDescent="0.2">
      <c r="A2327" s="20" t="s">
        <v>4305</v>
      </c>
      <c r="B2327" s="20" t="s">
        <v>20828</v>
      </c>
      <c r="C2327" s="20" t="s">
        <v>20829</v>
      </c>
      <c r="D2327" s="20" t="s">
        <v>375</v>
      </c>
      <c r="E2327" s="20" t="s">
        <v>4307</v>
      </c>
      <c r="F2327" s="20" t="s">
        <v>475</v>
      </c>
      <c r="G2327" s="20" t="s">
        <v>117</v>
      </c>
      <c r="H2327" s="20" t="s">
        <v>15216</v>
      </c>
      <c r="I2327" s="20" t="s">
        <v>20841</v>
      </c>
      <c r="J2327" s="20" t="s">
        <v>101</v>
      </c>
      <c r="K2327" s="20" t="s">
        <v>14696</v>
      </c>
      <c r="L2327" s="20"/>
      <c r="M2327" s="20" t="s">
        <v>17417</v>
      </c>
      <c r="N2327" s="20" t="s">
        <v>110</v>
      </c>
      <c r="O2327" s="20" t="s">
        <v>14772</v>
      </c>
      <c r="P2327" s="20" t="s">
        <v>14700</v>
      </c>
      <c r="Q2327" s="20"/>
      <c r="R2327" s="20"/>
      <c r="S2327" s="20" t="s">
        <v>14276</v>
      </c>
      <c r="T2327" s="20" t="s">
        <v>14709</v>
      </c>
      <c r="U2327" s="20" t="s">
        <v>17080</v>
      </c>
      <c r="V2327" s="20" t="s">
        <v>20845</v>
      </c>
      <c r="W2327" s="20"/>
      <c r="X2327" s="20"/>
      <c r="Y2327" s="20" t="s">
        <v>69</v>
      </c>
      <c r="Z2327" s="20"/>
      <c r="AA2327" s="20" t="s">
        <v>14844</v>
      </c>
      <c r="AB2327" s="20" t="s">
        <v>69</v>
      </c>
      <c r="AC2327" s="20"/>
      <c r="AD2327" s="20"/>
      <c r="AE2327" s="20" t="s">
        <v>20833</v>
      </c>
      <c r="AF2327" s="20" t="s">
        <v>68</v>
      </c>
      <c r="AG2327" s="20" t="s">
        <v>20838</v>
      </c>
      <c r="AH2327" s="20"/>
      <c r="AI2327" s="20" t="s">
        <v>14887</v>
      </c>
      <c r="AJ2327" s="20" t="s">
        <v>14276</v>
      </c>
      <c r="AK2327" s="20" t="s">
        <v>14229</v>
      </c>
      <c r="AL2327" s="20"/>
      <c r="AM2327" s="20" t="s">
        <v>14910</v>
      </c>
      <c r="AN2327" s="20" t="s">
        <v>105</v>
      </c>
      <c r="AO2327" s="20"/>
    </row>
    <row r="2328" spans="1:41" x14ac:dyDescent="0.2">
      <c r="A2328" s="20" t="s">
        <v>4358</v>
      </c>
      <c r="B2328" s="20" t="s">
        <v>20846</v>
      </c>
      <c r="C2328" s="20" t="s">
        <v>20847</v>
      </c>
      <c r="D2328" s="20" t="s">
        <v>391</v>
      </c>
      <c r="E2328" s="20" t="s">
        <v>4360</v>
      </c>
      <c r="F2328" s="20" t="s">
        <v>542</v>
      </c>
      <c r="G2328" s="20" t="s">
        <v>123</v>
      </c>
      <c r="H2328" s="20" t="s">
        <v>110</v>
      </c>
      <c r="I2328" s="20" t="s">
        <v>20848</v>
      </c>
      <c r="J2328" s="20" t="s">
        <v>101</v>
      </c>
      <c r="K2328" s="20" t="s">
        <v>14696</v>
      </c>
      <c r="L2328" s="20"/>
      <c r="M2328" s="20"/>
      <c r="N2328" s="20" t="s">
        <v>14698</v>
      </c>
      <c r="O2328" s="20" t="s">
        <v>14772</v>
      </c>
      <c r="P2328" s="20" t="s">
        <v>14700</v>
      </c>
      <c r="Q2328" s="20"/>
      <c r="R2328" s="20"/>
      <c r="S2328" s="20" t="s">
        <v>14276</v>
      </c>
      <c r="T2328" s="20" t="s">
        <v>14709</v>
      </c>
      <c r="U2328" s="20" t="s">
        <v>15387</v>
      </c>
      <c r="V2328" s="20" t="s">
        <v>20849</v>
      </c>
      <c r="W2328" s="20"/>
      <c r="X2328" s="20" t="s">
        <v>20850</v>
      </c>
      <c r="Y2328" s="20" t="s">
        <v>69</v>
      </c>
      <c r="Z2328" s="20"/>
      <c r="AA2328" s="20" t="s">
        <v>20851</v>
      </c>
      <c r="AB2328" s="20" t="s">
        <v>69</v>
      </c>
      <c r="AC2328" s="20" t="s">
        <v>68</v>
      </c>
      <c r="AD2328" s="20" t="s">
        <v>68</v>
      </c>
      <c r="AE2328" s="20" t="s">
        <v>20852</v>
      </c>
      <c r="AF2328" s="20" t="s">
        <v>68</v>
      </c>
      <c r="AG2328" s="20" t="s">
        <v>20853</v>
      </c>
      <c r="AH2328" s="20"/>
      <c r="AI2328" s="20" t="s">
        <v>20854</v>
      </c>
      <c r="AJ2328" s="20" t="s">
        <v>14276</v>
      </c>
      <c r="AK2328" s="20" t="s">
        <v>14283</v>
      </c>
      <c r="AL2328" s="20"/>
      <c r="AM2328" s="20" t="s">
        <v>14910</v>
      </c>
      <c r="AN2328" s="20" t="s">
        <v>105</v>
      </c>
      <c r="AO2328" s="20"/>
    </row>
    <row r="2329" spans="1:41" x14ac:dyDescent="0.2">
      <c r="A2329" s="20" t="s">
        <v>4358</v>
      </c>
      <c r="B2329" s="20" t="s">
        <v>20846</v>
      </c>
      <c r="C2329" s="20" t="s">
        <v>20847</v>
      </c>
      <c r="D2329" s="20" t="s">
        <v>391</v>
      </c>
      <c r="E2329" s="20" t="s">
        <v>4360</v>
      </c>
      <c r="F2329" s="20" t="s">
        <v>542</v>
      </c>
      <c r="G2329" s="20" t="s">
        <v>123</v>
      </c>
      <c r="H2329" s="20" t="s">
        <v>110</v>
      </c>
      <c r="I2329" s="20" t="s">
        <v>20848</v>
      </c>
      <c r="J2329" s="20" t="s">
        <v>101</v>
      </c>
      <c r="K2329" s="20" t="s">
        <v>14696</v>
      </c>
      <c r="L2329" s="20"/>
      <c r="M2329" s="20"/>
      <c r="N2329" s="20" t="s">
        <v>14698</v>
      </c>
      <c r="O2329" s="20" t="s">
        <v>14772</v>
      </c>
      <c r="P2329" s="20" t="s">
        <v>14700</v>
      </c>
      <c r="Q2329" s="20"/>
      <c r="R2329" s="20"/>
      <c r="S2329" s="20" t="s">
        <v>14276</v>
      </c>
      <c r="T2329" s="20" t="s">
        <v>14846</v>
      </c>
      <c r="U2329" s="20" t="s">
        <v>14945</v>
      </c>
      <c r="V2329" s="20" t="s">
        <v>20855</v>
      </c>
      <c r="W2329" s="20"/>
      <c r="X2329" s="20" t="s">
        <v>20856</v>
      </c>
      <c r="Y2329" s="20" t="s">
        <v>69</v>
      </c>
      <c r="Z2329" s="20"/>
      <c r="AA2329" s="20" t="s">
        <v>20851</v>
      </c>
      <c r="AB2329" s="20" t="s">
        <v>69</v>
      </c>
      <c r="AC2329" s="20" t="s">
        <v>68</v>
      </c>
      <c r="AD2329" s="20" t="s">
        <v>68</v>
      </c>
      <c r="AE2329" s="20" t="s">
        <v>20852</v>
      </c>
      <c r="AF2329" s="20" t="s">
        <v>68</v>
      </c>
      <c r="AG2329" s="20" t="s">
        <v>20853</v>
      </c>
      <c r="AH2329" s="20"/>
      <c r="AI2329" s="20" t="s">
        <v>20854</v>
      </c>
      <c r="AJ2329" s="20" t="s">
        <v>14276</v>
      </c>
      <c r="AK2329" s="20" t="s">
        <v>14283</v>
      </c>
      <c r="AL2329" s="20"/>
      <c r="AM2329" s="20" t="s">
        <v>14910</v>
      </c>
      <c r="AN2329" s="20" t="s">
        <v>105</v>
      </c>
      <c r="AO2329" s="20"/>
    </row>
    <row r="2330" spans="1:41" x14ac:dyDescent="0.2">
      <c r="A2330" s="20" t="s">
        <v>4388</v>
      </c>
      <c r="B2330" s="20" t="s">
        <v>20857</v>
      </c>
      <c r="C2330" s="20" t="s">
        <v>20858</v>
      </c>
      <c r="D2330" s="20" t="s">
        <v>571</v>
      </c>
      <c r="E2330" s="20" t="s">
        <v>4391</v>
      </c>
      <c r="F2330" s="20" t="s">
        <v>4390</v>
      </c>
      <c r="G2330" s="20" t="s">
        <v>128</v>
      </c>
      <c r="H2330" s="20" t="s">
        <v>110</v>
      </c>
      <c r="I2330" s="20" t="s">
        <v>20859</v>
      </c>
      <c r="J2330" s="20" t="s">
        <v>101</v>
      </c>
      <c r="K2330" s="20" t="s">
        <v>14696</v>
      </c>
      <c r="L2330" s="20" t="s">
        <v>20860</v>
      </c>
      <c r="M2330" s="20"/>
      <c r="N2330" s="20" t="s">
        <v>14889</v>
      </c>
      <c r="O2330" s="20" t="s">
        <v>14772</v>
      </c>
      <c r="P2330" s="20" t="s">
        <v>14787</v>
      </c>
      <c r="Q2330" s="20"/>
      <c r="R2330" s="20"/>
      <c r="S2330" s="20"/>
      <c r="T2330" s="20" t="s">
        <v>14814</v>
      </c>
      <c r="U2330" s="20" t="s">
        <v>15477</v>
      </c>
      <c r="V2330" s="20" t="s">
        <v>15477</v>
      </c>
      <c r="W2330" s="20"/>
      <c r="X2330" s="20"/>
      <c r="Y2330" s="20" t="s">
        <v>69</v>
      </c>
      <c r="Z2330" s="20"/>
      <c r="AA2330" s="20" t="s">
        <v>14740</v>
      </c>
      <c r="AB2330" s="20" t="s">
        <v>69</v>
      </c>
      <c r="AC2330" s="20" t="s">
        <v>69</v>
      </c>
      <c r="AD2330" s="20" t="s">
        <v>69</v>
      </c>
      <c r="AE2330" s="20" t="s">
        <v>20861</v>
      </c>
      <c r="AF2330" s="20" t="s">
        <v>68</v>
      </c>
      <c r="AG2330" s="20" t="s">
        <v>20862</v>
      </c>
      <c r="AH2330" s="20"/>
      <c r="AI2330" s="20" t="s">
        <v>14887</v>
      </c>
      <c r="AJ2330" s="20" t="s">
        <v>20863</v>
      </c>
      <c r="AK2330" s="20" t="s">
        <v>20864</v>
      </c>
      <c r="AL2330" s="20"/>
      <c r="AM2330" s="20" t="s">
        <v>14910</v>
      </c>
      <c r="AN2330" s="20" t="s">
        <v>105</v>
      </c>
      <c r="AO2330" s="20"/>
    </row>
    <row r="2331" spans="1:41" x14ac:dyDescent="0.2">
      <c r="A2331" s="20" t="s">
        <v>4388</v>
      </c>
      <c r="B2331" s="20" t="s">
        <v>20857</v>
      </c>
      <c r="C2331" s="20" t="s">
        <v>20858</v>
      </c>
      <c r="D2331" s="20" t="s">
        <v>571</v>
      </c>
      <c r="E2331" s="20" t="s">
        <v>4391</v>
      </c>
      <c r="F2331" s="20" t="s">
        <v>4390</v>
      </c>
      <c r="G2331" s="20" t="s">
        <v>128</v>
      </c>
      <c r="H2331" s="20" t="s">
        <v>110</v>
      </c>
      <c r="I2331" s="20" t="s">
        <v>20859</v>
      </c>
      <c r="J2331" s="20" t="s">
        <v>101</v>
      </c>
      <c r="K2331" s="20" t="s">
        <v>14696</v>
      </c>
      <c r="L2331" s="20" t="s">
        <v>20860</v>
      </c>
      <c r="M2331" s="20"/>
      <c r="N2331" s="20" t="s">
        <v>14889</v>
      </c>
      <c r="O2331" s="20" t="s">
        <v>14772</v>
      </c>
      <c r="P2331" s="20" t="s">
        <v>14787</v>
      </c>
      <c r="Q2331" s="20"/>
      <c r="R2331" s="20"/>
      <c r="S2331" s="20"/>
      <c r="T2331" s="20" t="s">
        <v>14704</v>
      </c>
      <c r="U2331" s="20" t="s">
        <v>14812</v>
      </c>
      <c r="V2331" s="20" t="s">
        <v>14800</v>
      </c>
      <c r="W2331" s="20"/>
      <c r="X2331" s="20"/>
      <c r="Y2331" s="20" t="s">
        <v>69</v>
      </c>
      <c r="Z2331" s="20"/>
      <c r="AA2331" s="20" t="s">
        <v>14740</v>
      </c>
      <c r="AB2331" s="20" t="s">
        <v>69</v>
      </c>
      <c r="AC2331" s="20" t="s">
        <v>69</v>
      </c>
      <c r="AD2331" s="20" t="s">
        <v>69</v>
      </c>
      <c r="AE2331" s="20" t="s">
        <v>20861</v>
      </c>
      <c r="AF2331" s="20" t="s">
        <v>68</v>
      </c>
      <c r="AG2331" s="20" t="s">
        <v>20862</v>
      </c>
      <c r="AH2331" s="20"/>
      <c r="AI2331" s="20" t="s">
        <v>14887</v>
      </c>
      <c r="AJ2331" s="20" t="s">
        <v>20863</v>
      </c>
      <c r="AK2331" s="20" t="s">
        <v>20864</v>
      </c>
      <c r="AL2331" s="20"/>
      <c r="AM2331" s="20" t="s">
        <v>14910</v>
      </c>
      <c r="AN2331" s="20" t="s">
        <v>105</v>
      </c>
      <c r="AO2331" s="20"/>
    </row>
    <row r="2332" spans="1:41" x14ac:dyDescent="0.2">
      <c r="A2332" s="20" t="s">
        <v>4388</v>
      </c>
      <c r="B2332" s="20" t="s">
        <v>20857</v>
      </c>
      <c r="C2332" s="20" t="s">
        <v>20858</v>
      </c>
      <c r="D2332" s="20" t="s">
        <v>571</v>
      </c>
      <c r="E2332" s="20" t="s">
        <v>4391</v>
      </c>
      <c r="F2332" s="20" t="s">
        <v>4390</v>
      </c>
      <c r="G2332" s="20" t="s">
        <v>128</v>
      </c>
      <c r="H2332" s="20" t="s">
        <v>110</v>
      </c>
      <c r="I2332" s="20" t="s">
        <v>20859</v>
      </c>
      <c r="J2332" s="20" t="s">
        <v>101</v>
      </c>
      <c r="K2332" s="20" t="s">
        <v>14696</v>
      </c>
      <c r="L2332" s="20" t="s">
        <v>20860</v>
      </c>
      <c r="M2332" s="20"/>
      <c r="N2332" s="20" t="s">
        <v>14889</v>
      </c>
      <c r="O2332" s="20" t="s">
        <v>14772</v>
      </c>
      <c r="P2332" s="20" t="s">
        <v>14787</v>
      </c>
      <c r="Q2332" s="20"/>
      <c r="R2332" s="20"/>
      <c r="S2332" s="20"/>
      <c r="T2332" s="20" t="s">
        <v>14709</v>
      </c>
      <c r="U2332" s="20" t="s">
        <v>18917</v>
      </c>
      <c r="V2332" s="20" t="s">
        <v>20865</v>
      </c>
      <c r="W2332" s="20"/>
      <c r="X2332" s="20"/>
      <c r="Y2332" s="20" t="s">
        <v>69</v>
      </c>
      <c r="Z2332" s="20"/>
      <c r="AA2332" s="20" t="s">
        <v>14740</v>
      </c>
      <c r="AB2332" s="20" t="s">
        <v>69</v>
      </c>
      <c r="AC2332" s="20" t="s">
        <v>69</v>
      </c>
      <c r="AD2332" s="20" t="s">
        <v>69</v>
      </c>
      <c r="AE2332" s="20" t="s">
        <v>20866</v>
      </c>
      <c r="AF2332" s="20" t="s">
        <v>68</v>
      </c>
      <c r="AG2332" s="20" t="s">
        <v>20862</v>
      </c>
      <c r="AH2332" s="20"/>
      <c r="AI2332" s="20" t="s">
        <v>14887</v>
      </c>
      <c r="AJ2332" s="20" t="s">
        <v>20863</v>
      </c>
      <c r="AK2332" s="20" t="s">
        <v>20864</v>
      </c>
      <c r="AL2332" s="20"/>
      <c r="AM2332" s="20" t="s">
        <v>14910</v>
      </c>
      <c r="AN2332" s="20" t="s">
        <v>105</v>
      </c>
      <c r="AO2332" s="20"/>
    </row>
    <row r="2333" spans="1:41" x14ac:dyDescent="0.2">
      <c r="A2333" s="20" t="s">
        <v>4388</v>
      </c>
      <c r="B2333" s="20" t="s">
        <v>20857</v>
      </c>
      <c r="C2333" s="20" t="s">
        <v>20858</v>
      </c>
      <c r="D2333" s="20" t="s">
        <v>571</v>
      </c>
      <c r="E2333" s="20" t="s">
        <v>4391</v>
      </c>
      <c r="F2333" s="20" t="s">
        <v>4390</v>
      </c>
      <c r="G2333" s="20" t="s">
        <v>128</v>
      </c>
      <c r="H2333" s="20" t="s">
        <v>110</v>
      </c>
      <c r="I2333" s="20" t="s">
        <v>20859</v>
      </c>
      <c r="J2333" s="20" t="s">
        <v>101</v>
      </c>
      <c r="K2333" s="20" t="s">
        <v>14696</v>
      </c>
      <c r="L2333" s="20" t="s">
        <v>20860</v>
      </c>
      <c r="M2333" s="20"/>
      <c r="N2333" s="20" t="s">
        <v>14889</v>
      </c>
      <c r="O2333" s="20" t="s">
        <v>14772</v>
      </c>
      <c r="P2333" s="20" t="s">
        <v>14787</v>
      </c>
      <c r="Q2333" s="20"/>
      <c r="R2333" s="20"/>
      <c r="S2333" s="20"/>
      <c r="T2333" s="20" t="s">
        <v>14814</v>
      </c>
      <c r="U2333" s="20" t="s">
        <v>14795</v>
      </c>
      <c r="V2333" s="20" t="s">
        <v>14951</v>
      </c>
      <c r="W2333" s="20"/>
      <c r="X2333" s="20"/>
      <c r="Y2333" s="20" t="s">
        <v>69</v>
      </c>
      <c r="Z2333" s="20"/>
      <c r="AA2333" s="20" t="s">
        <v>14740</v>
      </c>
      <c r="AB2333" s="20" t="s">
        <v>69</v>
      </c>
      <c r="AC2333" s="20" t="s">
        <v>69</v>
      </c>
      <c r="AD2333" s="20" t="s">
        <v>69</v>
      </c>
      <c r="AE2333" s="20" t="s">
        <v>20861</v>
      </c>
      <c r="AF2333" s="20" t="s">
        <v>69</v>
      </c>
      <c r="AG2333" s="20" t="s">
        <v>20867</v>
      </c>
      <c r="AH2333" s="20"/>
      <c r="AI2333" s="20" t="s">
        <v>14887</v>
      </c>
      <c r="AJ2333" s="20" t="s">
        <v>20863</v>
      </c>
      <c r="AK2333" s="20" t="s">
        <v>20864</v>
      </c>
      <c r="AL2333" s="20"/>
      <c r="AM2333" s="20" t="s">
        <v>14910</v>
      </c>
      <c r="AN2333" s="20" t="s">
        <v>105</v>
      </c>
      <c r="AO2333" s="20"/>
    </row>
    <row r="2334" spans="1:41" x14ac:dyDescent="0.2">
      <c r="A2334" s="20" t="s">
        <v>4388</v>
      </c>
      <c r="B2334" s="20" t="s">
        <v>20857</v>
      </c>
      <c r="C2334" s="20" t="s">
        <v>20858</v>
      </c>
      <c r="D2334" s="20" t="s">
        <v>571</v>
      </c>
      <c r="E2334" s="20" t="s">
        <v>4391</v>
      </c>
      <c r="F2334" s="20" t="s">
        <v>4390</v>
      </c>
      <c r="G2334" s="20" t="s">
        <v>128</v>
      </c>
      <c r="H2334" s="20" t="s">
        <v>110</v>
      </c>
      <c r="I2334" s="20" t="s">
        <v>20859</v>
      </c>
      <c r="J2334" s="20" t="s">
        <v>101</v>
      </c>
      <c r="K2334" s="20" t="s">
        <v>14696</v>
      </c>
      <c r="L2334" s="20" t="s">
        <v>20860</v>
      </c>
      <c r="M2334" s="20"/>
      <c r="N2334" s="20" t="s">
        <v>14889</v>
      </c>
      <c r="O2334" s="20" t="s">
        <v>14772</v>
      </c>
      <c r="P2334" s="20" t="s">
        <v>14787</v>
      </c>
      <c r="Q2334" s="20"/>
      <c r="R2334" s="20"/>
      <c r="S2334" s="20"/>
      <c r="T2334" s="20" t="s">
        <v>14704</v>
      </c>
      <c r="U2334" s="20" t="s">
        <v>17932</v>
      </c>
      <c r="V2334" s="20" t="s">
        <v>15556</v>
      </c>
      <c r="W2334" s="20"/>
      <c r="X2334" s="20"/>
      <c r="Y2334" s="20" t="s">
        <v>69</v>
      </c>
      <c r="Z2334" s="20"/>
      <c r="AA2334" s="20" t="s">
        <v>14740</v>
      </c>
      <c r="AB2334" s="20" t="s">
        <v>69</v>
      </c>
      <c r="AC2334" s="20" t="s">
        <v>69</v>
      </c>
      <c r="AD2334" s="20" t="s">
        <v>69</v>
      </c>
      <c r="AE2334" s="20" t="s">
        <v>20861</v>
      </c>
      <c r="AF2334" s="20" t="s">
        <v>69</v>
      </c>
      <c r="AG2334" s="20" t="s">
        <v>20867</v>
      </c>
      <c r="AH2334" s="20"/>
      <c r="AI2334" s="20" t="s">
        <v>14887</v>
      </c>
      <c r="AJ2334" s="20" t="s">
        <v>20863</v>
      </c>
      <c r="AK2334" s="20" t="s">
        <v>20864</v>
      </c>
      <c r="AL2334" s="20"/>
      <c r="AM2334" s="20" t="s">
        <v>14910</v>
      </c>
      <c r="AN2334" s="20" t="s">
        <v>105</v>
      </c>
      <c r="AO2334" s="20"/>
    </row>
    <row r="2335" spans="1:41" x14ac:dyDescent="0.2">
      <c r="A2335" s="20" t="s">
        <v>4388</v>
      </c>
      <c r="B2335" s="20" t="s">
        <v>20857</v>
      </c>
      <c r="C2335" s="20" t="s">
        <v>20858</v>
      </c>
      <c r="D2335" s="20" t="s">
        <v>571</v>
      </c>
      <c r="E2335" s="20" t="s">
        <v>4391</v>
      </c>
      <c r="F2335" s="20" t="s">
        <v>4390</v>
      </c>
      <c r="G2335" s="20" t="s">
        <v>128</v>
      </c>
      <c r="H2335" s="20" t="s">
        <v>110</v>
      </c>
      <c r="I2335" s="20" t="s">
        <v>20859</v>
      </c>
      <c r="J2335" s="20" t="s">
        <v>101</v>
      </c>
      <c r="K2335" s="20" t="s">
        <v>14696</v>
      </c>
      <c r="L2335" s="20" t="s">
        <v>20860</v>
      </c>
      <c r="M2335" s="20"/>
      <c r="N2335" s="20" t="s">
        <v>14889</v>
      </c>
      <c r="O2335" s="20" t="s">
        <v>14772</v>
      </c>
      <c r="P2335" s="20" t="s">
        <v>14787</v>
      </c>
      <c r="Q2335" s="20"/>
      <c r="R2335" s="20"/>
      <c r="S2335" s="20"/>
      <c r="T2335" s="20" t="s">
        <v>14709</v>
      </c>
      <c r="U2335" s="20" t="s">
        <v>20820</v>
      </c>
      <c r="V2335" s="20" t="s">
        <v>20868</v>
      </c>
      <c r="W2335" s="20"/>
      <c r="X2335" s="20"/>
      <c r="Y2335" s="20" t="s">
        <v>69</v>
      </c>
      <c r="Z2335" s="20"/>
      <c r="AA2335" s="20" t="s">
        <v>14740</v>
      </c>
      <c r="AB2335" s="20" t="s">
        <v>69</v>
      </c>
      <c r="AC2335" s="20" t="s">
        <v>69</v>
      </c>
      <c r="AD2335" s="20" t="s">
        <v>69</v>
      </c>
      <c r="AE2335" s="20" t="s">
        <v>20866</v>
      </c>
      <c r="AF2335" s="20" t="s">
        <v>69</v>
      </c>
      <c r="AG2335" s="20" t="s">
        <v>20867</v>
      </c>
      <c r="AH2335" s="20"/>
      <c r="AI2335" s="20" t="s">
        <v>14887</v>
      </c>
      <c r="AJ2335" s="20" t="s">
        <v>20863</v>
      </c>
      <c r="AK2335" s="20" t="s">
        <v>20864</v>
      </c>
      <c r="AL2335" s="20"/>
      <c r="AM2335" s="20" t="s">
        <v>14910</v>
      </c>
      <c r="AN2335" s="20" t="s">
        <v>105</v>
      </c>
      <c r="AO2335" s="20"/>
    </row>
    <row r="2336" spans="1:41" x14ac:dyDescent="0.2">
      <c r="A2336" s="20" t="s">
        <v>4388</v>
      </c>
      <c r="B2336" s="20" t="s">
        <v>20857</v>
      </c>
      <c r="C2336" s="20" t="s">
        <v>20858</v>
      </c>
      <c r="D2336" s="20" t="s">
        <v>571</v>
      </c>
      <c r="E2336" s="20" t="s">
        <v>4391</v>
      </c>
      <c r="F2336" s="20" t="s">
        <v>4390</v>
      </c>
      <c r="G2336" s="20" t="s">
        <v>128</v>
      </c>
      <c r="H2336" s="20" t="s">
        <v>110</v>
      </c>
      <c r="I2336" s="20" t="s">
        <v>20859</v>
      </c>
      <c r="J2336" s="20" t="s">
        <v>101</v>
      </c>
      <c r="K2336" s="20" t="s">
        <v>14696</v>
      </c>
      <c r="L2336" s="20" t="s">
        <v>20860</v>
      </c>
      <c r="M2336" s="20"/>
      <c r="N2336" s="20" t="s">
        <v>14889</v>
      </c>
      <c r="O2336" s="20" t="s">
        <v>14772</v>
      </c>
      <c r="P2336" s="20" t="s">
        <v>14787</v>
      </c>
      <c r="Q2336" s="20"/>
      <c r="R2336" s="20"/>
      <c r="S2336" s="20"/>
      <c r="T2336" s="20" t="s">
        <v>14814</v>
      </c>
      <c r="U2336" s="20" t="s">
        <v>14799</v>
      </c>
      <c r="V2336" s="20" t="s">
        <v>14799</v>
      </c>
      <c r="W2336" s="20"/>
      <c r="X2336" s="20"/>
      <c r="Y2336" s="20" t="s">
        <v>69</v>
      </c>
      <c r="Z2336" s="20"/>
      <c r="AA2336" s="20" t="s">
        <v>14740</v>
      </c>
      <c r="AB2336" s="20" t="s">
        <v>69</v>
      </c>
      <c r="AC2336" s="20" t="s">
        <v>69</v>
      </c>
      <c r="AD2336" s="20" t="s">
        <v>69</v>
      </c>
      <c r="AE2336" s="20" t="s">
        <v>20861</v>
      </c>
      <c r="AF2336" s="20" t="s">
        <v>69</v>
      </c>
      <c r="AG2336" s="20" t="s">
        <v>20869</v>
      </c>
      <c r="AH2336" s="20"/>
      <c r="AI2336" s="20" t="s">
        <v>14887</v>
      </c>
      <c r="AJ2336" s="20" t="s">
        <v>20863</v>
      </c>
      <c r="AK2336" s="20" t="s">
        <v>20864</v>
      </c>
      <c r="AL2336" s="20"/>
      <c r="AM2336" s="20" t="s">
        <v>14910</v>
      </c>
      <c r="AN2336" s="20" t="s">
        <v>105</v>
      </c>
      <c r="AO2336" s="20"/>
    </row>
    <row r="2337" spans="1:41" x14ac:dyDescent="0.2">
      <c r="A2337" s="20" t="s">
        <v>4388</v>
      </c>
      <c r="B2337" s="20" t="s">
        <v>20857</v>
      </c>
      <c r="C2337" s="20" t="s">
        <v>20858</v>
      </c>
      <c r="D2337" s="20" t="s">
        <v>571</v>
      </c>
      <c r="E2337" s="20" t="s">
        <v>4391</v>
      </c>
      <c r="F2337" s="20" t="s">
        <v>4390</v>
      </c>
      <c r="G2337" s="20" t="s">
        <v>128</v>
      </c>
      <c r="H2337" s="20" t="s">
        <v>110</v>
      </c>
      <c r="I2337" s="20" t="s">
        <v>20859</v>
      </c>
      <c r="J2337" s="20" t="s">
        <v>101</v>
      </c>
      <c r="K2337" s="20" t="s">
        <v>14696</v>
      </c>
      <c r="L2337" s="20" t="s">
        <v>20860</v>
      </c>
      <c r="M2337" s="20"/>
      <c r="N2337" s="20" t="s">
        <v>14889</v>
      </c>
      <c r="O2337" s="20" t="s">
        <v>14772</v>
      </c>
      <c r="P2337" s="20" t="s">
        <v>14787</v>
      </c>
      <c r="Q2337" s="20"/>
      <c r="R2337" s="20"/>
      <c r="S2337" s="20"/>
      <c r="T2337" s="20" t="s">
        <v>14704</v>
      </c>
      <c r="U2337" s="20" t="s">
        <v>14778</v>
      </c>
      <c r="V2337" s="20" t="s">
        <v>14796</v>
      </c>
      <c r="W2337" s="20"/>
      <c r="X2337" s="20"/>
      <c r="Y2337" s="20" t="s">
        <v>69</v>
      </c>
      <c r="Z2337" s="20"/>
      <c r="AA2337" s="20" t="s">
        <v>14740</v>
      </c>
      <c r="AB2337" s="20" t="s">
        <v>69</v>
      </c>
      <c r="AC2337" s="20" t="s">
        <v>69</v>
      </c>
      <c r="AD2337" s="20" t="s">
        <v>69</v>
      </c>
      <c r="AE2337" s="20" t="s">
        <v>20861</v>
      </c>
      <c r="AF2337" s="20" t="s">
        <v>69</v>
      </c>
      <c r="AG2337" s="20" t="s">
        <v>20869</v>
      </c>
      <c r="AH2337" s="20"/>
      <c r="AI2337" s="20" t="s">
        <v>14887</v>
      </c>
      <c r="AJ2337" s="20" t="s">
        <v>20863</v>
      </c>
      <c r="AK2337" s="20" t="s">
        <v>20864</v>
      </c>
      <c r="AL2337" s="20"/>
      <c r="AM2337" s="20" t="s">
        <v>14910</v>
      </c>
      <c r="AN2337" s="20" t="s">
        <v>105</v>
      </c>
      <c r="AO2337" s="20"/>
    </row>
    <row r="2338" spans="1:41" x14ac:dyDescent="0.2">
      <c r="A2338" s="20" t="s">
        <v>4388</v>
      </c>
      <c r="B2338" s="20" t="s">
        <v>20857</v>
      </c>
      <c r="C2338" s="20" t="s">
        <v>20858</v>
      </c>
      <c r="D2338" s="20" t="s">
        <v>571</v>
      </c>
      <c r="E2338" s="20" t="s">
        <v>4391</v>
      </c>
      <c r="F2338" s="20" t="s">
        <v>4390</v>
      </c>
      <c r="G2338" s="20" t="s">
        <v>128</v>
      </c>
      <c r="H2338" s="20" t="s">
        <v>110</v>
      </c>
      <c r="I2338" s="20" t="s">
        <v>20859</v>
      </c>
      <c r="J2338" s="20" t="s">
        <v>101</v>
      </c>
      <c r="K2338" s="20" t="s">
        <v>14696</v>
      </c>
      <c r="L2338" s="20" t="s">
        <v>20860</v>
      </c>
      <c r="M2338" s="20"/>
      <c r="N2338" s="20" t="s">
        <v>14889</v>
      </c>
      <c r="O2338" s="20" t="s">
        <v>14772</v>
      </c>
      <c r="P2338" s="20" t="s">
        <v>14787</v>
      </c>
      <c r="Q2338" s="20"/>
      <c r="R2338" s="20"/>
      <c r="S2338" s="20"/>
      <c r="T2338" s="20" t="s">
        <v>14709</v>
      </c>
      <c r="U2338" s="20" t="s">
        <v>20870</v>
      </c>
      <c r="V2338" s="20" t="s">
        <v>20405</v>
      </c>
      <c r="W2338" s="20"/>
      <c r="X2338" s="20"/>
      <c r="Y2338" s="20" t="s">
        <v>69</v>
      </c>
      <c r="Z2338" s="20"/>
      <c r="AA2338" s="20" t="s">
        <v>14740</v>
      </c>
      <c r="AB2338" s="20" t="s">
        <v>69</v>
      </c>
      <c r="AC2338" s="20" t="s">
        <v>69</v>
      </c>
      <c r="AD2338" s="20" t="s">
        <v>69</v>
      </c>
      <c r="AE2338" s="20" t="s">
        <v>20866</v>
      </c>
      <c r="AF2338" s="20" t="s">
        <v>69</v>
      </c>
      <c r="AG2338" s="20" t="s">
        <v>20869</v>
      </c>
      <c r="AH2338" s="20"/>
      <c r="AI2338" s="20" t="s">
        <v>14887</v>
      </c>
      <c r="AJ2338" s="20" t="s">
        <v>20863</v>
      </c>
      <c r="AK2338" s="20" t="s">
        <v>20864</v>
      </c>
      <c r="AL2338" s="20"/>
      <c r="AM2338" s="20" t="s">
        <v>14910</v>
      </c>
      <c r="AN2338" s="20" t="s">
        <v>105</v>
      </c>
      <c r="AO2338" s="20"/>
    </row>
    <row r="2339" spans="1:41" x14ac:dyDescent="0.2">
      <c r="A2339" s="20" t="s">
        <v>4388</v>
      </c>
      <c r="B2339" s="20" t="s">
        <v>20857</v>
      </c>
      <c r="C2339" s="20" t="s">
        <v>20858</v>
      </c>
      <c r="D2339" s="20" t="s">
        <v>571</v>
      </c>
      <c r="E2339" s="20" t="s">
        <v>4391</v>
      </c>
      <c r="F2339" s="20" t="s">
        <v>4390</v>
      </c>
      <c r="G2339" s="20" t="s">
        <v>128</v>
      </c>
      <c r="H2339" s="20" t="s">
        <v>110</v>
      </c>
      <c r="I2339" s="20" t="s">
        <v>20859</v>
      </c>
      <c r="J2339" s="20" t="s">
        <v>101</v>
      </c>
      <c r="K2339" s="20" t="s">
        <v>14696</v>
      </c>
      <c r="L2339" s="20" t="s">
        <v>20860</v>
      </c>
      <c r="M2339" s="20"/>
      <c r="N2339" s="20" t="s">
        <v>14889</v>
      </c>
      <c r="O2339" s="20" t="s">
        <v>14772</v>
      </c>
      <c r="P2339" s="20" t="s">
        <v>14787</v>
      </c>
      <c r="Q2339" s="20"/>
      <c r="R2339" s="20"/>
      <c r="S2339" s="20"/>
      <c r="T2339" s="20" t="s">
        <v>14814</v>
      </c>
      <c r="U2339" s="20" t="s">
        <v>15596</v>
      </c>
      <c r="V2339" s="20" t="s">
        <v>17932</v>
      </c>
      <c r="W2339" s="20"/>
      <c r="X2339" s="20"/>
      <c r="Y2339" s="20" t="s">
        <v>69</v>
      </c>
      <c r="Z2339" s="20"/>
      <c r="AA2339" s="20" t="s">
        <v>14775</v>
      </c>
      <c r="AB2339" s="20" t="s">
        <v>69</v>
      </c>
      <c r="AC2339" s="20" t="s">
        <v>69</v>
      </c>
      <c r="AD2339" s="20" t="s">
        <v>69</v>
      </c>
      <c r="AE2339" s="20" t="s">
        <v>20861</v>
      </c>
      <c r="AF2339" s="20" t="s">
        <v>69</v>
      </c>
      <c r="AG2339" s="20" t="s">
        <v>20871</v>
      </c>
      <c r="AH2339" s="20"/>
      <c r="AI2339" s="20" t="s">
        <v>14887</v>
      </c>
      <c r="AJ2339" s="20" t="s">
        <v>20863</v>
      </c>
      <c r="AK2339" s="20" t="s">
        <v>20864</v>
      </c>
      <c r="AL2339" s="20"/>
      <c r="AM2339" s="20" t="s">
        <v>14910</v>
      </c>
      <c r="AN2339" s="20" t="s">
        <v>105</v>
      </c>
      <c r="AO2339" s="20"/>
    </row>
    <row r="2340" spans="1:41" x14ac:dyDescent="0.2">
      <c r="A2340" s="20" t="s">
        <v>4388</v>
      </c>
      <c r="B2340" s="20" t="s">
        <v>20857</v>
      </c>
      <c r="C2340" s="20" t="s">
        <v>20858</v>
      </c>
      <c r="D2340" s="20" t="s">
        <v>571</v>
      </c>
      <c r="E2340" s="20" t="s">
        <v>4391</v>
      </c>
      <c r="F2340" s="20" t="s">
        <v>4390</v>
      </c>
      <c r="G2340" s="20" t="s">
        <v>128</v>
      </c>
      <c r="H2340" s="20" t="s">
        <v>110</v>
      </c>
      <c r="I2340" s="20" t="s">
        <v>20859</v>
      </c>
      <c r="J2340" s="20" t="s">
        <v>101</v>
      </c>
      <c r="K2340" s="20" t="s">
        <v>14696</v>
      </c>
      <c r="L2340" s="20" t="s">
        <v>20860</v>
      </c>
      <c r="M2340" s="20"/>
      <c r="N2340" s="20" t="s">
        <v>14889</v>
      </c>
      <c r="O2340" s="20" t="s">
        <v>14772</v>
      </c>
      <c r="P2340" s="20" t="s">
        <v>14787</v>
      </c>
      <c r="Q2340" s="20"/>
      <c r="R2340" s="20"/>
      <c r="S2340" s="20"/>
      <c r="T2340" s="20" t="s">
        <v>14704</v>
      </c>
      <c r="U2340" s="20" t="s">
        <v>15661</v>
      </c>
      <c r="V2340" s="20" t="s">
        <v>16103</v>
      </c>
      <c r="W2340" s="20"/>
      <c r="X2340" s="20"/>
      <c r="Y2340" s="20" t="s">
        <v>69</v>
      </c>
      <c r="Z2340" s="20"/>
      <c r="AA2340" s="20" t="s">
        <v>14775</v>
      </c>
      <c r="AB2340" s="20" t="s">
        <v>69</v>
      </c>
      <c r="AC2340" s="20" t="s">
        <v>69</v>
      </c>
      <c r="AD2340" s="20" t="s">
        <v>69</v>
      </c>
      <c r="AE2340" s="20" t="s">
        <v>20861</v>
      </c>
      <c r="AF2340" s="20" t="s">
        <v>69</v>
      </c>
      <c r="AG2340" s="20" t="s">
        <v>20871</v>
      </c>
      <c r="AH2340" s="20"/>
      <c r="AI2340" s="20" t="s">
        <v>14887</v>
      </c>
      <c r="AJ2340" s="20" t="s">
        <v>20863</v>
      </c>
      <c r="AK2340" s="20" t="s">
        <v>20864</v>
      </c>
      <c r="AL2340" s="20"/>
      <c r="AM2340" s="20" t="s">
        <v>14910</v>
      </c>
      <c r="AN2340" s="20" t="s">
        <v>105</v>
      </c>
      <c r="AO2340" s="20"/>
    </row>
    <row r="2341" spans="1:41" x14ac:dyDescent="0.2">
      <c r="A2341" s="20" t="s">
        <v>4388</v>
      </c>
      <c r="B2341" s="20" t="s">
        <v>20857</v>
      </c>
      <c r="C2341" s="20" t="s">
        <v>20858</v>
      </c>
      <c r="D2341" s="20" t="s">
        <v>571</v>
      </c>
      <c r="E2341" s="20" t="s">
        <v>4391</v>
      </c>
      <c r="F2341" s="20" t="s">
        <v>4390</v>
      </c>
      <c r="G2341" s="20" t="s">
        <v>128</v>
      </c>
      <c r="H2341" s="20" t="s">
        <v>110</v>
      </c>
      <c r="I2341" s="20" t="s">
        <v>20859</v>
      </c>
      <c r="J2341" s="20" t="s">
        <v>101</v>
      </c>
      <c r="K2341" s="20" t="s">
        <v>14696</v>
      </c>
      <c r="L2341" s="20" t="s">
        <v>20860</v>
      </c>
      <c r="M2341" s="20"/>
      <c r="N2341" s="20" t="s">
        <v>14889</v>
      </c>
      <c r="O2341" s="20" t="s">
        <v>14772</v>
      </c>
      <c r="P2341" s="20" t="s">
        <v>14787</v>
      </c>
      <c r="Q2341" s="20"/>
      <c r="R2341" s="20"/>
      <c r="S2341" s="20"/>
      <c r="T2341" s="20" t="s">
        <v>14709</v>
      </c>
      <c r="U2341" s="20" t="s">
        <v>20872</v>
      </c>
      <c r="V2341" s="20" t="s">
        <v>20873</v>
      </c>
      <c r="W2341" s="20"/>
      <c r="X2341" s="20"/>
      <c r="Y2341" s="20" t="s">
        <v>69</v>
      </c>
      <c r="Z2341" s="20"/>
      <c r="AA2341" s="20" t="s">
        <v>14775</v>
      </c>
      <c r="AB2341" s="20" t="s">
        <v>69</v>
      </c>
      <c r="AC2341" s="20" t="s">
        <v>69</v>
      </c>
      <c r="AD2341" s="20" t="s">
        <v>69</v>
      </c>
      <c r="AE2341" s="20" t="s">
        <v>20866</v>
      </c>
      <c r="AF2341" s="20" t="s">
        <v>69</v>
      </c>
      <c r="AG2341" s="20" t="s">
        <v>20871</v>
      </c>
      <c r="AH2341" s="20"/>
      <c r="AI2341" s="20" t="s">
        <v>14887</v>
      </c>
      <c r="AJ2341" s="20" t="s">
        <v>20863</v>
      </c>
      <c r="AK2341" s="20" t="s">
        <v>20864</v>
      </c>
      <c r="AL2341" s="20"/>
      <c r="AM2341" s="20" t="s">
        <v>14910</v>
      </c>
      <c r="AN2341" s="20" t="s">
        <v>105</v>
      </c>
      <c r="AO2341" s="20"/>
    </row>
    <row r="2342" spans="1:41" x14ac:dyDescent="0.2">
      <c r="A2342" s="20" t="s">
        <v>4388</v>
      </c>
      <c r="B2342" s="20" t="s">
        <v>20857</v>
      </c>
      <c r="C2342" s="20" t="s">
        <v>20858</v>
      </c>
      <c r="D2342" s="20" t="s">
        <v>571</v>
      </c>
      <c r="E2342" s="20" t="s">
        <v>4391</v>
      </c>
      <c r="F2342" s="20" t="s">
        <v>4390</v>
      </c>
      <c r="G2342" s="20" t="s">
        <v>128</v>
      </c>
      <c r="H2342" s="20" t="s">
        <v>110</v>
      </c>
      <c r="I2342" s="20" t="s">
        <v>20859</v>
      </c>
      <c r="J2342" s="20" t="s">
        <v>101</v>
      </c>
      <c r="K2342" s="20" t="s">
        <v>14696</v>
      </c>
      <c r="L2342" s="20" t="s">
        <v>20860</v>
      </c>
      <c r="M2342" s="20"/>
      <c r="N2342" s="20" t="s">
        <v>14698</v>
      </c>
      <c r="O2342" s="20" t="s">
        <v>14772</v>
      </c>
      <c r="P2342" s="20" t="s">
        <v>14787</v>
      </c>
      <c r="Q2342" s="20"/>
      <c r="R2342" s="20"/>
      <c r="S2342" s="20"/>
      <c r="T2342" s="20" t="s">
        <v>14814</v>
      </c>
      <c r="U2342" s="20" t="s">
        <v>14832</v>
      </c>
      <c r="V2342" s="20" t="s">
        <v>14799</v>
      </c>
      <c r="W2342" s="20"/>
      <c r="X2342" s="20"/>
      <c r="Y2342" s="20" t="s">
        <v>69</v>
      </c>
      <c r="Z2342" s="20"/>
      <c r="AA2342" s="20" t="s">
        <v>20874</v>
      </c>
      <c r="AB2342" s="20" t="s">
        <v>69</v>
      </c>
      <c r="AC2342" s="20" t="s">
        <v>69</v>
      </c>
      <c r="AD2342" s="20" t="s">
        <v>69</v>
      </c>
      <c r="AE2342" s="20" t="s">
        <v>20861</v>
      </c>
      <c r="AF2342" s="20" t="s">
        <v>68</v>
      </c>
      <c r="AG2342" s="20" t="s">
        <v>20875</v>
      </c>
      <c r="AH2342" s="20"/>
      <c r="AI2342" s="20" t="s">
        <v>14887</v>
      </c>
      <c r="AJ2342" s="20" t="s">
        <v>20863</v>
      </c>
      <c r="AK2342" s="20" t="s">
        <v>20864</v>
      </c>
      <c r="AL2342" s="20"/>
      <c r="AM2342" s="20" t="s">
        <v>14910</v>
      </c>
      <c r="AN2342" s="20" t="s">
        <v>105</v>
      </c>
      <c r="AO2342" s="20"/>
    </row>
    <row r="2343" spans="1:41" x14ac:dyDescent="0.2">
      <c r="A2343" s="20" t="s">
        <v>4388</v>
      </c>
      <c r="B2343" s="20" t="s">
        <v>20857</v>
      </c>
      <c r="C2343" s="20" t="s">
        <v>20858</v>
      </c>
      <c r="D2343" s="20" t="s">
        <v>571</v>
      </c>
      <c r="E2343" s="20" t="s">
        <v>4391</v>
      </c>
      <c r="F2343" s="20" t="s">
        <v>4390</v>
      </c>
      <c r="G2343" s="20" t="s">
        <v>128</v>
      </c>
      <c r="H2343" s="20" t="s">
        <v>110</v>
      </c>
      <c r="I2343" s="20" t="s">
        <v>20859</v>
      </c>
      <c r="J2343" s="20" t="s">
        <v>101</v>
      </c>
      <c r="K2343" s="20" t="s">
        <v>14696</v>
      </c>
      <c r="L2343" s="20" t="s">
        <v>20860</v>
      </c>
      <c r="M2343" s="20"/>
      <c r="N2343" s="20" t="s">
        <v>14698</v>
      </c>
      <c r="O2343" s="20" t="s">
        <v>14772</v>
      </c>
      <c r="P2343" s="20" t="s">
        <v>14787</v>
      </c>
      <c r="Q2343" s="20"/>
      <c r="R2343" s="20"/>
      <c r="S2343" s="20"/>
      <c r="T2343" s="20" t="s">
        <v>14704</v>
      </c>
      <c r="U2343" s="20" t="s">
        <v>17932</v>
      </c>
      <c r="V2343" s="20" t="s">
        <v>15548</v>
      </c>
      <c r="W2343" s="20"/>
      <c r="X2343" s="20"/>
      <c r="Y2343" s="20" t="s">
        <v>69</v>
      </c>
      <c r="Z2343" s="20"/>
      <c r="AA2343" s="20" t="s">
        <v>20874</v>
      </c>
      <c r="AB2343" s="20" t="s">
        <v>69</v>
      </c>
      <c r="AC2343" s="20" t="s">
        <v>69</v>
      </c>
      <c r="AD2343" s="20" t="s">
        <v>69</v>
      </c>
      <c r="AE2343" s="20" t="s">
        <v>20861</v>
      </c>
      <c r="AF2343" s="20" t="s">
        <v>68</v>
      </c>
      <c r="AG2343" s="20" t="s">
        <v>20875</v>
      </c>
      <c r="AH2343" s="20"/>
      <c r="AI2343" s="20" t="s">
        <v>14887</v>
      </c>
      <c r="AJ2343" s="20" t="s">
        <v>20863</v>
      </c>
      <c r="AK2343" s="20" t="s">
        <v>20864</v>
      </c>
      <c r="AL2343" s="20"/>
      <c r="AM2343" s="20" t="s">
        <v>14910</v>
      </c>
      <c r="AN2343" s="20" t="s">
        <v>105</v>
      </c>
      <c r="AO2343" s="20"/>
    </row>
    <row r="2344" spans="1:41" x14ac:dyDescent="0.2">
      <c r="A2344" s="20" t="s">
        <v>4388</v>
      </c>
      <c r="B2344" s="20" t="s">
        <v>20857</v>
      </c>
      <c r="C2344" s="20" t="s">
        <v>20858</v>
      </c>
      <c r="D2344" s="20" t="s">
        <v>571</v>
      </c>
      <c r="E2344" s="20" t="s">
        <v>4391</v>
      </c>
      <c r="F2344" s="20" t="s">
        <v>4390</v>
      </c>
      <c r="G2344" s="20" t="s">
        <v>128</v>
      </c>
      <c r="H2344" s="20" t="s">
        <v>110</v>
      </c>
      <c r="I2344" s="20" t="s">
        <v>20859</v>
      </c>
      <c r="J2344" s="20" t="s">
        <v>101</v>
      </c>
      <c r="K2344" s="20" t="s">
        <v>14696</v>
      </c>
      <c r="L2344" s="20" t="s">
        <v>20860</v>
      </c>
      <c r="M2344" s="20"/>
      <c r="N2344" s="20" t="s">
        <v>14698</v>
      </c>
      <c r="O2344" s="20" t="s">
        <v>14772</v>
      </c>
      <c r="P2344" s="20" t="s">
        <v>14787</v>
      </c>
      <c r="Q2344" s="20"/>
      <c r="R2344" s="20"/>
      <c r="S2344" s="20"/>
      <c r="T2344" s="20" t="s">
        <v>14709</v>
      </c>
      <c r="U2344" s="20" t="s">
        <v>18271</v>
      </c>
      <c r="V2344" s="20" t="s">
        <v>20876</v>
      </c>
      <c r="W2344" s="20"/>
      <c r="X2344" s="20"/>
      <c r="Y2344" s="20" t="s">
        <v>69</v>
      </c>
      <c r="Z2344" s="20"/>
      <c r="AA2344" s="20" t="s">
        <v>20874</v>
      </c>
      <c r="AB2344" s="20" t="s">
        <v>69</v>
      </c>
      <c r="AC2344" s="20" t="s">
        <v>69</v>
      </c>
      <c r="AD2344" s="20" t="s">
        <v>69</v>
      </c>
      <c r="AE2344" s="20" t="s">
        <v>20866</v>
      </c>
      <c r="AF2344" s="20" t="s">
        <v>68</v>
      </c>
      <c r="AG2344" s="20" t="s">
        <v>20875</v>
      </c>
      <c r="AH2344" s="20"/>
      <c r="AI2344" s="20" t="s">
        <v>14887</v>
      </c>
      <c r="AJ2344" s="20" t="s">
        <v>20863</v>
      </c>
      <c r="AK2344" s="20" t="s">
        <v>20864</v>
      </c>
      <c r="AL2344" s="20"/>
      <c r="AM2344" s="20" t="s">
        <v>14910</v>
      </c>
      <c r="AN2344" s="20" t="s">
        <v>105</v>
      </c>
      <c r="AO2344" s="20"/>
    </row>
    <row r="2345" spans="1:41" x14ac:dyDescent="0.2">
      <c r="A2345" s="20" t="s">
        <v>4407</v>
      </c>
      <c r="B2345" s="20" t="s">
        <v>20877</v>
      </c>
      <c r="C2345" s="20" t="s">
        <v>20878</v>
      </c>
      <c r="D2345" s="20" t="s">
        <v>391</v>
      </c>
      <c r="E2345" s="20" t="s">
        <v>4409</v>
      </c>
      <c r="F2345" s="20" t="s">
        <v>1037</v>
      </c>
      <c r="G2345" s="20" t="s">
        <v>20879</v>
      </c>
      <c r="H2345" s="20" t="s">
        <v>14757</v>
      </c>
      <c r="I2345" s="20" t="s">
        <v>20880</v>
      </c>
      <c r="J2345" s="20" t="s">
        <v>102</v>
      </c>
      <c r="K2345" s="20" t="s">
        <v>14696</v>
      </c>
      <c r="L2345" s="20" t="s">
        <v>20881</v>
      </c>
      <c r="M2345" s="20"/>
      <c r="N2345" s="20" t="s">
        <v>14786</v>
      </c>
      <c r="O2345" s="20" t="s">
        <v>14772</v>
      </c>
      <c r="P2345" s="20" t="s">
        <v>14787</v>
      </c>
      <c r="Q2345" s="20"/>
      <c r="R2345" s="20"/>
      <c r="S2345" s="20" t="s">
        <v>14229</v>
      </c>
      <c r="T2345" s="20" t="s">
        <v>14762</v>
      </c>
      <c r="U2345" s="20" t="s">
        <v>14796</v>
      </c>
      <c r="V2345" s="20" t="s">
        <v>20882</v>
      </c>
      <c r="W2345" s="20"/>
      <c r="X2345" s="20" t="s">
        <v>20883</v>
      </c>
      <c r="Y2345" s="20" t="s">
        <v>69</v>
      </c>
      <c r="Z2345" s="20"/>
      <c r="AA2345" s="20" t="s">
        <v>20884</v>
      </c>
      <c r="AB2345" s="20" t="s">
        <v>68</v>
      </c>
      <c r="AC2345" s="20"/>
      <c r="AD2345" s="20"/>
      <c r="AE2345" s="20" t="s">
        <v>20885</v>
      </c>
      <c r="AF2345" s="20" t="s">
        <v>68</v>
      </c>
      <c r="AG2345" s="20" t="s">
        <v>20886</v>
      </c>
      <c r="AH2345" s="20"/>
      <c r="AI2345" s="20" t="s">
        <v>20887</v>
      </c>
      <c r="AJ2345" s="20" t="s">
        <v>20888</v>
      </c>
      <c r="AK2345" s="20" t="s">
        <v>14229</v>
      </c>
      <c r="AL2345" s="20" t="s">
        <v>14788</v>
      </c>
      <c r="AM2345" s="20" t="s">
        <v>14910</v>
      </c>
      <c r="AN2345" s="20" t="s">
        <v>105</v>
      </c>
      <c r="AO2345" s="20"/>
    </row>
    <row r="2346" spans="1:41" x14ac:dyDescent="0.2">
      <c r="A2346" s="20" t="s">
        <v>4407</v>
      </c>
      <c r="B2346" s="20" t="s">
        <v>20877</v>
      </c>
      <c r="C2346" s="20" t="s">
        <v>20878</v>
      </c>
      <c r="D2346" s="20" t="s">
        <v>391</v>
      </c>
      <c r="E2346" s="20" t="s">
        <v>4409</v>
      </c>
      <c r="F2346" s="20" t="s">
        <v>1037</v>
      </c>
      <c r="G2346" s="20" t="s">
        <v>20879</v>
      </c>
      <c r="H2346" s="20" t="s">
        <v>14757</v>
      </c>
      <c r="I2346" s="20" t="s">
        <v>20889</v>
      </c>
      <c r="J2346" s="20" t="s">
        <v>102</v>
      </c>
      <c r="K2346" s="20" t="s">
        <v>14696</v>
      </c>
      <c r="L2346" s="20" t="s">
        <v>20881</v>
      </c>
      <c r="M2346" s="20"/>
      <c r="N2346" s="20" t="s">
        <v>14786</v>
      </c>
      <c r="O2346" s="20" t="s">
        <v>14772</v>
      </c>
      <c r="P2346" s="20" t="s">
        <v>14787</v>
      </c>
      <c r="Q2346" s="20"/>
      <c r="R2346" s="20"/>
      <c r="S2346" s="20" t="s">
        <v>14229</v>
      </c>
      <c r="T2346" s="20" t="s">
        <v>14762</v>
      </c>
      <c r="U2346" s="20" t="s">
        <v>14812</v>
      </c>
      <c r="V2346" s="20" t="s">
        <v>20890</v>
      </c>
      <c r="W2346" s="20"/>
      <c r="X2346" s="20" t="s">
        <v>20891</v>
      </c>
      <c r="Y2346" s="20" t="s">
        <v>69</v>
      </c>
      <c r="Z2346" s="20"/>
      <c r="AA2346" s="20" t="s">
        <v>20884</v>
      </c>
      <c r="AB2346" s="20" t="s">
        <v>68</v>
      </c>
      <c r="AC2346" s="20"/>
      <c r="AD2346" s="20"/>
      <c r="AE2346" s="20" t="s">
        <v>20892</v>
      </c>
      <c r="AF2346" s="20" t="s">
        <v>68</v>
      </c>
      <c r="AG2346" s="20" t="s">
        <v>20886</v>
      </c>
      <c r="AH2346" s="20"/>
      <c r="AI2346" s="20" t="s">
        <v>20887</v>
      </c>
      <c r="AJ2346" s="20" t="s">
        <v>20888</v>
      </c>
      <c r="AK2346" s="20" t="s">
        <v>14229</v>
      </c>
      <c r="AL2346" s="20" t="s">
        <v>14788</v>
      </c>
      <c r="AM2346" s="20" t="s">
        <v>14910</v>
      </c>
      <c r="AN2346" s="20" t="s">
        <v>105</v>
      </c>
      <c r="AO2346" s="20"/>
    </row>
    <row r="2347" spans="1:41" x14ac:dyDescent="0.2">
      <c r="A2347" s="20" t="s">
        <v>4407</v>
      </c>
      <c r="B2347" s="20" t="s">
        <v>20877</v>
      </c>
      <c r="C2347" s="20" t="s">
        <v>20878</v>
      </c>
      <c r="D2347" s="20" t="s">
        <v>391</v>
      </c>
      <c r="E2347" s="20" t="s">
        <v>4409</v>
      </c>
      <c r="F2347" s="20" t="s">
        <v>1037</v>
      </c>
      <c r="G2347" s="20" t="s">
        <v>20879</v>
      </c>
      <c r="H2347" s="20" t="s">
        <v>14757</v>
      </c>
      <c r="I2347" s="20" t="s">
        <v>20893</v>
      </c>
      <c r="J2347" s="20" t="s">
        <v>102</v>
      </c>
      <c r="K2347" s="20" t="s">
        <v>14696</v>
      </c>
      <c r="L2347" s="20" t="s">
        <v>20881</v>
      </c>
      <c r="M2347" s="20"/>
      <c r="N2347" s="20" t="s">
        <v>14786</v>
      </c>
      <c r="O2347" s="20" t="s">
        <v>14772</v>
      </c>
      <c r="P2347" s="20" t="s">
        <v>14787</v>
      </c>
      <c r="Q2347" s="20"/>
      <c r="R2347" s="20"/>
      <c r="S2347" s="20" t="s">
        <v>14229</v>
      </c>
      <c r="T2347" s="20" t="s">
        <v>14762</v>
      </c>
      <c r="U2347" s="20" t="s">
        <v>15207</v>
      </c>
      <c r="V2347" s="20" t="s">
        <v>20894</v>
      </c>
      <c r="W2347" s="20"/>
      <c r="X2347" s="20" t="s">
        <v>17864</v>
      </c>
      <c r="Y2347" s="20" t="s">
        <v>69</v>
      </c>
      <c r="Z2347" s="20"/>
      <c r="AA2347" s="20" t="s">
        <v>20884</v>
      </c>
      <c r="AB2347" s="20" t="s">
        <v>68</v>
      </c>
      <c r="AC2347" s="20"/>
      <c r="AD2347" s="20"/>
      <c r="AE2347" s="20" t="s">
        <v>20895</v>
      </c>
      <c r="AF2347" s="20" t="s">
        <v>68</v>
      </c>
      <c r="AG2347" s="20" t="s">
        <v>20886</v>
      </c>
      <c r="AH2347" s="20"/>
      <c r="AI2347" s="20" t="s">
        <v>20887</v>
      </c>
      <c r="AJ2347" s="20" t="s">
        <v>20888</v>
      </c>
      <c r="AK2347" s="20" t="s">
        <v>14229</v>
      </c>
      <c r="AL2347" s="20" t="s">
        <v>14788</v>
      </c>
      <c r="AM2347" s="20" t="s">
        <v>14910</v>
      </c>
      <c r="AN2347" s="20" t="s">
        <v>105</v>
      </c>
      <c r="AO2347" s="20"/>
    </row>
    <row r="2348" spans="1:41" x14ac:dyDescent="0.2">
      <c r="A2348" s="20" t="s">
        <v>4407</v>
      </c>
      <c r="B2348" s="20" t="s">
        <v>20877</v>
      </c>
      <c r="C2348" s="20" t="s">
        <v>20878</v>
      </c>
      <c r="D2348" s="20" t="s">
        <v>391</v>
      </c>
      <c r="E2348" s="20" t="s">
        <v>4409</v>
      </c>
      <c r="F2348" s="20" t="s">
        <v>1037</v>
      </c>
      <c r="G2348" s="20" t="s">
        <v>20879</v>
      </c>
      <c r="H2348" s="20" t="s">
        <v>14757</v>
      </c>
      <c r="I2348" s="20" t="s">
        <v>20896</v>
      </c>
      <c r="J2348" s="20" t="s">
        <v>102</v>
      </c>
      <c r="K2348" s="20" t="s">
        <v>14696</v>
      </c>
      <c r="L2348" s="20" t="s">
        <v>20881</v>
      </c>
      <c r="M2348" s="20"/>
      <c r="N2348" s="20" t="s">
        <v>14786</v>
      </c>
      <c r="O2348" s="20" t="s">
        <v>14772</v>
      </c>
      <c r="P2348" s="20" t="s">
        <v>14787</v>
      </c>
      <c r="Q2348" s="20"/>
      <c r="R2348" s="20"/>
      <c r="S2348" s="20" t="s">
        <v>14229</v>
      </c>
      <c r="T2348" s="20" t="s">
        <v>14762</v>
      </c>
      <c r="U2348" s="20" t="s">
        <v>14827</v>
      </c>
      <c r="V2348" s="20" t="s">
        <v>20890</v>
      </c>
      <c r="W2348" s="20"/>
      <c r="X2348" s="20" t="s">
        <v>20897</v>
      </c>
      <c r="Y2348" s="20" t="s">
        <v>69</v>
      </c>
      <c r="Z2348" s="20"/>
      <c r="AA2348" s="20" t="s">
        <v>20884</v>
      </c>
      <c r="AB2348" s="20" t="s">
        <v>68</v>
      </c>
      <c r="AC2348" s="20"/>
      <c r="AD2348" s="20"/>
      <c r="AE2348" s="20" t="s">
        <v>20898</v>
      </c>
      <c r="AF2348" s="20" t="s">
        <v>68</v>
      </c>
      <c r="AG2348" s="20" t="s">
        <v>20886</v>
      </c>
      <c r="AH2348" s="20"/>
      <c r="AI2348" s="20" t="s">
        <v>20887</v>
      </c>
      <c r="AJ2348" s="20" t="s">
        <v>20888</v>
      </c>
      <c r="AK2348" s="20" t="s">
        <v>14229</v>
      </c>
      <c r="AL2348" s="20" t="s">
        <v>14788</v>
      </c>
      <c r="AM2348" s="20" t="s">
        <v>14910</v>
      </c>
      <c r="AN2348" s="20" t="s">
        <v>105</v>
      </c>
      <c r="AO2348" s="20"/>
    </row>
    <row r="2349" spans="1:41" x14ac:dyDescent="0.2">
      <c r="A2349" s="20" t="s">
        <v>4407</v>
      </c>
      <c r="B2349" s="20" t="s">
        <v>20877</v>
      </c>
      <c r="C2349" s="20" t="s">
        <v>20878</v>
      </c>
      <c r="D2349" s="20" t="s">
        <v>391</v>
      </c>
      <c r="E2349" s="20" t="s">
        <v>4409</v>
      </c>
      <c r="F2349" s="20" t="s">
        <v>1037</v>
      </c>
      <c r="G2349" s="20" t="s">
        <v>20879</v>
      </c>
      <c r="H2349" s="20" t="s">
        <v>14757</v>
      </c>
      <c r="I2349" s="20" t="s">
        <v>20899</v>
      </c>
      <c r="J2349" s="20" t="s">
        <v>102</v>
      </c>
      <c r="K2349" s="20" t="s">
        <v>14696</v>
      </c>
      <c r="L2349" s="20" t="s">
        <v>20881</v>
      </c>
      <c r="M2349" s="20"/>
      <c r="N2349" s="20" t="s">
        <v>14786</v>
      </c>
      <c r="O2349" s="20" t="s">
        <v>14772</v>
      </c>
      <c r="P2349" s="20" t="s">
        <v>14787</v>
      </c>
      <c r="Q2349" s="20"/>
      <c r="R2349" s="20"/>
      <c r="S2349" s="20" t="s">
        <v>14229</v>
      </c>
      <c r="T2349" s="20" t="s">
        <v>14762</v>
      </c>
      <c r="U2349" s="20" t="s">
        <v>15078</v>
      </c>
      <c r="V2349" s="20" t="s">
        <v>20900</v>
      </c>
      <c r="W2349" s="20"/>
      <c r="X2349" s="20" t="s">
        <v>20901</v>
      </c>
      <c r="Y2349" s="20" t="s">
        <v>69</v>
      </c>
      <c r="Z2349" s="20"/>
      <c r="AA2349" s="20" t="s">
        <v>20884</v>
      </c>
      <c r="AB2349" s="20" t="s">
        <v>68</v>
      </c>
      <c r="AC2349" s="20"/>
      <c r="AD2349" s="20"/>
      <c r="AE2349" s="20" t="s">
        <v>20902</v>
      </c>
      <c r="AF2349" s="20" t="s">
        <v>68</v>
      </c>
      <c r="AG2349" s="20" t="s">
        <v>20886</v>
      </c>
      <c r="AH2349" s="20"/>
      <c r="AI2349" s="20" t="s">
        <v>20887</v>
      </c>
      <c r="AJ2349" s="20" t="s">
        <v>20888</v>
      </c>
      <c r="AK2349" s="20" t="s">
        <v>14229</v>
      </c>
      <c r="AL2349" s="20" t="s">
        <v>14788</v>
      </c>
      <c r="AM2349" s="20" t="s">
        <v>14910</v>
      </c>
      <c r="AN2349" s="20" t="s">
        <v>105</v>
      </c>
      <c r="AO2349" s="20"/>
    </row>
    <row r="2350" spans="1:41" x14ac:dyDescent="0.2">
      <c r="A2350" s="20" t="s">
        <v>4407</v>
      </c>
      <c r="B2350" s="20" t="s">
        <v>20877</v>
      </c>
      <c r="C2350" s="20" t="s">
        <v>20878</v>
      </c>
      <c r="D2350" s="20" t="s">
        <v>391</v>
      </c>
      <c r="E2350" s="20" t="s">
        <v>4409</v>
      </c>
      <c r="F2350" s="20" t="s">
        <v>1037</v>
      </c>
      <c r="G2350" s="20" t="s">
        <v>20879</v>
      </c>
      <c r="H2350" s="20" t="s">
        <v>14757</v>
      </c>
      <c r="I2350" s="20" t="s">
        <v>20903</v>
      </c>
      <c r="J2350" s="20" t="s">
        <v>102</v>
      </c>
      <c r="K2350" s="20" t="s">
        <v>14696</v>
      </c>
      <c r="L2350" s="20" t="s">
        <v>20881</v>
      </c>
      <c r="M2350" s="20"/>
      <c r="N2350" s="20" t="s">
        <v>14786</v>
      </c>
      <c r="O2350" s="20" t="s">
        <v>14772</v>
      </c>
      <c r="P2350" s="20" t="s">
        <v>14787</v>
      </c>
      <c r="Q2350" s="20"/>
      <c r="R2350" s="20"/>
      <c r="S2350" s="20" t="s">
        <v>14229</v>
      </c>
      <c r="T2350" s="20" t="s">
        <v>14762</v>
      </c>
      <c r="U2350" s="20" t="s">
        <v>15078</v>
      </c>
      <c r="V2350" s="20" t="s">
        <v>20904</v>
      </c>
      <c r="W2350" s="20"/>
      <c r="X2350" s="20" t="s">
        <v>20905</v>
      </c>
      <c r="Y2350" s="20" t="s">
        <v>69</v>
      </c>
      <c r="Z2350" s="20"/>
      <c r="AA2350" s="20" t="s">
        <v>20884</v>
      </c>
      <c r="AB2350" s="20" t="s">
        <v>68</v>
      </c>
      <c r="AC2350" s="20"/>
      <c r="AD2350" s="20"/>
      <c r="AE2350" s="20" t="s">
        <v>20906</v>
      </c>
      <c r="AF2350" s="20" t="s">
        <v>68</v>
      </c>
      <c r="AG2350" s="20" t="s">
        <v>20886</v>
      </c>
      <c r="AH2350" s="20"/>
      <c r="AI2350" s="20" t="s">
        <v>20887</v>
      </c>
      <c r="AJ2350" s="20" t="s">
        <v>20888</v>
      </c>
      <c r="AK2350" s="20" t="s">
        <v>14229</v>
      </c>
      <c r="AL2350" s="20" t="s">
        <v>14788</v>
      </c>
      <c r="AM2350" s="20" t="s">
        <v>14910</v>
      </c>
      <c r="AN2350" s="20" t="s">
        <v>105</v>
      </c>
      <c r="AO2350" s="20"/>
    </row>
    <row r="2351" spans="1:41" x14ac:dyDescent="0.2">
      <c r="A2351" s="20" t="s">
        <v>4442</v>
      </c>
      <c r="B2351" s="20" t="s">
        <v>20907</v>
      </c>
      <c r="C2351" s="20" t="s">
        <v>20908</v>
      </c>
      <c r="D2351" s="20" t="s">
        <v>571</v>
      </c>
      <c r="E2351" s="20" t="s">
        <v>4444</v>
      </c>
      <c r="F2351" s="20" t="s">
        <v>19489</v>
      </c>
      <c r="G2351" s="20" t="s">
        <v>117</v>
      </c>
      <c r="H2351" s="20" t="s">
        <v>14804</v>
      </c>
      <c r="I2351" s="20" t="s">
        <v>20909</v>
      </c>
      <c r="J2351" s="20" t="s">
        <v>101</v>
      </c>
      <c r="K2351" s="20" t="s">
        <v>14696</v>
      </c>
      <c r="L2351" s="20" t="s">
        <v>20910</v>
      </c>
      <c r="M2351" s="20" t="s">
        <v>17417</v>
      </c>
      <c r="N2351" s="20" t="s">
        <v>14698</v>
      </c>
      <c r="O2351" s="20" t="s">
        <v>14772</v>
      </c>
      <c r="P2351" s="20" t="s">
        <v>14700</v>
      </c>
      <c r="Q2351" s="20"/>
      <c r="R2351" s="20"/>
      <c r="S2351" s="20" t="s">
        <v>14276</v>
      </c>
      <c r="T2351" s="20" t="s">
        <v>14704</v>
      </c>
      <c r="U2351" s="20" t="s">
        <v>18012</v>
      </c>
      <c r="V2351" s="20" t="s">
        <v>20911</v>
      </c>
      <c r="W2351" s="20"/>
      <c r="X2351" s="20" t="s">
        <v>20912</v>
      </c>
      <c r="Y2351" s="20" t="s">
        <v>69</v>
      </c>
      <c r="Z2351" s="20"/>
      <c r="AA2351" s="20" t="s">
        <v>20913</v>
      </c>
      <c r="AB2351" s="20" t="s">
        <v>69</v>
      </c>
      <c r="AC2351" s="20" t="s">
        <v>69</v>
      </c>
      <c r="AD2351" s="20" t="s">
        <v>69</v>
      </c>
      <c r="AE2351" s="20" t="s">
        <v>20914</v>
      </c>
      <c r="AF2351" s="20" t="s">
        <v>68</v>
      </c>
      <c r="AG2351" s="20" t="s">
        <v>14698</v>
      </c>
      <c r="AH2351" s="20"/>
      <c r="AI2351" s="20" t="s">
        <v>14875</v>
      </c>
      <c r="AJ2351" s="20" t="s">
        <v>14276</v>
      </c>
      <c r="AK2351" s="20" t="s">
        <v>14223</v>
      </c>
      <c r="AL2351" s="20"/>
      <c r="AM2351" s="20" t="s">
        <v>14910</v>
      </c>
      <c r="AN2351" s="20" t="s">
        <v>105</v>
      </c>
      <c r="AO2351" s="20"/>
    </row>
    <row r="2352" spans="1:41" x14ac:dyDescent="0.2">
      <c r="A2352" s="20" t="s">
        <v>4442</v>
      </c>
      <c r="B2352" s="20" t="s">
        <v>20907</v>
      </c>
      <c r="C2352" s="20" t="s">
        <v>20908</v>
      </c>
      <c r="D2352" s="20" t="s">
        <v>571</v>
      </c>
      <c r="E2352" s="20" t="s">
        <v>4444</v>
      </c>
      <c r="F2352" s="20" t="s">
        <v>19489</v>
      </c>
      <c r="G2352" s="20" t="s">
        <v>117</v>
      </c>
      <c r="H2352" s="20" t="s">
        <v>14804</v>
      </c>
      <c r="I2352" s="20" t="s">
        <v>20909</v>
      </c>
      <c r="J2352" s="20" t="s">
        <v>101</v>
      </c>
      <c r="K2352" s="20" t="s">
        <v>14696</v>
      </c>
      <c r="L2352" s="20" t="s">
        <v>20910</v>
      </c>
      <c r="M2352" s="20" t="s">
        <v>17417</v>
      </c>
      <c r="N2352" s="20" t="s">
        <v>14698</v>
      </c>
      <c r="O2352" s="20" t="s">
        <v>14772</v>
      </c>
      <c r="P2352" s="20" t="s">
        <v>14700</v>
      </c>
      <c r="Q2352" s="20"/>
      <c r="R2352" s="20"/>
      <c r="S2352" s="20" t="s">
        <v>14276</v>
      </c>
      <c r="T2352" s="20" t="s">
        <v>14709</v>
      </c>
      <c r="U2352" s="20" t="s">
        <v>14763</v>
      </c>
      <c r="V2352" s="20" t="s">
        <v>20915</v>
      </c>
      <c r="W2352" s="20"/>
      <c r="X2352" s="20" t="s">
        <v>20916</v>
      </c>
      <c r="Y2352" s="20" t="s">
        <v>69</v>
      </c>
      <c r="Z2352" s="20"/>
      <c r="AA2352" s="20" t="s">
        <v>20913</v>
      </c>
      <c r="AB2352" s="20" t="s">
        <v>69</v>
      </c>
      <c r="AC2352" s="20" t="s">
        <v>69</v>
      </c>
      <c r="AD2352" s="20" t="s">
        <v>69</v>
      </c>
      <c r="AE2352" s="20" t="s">
        <v>20917</v>
      </c>
      <c r="AF2352" s="20" t="s">
        <v>68</v>
      </c>
      <c r="AG2352" s="20" t="s">
        <v>14698</v>
      </c>
      <c r="AH2352" s="20"/>
      <c r="AI2352" s="20" t="s">
        <v>14875</v>
      </c>
      <c r="AJ2352" s="20" t="s">
        <v>14276</v>
      </c>
      <c r="AK2352" s="20" t="s">
        <v>14223</v>
      </c>
      <c r="AL2352" s="20"/>
      <c r="AM2352" s="20" t="s">
        <v>14910</v>
      </c>
      <c r="AN2352" s="20" t="s">
        <v>105</v>
      </c>
      <c r="AO2352" s="20"/>
    </row>
    <row r="2353" spans="1:41" x14ac:dyDescent="0.2">
      <c r="A2353" s="20" t="s">
        <v>4442</v>
      </c>
      <c r="B2353" s="20" t="s">
        <v>20907</v>
      </c>
      <c r="C2353" s="20" t="s">
        <v>20908</v>
      </c>
      <c r="D2353" s="20" t="s">
        <v>571</v>
      </c>
      <c r="E2353" s="20" t="s">
        <v>4444</v>
      </c>
      <c r="F2353" s="20" t="s">
        <v>19489</v>
      </c>
      <c r="G2353" s="20" t="s">
        <v>117</v>
      </c>
      <c r="H2353" s="20" t="s">
        <v>14804</v>
      </c>
      <c r="I2353" s="20" t="s">
        <v>20909</v>
      </c>
      <c r="J2353" s="20" t="s">
        <v>101</v>
      </c>
      <c r="K2353" s="20" t="s">
        <v>14696</v>
      </c>
      <c r="L2353" s="20" t="s">
        <v>20910</v>
      </c>
      <c r="M2353" s="20" t="s">
        <v>17417</v>
      </c>
      <c r="N2353" s="20" t="s">
        <v>14698</v>
      </c>
      <c r="O2353" s="20" t="s">
        <v>14772</v>
      </c>
      <c r="P2353" s="20" t="s">
        <v>14700</v>
      </c>
      <c r="Q2353" s="20"/>
      <c r="R2353" s="20"/>
      <c r="S2353" s="20" t="s">
        <v>14276</v>
      </c>
      <c r="T2353" s="20" t="s">
        <v>14846</v>
      </c>
      <c r="U2353" s="20" t="s">
        <v>15857</v>
      </c>
      <c r="V2353" s="20" t="s">
        <v>20918</v>
      </c>
      <c r="W2353" s="20"/>
      <c r="X2353" s="20" t="s">
        <v>20919</v>
      </c>
      <c r="Y2353" s="20" t="s">
        <v>69</v>
      </c>
      <c r="Z2353" s="20"/>
      <c r="AA2353" s="20" t="s">
        <v>20913</v>
      </c>
      <c r="AB2353" s="20" t="s">
        <v>69</v>
      </c>
      <c r="AC2353" s="20" t="s">
        <v>69</v>
      </c>
      <c r="AD2353" s="20" t="s">
        <v>69</v>
      </c>
      <c r="AE2353" s="20" t="s">
        <v>20920</v>
      </c>
      <c r="AF2353" s="20" t="s">
        <v>68</v>
      </c>
      <c r="AG2353" s="20" t="s">
        <v>14698</v>
      </c>
      <c r="AH2353" s="20"/>
      <c r="AI2353" s="20" t="s">
        <v>14875</v>
      </c>
      <c r="AJ2353" s="20" t="s">
        <v>14276</v>
      </c>
      <c r="AK2353" s="20" t="s">
        <v>14223</v>
      </c>
      <c r="AL2353" s="20"/>
      <c r="AM2353" s="20" t="s">
        <v>14910</v>
      </c>
      <c r="AN2353" s="20" t="s">
        <v>105</v>
      </c>
      <c r="AO2353" s="20"/>
    </row>
    <row r="2354" spans="1:41" x14ac:dyDescent="0.2">
      <c r="A2354" s="20" t="s">
        <v>4442</v>
      </c>
      <c r="B2354" s="20" t="s">
        <v>20907</v>
      </c>
      <c r="C2354" s="20" t="s">
        <v>20908</v>
      </c>
      <c r="D2354" s="20" t="s">
        <v>571</v>
      </c>
      <c r="E2354" s="20" t="s">
        <v>4444</v>
      </c>
      <c r="F2354" s="20" t="s">
        <v>19489</v>
      </c>
      <c r="G2354" s="20" t="s">
        <v>117</v>
      </c>
      <c r="H2354" s="20" t="s">
        <v>14804</v>
      </c>
      <c r="I2354" s="20" t="s">
        <v>20909</v>
      </c>
      <c r="J2354" s="20" t="s">
        <v>101</v>
      </c>
      <c r="K2354" s="20" t="s">
        <v>14696</v>
      </c>
      <c r="L2354" s="20" t="s">
        <v>20910</v>
      </c>
      <c r="M2354" s="20" t="s">
        <v>17417</v>
      </c>
      <c r="N2354" s="20" t="s">
        <v>15258</v>
      </c>
      <c r="O2354" s="20" t="s">
        <v>14772</v>
      </c>
      <c r="P2354" s="20" t="s">
        <v>14700</v>
      </c>
      <c r="Q2354" s="20"/>
      <c r="R2354" s="20"/>
      <c r="S2354" s="20" t="s">
        <v>14276</v>
      </c>
      <c r="T2354" s="20" t="s">
        <v>14704</v>
      </c>
      <c r="U2354" s="20" t="s">
        <v>16582</v>
      </c>
      <c r="V2354" s="20" t="s">
        <v>20921</v>
      </c>
      <c r="W2354" s="20"/>
      <c r="X2354" s="20" t="s">
        <v>20912</v>
      </c>
      <c r="Y2354" s="20" t="s">
        <v>69</v>
      </c>
      <c r="Z2354" s="20"/>
      <c r="AA2354" s="20" t="s">
        <v>20913</v>
      </c>
      <c r="AB2354" s="20" t="s">
        <v>69</v>
      </c>
      <c r="AC2354" s="20" t="s">
        <v>69</v>
      </c>
      <c r="AD2354" s="20" t="s">
        <v>69</v>
      </c>
      <c r="AE2354" s="20" t="s">
        <v>20922</v>
      </c>
      <c r="AF2354" s="20" t="s">
        <v>68</v>
      </c>
      <c r="AG2354" s="20" t="s">
        <v>20650</v>
      </c>
      <c r="AH2354" s="20"/>
      <c r="AI2354" s="20" t="s">
        <v>14875</v>
      </c>
      <c r="AJ2354" s="20" t="s">
        <v>14276</v>
      </c>
      <c r="AK2354" s="20" t="s">
        <v>14223</v>
      </c>
      <c r="AL2354" s="20"/>
      <c r="AM2354" s="20" t="s">
        <v>14910</v>
      </c>
      <c r="AN2354" s="20" t="s">
        <v>105</v>
      </c>
      <c r="AO2354" s="20"/>
    </row>
    <row r="2355" spans="1:41" x14ac:dyDescent="0.2">
      <c r="A2355" s="20" t="s">
        <v>4442</v>
      </c>
      <c r="B2355" s="20" t="s">
        <v>20907</v>
      </c>
      <c r="C2355" s="20" t="s">
        <v>20908</v>
      </c>
      <c r="D2355" s="20" t="s">
        <v>571</v>
      </c>
      <c r="E2355" s="20" t="s">
        <v>4444</v>
      </c>
      <c r="F2355" s="20" t="s">
        <v>19489</v>
      </c>
      <c r="G2355" s="20" t="s">
        <v>117</v>
      </c>
      <c r="H2355" s="20" t="s">
        <v>14804</v>
      </c>
      <c r="I2355" s="20" t="s">
        <v>20909</v>
      </c>
      <c r="J2355" s="20" t="s">
        <v>101</v>
      </c>
      <c r="K2355" s="20" t="s">
        <v>14696</v>
      </c>
      <c r="L2355" s="20" t="s">
        <v>20910</v>
      </c>
      <c r="M2355" s="20" t="s">
        <v>17417</v>
      </c>
      <c r="N2355" s="20" t="s">
        <v>15258</v>
      </c>
      <c r="O2355" s="20" t="s">
        <v>14772</v>
      </c>
      <c r="P2355" s="20" t="s">
        <v>14700</v>
      </c>
      <c r="Q2355" s="20"/>
      <c r="R2355" s="20"/>
      <c r="S2355" s="20" t="s">
        <v>14276</v>
      </c>
      <c r="T2355" s="20" t="s">
        <v>14709</v>
      </c>
      <c r="U2355" s="20" t="s">
        <v>14763</v>
      </c>
      <c r="V2355" s="20" t="s">
        <v>20271</v>
      </c>
      <c r="W2355" s="20"/>
      <c r="X2355" s="20" t="s">
        <v>20916</v>
      </c>
      <c r="Y2355" s="20" t="s">
        <v>69</v>
      </c>
      <c r="Z2355" s="20"/>
      <c r="AA2355" s="20" t="s">
        <v>20913</v>
      </c>
      <c r="AB2355" s="20" t="s">
        <v>69</v>
      </c>
      <c r="AC2355" s="20" t="s">
        <v>69</v>
      </c>
      <c r="AD2355" s="20" t="s">
        <v>69</v>
      </c>
      <c r="AE2355" s="20" t="s">
        <v>20923</v>
      </c>
      <c r="AF2355" s="20" t="s">
        <v>68</v>
      </c>
      <c r="AG2355" s="20" t="s">
        <v>20650</v>
      </c>
      <c r="AH2355" s="20"/>
      <c r="AI2355" s="20" t="s">
        <v>14875</v>
      </c>
      <c r="AJ2355" s="20" t="s">
        <v>14276</v>
      </c>
      <c r="AK2355" s="20" t="s">
        <v>14223</v>
      </c>
      <c r="AL2355" s="20"/>
      <c r="AM2355" s="20" t="s">
        <v>14910</v>
      </c>
      <c r="AN2355" s="20" t="s">
        <v>105</v>
      </c>
      <c r="AO2355" s="20"/>
    </row>
    <row r="2356" spans="1:41" x14ac:dyDescent="0.2">
      <c r="A2356" s="20" t="s">
        <v>4442</v>
      </c>
      <c r="B2356" s="20" t="s">
        <v>20907</v>
      </c>
      <c r="C2356" s="20" t="s">
        <v>20908</v>
      </c>
      <c r="D2356" s="20" t="s">
        <v>571</v>
      </c>
      <c r="E2356" s="20" t="s">
        <v>4444</v>
      </c>
      <c r="F2356" s="20" t="s">
        <v>19489</v>
      </c>
      <c r="G2356" s="20" t="s">
        <v>117</v>
      </c>
      <c r="H2356" s="20" t="s">
        <v>14804</v>
      </c>
      <c r="I2356" s="20" t="s">
        <v>20909</v>
      </c>
      <c r="J2356" s="20" t="s">
        <v>101</v>
      </c>
      <c r="K2356" s="20" t="s">
        <v>14696</v>
      </c>
      <c r="L2356" s="20" t="s">
        <v>20910</v>
      </c>
      <c r="M2356" s="20" t="s">
        <v>17417</v>
      </c>
      <c r="N2356" s="20" t="s">
        <v>15258</v>
      </c>
      <c r="O2356" s="20" t="s">
        <v>14772</v>
      </c>
      <c r="P2356" s="20" t="s">
        <v>14700</v>
      </c>
      <c r="Q2356" s="20"/>
      <c r="R2356" s="20"/>
      <c r="S2356" s="20" t="s">
        <v>14276</v>
      </c>
      <c r="T2356" s="20" t="s">
        <v>14846</v>
      </c>
      <c r="U2356" s="20" t="s">
        <v>14795</v>
      </c>
      <c r="V2356" s="20" t="s">
        <v>20924</v>
      </c>
      <c r="W2356" s="20"/>
      <c r="X2356" s="20" t="s">
        <v>20919</v>
      </c>
      <c r="Y2356" s="20" t="s">
        <v>69</v>
      </c>
      <c r="Z2356" s="20"/>
      <c r="AA2356" s="20" t="s">
        <v>20913</v>
      </c>
      <c r="AB2356" s="20" t="s">
        <v>69</v>
      </c>
      <c r="AC2356" s="20" t="s">
        <v>69</v>
      </c>
      <c r="AD2356" s="20" t="s">
        <v>69</v>
      </c>
      <c r="AE2356" s="20" t="s">
        <v>20925</v>
      </c>
      <c r="AF2356" s="20" t="s">
        <v>68</v>
      </c>
      <c r="AG2356" s="20" t="s">
        <v>20650</v>
      </c>
      <c r="AH2356" s="20"/>
      <c r="AI2356" s="20" t="s">
        <v>14875</v>
      </c>
      <c r="AJ2356" s="20" t="s">
        <v>14276</v>
      </c>
      <c r="AK2356" s="20" t="s">
        <v>14223</v>
      </c>
      <c r="AL2356" s="20"/>
      <c r="AM2356" s="20" t="s">
        <v>14910</v>
      </c>
      <c r="AN2356" s="20" t="s">
        <v>105</v>
      </c>
      <c r="AO2356" s="20"/>
    </row>
    <row r="2357" spans="1:41" x14ac:dyDescent="0.2">
      <c r="A2357" s="20" t="s">
        <v>4442</v>
      </c>
      <c r="B2357" s="20" t="s">
        <v>20907</v>
      </c>
      <c r="C2357" s="20" t="s">
        <v>20908</v>
      </c>
      <c r="D2357" s="20" t="s">
        <v>571</v>
      </c>
      <c r="E2357" s="20" t="s">
        <v>4444</v>
      </c>
      <c r="F2357" s="20" t="s">
        <v>19489</v>
      </c>
      <c r="G2357" s="20" t="s">
        <v>117</v>
      </c>
      <c r="H2357" s="20" t="s">
        <v>14804</v>
      </c>
      <c r="I2357" s="20" t="s">
        <v>20909</v>
      </c>
      <c r="J2357" s="20" t="s">
        <v>101</v>
      </c>
      <c r="K2357" s="20" t="s">
        <v>14696</v>
      </c>
      <c r="L2357" s="20" t="s">
        <v>20910</v>
      </c>
      <c r="M2357" s="20" t="s">
        <v>17417</v>
      </c>
      <c r="N2357" s="20" t="s">
        <v>15258</v>
      </c>
      <c r="O2357" s="20" t="s">
        <v>14772</v>
      </c>
      <c r="P2357" s="20" t="s">
        <v>14700</v>
      </c>
      <c r="Q2357" s="20"/>
      <c r="R2357" s="20"/>
      <c r="S2357" s="20" t="s">
        <v>14276</v>
      </c>
      <c r="T2357" s="20" t="s">
        <v>14704</v>
      </c>
      <c r="U2357" s="20" t="s">
        <v>16007</v>
      </c>
      <c r="V2357" s="20" t="s">
        <v>20926</v>
      </c>
      <c r="W2357" s="20"/>
      <c r="X2357" s="20" t="s">
        <v>20912</v>
      </c>
      <c r="Y2357" s="20" t="s">
        <v>69</v>
      </c>
      <c r="Z2357" s="20"/>
      <c r="AA2357" s="20" t="s">
        <v>20913</v>
      </c>
      <c r="AB2357" s="20" t="s">
        <v>69</v>
      </c>
      <c r="AC2357" s="20" t="s">
        <v>69</v>
      </c>
      <c r="AD2357" s="20" t="s">
        <v>69</v>
      </c>
      <c r="AE2357" s="20" t="s">
        <v>20927</v>
      </c>
      <c r="AF2357" s="20" t="s">
        <v>68</v>
      </c>
      <c r="AG2357" s="20" t="s">
        <v>20928</v>
      </c>
      <c r="AH2357" s="20"/>
      <c r="AI2357" s="20" t="s">
        <v>14875</v>
      </c>
      <c r="AJ2357" s="20" t="s">
        <v>14276</v>
      </c>
      <c r="AK2357" s="20" t="s">
        <v>14223</v>
      </c>
      <c r="AL2357" s="20"/>
      <c r="AM2357" s="20" t="s">
        <v>14910</v>
      </c>
      <c r="AN2357" s="20" t="s">
        <v>105</v>
      </c>
      <c r="AO2357" s="20"/>
    </row>
    <row r="2358" spans="1:41" x14ac:dyDescent="0.2">
      <c r="A2358" s="20" t="s">
        <v>4442</v>
      </c>
      <c r="B2358" s="20" t="s">
        <v>20907</v>
      </c>
      <c r="C2358" s="20" t="s">
        <v>20908</v>
      </c>
      <c r="D2358" s="20" t="s">
        <v>571</v>
      </c>
      <c r="E2358" s="20" t="s">
        <v>4444</v>
      </c>
      <c r="F2358" s="20" t="s">
        <v>19489</v>
      </c>
      <c r="G2358" s="20" t="s">
        <v>117</v>
      </c>
      <c r="H2358" s="20" t="s">
        <v>14804</v>
      </c>
      <c r="I2358" s="20" t="s">
        <v>20909</v>
      </c>
      <c r="J2358" s="20" t="s">
        <v>101</v>
      </c>
      <c r="K2358" s="20" t="s">
        <v>14696</v>
      </c>
      <c r="L2358" s="20" t="s">
        <v>20910</v>
      </c>
      <c r="M2358" s="20" t="s">
        <v>17417</v>
      </c>
      <c r="N2358" s="20" t="s">
        <v>15258</v>
      </c>
      <c r="O2358" s="20" t="s">
        <v>14772</v>
      </c>
      <c r="P2358" s="20" t="s">
        <v>14700</v>
      </c>
      <c r="Q2358" s="20"/>
      <c r="R2358" s="20"/>
      <c r="S2358" s="20" t="s">
        <v>14276</v>
      </c>
      <c r="T2358" s="20" t="s">
        <v>14709</v>
      </c>
      <c r="U2358" s="20" t="s">
        <v>17106</v>
      </c>
      <c r="V2358" s="20" t="s">
        <v>20929</v>
      </c>
      <c r="W2358" s="20"/>
      <c r="X2358" s="20" t="s">
        <v>20916</v>
      </c>
      <c r="Y2358" s="20" t="s">
        <v>69</v>
      </c>
      <c r="Z2358" s="20"/>
      <c r="AA2358" s="20" t="s">
        <v>20913</v>
      </c>
      <c r="AB2358" s="20" t="s">
        <v>69</v>
      </c>
      <c r="AC2358" s="20" t="s">
        <v>69</v>
      </c>
      <c r="AD2358" s="20" t="s">
        <v>69</v>
      </c>
      <c r="AE2358" s="20" t="s">
        <v>20930</v>
      </c>
      <c r="AF2358" s="20" t="s">
        <v>68</v>
      </c>
      <c r="AG2358" s="20" t="s">
        <v>20928</v>
      </c>
      <c r="AH2358" s="20"/>
      <c r="AI2358" s="20" t="s">
        <v>14875</v>
      </c>
      <c r="AJ2358" s="20" t="s">
        <v>14276</v>
      </c>
      <c r="AK2358" s="20" t="s">
        <v>14223</v>
      </c>
      <c r="AL2358" s="20"/>
      <c r="AM2358" s="20" t="s">
        <v>14910</v>
      </c>
      <c r="AN2358" s="20" t="s">
        <v>105</v>
      </c>
      <c r="AO2358" s="20"/>
    </row>
    <row r="2359" spans="1:41" x14ac:dyDescent="0.2">
      <c r="A2359" s="20" t="s">
        <v>4442</v>
      </c>
      <c r="B2359" s="20" t="s">
        <v>20907</v>
      </c>
      <c r="C2359" s="20" t="s">
        <v>20908</v>
      </c>
      <c r="D2359" s="20" t="s">
        <v>571</v>
      </c>
      <c r="E2359" s="20" t="s">
        <v>4444</v>
      </c>
      <c r="F2359" s="20" t="s">
        <v>19489</v>
      </c>
      <c r="G2359" s="20" t="s">
        <v>117</v>
      </c>
      <c r="H2359" s="20" t="s">
        <v>14804</v>
      </c>
      <c r="I2359" s="20" t="s">
        <v>20909</v>
      </c>
      <c r="J2359" s="20" t="s">
        <v>101</v>
      </c>
      <c r="K2359" s="20" t="s">
        <v>14696</v>
      </c>
      <c r="L2359" s="20" t="s">
        <v>20910</v>
      </c>
      <c r="M2359" s="20" t="s">
        <v>17417</v>
      </c>
      <c r="N2359" s="20" t="s">
        <v>15258</v>
      </c>
      <c r="O2359" s="20" t="s">
        <v>14772</v>
      </c>
      <c r="P2359" s="20" t="s">
        <v>14700</v>
      </c>
      <c r="Q2359" s="20"/>
      <c r="R2359" s="20"/>
      <c r="S2359" s="20" t="s">
        <v>14276</v>
      </c>
      <c r="T2359" s="20" t="s">
        <v>14846</v>
      </c>
      <c r="U2359" s="20" t="s">
        <v>14799</v>
      </c>
      <c r="V2359" s="20" t="s">
        <v>19326</v>
      </c>
      <c r="W2359" s="20"/>
      <c r="X2359" s="20" t="s">
        <v>20919</v>
      </c>
      <c r="Y2359" s="20" t="s">
        <v>69</v>
      </c>
      <c r="Z2359" s="20"/>
      <c r="AA2359" s="20" t="s">
        <v>20913</v>
      </c>
      <c r="AB2359" s="20" t="s">
        <v>69</v>
      </c>
      <c r="AC2359" s="20" t="s">
        <v>69</v>
      </c>
      <c r="AD2359" s="20" t="s">
        <v>69</v>
      </c>
      <c r="AE2359" s="20" t="s">
        <v>20931</v>
      </c>
      <c r="AF2359" s="20" t="s">
        <v>68</v>
      </c>
      <c r="AG2359" s="20" t="s">
        <v>20928</v>
      </c>
      <c r="AH2359" s="20"/>
      <c r="AI2359" s="20" t="s">
        <v>14875</v>
      </c>
      <c r="AJ2359" s="20" t="s">
        <v>14276</v>
      </c>
      <c r="AK2359" s="20" t="s">
        <v>14223</v>
      </c>
      <c r="AL2359" s="20"/>
      <c r="AM2359" s="20" t="s">
        <v>14910</v>
      </c>
      <c r="AN2359" s="20" t="s">
        <v>105</v>
      </c>
      <c r="AO2359" s="20"/>
    </row>
    <row r="2360" spans="1:41" x14ac:dyDescent="0.2">
      <c r="A2360" s="20" t="s">
        <v>4442</v>
      </c>
      <c r="B2360" s="20" t="s">
        <v>20907</v>
      </c>
      <c r="C2360" s="20" t="s">
        <v>20908</v>
      </c>
      <c r="D2360" s="20" t="s">
        <v>571</v>
      </c>
      <c r="E2360" s="20" t="s">
        <v>4444</v>
      </c>
      <c r="F2360" s="20" t="s">
        <v>19489</v>
      </c>
      <c r="G2360" s="20" t="s">
        <v>117</v>
      </c>
      <c r="H2360" s="20" t="s">
        <v>14804</v>
      </c>
      <c r="I2360" s="20" t="s">
        <v>20909</v>
      </c>
      <c r="J2360" s="20" t="s">
        <v>101</v>
      </c>
      <c r="K2360" s="20" t="s">
        <v>14696</v>
      </c>
      <c r="L2360" s="20" t="s">
        <v>20910</v>
      </c>
      <c r="M2360" s="20" t="s">
        <v>17417</v>
      </c>
      <c r="N2360" s="20" t="s">
        <v>15258</v>
      </c>
      <c r="O2360" s="20" t="s">
        <v>14772</v>
      </c>
      <c r="P2360" s="20" t="s">
        <v>14700</v>
      </c>
      <c r="Q2360" s="20"/>
      <c r="R2360" s="20"/>
      <c r="S2360" s="20" t="s">
        <v>14276</v>
      </c>
      <c r="T2360" s="20" t="s">
        <v>14704</v>
      </c>
      <c r="U2360" s="20" t="s">
        <v>15857</v>
      </c>
      <c r="V2360" s="20" t="s">
        <v>20932</v>
      </c>
      <c r="W2360" s="20"/>
      <c r="X2360" s="20" t="s">
        <v>20933</v>
      </c>
      <c r="Y2360" s="20" t="s">
        <v>69</v>
      </c>
      <c r="Z2360" s="20"/>
      <c r="AA2360" s="20" t="s">
        <v>20913</v>
      </c>
      <c r="AB2360" s="20" t="s">
        <v>69</v>
      </c>
      <c r="AC2360" s="20" t="s">
        <v>69</v>
      </c>
      <c r="AD2360" s="20" t="s">
        <v>69</v>
      </c>
      <c r="AE2360" s="20" t="s">
        <v>20934</v>
      </c>
      <c r="AF2360" s="20" t="s">
        <v>68</v>
      </c>
      <c r="AG2360" s="20" t="s">
        <v>20935</v>
      </c>
      <c r="AH2360" s="20"/>
      <c r="AI2360" s="20" t="s">
        <v>14875</v>
      </c>
      <c r="AJ2360" s="20" t="s">
        <v>14276</v>
      </c>
      <c r="AK2360" s="20" t="s">
        <v>14223</v>
      </c>
      <c r="AL2360" s="20"/>
      <c r="AM2360" s="20" t="s">
        <v>14910</v>
      </c>
      <c r="AN2360" s="20" t="s">
        <v>105</v>
      </c>
      <c r="AO2360" s="20"/>
    </row>
    <row r="2361" spans="1:41" x14ac:dyDescent="0.2">
      <c r="A2361" s="20" t="s">
        <v>4442</v>
      </c>
      <c r="B2361" s="20" t="s">
        <v>20907</v>
      </c>
      <c r="C2361" s="20" t="s">
        <v>20908</v>
      </c>
      <c r="D2361" s="20" t="s">
        <v>571</v>
      </c>
      <c r="E2361" s="20" t="s">
        <v>4444</v>
      </c>
      <c r="F2361" s="20" t="s">
        <v>19489</v>
      </c>
      <c r="G2361" s="20" t="s">
        <v>117</v>
      </c>
      <c r="H2361" s="20" t="s">
        <v>14804</v>
      </c>
      <c r="I2361" s="20" t="s">
        <v>20909</v>
      </c>
      <c r="J2361" s="20" t="s">
        <v>101</v>
      </c>
      <c r="K2361" s="20" t="s">
        <v>14696</v>
      </c>
      <c r="L2361" s="20" t="s">
        <v>20910</v>
      </c>
      <c r="M2361" s="20" t="s">
        <v>17417</v>
      </c>
      <c r="N2361" s="20" t="s">
        <v>15258</v>
      </c>
      <c r="O2361" s="20" t="s">
        <v>14772</v>
      </c>
      <c r="P2361" s="20" t="s">
        <v>14700</v>
      </c>
      <c r="Q2361" s="20"/>
      <c r="R2361" s="20"/>
      <c r="S2361" s="20" t="s">
        <v>14276</v>
      </c>
      <c r="T2361" s="20" t="s">
        <v>14709</v>
      </c>
      <c r="U2361" s="20" t="s">
        <v>15476</v>
      </c>
      <c r="V2361" s="20" t="s">
        <v>14799</v>
      </c>
      <c r="W2361" s="20"/>
      <c r="X2361" s="20" t="s">
        <v>20936</v>
      </c>
      <c r="Y2361" s="20" t="s">
        <v>69</v>
      </c>
      <c r="Z2361" s="20"/>
      <c r="AA2361" s="20" t="s">
        <v>20913</v>
      </c>
      <c r="AB2361" s="20" t="s">
        <v>69</v>
      </c>
      <c r="AC2361" s="20" t="s">
        <v>69</v>
      </c>
      <c r="AD2361" s="20" t="s">
        <v>69</v>
      </c>
      <c r="AE2361" s="20" t="s">
        <v>20937</v>
      </c>
      <c r="AF2361" s="20" t="s">
        <v>68</v>
      </c>
      <c r="AG2361" s="20" t="s">
        <v>20935</v>
      </c>
      <c r="AH2361" s="20"/>
      <c r="AI2361" s="20" t="s">
        <v>14875</v>
      </c>
      <c r="AJ2361" s="20" t="s">
        <v>14276</v>
      </c>
      <c r="AK2361" s="20" t="s">
        <v>14223</v>
      </c>
      <c r="AL2361" s="20"/>
      <c r="AM2361" s="20" t="s">
        <v>14910</v>
      </c>
      <c r="AN2361" s="20" t="s">
        <v>105</v>
      </c>
      <c r="AO2361" s="20"/>
    </row>
    <row r="2362" spans="1:41" x14ac:dyDescent="0.2">
      <c r="A2362" s="20" t="s">
        <v>4442</v>
      </c>
      <c r="B2362" s="20" t="s">
        <v>20907</v>
      </c>
      <c r="C2362" s="20" t="s">
        <v>20908</v>
      </c>
      <c r="D2362" s="20" t="s">
        <v>571</v>
      </c>
      <c r="E2362" s="20" t="s">
        <v>4444</v>
      </c>
      <c r="F2362" s="20" t="s">
        <v>19489</v>
      </c>
      <c r="G2362" s="20" t="s">
        <v>117</v>
      </c>
      <c r="H2362" s="20" t="s">
        <v>14804</v>
      </c>
      <c r="I2362" s="20" t="s">
        <v>20909</v>
      </c>
      <c r="J2362" s="20" t="s">
        <v>101</v>
      </c>
      <c r="K2362" s="20" t="s">
        <v>14696</v>
      </c>
      <c r="L2362" s="20" t="s">
        <v>20910</v>
      </c>
      <c r="M2362" s="20" t="s">
        <v>17417</v>
      </c>
      <c r="N2362" s="20" t="s">
        <v>15258</v>
      </c>
      <c r="O2362" s="20" t="s">
        <v>14772</v>
      </c>
      <c r="P2362" s="20" t="s">
        <v>14700</v>
      </c>
      <c r="Q2362" s="20"/>
      <c r="R2362" s="20"/>
      <c r="S2362" s="20" t="s">
        <v>14276</v>
      </c>
      <c r="T2362" s="20" t="s">
        <v>14846</v>
      </c>
      <c r="U2362" s="20" t="s">
        <v>14800</v>
      </c>
      <c r="V2362" s="20" t="s">
        <v>20938</v>
      </c>
      <c r="W2362" s="20"/>
      <c r="X2362" s="20" t="s">
        <v>20939</v>
      </c>
      <c r="Y2362" s="20" t="s">
        <v>69</v>
      </c>
      <c r="Z2362" s="20"/>
      <c r="AA2362" s="20" t="s">
        <v>20913</v>
      </c>
      <c r="AB2362" s="20" t="s">
        <v>69</v>
      </c>
      <c r="AC2362" s="20" t="s">
        <v>69</v>
      </c>
      <c r="AD2362" s="20" t="s">
        <v>69</v>
      </c>
      <c r="AE2362" s="20" t="s">
        <v>20940</v>
      </c>
      <c r="AF2362" s="20" t="s">
        <v>68</v>
      </c>
      <c r="AG2362" s="20" t="s">
        <v>20935</v>
      </c>
      <c r="AH2362" s="20"/>
      <c r="AI2362" s="20" t="s">
        <v>14875</v>
      </c>
      <c r="AJ2362" s="20" t="s">
        <v>14276</v>
      </c>
      <c r="AK2362" s="20" t="s">
        <v>14223</v>
      </c>
      <c r="AL2362" s="20"/>
      <c r="AM2362" s="20" t="s">
        <v>14910</v>
      </c>
      <c r="AN2362" s="20" t="s">
        <v>105</v>
      </c>
      <c r="AO2362" s="20"/>
    </row>
    <row r="2363" spans="1:41" x14ac:dyDescent="0.2">
      <c r="A2363" s="20" t="s">
        <v>4442</v>
      </c>
      <c r="B2363" s="20" t="s">
        <v>20907</v>
      </c>
      <c r="C2363" s="20" t="s">
        <v>20908</v>
      </c>
      <c r="D2363" s="20" t="s">
        <v>571</v>
      </c>
      <c r="E2363" s="20" t="s">
        <v>4444</v>
      </c>
      <c r="F2363" s="20" t="s">
        <v>19489</v>
      </c>
      <c r="G2363" s="20" t="s">
        <v>117</v>
      </c>
      <c r="H2363" s="20" t="s">
        <v>14804</v>
      </c>
      <c r="I2363" s="20" t="s">
        <v>20909</v>
      </c>
      <c r="J2363" s="20" t="s">
        <v>101</v>
      </c>
      <c r="K2363" s="20" t="s">
        <v>14696</v>
      </c>
      <c r="L2363" s="20" t="s">
        <v>20910</v>
      </c>
      <c r="M2363" s="20" t="s">
        <v>17417</v>
      </c>
      <c r="N2363" s="20" t="s">
        <v>15258</v>
      </c>
      <c r="O2363" s="20" t="s">
        <v>14772</v>
      </c>
      <c r="P2363" s="20" t="s">
        <v>14700</v>
      </c>
      <c r="Q2363" s="20"/>
      <c r="R2363" s="20"/>
      <c r="S2363" s="20" t="s">
        <v>14276</v>
      </c>
      <c r="T2363" s="20" t="s">
        <v>14704</v>
      </c>
      <c r="U2363" s="20" t="s">
        <v>16308</v>
      </c>
      <c r="V2363" s="20" t="s">
        <v>20941</v>
      </c>
      <c r="W2363" s="20"/>
      <c r="X2363" s="20" t="s">
        <v>20942</v>
      </c>
      <c r="Y2363" s="20" t="s">
        <v>68</v>
      </c>
      <c r="Z2363" s="20" t="s">
        <v>15207</v>
      </c>
      <c r="AA2363" s="20" t="s">
        <v>20913</v>
      </c>
      <c r="AB2363" s="20" t="s">
        <v>69</v>
      </c>
      <c r="AC2363" s="20" t="s">
        <v>69</v>
      </c>
      <c r="AD2363" s="20" t="s">
        <v>69</v>
      </c>
      <c r="AE2363" s="20" t="s">
        <v>20943</v>
      </c>
      <c r="AF2363" s="20" t="s">
        <v>68</v>
      </c>
      <c r="AG2363" s="20" t="s">
        <v>20944</v>
      </c>
      <c r="AH2363" s="20"/>
      <c r="AI2363" s="20" t="s">
        <v>14875</v>
      </c>
      <c r="AJ2363" s="20" t="s">
        <v>14276</v>
      </c>
      <c r="AK2363" s="20" t="s">
        <v>14223</v>
      </c>
      <c r="AL2363" s="20"/>
      <c r="AM2363" s="20" t="s">
        <v>14910</v>
      </c>
      <c r="AN2363" s="20" t="s">
        <v>110</v>
      </c>
      <c r="AO2363" s="20"/>
    </row>
    <row r="2364" spans="1:41" x14ac:dyDescent="0.2">
      <c r="A2364" s="20" t="s">
        <v>4442</v>
      </c>
      <c r="B2364" s="20" t="s">
        <v>20907</v>
      </c>
      <c r="C2364" s="20" t="s">
        <v>20908</v>
      </c>
      <c r="D2364" s="20" t="s">
        <v>571</v>
      </c>
      <c r="E2364" s="20" t="s">
        <v>4444</v>
      </c>
      <c r="F2364" s="20" t="s">
        <v>19489</v>
      </c>
      <c r="G2364" s="20" t="s">
        <v>117</v>
      </c>
      <c r="H2364" s="20" t="s">
        <v>14804</v>
      </c>
      <c r="I2364" s="20" t="s">
        <v>20909</v>
      </c>
      <c r="J2364" s="20" t="s">
        <v>101</v>
      </c>
      <c r="K2364" s="20" t="s">
        <v>14696</v>
      </c>
      <c r="L2364" s="20" t="s">
        <v>20910</v>
      </c>
      <c r="M2364" s="20" t="s">
        <v>17417</v>
      </c>
      <c r="N2364" s="20" t="s">
        <v>15258</v>
      </c>
      <c r="O2364" s="20" t="s">
        <v>14772</v>
      </c>
      <c r="P2364" s="20" t="s">
        <v>14700</v>
      </c>
      <c r="Q2364" s="20"/>
      <c r="R2364" s="20"/>
      <c r="S2364" s="20" t="s">
        <v>14276</v>
      </c>
      <c r="T2364" s="20" t="s">
        <v>14709</v>
      </c>
      <c r="U2364" s="20" t="s">
        <v>14892</v>
      </c>
      <c r="V2364" s="20" t="s">
        <v>20945</v>
      </c>
      <c r="W2364" s="20"/>
      <c r="X2364" s="20" t="s">
        <v>20897</v>
      </c>
      <c r="Y2364" s="20" t="s">
        <v>68</v>
      </c>
      <c r="Z2364" s="20" t="s">
        <v>15935</v>
      </c>
      <c r="AA2364" s="20" t="s">
        <v>20913</v>
      </c>
      <c r="AB2364" s="20" t="s">
        <v>69</v>
      </c>
      <c r="AC2364" s="20" t="s">
        <v>69</v>
      </c>
      <c r="AD2364" s="20" t="s">
        <v>69</v>
      </c>
      <c r="AE2364" s="20" t="s">
        <v>20946</v>
      </c>
      <c r="AF2364" s="20" t="s">
        <v>68</v>
      </c>
      <c r="AG2364" s="20" t="s">
        <v>20944</v>
      </c>
      <c r="AH2364" s="20"/>
      <c r="AI2364" s="20" t="s">
        <v>14875</v>
      </c>
      <c r="AJ2364" s="20" t="s">
        <v>14276</v>
      </c>
      <c r="AK2364" s="20" t="s">
        <v>14223</v>
      </c>
      <c r="AL2364" s="20"/>
      <c r="AM2364" s="20" t="s">
        <v>14910</v>
      </c>
      <c r="AN2364" s="20" t="s">
        <v>110</v>
      </c>
      <c r="AO2364" s="20"/>
    </row>
    <row r="2365" spans="1:41" x14ac:dyDescent="0.2">
      <c r="A2365" s="20" t="s">
        <v>4442</v>
      </c>
      <c r="B2365" s="20" t="s">
        <v>20907</v>
      </c>
      <c r="C2365" s="20" t="s">
        <v>20908</v>
      </c>
      <c r="D2365" s="20" t="s">
        <v>571</v>
      </c>
      <c r="E2365" s="20" t="s">
        <v>4444</v>
      </c>
      <c r="F2365" s="20" t="s">
        <v>19489</v>
      </c>
      <c r="G2365" s="20" t="s">
        <v>117</v>
      </c>
      <c r="H2365" s="20" t="s">
        <v>14804</v>
      </c>
      <c r="I2365" s="20" t="s">
        <v>20909</v>
      </c>
      <c r="J2365" s="20" t="s">
        <v>101</v>
      </c>
      <c r="K2365" s="20" t="s">
        <v>14696</v>
      </c>
      <c r="L2365" s="20" t="s">
        <v>20910</v>
      </c>
      <c r="M2365" s="20" t="s">
        <v>17417</v>
      </c>
      <c r="N2365" s="20" t="s">
        <v>15258</v>
      </c>
      <c r="O2365" s="20" t="s">
        <v>14772</v>
      </c>
      <c r="P2365" s="20" t="s">
        <v>14700</v>
      </c>
      <c r="Q2365" s="20"/>
      <c r="R2365" s="20"/>
      <c r="S2365" s="20" t="s">
        <v>14276</v>
      </c>
      <c r="T2365" s="20" t="s">
        <v>14846</v>
      </c>
      <c r="U2365" s="20" t="s">
        <v>15934</v>
      </c>
      <c r="V2365" s="20" t="s">
        <v>20947</v>
      </c>
      <c r="W2365" s="20"/>
      <c r="X2365" s="20" t="s">
        <v>20919</v>
      </c>
      <c r="Y2365" s="20" t="s">
        <v>68</v>
      </c>
      <c r="Z2365" s="20" t="s">
        <v>15651</v>
      </c>
      <c r="AA2365" s="20" t="s">
        <v>20913</v>
      </c>
      <c r="AB2365" s="20" t="s">
        <v>69</v>
      </c>
      <c r="AC2365" s="20" t="s">
        <v>69</v>
      </c>
      <c r="AD2365" s="20" t="s">
        <v>69</v>
      </c>
      <c r="AE2365" s="20" t="s">
        <v>20948</v>
      </c>
      <c r="AF2365" s="20" t="s">
        <v>68</v>
      </c>
      <c r="AG2365" s="20" t="s">
        <v>20944</v>
      </c>
      <c r="AH2365" s="20"/>
      <c r="AI2365" s="20" t="s">
        <v>14875</v>
      </c>
      <c r="AJ2365" s="20" t="s">
        <v>14276</v>
      </c>
      <c r="AK2365" s="20" t="s">
        <v>14223</v>
      </c>
      <c r="AL2365" s="20"/>
      <c r="AM2365" s="20" t="s">
        <v>14910</v>
      </c>
      <c r="AN2365" s="20" t="s">
        <v>110</v>
      </c>
      <c r="AO2365" s="20"/>
    </row>
    <row r="2366" spans="1:41" x14ac:dyDescent="0.2">
      <c r="A2366" s="20" t="s">
        <v>4455</v>
      </c>
      <c r="B2366" s="20" t="s">
        <v>20949</v>
      </c>
      <c r="C2366" s="20" t="s">
        <v>20950</v>
      </c>
      <c r="D2366" s="20" t="s">
        <v>430</v>
      </c>
      <c r="E2366" s="20" t="s">
        <v>4457</v>
      </c>
      <c r="F2366" s="20" t="s">
        <v>2492</v>
      </c>
      <c r="G2366" s="20" t="s">
        <v>20951</v>
      </c>
      <c r="H2366" s="20" t="s">
        <v>14757</v>
      </c>
      <c r="I2366" s="20" t="s">
        <v>20952</v>
      </c>
      <c r="J2366" s="20" t="s">
        <v>102</v>
      </c>
      <c r="K2366" s="20" t="s">
        <v>14732</v>
      </c>
      <c r="L2366" s="20" t="s">
        <v>20953</v>
      </c>
      <c r="M2366" s="20"/>
      <c r="N2366" s="20" t="s">
        <v>14746</v>
      </c>
      <c r="O2366" s="20" t="s">
        <v>14772</v>
      </c>
      <c r="P2366" s="20" t="s">
        <v>14787</v>
      </c>
      <c r="Q2366" s="20"/>
      <c r="R2366" s="20"/>
      <c r="S2366" s="20" t="s">
        <v>20954</v>
      </c>
      <c r="T2366" s="20" t="s">
        <v>14790</v>
      </c>
      <c r="U2366" s="20" t="s">
        <v>20955</v>
      </c>
      <c r="V2366" s="20" t="s">
        <v>20956</v>
      </c>
      <c r="W2366" s="20"/>
      <c r="X2366" s="20"/>
      <c r="Y2366" s="20" t="s">
        <v>69</v>
      </c>
      <c r="Z2366" s="20"/>
      <c r="AA2366" s="20" t="s">
        <v>20957</v>
      </c>
      <c r="AB2366" s="20" t="s">
        <v>69</v>
      </c>
      <c r="AC2366" s="20" t="s">
        <v>68</v>
      </c>
      <c r="AD2366" s="20" t="s">
        <v>68</v>
      </c>
      <c r="AE2366" s="20" t="s">
        <v>20958</v>
      </c>
      <c r="AF2366" s="20" t="s">
        <v>68</v>
      </c>
      <c r="AG2366" s="20" t="s">
        <v>20959</v>
      </c>
      <c r="AH2366" s="20"/>
      <c r="AI2366" s="20" t="s">
        <v>14875</v>
      </c>
      <c r="AJ2366" s="20" t="s">
        <v>14238</v>
      </c>
      <c r="AK2366" s="20" t="s">
        <v>14244</v>
      </c>
      <c r="AL2366" s="20"/>
      <c r="AM2366" s="20"/>
      <c r="AN2366" s="20" t="s">
        <v>105</v>
      </c>
      <c r="AO2366" s="20"/>
    </row>
    <row r="2367" spans="1:41" x14ac:dyDescent="0.2">
      <c r="A2367" s="20" t="s">
        <v>4455</v>
      </c>
      <c r="B2367" s="20" t="s">
        <v>20949</v>
      </c>
      <c r="C2367" s="20" t="s">
        <v>20950</v>
      </c>
      <c r="D2367" s="20" t="s">
        <v>430</v>
      </c>
      <c r="E2367" s="20" t="s">
        <v>4457</v>
      </c>
      <c r="F2367" s="20" t="s">
        <v>2492</v>
      </c>
      <c r="G2367" s="20" t="s">
        <v>20951</v>
      </c>
      <c r="H2367" s="20" t="s">
        <v>14757</v>
      </c>
      <c r="I2367" s="20" t="s">
        <v>20952</v>
      </c>
      <c r="J2367" s="20" t="s">
        <v>102</v>
      </c>
      <c r="K2367" s="20" t="s">
        <v>14732</v>
      </c>
      <c r="L2367" s="20" t="s">
        <v>20953</v>
      </c>
      <c r="M2367" s="20"/>
      <c r="N2367" s="20" t="s">
        <v>14746</v>
      </c>
      <c r="O2367" s="20" t="s">
        <v>14772</v>
      </c>
      <c r="P2367" s="20" t="s">
        <v>14787</v>
      </c>
      <c r="Q2367" s="20"/>
      <c r="R2367" s="20"/>
      <c r="S2367" s="20" t="s">
        <v>20954</v>
      </c>
      <c r="T2367" s="20" t="s">
        <v>14762</v>
      </c>
      <c r="U2367" s="20" t="s">
        <v>20960</v>
      </c>
      <c r="V2367" s="20" t="s">
        <v>20961</v>
      </c>
      <c r="W2367" s="20"/>
      <c r="X2367" s="20"/>
      <c r="Y2367" s="20" t="s">
        <v>69</v>
      </c>
      <c r="Z2367" s="20"/>
      <c r="AA2367" s="20" t="s">
        <v>20957</v>
      </c>
      <c r="AB2367" s="20" t="s">
        <v>69</v>
      </c>
      <c r="AC2367" s="20" t="s">
        <v>68</v>
      </c>
      <c r="AD2367" s="20" t="s">
        <v>68</v>
      </c>
      <c r="AE2367" s="20" t="s">
        <v>20958</v>
      </c>
      <c r="AF2367" s="20" t="s">
        <v>68</v>
      </c>
      <c r="AG2367" s="20" t="s">
        <v>20959</v>
      </c>
      <c r="AH2367" s="20"/>
      <c r="AI2367" s="20" t="s">
        <v>14875</v>
      </c>
      <c r="AJ2367" s="20" t="s">
        <v>14238</v>
      </c>
      <c r="AK2367" s="20" t="s">
        <v>14244</v>
      </c>
      <c r="AL2367" s="20"/>
      <c r="AM2367" s="20"/>
      <c r="AN2367" s="20" t="s">
        <v>105</v>
      </c>
      <c r="AO2367" s="20"/>
    </row>
    <row r="2368" spans="1:41" x14ac:dyDescent="0.2">
      <c r="A2368" s="20" t="s">
        <v>4455</v>
      </c>
      <c r="B2368" s="20" t="s">
        <v>20949</v>
      </c>
      <c r="C2368" s="20" t="s">
        <v>20950</v>
      </c>
      <c r="D2368" s="20" t="s">
        <v>430</v>
      </c>
      <c r="E2368" s="20" t="s">
        <v>4457</v>
      </c>
      <c r="F2368" s="20" t="s">
        <v>2492</v>
      </c>
      <c r="G2368" s="20" t="s">
        <v>20951</v>
      </c>
      <c r="H2368" s="20" t="s">
        <v>14757</v>
      </c>
      <c r="I2368" s="20" t="s">
        <v>20952</v>
      </c>
      <c r="J2368" s="20" t="s">
        <v>102</v>
      </c>
      <c r="K2368" s="20" t="s">
        <v>14732</v>
      </c>
      <c r="L2368" s="20" t="s">
        <v>20953</v>
      </c>
      <c r="M2368" s="20"/>
      <c r="N2368" s="20" t="s">
        <v>14698</v>
      </c>
      <c r="O2368" s="20" t="s">
        <v>14772</v>
      </c>
      <c r="P2368" s="20" t="s">
        <v>14787</v>
      </c>
      <c r="Q2368" s="20"/>
      <c r="R2368" s="20"/>
      <c r="S2368" s="20" t="s">
        <v>20954</v>
      </c>
      <c r="T2368" s="20" t="s">
        <v>14790</v>
      </c>
      <c r="U2368" s="20" t="s">
        <v>20960</v>
      </c>
      <c r="V2368" s="20" t="s">
        <v>20962</v>
      </c>
      <c r="W2368" s="20"/>
      <c r="X2368" s="20"/>
      <c r="Y2368" s="20" t="s">
        <v>69</v>
      </c>
      <c r="Z2368" s="20"/>
      <c r="AA2368" s="20" t="s">
        <v>20957</v>
      </c>
      <c r="AB2368" s="20" t="s">
        <v>69</v>
      </c>
      <c r="AC2368" s="20" t="s">
        <v>68</v>
      </c>
      <c r="AD2368" s="20" t="s">
        <v>68</v>
      </c>
      <c r="AE2368" s="20" t="s">
        <v>20963</v>
      </c>
      <c r="AF2368" s="20" t="s">
        <v>68</v>
      </c>
      <c r="AG2368" s="20" t="s">
        <v>20964</v>
      </c>
      <c r="AH2368" s="20"/>
      <c r="AI2368" s="20" t="s">
        <v>14875</v>
      </c>
      <c r="AJ2368" s="20" t="s">
        <v>14238</v>
      </c>
      <c r="AK2368" s="20" t="s">
        <v>14244</v>
      </c>
      <c r="AL2368" s="20"/>
      <c r="AM2368" s="20"/>
      <c r="AN2368" s="20" t="s">
        <v>105</v>
      </c>
      <c r="AO2368" s="20"/>
    </row>
    <row r="2369" spans="1:41" x14ac:dyDescent="0.2">
      <c r="A2369" s="20" t="s">
        <v>4455</v>
      </c>
      <c r="B2369" s="20" t="s">
        <v>20949</v>
      </c>
      <c r="C2369" s="20" t="s">
        <v>20950</v>
      </c>
      <c r="D2369" s="20" t="s">
        <v>430</v>
      </c>
      <c r="E2369" s="20" t="s">
        <v>4457</v>
      </c>
      <c r="F2369" s="20" t="s">
        <v>2492</v>
      </c>
      <c r="G2369" s="20" t="s">
        <v>20951</v>
      </c>
      <c r="H2369" s="20" t="s">
        <v>14757</v>
      </c>
      <c r="I2369" s="20" t="s">
        <v>20952</v>
      </c>
      <c r="J2369" s="20" t="s">
        <v>102</v>
      </c>
      <c r="K2369" s="20" t="s">
        <v>14732</v>
      </c>
      <c r="L2369" s="20" t="s">
        <v>20953</v>
      </c>
      <c r="M2369" s="20"/>
      <c r="N2369" s="20" t="s">
        <v>14698</v>
      </c>
      <c r="O2369" s="20" t="s">
        <v>14772</v>
      </c>
      <c r="P2369" s="20" t="s">
        <v>14787</v>
      </c>
      <c r="Q2369" s="20"/>
      <c r="R2369" s="20"/>
      <c r="S2369" s="20" t="s">
        <v>20954</v>
      </c>
      <c r="T2369" s="20" t="s">
        <v>14762</v>
      </c>
      <c r="U2369" s="20" t="s">
        <v>19358</v>
      </c>
      <c r="V2369" s="20" t="s">
        <v>20965</v>
      </c>
      <c r="W2369" s="20"/>
      <c r="X2369" s="20"/>
      <c r="Y2369" s="20" t="s">
        <v>69</v>
      </c>
      <c r="Z2369" s="20"/>
      <c r="AA2369" s="20" t="s">
        <v>20957</v>
      </c>
      <c r="AB2369" s="20" t="s">
        <v>69</v>
      </c>
      <c r="AC2369" s="20" t="s">
        <v>68</v>
      </c>
      <c r="AD2369" s="20" t="s">
        <v>68</v>
      </c>
      <c r="AE2369" s="20" t="s">
        <v>20963</v>
      </c>
      <c r="AF2369" s="20" t="s">
        <v>68</v>
      </c>
      <c r="AG2369" s="20" t="s">
        <v>20964</v>
      </c>
      <c r="AH2369" s="20"/>
      <c r="AI2369" s="20" t="s">
        <v>14875</v>
      </c>
      <c r="AJ2369" s="20" t="s">
        <v>14238</v>
      </c>
      <c r="AK2369" s="20" t="s">
        <v>14244</v>
      </c>
      <c r="AL2369" s="20"/>
      <c r="AM2369" s="20"/>
      <c r="AN2369" s="20" t="s">
        <v>105</v>
      </c>
      <c r="AO2369" s="20"/>
    </row>
    <row r="2370" spans="1:41" x14ac:dyDescent="0.2">
      <c r="A2370" s="20" t="s">
        <v>4455</v>
      </c>
      <c r="B2370" s="20" t="s">
        <v>20949</v>
      </c>
      <c r="C2370" s="20" t="s">
        <v>20950</v>
      </c>
      <c r="D2370" s="20" t="s">
        <v>430</v>
      </c>
      <c r="E2370" s="20" t="s">
        <v>4457</v>
      </c>
      <c r="F2370" s="20" t="s">
        <v>2492</v>
      </c>
      <c r="G2370" s="20" t="s">
        <v>20951</v>
      </c>
      <c r="H2370" s="20" t="s">
        <v>14757</v>
      </c>
      <c r="I2370" s="20" t="s">
        <v>20952</v>
      </c>
      <c r="J2370" s="20" t="s">
        <v>102</v>
      </c>
      <c r="K2370" s="20" t="s">
        <v>14732</v>
      </c>
      <c r="L2370" s="20" t="s">
        <v>20953</v>
      </c>
      <c r="M2370" s="20"/>
      <c r="N2370" s="20" t="s">
        <v>14889</v>
      </c>
      <c r="O2370" s="20" t="s">
        <v>14772</v>
      </c>
      <c r="P2370" s="20" t="s">
        <v>14787</v>
      </c>
      <c r="Q2370" s="20"/>
      <c r="R2370" s="20"/>
      <c r="S2370" s="20" t="s">
        <v>20954</v>
      </c>
      <c r="T2370" s="20" t="s">
        <v>14790</v>
      </c>
      <c r="U2370" s="20" t="s">
        <v>20966</v>
      </c>
      <c r="V2370" s="20" t="s">
        <v>20967</v>
      </c>
      <c r="W2370" s="20"/>
      <c r="X2370" s="20"/>
      <c r="Y2370" s="20" t="s">
        <v>69</v>
      </c>
      <c r="Z2370" s="20"/>
      <c r="AA2370" s="20" t="s">
        <v>20957</v>
      </c>
      <c r="AB2370" s="20" t="s">
        <v>69</v>
      </c>
      <c r="AC2370" s="20" t="s">
        <v>68</v>
      </c>
      <c r="AD2370" s="20" t="s">
        <v>68</v>
      </c>
      <c r="AE2370" s="20" t="s">
        <v>20968</v>
      </c>
      <c r="AF2370" s="20" t="s">
        <v>68</v>
      </c>
      <c r="AG2370" s="20" t="s">
        <v>20969</v>
      </c>
      <c r="AH2370" s="20"/>
      <c r="AI2370" s="20" t="s">
        <v>14875</v>
      </c>
      <c r="AJ2370" s="20" t="s">
        <v>14238</v>
      </c>
      <c r="AK2370" s="20" t="s">
        <v>14244</v>
      </c>
      <c r="AL2370" s="20"/>
      <c r="AM2370" s="20"/>
      <c r="AN2370" s="20" t="s">
        <v>105</v>
      </c>
      <c r="AO2370" s="20"/>
    </row>
    <row r="2371" spans="1:41" x14ac:dyDescent="0.2">
      <c r="A2371" s="20" t="s">
        <v>4455</v>
      </c>
      <c r="B2371" s="20" t="s">
        <v>20949</v>
      </c>
      <c r="C2371" s="20" t="s">
        <v>20950</v>
      </c>
      <c r="D2371" s="20" t="s">
        <v>430</v>
      </c>
      <c r="E2371" s="20" t="s">
        <v>4457</v>
      </c>
      <c r="F2371" s="20" t="s">
        <v>2492</v>
      </c>
      <c r="G2371" s="20" t="s">
        <v>20951</v>
      </c>
      <c r="H2371" s="20" t="s">
        <v>14757</v>
      </c>
      <c r="I2371" s="20" t="s">
        <v>20952</v>
      </c>
      <c r="J2371" s="20" t="s">
        <v>102</v>
      </c>
      <c r="K2371" s="20" t="s">
        <v>14732</v>
      </c>
      <c r="L2371" s="20" t="s">
        <v>20953</v>
      </c>
      <c r="M2371" s="20"/>
      <c r="N2371" s="20" t="s">
        <v>14889</v>
      </c>
      <c r="O2371" s="20" t="s">
        <v>14772</v>
      </c>
      <c r="P2371" s="20" t="s">
        <v>14787</v>
      </c>
      <c r="Q2371" s="20"/>
      <c r="R2371" s="20"/>
      <c r="S2371" s="20" t="s">
        <v>20954</v>
      </c>
      <c r="T2371" s="20" t="s">
        <v>14762</v>
      </c>
      <c r="U2371" s="20" t="s">
        <v>20970</v>
      </c>
      <c r="V2371" s="20" t="s">
        <v>20971</v>
      </c>
      <c r="W2371" s="20"/>
      <c r="X2371" s="20"/>
      <c r="Y2371" s="20" t="s">
        <v>69</v>
      </c>
      <c r="Z2371" s="20"/>
      <c r="AA2371" s="20" t="s">
        <v>20957</v>
      </c>
      <c r="AB2371" s="20" t="s">
        <v>69</v>
      </c>
      <c r="AC2371" s="20" t="s">
        <v>68</v>
      </c>
      <c r="AD2371" s="20" t="s">
        <v>68</v>
      </c>
      <c r="AE2371" s="20" t="s">
        <v>20968</v>
      </c>
      <c r="AF2371" s="20" t="s">
        <v>68</v>
      </c>
      <c r="AG2371" s="20" t="s">
        <v>20969</v>
      </c>
      <c r="AH2371" s="20"/>
      <c r="AI2371" s="20" t="s">
        <v>14875</v>
      </c>
      <c r="AJ2371" s="20" t="s">
        <v>14238</v>
      </c>
      <c r="AK2371" s="20" t="s">
        <v>14244</v>
      </c>
      <c r="AL2371" s="20"/>
      <c r="AM2371" s="20"/>
      <c r="AN2371" s="20" t="s">
        <v>105</v>
      </c>
      <c r="AO2371" s="20"/>
    </row>
    <row r="2372" spans="1:41" x14ac:dyDescent="0.2">
      <c r="A2372" s="20" t="s">
        <v>4455</v>
      </c>
      <c r="B2372" s="20" t="s">
        <v>20949</v>
      </c>
      <c r="C2372" s="20" t="s">
        <v>20950</v>
      </c>
      <c r="D2372" s="20" t="s">
        <v>430</v>
      </c>
      <c r="E2372" s="20" t="s">
        <v>4457</v>
      </c>
      <c r="F2372" s="20" t="s">
        <v>2492</v>
      </c>
      <c r="G2372" s="20" t="s">
        <v>20951</v>
      </c>
      <c r="H2372" s="20" t="s">
        <v>14757</v>
      </c>
      <c r="I2372" s="20" t="s">
        <v>20952</v>
      </c>
      <c r="J2372" s="20" t="s">
        <v>102</v>
      </c>
      <c r="K2372" s="20" t="s">
        <v>14732</v>
      </c>
      <c r="L2372" s="20" t="s">
        <v>20953</v>
      </c>
      <c r="M2372" s="20"/>
      <c r="N2372" s="20" t="s">
        <v>15258</v>
      </c>
      <c r="O2372" s="20" t="s">
        <v>14772</v>
      </c>
      <c r="P2372" s="20" t="s">
        <v>14787</v>
      </c>
      <c r="Q2372" s="20"/>
      <c r="R2372" s="20"/>
      <c r="S2372" s="20" t="s">
        <v>20954</v>
      </c>
      <c r="T2372" s="20" t="s">
        <v>14790</v>
      </c>
      <c r="U2372" s="20" t="s">
        <v>20972</v>
      </c>
      <c r="V2372" s="20" t="s">
        <v>16905</v>
      </c>
      <c r="W2372" s="20"/>
      <c r="X2372" s="20"/>
      <c r="Y2372" s="20" t="s">
        <v>69</v>
      </c>
      <c r="Z2372" s="20"/>
      <c r="AA2372" s="20" t="s">
        <v>20957</v>
      </c>
      <c r="AB2372" s="20" t="s">
        <v>69</v>
      </c>
      <c r="AC2372" s="20" t="s">
        <v>68</v>
      </c>
      <c r="AD2372" s="20" t="s">
        <v>68</v>
      </c>
      <c r="AE2372" s="20" t="s">
        <v>20973</v>
      </c>
      <c r="AF2372" s="20" t="s">
        <v>68</v>
      </c>
      <c r="AG2372" s="20" t="s">
        <v>20974</v>
      </c>
      <c r="AH2372" s="20"/>
      <c r="AI2372" s="20" t="s">
        <v>14875</v>
      </c>
      <c r="AJ2372" s="20" t="s">
        <v>14238</v>
      </c>
      <c r="AK2372" s="20" t="s">
        <v>14244</v>
      </c>
      <c r="AL2372" s="20"/>
      <c r="AM2372" s="20"/>
      <c r="AN2372" s="20" t="s">
        <v>105</v>
      </c>
      <c r="AO2372" s="20"/>
    </row>
    <row r="2373" spans="1:41" x14ac:dyDescent="0.2">
      <c r="A2373" s="20" t="s">
        <v>4455</v>
      </c>
      <c r="B2373" s="20" t="s">
        <v>20949</v>
      </c>
      <c r="C2373" s="20" t="s">
        <v>20950</v>
      </c>
      <c r="D2373" s="20" t="s">
        <v>430</v>
      </c>
      <c r="E2373" s="20" t="s">
        <v>4457</v>
      </c>
      <c r="F2373" s="20" t="s">
        <v>2492</v>
      </c>
      <c r="G2373" s="20" t="s">
        <v>20951</v>
      </c>
      <c r="H2373" s="20" t="s">
        <v>14757</v>
      </c>
      <c r="I2373" s="20" t="s">
        <v>20952</v>
      </c>
      <c r="J2373" s="20" t="s">
        <v>102</v>
      </c>
      <c r="K2373" s="20" t="s">
        <v>14732</v>
      </c>
      <c r="L2373" s="20" t="s">
        <v>20953</v>
      </c>
      <c r="M2373" s="20"/>
      <c r="N2373" s="20" t="s">
        <v>15258</v>
      </c>
      <c r="O2373" s="20" t="s">
        <v>14772</v>
      </c>
      <c r="P2373" s="20" t="s">
        <v>14787</v>
      </c>
      <c r="Q2373" s="20"/>
      <c r="R2373" s="20"/>
      <c r="S2373" s="20" t="s">
        <v>20954</v>
      </c>
      <c r="T2373" s="20" t="s">
        <v>14762</v>
      </c>
      <c r="U2373" s="20" t="s">
        <v>14831</v>
      </c>
      <c r="V2373" s="20" t="s">
        <v>20975</v>
      </c>
      <c r="W2373" s="20"/>
      <c r="X2373" s="20"/>
      <c r="Y2373" s="20" t="s">
        <v>69</v>
      </c>
      <c r="Z2373" s="20"/>
      <c r="AA2373" s="20" t="s">
        <v>20957</v>
      </c>
      <c r="AB2373" s="20" t="s">
        <v>69</v>
      </c>
      <c r="AC2373" s="20" t="s">
        <v>68</v>
      </c>
      <c r="AD2373" s="20" t="s">
        <v>68</v>
      </c>
      <c r="AE2373" s="20" t="s">
        <v>20973</v>
      </c>
      <c r="AF2373" s="20" t="s">
        <v>68</v>
      </c>
      <c r="AG2373" s="20" t="s">
        <v>20974</v>
      </c>
      <c r="AH2373" s="20"/>
      <c r="AI2373" s="20" t="s">
        <v>14875</v>
      </c>
      <c r="AJ2373" s="20" t="s">
        <v>14238</v>
      </c>
      <c r="AK2373" s="20" t="s">
        <v>14244</v>
      </c>
      <c r="AL2373" s="20"/>
      <c r="AM2373" s="20"/>
      <c r="AN2373" s="20" t="s">
        <v>105</v>
      </c>
      <c r="AO2373" s="20"/>
    </row>
    <row r="2374" spans="1:41" x14ac:dyDescent="0.2">
      <c r="A2374" s="20" t="s">
        <v>4455</v>
      </c>
      <c r="B2374" s="20" t="s">
        <v>20949</v>
      </c>
      <c r="C2374" s="20" t="s">
        <v>20950</v>
      </c>
      <c r="D2374" s="20" t="s">
        <v>430</v>
      </c>
      <c r="E2374" s="20" t="s">
        <v>4457</v>
      </c>
      <c r="F2374" s="20" t="s">
        <v>2492</v>
      </c>
      <c r="G2374" s="20" t="s">
        <v>20951</v>
      </c>
      <c r="H2374" s="20" t="s">
        <v>14757</v>
      </c>
      <c r="I2374" s="20" t="s">
        <v>20952</v>
      </c>
      <c r="J2374" s="20" t="s">
        <v>102</v>
      </c>
      <c r="K2374" s="20" t="s">
        <v>14732</v>
      </c>
      <c r="L2374" s="20" t="s">
        <v>20953</v>
      </c>
      <c r="M2374" s="20"/>
      <c r="N2374" s="20" t="s">
        <v>15258</v>
      </c>
      <c r="O2374" s="20" t="s">
        <v>14772</v>
      </c>
      <c r="P2374" s="20" t="s">
        <v>14787</v>
      </c>
      <c r="Q2374" s="20"/>
      <c r="R2374" s="20"/>
      <c r="S2374" s="20" t="s">
        <v>20954</v>
      </c>
      <c r="T2374" s="20" t="s">
        <v>14790</v>
      </c>
      <c r="U2374" s="20" t="s">
        <v>17495</v>
      </c>
      <c r="V2374" s="20" t="s">
        <v>20976</v>
      </c>
      <c r="W2374" s="20"/>
      <c r="X2374" s="20"/>
      <c r="Y2374" s="20" t="s">
        <v>69</v>
      </c>
      <c r="Z2374" s="20"/>
      <c r="AA2374" s="20" t="s">
        <v>20957</v>
      </c>
      <c r="AB2374" s="20" t="s">
        <v>69</v>
      </c>
      <c r="AC2374" s="20" t="s">
        <v>68</v>
      </c>
      <c r="AD2374" s="20" t="s">
        <v>68</v>
      </c>
      <c r="AE2374" s="20" t="s">
        <v>20977</v>
      </c>
      <c r="AF2374" s="20" t="s">
        <v>68</v>
      </c>
      <c r="AG2374" s="20" t="s">
        <v>20978</v>
      </c>
      <c r="AH2374" s="20"/>
      <c r="AI2374" s="20" t="s">
        <v>14875</v>
      </c>
      <c r="AJ2374" s="20" t="s">
        <v>14238</v>
      </c>
      <c r="AK2374" s="20" t="s">
        <v>14244</v>
      </c>
      <c r="AL2374" s="20"/>
      <c r="AM2374" s="20"/>
      <c r="AN2374" s="20" t="s">
        <v>105</v>
      </c>
      <c r="AO2374" s="20"/>
    </row>
    <row r="2375" spans="1:41" x14ac:dyDescent="0.2">
      <c r="A2375" s="20" t="s">
        <v>4455</v>
      </c>
      <c r="B2375" s="20" t="s">
        <v>20949</v>
      </c>
      <c r="C2375" s="20" t="s">
        <v>20950</v>
      </c>
      <c r="D2375" s="20" t="s">
        <v>430</v>
      </c>
      <c r="E2375" s="20" t="s">
        <v>4457</v>
      </c>
      <c r="F2375" s="20" t="s">
        <v>2492</v>
      </c>
      <c r="G2375" s="20" t="s">
        <v>20951</v>
      </c>
      <c r="H2375" s="20" t="s">
        <v>14757</v>
      </c>
      <c r="I2375" s="20" t="s">
        <v>20952</v>
      </c>
      <c r="J2375" s="20" t="s">
        <v>102</v>
      </c>
      <c r="K2375" s="20" t="s">
        <v>14732</v>
      </c>
      <c r="L2375" s="20" t="s">
        <v>20953</v>
      </c>
      <c r="M2375" s="20"/>
      <c r="N2375" s="20" t="s">
        <v>15258</v>
      </c>
      <c r="O2375" s="20" t="s">
        <v>14772</v>
      </c>
      <c r="P2375" s="20" t="s">
        <v>14787</v>
      </c>
      <c r="Q2375" s="20"/>
      <c r="R2375" s="20"/>
      <c r="S2375" s="20" t="s">
        <v>20954</v>
      </c>
      <c r="T2375" s="20" t="s">
        <v>14762</v>
      </c>
      <c r="U2375" s="20" t="s">
        <v>20979</v>
      </c>
      <c r="V2375" s="20" t="s">
        <v>20980</v>
      </c>
      <c r="W2375" s="20"/>
      <c r="X2375" s="20"/>
      <c r="Y2375" s="20" t="s">
        <v>69</v>
      </c>
      <c r="Z2375" s="20"/>
      <c r="AA2375" s="20" t="s">
        <v>20957</v>
      </c>
      <c r="AB2375" s="20" t="s">
        <v>69</v>
      </c>
      <c r="AC2375" s="20" t="s">
        <v>68</v>
      </c>
      <c r="AD2375" s="20" t="s">
        <v>68</v>
      </c>
      <c r="AE2375" s="20" t="s">
        <v>20977</v>
      </c>
      <c r="AF2375" s="20" t="s">
        <v>68</v>
      </c>
      <c r="AG2375" s="20" t="s">
        <v>20978</v>
      </c>
      <c r="AH2375" s="20"/>
      <c r="AI2375" s="20" t="s">
        <v>14875</v>
      </c>
      <c r="AJ2375" s="20" t="s">
        <v>14238</v>
      </c>
      <c r="AK2375" s="20" t="s">
        <v>14244</v>
      </c>
      <c r="AL2375" s="20"/>
      <c r="AM2375" s="20"/>
      <c r="AN2375" s="20" t="s">
        <v>105</v>
      </c>
      <c r="AO2375" s="20"/>
    </row>
    <row r="2376" spans="1:41" x14ac:dyDescent="0.2">
      <c r="A2376" s="20" t="s">
        <v>4455</v>
      </c>
      <c r="B2376" s="20" t="s">
        <v>20949</v>
      </c>
      <c r="C2376" s="20" t="s">
        <v>20950</v>
      </c>
      <c r="D2376" s="20" t="s">
        <v>430</v>
      </c>
      <c r="E2376" s="20" t="s">
        <v>4457</v>
      </c>
      <c r="F2376" s="20" t="s">
        <v>2492</v>
      </c>
      <c r="G2376" s="20" t="s">
        <v>20951</v>
      </c>
      <c r="H2376" s="20" t="s">
        <v>14757</v>
      </c>
      <c r="I2376" s="20" t="s">
        <v>20952</v>
      </c>
      <c r="J2376" s="20" t="s">
        <v>102</v>
      </c>
      <c r="K2376" s="20" t="s">
        <v>14732</v>
      </c>
      <c r="L2376" s="20" t="s">
        <v>20953</v>
      </c>
      <c r="M2376" s="20"/>
      <c r="N2376" s="20" t="s">
        <v>15258</v>
      </c>
      <c r="O2376" s="20" t="s">
        <v>14772</v>
      </c>
      <c r="P2376" s="20" t="s">
        <v>14787</v>
      </c>
      <c r="Q2376" s="20"/>
      <c r="R2376" s="20"/>
      <c r="S2376" s="20" t="s">
        <v>20954</v>
      </c>
      <c r="T2376" s="20" t="s">
        <v>14790</v>
      </c>
      <c r="U2376" s="20" t="s">
        <v>17555</v>
      </c>
      <c r="V2376" s="20" t="s">
        <v>20981</v>
      </c>
      <c r="W2376" s="20"/>
      <c r="X2376" s="20"/>
      <c r="Y2376" s="20" t="s">
        <v>69</v>
      </c>
      <c r="Z2376" s="20"/>
      <c r="AA2376" s="20" t="s">
        <v>20957</v>
      </c>
      <c r="AB2376" s="20" t="s">
        <v>69</v>
      </c>
      <c r="AC2376" s="20" t="s">
        <v>68</v>
      </c>
      <c r="AD2376" s="20" t="s">
        <v>68</v>
      </c>
      <c r="AE2376" s="20" t="s">
        <v>20982</v>
      </c>
      <c r="AF2376" s="20" t="s">
        <v>68</v>
      </c>
      <c r="AG2376" s="20" t="s">
        <v>20983</v>
      </c>
      <c r="AH2376" s="20"/>
      <c r="AI2376" s="20" t="s">
        <v>14875</v>
      </c>
      <c r="AJ2376" s="20" t="s">
        <v>14238</v>
      </c>
      <c r="AK2376" s="20" t="s">
        <v>14244</v>
      </c>
      <c r="AL2376" s="20"/>
      <c r="AM2376" s="20"/>
      <c r="AN2376" s="20" t="s">
        <v>105</v>
      </c>
      <c r="AO2376" s="20"/>
    </row>
    <row r="2377" spans="1:41" x14ac:dyDescent="0.2">
      <c r="A2377" s="20" t="s">
        <v>4455</v>
      </c>
      <c r="B2377" s="20" t="s">
        <v>20949</v>
      </c>
      <c r="C2377" s="20" t="s">
        <v>20950</v>
      </c>
      <c r="D2377" s="20" t="s">
        <v>430</v>
      </c>
      <c r="E2377" s="20" t="s">
        <v>4457</v>
      </c>
      <c r="F2377" s="20" t="s">
        <v>2492</v>
      </c>
      <c r="G2377" s="20" t="s">
        <v>20951</v>
      </c>
      <c r="H2377" s="20" t="s">
        <v>14757</v>
      </c>
      <c r="I2377" s="20" t="s">
        <v>20952</v>
      </c>
      <c r="J2377" s="20" t="s">
        <v>102</v>
      </c>
      <c r="K2377" s="20" t="s">
        <v>14732</v>
      </c>
      <c r="L2377" s="20" t="s">
        <v>20953</v>
      </c>
      <c r="M2377" s="20"/>
      <c r="N2377" s="20" t="s">
        <v>15258</v>
      </c>
      <c r="O2377" s="20" t="s">
        <v>14772</v>
      </c>
      <c r="P2377" s="20" t="s">
        <v>14787</v>
      </c>
      <c r="Q2377" s="20"/>
      <c r="R2377" s="20"/>
      <c r="S2377" s="20" t="s">
        <v>20954</v>
      </c>
      <c r="T2377" s="20" t="s">
        <v>14762</v>
      </c>
      <c r="U2377" s="20" t="s">
        <v>20984</v>
      </c>
      <c r="V2377" s="20" t="s">
        <v>20985</v>
      </c>
      <c r="W2377" s="20"/>
      <c r="X2377" s="20"/>
      <c r="Y2377" s="20" t="s">
        <v>69</v>
      </c>
      <c r="Z2377" s="20"/>
      <c r="AA2377" s="20" t="s">
        <v>20957</v>
      </c>
      <c r="AB2377" s="20" t="s">
        <v>69</v>
      </c>
      <c r="AC2377" s="20" t="s">
        <v>68</v>
      </c>
      <c r="AD2377" s="20" t="s">
        <v>68</v>
      </c>
      <c r="AE2377" s="20" t="s">
        <v>20982</v>
      </c>
      <c r="AF2377" s="20" t="s">
        <v>68</v>
      </c>
      <c r="AG2377" s="20" t="s">
        <v>20983</v>
      </c>
      <c r="AH2377" s="20"/>
      <c r="AI2377" s="20" t="s">
        <v>14875</v>
      </c>
      <c r="AJ2377" s="20" t="s">
        <v>14238</v>
      </c>
      <c r="AK2377" s="20" t="s">
        <v>14244</v>
      </c>
      <c r="AL2377" s="20"/>
      <c r="AM2377" s="20"/>
      <c r="AN2377" s="20" t="s">
        <v>105</v>
      </c>
      <c r="AO2377" s="20"/>
    </row>
    <row r="2378" spans="1:41" x14ac:dyDescent="0.2">
      <c r="A2378" s="20" t="s">
        <v>4455</v>
      </c>
      <c r="B2378" s="20" t="s">
        <v>20949</v>
      </c>
      <c r="C2378" s="20" t="s">
        <v>20950</v>
      </c>
      <c r="D2378" s="20" t="s">
        <v>430</v>
      </c>
      <c r="E2378" s="20" t="s">
        <v>4457</v>
      </c>
      <c r="F2378" s="20" t="s">
        <v>2492</v>
      </c>
      <c r="G2378" s="20" t="s">
        <v>20951</v>
      </c>
      <c r="H2378" s="20" t="s">
        <v>14757</v>
      </c>
      <c r="I2378" s="20" t="s">
        <v>20952</v>
      </c>
      <c r="J2378" s="20" t="s">
        <v>102</v>
      </c>
      <c r="K2378" s="20" t="s">
        <v>14732</v>
      </c>
      <c r="L2378" s="20" t="s">
        <v>20953</v>
      </c>
      <c r="M2378" s="20"/>
      <c r="N2378" s="20" t="s">
        <v>15258</v>
      </c>
      <c r="O2378" s="20" t="s">
        <v>14772</v>
      </c>
      <c r="P2378" s="20" t="s">
        <v>14787</v>
      </c>
      <c r="Q2378" s="20"/>
      <c r="R2378" s="20"/>
      <c r="S2378" s="20" t="s">
        <v>20954</v>
      </c>
      <c r="T2378" s="20" t="s">
        <v>14790</v>
      </c>
      <c r="U2378" s="20" t="s">
        <v>16988</v>
      </c>
      <c r="V2378" s="20" t="s">
        <v>20986</v>
      </c>
      <c r="W2378" s="20"/>
      <c r="X2378" s="20"/>
      <c r="Y2378" s="20" t="s">
        <v>69</v>
      </c>
      <c r="Z2378" s="20"/>
      <c r="AA2378" s="20" t="s">
        <v>20957</v>
      </c>
      <c r="AB2378" s="20" t="s">
        <v>69</v>
      </c>
      <c r="AC2378" s="20" t="s">
        <v>68</v>
      </c>
      <c r="AD2378" s="20" t="s">
        <v>68</v>
      </c>
      <c r="AE2378" s="20" t="s">
        <v>20987</v>
      </c>
      <c r="AF2378" s="20" t="s">
        <v>68</v>
      </c>
      <c r="AG2378" s="20" t="s">
        <v>20988</v>
      </c>
      <c r="AH2378" s="20"/>
      <c r="AI2378" s="20" t="s">
        <v>14875</v>
      </c>
      <c r="AJ2378" s="20" t="s">
        <v>14238</v>
      </c>
      <c r="AK2378" s="20" t="s">
        <v>14244</v>
      </c>
      <c r="AL2378" s="20"/>
      <c r="AM2378" s="20"/>
      <c r="AN2378" s="20" t="s">
        <v>105</v>
      </c>
      <c r="AO2378" s="20"/>
    </row>
    <row r="2379" spans="1:41" x14ac:dyDescent="0.2">
      <c r="A2379" s="20" t="s">
        <v>4455</v>
      </c>
      <c r="B2379" s="20" t="s">
        <v>20949</v>
      </c>
      <c r="C2379" s="20" t="s">
        <v>20950</v>
      </c>
      <c r="D2379" s="20" t="s">
        <v>430</v>
      </c>
      <c r="E2379" s="20" t="s">
        <v>4457</v>
      </c>
      <c r="F2379" s="20" t="s">
        <v>2492</v>
      </c>
      <c r="G2379" s="20" t="s">
        <v>20951</v>
      </c>
      <c r="H2379" s="20" t="s">
        <v>14757</v>
      </c>
      <c r="I2379" s="20" t="s">
        <v>20952</v>
      </c>
      <c r="J2379" s="20" t="s">
        <v>102</v>
      </c>
      <c r="K2379" s="20" t="s">
        <v>14732</v>
      </c>
      <c r="L2379" s="20" t="s">
        <v>20953</v>
      </c>
      <c r="M2379" s="20"/>
      <c r="N2379" s="20" t="s">
        <v>15258</v>
      </c>
      <c r="O2379" s="20" t="s">
        <v>14772</v>
      </c>
      <c r="P2379" s="20" t="s">
        <v>14787</v>
      </c>
      <c r="Q2379" s="20"/>
      <c r="R2379" s="20"/>
      <c r="S2379" s="20" t="s">
        <v>20954</v>
      </c>
      <c r="T2379" s="20" t="s">
        <v>14762</v>
      </c>
      <c r="U2379" s="20" t="s">
        <v>16255</v>
      </c>
      <c r="V2379" s="20" t="s">
        <v>20989</v>
      </c>
      <c r="W2379" s="20"/>
      <c r="X2379" s="20"/>
      <c r="Y2379" s="20" t="s">
        <v>69</v>
      </c>
      <c r="Z2379" s="20"/>
      <c r="AA2379" s="20" t="s">
        <v>20957</v>
      </c>
      <c r="AB2379" s="20" t="s">
        <v>69</v>
      </c>
      <c r="AC2379" s="20" t="s">
        <v>68</v>
      </c>
      <c r="AD2379" s="20" t="s">
        <v>68</v>
      </c>
      <c r="AE2379" s="20" t="s">
        <v>20987</v>
      </c>
      <c r="AF2379" s="20" t="s">
        <v>68</v>
      </c>
      <c r="AG2379" s="20" t="s">
        <v>20988</v>
      </c>
      <c r="AH2379" s="20"/>
      <c r="AI2379" s="20" t="s">
        <v>14875</v>
      </c>
      <c r="AJ2379" s="20" t="s">
        <v>14238</v>
      </c>
      <c r="AK2379" s="20" t="s">
        <v>14244</v>
      </c>
      <c r="AL2379" s="20"/>
      <c r="AM2379" s="20"/>
      <c r="AN2379" s="20" t="s">
        <v>105</v>
      </c>
      <c r="AO2379" s="20"/>
    </row>
    <row r="2380" spans="1:41" x14ac:dyDescent="0.2">
      <c r="A2380" s="20" t="s">
        <v>4455</v>
      </c>
      <c r="B2380" s="20" t="s">
        <v>20949</v>
      </c>
      <c r="C2380" s="20" t="s">
        <v>20950</v>
      </c>
      <c r="D2380" s="20" t="s">
        <v>430</v>
      </c>
      <c r="E2380" s="20" t="s">
        <v>4457</v>
      </c>
      <c r="F2380" s="20" t="s">
        <v>2492</v>
      </c>
      <c r="G2380" s="20" t="s">
        <v>20951</v>
      </c>
      <c r="H2380" s="20" t="s">
        <v>14757</v>
      </c>
      <c r="I2380" s="20" t="s">
        <v>20990</v>
      </c>
      <c r="J2380" s="20" t="s">
        <v>102</v>
      </c>
      <c r="K2380" s="20" t="s">
        <v>14732</v>
      </c>
      <c r="L2380" s="20" t="s">
        <v>20991</v>
      </c>
      <c r="M2380" s="20"/>
      <c r="N2380" s="20" t="s">
        <v>14746</v>
      </c>
      <c r="O2380" s="20" t="s">
        <v>14772</v>
      </c>
      <c r="P2380" s="20" t="s">
        <v>14787</v>
      </c>
      <c r="Q2380" s="20"/>
      <c r="R2380" s="20"/>
      <c r="S2380" s="20" t="s">
        <v>20954</v>
      </c>
      <c r="T2380" s="20" t="s">
        <v>14790</v>
      </c>
      <c r="U2380" s="20" t="s">
        <v>20992</v>
      </c>
      <c r="V2380" s="20" t="s">
        <v>20993</v>
      </c>
      <c r="W2380" s="20"/>
      <c r="X2380" s="20"/>
      <c r="Y2380" s="20" t="s">
        <v>69</v>
      </c>
      <c r="Z2380" s="20"/>
      <c r="AA2380" s="20" t="s">
        <v>20957</v>
      </c>
      <c r="AB2380" s="20" t="s">
        <v>69</v>
      </c>
      <c r="AC2380" s="20" t="s">
        <v>68</v>
      </c>
      <c r="AD2380" s="20" t="s">
        <v>68</v>
      </c>
      <c r="AE2380" s="20" t="s">
        <v>20994</v>
      </c>
      <c r="AF2380" s="20" t="s">
        <v>68</v>
      </c>
      <c r="AG2380" s="20" t="s">
        <v>20995</v>
      </c>
      <c r="AH2380" s="20"/>
      <c r="AI2380" s="20" t="s">
        <v>14875</v>
      </c>
      <c r="AJ2380" s="20" t="s">
        <v>14238</v>
      </c>
      <c r="AK2380" s="20" t="s">
        <v>14244</v>
      </c>
      <c r="AL2380" s="20"/>
      <c r="AM2380" s="20"/>
      <c r="AN2380" s="20" t="s">
        <v>105</v>
      </c>
      <c r="AO2380" s="20"/>
    </row>
    <row r="2381" spans="1:41" x14ac:dyDescent="0.2">
      <c r="A2381" s="20" t="s">
        <v>4455</v>
      </c>
      <c r="B2381" s="20" t="s">
        <v>20949</v>
      </c>
      <c r="C2381" s="20" t="s">
        <v>20950</v>
      </c>
      <c r="D2381" s="20" t="s">
        <v>430</v>
      </c>
      <c r="E2381" s="20" t="s">
        <v>4457</v>
      </c>
      <c r="F2381" s="20" t="s">
        <v>2492</v>
      </c>
      <c r="G2381" s="20" t="s">
        <v>20951</v>
      </c>
      <c r="H2381" s="20" t="s">
        <v>14757</v>
      </c>
      <c r="I2381" s="20" t="s">
        <v>20990</v>
      </c>
      <c r="J2381" s="20" t="s">
        <v>102</v>
      </c>
      <c r="K2381" s="20" t="s">
        <v>14732</v>
      </c>
      <c r="L2381" s="20" t="s">
        <v>20991</v>
      </c>
      <c r="M2381" s="20"/>
      <c r="N2381" s="20" t="s">
        <v>14746</v>
      </c>
      <c r="O2381" s="20" t="s">
        <v>14772</v>
      </c>
      <c r="P2381" s="20" t="s">
        <v>14787</v>
      </c>
      <c r="Q2381" s="20"/>
      <c r="R2381" s="20"/>
      <c r="S2381" s="20" t="s">
        <v>20954</v>
      </c>
      <c r="T2381" s="20" t="s">
        <v>14762</v>
      </c>
      <c r="U2381" s="20" t="s">
        <v>20996</v>
      </c>
      <c r="V2381" s="20" t="s">
        <v>20997</v>
      </c>
      <c r="W2381" s="20"/>
      <c r="X2381" s="20"/>
      <c r="Y2381" s="20" t="s">
        <v>69</v>
      </c>
      <c r="Z2381" s="20"/>
      <c r="AA2381" s="20" t="s">
        <v>20957</v>
      </c>
      <c r="AB2381" s="20" t="s">
        <v>69</v>
      </c>
      <c r="AC2381" s="20" t="s">
        <v>68</v>
      </c>
      <c r="AD2381" s="20" t="s">
        <v>68</v>
      </c>
      <c r="AE2381" s="20" t="s">
        <v>20994</v>
      </c>
      <c r="AF2381" s="20" t="s">
        <v>68</v>
      </c>
      <c r="AG2381" s="20" t="s">
        <v>20995</v>
      </c>
      <c r="AH2381" s="20"/>
      <c r="AI2381" s="20" t="s">
        <v>14875</v>
      </c>
      <c r="AJ2381" s="20" t="s">
        <v>14238</v>
      </c>
      <c r="AK2381" s="20" t="s">
        <v>14244</v>
      </c>
      <c r="AL2381" s="20"/>
      <c r="AM2381" s="20"/>
      <c r="AN2381" s="20" t="s">
        <v>105</v>
      </c>
      <c r="AO2381" s="20"/>
    </row>
    <row r="2382" spans="1:41" x14ac:dyDescent="0.2">
      <c r="A2382" s="20" t="s">
        <v>4455</v>
      </c>
      <c r="B2382" s="20" t="s">
        <v>20949</v>
      </c>
      <c r="C2382" s="20" t="s">
        <v>20950</v>
      </c>
      <c r="D2382" s="20" t="s">
        <v>430</v>
      </c>
      <c r="E2382" s="20" t="s">
        <v>4457</v>
      </c>
      <c r="F2382" s="20" t="s">
        <v>2492</v>
      </c>
      <c r="G2382" s="20" t="s">
        <v>20951</v>
      </c>
      <c r="H2382" s="20" t="s">
        <v>14757</v>
      </c>
      <c r="I2382" s="20" t="s">
        <v>20990</v>
      </c>
      <c r="J2382" s="20" t="s">
        <v>102</v>
      </c>
      <c r="K2382" s="20" t="s">
        <v>14732</v>
      </c>
      <c r="L2382" s="20" t="s">
        <v>20991</v>
      </c>
      <c r="M2382" s="20"/>
      <c r="N2382" s="20" t="s">
        <v>14698</v>
      </c>
      <c r="O2382" s="20" t="s">
        <v>14772</v>
      </c>
      <c r="P2382" s="20" t="s">
        <v>14787</v>
      </c>
      <c r="Q2382" s="20"/>
      <c r="R2382" s="20"/>
      <c r="S2382" s="20" t="s">
        <v>20954</v>
      </c>
      <c r="T2382" s="20" t="s">
        <v>14790</v>
      </c>
      <c r="U2382" s="20" t="s">
        <v>20998</v>
      </c>
      <c r="V2382" s="20" t="s">
        <v>20999</v>
      </c>
      <c r="W2382" s="20"/>
      <c r="X2382" s="20"/>
      <c r="Y2382" s="20" t="s">
        <v>69</v>
      </c>
      <c r="Z2382" s="20"/>
      <c r="AA2382" s="20" t="s">
        <v>20957</v>
      </c>
      <c r="AB2382" s="20" t="s">
        <v>69</v>
      </c>
      <c r="AC2382" s="20" t="s">
        <v>68</v>
      </c>
      <c r="AD2382" s="20" t="s">
        <v>68</v>
      </c>
      <c r="AE2382" s="20" t="s">
        <v>21000</v>
      </c>
      <c r="AF2382" s="20" t="s">
        <v>68</v>
      </c>
      <c r="AG2382" s="20" t="s">
        <v>21001</v>
      </c>
      <c r="AH2382" s="20"/>
      <c r="AI2382" s="20" t="s">
        <v>14875</v>
      </c>
      <c r="AJ2382" s="20" t="s">
        <v>14238</v>
      </c>
      <c r="AK2382" s="20" t="s">
        <v>14244</v>
      </c>
      <c r="AL2382" s="20"/>
      <c r="AM2382" s="20"/>
      <c r="AN2382" s="20" t="s">
        <v>105</v>
      </c>
      <c r="AO2382" s="20"/>
    </row>
    <row r="2383" spans="1:41" x14ac:dyDescent="0.2">
      <c r="A2383" s="20" t="s">
        <v>4455</v>
      </c>
      <c r="B2383" s="20" t="s">
        <v>20949</v>
      </c>
      <c r="C2383" s="20" t="s">
        <v>20950</v>
      </c>
      <c r="D2383" s="20" t="s">
        <v>430</v>
      </c>
      <c r="E2383" s="20" t="s">
        <v>4457</v>
      </c>
      <c r="F2383" s="20" t="s">
        <v>2492</v>
      </c>
      <c r="G2383" s="20" t="s">
        <v>20951</v>
      </c>
      <c r="H2383" s="20" t="s">
        <v>14757</v>
      </c>
      <c r="I2383" s="20" t="s">
        <v>20990</v>
      </c>
      <c r="J2383" s="20" t="s">
        <v>102</v>
      </c>
      <c r="K2383" s="20" t="s">
        <v>14732</v>
      </c>
      <c r="L2383" s="20" t="s">
        <v>20991</v>
      </c>
      <c r="M2383" s="20"/>
      <c r="N2383" s="20" t="s">
        <v>14698</v>
      </c>
      <c r="O2383" s="20" t="s">
        <v>14772</v>
      </c>
      <c r="P2383" s="20" t="s">
        <v>14787</v>
      </c>
      <c r="Q2383" s="20"/>
      <c r="R2383" s="20"/>
      <c r="S2383" s="20" t="s">
        <v>20954</v>
      </c>
      <c r="T2383" s="20" t="s">
        <v>14762</v>
      </c>
      <c r="U2383" s="20" t="s">
        <v>21002</v>
      </c>
      <c r="V2383" s="20" t="s">
        <v>21003</v>
      </c>
      <c r="W2383" s="20"/>
      <c r="X2383" s="20"/>
      <c r="Y2383" s="20" t="s">
        <v>69</v>
      </c>
      <c r="Z2383" s="20"/>
      <c r="AA2383" s="20" t="s">
        <v>20957</v>
      </c>
      <c r="AB2383" s="20" t="s">
        <v>69</v>
      </c>
      <c r="AC2383" s="20" t="s">
        <v>68</v>
      </c>
      <c r="AD2383" s="20" t="s">
        <v>68</v>
      </c>
      <c r="AE2383" s="20" t="s">
        <v>21000</v>
      </c>
      <c r="AF2383" s="20" t="s">
        <v>68</v>
      </c>
      <c r="AG2383" s="20" t="s">
        <v>21001</v>
      </c>
      <c r="AH2383" s="20"/>
      <c r="AI2383" s="20" t="s">
        <v>14875</v>
      </c>
      <c r="AJ2383" s="20" t="s">
        <v>14238</v>
      </c>
      <c r="AK2383" s="20" t="s">
        <v>14244</v>
      </c>
      <c r="AL2383" s="20"/>
      <c r="AM2383" s="20"/>
      <c r="AN2383" s="20" t="s">
        <v>105</v>
      </c>
      <c r="AO2383" s="20"/>
    </row>
    <row r="2384" spans="1:41" x14ac:dyDescent="0.2">
      <c r="A2384" s="20" t="s">
        <v>4455</v>
      </c>
      <c r="B2384" s="20" t="s">
        <v>20949</v>
      </c>
      <c r="C2384" s="20" t="s">
        <v>20950</v>
      </c>
      <c r="D2384" s="20" t="s">
        <v>430</v>
      </c>
      <c r="E2384" s="20" t="s">
        <v>4457</v>
      </c>
      <c r="F2384" s="20" t="s">
        <v>2492</v>
      </c>
      <c r="G2384" s="20" t="s">
        <v>20951</v>
      </c>
      <c r="H2384" s="20" t="s">
        <v>14757</v>
      </c>
      <c r="I2384" s="20" t="s">
        <v>20990</v>
      </c>
      <c r="J2384" s="20" t="s">
        <v>102</v>
      </c>
      <c r="K2384" s="20" t="s">
        <v>14732</v>
      </c>
      <c r="L2384" s="20" t="s">
        <v>20991</v>
      </c>
      <c r="M2384" s="20"/>
      <c r="N2384" s="20" t="s">
        <v>14889</v>
      </c>
      <c r="O2384" s="20" t="s">
        <v>14772</v>
      </c>
      <c r="P2384" s="20" t="s">
        <v>14787</v>
      </c>
      <c r="Q2384" s="20"/>
      <c r="R2384" s="20"/>
      <c r="S2384" s="20" t="s">
        <v>20954</v>
      </c>
      <c r="T2384" s="20" t="s">
        <v>14790</v>
      </c>
      <c r="U2384" s="20" t="s">
        <v>21004</v>
      </c>
      <c r="V2384" s="20" t="s">
        <v>21005</v>
      </c>
      <c r="W2384" s="20"/>
      <c r="X2384" s="20"/>
      <c r="Y2384" s="20" t="s">
        <v>69</v>
      </c>
      <c r="Z2384" s="20"/>
      <c r="AA2384" s="20" t="s">
        <v>20957</v>
      </c>
      <c r="AB2384" s="20" t="s">
        <v>69</v>
      </c>
      <c r="AC2384" s="20" t="s">
        <v>68</v>
      </c>
      <c r="AD2384" s="20" t="s">
        <v>68</v>
      </c>
      <c r="AE2384" s="20" t="s">
        <v>21006</v>
      </c>
      <c r="AF2384" s="20" t="s">
        <v>68</v>
      </c>
      <c r="AG2384" s="20" t="s">
        <v>21007</v>
      </c>
      <c r="AH2384" s="20"/>
      <c r="AI2384" s="20" t="s">
        <v>14875</v>
      </c>
      <c r="AJ2384" s="20" t="s">
        <v>14238</v>
      </c>
      <c r="AK2384" s="20" t="s">
        <v>14244</v>
      </c>
      <c r="AL2384" s="20"/>
      <c r="AM2384" s="20"/>
      <c r="AN2384" s="20" t="s">
        <v>105</v>
      </c>
      <c r="AO2384" s="20"/>
    </row>
    <row r="2385" spans="1:41" x14ac:dyDescent="0.2">
      <c r="A2385" s="20" t="s">
        <v>4455</v>
      </c>
      <c r="B2385" s="20" t="s">
        <v>20949</v>
      </c>
      <c r="C2385" s="20" t="s">
        <v>20950</v>
      </c>
      <c r="D2385" s="20" t="s">
        <v>430</v>
      </c>
      <c r="E2385" s="20" t="s">
        <v>4457</v>
      </c>
      <c r="F2385" s="20" t="s">
        <v>2492</v>
      </c>
      <c r="G2385" s="20" t="s">
        <v>20951</v>
      </c>
      <c r="H2385" s="20" t="s">
        <v>14757</v>
      </c>
      <c r="I2385" s="20" t="s">
        <v>20990</v>
      </c>
      <c r="J2385" s="20" t="s">
        <v>102</v>
      </c>
      <c r="K2385" s="20" t="s">
        <v>14732</v>
      </c>
      <c r="L2385" s="20" t="s">
        <v>20991</v>
      </c>
      <c r="M2385" s="20"/>
      <c r="N2385" s="20" t="s">
        <v>14889</v>
      </c>
      <c r="O2385" s="20" t="s">
        <v>14772</v>
      </c>
      <c r="P2385" s="20" t="s">
        <v>14787</v>
      </c>
      <c r="Q2385" s="20"/>
      <c r="R2385" s="20"/>
      <c r="S2385" s="20" t="s">
        <v>20954</v>
      </c>
      <c r="T2385" s="20" t="s">
        <v>14762</v>
      </c>
      <c r="U2385" s="20" t="s">
        <v>21008</v>
      </c>
      <c r="V2385" s="20" t="s">
        <v>21009</v>
      </c>
      <c r="W2385" s="20"/>
      <c r="X2385" s="20"/>
      <c r="Y2385" s="20" t="s">
        <v>69</v>
      </c>
      <c r="Z2385" s="20"/>
      <c r="AA2385" s="20" t="s">
        <v>20957</v>
      </c>
      <c r="AB2385" s="20" t="s">
        <v>69</v>
      </c>
      <c r="AC2385" s="20" t="s">
        <v>68</v>
      </c>
      <c r="AD2385" s="20" t="s">
        <v>68</v>
      </c>
      <c r="AE2385" s="20" t="s">
        <v>21006</v>
      </c>
      <c r="AF2385" s="20" t="s">
        <v>68</v>
      </c>
      <c r="AG2385" s="20" t="s">
        <v>21007</v>
      </c>
      <c r="AH2385" s="20"/>
      <c r="AI2385" s="20" t="s">
        <v>14875</v>
      </c>
      <c r="AJ2385" s="20" t="s">
        <v>14238</v>
      </c>
      <c r="AK2385" s="20" t="s">
        <v>14244</v>
      </c>
      <c r="AL2385" s="20"/>
      <c r="AM2385" s="20"/>
      <c r="AN2385" s="20" t="s">
        <v>105</v>
      </c>
      <c r="AO2385" s="20"/>
    </row>
    <row r="2386" spans="1:41" x14ac:dyDescent="0.2">
      <c r="A2386" s="20" t="s">
        <v>4455</v>
      </c>
      <c r="B2386" s="20" t="s">
        <v>20949</v>
      </c>
      <c r="C2386" s="20" t="s">
        <v>20950</v>
      </c>
      <c r="D2386" s="20" t="s">
        <v>430</v>
      </c>
      <c r="E2386" s="20" t="s">
        <v>4457</v>
      </c>
      <c r="F2386" s="20" t="s">
        <v>2492</v>
      </c>
      <c r="G2386" s="20" t="s">
        <v>20951</v>
      </c>
      <c r="H2386" s="20" t="s">
        <v>14757</v>
      </c>
      <c r="I2386" s="20" t="s">
        <v>20990</v>
      </c>
      <c r="J2386" s="20" t="s">
        <v>102</v>
      </c>
      <c r="K2386" s="20" t="s">
        <v>14732</v>
      </c>
      <c r="L2386" s="20" t="s">
        <v>20991</v>
      </c>
      <c r="M2386" s="20"/>
      <c r="N2386" s="20" t="s">
        <v>15258</v>
      </c>
      <c r="O2386" s="20" t="s">
        <v>14772</v>
      </c>
      <c r="P2386" s="20" t="s">
        <v>14787</v>
      </c>
      <c r="Q2386" s="20"/>
      <c r="R2386" s="20"/>
      <c r="S2386" s="20" t="s">
        <v>20954</v>
      </c>
      <c r="T2386" s="20" t="s">
        <v>14790</v>
      </c>
      <c r="U2386" s="20" t="s">
        <v>21010</v>
      </c>
      <c r="V2386" s="20" t="s">
        <v>21011</v>
      </c>
      <c r="W2386" s="20"/>
      <c r="X2386" s="20"/>
      <c r="Y2386" s="20" t="s">
        <v>69</v>
      </c>
      <c r="Z2386" s="20"/>
      <c r="AA2386" s="20" t="s">
        <v>20957</v>
      </c>
      <c r="AB2386" s="20" t="s">
        <v>69</v>
      </c>
      <c r="AC2386" s="20" t="s">
        <v>68</v>
      </c>
      <c r="AD2386" s="20" t="s">
        <v>68</v>
      </c>
      <c r="AE2386" s="20" t="s">
        <v>21012</v>
      </c>
      <c r="AF2386" s="20" t="s">
        <v>68</v>
      </c>
      <c r="AG2386" s="20" t="s">
        <v>21013</v>
      </c>
      <c r="AH2386" s="20"/>
      <c r="AI2386" s="20" t="s">
        <v>14875</v>
      </c>
      <c r="AJ2386" s="20" t="s">
        <v>14238</v>
      </c>
      <c r="AK2386" s="20" t="s">
        <v>14244</v>
      </c>
      <c r="AL2386" s="20"/>
      <c r="AM2386" s="20"/>
      <c r="AN2386" s="20" t="s">
        <v>105</v>
      </c>
      <c r="AO2386" s="20"/>
    </row>
    <row r="2387" spans="1:41" x14ac:dyDescent="0.2">
      <c r="A2387" s="20" t="s">
        <v>4455</v>
      </c>
      <c r="B2387" s="20" t="s">
        <v>20949</v>
      </c>
      <c r="C2387" s="20" t="s">
        <v>20950</v>
      </c>
      <c r="D2387" s="20" t="s">
        <v>430</v>
      </c>
      <c r="E2387" s="20" t="s">
        <v>4457</v>
      </c>
      <c r="F2387" s="20" t="s">
        <v>2492</v>
      </c>
      <c r="G2387" s="20" t="s">
        <v>20951</v>
      </c>
      <c r="H2387" s="20" t="s">
        <v>14757</v>
      </c>
      <c r="I2387" s="20" t="s">
        <v>20990</v>
      </c>
      <c r="J2387" s="20" t="s">
        <v>102</v>
      </c>
      <c r="K2387" s="20" t="s">
        <v>14732</v>
      </c>
      <c r="L2387" s="20" t="s">
        <v>20991</v>
      </c>
      <c r="M2387" s="20"/>
      <c r="N2387" s="20" t="s">
        <v>15258</v>
      </c>
      <c r="O2387" s="20" t="s">
        <v>14772</v>
      </c>
      <c r="P2387" s="20" t="s">
        <v>14787</v>
      </c>
      <c r="Q2387" s="20"/>
      <c r="R2387" s="20"/>
      <c r="S2387" s="20" t="s">
        <v>20954</v>
      </c>
      <c r="T2387" s="20" t="s">
        <v>14762</v>
      </c>
      <c r="U2387" s="20" t="s">
        <v>21014</v>
      </c>
      <c r="V2387" s="20" t="s">
        <v>21015</v>
      </c>
      <c r="W2387" s="20"/>
      <c r="X2387" s="20"/>
      <c r="Y2387" s="20" t="s">
        <v>69</v>
      </c>
      <c r="Z2387" s="20"/>
      <c r="AA2387" s="20" t="s">
        <v>20957</v>
      </c>
      <c r="AB2387" s="20" t="s">
        <v>69</v>
      </c>
      <c r="AC2387" s="20" t="s">
        <v>68</v>
      </c>
      <c r="AD2387" s="20" t="s">
        <v>68</v>
      </c>
      <c r="AE2387" s="20" t="s">
        <v>21012</v>
      </c>
      <c r="AF2387" s="20" t="s">
        <v>68</v>
      </c>
      <c r="AG2387" s="20" t="s">
        <v>21013</v>
      </c>
      <c r="AH2387" s="20"/>
      <c r="AI2387" s="20" t="s">
        <v>14875</v>
      </c>
      <c r="AJ2387" s="20" t="s">
        <v>14238</v>
      </c>
      <c r="AK2387" s="20" t="s">
        <v>14244</v>
      </c>
      <c r="AL2387" s="20"/>
      <c r="AM2387" s="20"/>
      <c r="AN2387" s="20" t="s">
        <v>105</v>
      </c>
      <c r="AO2387" s="20"/>
    </row>
    <row r="2388" spans="1:41" x14ac:dyDescent="0.2">
      <c r="A2388" s="20" t="s">
        <v>4455</v>
      </c>
      <c r="B2388" s="20" t="s">
        <v>20949</v>
      </c>
      <c r="C2388" s="20" t="s">
        <v>20950</v>
      </c>
      <c r="D2388" s="20" t="s">
        <v>430</v>
      </c>
      <c r="E2388" s="20" t="s">
        <v>4457</v>
      </c>
      <c r="F2388" s="20" t="s">
        <v>2492</v>
      </c>
      <c r="G2388" s="20" t="s">
        <v>20951</v>
      </c>
      <c r="H2388" s="20" t="s">
        <v>14757</v>
      </c>
      <c r="I2388" s="20" t="s">
        <v>20990</v>
      </c>
      <c r="J2388" s="20" t="s">
        <v>102</v>
      </c>
      <c r="K2388" s="20" t="s">
        <v>14732</v>
      </c>
      <c r="L2388" s="20" t="s">
        <v>20991</v>
      </c>
      <c r="M2388" s="20"/>
      <c r="N2388" s="20" t="s">
        <v>15258</v>
      </c>
      <c r="O2388" s="20" t="s">
        <v>14772</v>
      </c>
      <c r="P2388" s="20" t="s">
        <v>14787</v>
      </c>
      <c r="Q2388" s="20"/>
      <c r="R2388" s="20"/>
      <c r="S2388" s="20" t="s">
        <v>20954</v>
      </c>
      <c r="T2388" s="20" t="s">
        <v>14790</v>
      </c>
      <c r="U2388" s="20" t="s">
        <v>21016</v>
      </c>
      <c r="V2388" s="20" t="s">
        <v>21017</v>
      </c>
      <c r="W2388" s="20"/>
      <c r="X2388" s="20"/>
      <c r="Y2388" s="20" t="s">
        <v>69</v>
      </c>
      <c r="Z2388" s="20"/>
      <c r="AA2388" s="20" t="s">
        <v>20957</v>
      </c>
      <c r="AB2388" s="20" t="s">
        <v>69</v>
      </c>
      <c r="AC2388" s="20" t="s">
        <v>68</v>
      </c>
      <c r="AD2388" s="20" t="s">
        <v>68</v>
      </c>
      <c r="AE2388" s="20" t="s">
        <v>21018</v>
      </c>
      <c r="AF2388" s="20" t="s">
        <v>68</v>
      </c>
      <c r="AG2388" s="20" t="s">
        <v>21019</v>
      </c>
      <c r="AH2388" s="20"/>
      <c r="AI2388" s="20" t="s">
        <v>14875</v>
      </c>
      <c r="AJ2388" s="20" t="s">
        <v>14238</v>
      </c>
      <c r="AK2388" s="20" t="s">
        <v>14244</v>
      </c>
      <c r="AL2388" s="20"/>
      <c r="AM2388" s="20"/>
      <c r="AN2388" s="20" t="s">
        <v>105</v>
      </c>
      <c r="AO2388" s="20"/>
    </row>
    <row r="2389" spans="1:41" x14ac:dyDescent="0.2">
      <c r="A2389" s="20" t="s">
        <v>4455</v>
      </c>
      <c r="B2389" s="20" t="s">
        <v>20949</v>
      </c>
      <c r="C2389" s="20" t="s">
        <v>20950</v>
      </c>
      <c r="D2389" s="20" t="s">
        <v>430</v>
      </c>
      <c r="E2389" s="20" t="s">
        <v>4457</v>
      </c>
      <c r="F2389" s="20" t="s">
        <v>2492</v>
      </c>
      <c r="G2389" s="20" t="s">
        <v>20951</v>
      </c>
      <c r="H2389" s="20" t="s">
        <v>14757</v>
      </c>
      <c r="I2389" s="20" t="s">
        <v>20990</v>
      </c>
      <c r="J2389" s="20" t="s">
        <v>102</v>
      </c>
      <c r="K2389" s="20" t="s">
        <v>14732</v>
      </c>
      <c r="L2389" s="20" t="s">
        <v>20991</v>
      </c>
      <c r="M2389" s="20"/>
      <c r="N2389" s="20" t="s">
        <v>15258</v>
      </c>
      <c r="O2389" s="20" t="s">
        <v>14772</v>
      </c>
      <c r="P2389" s="20" t="s">
        <v>14787</v>
      </c>
      <c r="Q2389" s="20"/>
      <c r="R2389" s="20"/>
      <c r="S2389" s="20" t="s">
        <v>20954</v>
      </c>
      <c r="T2389" s="20" t="s">
        <v>14762</v>
      </c>
      <c r="U2389" s="20" t="s">
        <v>21020</v>
      </c>
      <c r="V2389" s="20" t="s">
        <v>21021</v>
      </c>
      <c r="W2389" s="20"/>
      <c r="X2389" s="20"/>
      <c r="Y2389" s="20" t="s">
        <v>69</v>
      </c>
      <c r="Z2389" s="20"/>
      <c r="AA2389" s="20" t="s">
        <v>20957</v>
      </c>
      <c r="AB2389" s="20" t="s">
        <v>69</v>
      </c>
      <c r="AC2389" s="20" t="s">
        <v>68</v>
      </c>
      <c r="AD2389" s="20" t="s">
        <v>68</v>
      </c>
      <c r="AE2389" s="20" t="s">
        <v>21018</v>
      </c>
      <c r="AF2389" s="20" t="s">
        <v>68</v>
      </c>
      <c r="AG2389" s="20" t="s">
        <v>21019</v>
      </c>
      <c r="AH2389" s="20"/>
      <c r="AI2389" s="20" t="s">
        <v>14875</v>
      </c>
      <c r="AJ2389" s="20" t="s">
        <v>14238</v>
      </c>
      <c r="AK2389" s="20" t="s">
        <v>14244</v>
      </c>
      <c r="AL2389" s="20"/>
      <c r="AM2389" s="20"/>
      <c r="AN2389" s="20" t="s">
        <v>105</v>
      </c>
      <c r="AO2389" s="20"/>
    </row>
    <row r="2390" spans="1:41" x14ac:dyDescent="0.2">
      <c r="A2390" s="20" t="s">
        <v>4455</v>
      </c>
      <c r="B2390" s="20" t="s">
        <v>20949</v>
      </c>
      <c r="C2390" s="20" t="s">
        <v>20950</v>
      </c>
      <c r="D2390" s="20" t="s">
        <v>430</v>
      </c>
      <c r="E2390" s="20" t="s">
        <v>4457</v>
      </c>
      <c r="F2390" s="20" t="s">
        <v>2492</v>
      </c>
      <c r="G2390" s="20" t="s">
        <v>20951</v>
      </c>
      <c r="H2390" s="20" t="s">
        <v>14757</v>
      </c>
      <c r="I2390" s="20" t="s">
        <v>20990</v>
      </c>
      <c r="J2390" s="20" t="s">
        <v>102</v>
      </c>
      <c r="K2390" s="20" t="s">
        <v>14732</v>
      </c>
      <c r="L2390" s="20" t="s">
        <v>20991</v>
      </c>
      <c r="M2390" s="20"/>
      <c r="N2390" s="20" t="s">
        <v>15258</v>
      </c>
      <c r="O2390" s="20" t="s">
        <v>14772</v>
      </c>
      <c r="P2390" s="20" t="s">
        <v>14787</v>
      </c>
      <c r="Q2390" s="20"/>
      <c r="R2390" s="20"/>
      <c r="S2390" s="20" t="s">
        <v>20954</v>
      </c>
      <c r="T2390" s="20" t="s">
        <v>14790</v>
      </c>
      <c r="U2390" s="20" t="s">
        <v>21022</v>
      </c>
      <c r="V2390" s="20" t="s">
        <v>21023</v>
      </c>
      <c r="W2390" s="20"/>
      <c r="X2390" s="20"/>
      <c r="Y2390" s="20" t="s">
        <v>69</v>
      </c>
      <c r="Z2390" s="20"/>
      <c r="AA2390" s="20" t="s">
        <v>20957</v>
      </c>
      <c r="AB2390" s="20" t="s">
        <v>69</v>
      </c>
      <c r="AC2390" s="20" t="s">
        <v>68</v>
      </c>
      <c r="AD2390" s="20" t="s">
        <v>68</v>
      </c>
      <c r="AE2390" s="20" t="s">
        <v>21024</v>
      </c>
      <c r="AF2390" s="20" t="s">
        <v>68</v>
      </c>
      <c r="AG2390" s="20" t="s">
        <v>21025</v>
      </c>
      <c r="AH2390" s="20"/>
      <c r="AI2390" s="20" t="s">
        <v>14875</v>
      </c>
      <c r="AJ2390" s="20" t="s">
        <v>14238</v>
      </c>
      <c r="AK2390" s="20" t="s">
        <v>14244</v>
      </c>
      <c r="AL2390" s="20"/>
      <c r="AM2390" s="20"/>
      <c r="AN2390" s="20" t="s">
        <v>105</v>
      </c>
      <c r="AO2390" s="20"/>
    </row>
    <row r="2391" spans="1:41" x14ac:dyDescent="0.2">
      <c r="A2391" s="20" t="s">
        <v>4455</v>
      </c>
      <c r="B2391" s="20" t="s">
        <v>20949</v>
      </c>
      <c r="C2391" s="20" t="s">
        <v>20950</v>
      </c>
      <c r="D2391" s="20" t="s">
        <v>430</v>
      </c>
      <c r="E2391" s="20" t="s">
        <v>4457</v>
      </c>
      <c r="F2391" s="20" t="s">
        <v>2492</v>
      </c>
      <c r="G2391" s="20" t="s">
        <v>20951</v>
      </c>
      <c r="H2391" s="20" t="s">
        <v>14757</v>
      </c>
      <c r="I2391" s="20" t="s">
        <v>20990</v>
      </c>
      <c r="J2391" s="20" t="s">
        <v>102</v>
      </c>
      <c r="K2391" s="20" t="s">
        <v>14732</v>
      </c>
      <c r="L2391" s="20" t="s">
        <v>20991</v>
      </c>
      <c r="M2391" s="20"/>
      <c r="N2391" s="20" t="s">
        <v>15258</v>
      </c>
      <c r="O2391" s="20" t="s">
        <v>14772</v>
      </c>
      <c r="P2391" s="20" t="s">
        <v>14787</v>
      </c>
      <c r="Q2391" s="20"/>
      <c r="R2391" s="20"/>
      <c r="S2391" s="20" t="s">
        <v>20954</v>
      </c>
      <c r="T2391" s="20" t="s">
        <v>14762</v>
      </c>
      <c r="U2391" s="20" t="s">
        <v>21026</v>
      </c>
      <c r="V2391" s="20" t="s">
        <v>21027</v>
      </c>
      <c r="W2391" s="20"/>
      <c r="X2391" s="20"/>
      <c r="Y2391" s="20" t="s">
        <v>69</v>
      </c>
      <c r="Z2391" s="20"/>
      <c r="AA2391" s="20" t="s">
        <v>20957</v>
      </c>
      <c r="AB2391" s="20" t="s">
        <v>69</v>
      </c>
      <c r="AC2391" s="20" t="s">
        <v>68</v>
      </c>
      <c r="AD2391" s="20" t="s">
        <v>68</v>
      </c>
      <c r="AE2391" s="20" t="s">
        <v>21024</v>
      </c>
      <c r="AF2391" s="20" t="s">
        <v>68</v>
      </c>
      <c r="AG2391" s="20" t="s">
        <v>21025</v>
      </c>
      <c r="AH2391" s="20"/>
      <c r="AI2391" s="20" t="s">
        <v>14875</v>
      </c>
      <c r="AJ2391" s="20" t="s">
        <v>14238</v>
      </c>
      <c r="AK2391" s="20" t="s">
        <v>14244</v>
      </c>
      <c r="AL2391" s="20"/>
      <c r="AM2391" s="20"/>
      <c r="AN2391" s="20" t="s">
        <v>105</v>
      </c>
      <c r="AO2391" s="20"/>
    </row>
    <row r="2392" spans="1:41" x14ac:dyDescent="0.2">
      <c r="A2392" s="20" t="s">
        <v>4455</v>
      </c>
      <c r="B2392" s="20" t="s">
        <v>20949</v>
      </c>
      <c r="C2392" s="20" t="s">
        <v>20950</v>
      </c>
      <c r="D2392" s="20" t="s">
        <v>430</v>
      </c>
      <c r="E2392" s="20" t="s">
        <v>4457</v>
      </c>
      <c r="F2392" s="20" t="s">
        <v>2492</v>
      </c>
      <c r="G2392" s="20" t="s">
        <v>20951</v>
      </c>
      <c r="H2392" s="20" t="s">
        <v>14757</v>
      </c>
      <c r="I2392" s="20" t="s">
        <v>20990</v>
      </c>
      <c r="J2392" s="20" t="s">
        <v>102</v>
      </c>
      <c r="K2392" s="20" t="s">
        <v>14732</v>
      </c>
      <c r="L2392" s="20" t="s">
        <v>20991</v>
      </c>
      <c r="M2392" s="20"/>
      <c r="N2392" s="20" t="s">
        <v>15258</v>
      </c>
      <c r="O2392" s="20" t="s">
        <v>14772</v>
      </c>
      <c r="P2392" s="20" t="s">
        <v>14787</v>
      </c>
      <c r="Q2392" s="20"/>
      <c r="R2392" s="20"/>
      <c r="S2392" s="20" t="s">
        <v>20954</v>
      </c>
      <c r="T2392" s="20" t="s">
        <v>14790</v>
      </c>
      <c r="U2392" s="20" t="s">
        <v>21028</v>
      </c>
      <c r="V2392" s="20" t="s">
        <v>21029</v>
      </c>
      <c r="W2392" s="20"/>
      <c r="X2392" s="20"/>
      <c r="Y2392" s="20" t="s">
        <v>69</v>
      </c>
      <c r="Z2392" s="20"/>
      <c r="AA2392" s="20" t="s">
        <v>20957</v>
      </c>
      <c r="AB2392" s="20" t="s">
        <v>69</v>
      </c>
      <c r="AC2392" s="20" t="s">
        <v>68</v>
      </c>
      <c r="AD2392" s="20" t="s">
        <v>68</v>
      </c>
      <c r="AE2392" s="20" t="s">
        <v>21030</v>
      </c>
      <c r="AF2392" s="20" t="s">
        <v>68</v>
      </c>
      <c r="AG2392" s="20" t="s">
        <v>21031</v>
      </c>
      <c r="AH2392" s="20"/>
      <c r="AI2392" s="20" t="s">
        <v>14875</v>
      </c>
      <c r="AJ2392" s="20" t="s">
        <v>14238</v>
      </c>
      <c r="AK2392" s="20" t="s">
        <v>14244</v>
      </c>
      <c r="AL2392" s="20"/>
      <c r="AM2392" s="20"/>
      <c r="AN2392" s="20" t="s">
        <v>105</v>
      </c>
      <c r="AO2392" s="20"/>
    </row>
    <row r="2393" spans="1:41" x14ac:dyDescent="0.2">
      <c r="A2393" s="20" t="s">
        <v>4455</v>
      </c>
      <c r="B2393" s="20" t="s">
        <v>20949</v>
      </c>
      <c r="C2393" s="20" t="s">
        <v>20950</v>
      </c>
      <c r="D2393" s="20" t="s">
        <v>430</v>
      </c>
      <c r="E2393" s="20" t="s">
        <v>4457</v>
      </c>
      <c r="F2393" s="20" t="s">
        <v>2492</v>
      </c>
      <c r="G2393" s="20" t="s">
        <v>20951</v>
      </c>
      <c r="H2393" s="20" t="s">
        <v>14757</v>
      </c>
      <c r="I2393" s="20" t="s">
        <v>20990</v>
      </c>
      <c r="J2393" s="20" t="s">
        <v>102</v>
      </c>
      <c r="K2393" s="20" t="s">
        <v>14732</v>
      </c>
      <c r="L2393" s="20" t="s">
        <v>20991</v>
      </c>
      <c r="M2393" s="20"/>
      <c r="N2393" s="20" t="s">
        <v>15258</v>
      </c>
      <c r="O2393" s="20" t="s">
        <v>14772</v>
      </c>
      <c r="P2393" s="20" t="s">
        <v>14787</v>
      </c>
      <c r="Q2393" s="20"/>
      <c r="R2393" s="20"/>
      <c r="S2393" s="20" t="s">
        <v>20954</v>
      </c>
      <c r="T2393" s="20" t="s">
        <v>14762</v>
      </c>
      <c r="U2393" s="20" t="s">
        <v>21032</v>
      </c>
      <c r="V2393" s="20" t="s">
        <v>21033</v>
      </c>
      <c r="W2393" s="20"/>
      <c r="X2393" s="20"/>
      <c r="Y2393" s="20" t="s">
        <v>69</v>
      </c>
      <c r="Z2393" s="20"/>
      <c r="AA2393" s="20" t="s">
        <v>20957</v>
      </c>
      <c r="AB2393" s="20" t="s">
        <v>69</v>
      </c>
      <c r="AC2393" s="20" t="s">
        <v>68</v>
      </c>
      <c r="AD2393" s="20" t="s">
        <v>68</v>
      </c>
      <c r="AE2393" s="20" t="s">
        <v>21030</v>
      </c>
      <c r="AF2393" s="20" t="s">
        <v>68</v>
      </c>
      <c r="AG2393" s="20" t="s">
        <v>21031</v>
      </c>
      <c r="AH2393" s="20"/>
      <c r="AI2393" s="20" t="s">
        <v>14875</v>
      </c>
      <c r="AJ2393" s="20" t="s">
        <v>14238</v>
      </c>
      <c r="AK2393" s="20" t="s">
        <v>14244</v>
      </c>
      <c r="AL2393" s="20"/>
      <c r="AM2393" s="20"/>
      <c r="AN2393" s="20" t="s">
        <v>105</v>
      </c>
      <c r="AO2393" s="20"/>
    </row>
    <row r="2394" spans="1:41" x14ac:dyDescent="0.2">
      <c r="A2394" s="20" t="s">
        <v>4468</v>
      </c>
      <c r="B2394" s="20" t="s">
        <v>21034</v>
      </c>
      <c r="C2394" s="20" t="s">
        <v>21035</v>
      </c>
      <c r="D2394" s="20" t="s">
        <v>430</v>
      </c>
      <c r="E2394" s="20" t="s">
        <v>4470</v>
      </c>
      <c r="F2394" s="20" t="s">
        <v>1891</v>
      </c>
      <c r="G2394" s="20" t="s">
        <v>119</v>
      </c>
      <c r="H2394" s="20" t="s">
        <v>14694</v>
      </c>
      <c r="I2394" s="20" t="s">
        <v>21036</v>
      </c>
      <c r="J2394" s="20" t="s">
        <v>101</v>
      </c>
      <c r="K2394" s="20" t="s">
        <v>14696</v>
      </c>
      <c r="L2394" s="20" t="s">
        <v>21037</v>
      </c>
      <c r="M2394" s="20"/>
      <c r="N2394" s="20" t="s">
        <v>14698</v>
      </c>
      <c r="O2394" s="20" t="s">
        <v>14772</v>
      </c>
      <c r="P2394" s="20" t="s">
        <v>14787</v>
      </c>
      <c r="Q2394" s="20"/>
      <c r="R2394" s="20"/>
      <c r="S2394" s="20" t="s">
        <v>21038</v>
      </c>
      <c r="T2394" s="20" t="s">
        <v>14704</v>
      </c>
      <c r="U2394" s="20" t="s">
        <v>15548</v>
      </c>
      <c r="V2394" s="20" t="s">
        <v>21039</v>
      </c>
      <c r="W2394" s="20"/>
      <c r="X2394" s="20"/>
      <c r="Y2394" s="20" t="s">
        <v>69</v>
      </c>
      <c r="Z2394" s="20"/>
      <c r="AA2394" s="20" t="s">
        <v>21040</v>
      </c>
      <c r="AB2394" s="20" t="s">
        <v>69</v>
      </c>
      <c r="AC2394" s="20" t="s">
        <v>68</v>
      </c>
      <c r="AD2394" s="20" t="s">
        <v>68</v>
      </c>
      <c r="AE2394" s="20" t="s">
        <v>21041</v>
      </c>
      <c r="AF2394" s="20" t="s">
        <v>69</v>
      </c>
      <c r="AG2394" s="20" t="s">
        <v>21042</v>
      </c>
      <c r="AH2394" s="20"/>
      <c r="AI2394" s="20" t="s">
        <v>14875</v>
      </c>
      <c r="AJ2394" s="20" t="s">
        <v>14238</v>
      </c>
      <c r="AK2394" s="20" t="s">
        <v>14229</v>
      </c>
      <c r="AL2394" s="20"/>
      <c r="AM2394" s="20"/>
      <c r="AN2394" s="20" t="s">
        <v>105</v>
      </c>
      <c r="AO2394" s="20"/>
    </row>
    <row r="2395" spans="1:41" x14ac:dyDescent="0.2">
      <c r="A2395" s="20" t="s">
        <v>4468</v>
      </c>
      <c r="B2395" s="20" t="s">
        <v>21034</v>
      </c>
      <c r="C2395" s="20" t="s">
        <v>21035</v>
      </c>
      <c r="D2395" s="20" t="s">
        <v>430</v>
      </c>
      <c r="E2395" s="20" t="s">
        <v>4470</v>
      </c>
      <c r="F2395" s="20" t="s">
        <v>1891</v>
      </c>
      <c r="G2395" s="20" t="s">
        <v>119</v>
      </c>
      <c r="H2395" s="20" t="s">
        <v>14694</v>
      </c>
      <c r="I2395" s="20" t="s">
        <v>21036</v>
      </c>
      <c r="J2395" s="20" t="s">
        <v>101</v>
      </c>
      <c r="K2395" s="20" t="s">
        <v>14696</v>
      </c>
      <c r="L2395" s="20" t="s">
        <v>21037</v>
      </c>
      <c r="M2395" s="20"/>
      <c r="N2395" s="20" t="s">
        <v>14698</v>
      </c>
      <c r="O2395" s="20" t="s">
        <v>14772</v>
      </c>
      <c r="P2395" s="20" t="s">
        <v>14787</v>
      </c>
      <c r="Q2395" s="20"/>
      <c r="R2395" s="20"/>
      <c r="S2395" s="20" t="s">
        <v>21038</v>
      </c>
      <c r="T2395" s="20" t="s">
        <v>14709</v>
      </c>
      <c r="U2395" s="20" t="s">
        <v>21043</v>
      </c>
      <c r="V2395" s="20" t="s">
        <v>21044</v>
      </c>
      <c r="W2395" s="20"/>
      <c r="X2395" s="20"/>
      <c r="Y2395" s="20" t="s">
        <v>69</v>
      </c>
      <c r="Z2395" s="20"/>
      <c r="AA2395" s="20" t="s">
        <v>21040</v>
      </c>
      <c r="AB2395" s="20" t="s">
        <v>69</v>
      </c>
      <c r="AC2395" s="20" t="s">
        <v>68</v>
      </c>
      <c r="AD2395" s="20" t="s">
        <v>68</v>
      </c>
      <c r="AE2395" s="20" t="s">
        <v>21041</v>
      </c>
      <c r="AF2395" s="20" t="s">
        <v>69</v>
      </c>
      <c r="AG2395" s="20" t="s">
        <v>21042</v>
      </c>
      <c r="AH2395" s="20"/>
      <c r="AI2395" s="20" t="s">
        <v>14875</v>
      </c>
      <c r="AJ2395" s="20" t="s">
        <v>14238</v>
      </c>
      <c r="AK2395" s="20" t="s">
        <v>14229</v>
      </c>
      <c r="AL2395" s="20"/>
      <c r="AM2395" s="20"/>
      <c r="AN2395" s="20" t="s">
        <v>105</v>
      </c>
      <c r="AO2395" s="20"/>
    </row>
    <row r="2396" spans="1:41" x14ac:dyDescent="0.2">
      <c r="A2396" s="20" t="s">
        <v>4468</v>
      </c>
      <c r="B2396" s="20" t="s">
        <v>21034</v>
      </c>
      <c r="C2396" s="20" t="s">
        <v>21035</v>
      </c>
      <c r="D2396" s="20" t="s">
        <v>430</v>
      </c>
      <c r="E2396" s="20" t="s">
        <v>4470</v>
      </c>
      <c r="F2396" s="20" t="s">
        <v>1891</v>
      </c>
      <c r="G2396" s="20" t="s">
        <v>119</v>
      </c>
      <c r="H2396" s="20" t="s">
        <v>14694</v>
      </c>
      <c r="I2396" s="20" t="s">
        <v>21045</v>
      </c>
      <c r="J2396" s="20" t="s">
        <v>101</v>
      </c>
      <c r="K2396" s="20" t="s">
        <v>14696</v>
      </c>
      <c r="L2396" s="20" t="s">
        <v>21037</v>
      </c>
      <c r="M2396" s="20"/>
      <c r="N2396" s="20" t="s">
        <v>14698</v>
      </c>
      <c r="O2396" s="20" t="s">
        <v>14772</v>
      </c>
      <c r="P2396" s="20" t="s">
        <v>14787</v>
      </c>
      <c r="Q2396" s="20"/>
      <c r="R2396" s="20"/>
      <c r="S2396" s="20" t="s">
        <v>21038</v>
      </c>
      <c r="T2396" s="20" t="s">
        <v>14704</v>
      </c>
      <c r="U2396" s="20" t="s">
        <v>14796</v>
      </c>
      <c r="V2396" s="20" t="s">
        <v>21046</v>
      </c>
      <c r="W2396" s="20"/>
      <c r="X2396" s="20"/>
      <c r="Y2396" s="20" t="s">
        <v>69</v>
      </c>
      <c r="Z2396" s="20"/>
      <c r="AA2396" s="20" t="s">
        <v>21040</v>
      </c>
      <c r="AB2396" s="20" t="s">
        <v>69</v>
      </c>
      <c r="AC2396" s="20" t="s">
        <v>68</v>
      </c>
      <c r="AD2396" s="20" t="s">
        <v>68</v>
      </c>
      <c r="AE2396" s="20" t="s">
        <v>21047</v>
      </c>
      <c r="AF2396" s="20" t="s">
        <v>68</v>
      </c>
      <c r="AG2396" s="20" t="s">
        <v>21048</v>
      </c>
      <c r="AH2396" s="20"/>
      <c r="AI2396" s="20" t="s">
        <v>14875</v>
      </c>
      <c r="AJ2396" s="20" t="s">
        <v>14238</v>
      </c>
      <c r="AK2396" s="20" t="s">
        <v>14229</v>
      </c>
      <c r="AL2396" s="20"/>
      <c r="AM2396" s="20"/>
      <c r="AN2396" s="20" t="s">
        <v>105</v>
      </c>
      <c r="AO2396" s="20"/>
    </row>
    <row r="2397" spans="1:41" x14ac:dyDescent="0.2">
      <c r="A2397" s="20" t="s">
        <v>4468</v>
      </c>
      <c r="B2397" s="20" t="s">
        <v>21034</v>
      </c>
      <c r="C2397" s="20" t="s">
        <v>21035</v>
      </c>
      <c r="D2397" s="20" t="s">
        <v>430</v>
      </c>
      <c r="E2397" s="20" t="s">
        <v>4470</v>
      </c>
      <c r="F2397" s="20" t="s">
        <v>1891</v>
      </c>
      <c r="G2397" s="20" t="s">
        <v>119</v>
      </c>
      <c r="H2397" s="20" t="s">
        <v>14694</v>
      </c>
      <c r="I2397" s="20" t="s">
        <v>21045</v>
      </c>
      <c r="J2397" s="20" t="s">
        <v>101</v>
      </c>
      <c r="K2397" s="20" t="s">
        <v>14696</v>
      </c>
      <c r="L2397" s="20" t="s">
        <v>21037</v>
      </c>
      <c r="M2397" s="20"/>
      <c r="N2397" s="20" t="s">
        <v>14698</v>
      </c>
      <c r="O2397" s="20" t="s">
        <v>14772</v>
      </c>
      <c r="P2397" s="20" t="s">
        <v>14787</v>
      </c>
      <c r="Q2397" s="20"/>
      <c r="R2397" s="20"/>
      <c r="S2397" s="20" t="s">
        <v>21038</v>
      </c>
      <c r="T2397" s="20" t="s">
        <v>14709</v>
      </c>
      <c r="U2397" s="20" t="s">
        <v>14799</v>
      </c>
      <c r="V2397" s="20" t="s">
        <v>21049</v>
      </c>
      <c r="W2397" s="20"/>
      <c r="X2397" s="20"/>
      <c r="Y2397" s="20" t="s">
        <v>69</v>
      </c>
      <c r="Z2397" s="20"/>
      <c r="AA2397" s="20" t="s">
        <v>21040</v>
      </c>
      <c r="AB2397" s="20" t="s">
        <v>69</v>
      </c>
      <c r="AC2397" s="20" t="s">
        <v>68</v>
      </c>
      <c r="AD2397" s="20" t="s">
        <v>68</v>
      </c>
      <c r="AE2397" s="20" t="s">
        <v>21047</v>
      </c>
      <c r="AF2397" s="20" t="s">
        <v>68</v>
      </c>
      <c r="AG2397" s="20" t="s">
        <v>21048</v>
      </c>
      <c r="AH2397" s="20"/>
      <c r="AI2397" s="20" t="s">
        <v>14875</v>
      </c>
      <c r="AJ2397" s="20" t="s">
        <v>14238</v>
      </c>
      <c r="AK2397" s="20" t="s">
        <v>14229</v>
      </c>
      <c r="AL2397" s="20"/>
      <c r="AM2397" s="20"/>
      <c r="AN2397" s="20" t="s">
        <v>105</v>
      </c>
      <c r="AO2397" s="20"/>
    </row>
    <row r="2398" spans="1:41" x14ac:dyDescent="0.2">
      <c r="A2398" s="20" t="s">
        <v>4468</v>
      </c>
      <c r="B2398" s="20" t="s">
        <v>21050</v>
      </c>
      <c r="C2398" s="20" t="s">
        <v>21035</v>
      </c>
      <c r="D2398" s="20" t="s">
        <v>430</v>
      </c>
      <c r="E2398" s="20" t="s">
        <v>4470</v>
      </c>
      <c r="F2398" s="20" t="s">
        <v>1891</v>
      </c>
      <c r="G2398" s="20" t="s">
        <v>119</v>
      </c>
      <c r="H2398" s="20" t="s">
        <v>14694</v>
      </c>
      <c r="I2398" s="20" t="s">
        <v>21051</v>
      </c>
      <c r="J2398" s="20" t="s">
        <v>101</v>
      </c>
      <c r="K2398" s="20" t="s">
        <v>14696</v>
      </c>
      <c r="L2398" s="20" t="s">
        <v>21052</v>
      </c>
      <c r="M2398" s="20"/>
      <c r="N2398" s="20" t="s">
        <v>14698</v>
      </c>
      <c r="O2398" s="20" t="s">
        <v>14772</v>
      </c>
      <c r="P2398" s="20" t="s">
        <v>14787</v>
      </c>
      <c r="Q2398" s="20"/>
      <c r="R2398" s="20"/>
      <c r="S2398" s="20" t="s">
        <v>21053</v>
      </c>
      <c r="T2398" s="20" t="s">
        <v>14704</v>
      </c>
      <c r="U2398" s="20" t="s">
        <v>15934</v>
      </c>
      <c r="V2398" s="20" t="s">
        <v>14847</v>
      </c>
      <c r="W2398" s="20"/>
      <c r="X2398" s="20"/>
      <c r="Y2398" s="20" t="s">
        <v>69</v>
      </c>
      <c r="Z2398" s="20"/>
      <c r="AA2398" s="20" t="s">
        <v>21040</v>
      </c>
      <c r="AB2398" s="20" t="s">
        <v>69</v>
      </c>
      <c r="AC2398" s="20" t="s">
        <v>68</v>
      </c>
      <c r="AD2398" s="20" t="s">
        <v>68</v>
      </c>
      <c r="AE2398" s="20" t="s">
        <v>21054</v>
      </c>
      <c r="AF2398" s="20" t="s">
        <v>69</v>
      </c>
      <c r="AG2398" s="20" t="s">
        <v>21042</v>
      </c>
      <c r="AH2398" s="20"/>
      <c r="AI2398" s="20" t="s">
        <v>14875</v>
      </c>
      <c r="AJ2398" s="20" t="s">
        <v>14238</v>
      </c>
      <c r="AK2398" s="20" t="s">
        <v>14232</v>
      </c>
      <c r="AL2398" s="20"/>
      <c r="AM2398" s="20"/>
      <c r="AN2398" s="20" t="s">
        <v>105</v>
      </c>
      <c r="AO2398" s="20"/>
    </row>
    <row r="2399" spans="1:41" x14ac:dyDescent="0.2">
      <c r="A2399" s="20" t="s">
        <v>4468</v>
      </c>
      <c r="B2399" s="20" t="s">
        <v>21050</v>
      </c>
      <c r="C2399" s="20" t="s">
        <v>21035</v>
      </c>
      <c r="D2399" s="20" t="s">
        <v>430</v>
      </c>
      <c r="E2399" s="20" t="s">
        <v>4470</v>
      </c>
      <c r="F2399" s="20" t="s">
        <v>1891</v>
      </c>
      <c r="G2399" s="20" t="s">
        <v>119</v>
      </c>
      <c r="H2399" s="20" t="s">
        <v>14694</v>
      </c>
      <c r="I2399" s="20" t="s">
        <v>21051</v>
      </c>
      <c r="J2399" s="20" t="s">
        <v>101</v>
      </c>
      <c r="K2399" s="20" t="s">
        <v>14696</v>
      </c>
      <c r="L2399" s="20" t="s">
        <v>21052</v>
      </c>
      <c r="M2399" s="20"/>
      <c r="N2399" s="20" t="s">
        <v>14698</v>
      </c>
      <c r="O2399" s="20" t="s">
        <v>14772</v>
      </c>
      <c r="P2399" s="20" t="s">
        <v>14787</v>
      </c>
      <c r="Q2399" s="20"/>
      <c r="R2399" s="20"/>
      <c r="S2399" s="20" t="s">
        <v>21053</v>
      </c>
      <c r="T2399" s="20" t="s">
        <v>14709</v>
      </c>
      <c r="U2399" s="20" t="s">
        <v>16474</v>
      </c>
      <c r="V2399" s="20" t="s">
        <v>21055</v>
      </c>
      <c r="W2399" s="20"/>
      <c r="X2399" s="20"/>
      <c r="Y2399" s="20" t="s">
        <v>69</v>
      </c>
      <c r="Z2399" s="20"/>
      <c r="AA2399" s="20" t="s">
        <v>21040</v>
      </c>
      <c r="AB2399" s="20" t="s">
        <v>69</v>
      </c>
      <c r="AC2399" s="20" t="s">
        <v>68</v>
      </c>
      <c r="AD2399" s="20" t="s">
        <v>68</v>
      </c>
      <c r="AE2399" s="20" t="s">
        <v>21054</v>
      </c>
      <c r="AF2399" s="20" t="s">
        <v>69</v>
      </c>
      <c r="AG2399" s="20" t="s">
        <v>21042</v>
      </c>
      <c r="AH2399" s="20"/>
      <c r="AI2399" s="20" t="s">
        <v>14875</v>
      </c>
      <c r="AJ2399" s="20" t="s">
        <v>14238</v>
      </c>
      <c r="AK2399" s="20" t="s">
        <v>14232</v>
      </c>
      <c r="AL2399" s="20"/>
      <c r="AM2399" s="20"/>
      <c r="AN2399" s="20" t="s">
        <v>105</v>
      </c>
      <c r="AO2399" s="20"/>
    </row>
    <row r="2400" spans="1:41" x14ac:dyDescent="0.2">
      <c r="A2400" s="20" t="s">
        <v>4468</v>
      </c>
      <c r="B2400" s="20" t="s">
        <v>21050</v>
      </c>
      <c r="C2400" s="20" t="s">
        <v>21035</v>
      </c>
      <c r="D2400" s="20" t="s">
        <v>430</v>
      </c>
      <c r="E2400" s="20" t="s">
        <v>4470</v>
      </c>
      <c r="F2400" s="20" t="s">
        <v>1891</v>
      </c>
      <c r="G2400" s="20" t="s">
        <v>119</v>
      </c>
      <c r="H2400" s="20" t="s">
        <v>14694</v>
      </c>
      <c r="I2400" s="20" t="s">
        <v>21056</v>
      </c>
      <c r="J2400" s="20" t="s">
        <v>101</v>
      </c>
      <c r="K2400" s="20" t="s">
        <v>14696</v>
      </c>
      <c r="L2400" s="20" t="s">
        <v>21052</v>
      </c>
      <c r="M2400" s="20"/>
      <c r="N2400" s="20" t="s">
        <v>14698</v>
      </c>
      <c r="O2400" s="20" t="s">
        <v>14772</v>
      </c>
      <c r="P2400" s="20" t="s">
        <v>14787</v>
      </c>
      <c r="Q2400" s="20"/>
      <c r="R2400" s="20"/>
      <c r="S2400" s="20" t="s">
        <v>21053</v>
      </c>
      <c r="T2400" s="20" t="s">
        <v>14704</v>
      </c>
      <c r="U2400" s="20" t="s">
        <v>15585</v>
      </c>
      <c r="V2400" s="20" t="s">
        <v>21057</v>
      </c>
      <c r="W2400" s="20"/>
      <c r="X2400" s="20"/>
      <c r="Y2400" s="20" t="s">
        <v>69</v>
      </c>
      <c r="Z2400" s="20"/>
      <c r="AA2400" s="20" t="s">
        <v>21040</v>
      </c>
      <c r="AB2400" s="20" t="s">
        <v>69</v>
      </c>
      <c r="AC2400" s="20" t="s">
        <v>68</v>
      </c>
      <c r="AD2400" s="20" t="s">
        <v>68</v>
      </c>
      <c r="AE2400" s="20" t="s">
        <v>21058</v>
      </c>
      <c r="AF2400" s="20" t="s">
        <v>68</v>
      </c>
      <c r="AG2400" s="20" t="s">
        <v>21048</v>
      </c>
      <c r="AH2400" s="20"/>
      <c r="AI2400" s="20" t="s">
        <v>14875</v>
      </c>
      <c r="AJ2400" s="20" t="s">
        <v>14238</v>
      </c>
      <c r="AK2400" s="20" t="s">
        <v>14232</v>
      </c>
      <c r="AL2400" s="20"/>
      <c r="AM2400" s="20"/>
      <c r="AN2400" s="20" t="s">
        <v>105</v>
      </c>
      <c r="AO2400" s="20"/>
    </row>
    <row r="2401" spans="1:41" x14ac:dyDescent="0.2">
      <c r="A2401" s="20" t="s">
        <v>4468</v>
      </c>
      <c r="B2401" s="20" t="s">
        <v>21050</v>
      </c>
      <c r="C2401" s="20" t="s">
        <v>21035</v>
      </c>
      <c r="D2401" s="20" t="s">
        <v>430</v>
      </c>
      <c r="E2401" s="20" t="s">
        <v>4470</v>
      </c>
      <c r="F2401" s="20" t="s">
        <v>1891</v>
      </c>
      <c r="G2401" s="20" t="s">
        <v>119</v>
      </c>
      <c r="H2401" s="20" t="s">
        <v>14694</v>
      </c>
      <c r="I2401" s="20" t="s">
        <v>21056</v>
      </c>
      <c r="J2401" s="20" t="s">
        <v>101</v>
      </c>
      <c r="K2401" s="20" t="s">
        <v>14696</v>
      </c>
      <c r="L2401" s="20" t="s">
        <v>21052</v>
      </c>
      <c r="M2401" s="20"/>
      <c r="N2401" s="20" t="s">
        <v>14698</v>
      </c>
      <c r="O2401" s="20" t="s">
        <v>14772</v>
      </c>
      <c r="P2401" s="20" t="s">
        <v>14787</v>
      </c>
      <c r="Q2401" s="20"/>
      <c r="R2401" s="20"/>
      <c r="S2401" s="20" t="s">
        <v>21053</v>
      </c>
      <c r="T2401" s="20" t="s">
        <v>14709</v>
      </c>
      <c r="U2401" s="20" t="s">
        <v>14827</v>
      </c>
      <c r="V2401" s="20" t="s">
        <v>15476</v>
      </c>
      <c r="W2401" s="20"/>
      <c r="X2401" s="20"/>
      <c r="Y2401" s="20" t="s">
        <v>69</v>
      </c>
      <c r="Z2401" s="20"/>
      <c r="AA2401" s="20" t="s">
        <v>21040</v>
      </c>
      <c r="AB2401" s="20" t="s">
        <v>69</v>
      </c>
      <c r="AC2401" s="20" t="s">
        <v>68</v>
      </c>
      <c r="AD2401" s="20" t="s">
        <v>68</v>
      </c>
      <c r="AE2401" s="20" t="s">
        <v>21058</v>
      </c>
      <c r="AF2401" s="20" t="s">
        <v>68</v>
      </c>
      <c r="AG2401" s="20" t="s">
        <v>21048</v>
      </c>
      <c r="AH2401" s="20"/>
      <c r="AI2401" s="20" t="s">
        <v>14875</v>
      </c>
      <c r="AJ2401" s="20" t="s">
        <v>14238</v>
      </c>
      <c r="AK2401" s="20" t="s">
        <v>14232</v>
      </c>
      <c r="AL2401" s="20"/>
      <c r="AM2401" s="20"/>
      <c r="AN2401" s="20" t="s">
        <v>105</v>
      </c>
      <c r="AO2401" s="20"/>
    </row>
    <row r="2402" spans="1:41" x14ac:dyDescent="0.2">
      <c r="A2402" s="20" t="s">
        <v>4468</v>
      </c>
      <c r="B2402" s="20" t="s">
        <v>21059</v>
      </c>
      <c r="C2402" s="20" t="s">
        <v>21035</v>
      </c>
      <c r="D2402" s="20" t="s">
        <v>430</v>
      </c>
      <c r="E2402" s="20" t="s">
        <v>4470</v>
      </c>
      <c r="F2402" s="20" t="s">
        <v>1891</v>
      </c>
      <c r="G2402" s="20" t="s">
        <v>119</v>
      </c>
      <c r="H2402" s="20" t="s">
        <v>14694</v>
      </c>
      <c r="I2402" s="20" t="s">
        <v>21060</v>
      </c>
      <c r="J2402" s="20" t="s">
        <v>101</v>
      </c>
      <c r="K2402" s="20" t="s">
        <v>14696</v>
      </c>
      <c r="L2402" s="20" t="s">
        <v>21061</v>
      </c>
      <c r="M2402" s="20"/>
      <c r="N2402" s="20" t="s">
        <v>14698</v>
      </c>
      <c r="O2402" s="20" t="s">
        <v>14772</v>
      </c>
      <c r="P2402" s="20" t="s">
        <v>14787</v>
      </c>
      <c r="Q2402" s="20"/>
      <c r="R2402" s="20"/>
      <c r="S2402" s="20" t="s">
        <v>21053</v>
      </c>
      <c r="T2402" s="20" t="s">
        <v>14704</v>
      </c>
      <c r="U2402" s="20" t="s">
        <v>14706</v>
      </c>
      <c r="V2402" s="20" t="s">
        <v>19699</v>
      </c>
      <c r="W2402" s="20"/>
      <c r="X2402" s="20"/>
      <c r="Y2402" s="20" t="s">
        <v>69</v>
      </c>
      <c r="Z2402" s="20"/>
      <c r="AA2402" s="20" t="s">
        <v>21040</v>
      </c>
      <c r="AB2402" s="20" t="s">
        <v>69</v>
      </c>
      <c r="AC2402" s="20" t="s">
        <v>68</v>
      </c>
      <c r="AD2402" s="20" t="s">
        <v>68</v>
      </c>
      <c r="AE2402" s="20" t="s">
        <v>21062</v>
      </c>
      <c r="AF2402" s="20" t="s">
        <v>69</v>
      </c>
      <c r="AG2402" s="20" t="s">
        <v>21042</v>
      </c>
      <c r="AH2402" s="20"/>
      <c r="AI2402" s="20" t="s">
        <v>14875</v>
      </c>
      <c r="AJ2402" s="20" t="s">
        <v>14238</v>
      </c>
      <c r="AK2402" s="20" t="s">
        <v>14232</v>
      </c>
      <c r="AL2402" s="20"/>
      <c r="AM2402" s="20"/>
      <c r="AN2402" s="20" t="s">
        <v>105</v>
      </c>
      <c r="AO2402" s="20"/>
    </row>
    <row r="2403" spans="1:41" x14ac:dyDescent="0.2">
      <c r="A2403" s="20" t="s">
        <v>4468</v>
      </c>
      <c r="B2403" s="20" t="s">
        <v>21059</v>
      </c>
      <c r="C2403" s="20" t="s">
        <v>21035</v>
      </c>
      <c r="D2403" s="20" t="s">
        <v>430</v>
      </c>
      <c r="E2403" s="20" t="s">
        <v>4470</v>
      </c>
      <c r="F2403" s="20" t="s">
        <v>1891</v>
      </c>
      <c r="G2403" s="20" t="s">
        <v>119</v>
      </c>
      <c r="H2403" s="20" t="s">
        <v>14694</v>
      </c>
      <c r="I2403" s="20" t="s">
        <v>21060</v>
      </c>
      <c r="J2403" s="20" t="s">
        <v>101</v>
      </c>
      <c r="K2403" s="20" t="s">
        <v>14696</v>
      </c>
      <c r="L2403" s="20" t="s">
        <v>21061</v>
      </c>
      <c r="M2403" s="20"/>
      <c r="N2403" s="20" t="s">
        <v>14698</v>
      </c>
      <c r="O2403" s="20" t="s">
        <v>14772</v>
      </c>
      <c r="P2403" s="20" t="s">
        <v>14787</v>
      </c>
      <c r="Q2403" s="20"/>
      <c r="R2403" s="20"/>
      <c r="S2403" s="20" t="s">
        <v>21053</v>
      </c>
      <c r="T2403" s="20" t="s">
        <v>14709</v>
      </c>
      <c r="U2403" s="20" t="s">
        <v>21063</v>
      </c>
      <c r="V2403" s="20" t="s">
        <v>21064</v>
      </c>
      <c r="W2403" s="20"/>
      <c r="X2403" s="20"/>
      <c r="Y2403" s="20" t="s">
        <v>69</v>
      </c>
      <c r="Z2403" s="20"/>
      <c r="AA2403" s="20" t="s">
        <v>21040</v>
      </c>
      <c r="AB2403" s="20" t="s">
        <v>69</v>
      </c>
      <c r="AC2403" s="20" t="s">
        <v>68</v>
      </c>
      <c r="AD2403" s="20" t="s">
        <v>68</v>
      </c>
      <c r="AE2403" s="20" t="s">
        <v>21062</v>
      </c>
      <c r="AF2403" s="20" t="s">
        <v>69</v>
      </c>
      <c r="AG2403" s="20" t="s">
        <v>21042</v>
      </c>
      <c r="AH2403" s="20"/>
      <c r="AI2403" s="20" t="s">
        <v>14875</v>
      </c>
      <c r="AJ2403" s="20" t="s">
        <v>14238</v>
      </c>
      <c r="AK2403" s="20" t="s">
        <v>14232</v>
      </c>
      <c r="AL2403" s="20"/>
      <c r="AM2403" s="20"/>
      <c r="AN2403" s="20" t="s">
        <v>105</v>
      </c>
      <c r="AO2403" s="20"/>
    </row>
    <row r="2404" spans="1:41" x14ac:dyDescent="0.2">
      <c r="A2404" s="20" t="s">
        <v>4468</v>
      </c>
      <c r="B2404" s="20" t="s">
        <v>21059</v>
      </c>
      <c r="C2404" s="20" t="s">
        <v>21035</v>
      </c>
      <c r="D2404" s="20" t="s">
        <v>430</v>
      </c>
      <c r="E2404" s="20" t="s">
        <v>4470</v>
      </c>
      <c r="F2404" s="20" t="s">
        <v>1891</v>
      </c>
      <c r="G2404" s="20" t="s">
        <v>119</v>
      </c>
      <c r="H2404" s="20" t="s">
        <v>14694</v>
      </c>
      <c r="I2404" s="20" t="s">
        <v>21065</v>
      </c>
      <c r="J2404" s="20" t="s">
        <v>101</v>
      </c>
      <c r="K2404" s="20" t="s">
        <v>14696</v>
      </c>
      <c r="L2404" s="20" t="s">
        <v>21061</v>
      </c>
      <c r="M2404" s="20"/>
      <c r="N2404" s="20" t="s">
        <v>14698</v>
      </c>
      <c r="O2404" s="20" t="s">
        <v>14772</v>
      </c>
      <c r="P2404" s="20" t="s">
        <v>14787</v>
      </c>
      <c r="Q2404" s="20"/>
      <c r="R2404" s="20"/>
      <c r="S2404" s="20" t="s">
        <v>21053</v>
      </c>
      <c r="T2404" s="20" t="s">
        <v>14704</v>
      </c>
      <c r="U2404" s="20" t="s">
        <v>15935</v>
      </c>
      <c r="V2404" s="20" t="s">
        <v>15727</v>
      </c>
      <c r="W2404" s="20"/>
      <c r="X2404" s="20"/>
      <c r="Y2404" s="20" t="s">
        <v>69</v>
      </c>
      <c r="Z2404" s="20"/>
      <c r="AA2404" s="20" t="s">
        <v>21040</v>
      </c>
      <c r="AB2404" s="20" t="s">
        <v>69</v>
      </c>
      <c r="AC2404" s="20" t="s">
        <v>68</v>
      </c>
      <c r="AD2404" s="20" t="s">
        <v>68</v>
      </c>
      <c r="AE2404" s="20" t="s">
        <v>21066</v>
      </c>
      <c r="AF2404" s="20" t="s">
        <v>68</v>
      </c>
      <c r="AG2404" s="20" t="s">
        <v>21048</v>
      </c>
      <c r="AH2404" s="20"/>
      <c r="AI2404" s="20" t="s">
        <v>14875</v>
      </c>
      <c r="AJ2404" s="20" t="s">
        <v>14238</v>
      </c>
      <c r="AK2404" s="20" t="s">
        <v>14232</v>
      </c>
      <c r="AL2404" s="20"/>
      <c r="AM2404" s="20"/>
      <c r="AN2404" s="20" t="s">
        <v>105</v>
      </c>
      <c r="AO2404" s="20"/>
    </row>
    <row r="2405" spans="1:41" x14ac:dyDescent="0.2">
      <c r="A2405" s="20" t="s">
        <v>4468</v>
      </c>
      <c r="B2405" s="20" t="s">
        <v>21059</v>
      </c>
      <c r="C2405" s="20" t="s">
        <v>21035</v>
      </c>
      <c r="D2405" s="20" t="s">
        <v>430</v>
      </c>
      <c r="E2405" s="20" t="s">
        <v>4470</v>
      </c>
      <c r="F2405" s="20" t="s">
        <v>1891</v>
      </c>
      <c r="G2405" s="20" t="s">
        <v>119</v>
      </c>
      <c r="H2405" s="20" t="s">
        <v>14694</v>
      </c>
      <c r="I2405" s="20" t="s">
        <v>21065</v>
      </c>
      <c r="J2405" s="20" t="s">
        <v>101</v>
      </c>
      <c r="K2405" s="20" t="s">
        <v>14696</v>
      </c>
      <c r="L2405" s="20" t="s">
        <v>21061</v>
      </c>
      <c r="M2405" s="20"/>
      <c r="N2405" s="20" t="s">
        <v>14698</v>
      </c>
      <c r="O2405" s="20" t="s">
        <v>14772</v>
      </c>
      <c r="P2405" s="20" t="s">
        <v>14787</v>
      </c>
      <c r="Q2405" s="20"/>
      <c r="R2405" s="20"/>
      <c r="S2405" s="20" t="s">
        <v>21053</v>
      </c>
      <c r="T2405" s="20" t="s">
        <v>14709</v>
      </c>
      <c r="U2405" s="20" t="s">
        <v>14951</v>
      </c>
      <c r="V2405" s="20" t="s">
        <v>14809</v>
      </c>
      <c r="W2405" s="20"/>
      <c r="X2405" s="20"/>
      <c r="Y2405" s="20" t="s">
        <v>69</v>
      </c>
      <c r="Z2405" s="20"/>
      <c r="AA2405" s="20" t="s">
        <v>21040</v>
      </c>
      <c r="AB2405" s="20" t="s">
        <v>69</v>
      </c>
      <c r="AC2405" s="20" t="s">
        <v>68</v>
      </c>
      <c r="AD2405" s="20" t="s">
        <v>68</v>
      </c>
      <c r="AE2405" s="20" t="s">
        <v>21066</v>
      </c>
      <c r="AF2405" s="20" t="s">
        <v>68</v>
      </c>
      <c r="AG2405" s="20" t="s">
        <v>21048</v>
      </c>
      <c r="AH2405" s="20"/>
      <c r="AI2405" s="20" t="s">
        <v>14875</v>
      </c>
      <c r="AJ2405" s="20" t="s">
        <v>14238</v>
      </c>
      <c r="AK2405" s="20" t="s">
        <v>14232</v>
      </c>
      <c r="AL2405" s="20"/>
      <c r="AM2405" s="20"/>
      <c r="AN2405" s="20" t="s">
        <v>105</v>
      </c>
      <c r="AO2405" s="20"/>
    </row>
    <row r="2406" spans="1:41" x14ac:dyDescent="0.2">
      <c r="A2406" s="20" t="s">
        <v>4629</v>
      </c>
      <c r="B2406" s="20" t="s">
        <v>21067</v>
      </c>
      <c r="C2406" s="20" t="s">
        <v>17413</v>
      </c>
      <c r="D2406" s="20" t="s">
        <v>571</v>
      </c>
      <c r="E2406" s="20" t="s">
        <v>4631</v>
      </c>
      <c r="F2406" s="20" t="s">
        <v>1017</v>
      </c>
      <c r="G2406" s="20" t="s">
        <v>117</v>
      </c>
      <c r="H2406" s="20" t="s">
        <v>14804</v>
      </c>
      <c r="I2406" s="20" t="s">
        <v>21068</v>
      </c>
      <c r="J2406" s="20" t="s">
        <v>101</v>
      </c>
      <c r="K2406" s="20" t="s">
        <v>14732</v>
      </c>
      <c r="L2406" s="20" t="s">
        <v>15275</v>
      </c>
      <c r="M2406" s="20" t="s">
        <v>21069</v>
      </c>
      <c r="N2406" s="20" t="s">
        <v>14698</v>
      </c>
      <c r="O2406" s="20" t="s">
        <v>18006</v>
      </c>
      <c r="P2406" s="20" t="s">
        <v>14735</v>
      </c>
      <c r="Q2406" s="20"/>
      <c r="R2406" s="20"/>
      <c r="S2406" s="20" t="s">
        <v>21070</v>
      </c>
      <c r="T2406" s="20" t="s">
        <v>14704</v>
      </c>
      <c r="U2406" s="20" t="s">
        <v>14796</v>
      </c>
      <c r="V2406" s="20" t="s">
        <v>14778</v>
      </c>
      <c r="W2406" s="20" t="s">
        <v>15669</v>
      </c>
      <c r="X2406" s="20"/>
      <c r="Y2406" s="20" t="s">
        <v>69</v>
      </c>
      <c r="Z2406" s="20"/>
      <c r="AA2406" s="20" t="s">
        <v>14740</v>
      </c>
      <c r="AB2406" s="20" t="s">
        <v>69</v>
      </c>
      <c r="AC2406" s="20" t="s">
        <v>68</v>
      </c>
      <c r="AD2406" s="20" t="s">
        <v>68</v>
      </c>
      <c r="AE2406" s="20" t="s">
        <v>21071</v>
      </c>
      <c r="AF2406" s="20" t="s">
        <v>68</v>
      </c>
      <c r="AG2406" s="20" t="s">
        <v>14698</v>
      </c>
      <c r="AH2406" s="20"/>
      <c r="AI2406" s="20" t="s">
        <v>14887</v>
      </c>
      <c r="AJ2406" s="20" t="s">
        <v>14283</v>
      </c>
      <c r="AK2406" s="20" t="s">
        <v>15275</v>
      </c>
      <c r="AL2406" s="20" t="s">
        <v>14283</v>
      </c>
      <c r="AM2406" s="20"/>
      <c r="AN2406" s="20" t="s">
        <v>105</v>
      </c>
      <c r="AO2406" s="20"/>
    </row>
    <row r="2407" spans="1:41" x14ac:dyDescent="0.2">
      <c r="A2407" s="20" t="s">
        <v>4629</v>
      </c>
      <c r="B2407" s="20" t="s">
        <v>21067</v>
      </c>
      <c r="C2407" s="20" t="s">
        <v>17413</v>
      </c>
      <c r="D2407" s="20" t="s">
        <v>571</v>
      </c>
      <c r="E2407" s="20" t="s">
        <v>4631</v>
      </c>
      <c r="F2407" s="20" t="s">
        <v>1017</v>
      </c>
      <c r="G2407" s="20" t="s">
        <v>117</v>
      </c>
      <c r="H2407" s="20" t="s">
        <v>14804</v>
      </c>
      <c r="I2407" s="20" t="s">
        <v>21068</v>
      </c>
      <c r="J2407" s="20" t="s">
        <v>101</v>
      </c>
      <c r="K2407" s="20" t="s">
        <v>14732</v>
      </c>
      <c r="L2407" s="20" t="s">
        <v>15275</v>
      </c>
      <c r="M2407" s="20" t="s">
        <v>21069</v>
      </c>
      <c r="N2407" s="20" t="s">
        <v>14698</v>
      </c>
      <c r="O2407" s="20" t="s">
        <v>18006</v>
      </c>
      <c r="P2407" s="20" t="s">
        <v>14735</v>
      </c>
      <c r="Q2407" s="20"/>
      <c r="R2407" s="20"/>
      <c r="S2407" s="20" t="s">
        <v>21070</v>
      </c>
      <c r="T2407" s="20" t="s">
        <v>14709</v>
      </c>
      <c r="U2407" s="20" t="s">
        <v>21072</v>
      </c>
      <c r="V2407" s="20" t="s">
        <v>21073</v>
      </c>
      <c r="W2407" s="20" t="s">
        <v>15596</v>
      </c>
      <c r="X2407" s="20"/>
      <c r="Y2407" s="20" t="s">
        <v>69</v>
      </c>
      <c r="Z2407" s="20"/>
      <c r="AA2407" s="20" t="s">
        <v>14740</v>
      </c>
      <c r="AB2407" s="20" t="s">
        <v>69</v>
      </c>
      <c r="AC2407" s="20" t="s">
        <v>68</v>
      </c>
      <c r="AD2407" s="20" t="s">
        <v>68</v>
      </c>
      <c r="AE2407" s="20" t="s">
        <v>21071</v>
      </c>
      <c r="AF2407" s="20" t="s">
        <v>68</v>
      </c>
      <c r="AG2407" s="20" t="s">
        <v>14698</v>
      </c>
      <c r="AH2407" s="20"/>
      <c r="AI2407" s="20" t="s">
        <v>14887</v>
      </c>
      <c r="AJ2407" s="20" t="s">
        <v>14283</v>
      </c>
      <c r="AK2407" s="20" t="s">
        <v>15275</v>
      </c>
      <c r="AL2407" s="20" t="s">
        <v>14283</v>
      </c>
      <c r="AM2407" s="20"/>
      <c r="AN2407" s="20" t="s">
        <v>105</v>
      </c>
      <c r="AO2407" s="20"/>
    </row>
    <row r="2408" spans="1:41" x14ac:dyDescent="0.2">
      <c r="A2408" s="20" t="s">
        <v>4629</v>
      </c>
      <c r="B2408" s="20" t="s">
        <v>21067</v>
      </c>
      <c r="C2408" s="20" t="s">
        <v>17413</v>
      </c>
      <c r="D2408" s="20" t="s">
        <v>571</v>
      </c>
      <c r="E2408" s="20" t="s">
        <v>4631</v>
      </c>
      <c r="F2408" s="20" t="s">
        <v>1017</v>
      </c>
      <c r="G2408" s="20" t="s">
        <v>117</v>
      </c>
      <c r="H2408" s="20" t="s">
        <v>14804</v>
      </c>
      <c r="I2408" s="20" t="s">
        <v>21068</v>
      </c>
      <c r="J2408" s="20" t="s">
        <v>101</v>
      </c>
      <c r="K2408" s="20" t="s">
        <v>14732</v>
      </c>
      <c r="L2408" s="20" t="s">
        <v>15275</v>
      </c>
      <c r="M2408" s="20" t="s">
        <v>21069</v>
      </c>
      <c r="N2408" s="20" t="s">
        <v>14698</v>
      </c>
      <c r="O2408" s="20" t="s">
        <v>18006</v>
      </c>
      <c r="P2408" s="20" t="s">
        <v>14735</v>
      </c>
      <c r="Q2408" s="20"/>
      <c r="R2408" s="20"/>
      <c r="S2408" s="20" t="s">
        <v>21070</v>
      </c>
      <c r="T2408" s="20" t="s">
        <v>14846</v>
      </c>
      <c r="U2408" s="20" t="s">
        <v>20811</v>
      </c>
      <c r="V2408" s="20" t="s">
        <v>21074</v>
      </c>
      <c r="W2408" s="20" t="s">
        <v>15596</v>
      </c>
      <c r="X2408" s="20"/>
      <c r="Y2408" s="20" t="s">
        <v>69</v>
      </c>
      <c r="Z2408" s="20"/>
      <c r="AA2408" s="20" t="s">
        <v>14740</v>
      </c>
      <c r="AB2408" s="20" t="s">
        <v>69</v>
      </c>
      <c r="AC2408" s="20" t="s">
        <v>68</v>
      </c>
      <c r="AD2408" s="20" t="s">
        <v>68</v>
      </c>
      <c r="AE2408" s="20" t="s">
        <v>21071</v>
      </c>
      <c r="AF2408" s="20" t="s">
        <v>68</v>
      </c>
      <c r="AG2408" s="20" t="s">
        <v>14698</v>
      </c>
      <c r="AH2408" s="20"/>
      <c r="AI2408" s="20" t="s">
        <v>14887</v>
      </c>
      <c r="AJ2408" s="20" t="s">
        <v>14283</v>
      </c>
      <c r="AK2408" s="20" t="s">
        <v>15275</v>
      </c>
      <c r="AL2408" s="20" t="s">
        <v>14283</v>
      </c>
      <c r="AM2408" s="20"/>
      <c r="AN2408" s="20" t="s">
        <v>105</v>
      </c>
      <c r="AO2408" s="20"/>
    </row>
    <row r="2409" spans="1:41" x14ac:dyDescent="0.2">
      <c r="A2409" s="20" t="s">
        <v>4629</v>
      </c>
      <c r="B2409" s="20" t="s">
        <v>21067</v>
      </c>
      <c r="C2409" s="20" t="s">
        <v>17413</v>
      </c>
      <c r="D2409" s="20" t="s">
        <v>571</v>
      </c>
      <c r="E2409" s="20" t="s">
        <v>4631</v>
      </c>
      <c r="F2409" s="20" t="s">
        <v>1017</v>
      </c>
      <c r="G2409" s="20" t="s">
        <v>117</v>
      </c>
      <c r="H2409" s="20" t="s">
        <v>14804</v>
      </c>
      <c r="I2409" s="20" t="s">
        <v>21068</v>
      </c>
      <c r="J2409" s="20" t="s">
        <v>101</v>
      </c>
      <c r="K2409" s="20" t="s">
        <v>14732</v>
      </c>
      <c r="L2409" s="20" t="s">
        <v>15275</v>
      </c>
      <c r="M2409" s="20" t="s">
        <v>21069</v>
      </c>
      <c r="N2409" s="20" t="s">
        <v>14742</v>
      </c>
      <c r="O2409" s="20" t="s">
        <v>18006</v>
      </c>
      <c r="P2409" s="20" t="s">
        <v>14735</v>
      </c>
      <c r="Q2409" s="20"/>
      <c r="R2409" s="20"/>
      <c r="S2409" s="20" t="s">
        <v>21070</v>
      </c>
      <c r="T2409" s="20" t="s">
        <v>14704</v>
      </c>
      <c r="U2409" s="20" t="s">
        <v>14796</v>
      </c>
      <c r="V2409" s="20" t="s">
        <v>14778</v>
      </c>
      <c r="W2409" s="20" t="s">
        <v>15669</v>
      </c>
      <c r="X2409" s="20"/>
      <c r="Y2409" s="20" t="s">
        <v>69</v>
      </c>
      <c r="Z2409" s="20"/>
      <c r="AA2409" s="20" t="s">
        <v>14740</v>
      </c>
      <c r="AB2409" s="20" t="s">
        <v>69</v>
      </c>
      <c r="AC2409" s="20" t="s">
        <v>68</v>
      </c>
      <c r="AD2409" s="20" t="s">
        <v>68</v>
      </c>
      <c r="AE2409" s="20" t="s">
        <v>21075</v>
      </c>
      <c r="AF2409" s="20" t="s">
        <v>68</v>
      </c>
      <c r="AG2409" s="20" t="s">
        <v>21076</v>
      </c>
      <c r="AH2409" s="20"/>
      <c r="AI2409" s="20" t="s">
        <v>14887</v>
      </c>
      <c r="AJ2409" s="20" t="s">
        <v>14283</v>
      </c>
      <c r="AK2409" s="20" t="s">
        <v>15275</v>
      </c>
      <c r="AL2409" s="20" t="s">
        <v>14283</v>
      </c>
      <c r="AM2409" s="20"/>
      <c r="AN2409" s="20" t="s">
        <v>105</v>
      </c>
      <c r="AO2409" s="20"/>
    </row>
    <row r="2410" spans="1:41" x14ac:dyDescent="0.2">
      <c r="A2410" s="20" t="s">
        <v>4629</v>
      </c>
      <c r="B2410" s="20" t="s">
        <v>21067</v>
      </c>
      <c r="C2410" s="20" t="s">
        <v>17413</v>
      </c>
      <c r="D2410" s="20" t="s">
        <v>571</v>
      </c>
      <c r="E2410" s="20" t="s">
        <v>4631</v>
      </c>
      <c r="F2410" s="20" t="s">
        <v>1017</v>
      </c>
      <c r="G2410" s="20" t="s">
        <v>117</v>
      </c>
      <c r="H2410" s="20" t="s">
        <v>14804</v>
      </c>
      <c r="I2410" s="20" t="s">
        <v>21068</v>
      </c>
      <c r="J2410" s="20" t="s">
        <v>101</v>
      </c>
      <c r="K2410" s="20" t="s">
        <v>14732</v>
      </c>
      <c r="L2410" s="20" t="s">
        <v>15275</v>
      </c>
      <c r="M2410" s="20" t="s">
        <v>21069</v>
      </c>
      <c r="N2410" s="20" t="s">
        <v>14742</v>
      </c>
      <c r="O2410" s="20" t="s">
        <v>18006</v>
      </c>
      <c r="P2410" s="20" t="s">
        <v>14735</v>
      </c>
      <c r="Q2410" s="20"/>
      <c r="R2410" s="20"/>
      <c r="S2410" s="20" t="s">
        <v>21070</v>
      </c>
      <c r="T2410" s="20" t="s">
        <v>14709</v>
      </c>
      <c r="U2410" s="20" t="s">
        <v>21072</v>
      </c>
      <c r="V2410" s="20" t="s">
        <v>19542</v>
      </c>
      <c r="W2410" s="20" t="s">
        <v>15596</v>
      </c>
      <c r="X2410" s="20"/>
      <c r="Y2410" s="20" t="s">
        <v>69</v>
      </c>
      <c r="Z2410" s="20"/>
      <c r="AA2410" s="20" t="s">
        <v>14740</v>
      </c>
      <c r="AB2410" s="20" t="s">
        <v>69</v>
      </c>
      <c r="AC2410" s="20" t="s">
        <v>68</v>
      </c>
      <c r="AD2410" s="20" t="s">
        <v>68</v>
      </c>
      <c r="AE2410" s="20" t="s">
        <v>21075</v>
      </c>
      <c r="AF2410" s="20" t="s">
        <v>68</v>
      </c>
      <c r="AG2410" s="20" t="s">
        <v>21076</v>
      </c>
      <c r="AH2410" s="20"/>
      <c r="AI2410" s="20" t="s">
        <v>14887</v>
      </c>
      <c r="AJ2410" s="20" t="s">
        <v>14283</v>
      </c>
      <c r="AK2410" s="20" t="s">
        <v>15275</v>
      </c>
      <c r="AL2410" s="20" t="s">
        <v>14283</v>
      </c>
      <c r="AM2410" s="20"/>
      <c r="AN2410" s="20" t="s">
        <v>105</v>
      </c>
      <c r="AO2410" s="20"/>
    </row>
    <row r="2411" spans="1:41" x14ac:dyDescent="0.2">
      <c r="A2411" s="20" t="s">
        <v>4629</v>
      </c>
      <c r="B2411" s="20" t="s">
        <v>21067</v>
      </c>
      <c r="C2411" s="20" t="s">
        <v>17413</v>
      </c>
      <c r="D2411" s="20" t="s">
        <v>571</v>
      </c>
      <c r="E2411" s="20" t="s">
        <v>4631</v>
      </c>
      <c r="F2411" s="20" t="s">
        <v>1017</v>
      </c>
      <c r="G2411" s="20" t="s">
        <v>117</v>
      </c>
      <c r="H2411" s="20" t="s">
        <v>14804</v>
      </c>
      <c r="I2411" s="20" t="s">
        <v>21068</v>
      </c>
      <c r="J2411" s="20" t="s">
        <v>101</v>
      </c>
      <c r="K2411" s="20" t="s">
        <v>14732</v>
      </c>
      <c r="L2411" s="20" t="s">
        <v>15275</v>
      </c>
      <c r="M2411" s="20" t="s">
        <v>21069</v>
      </c>
      <c r="N2411" s="20" t="s">
        <v>14742</v>
      </c>
      <c r="O2411" s="20" t="s">
        <v>18006</v>
      </c>
      <c r="P2411" s="20" t="s">
        <v>14735</v>
      </c>
      <c r="Q2411" s="20"/>
      <c r="R2411" s="20"/>
      <c r="S2411" s="20" t="s">
        <v>21070</v>
      </c>
      <c r="T2411" s="20" t="s">
        <v>14846</v>
      </c>
      <c r="U2411" s="20" t="s">
        <v>21074</v>
      </c>
      <c r="V2411" s="20" t="s">
        <v>21077</v>
      </c>
      <c r="W2411" s="20" t="s">
        <v>16582</v>
      </c>
      <c r="X2411" s="20"/>
      <c r="Y2411" s="20" t="s">
        <v>69</v>
      </c>
      <c r="Z2411" s="20"/>
      <c r="AA2411" s="20" t="s">
        <v>14740</v>
      </c>
      <c r="AB2411" s="20" t="s">
        <v>69</v>
      </c>
      <c r="AC2411" s="20" t="s">
        <v>68</v>
      </c>
      <c r="AD2411" s="20" t="s">
        <v>68</v>
      </c>
      <c r="AE2411" s="20" t="s">
        <v>21075</v>
      </c>
      <c r="AF2411" s="20" t="s">
        <v>68</v>
      </c>
      <c r="AG2411" s="20" t="s">
        <v>21076</v>
      </c>
      <c r="AH2411" s="20"/>
      <c r="AI2411" s="20" t="s">
        <v>14887</v>
      </c>
      <c r="AJ2411" s="20" t="s">
        <v>14283</v>
      </c>
      <c r="AK2411" s="20" t="s">
        <v>15275</v>
      </c>
      <c r="AL2411" s="20" t="s">
        <v>14283</v>
      </c>
      <c r="AM2411" s="20"/>
      <c r="AN2411" s="20" t="s">
        <v>105</v>
      </c>
      <c r="AO2411" s="20"/>
    </row>
    <row r="2412" spans="1:41" x14ac:dyDescent="0.2">
      <c r="A2412" s="20" t="s">
        <v>4629</v>
      </c>
      <c r="B2412" s="20" t="s">
        <v>21067</v>
      </c>
      <c r="C2412" s="20" t="s">
        <v>17413</v>
      </c>
      <c r="D2412" s="20" t="s">
        <v>571</v>
      </c>
      <c r="E2412" s="20" t="s">
        <v>4631</v>
      </c>
      <c r="F2412" s="20" t="s">
        <v>1017</v>
      </c>
      <c r="G2412" s="20" t="s">
        <v>117</v>
      </c>
      <c r="H2412" s="20" t="s">
        <v>14804</v>
      </c>
      <c r="I2412" s="20" t="s">
        <v>21068</v>
      </c>
      <c r="J2412" s="20" t="s">
        <v>101</v>
      </c>
      <c r="K2412" s="20" t="s">
        <v>14732</v>
      </c>
      <c r="L2412" s="20" t="s">
        <v>15275</v>
      </c>
      <c r="M2412" s="20" t="s">
        <v>21069</v>
      </c>
      <c r="N2412" s="20" t="s">
        <v>14889</v>
      </c>
      <c r="O2412" s="20" t="s">
        <v>18006</v>
      </c>
      <c r="P2412" s="20" t="s">
        <v>14735</v>
      </c>
      <c r="Q2412" s="20"/>
      <c r="R2412" s="20"/>
      <c r="S2412" s="20" t="s">
        <v>21070</v>
      </c>
      <c r="T2412" s="20" t="s">
        <v>14704</v>
      </c>
      <c r="U2412" s="20" t="s">
        <v>14796</v>
      </c>
      <c r="V2412" s="20" t="s">
        <v>14952</v>
      </c>
      <c r="W2412" s="20" t="s">
        <v>14718</v>
      </c>
      <c r="X2412" s="20"/>
      <c r="Y2412" s="20" t="s">
        <v>69</v>
      </c>
      <c r="Z2412" s="20"/>
      <c r="AA2412" s="20" t="s">
        <v>14740</v>
      </c>
      <c r="AB2412" s="20" t="s">
        <v>69</v>
      </c>
      <c r="AC2412" s="20" t="s">
        <v>68</v>
      </c>
      <c r="AD2412" s="20" t="s">
        <v>68</v>
      </c>
      <c r="AE2412" s="20" t="s">
        <v>21078</v>
      </c>
      <c r="AF2412" s="20" t="s">
        <v>68</v>
      </c>
      <c r="AG2412" s="20" t="s">
        <v>17955</v>
      </c>
      <c r="AH2412" s="20"/>
      <c r="AI2412" s="20" t="s">
        <v>14887</v>
      </c>
      <c r="AJ2412" s="20" t="s">
        <v>14283</v>
      </c>
      <c r="AK2412" s="20" t="s">
        <v>15275</v>
      </c>
      <c r="AL2412" s="20" t="s">
        <v>14283</v>
      </c>
      <c r="AM2412" s="20"/>
      <c r="AN2412" s="20" t="s">
        <v>105</v>
      </c>
      <c r="AO2412" s="20"/>
    </row>
    <row r="2413" spans="1:41" x14ac:dyDescent="0.2">
      <c r="A2413" s="20" t="s">
        <v>4629</v>
      </c>
      <c r="B2413" s="20" t="s">
        <v>21067</v>
      </c>
      <c r="C2413" s="20" t="s">
        <v>17413</v>
      </c>
      <c r="D2413" s="20" t="s">
        <v>571</v>
      </c>
      <c r="E2413" s="20" t="s">
        <v>4631</v>
      </c>
      <c r="F2413" s="20" t="s">
        <v>1017</v>
      </c>
      <c r="G2413" s="20" t="s">
        <v>117</v>
      </c>
      <c r="H2413" s="20" t="s">
        <v>14804</v>
      </c>
      <c r="I2413" s="20" t="s">
        <v>21068</v>
      </c>
      <c r="J2413" s="20" t="s">
        <v>101</v>
      </c>
      <c r="K2413" s="20" t="s">
        <v>14732</v>
      </c>
      <c r="L2413" s="20" t="s">
        <v>15275</v>
      </c>
      <c r="M2413" s="20" t="s">
        <v>21069</v>
      </c>
      <c r="N2413" s="20" t="s">
        <v>14889</v>
      </c>
      <c r="O2413" s="20" t="s">
        <v>18006</v>
      </c>
      <c r="P2413" s="20" t="s">
        <v>14735</v>
      </c>
      <c r="Q2413" s="20"/>
      <c r="R2413" s="20"/>
      <c r="S2413" s="20" t="s">
        <v>21070</v>
      </c>
      <c r="T2413" s="20" t="s">
        <v>14709</v>
      </c>
      <c r="U2413" s="20" t="s">
        <v>21072</v>
      </c>
      <c r="V2413" s="20" t="s">
        <v>21079</v>
      </c>
      <c r="W2413" s="20" t="s">
        <v>15477</v>
      </c>
      <c r="X2413" s="20"/>
      <c r="Y2413" s="20" t="s">
        <v>69</v>
      </c>
      <c r="Z2413" s="20"/>
      <c r="AA2413" s="20" t="s">
        <v>14740</v>
      </c>
      <c r="AB2413" s="20" t="s">
        <v>69</v>
      </c>
      <c r="AC2413" s="20" t="s">
        <v>68</v>
      </c>
      <c r="AD2413" s="20" t="s">
        <v>68</v>
      </c>
      <c r="AE2413" s="20" t="s">
        <v>21078</v>
      </c>
      <c r="AF2413" s="20" t="s">
        <v>68</v>
      </c>
      <c r="AG2413" s="20" t="s">
        <v>17955</v>
      </c>
      <c r="AH2413" s="20"/>
      <c r="AI2413" s="20" t="s">
        <v>14887</v>
      </c>
      <c r="AJ2413" s="20" t="s">
        <v>14283</v>
      </c>
      <c r="AK2413" s="20" t="s">
        <v>15275</v>
      </c>
      <c r="AL2413" s="20" t="s">
        <v>14283</v>
      </c>
      <c r="AM2413" s="20"/>
      <c r="AN2413" s="20" t="s">
        <v>105</v>
      </c>
      <c r="AO2413" s="20"/>
    </row>
    <row r="2414" spans="1:41" x14ac:dyDescent="0.2">
      <c r="A2414" s="20" t="s">
        <v>4629</v>
      </c>
      <c r="B2414" s="20" t="s">
        <v>21067</v>
      </c>
      <c r="C2414" s="20" t="s">
        <v>17413</v>
      </c>
      <c r="D2414" s="20" t="s">
        <v>571</v>
      </c>
      <c r="E2414" s="20" t="s">
        <v>4631</v>
      </c>
      <c r="F2414" s="20" t="s">
        <v>1017</v>
      </c>
      <c r="G2414" s="20" t="s">
        <v>117</v>
      </c>
      <c r="H2414" s="20" t="s">
        <v>14804</v>
      </c>
      <c r="I2414" s="20" t="s">
        <v>21068</v>
      </c>
      <c r="J2414" s="20" t="s">
        <v>101</v>
      </c>
      <c r="K2414" s="20" t="s">
        <v>14732</v>
      </c>
      <c r="L2414" s="20" t="s">
        <v>15275</v>
      </c>
      <c r="M2414" s="20" t="s">
        <v>21069</v>
      </c>
      <c r="N2414" s="20" t="s">
        <v>14889</v>
      </c>
      <c r="O2414" s="20" t="s">
        <v>18006</v>
      </c>
      <c r="P2414" s="20" t="s">
        <v>14735</v>
      </c>
      <c r="Q2414" s="20"/>
      <c r="R2414" s="20"/>
      <c r="S2414" s="20" t="s">
        <v>21070</v>
      </c>
      <c r="T2414" s="20" t="s">
        <v>14846</v>
      </c>
      <c r="U2414" s="20" t="s">
        <v>21080</v>
      </c>
      <c r="V2414" s="20" t="s">
        <v>21077</v>
      </c>
      <c r="W2414" s="20" t="s">
        <v>16486</v>
      </c>
      <c r="X2414" s="20"/>
      <c r="Y2414" s="20" t="s">
        <v>69</v>
      </c>
      <c r="Z2414" s="20"/>
      <c r="AA2414" s="20" t="s">
        <v>14740</v>
      </c>
      <c r="AB2414" s="20" t="s">
        <v>69</v>
      </c>
      <c r="AC2414" s="20" t="s">
        <v>68</v>
      </c>
      <c r="AD2414" s="20" t="s">
        <v>68</v>
      </c>
      <c r="AE2414" s="20" t="s">
        <v>21078</v>
      </c>
      <c r="AF2414" s="20" t="s">
        <v>68</v>
      </c>
      <c r="AG2414" s="20" t="s">
        <v>17955</v>
      </c>
      <c r="AH2414" s="20"/>
      <c r="AI2414" s="20" t="s">
        <v>14887</v>
      </c>
      <c r="AJ2414" s="20" t="s">
        <v>14283</v>
      </c>
      <c r="AK2414" s="20" t="s">
        <v>15275</v>
      </c>
      <c r="AL2414" s="20" t="s">
        <v>14283</v>
      </c>
      <c r="AM2414" s="20"/>
      <c r="AN2414" s="20" t="s">
        <v>105</v>
      </c>
      <c r="AO2414" s="20"/>
    </row>
    <row r="2415" spans="1:41" x14ac:dyDescent="0.2">
      <c r="A2415" s="20" t="s">
        <v>4693</v>
      </c>
      <c r="B2415" s="20" t="s">
        <v>21081</v>
      </c>
      <c r="C2415" s="20" t="s">
        <v>21082</v>
      </c>
      <c r="D2415" s="20" t="s">
        <v>419</v>
      </c>
      <c r="E2415" s="20" t="s">
        <v>4695</v>
      </c>
      <c r="F2415" s="20" t="s">
        <v>557</v>
      </c>
      <c r="G2415" s="20" t="s">
        <v>128</v>
      </c>
      <c r="H2415" s="20" t="s">
        <v>14757</v>
      </c>
      <c r="I2415" s="20" t="s">
        <v>21083</v>
      </c>
      <c r="J2415" s="20" t="s">
        <v>102</v>
      </c>
      <c r="K2415" s="20" t="s">
        <v>14696</v>
      </c>
      <c r="L2415" s="20"/>
      <c r="M2415" s="20" t="s">
        <v>21084</v>
      </c>
      <c r="N2415" s="20" t="s">
        <v>14698</v>
      </c>
      <c r="O2415" s="20" t="s">
        <v>14772</v>
      </c>
      <c r="P2415" s="20" t="s">
        <v>14787</v>
      </c>
      <c r="Q2415" s="20"/>
      <c r="R2415" s="20"/>
      <c r="S2415" s="20" t="s">
        <v>21085</v>
      </c>
      <c r="T2415" s="20" t="s">
        <v>14762</v>
      </c>
      <c r="U2415" s="20" t="s">
        <v>14763</v>
      </c>
      <c r="V2415" s="20" t="s">
        <v>21086</v>
      </c>
      <c r="W2415" s="20"/>
      <c r="X2415" s="20"/>
      <c r="Y2415" s="20" t="s">
        <v>69</v>
      </c>
      <c r="Z2415" s="20"/>
      <c r="AA2415" s="20" t="s">
        <v>21087</v>
      </c>
      <c r="AB2415" s="20" t="s">
        <v>69</v>
      </c>
      <c r="AC2415" s="20" t="s">
        <v>69</v>
      </c>
      <c r="AD2415" s="20" t="s">
        <v>69</v>
      </c>
      <c r="AE2415" s="20" t="s">
        <v>21088</v>
      </c>
      <c r="AF2415" s="20" t="s">
        <v>68</v>
      </c>
      <c r="AG2415" s="20" t="s">
        <v>21089</v>
      </c>
      <c r="AH2415" s="20"/>
      <c r="AI2415" s="20" t="s">
        <v>14875</v>
      </c>
      <c r="AJ2415" s="20" t="s">
        <v>14238</v>
      </c>
      <c r="AK2415" s="20" t="s">
        <v>14240</v>
      </c>
      <c r="AL2415" s="20"/>
      <c r="AM2415" s="20" t="s">
        <v>14910</v>
      </c>
      <c r="AN2415" s="20" t="s">
        <v>105</v>
      </c>
      <c r="AO2415" s="20"/>
    </row>
    <row r="2416" spans="1:41" x14ac:dyDescent="0.2">
      <c r="A2416" s="20" t="s">
        <v>4693</v>
      </c>
      <c r="B2416" s="20" t="s">
        <v>21081</v>
      </c>
      <c r="C2416" s="20" t="s">
        <v>21082</v>
      </c>
      <c r="D2416" s="20" t="s">
        <v>419</v>
      </c>
      <c r="E2416" s="20" t="s">
        <v>4695</v>
      </c>
      <c r="F2416" s="20" t="s">
        <v>557</v>
      </c>
      <c r="G2416" s="20" t="s">
        <v>128</v>
      </c>
      <c r="H2416" s="20" t="s">
        <v>14757</v>
      </c>
      <c r="I2416" s="20" t="s">
        <v>21083</v>
      </c>
      <c r="J2416" s="20" t="s">
        <v>102</v>
      </c>
      <c r="K2416" s="20" t="s">
        <v>14696</v>
      </c>
      <c r="L2416" s="20"/>
      <c r="M2416" s="20" t="s">
        <v>21084</v>
      </c>
      <c r="N2416" s="20" t="s">
        <v>14698</v>
      </c>
      <c r="O2416" s="20" t="s">
        <v>14772</v>
      </c>
      <c r="P2416" s="20" t="s">
        <v>14787</v>
      </c>
      <c r="Q2416" s="20"/>
      <c r="R2416" s="20"/>
      <c r="S2416" s="20" t="s">
        <v>21085</v>
      </c>
      <c r="T2416" s="20" t="s">
        <v>14766</v>
      </c>
      <c r="U2416" s="20" t="s">
        <v>14914</v>
      </c>
      <c r="V2416" s="20" t="s">
        <v>16870</v>
      </c>
      <c r="W2416" s="20"/>
      <c r="X2416" s="20"/>
      <c r="Y2416" s="20" t="s">
        <v>69</v>
      </c>
      <c r="Z2416" s="20"/>
      <c r="AA2416" s="20" t="s">
        <v>21087</v>
      </c>
      <c r="AB2416" s="20" t="s">
        <v>69</v>
      </c>
      <c r="AC2416" s="20" t="s">
        <v>69</v>
      </c>
      <c r="AD2416" s="20" t="s">
        <v>69</v>
      </c>
      <c r="AE2416" s="20" t="s">
        <v>21090</v>
      </c>
      <c r="AF2416" s="20" t="s">
        <v>68</v>
      </c>
      <c r="AG2416" s="20" t="s">
        <v>21089</v>
      </c>
      <c r="AH2416" s="20"/>
      <c r="AI2416" s="20" t="s">
        <v>14875</v>
      </c>
      <c r="AJ2416" s="20" t="s">
        <v>14238</v>
      </c>
      <c r="AK2416" s="20" t="s">
        <v>14240</v>
      </c>
      <c r="AL2416" s="20"/>
      <c r="AM2416" s="20" t="s">
        <v>14910</v>
      </c>
      <c r="AN2416" s="20" t="s">
        <v>105</v>
      </c>
      <c r="AO2416" s="20"/>
    </row>
    <row r="2417" spans="1:41" x14ac:dyDescent="0.2">
      <c r="A2417" s="20" t="s">
        <v>4693</v>
      </c>
      <c r="B2417" s="20" t="s">
        <v>21081</v>
      </c>
      <c r="C2417" s="20" t="s">
        <v>21082</v>
      </c>
      <c r="D2417" s="20" t="s">
        <v>419</v>
      </c>
      <c r="E2417" s="20" t="s">
        <v>4695</v>
      </c>
      <c r="F2417" s="20" t="s">
        <v>557</v>
      </c>
      <c r="G2417" s="20" t="s">
        <v>128</v>
      </c>
      <c r="H2417" s="20" t="s">
        <v>14757</v>
      </c>
      <c r="I2417" s="20" t="s">
        <v>21083</v>
      </c>
      <c r="J2417" s="20" t="s">
        <v>102</v>
      </c>
      <c r="K2417" s="20" t="s">
        <v>14696</v>
      </c>
      <c r="L2417" s="20"/>
      <c r="M2417" s="20" t="s">
        <v>21084</v>
      </c>
      <c r="N2417" s="20" t="s">
        <v>14698</v>
      </c>
      <c r="O2417" s="20" t="s">
        <v>14772</v>
      </c>
      <c r="P2417" s="20" t="s">
        <v>14787</v>
      </c>
      <c r="Q2417" s="20"/>
      <c r="R2417" s="20"/>
      <c r="S2417" s="20" t="s">
        <v>21085</v>
      </c>
      <c r="T2417" s="20" t="s">
        <v>14790</v>
      </c>
      <c r="U2417" s="20" t="s">
        <v>16769</v>
      </c>
      <c r="V2417" s="20" t="s">
        <v>15209</v>
      </c>
      <c r="W2417" s="20"/>
      <c r="X2417" s="20"/>
      <c r="Y2417" s="20" t="s">
        <v>69</v>
      </c>
      <c r="Z2417" s="20"/>
      <c r="AA2417" s="20" t="s">
        <v>21087</v>
      </c>
      <c r="AB2417" s="20" t="s">
        <v>69</v>
      </c>
      <c r="AC2417" s="20" t="s">
        <v>69</v>
      </c>
      <c r="AD2417" s="20" t="s">
        <v>69</v>
      </c>
      <c r="AE2417" s="20" t="s">
        <v>21091</v>
      </c>
      <c r="AF2417" s="20" t="s">
        <v>68</v>
      </c>
      <c r="AG2417" s="20" t="s">
        <v>21089</v>
      </c>
      <c r="AH2417" s="20"/>
      <c r="AI2417" s="20" t="s">
        <v>14875</v>
      </c>
      <c r="AJ2417" s="20" t="s">
        <v>14238</v>
      </c>
      <c r="AK2417" s="20" t="s">
        <v>14240</v>
      </c>
      <c r="AL2417" s="20"/>
      <c r="AM2417" s="20" t="s">
        <v>14910</v>
      </c>
      <c r="AN2417" s="20" t="s">
        <v>105</v>
      </c>
      <c r="AO2417" s="20"/>
    </row>
    <row r="2418" spans="1:41" x14ac:dyDescent="0.2">
      <c r="A2418" s="20" t="s">
        <v>4778</v>
      </c>
      <c r="B2418" s="20" t="s">
        <v>21092</v>
      </c>
      <c r="C2418" s="20" t="s">
        <v>21093</v>
      </c>
      <c r="D2418" s="20" t="s">
        <v>445</v>
      </c>
      <c r="E2418" s="20" t="s">
        <v>4780</v>
      </c>
      <c r="F2418" s="20" t="s">
        <v>1123</v>
      </c>
      <c r="G2418" s="20" t="s">
        <v>297</v>
      </c>
      <c r="H2418" s="20" t="s">
        <v>110</v>
      </c>
      <c r="I2418" s="20" t="s">
        <v>21094</v>
      </c>
      <c r="J2418" s="20" t="s">
        <v>101</v>
      </c>
      <c r="K2418" s="20" t="s">
        <v>14696</v>
      </c>
      <c r="L2418" s="20" t="s">
        <v>21095</v>
      </c>
      <c r="M2418" s="20"/>
      <c r="N2418" s="20" t="s">
        <v>14698</v>
      </c>
      <c r="O2418" s="20" t="s">
        <v>14761</v>
      </c>
      <c r="P2418" s="20" t="s">
        <v>14700</v>
      </c>
      <c r="Q2418" s="20" t="s">
        <v>21096</v>
      </c>
      <c r="R2418" s="20"/>
      <c r="S2418" s="20" t="s">
        <v>18972</v>
      </c>
      <c r="T2418" s="20" t="s">
        <v>14704</v>
      </c>
      <c r="U2418" s="20" t="s">
        <v>15857</v>
      </c>
      <c r="V2418" s="20" t="s">
        <v>16733</v>
      </c>
      <c r="W2418" s="20"/>
      <c r="X2418" s="20"/>
      <c r="Y2418" s="20" t="s">
        <v>69</v>
      </c>
      <c r="Z2418" s="20"/>
      <c r="AA2418" s="20" t="s">
        <v>21097</v>
      </c>
      <c r="AB2418" s="20" t="s">
        <v>69</v>
      </c>
      <c r="AC2418" s="20" t="s">
        <v>68</v>
      </c>
      <c r="AD2418" s="20" t="s">
        <v>68</v>
      </c>
      <c r="AE2418" s="20" t="s">
        <v>21098</v>
      </c>
      <c r="AF2418" s="20" t="s">
        <v>68</v>
      </c>
      <c r="AG2418" s="20" t="s">
        <v>21099</v>
      </c>
      <c r="AH2418" s="20"/>
      <c r="AI2418" s="20" t="s">
        <v>14887</v>
      </c>
      <c r="AJ2418" s="20" t="s">
        <v>14276</v>
      </c>
      <c r="AK2418" s="20" t="s">
        <v>14276</v>
      </c>
      <c r="AL2418" s="20"/>
      <c r="AM2418" s="20" t="s">
        <v>15822</v>
      </c>
      <c r="AN2418" s="20" t="s">
        <v>105</v>
      </c>
      <c r="AO2418" s="20"/>
    </row>
    <row r="2419" spans="1:41" x14ac:dyDescent="0.2">
      <c r="A2419" s="20" t="s">
        <v>4778</v>
      </c>
      <c r="B2419" s="20" t="s">
        <v>21092</v>
      </c>
      <c r="C2419" s="20" t="s">
        <v>21093</v>
      </c>
      <c r="D2419" s="20" t="s">
        <v>445</v>
      </c>
      <c r="E2419" s="20" t="s">
        <v>4780</v>
      </c>
      <c r="F2419" s="20" t="s">
        <v>1123</v>
      </c>
      <c r="G2419" s="20" t="s">
        <v>297</v>
      </c>
      <c r="H2419" s="20" t="s">
        <v>110</v>
      </c>
      <c r="I2419" s="20" t="s">
        <v>21094</v>
      </c>
      <c r="J2419" s="20" t="s">
        <v>101</v>
      </c>
      <c r="K2419" s="20" t="s">
        <v>14696</v>
      </c>
      <c r="L2419" s="20" t="s">
        <v>21095</v>
      </c>
      <c r="M2419" s="20"/>
      <c r="N2419" s="20" t="s">
        <v>14698</v>
      </c>
      <c r="O2419" s="20" t="s">
        <v>14761</v>
      </c>
      <c r="P2419" s="20" t="s">
        <v>14700</v>
      </c>
      <c r="Q2419" s="20" t="s">
        <v>21096</v>
      </c>
      <c r="R2419" s="20"/>
      <c r="S2419" s="20" t="s">
        <v>18972</v>
      </c>
      <c r="T2419" s="20" t="s">
        <v>14709</v>
      </c>
      <c r="U2419" s="20" t="s">
        <v>21100</v>
      </c>
      <c r="V2419" s="20" t="s">
        <v>21101</v>
      </c>
      <c r="W2419" s="20"/>
      <c r="X2419" s="20"/>
      <c r="Y2419" s="20" t="s">
        <v>69</v>
      </c>
      <c r="Z2419" s="20"/>
      <c r="AA2419" s="20" t="s">
        <v>14740</v>
      </c>
      <c r="AB2419" s="20" t="s">
        <v>69</v>
      </c>
      <c r="AC2419" s="20" t="s">
        <v>68</v>
      </c>
      <c r="AD2419" s="20" t="s">
        <v>68</v>
      </c>
      <c r="AE2419" s="20" t="s">
        <v>21098</v>
      </c>
      <c r="AF2419" s="20" t="s">
        <v>68</v>
      </c>
      <c r="AG2419" s="20" t="s">
        <v>21099</v>
      </c>
      <c r="AH2419" s="20"/>
      <c r="AI2419" s="20" t="s">
        <v>14887</v>
      </c>
      <c r="AJ2419" s="20" t="s">
        <v>14276</v>
      </c>
      <c r="AK2419" s="20" t="s">
        <v>14276</v>
      </c>
      <c r="AL2419" s="20"/>
      <c r="AM2419" s="20" t="s">
        <v>15822</v>
      </c>
      <c r="AN2419" s="20" t="s">
        <v>105</v>
      </c>
      <c r="AO2419" s="20"/>
    </row>
    <row r="2420" spans="1:41" x14ac:dyDescent="0.2">
      <c r="A2420" s="20" t="s">
        <v>4778</v>
      </c>
      <c r="B2420" s="20" t="s">
        <v>21092</v>
      </c>
      <c r="C2420" s="20" t="s">
        <v>21093</v>
      </c>
      <c r="D2420" s="20" t="s">
        <v>445</v>
      </c>
      <c r="E2420" s="20" t="s">
        <v>4780</v>
      </c>
      <c r="F2420" s="20" t="s">
        <v>1123</v>
      </c>
      <c r="G2420" s="20" t="s">
        <v>297</v>
      </c>
      <c r="H2420" s="20" t="s">
        <v>110</v>
      </c>
      <c r="I2420" s="20" t="s">
        <v>21094</v>
      </c>
      <c r="J2420" s="20" t="s">
        <v>101</v>
      </c>
      <c r="K2420" s="20" t="s">
        <v>14696</v>
      </c>
      <c r="L2420" s="20" t="s">
        <v>21095</v>
      </c>
      <c r="M2420" s="20"/>
      <c r="N2420" s="20" t="s">
        <v>14698</v>
      </c>
      <c r="O2420" s="20" t="s">
        <v>14761</v>
      </c>
      <c r="P2420" s="20" t="s">
        <v>14700</v>
      </c>
      <c r="Q2420" s="20" t="s">
        <v>21096</v>
      </c>
      <c r="R2420" s="20"/>
      <c r="S2420" s="20" t="s">
        <v>18972</v>
      </c>
      <c r="T2420" s="20" t="s">
        <v>14709</v>
      </c>
      <c r="U2420" s="20" t="s">
        <v>21102</v>
      </c>
      <c r="V2420" s="20" t="s">
        <v>21103</v>
      </c>
      <c r="W2420" s="20"/>
      <c r="X2420" s="20"/>
      <c r="Y2420" s="20" t="s">
        <v>69</v>
      </c>
      <c r="Z2420" s="20"/>
      <c r="AA2420" s="20" t="s">
        <v>14740</v>
      </c>
      <c r="AB2420" s="20" t="s">
        <v>69</v>
      </c>
      <c r="AC2420" s="20" t="s">
        <v>68</v>
      </c>
      <c r="AD2420" s="20" t="s">
        <v>68</v>
      </c>
      <c r="AE2420" s="20" t="s">
        <v>21104</v>
      </c>
      <c r="AF2420" s="20" t="s">
        <v>69</v>
      </c>
      <c r="AG2420" s="20" t="s">
        <v>21105</v>
      </c>
      <c r="AH2420" s="20"/>
      <c r="AI2420" s="20" t="s">
        <v>14887</v>
      </c>
      <c r="AJ2420" s="20" t="s">
        <v>14276</v>
      </c>
      <c r="AK2420" s="20" t="s">
        <v>14276</v>
      </c>
      <c r="AL2420" s="20"/>
      <c r="AM2420" s="20" t="s">
        <v>15822</v>
      </c>
      <c r="AN2420" s="20" t="s">
        <v>105</v>
      </c>
      <c r="AO2420" s="20"/>
    </row>
    <row r="2421" spans="1:41" x14ac:dyDescent="0.2">
      <c r="A2421" s="20" t="s">
        <v>4778</v>
      </c>
      <c r="B2421" s="20" t="s">
        <v>21106</v>
      </c>
      <c r="C2421" s="20" t="s">
        <v>21093</v>
      </c>
      <c r="D2421" s="20" t="s">
        <v>445</v>
      </c>
      <c r="E2421" s="20" t="s">
        <v>4780</v>
      </c>
      <c r="F2421" s="20" t="s">
        <v>1123</v>
      </c>
      <c r="G2421" s="20" t="s">
        <v>297</v>
      </c>
      <c r="H2421" s="20" t="s">
        <v>14694</v>
      </c>
      <c r="I2421" s="20" t="s">
        <v>21107</v>
      </c>
      <c r="J2421" s="20" t="s">
        <v>101</v>
      </c>
      <c r="K2421" s="20" t="s">
        <v>14696</v>
      </c>
      <c r="L2421" s="20" t="s">
        <v>21108</v>
      </c>
      <c r="M2421" s="20"/>
      <c r="N2421" s="20" t="s">
        <v>14698</v>
      </c>
      <c r="O2421" s="20" t="s">
        <v>14761</v>
      </c>
      <c r="P2421" s="20" t="s">
        <v>14700</v>
      </c>
      <c r="Q2421" s="20" t="s">
        <v>21109</v>
      </c>
      <c r="R2421" s="20"/>
      <c r="S2421" s="20" t="s">
        <v>18972</v>
      </c>
      <c r="T2421" s="20" t="s">
        <v>14704</v>
      </c>
      <c r="U2421" s="20" t="s">
        <v>15207</v>
      </c>
      <c r="V2421" s="20" t="s">
        <v>17181</v>
      </c>
      <c r="W2421" s="20"/>
      <c r="X2421" s="20"/>
      <c r="Y2421" s="20" t="s">
        <v>69</v>
      </c>
      <c r="Z2421" s="20"/>
      <c r="AA2421" s="20" t="s">
        <v>21097</v>
      </c>
      <c r="AB2421" s="20" t="s">
        <v>69</v>
      </c>
      <c r="AC2421" s="20" t="s">
        <v>68</v>
      </c>
      <c r="AD2421" s="20" t="s">
        <v>68</v>
      </c>
      <c r="AE2421" s="20" t="s">
        <v>21110</v>
      </c>
      <c r="AF2421" s="20" t="s">
        <v>68</v>
      </c>
      <c r="AG2421" s="20" t="s">
        <v>21111</v>
      </c>
      <c r="AH2421" s="20"/>
      <c r="AI2421" s="20" t="s">
        <v>14887</v>
      </c>
      <c r="AJ2421" s="20" t="s">
        <v>14276</v>
      </c>
      <c r="AK2421" s="20" t="s">
        <v>14276</v>
      </c>
      <c r="AL2421" s="20"/>
      <c r="AM2421" s="20" t="s">
        <v>15822</v>
      </c>
      <c r="AN2421" s="20" t="s">
        <v>105</v>
      </c>
      <c r="AO2421" s="20"/>
    </row>
    <row r="2422" spans="1:41" x14ac:dyDescent="0.2">
      <c r="A2422" s="20" t="s">
        <v>4778</v>
      </c>
      <c r="B2422" s="20" t="s">
        <v>21106</v>
      </c>
      <c r="C2422" s="20" t="s">
        <v>21093</v>
      </c>
      <c r="D2422" s="20" t="s">
        <v>445</v>
      </c>
      <c r="E2422" s="20" t="s">
        <v>4780</v>
      </c>
      <c r="F2422" s="20" t="s">
        <v>1123</v>
      </c>
      <c r="G2422" s="20" t="s">
        <v>297</v>
      </c>
      <c r="H2422" s="20" t="s">
        <v>14694</v>
      </c>
      <c r="I2422" s="20" t="s">
        <v>21107</v>
      </c>
      <c r="J2422" s="20" t="s">
        <v>101</v>
      </c>
      <c r="K2422" s="20" t="s">
        <v>14696</v>
      </c>
      <c r="L2422" s="20" t="s">
        <v>21108</v>
      </c>
      <c r="M2422" s="20"/>
      <c r="N2422" s="20" t="s">
        <v>14698</v>
      </c>
      <c r="O2422" s="20" t="s">
        <v>14761</v>
      </c>
      <c r="P2422" s="20" t="s">
        <v>14700</v>
      </c>
      <c r="Q2422" s="20" t="s">
        <v>21109</v>
      </c>
      <c r="R2422" s="20"/>
      <c r="S2422" s="20" t="s">
        <v>18972</v>
      </c>
      <c r="T2422" s="20" t="s">
        <v>14709</v>
      </c>
      <c r="U2422" s="20" t="s">
        <v>21112</v>
      </c>
      <c r="V2422" s="20" t="s">
        <v>15142</v>
      </c>
      <c r="W2422" s="20"/>
      <c r="X2422" s="20"/>
      <c r="Y2422" s="20" t="s">
        <v>69</v>
      </c>
      <c r="Z2422" s="20"/>
      <c r="AA2422" s="20" t="s">
        <v>14740</v>
      </c>
      <c r="AB2422" s="20" t="s">
        <v>69</v>
      </c>
      <c r="AC2422" s="20" t="s">
        <v>68</v>
      </c>
      <c r="AD2422" s="20" t="s">
        <v>68</v>
      </c>
      <c r="AE2422" s="20" t="s">
        <v>21110</v>
      </c>
      <c r="AF2422" s="20" t="s">
        <v>68</v>
      </c>
      <c r="AG2422" s="20" t="s">
        <v>21111</v>
      </c>
      <c r="AH2422" s="20"/>
      <c r="AI2422" s="20" t="s">
        <v>14887</v>
      </c>
      <c r="AJ2422" s="20" t="s">
        <v>14276</v>
      </c>
      <c r="AK2422" s="20" t="s">
        <v>14276</v>
      </c>
      <c r="AL2422" s="20"/>
      <c r="AM2422" s="20" t="s">
        <v>15822</v>
      </c>
      <c r="AN2422" s="20" t="s">
        <v>105</v>
      </c>
      <c r="AO2422" s="20"/>
    </row>
    <row r="2423" spans="1:41" x14ac:dyDescent="0.2">
      <c r="A2423" s="20" t="s">
        <v>4778</v>
      </c>
      <c r="B2423" s="20" t="s">
        <v>21106</v>
      </c>
      <c r="C2423" s="20" t="s">
        <v>21093</v>
      </c>
      <c r="D2423" s="20" t="s">
        <v>445</v>
      </c>
      <c r="E2423" s="20" t="s">
        <v>4780</v>
      </c>
      <c r="F2423" s="20" t="s">
        <v>1123</v>
      </c>
      <c r="G2423" s="20" t="s">
        <v>297</v>
      </c>
      <c r="H2423" s="20" t="s">
        <v>14694</v>
      </c>
      <c r="I2423" s="20" t="s">
        <v>21107</v>
      </c>
      <c r="J2423" s="20" t="s">
        <v>101</v>
      </c>
      <c r="K2423" s="20" t="s">
        <v>14696</v>
      </c>
      <c r="L2423" s="20" t="s">
        <v>21108</v>
      </c>
      <c r="M2423" s="20"/>
      <c r="N2423" s="20" t="s">
        <v>14698</v>
      </c>
      <c r="O2423" s="20" t="s">
        <v>14761</v>
      </c>
      <c r="P2423" s="20" t="s">
        <v>14700</v>
      </c>
      <c r="Q2423" s="20" t="s">
        <v>21109</v>
      </c>
      <c r="R2423" s="20"/>
      <c r="S2423" s="20" t="s">
        <v>18972</v>
      </c>
      <c r="T2423" s="20" t="s">
        <v>14709</v>
      </c>
      <c r="U2423" s="20" t="s">
        <v>21113</v>
      </c>
      <c r="V2423" s="20" t="s">
        <v>15885</v>
      </c>
      <c r="W2423" s="20"/>
      <c r="X2423" s="20"/>
      <c r="Y2423" s="20" t="s">
        <v>69</v>
      </c>
      <c r="Z2423" s="20"/>
      <c r="AA2423" s="20" t="s">
        <v>14740</v>
      </c>
      <c r="AB2423" s="20" t="s">
        <v>69</v>
      </c>
      <c r="AC2423" s="20" t="s">
        <v>68</v>
      </c>
      <c r="AD2423" s="20" t="s">
        <v>68</v>
      </c>
      <c r="AE2423" s="20" t="s">
        <v>21114</v>
      </c>
      <c r="AF2423" s="20" t="s">
        <v>69</v>
      </c>
      <c r="AG2423" s="20" t="s">
        <v>21115</v>
      </c>
      <c r="AH2423" s="20"/>
      <c r="AI2423" s="20" t="s">
        <v>14887</v>
      </c>
      <c r="AJ2423" s="20" t="s">
        <v>14276</v>
      </c>
      <c r="AK2423" s="20" t="s">
        <v>14276</v>
      </c>
      <c r="AL2423" s="20"/>
      <c r="AM2423" s="20" t="s">
        <v>15822</v>
      </c>
      <c r="AN2423" s="20" t="s">
        <v>105</v>
      </c>
      <c r="AO2423" s="20"/>
    </row>
    <row r="2424" spans="1:41" x14ac:dyDescent="0.2">
      <c r="A2424" s="20" t="s">
        <v>4778</v>
      </c>
      <c r="B2424" s="20" t="s">
        <v>21116</v>
      </c>
      <c r="C2424" s="20" t="s">
        <v>21093</v>
      </c>
      <c r="D2424" s="20" t="s">
        <v>445</v>
      </c>
      <c r="E2424" s="20" t="s">
        <v>4780</v>
      </c>
      <c r="F2424" s="20" t="s">
        <v>1123</v>
      </c>
      <c r="G2424" s="20" t="s">
        <v>297</v>
      </c>
      <c r="H2424" s="20" t="s">
        <v>14694</v>
      </c>
      <c r="I2424" s="20" t="s">
        <v>21117</v>
      </c>
      <c r="J2424" s="20" t="s">
        <v>101</v>
      </c>
      <c r="K2424" s="20" t="s">
        <v>14732</v>
      </c>
      <c r="L2424" s="20" t="s">
        <v>21118</v>
      </c>
      <c r="M2424" s="20"/>
      <c r="N2424" s="20" t="s">
        <v>14698</v>
      </c>
      <c r="O2424" s="20" t="s">
        <v>14761</v>
      </c>
      <c r="P2424" s="20" t="s">
        <v>14700</v>
      </c>
      <c r="Q2424" s="20" t="s">
        <v>21119</v>
      </c>
      <c r="R2424" s="20"/>
      <c r="S2424" s="20" t="s">
        <v>18972</v>
      </c>
      <c r="T2424" s="20" t="s">
        <v>14704</v>
      </c>
      <c r="U2424" s="20" t="s">
        <v>14946</v>
      </c>
      <c r="V2424" s="20" t="s">
        <v>14800</v>
      </c>
      <c r="W2424" s="20"/>
      <c r="X2424" s="20"/>
      <c r="Y2424" s="20" t="s">
        <v>69</v>
      </c>
      <c r="Z2424" s="20"/>
      <c r="AA2424" s="20" t="s">
        <v>21097</v>
      </c>
      <c r="AB2424" s="20" t="s">
        <v>69</v>
      </c>
      <c r="AC2424" s="20" t="s">
        <v>68</v>
      </c>
      <c r="AD2424" s="20" t="s">
        <v>68</v>
      </c>
      <c r="AE2424" s="20" t="s">
        <v>21120</v>
      </c>
      <c r="AF2424" s="20" t="s">
        <v>68</v>
      </c>
      <c r="AG2424" s="20" t="s">
        <v>21121</v>
      </c>
      <c r="AH2424" s="20"/>
      <c r="AI2424" s="20" t="s">
        <v>14887</v>
      </c>
      <c r="AJ2424" s="20" t="s">
        <v>14276</v>
      </c>
      <c r="AK2424" s="20" t="s">
        <v>14276</v>
      </c>
      <c r="AL2424" s="20"/>
      <c r="AM2424" s="20" t="s">
        <v>15822</v>
      </c>
      <c r="AN2424" s="20" t="s">
        <v>105</v>
      </c>
      <c r="AO2424" s="20"/>
    </row>
    <row r="2425" spans="1:41" x14ac:dyDescent="0.2">
      <c r="A2425" s="20" t="s">
        <v>4778</v>
      </c>
      <c r="B2425" s="20" t="s">
        <v>21116</v>
      </c>
      <c r="C2425" s="20" t="s">
        <v>21093</v>
      </c>
      <c r="D2425" s="20" t="s">
        <v>445</v>
      </c>
      <c r="E2425" s="20" t="s">
        <v>4780</v>
      </c>
      <c r="F2425" s="20" t="s">
        <v>1123</v>
      </c>
      <c r="G2425" s="20" t="s">
        <v>297</v>
      </c>
      <c r="H2425" s="20" t="s">
        <v>14694</v>
      </c>
      <c r="I2425" s="20" t="s">
        <v>21117</v>
      </c>
      <c r="J2425" s="20" t="s">
        <v>101</v>
      </c>
      <c r="K2425" s="20" t="s">
        <v>14732</v>
      </c>
      <c r="L2425" s="20" t="s">
        <v>21118</v>
      </c>
      <c r="M2425" s="20"/>
      <c r="N2425" s="20" t="s">
        <v>14698</v>
      </c>
      <c r="O2425" s="20" t="s">
        <v>14761</v>
      </c>
      <c r="P2425" s="20" t="s">
        <v>14700</v>
      </c>
      <c r="Q2425" s="20" t="s">
        <v>21119</v>
      </c>
      <c r="R2425" s="20"/>
      <c r="S2425" s="20" t="s">
        <v>18972</v>
      </c>
      <c r="T2425" s="20" t="s">
        <v>14709</v>
      </c>
      <c r="U2425" s="20" t="s">
        <v>21122</v>
      </c>
      <c r="V2425" s="20" t="s">
        <v>21123</v>
      </c>
      <c r="W2425" s="20"/>
      <c r="X2425" s="20"/>
      <c r="Y2425" s="20" t="s">
        <v>69</v>
      </c>
      <c r="Z2425" s="20"/>
      <c r="AA2425" s="20" t="s">
        <v>14740</v>
      </c>
      <c r="AB2425" s="20" t="s">
        <v>69</v>
      </c>
      <c r="AC2425" s="20" t="s">
        <v>68</v>
      </c>
      <c r="AD2425" s="20" t="s">
        <v>68</v>
      </c>
      <c r="AE2425" s="20" t="s">
        <v>21120</v>
      </c>
      <c r="AF2425" s="20" t="s">
        <v>68</v>
      </c>
      <c r="AG2425" s="20" t="s">
        <v>21121</v>
      </c>
      <c r="AH2425" s="20"/>
      <c r="AI2425" s="20" t="s">
        <v>14887</v>
      </c>
      <c r="AJ2425" s="20" t="s">
        <v>14276</v>
      </c>
      <c r="AK2425" s="20" t="s">
        <v>14276</v>
      </c>
      <c r="AL2425" s="20"/>
      <c r="AM2425" s="20" t="s">
        <v>15822</v>
      </c>
      <c r="AN2425" s="20" t="s">
        <v>105</v>
      </c>
      <c r="AO2425" s="20"/>
    </row>
    <row r="2426" spans="1:41" x14ac:dyDescent="0.2">
      <c r="A2426" s="20" t="s">
        <v>4840</v>
      </c>
      <c r="B2426" s="20" t="s">
        <v>21124</v>
      </c>
      <c r="C2426" s="20" t="s">
        <v>21125</v>
      </c>
      <c r="D2426" s="20" t="s">
        <v>419</v>
      </c>
      <c r="E2426" s="20" t="s">
        <v>4842</v>
      </c>
      <c r="F2426" s="20" t="s">
        <v>688</v>
      </c>
      <c r="G2426" s="20" t="s">
        <v>146</v>
      </c>
      <c r="H2426" s="20" t="s">
        <v>14897</v>
      </c>
      <c r="I2426" s="20" t="s">
        <v>21126</v>
      </c>
      <c r="J2426" s="20" t="s">
        <v>101</v>
      </c>
      <c r="K2426" s="20" t="s">
        <v>14866</v>
      </c>
      <c r="L2426" s="20" t="s">
        <v>21127</v>
      </c>
      <c r="M2426" s="20"/>
      <c r="N2426" s="20" t="s">
        <v>14698</v>
      </c>
      <c r="O2426" s="20" t="s">
        <v>15195</v>
      </c>
      <c r="P2426" s="20" t="s">
        <v>14700</v>
      </c>
      <c r="Q2426" s="20" t="s">
        <v>14788</v>
      </c>
      <c r="R2426" s="20" t="s">
        <v>14788</v>
      </c>
      <c r="S2426" s="20" t="s">
        <v>21128</v>
      </c>
      <c r="T2426" s="20" t="s">
        <v>14704</v>
      </c>
      <c r="U2426" s="20" t="s">
        <v>14891</v>
      </c>
      <c r="V2426" s="20" t="s">
        <v>16582</v>
      </c>
      <c r="W2426" s="20" t="s">
        <v>15665</v>
      </c>
      <c r="X2426" s="20" t="s">
        <v>17005</v>
      </c>
      <c r="Y2426" s="20" t="s">
        <v>68</v>
      </c>
      <c r="Z2426" s="20" t="s">
        <v>16594</v>
      </c>
      <c r="AA2426" s="20" t="s">
        <v>21129</v>
      </c>
      <c r="AB2426" s="20" t="s">
        <v>69</v>
      </c>
      <c r="AC2426" s="20" t="s">
        <v>14884</v>
      </c>
      <c r="AD2426" s="20" t="s">
        <v>69</v>
      </c>
      <c r="AE2426" s="20" t="s">
        <v>21130</v>
      </c>
      <c r="AF2426" s="20" t="s">
        <v>68</v>
      </c>
      <c r="AG2426" s="20" t="s">
        <v>21131</v>
      </c>
      <c r="AH2426" s="20"/>
      <c r="AI2426" s="20" t="s">
        <v>14875</v>
      </c>
      <c r="AJ2426" s="20" t="s">
        <v>14283</v>
      </c>
      <c r="AK2426" s="20" t="s">
        <v>14301</v>
      </c>
      <c r="AL2426" s="20"/>
      <c r="AM2426" s="20" t="s">
        <v>15199</v>
      </c>
      <c r="AN2426" s="20" t="s">
        <v>108</v>
      </c>
      <c r="AO2426" s="20"/>
    </row>
    <row r="2427" spans="1:41" x14ac:dyDescent="0.2">
      <c r="A2427" s="20" t="s">
        <v>4840</v>
      </c>
      <c r="B2427" s="20" t="s">
        <v>21124</v>
      </c>
      <c r="C2427" s="20" t="s">
        <v>21125</v>
      </c>
      <c r="D2427" s="20" t="s">
        <v>419</v>
      </c>
      <c r="E2427" s="20" t="s">
        <v>4842</v>
      </c>
      <c r="F2427" s="20" t="s">
        <v>688</v>
      </c>
      <c r="G2427" s="20" t="s">
        <v>146</v>
      </c>
      <c r="H2427" s="20" t="s">
        <v>14897</v>
      </c>
      <c r="I2427" s="20" t="s">
        <v>21126</v>
      </c>
      <c r="J2427" s="20" t="s">
        <v>101</v>
      </c>
      <c r="K2427" s="20" t="s">
        <v>14866</v>
      </c>
      <c r="L2427" s="20" t="s">
        <v>21127</v>
      </c>
      <c r="M2427" s="20"/>
      <c r="N2427" s="20" t="s">
        <v>14698</v>
      </c>
      <c r="O2427" s="20" t="s">
        <v>15195</v>
      </c>
      <c r="P2427" s="20" t="s">
        <v>14700</v>
      </c>
      <c r="Q2427" s="20" t="s">
        <v>14788</v>
      </c>
      <c r="R2427" s="20" t="s">
        <v>14788</v>
      </c>
      <c r="S2427" s="20" t="s">
        <v>21128</v>
      </c>
      <c r="T2427" s="20" t="s">
        <v>14709</v>
      </c>
      <c r="U2427" s="20" t="s">
        <v>21132</v>
      </c>
      <c r="V2427" s="20" t="s">
        <v>21133</v>
      </c>
      <c r="W2427" s="20" t="s">
        <v>15590</v>
      </c>
      <c r="X2427" s="20" t="s">
        <v>21134</v>
      </c>
      <c r="Y2427" s="20" t="s">
        <v>68</v>
      </c>
      <c r="Z2427" s="20" t="s">
        <v>21135</v>
      </c>
      <c r="AA2427" s="20" t="s">
        <v>21129</v>
      </c>
      <c r="AB2427" s="20" t="s">
        <v>69</v>
      </c>
      <c r="AC2427" s="20" t="s">
        <v>14884</v>
      </c>
      <c r="AD2427" s="20" t="s">
        <v>69</v>
      </c>
      <c r="AE2427" s="20" t="s">
        <v>21136</v>
      </c>
      <c r="AF2427" s="20" t="s">
        <v>68</v>
      </c>
      <c r="AG2427" s="20" t="s">
        <v>21131</v>
      </c>
      <c r="AH2427" s="20"/>
      <c r="AI2427" s="20" t="s">
        <v>14875</v>
      </c>
      <c r="AJ2427" s="20" t="s">
        <v>14283</v>
      </c>
      <c r="AK2427" s="20" t="s">
        <v>14301</v>
      </c>
      <c r="AL2427" s="20"/>
      <c r="AM2427" s="20" t="s">
        <v>15199</v>
      </c>
      <c r="AN2427" s="20" t="s">
        <v>108</v>
      </c>
      <c r="AO2427" s="20"/>
    </row>
    <row r="2428" spans="1:41" x14ac:dyDescent="0.2">
      <c r="A2428" s="20" t="s">
        <v>4840</v>
      </c>
      <c r="B2428" s="20" t="s">
        <v>21124</v>
      </c>
      <c r="C2428" s="20" t="s">
        <v>21125</v>
      </c>
      <c r="D2428" s="20" t="s">
        <v>419</v>
      </c>
      <c r="E2428" s="20" t="s">
        <v>4842</v>
      </c>
      <c r="F2428" s="20" t="s">
        <v>688</v>
      </c>
      <c r="G2428" s="20" t="s">
        <v>146</v>
      </c>
      <c r="H2428" s="20" t="s">
        <v>14897</v>
      </c>
      <c r="I2428" s="20" t="s">
        <v>21126</v>
      </c>
      <c r="J2428" s="20" t="s">
        <v>101</v>
      </c>
      <c r="K2428" s="20" t="s">
        <v>14866</v>
      </c>
      <c r="L2428" s="20" t="s">
        <v>21127</v>
      </c>
      <c r="M2428" s="20"/>
      <c r="N2428" s="20" t="s">
        <v>14698</v>
      </c>
      <c r="O2428" s="20" t="s">
        <v>14772</v>
      </c>
      <c r="P2428" s="20" t="s">
        <v>14700</v>
      </c>
      <c r="Q2428" s="20"/>
      <c r="R2428" s="20" t="s">
        <v>14788</v>
      </c>
      <c r="S2428" s="20" t="s">
        <v>21137</v>
      </c>
      <c r="T2428" s="20" t="s">
        <v>14704</v>
      </c>
      <c r="U2428" s="20" t="s">
        <v>14891</v>
      </c>
      <c r="V2428" s="20" t="s">
        <v>15665</v>
      </c>
      <c r="W2428" s="20" t="s">
        <v>15665</v>
      </c>
      <c r="X2428" s="20" t="s">
        <v>15671</v>
      </c>
      <c r="Y2428" s="20" t="s">
        <v>68</v>
      </c>
      <c r="Z2428" s="20" t="s">
        <v>15661</v>
      </c>
      <c r="AA2428" s="20" t="s">
        <v>21129</v>
      </c>
      <c r="AB2428" s="20" t="s">
        <v>69</v>
      </c>
      <c r="AC2428" s="20" t="s">
        <v>14884</v>
      </c>
      <c r="AD2428" s="20" t="s">
        <v>69</v>
      </c>
      <c r="AE2428" s="20" t="s">
        <v>21138</v>
      </c>
      <c r="AF2428" s="20" t="s">
        <v>69</v>
      </c>
      <c r="AG2428" s="20" t="s">
        <v>21139</v>
      </c>
      <c r="AH2428" s="20"/>
      <c r="AI2428" s="20" t="s">
        <v>14875</v>
      </c>
      <c r="AJ2428" s="20" t="s">
        <v>14283</v>
      </c>
      <c r="AK2428" s="20" t="s">
        <v>14240</v>
      </c>
      <c r="AL2428" s="20"/>
      <c r="AM2428" s="20" t="s">
        <v>14910</v>
      </c>
      <c r="AN2428" s="20" t="s">
        <v>108</v>
      </c>
      <c r="AO2428" s="20"/>
    </row>
    <row r="2429" spans="1:41" x14ac:dyDescent="0.2">
      <c r="A2429" s="20" t="s">
        <v>4840</v>
      </c>
      <c r="B2429" s="20" t="s">
        <v>21124</v>
      </c>
      <c r="C2429" s="20" t="s">
        <v>21125</v>
      </c>
      <c r="D2429" s="20" t="s">
        <v>419</v>
      </c>
      <c r="E2429" s="20" t="s">
        <v>4842</v>
      </c>
      <c r="F2429" s="20" t="s">
        <v>688</v>
      </c>
      <c r="G2429" s="20" t="s">
        <v>146</v>
      </c>
      <c r="H2429" s="20" t="s">
        <v>14897</v>
      </c>
      <c r="I2429" s="20" t="s">
        <v>21126</v>
      </c>
      <c r="J2429" s="20" t="s">
        <v>101</v>
      </c>
      <c r="K2429" s="20" t="s">
        <v>14866</v>
      </c>
      <c r="L2429" s="20" t="s">
        <v>21127</v>
      </c>
      <c r="M2429" s="20"/>
      <c r="N2429" s="20" t="s">
        <v>14698</v>
      </c>
      <c r="O2429" s="20" t="s">
        <v>14772</v>
      </c>
      <c r="P2429" s="20" t="s">
        <v>14700</v>
      </c>
      <c r="Q2429" s="20"/>
      <c r="R2429" s="20" t="s">
        <v>14788</v>
      </c>
      <c r="S2429" s="20" t="s">
        <v>21137</v>
      </c>
      <c r="T2429" s="20" t="s">
        <v>14709</v>
      </c>
      <c r="U2429" s="20" t="s">
        <v>21132</v>
      </c>
      <c r="V2429" s="20" t="s">
        <v>21140</v>
      </c>
      <c r="W2429" s="20" t="s">
        <v>15590</v>
      </c>
      <c r="X2429" s="20" t="s">
        <v>21141</v>
      </c>
      <c r="Y2429" s="20" t="s">
        <v>68</v>
      </c>
      <c r="Z2429" s="20" t="s">
        <v>21142</v>
      </c>
      <c r="AA2429" s="20" t="s">
        <v>21129</v>
      </c>
      <c r="AB2429" s="20" t="s">
        <v>69</v>
      </c>
      <c r="AC2429" s="20" t="s">
        <v>14884</v>
      </c>
      <c r="AD2429" s="20" t="s">
        <v>69</v>
      </c>
      <c r="AE2429" s="20" t="s">
        <v>21143</v>
      </c>
      <c r="AF2429" s="20" t="s">
        <v>69</v>
      </c>
      <c r="AG2429" s="20" t="s">
        <v>21139</v>
      </c>
      <c r="AH2429" s="20"/>
      <c r="AI2429" s="20" t="s">
        <v>14875</v>
      </c>
      <c r="AJ2429" s="20" t="s">
        <v>14283</v>
      </c>
      <c r="AK2429" s="20" t="s">
        <v>14240</v>
      </c>
      <c r="AL2429" s="20"/>
      <c r="AM2429" s="20" t="s">
        <v>14910</v>
      </c>
      <c r="AN2429" s="20" t="s">
        <v>108</v>
      </c>
      <c r="AO2429" s="20"/>
    </row>
    <row r="2430" spans="1:41" x14ac:dyDescent="0.2">
      <c r="A2430" s="20" t="s">
        <v>4840</v>
      </c>
      <c r="B2430" s="20" t="s">
        <v>21124</v>
      </c>
      <c r="C2430" s="20" t="s">
        <v>21125</v>
      </c>
      <c r="D2430" s="20" t="s">
        <v>419</v>
      </c>
      <c r="E2430" s="20" t="s">
        <v>4842</v>
      </c>
      <c r="F2430" s="20" t="s">
        <v>688</v>
      </c>
      <c r="G2430" s="20" t="s">
        <v>146</v>
      </c>
      <c r="H2430" s="20" t="s">
        <v>14897</v>
      </c>
      <c r="I2430" s="20" t="s">
        <v>21126</v>
      </c>
      <c r="J2430" s="20" t="s">
        <v>101</v>
      </c>
      <c r="K2430" s="20" t="s">
        <v>14866</v>
      </c>
      <c r="L2430" s="20" t="s">
        <v>21127</v>
      </c>
      <c r="M2430" s="20"/>
      <c r="N2430" s="20" t="s">
        <v>14889</v>
      </c>
      <c r="O2430" s="20" t="s">
        <v>15195</v>
      </c>
      <c r="P2430" s="20" t="s">
        <v>14700</v>
      </c>
      <c r="Q2430" s="20" t="s">
        <v>14788</v>
      </c>
      <c r="R2430" s="20" t="s">
        <v>14788</v>
      </c>
      <c r="S2430" s="20" t="s">
        <v>21128</v>
      </c>
      <c r="T2430" s="20" t="s">
        <v>14704</v>
      </c>
      <c r="U2430" s="20" t="s">
        <v>15556</v>
      </c>
      <c r="V2430" s="20" t="s">
        <v>16582</v>
      </c>
      <c r="W2430" s="20" t="s">
        <v>14706</v>
      </c>
      <c r="X2430" s="20" t="s">
        <v>16003</v>
      </c>
      <c r="Y2430" s="20" t="s">
        <v>68</v>
      </c>
      <c r="Z2430" s="20" t="s">
        <v>15826</v>
      </c>
      <c r="AA2430" s="20" t="s">
        <v>21129</v>
      </c>
      <c r="AB2430" s="20" t="s">
        <v>69</v>
      </c>
      <c r="AC2430" s="20" t="s">
        <v>14884</v>
      </c>
      <c r="AD2430" s="20" t="s">
        <v>69</v>
      </c>
      <c r="AE2430" s="20" t="s">
        <v>21144</v>
      </c>
      <c r="AF2430" s="20" t="s">
        <v>68</v>
      </c>
      <c r="AG2430" s="20" t="s">
        <v>21145</v>
      </c>
      <c r="AH2430" s="20"/>
      <c r="AI2430" s="20" t="s">
        <v>14875</v>
      </c>
      <c r="AJ2430" s="20" t="s">
        <v>14283</v>
      </c>
      <c r="AK2430" s="20" t="s">
        <v>14301</v>
      </c>
      <c r="AL2430" s="20"/>
      <c r="AM2430" s="20" t="s">
        <v>15199</v>
      </c>
      <c r="AN2430" s="20" t="s">
        <v>108</v>
      </c>
      <c r="AO2430" s="20"/>
    </row>
    <row r="2431" spans="1:41" x14ac:dyDescent="0.2">
      <c r="A2431" s="20" t="s">
        <v>4840</v>
      </c>
      <c r="B2431" s="20" t="s">
        <v>21124</v>
      </c>
      <c r="C2431" s="20" t="s">
        <v>21125</v>
      </c>
      <c r="D2431" s="20" t="s">
        <v>419</v>
      </c>
      <c r="E2431" s="20" t="s">
        <v>4842</v>
      </c>
      <c r="F2431" s="20" t="s">
        <v>688</v>
      </c>
      <c r="G2431" s="20" t="s">
        <v>146</v>
      </c>
      <c r="H2431" s="20" t="s">
        <v>14897</v>
      </c>
      <c r="I2431" s="20" t="s">
        <v>21126</v>
      </c>
      <c r="J2431" s="20" t="s">
        <v>101</v>
      </c>
      <c r="K2431" s="20" t="s">
        <v>14866</v>
      </c>
      <c r="L2431" s="20" t="s">
        <v>21127</v>
      </c>
      <c r="M2431" s="20"/>
      <c r="N2431" s="20" t="s">
        <v>14889</v>
      </c>
      <c r="O2431" s="20" t="s">
        <v>15195</v>
      </c>
      <c r="P2431" s="20" t="s">
        <v>14700</v>
      </c>
      <c r="Q2431" s="20" t="s">
        <v>14788</v>
      </c>
      <c r="R2431" s="20" t="s">
        <v>14788</v>
      </c>
      <c r="S2431" s="20" t="s">
        <v>21128</v>
      </c>
      <c r="T2431" s="20" t="s">
        <v>14709</v>
      </c>
      <c r="U2431" s="20" t="s">
        <v>21146</v>
      </c>
      <c r="V2431" s="20" t="s">
        <v>21147</v>
      </c>
      <c r="W2431" s="20" t="s">
        <v>21148</v>
      </c>
      <c r="X2431" s="20" t="s">
        <v>15158</v>
      </c>
      <c r="Y2431" s="20" t="s">
        <v>68</v>
      </c>
      <c r="Z2431" s="20" t="s">
        <v>21149</v>
      </c>
      <c r="AA2431" s="20" t="s">
        <v>21129</v>
      </c>
      <c r="AB2431" s="20" t="s">
        <v>69</v>
      </c>
      <c r="AC2431" s="20" t="s">
        <v>14884</v>
      </c>
      <c r="AD2431" s="20" t="s">
        <v>69</v>
      </c>
      <c r="AE2431" s="20" t="s">
        <v>21150</v>
      </c>
      <c r="AF2431" s="20" t="s">
        <v>68</v>
      </c>
      <c r="AG2431" s="20" t="s">
        <v>21145</v>
      </c>
      <c r="AH2431" s="20"/>
      <c r="AI2431" s="20" t="s">
        <v>14875</v>
      </c>
      <c r="AJ2431" s="20" t="s">
        <v>14283</v>
      </c>
      <c r="AK2431" s="20" t="s">
        <v>14301</v>
      </c>
      <c r="AL2431" s="20"/>
      <c r="AM2431" s="20" t="s">
        <v>15199</v>
      </c>
      <c r="AN2431" s="20" t="s">
        <v>108</v>
      </c>
      <c r="AO2431" s="20"/>
    </row>
    <row r="2432" spans="1:41" x14ac:dyDescent="0.2">
      <c r="A2432" s="20" t="s">
        <v>4840</v>
      </c>
      <c r="B2432" s="20" t="s">
        <v>21124</v>
      </c>
      <c r="C2432" s="20" t="s">
        <v>21125</v>
      </c>
      <c r="D2432" s="20" t="s">
        <v>419</v>
      </c>
      <c r="E2432" s="20" t="s">
        <v>4842</v>
      </c>
      <c r="F2432" s="20" t="s">
        <v>688</v>
      </c>
      <c r="G2432" s="20" t="s">
        <v>146</v>
      </c>
      <c r="H2432" s="20" t="s">
        <v>14897</v>
      </c>
      <c r="I2432" s="20" t="s">
        <v>21126</v>
      </c>
      <c r="J2432" s="20" t="s">
        <v>101</v>
      </c>
      <c r="K2432" s="20" t="s">
        <v>14866</v>
      </c>
      <c r="L2432" s="20" t="s">
        <v>21127</v>
      </c>
      <c r="M2432" s="20"/>
      <c r="N2432" s="20" t="s">
        <v>14889</v>
      </c>
      <c r="O2432" s="20" t="s">
        <v>14772</v>
      </c>
      <c r="P2432" s="20" t="s">
        <v>14700</v>
      </c>
      <c r="Q2432" s="20"/>
      <c r="R2432" s="20" t="s">
        <v>14788</v>
      </c>
      <c r="S2432" s="20" t="s">
        <v>21137</v>
      </c>
      <c r="T2432" s="20" t="s">
        <v>14704</v>
      </c>
      <c r="U2432" s="20" t="s">
        <v>15556</v>
      </c>
      <c r="V2432" s="20" t="s">
        <v>16017</v>
      </c>
      <c r="W2432" s="20" t="s">
        <v>14706</v>
      </c>
      <c r="X2432" s="20" t="s">
        <v>15860</v>
      </c>
      <c r="Y2432" s="20" t="s">
        <v>68</v>
      </c>
      <c r="Z2432" s="20" t="s">
        <v>15669</v>
      </c>
      <c r="AA2432" s="20" t="s">
        <v>21129</v>
      </c>
      <c r="AB2432" s="20" t="s">
        <v>69</v>
      </c>
      <c r="AC2432" s="20" t="s">
        <v>14884</v>
      </c>
      <c r="AD2432" s="20" t="s">
        <v>69</v>
      </c>
      <c r="AE2432" s="20" t="s">
        <v>21151</v>
      </c>
      <c r="AF2432" s="20" t="s">
        <v>69</v>
      </c>
      <c r="AG2432" s="20" t="s">
        <v>21152</v>
      </c>
      <c r="AH2432" s="20"/>
      <c r="AI2432" s="20" t="s">
        <v>14875</v>
      </c>
      <c r="AJ2432" s="20" t="s">
        <v>14283</v>
      </c>
      <c r="AK2432" s="20" t="s">
        <v>14240</v>
      </c>
      <c r="AL2432" s="20"/>
      <c r="AM2432" s="20" t="s">
        <v>14910</v>
      </c>
      <c r="AN2432" s="20" t="s">
        <v>108</v>
      </c>
      <c r="AO2432" s="20"/>
    </row>
    <row r="2433" spans="1:41" x14ac:dyDescent="0.2">
      <c r="A2433" s="20" t="s">
        <v>4840</v>
      </c>
      <c r="B2433" s="20" t="s">
        <v>21124</v>
      </c>
      <c r="C2433" s="20" t="s">
        <v>21125</v>
      </c>
      <c r="D2433" s="20" t="s">
        <v>419</v>
      </c>
      <c r="E2433" s="20" t="s">
        <v>4842</v>
      </c>
      <c r="F2433" s="20" t="s">
        <v>688</v>
      </c>
      <c r="G2433" s="20" t="s">
        <v>146</v>
      </c>
      <c r="H2433" s="20" t="s">
        <v>14897</v>
      </c>
      <c r="I2433" s="20" t="s">
        <v>21126</v>
      </c>
      <c r="J2433" s="20" t="s">
        <v>101</v>
      </c>
      <c r="K2433" s="20" t="s">
        <v>14866</v>
      </c>
      <c r="L2433" s="20" t="s">
        <v>21127</v>
      </c>
      <c r="M2433" s="20"/>
      <c r="N2433" s="20" t="s">
        <v>14889</v>
      </c>
      <c r="O2433" s="20" t="s">
        <v>14772</v>
      </c>
      <c r="P2433" s="20" t="s">
        <v>14700</v>
      </c>
      <c r="Q2433" s="20"/>
      <c r="R2433" s="20" t="s">
        <v>14788</v>
      </c>
      <c r="S2433" s="20" t="s">
        <v>21137</v>
      </c>
      <c r="T2433" s="20" t="s">
        <v>14709</v>
      </c>
      <c r="U2433" s="20" t="s">
        <v>21146</v>
      </c>
      <c r="V2433" s="20" t="s">
        <v>21153</v>
      </c>
      <c r="W2433" s="20" t="s">
        <v>21148</v>
      </c>
      <c r="X2433" s="20" t="s">
        <v>19260</v>
      </c>
      <c r="Y2433" s="20" t="s">
        <v>68</v>
      </c>
      <c r="Z2433" s="20" t="s">
        <v>21154</v>
      </c>
      <c r="AA2433" s="20" t="s">
        <v>21129</v>
      </c>
      <c r="AB2433" s="20" t="s">
        <v>69</v>
      </c>
      <c r="AC2433" s="20" t="s">
        <v>14884</v>
      </c>
      <c r="AD2433" s="20" t="s">
        <v>69</v>
      </c>
      <c r="AE2433" s="20" t="s">
        <v>21155</v>
      </c>
      <c r="AF2433" s="20" t="s">
        <v>69</v>
      </c>
      <c r="AG2433" s="20" t="s">
        <v>21152</v>
      </c>
      <c r="AH2433" s="20"/>
      <c r="AI2433" s="20" t="s">
        <v>14875</v>
      </c>
      <c r="AJ2433" s="20" t="s">
        <v>14283</v>
      </c>
      <c r="AK2433" s="20" t="s">
        <v>14240</v>
      </c>
      <c r="AL2433" s="20"/>
      <c r="AM2433" s="20" t="s">
        <v>14910</v>
      </c>
      <c r="AN2433" s="20" t="s">
        <v>108</v>
      </c>
      <c r="AO2433" s="20"/>
    </row>
    <row r="2434" spans="1:41" x14ac:dyDescent="0.2">
      <c r="A2434" s="20" t="s">
        <v>4840</v>
      </c>
      <c r="B2434" s="20" t="s">
        <v>21124</v>
      </c>
      <c r="C2434" s="20" t="s">
        <v>21125</v>
      </c>
      <c r="D2434" s="20" t="s">
        <v>419</v>
      </c>
      <c r="E2434" s="20" t="s">
        <v>4842</v>
      </c>
      <c r="F2434" s="20" t="s">
        <v>688</v>
      </c>
      <c r="G2434" s="20" t="s">
        <v>146</v>
      </c>
      <c r="H2434" s="20" t="s">
        <v>14897</v>
      </c>
      <c r="I2434" s="20" t="s">
        <v>21126</v>
      </c>
      <c r="J2434" s="20" t="s">
        <v>101</v>
      </c>
      <c r="K2434" s="20" t="s">
        <v>14866</v>
      </c>
      <c r="L2434" s="20" t="s">
        <v>21127</v>
      </c>
      <c r="M2434" s="20"/>
      <c r="N2434" s="20" t="s">
        <v>110</v>
      </c>
      <c r="O2434" s="20" t="s">
        <v>15195</v>
      </c>
      <c r="P2434" s="20" t="s">
        <v>14700</v>
      </c>
      <c r="Q2434" s="20" t="s">
        <v>14788</v>
      </c>
      <c r="R2434" s="20" t="s">
        <v>14788</v>
      </c>
      <c r="S2434" s="20" t="s">
        <v>21128</v>
      </c>
      <c r="T2434" s="20" t="s">
        <v>14704</v>
      </c>
      <c r="U2434" s="20" t="s">
        <v>14848</v>
      </c>
      <c r="V2434" s="20" t="s">
        <v>14791</v>
      </c>
      <c r="W2434" s="20" t="s">
        <v>15665</v>
      </c>
      <c r="X2434" s="20" t="s">
        <v>16003</v>
      </c>
      <c r="Y2434" s="20" t="s">
        <v>68</v>
      </c>
      <c r="Z2434" s="20" t="s">
        <v>15857</v>
      </c>
      <c r="AA2434" s="20" t="s">
        <v>21129</v>
      </c>
      <c r="AB2434" s="20" t="s">
        <v>69</v>
      </c>
      <c r="AC2434" s="20" t="s">
        <v>14884</v>
      </c>
      <c r="AD2434" s="20" t="s">
        <v>69</v>
      </c>
      <c r="AE2434" s="20" t="s">
        <v>21156</v>
      </c>
      <c r="AF2434" s="20" t="s">
        <v>68</v>
      </c>
      <c r="AG2434" s="20" t="s">
        <v>21157</v>
      </c>
      <c r="AH2434" s="20"/>
      <c r="AI2434" s="20" t="s">
        <v>14875</v>
      </c>
      <c r="AJ2434" s="20" t="s">
        <v>14283</v>
      </c>
      <c r="AK2434" s="20" t="s">
        <v>14301</v>
      </c>
      <c r="AL2434" s="20"/>
      <c r="AM2434" s="20" t="s">
        <v>15199</v>
      </c>
      <c r="AN2434" s="20" t="s">
        <v>108</v>
      </c>
      <c r="AO2434" s="20"/>
    </row>
    <row r="2435" spans="1:41" x14ac:dyDescent="0.2">
      <c r="A2435" s="20" t="s">
        <v>4840</v>
      </c>
      <c r="B2435" s="20" t="s">
        <v>21124</v>
      </c>
      <c r="C2435" s="20" t="s">
        <v>21125</v>
      </c>
      <c r="D2435" s="20" t="s">
        <v>419</v>
      </c>
      <c r="E2435" s="20" t="s">
        <v>4842</v>
      </c>
      <c r="F2435" s="20" t="s">
        <v>688</v>
      </c>
      <c r="G2435" s="20" t="s">
        <v>146</v>
      </c>
      <c r="H2435" s="20" t="s">
        <v>14897</v>
      </c>
      <c r="I2435" s="20" t="s">
        <v>21126</v>
      </c>
      <c r="J2435" s="20" t="s">
        <v>101</v>
      </c>
      <c r="K2435" s="20" t="s">
        <v>14866</v>
      </c>
      <c r="L2435" s="20" t="s">
        <v>21127</v>
      </c>
      <c r="M2435" s="20"/>
      <c r="N2435" s="20" t="s">
        <v>110</v>
      </c>
      <c r="O2435" s="20" t="s">
        <v>15195</v>
      </c>
      <c r="P2435" s="20" t="s">
        <v>14700</v>
      </c>
      <c r="Q2435" s="20" t="s">
        <v>14788</v>
      </c>
      <c r="R2435" s="20" t="s">
        <v>14788</v>
      </c>
      <c r="S2435" s="20" t="s">
        <v>21128</v>
      </c>
      <c r="T2435" s="20" t="s">
        <v>14709</v>
      </c>
      <c r="U2435" s="20" t="s">
        <v>21158</v>
      </c>
      <c r="V2435" s="20" t="s">
        <v>21159</v>
      </c>
      <c r="W2435" s="20" t="s">
        <v>21160</v>
      </c>
      <c r="X2435" s="20" t="s">
        <v>21161</v>
      </c>
      <c r="Y2435" s="20" t="s">
        <v>68</v>
      </c>
      <c r="Z2435" s="20" t="s">
        <v>21162</v>
      </c>
      <c r="AA2435" s="20" t="s">
        <v>21129</v>
      </c>
      <c r="AB2435" s="20" t="s">
        <v>69</v>
      </c>
      <c r="AC2435" s="20" t="s">
        <v>14884</v>
      </c>
      <c r="AD2435" s="20" t="s">
        <v>69</v>
      </c>
      <c r="AE2435" s="20" t="s">
        <v>21163</v>
      </c>
      <c r="AF2435" s="20" t="s">
        <v>68</v>
      </c>
      <c r="AG2435" s="20" t="s">
        <v>21157</v>
      </c>
      <c r="AH2435" s="20"/>
      <c r="AI2435" s="20" t="s">
        <v>14875</v>
      </c>
      <c r="AJ2435" s="20" t="s">
        <v>14283</v>
      </c>
      <c r="AK2435" s="20" t="s">
        <v>14301</v>
      </c>
      <c r="AL2435" s="20"/>
      <c r="AM2435" s="20" t="s">
        <v>15199</v>
      </c>
      <c r="AN2435" s="20" t="s">
        <v>108</v>
      </c>
      <c r="AO2435" s="20"/>
    </row>
    <row r="2436" spans="1:41" x14ac:dyDescent="0.2">
      <c r="A2436" s="20" t="s">
        <v>4840</v>
      </c>
      <c r="B2436" s="20" t="s">
        <v>21124</v>
      </c>
      <c r="C2436" s="20" t="s">
        <v>21125</v>
      </c>
      <c r="D2436" s="20" t="s">
        <v>419</v>
      </c>
      <c r="E2436" s="20" t="s">
        <v>4842</v>
      </c>
      <c r="F2436" s="20" t="s">
        <v>688</v>
      </c>
      <c r="G2436" s="20" t="s">
        <v>146</v>
      </c>
      <c r="H2436" s="20" t="s">
        <v>14897</v>
      </c>
      <c r="I2436" s="20" t="s">
        <v>21126</v>
      </c>
      <c r="J2436" s="20" t="s">
        <v>101</v>
      </c>
      <c r="K2436" s="20" t="s">
        <v>14866</v>
      </c>
      <c r="L2436" s="20" t="s">
        <v>21127</v>
      </c>
      <c r="M2436" s="20"/>
      <c r="N2436" s="20" t="s">
        <v>110</v>
      </c>
      <c r="O2436" s="20" t="s">
        <v>14772</v>
      </c>
      <c r="P2436" s="20" t="s">
        <v>14700</v>
      </c>
      <c r="Q2436" s="20"/>
      <c r="R2436" s="20" t="s">
        <v>14788</v>
      </c>
      <c r="S2436" s="20" t="s">
        <v>21137</v>
      </c>
      <c r="T2436" s="20" t="s">
        <v>14704</v>
      </c>
      <c r="U2436" s="20" t="s">
        <v>14848</v>
      </c>
      <c r="V2436" s="20" t="s">
        <v>16716</v>
      </c>
      <c r="W2436" s="20" t="s">
        <v>15665</v>
      </c>
      <c r="X2436" s="20" t="s">
        <v>14843</v>
      </c>
      <c r="Y2436" s="20" t="s">
        <v>68</v>
      </c>
      <c r="Z2436" s="20" t="s">
        <v>14843</v>
      </c>
      <c r="AA2436" s="20" t="s">
        <v>21129</v>
      </c>
      <c r="AB2436" s="20" t="s">
        <v>69</v>
      </c>
      <c r="AC2436" s="20" t="s">
        <v>14884</v>
      </c>
      <c r="AD2436" s="20" t="s">
        <v>69</v>
      </c>
      <c r="AE2436" s="20" t="s">
        <v>21164</v>
      </c>
      <c r="AF2436" s="20" t="s">
        <v>69</v>
      </c>
      <c r="AG2436" s="20" t="s">
        <v>21165</v>
      </c>
      <c r="AH2436" s="20"/>
      <c r="AI2436" s="20" t="s">
        <v>14875</v>
      </c>
      <c r="AJ2436" s="20" t="s">
        <v>14283</v>
      </c>
      <c r="AK2436" s="20" t="s">
        <v>14240</v>
      </c>
      <c r="AL2436" s="20"/>
      <c r="AM2436" s="20" t="s">
        <v>14910</v>
      </c>
      <c r="AN2436" s="20" t="s">
        <v>108</v>
      </c>
      <c r="AO2436" s="20"/>
    </row>
    <row r="2437" spans="1:41" x14ac:dyDescent="0.2">
      <c r="A2437" s="20" t="s">
        <v>4840</v>
      </c>
      <c r="B2437" s="20" t="s">
        <v>21124</v>
      </c>
      <c r="C2437" s="20" t="s">
        <v>21125</v>
      </c>
      <c r="D2437" s="20" t="s">
        <v>419</v>
      </c>
      <c r="E2437" s="20" t="s">
        <v>4842</v>
      </c>
      <c r="F2437" s="20" t="s">
        <v>688</v>
      </c>
      <c r="G2437" s="20" t="s">
        <v>146</v>
      </c>
      <c r="H2437" s="20" t="s">
        <v>14897</v>
      </c>
      <c r="I2437" s="20" t="s">
        <v>21126</v>
      </c>
      <c r="J2437" s="20" t="s">
        <v>101</v>
      </c>
      <c r="K2437" s="20" t="s">
        <v>14866</v>
      </c>
      <c r="L2437" s="20" t="s">
        <v>21127</v>
      </c>
      <c r="M2437" s="20"/>
      <c r="N2437" s="20" t="s">
        <v>110</v>
      </c>
      <c r="O2437" s="20" t="s">
        <v>14772</v>
      </c>
      <c r="P2437" s="20" t="s">
        <v>14700</v>
      </c>
      <c r="Q2437" s="20"/>
      <c r="R2437" s="20" t="s">
        <v>14788</v>
      </c>
      <c r="S2437" s="20" t="s">
        <v>21137</v>
      </c>
      <c r="T2437" s="20" t="s">
        <v>14709</v>
      </c>
      <c r="U2437" s="20" t="s">
        <v>21158</v>
      </c>
      <c r="V2437" s="20" t="s">
        <v>21166</v>
      </c>
      <c r="W2437" s="20" t="s">
        <v>21160</v>
      </c>
      <c r="X2437" s="20" t="s">
        <v>21167</v>
      </c>
      <c r="Y2437" s="20" t="s">
        <v>68</v>
      </c>
      <c r="Z2437" s="20" t="s">
        <v>21168</v>
      </c>
      <c r="AA2437" s="20" t="s">
        <v>21129</v>
      </c>
      <c r="AB2437" s="20" t="s">
        <v>69</v>
      </c>
      <c r="AC2437" s="20" t="s">
        <v>14884</v>
      </c>
      <c r="AD2437" s="20" t="s">
        <v>69</v>
      </c>
      <c r="AE2437" s="20" t="s">
        <v>21169</v>
      </c>
      <c r="AF2437" s="20" t="s">
        <v>69</v>
      </c>
      <c r="AG2437" s="20" t="s">
        <v>21165</v>
      </c>
      <c r="AH2437" s="20"/>
      <c r="AI2437" s="20" t="s">
        <v>14875</v>
      </c>
      <c r="AJ2437" s="20" t="s">
        <v>14283</v>
      </c>
      <c r="AK2437" s="20" t="s">
        <v>14240</v>
      </c>
      <c r="AL2437" s="20"/>
      <c r="AM2437" s="20" t="s">
        <v>14910</v>
      </c>
      <c r="AN2437" s="20" t="s">
        <v>108</v>
      </c>
      <c r="AO2437" s="20"/>
    </row>
    <row r="2438" spans="1:41" x14ac:dyDescent="0.2">
      <c r="A2438" s="20" t="s">
        <v>4840</v>
      </c>
      <c r="B2438" s="20" t="s">
        <v>21124</v>
      </c>
      <c r="C2438" s="20" t="s">
        <v>21125</v>
      </c>
      <c r="D2438" s="20" t="s">
        <v>419</v>
      </c>
      <c r="E2438" s="20" t="s">
        <v>4842</v>
      </c>
      <c r="F2438" s="20" t="s">
        <v>688</v>
      </c>
      <c r="G2438" s="20" t="s">
        <v>146</v>
      </c>
      <c r="H2438" s="20" t="s">
        <v>14897</v>
      </c>
      <c r="I2438" s="20" t="s">
        <v>21126</v>
      </c>
      <c r="J2438" s="20" t="s">
        <v>101</v>
      </c>
      <c r="K2438" s="20" t="s">
        <v>14866</v>
      </c>
      <c r="L2438" s="20" t="s">
        <v>21127</v>
      </c>
      <c r="M2438" s="20"/>
      <c r="N2438" s="20" t="s">
        <v>14698</v>
      </c>
      <c r="O2438" s="20" t="s">
        <v>15195</v>
      </c>
      <c r="P2438" s="20" t="s">
        <v>14700</v>
      </c>
      <c r="Q2438" s="20" t="s">
        <v>14788</v>
      </c>
      <c r="R2438" s="20" t="s">
        <v>14788</v>
      </c>
      <c r="S2438" s="20" t="s">
        <v>21128</v>
      </c>
      <c r="T2438" s="20" t="s">
        <v>14704</v>
      </c>
      <c r="U2438" s="20" t="s">
        <v>15207</v>
      </c>
      <c r="V2438" s="20" t="s">
        <v>16007</v>
      </c>
      <c r="W2438" s="20" t="s">
        <v>15665</v>
      </c>
      <c r="X2438" s="20" t="s">
        <v>16539</v>
      </c>
      <c r="Y2438" s="20" t="s">
        <v>68</v>
      </c>
      <c r="Z2438" s="20" t="s">
        <v>15886</v>
      </c>
      <c r="AA2438" s="20" t="s">
        <v>21129</v>
      </c>
      <c r="AB2438" s="20" t="s">
        <v>69</v>
      </c>
      <c r="AC2438" s="20" t="s">
        <v>14884</v>
      </c>
      <c r="AD2438" s="20" t="s">
        <v>69</v>
      </c>
      <c r="AE2438" s="20" t="s">
        <v>21170</v>
      </c>
      <c r="AF2438" s="20" t="s">
        <v>69</v>
      </c>
      <c r="AG2438" s="20" t="s">
        <v>21171</v>
      </c>
      <c r="AH2438" s="20"/>
      <c r="AI2438" s="20" t="s">
        <v>14875</v>
      </c>
      <c r="AJ2438" s="20" t="s">
        <v>14283</v>
      </c>
      <c r="AK2438" s="20" t="s">
        <v>14301</v>
      </c>
      <c r="AL2438" s="20"/>
      <c r="AM2438" s="20" t="s">
        <v>15199</v>
      </c>
      <c r="AN2438" s="20" t="s">
        <v>108</v>
      </c>
      <c r="AO2438" s="20"/>
    </row>
    <row r="2439" spans="1:41" x14ac:dyDescent="0.2">
      <c r="A2439" s="20" t="s">
        <v>4840</v>
      </c>
      <c r="B2439" s="20" t="s">
        <v>21124</v>
      </c>
      <c r="C2439" s="20" t="s">
        <v>21125</v>
      </c>
      <c r="D2439" s="20" t="s">
        <v>419</v>
      </c>
      <c r="E2439" s="20" t="s">
        <v>4842</v>
      </c>
      <c r="F2439" s="20" t="s">
        <v>688</v>
      </c>
      <c r="G2439" s="20" t="s">
        <v>146</v>
      </c>
      <c r="H2439" s="20" t="s">
        <v>14897</v>
      </c>
      <c r="I2439" s="20" t="s">
        <v>21126</v>
      </c>
      <c r="J2439" s="20" t="s">
        <v>101</v>
      </c>
      <c r="K2439" s="20" t="s">
        <v>14866</v>
      </c>
      <c r="L2439" s="20" t="s">
        <v>21127</v>
      </c>
      <c r="M2439" s="20"/>
      <c r="N2439" s="20" t="s">
        <v>14698</v>
      </c>
      <c r="O2439" s="20" t="s">
        <v>15195</v>
      </c>
      <c r="P2439" s="20" t="s">
        <v>14700</v>
      </c>
      <c r="Q2439" s="20" t="s">
        <v>14788</v>
      </c>
      <c r="R2439" s="20" t="s">
        <v>14788</v>
      </c>
      <c r="S2439" s="20" t="s">
        <v>21128</v>
      </c>
      <c r="T2439" s="20" t="s">
        <v>14709</v>
      </c>
      <c r="U2439" s="20" t="s">
        <v>21172</v>
      </c>
      <c r="V2439" s="20" t="s">
        <v>21173</v>
      </c>
      <c r="W2439" s="20" t="s">
        <v>18792</v>
      </c>
      <c r="X2439" s="20" t="s">
        <v>21174</v>
      </c>
      <c r="Y2439" s="20" t="s">
        <v>68</v>
      </c>
      <c r="Z2439" s="20" t="s">
        <v>21175</v>
      </c>
      <c r="AA2439" s="20" t="s">
        <v>21129</v>
      </c>
      <c r="AB2439" s="20" t="s">
        <v>69</v>
      </c>
      <c r="AC2439" s="20" t="s">
        <v>14884</v>
      </c>
      <c r="AD2439" s="20" t="s">
        <v>69</v>
      </c>
      <c r="AE2439" s="20" t="s">
        <v>21176</v>
      </c>
      <c r="AF2439" s="20" t="s">
        <v>69</v>
      </c>
      <c r="AG2439" s="20" t="s">
        <v>21171</v>
      </c>
      <c r="AH2439" s="20"/>
      <c r="AI2439" s="20" t="s">
        <v>14875</v>
      </c>
      <c r="AJ2439" s="20" t="s">
        <v>14283</v>
      </c>
      <c r="AK2439" s="20" t="s">
        <v>14301</v>
      </c>
      <c r="AL2439" s="20"/>
      <c r="AM2439" s="20" t="s">
        <v>15199</v>
      </c>
      <c r="AN2439" s="20" t="s">
        <v>108</v>
      </c>
      <c r="AO2439" s="20"/>
    </row>
    <row r="2440" spans="1:41" x14ac:dyDescent="0.2">
      <c r="A2440" s="20" t="s">
        <v>4840</v>
      </c>
      <c r="B2440" s="20" t="s">
        <v>21124</v>
      </c>
      <c r="C2440" s="20" t="s">
        <v>21125</v>
      </c>
      <c r="D2440" s="20" t="s">
        <v>419</v>
      </c>
      <c r="E2440" s="20" t="s">
        <v>4842</v>
      </c>
      <c r="F2440" s="20" t="s">
        <v>688</v>
      </c>
      <c r="G2440" s="20" t="s">
        <v>146</v>
      </c>
      <c r="H2440" s="20" t="s">
        <v>14897</v>
      </c>
      <c r="I2440" s="20" t="s">
        <v>21126</v>
      </c>
      <c r="J2440" s="20" t="s">
        <v>101</v>
      </c>
      <c r="K2440" s="20" t="s">
        <v>14866</v>
      </c>
      <c r="L2440" s="20" t="s">
        <v>21127</v>
      </c>
      <c r="M2440" s="20"/>
      <c r="N2440" s="20" t="s">
        <v>14698</v>
      </c>
      <c r="O2440" s="20" t="s">
        <v>14772</v>
      </c>
      <c r="P2440" s="20" t="s">
        <v>14700</v>
      </c>
      <c r="Q2440" s="20"/>
      <c r="R2440" s="20" t="s">
        <v>14788</v>
      </c>
      <c r="S2440" s="20" t="s">
        <v>21137</v>
      </c>
      <c r="T2440" s="20" t="s">
        <v>14704</v>
      </c>
      <c r="U2440" s="20" t="s">
        <v>15207</v>
      </c>
      <c r="V2440" s="20" t="s">
        <v>15845</v>
      </c>
      <c r="W2440" s="20" t="s">
        <v>15665</v>
      </c>
      <c r="X2440" s="20" t="s">
        <v>16003</v>
      </c>
      <c r="Y2440" s="20" t="s">
        <v>68</v>
      </c>
      <c r="Z2440" s="20" t="s">
        <v>17005</v>
      </c>
      <c r="AA2440" s="20" t="s">
        <v>21129</v>
      </c>
      <c r="AB2440" s="20" t="s">
        <v>69</v>
      </c>
      <c r="AC2440" s="20" t="s">
        <v>14884</v>
      </c>
      <c r="AD2440" s="20" t="s">
        <v>69</v>
      </c>
      <c r="AE2440" s="20" t="s">
        <v>21177</v>
      </c>
      <c r="AF2440" s="20" t="s">
        <v>69</v>
      </c>
      <c r="AG2440" s="20" t="s">
        <v>21178</v>
      </c>
      <c r="AH2440" s="20"/>
      <c r="AI2440" s="20" t="s">
        <v>14875</v>
      </c>
      <c r="AJ2440" s="20" t="s">
        <v>14283</v>
      </c>
      <c r="AK2440" s="20" t="s">
        <v>14240</v>
      </c>
      <c r="AL2440" s="20"/>
      <c r="AM2440" s="20" t="s">
        <v>14910</v>
      </c>
      <c r="AN2440" s="20" t="s">
        <v>108</v>
      </c>
      <c r="AO2440" s="20"/>
    </row>
    <row r="2441" spans="1:41" x14ac:dyDescent="0.2">
      <c r="A2441" s="20" t="s">
        <v>4840</v>
      </c>
      <c r="B2441" s="20" t="s">
        <v>21124</v>
      </c>
      <c r="C2441" s="20" t="s">
        <v>21125</v>
      </c>
      <c r="D2441" s="20" t="s">
        <v>419</v>
      </c>
      <c r="E2441" s="20" t="s">
        <v>4842</v>
      </c>
      <c r="F2441" s="20" t="s">
        <v>688</v>
      </c>
      <c r="G2441" s="20" t="s">
        <v>146</v>
      </c>
      <c r="H2441" s="20" t="s">
        <v>14897</v>
      </c>
      <c r="I2441" s="20" t="s">
        <v>21126</v>
      </c>
      <c r="J2441" s="20" t="s">
        <v>101</v>
      </c>
      <c r="K2441" s="20" t="s">
        <v>14866</v>
      </c>
      <c r="L2441" s="20" t="s">
        <v>21127</v>
      </c>
      <c r="M2441" s="20"/>
      <c r="N2441" s="20" t="s">
        <v>14698</v>
      </c>
      <c r="O2441" s="20" t="s">
        <v>14772</v>
      </c>
      <c r="P2441" s="20" t="s">
        <v>14700</v>
      </c>
      <c r="Q2441" s="20"/>
      <c r="R2441" s="20" t="s">
        <v>14788</v>
      </c>
      <c r="S2441" s="20" t="s">
        <v>21137</v>
      </c>
      <c r="T2441" s="20" t="s">
        <v>14709</v>
      </c>
      <c r="U2441" s="20" t="s">
        <v>21172</v>
      </c>
      <c r="V2441" s="20" t="s">
        <v>21179</v>
      </c>
      <c r="W2441" s="20" t="s">
        <v>18792</v>
      </c>
      <c r="X2441" s="20" t="s">
        <v>21180</v>
      </c>
      <c r="Y2441" s="20" t="s">
        <v>68</v>
      </c>
      <c r="Z2441" s="20" t="s">
        <v>21181</v>
      </c>
      <c r="AA2441" s="20" t="s">
        <v>21129</v>
      </c>
      <c r="AB2441" s="20" t="s">
        <v>69</v>
      </c>
      <c r="AC2441" s="20" t="s">
        <v>14884</v>
      </c>
      <c r="AD2441" s="20" t="s">
        <v>69</v>
      </c>
      <c r="AE2441" s="20" t="s">
        <v>21182</v>
      </c>
      <c r="AF2441" s="20" t="s">
        <v>69</v>
      </c>
      <c r="AG2441" s="20" t="s">
        <v>21178</v>
      </c>
      <c r="AH2441" s="20"/>
      <c r="AI2441" s="20" t="s">
        <v>14875</v>
      </c>
      <c r="AJ2441" s="20" t="s">
        <v>14283</v>
      </c>
      <c r="AK2441" s="20" t="s">
        <v>14240</v>
      </c>
      <c r="AL2441" s="20"/>
      <c r="AM2441" s="20" t="s">
        <v>14910</v>
      </c>
      <c r="AN2441" s="20" t="s">
        <v>108</v>
      </c>
      <c r="AO2441" s="20"/>
    </row>
    <row r="2442" spans="1:41" x14ac:dyDescent="0.2">
      <c r="A2442" s="20" t="s">
        <v>4840</v>
      </c>
      <c r="B2442" s="20" t="s">
        <v>21124</v>
      </c>
      <c r="C2442" s="20" t="s">
        <v>21125</v>
      </c>
      <c r="D2442" s="20" t="s">
        <v>419</v>
      </c>
      <c r="E2442" s="20" t="s">
        <v>4842</v>
      </c>
      <c r="F2442" s="20" t="s">
        <v>688</v>
      </c>
      <c r="G2442" s="20" t="s">
        <v>146</v>
      </c>
      <c r="H2442" s="20" t="s">
        <v>14897</v>
      </c>
      <c r="I2442" s="20" t="s">
        <v>21126</v>
      </c>
      <c r="J2442" s="20" t="s">
        <v>101</v>
      </c>
      <c r="K2442" s="20" t="s">
        <v>14866</v>
      </c>
      <c r="L2442" s="20" t="s">
        <v>21127</v>
      </c>
      <c r="M2442" s="20"/>
      <c r="N2442" s="20" t="s">
        <v>14889</v>
      </c>
      <c r="O2442" s="20" t="s">
        <v>15195</v>
      </c>
      <c r="P2442" s="20" t="s">
        <v>14700</v>
      </c>
      <c r="Q2442" s="20" t="s">
        <v>14788</v>
      </c>
      <c r="R2442" s="20" t="s">
        <v>14788</v>
      </c>
      <c r="S2442" s="20" t="s">
        <v>21128</v>
      </c>
      <c r="T2442" s="20" t="s">
        <v>14704</v>
      </c>
      <c r="U2442" s="20" t="s">
        <v>14778</v>
      </c>
      <c r="V2442" s="20" t="s">
        <v>15817</v>
      </c>
      <c r="W2442" s="20" t="s">
        <v>16479</v>
      </c>
      <c r="X2442" s="20" t="s">
        <v>17005</v>
      </c>
      <c r="Y2442" s="20" t="s">
        <v>68</v>
      </c>
      <c r="Z2442" s="20" t="s">
        <v>15825</v>
      </c>
      <c r="AA2442" s="20" t="s">
        <v>21129</v>
      </c>
      <c r="AB2442" s="20" t="s">
        <v>69</v>
      </c>
      <c r="AC2442" s="20" t="s">
        <v>14884</v>
      </c>
      <c r="AD2442" s="20" t="s">
        <v>69</v>
      </c>
      <c r="AE2442" s="20" t="s">
        <v>21183</v>
      </c>
      <c r="AF2442" s="20" t="s">
        <v>69</v>
      </c>
      <c r="AG2442" s="20" t="s">
        <v>21184</v>
      </c>
      <c r="AH2442" s="20"/>
      <c r="AI2442" s="20" t="s">
        <v>14875</v>
      </c>
      <c r="AJ2442" s="20" t="s">
        <v>14283</v>
      </c>
      <c r="AK2442" s="20" t="s">
        <v>14301</v>
      </c>
      <c r="AL2442" s="20"/>
      <c r="AM2442" s="20" t="s">
        <v>15199</v>
      </c>
      <c r="AN2442" s="20" t="s">
        <v>108</v>
      </c>
      <c r="AO2442" s="20"/>
    </row>
    <row r="2443" spans="1:41" x14ac:dyDescent="0.2">
      <c r="A2443" s="20" t="s">
        <v>4840</v>
      </c>
      <c r="B2443" s="20" t="s">
        <v>21124</v>
      </c>
      <c r="C2443" s="20" t="s">
        <v>21125</v>
      </c>
      <c r="D2443" s="20" t="s">
        <v>419</v>
      </c>
      <c r="E2443" s="20" t="s">
        <v>4842</v>
      </c>
      <c r="F2443" s="20" t="s">
        <v>688</v>
      </c>
      <c r="G2443" s="20" t="s">
        <v>146</v>
      </c>
      <c r="H2443" s="20" t="s">
        <v>14897</v>
      </c>
      <c r="I2443" s="20" t="s">
        <v>21126</v>
      </c>
      <c r="J2443" s="20" t="s">
        <v>101</v>
      </c>
      <c r="K2443" s="20" t="s">
        <v>14866</v>
      </c>
      <c r="L2443" s="20" t="s">
        <v>21127</v>
      </c>
      <c r="M2443" s="20"/>
      <c r="N2443" s="20" t="s">
        <v>14889</v>
      </c>
      <c r="O2443" s="20" t="s">
        <v>15195</v>
      </c>
      <c r="P2443" s="20" t="s">
        <v>14700</v>
      </c>
      <c r="Q2443" s="20" t="s">
        <v>14788</v>
      </c>
      <c r="R2443" s="20" t="s">
        <v>14788</v>
      </c>
      <c r="S2443" s="20" t="s">
        <v>21128</v>
      </c>
      <c r="T2443" s="20" t="s">
        <v>14709</v>
      </c>
      <c r="U2443" s="20" t="s">
        <v>21185</v>
      </c>
      <c r="V2443" s="20" t="s">
        <v>21186</v>
      </c>
      <c r="W2443" s="20" t="s">
        <v>21187</v>
      </c>
      <c r="X2443" s="20" t="s">
        <v>21188</v>
      </c>
      <c r="Y2443" s="20" t="s">
        <v>68</v>
      </c>
      <c r="Z2443" s="20" t="s">
        <v>21189</v>
      </c>
      <c r="AA2443" s="20" t="s">
        <v>21129</v>
      </c>
      <c r="AB2443" s="20" t="s">
        <v>69</v>
      </c>
      <c r="AC2443" s="20" t="s">
        <v>14884</v>
      </c>
      <c r="AD2443" s="20" t="s">
        <v>69</v>
      </c>
      <c r="AE2443" s="20" t="s">
        <v>21190</v>
      </c>
      <c r="AF2443" s="20" t="s">
        <v>69</v>
      </c>
      <c r="AG2443" s="20" t="s">
        <v>21184</v>
      </c>
      <c r="AH2443" s="20"/>
      <c r="AI2443" s="20" t="s">
        <v>14875</v>
      </c>
      <c r="AJ2443" s="20" t="s">
        <v>14283</v>
      </c>
      <c r="AK2443" s="20" t="s">
        <v>14301</v>
      </c>
      <c r="AL2443" s="20"/>
      <c r="AM2443" s="20" t="s">
        <v>15199</v>
      </c>
      <c r="AN2443" s="20" t="s">
        <v>108</v>
      </c>
      <c r="AO2443" s="20"/>
    </row>
    <row r="2444" spans="1:41" x14ac:dyDescent="0.2">
      <c r="A2444" s="20" t="s">
        <v>4840</v>
      </c>
      <c r="B2444" s="20" t="s">
        <v>21124</v>
      </c>
      <c r="C2444" s="20" t="s">
        <v>21125</v>
      </c>
      <c r="D2444" s="20" t="s">
        <v>419</v>
      </c>
      <c r="E2444" s="20" t="s">
        <v>4842</v>
      </c>
      <c r="F2444" s="20" t="s">
        <v>688</v>
      </c>
      <c r="G2444" s="20" t="s">
        <v>146</v>
      </c>
      <c r="H2444" s="20" t="s">
        <v>14897</v>
      </c>
      <c r="I2444" s="20" t="s">
        <v>21126</v>
      </c>
      <c r="J2444" s="20" t="s">
        <v>101</v>
      </c>
      <c r="K2444" s="20" t="s">
        <v>14866</v>
      </c>
      <c r="L2444" s="20" t="s">
        <v>21127</v>
      </c>
      <c r="M2444" s="20"/>
      <c r="N2444" s="20" t="s">
        <v>14889</v>
      </c>
      <c r="O2444" s="20" t="s">
        <v>14772</v>
      </c>
      <c r="P2444" s="20" t="s">
        <v>14700</v>
      </c>
      <c r="Q2444" s="20"/>
      <c r="R2444" s="20" t="s">
        <v>14788</v>
      </c>
      <c r="S2444" s="20" t="s">
        <v>21137</v>
      </c>
      <c r="T2444" s="20" t="s">
        <v>14704</v>
      </c>
      <c r="U2444" s="20" t="s">
        <v>14778</v>
      </c>
      <c r="V2444" s="20" t="s">
        <v>16594</v>
      </c>
      <c r="W2444" s="20" t="s">
        <v>16479</v>
      </c>
      <c r="X2444" s="20" t="s">
        <v>16716</v>
      </c>
      <c r="Y2444" s="20" t="s">
        <v>68</v>
      </c>
      <c r="Z2444" s="20" t="s">
        <v>20645</v>
      </c>
      <c r="AA2444" s="20" t="s">
        <v>21129</v>
      </c>
      <c r="AB2444" s="20" t="s">
        <v>69</v>
      </c>
      <c r="AC2444" s="20" t="s">
        <v>14884</v>
      </c>
      <c r="AD2444" s="20" t="s">
        <v>69</v>
      </c>
      <c r="AE2444" s="20" t="s">
        <v>21191</v>
      </c>
      <c r="AF2444" s="20" t="s">
        <v>69</v>
      </c>
      <c r="AG2444" s="20" t="s">
        <v>21192</v>
      </c>
      <c r="AH2444" s="20"/>
      <c r="AI2444" s="20" t="s">
        <v>14875</v>
      </c>
      <c r="AJ2444" s="20" t="s">
        <v>14283</v>
      </c>
      <c r="AK2444" s="20" t="s">
        <v>14240</v>
      </c>
      <c r="AL2444" s="20"/>
      <c r="AM2444" s="20" t="s">
        <v>14910</v>
      </c>
      <c r="AN2444" s="20" t="s">
        <v>108</v>
      </c>
      <c r="AO2444" s="20"/>
    </row>
    <row r="2445" spans="1:41" x14ac:dyDescent="0.2">
      <c r="A2445" s="20" t="s">
        <v>4840</v>
      </c>
      <c r="B2445" s="20" t="s">
        <v>21124</v>
      </c>
      <c r="C2445" s="20" t="s">
        <v>21125</v>
      </c>
      <c r="D2445" s="20" t="s">
        <v>419</v>
      </c>
      <c r="E2445" s="20" t="s">
        <v>4842</v>
      </c>
      <c r="F2445" s="20" t="s">
        <v>688</v>
      </c>
      <c r="G2445" s="20" t="s">
        <v>146</v>
      </c>
      <c r="H2445" s="20" t="s">
        <v>14897</v>
      </c>
      <c r="I2445" s="20" t="s">
        <v>21126</v>
      </c>
      <c r="J2445" s="20" t="s">
        <v>101</v>
      </c>
      <c r="K2445" s="20" t="s">
        <v>14866</v>
      </c>
      <c r="L2445" s="20" t="s">
        <v>21127</v>
      </c>
      <c r="M2445" s="20"/>
      <c r="N2445" s="20" t="s">
        <v>14889</v>
      </c>
      <c r="O2445" s="20" t="s">
        <v>14772</v>
      </c>
      <c r="P2445" s="20" t="s">
        <v>14700</v>
      </c>
      <c r="Q2445" s="20"/>
      <c r="R2445" s="20" t="s">
        <v>14788</v>
      </c>
      <c r="S2445" s="20" t="s">
        <v>21137</v>
      </c>
      <c r="T2445" s="20" t="s">
        <v>14709</v>
      </c>
      <c r="U2445" s="20" t="s">
        <v>21185</v>
      </c>
      <c r="V2445" s="20" t="s">
        <v>21193</v>
      </c>
      <c r="W2445" s="20" t="s">
        <v>21187</v>
      </c>
      <c r="X2445" s="20" t="s">
        <v>21194</v>
      </c>
      <c r="Y2445" s="20" t="s">
        <v>68</v>
      </c>
      <c r="Z2445" s="20" t="s">
        <v>21195</v>
      </c>
      <c r="AA2445" s="20" t="s">
        <v>21129</v>
      </c>
      <c r="AB2445" s="20" t="s">
        <v>69</v>
      </c>
      <c r="AC2445" s="20" t="s">
        <v>14884</v>
      </c>
      <c r="AD2445" s="20" t="s">
        <v>69</v>
      </c>
      <c r="AE2445" s="20" t="s">
        <v>21196</v>
      </c>
      <c r="AF2445" s="20" t="s">
        <v>69</v>
      </c>
      <c r="AG2445" s="20" t="s">
        <v>21192</v>
      </c>
      <c r="AH2445" s="20"/>
      <c r="AI2445" s="20" t="s">
        <v>14875</v>
      </c>
      <c r="AJ2445" s="20" t="s">
        <v>14283</v>
      </c>
      <c r="AK2445" s="20" t="s">
        <v>14240</v>
      </c>
      <c r="AL2445" s="20"/>
      <c r="AM2445" s="20" t="s">
        <v>14910</v>
      </c>
      <c r="AN2445" s="20" t="s">
        <v>108</v>
      </c>
      <c r="AO2445" s="20"/>
    </row>
    <row r="2446" spans="1:41" x14ac:dyDescent="0.2">
      <c r="A2446" s="20" t="s">
        <v>4840</v>
      </c>
      <c r="B2446" s="20" t="s">
        <v>21124</v>
      </c>
      <c r="C2446" s="20" t="s">
        <v>21125</v>
      </c>
      <c r="D2446" s="20" t="s">
        <v>419</v>
      </c>
      <c r="E2446" s="20" t="s">
        <v>4842</v>
      </c>
      <c r="F2446" s="20" t="s">
        <v>688</v>
      </c>
      <c r="G2446" s="20" t="s">
        <v>146</v>
      </c>
      <c r="H2446" s="20" t="s">
        <v>14897</v>
      </c>
      <c r="I2446" s="20" t="s">
        <v>21126</v>
      </c>
      <c r="J2446" s="20" t="s">
        <v>101</v>
      </c>
      <c r="K2446" s="20" t="s">
        <v>14866</v>
      </c>
      <c r="L2446" s="20" t="s">
        <v>21127</v>
      </c>
      <c r="M2446" s="20"/>
      <c r="N2446" s="20" t="s">
        <v>110</v>
      </c>
      <c r="O2446" s="20" t="s">
        <v>15195</v>
      </c>
      <c r="P2446" s="20" t="s">
        <v>14700</v>
      </c>
      <c r="Q2446" s="20" t="s">
        <v>14788</v>
      </c>
      <c r="R2446" s="20" t="s">
        <v>14788</v>
      </c>
      <c r="S2446" s="20" t="s">
        <v>21128</v>
      </c>
      <c r="T2446" s="20" t="s">
        <v>14704</v>
      </c>
      <c r="U2446" s="20" t="s">
        <v>14812</v>
      </c>
      <c r="V2446" s="20" t="s">
        <v>18111</v>
      </c>
      <c r="W2446" s="20" t="s">
        <v>15665</v>
      </c>
      <c r="X2446" s="20" t="s">
        <v>15870</v>
      </c>
      <c r="Y2446" s="20" t="s">
        <v>68</v>
      </c>
      <c r="Z2446" s="20" t="s">
        <v>15068</v>
      </c>
      <c r="AA2446" s="20" t="s">
        <v>21129</v>
      </c>
      <c r="AB2446" s="20" t="s">
        <v>69</v>
      </c>
      <c r="AC2446" s="20" t="s">
        <v>14884</v>
      </c>
      <c r="AD2446" s="20" t="s">
        <v>69</v>
      </c>
      <c r="AE2446" s="20" t="s">
        <v>21197</v>
      </c>
      <c r="AF2446" s="20" t="s">
        <v>69</v>
      </c>
      <c r="AG2446" s="20" t="s">
        <v>21198</v>
      </c>
      <c r="AH2446" s="20"/>
      <c r="AI2446" s="20" t="s">
        <v>14875</v>
      </c>
      <c r="AJ2446" s="20" t="s">
        <v>14283</v>
      </c>
      <c r="AK2446" s="20" t="s">
        <v>14301</v>
      </c>
      <c r="AL2446" s="20"/>
      <c r="AM2446" s="20" t="s">
        <v>15199</v>
      </c>
      <c r="AN2446" s="20" t="s">
        <v>108</v>
      </c>
      <c r="AO2446" s="20"/>
    </row>
    <row r="2447" spans="1:41" x14ac:dyDescent="0.2">
      <c r="A2447" s="20" t="s">
        <v>4840</v>
      </c>
      <c r="B2447" s="20" t="s">
        <v>21124</v>
      </c>
      <c r="C2447" s="20" t="s">
        <v>21125</v>
      </c>
      <c r="D2447" s="20" t="s">
        <v>419</v>
      </c>
      <c r="E2447" s="20" t="s">
        <v>4842</v>
      </c>
      <c r="F2447" s="20" t="s">
        <v>688</v>
      </c>
      <c r="G2447" s="20" t="s">
        <v>146</v>
      </c>
      <c r="H2447" s="20" t="s">
        <v>14897</v>
      </c>
      <c r="I2447" s="20" t="s">
        <v>21126</v>
      </c>
      <c r="J2447" s="20" t="s">
        <v>101</v>
      </c>
      <c r="K2447" s="20" t="s">
        <v>14866</v>
      </c>
      <c r="L2447" s="20" t="s">
        <v>21127</v>
      </c>
      <c r="M2447" s="20"/>
      <c r="N2447" s="20" t="s">
        <v>110</v>
      </c>
      <c r="O2447" s="20" t="s">
        <v>15195</v>
      </c>
      <c r="P2447" s="20" t="s">
        <v>14700</v>
      </c>
      <c r="Q2447" s="20" t="s">
        <v>14788</v>
      </c>
      <c r="R2447" s="20" t="s">
        <v>14788</v>
      </c>
      <c r="S2447" s="20" t="s">
        <v>21128</v>
      </c>
      <c r="T2447" s="20" t="s">
        <v>14709</v>
      </c>
      <c r="U2447" s="20" t="s">
        <v>21199</v>
      </c>
      <c r="V2447" s="20" t="s">
        <v>21200</v>
      </c>
      <c r="W2447" s="20" t="s">
        <v>15065</v>
      </c>
      <c r="X2447" s="20" t="s">
        <v>21201</v>
      </c>
      <c r="Y2447" s="20" t="s">
        <v>68</v>
      </c>
      <c r="Z2447" s="20" t="s">
        <v>21202</v>
      </c>
      <c r="AA2447" s="20" t="s">
        <v>21129</v>
      </c>
      <c r="AB2447" s="20" t="s">
        <v>69</v>
      </c>
      <c r="AC2447" s="20" t="s">
        <v>14884</v>
      </c>
      <c r="AD2447" s="20" t="s">
        <v>69</v>
      </c>
      <c r="AE2447" s="20" t="s">
        <v>21203</v>
      </c>
      <c r="AF2447" s="20" t="s">
        <v>69</v>
      </c>
      <c r="AG2447" s="20" t="s">
        <v>21198</v>
      </c>
      <c r="AH2447" s="20"/>
      <c r="AI2447" s="20" t="s">
        <v>14875</v>
      </c>
      <c r="AJ2447" s="20" t="s">
        <v>14283</v>
      </c>
      <c r="AK2447" s="20" t="s">
        <v>14301</v>
      </c>
      <c r="AL2447" s="20"/>
      <c r="AM2447" s="20" t="s">
        <v>15199</v>
      </c>
      <c r="AN2447" s="20" t="s">
        <v>108</v>
      </c>
      <c r="AO2447" s="20"/>
    </row>
    <row r="2448" spans="1:41" x14ac:dyDescent="0.2">
      <c r="A2448" s="20" t="s">
        <v>4840</v>
      </c>
      <c r="B2448" s="20" t="s">
        <v>21124</v>
      </c>
      <c r="C2448" s="20" t="s">
        <v>21125</v>
      </c>
      <c r="D2448" s="20" t="s">
        <v>419</v>
      </c>
      <c r="E2448" s="20" t="s">
        <v>4842</v>
      </c>
      <c r="F2448" s="20" t="s">
        <v>688</v>
      </c>
      <c r="G2448" s="20" t="s">
        <v>146</v>
      </c>
      <c r="H2448" s="20" t="s">
        <v>14897</v>
      </c>
      <c r="I2448" s="20" t="s">
        <v>21126</v>
      </c>
      <c r="J2448" s="20" t="s">
        <v>101</v>
      </c>
      <c r="K2448" s="20" t="s">
        <v>14866</v>
      </c>
      <c r="L2448" s="20" t="s">
        <v>21127</v>
      </c>
      <c r="M2448" s="20"/>
      <c r="N2448" s="20" t="s">
        <v>110</v>
      </c>
      <c r="O2448" s="20" t="s">
        <v>14772</v>
      </c>
      <c r="P2448" s="20" t="s">
        <v>14700</v>
      </c>
      <c r="Q2448" s="20"/>
      <c r="R2448" s="20" t="s">
        <v>14788</v>
      </c>
      <c r="S2448" s="20" t="s">
        <v>21137</v>
      </c>
      <c r="T2448" s="20" t="s">
        <v>14704</v>
      </c>
      <c r="U2448" s="20" t="s">
        <v>14812</v>
      </c>
      <c r="V2448" s="20" t="s">
        <v>15860</v>
      </c>
      <c r="W2448" s="20" t="s">
        <v>15665</v>
      </c>
      <c r="X2448" s="20" t="s">
        <v>16733</v>
      </c>
      <c r="Y2448" s="20" t="s">
        <v>68</v>
      </c>
      <c r="Z2448" s="20" t="s">
        <v>15860</v>
      </c>
      <c r="AA2448" s="20" t="s">
        <v>21129</v>
      </c>
      <c r="AB2448" s="20" t="s">
        <v>69</v>
      </c>
      <c r="AC2448" s="20" t="s">
        <v>14884</v>
      </c>
      <c r="AD2448" s="20" t="s">
        <v>69</v>
      </c>
      <c r="AE2448" s="20" t="s">
        <v>21204</v>
      </c>
      <c r="AF2448" s="20" t="s">
        <v>69</v>
      </c>
      <c r="AG2448" s="20" t="s">
        <v>21205</v>
      </c>
      <c r="AH2448" s="20"/>
      <c r="AI2448" s="20" t="s">
        <v>14875</v>
      </c>
      <c r="AJ2448" s="20" t="s">
        <v>14283</v>
      </c>
      <c r="AK2448" s="20" t="s">
        <v>14240</v>
      </c>
      <c r="AL2448" s="20"/>
      <c r="AM2448" s="20" t="s">
        <v>14910</v>
      </c>
      <c r="AN2448" s="20" t="s">
        <v>108</v>
      </c>
      <c r="AO2448" s="20"/>
    </row>
    <row r="2449" spans="1:41" x14ac:dyDescent="0.2">
      <c r="A2449" s="20" t="s">
        <v>4840</v>
      </c>
      <c r="B2449" s="20" t="s">
        <v>21124</v>
      </c>
      <c r="C2449" s="20" t="s">
        <v>21125</v>
      </c>
      <c r="D2449" s="20" t="s">
        <v>419</v>
      </c>
      <c r="E2449" s="20" t="s">
        <v>4842</v>
      </c>
      <c r="F2449" s="20" t="s">
        <v>688</v>
      </c>
      <c r="G2449" s="20" t="s">
        <v>146</v>
      </c>
      <c r="H2449" s="20" t="s">
        <v>14897</v>
      </c>
      <c r="I2449" s="20" t="s">
        <v>21126</v>
      </c>
      <c r="J2449" s="20" t="s">
        <v>101</v>
      </c>
      <c r="K2449" s="20" t="s">
        <v>14866</v>
      </c>
      <c r="L2449" s="20" t="s">
        <v>21127</v>
      </c>
      <c r="M2449" s="20"/>
      <c r="N2449" s="20" t="s">
        <v>110</v>
      </c>
      <c r="O2449" s="20" t="s">
        <v>14772</v>
      </c>
      <c r="P2449" s="20" t="s">
        <v>14700</v>
      </c>
      <c r="Q2449" s="20"/>
      <c r="R2449" s="20" t="s">
        <v>14788</v>
      </c>
      <c r="S2449" s="20" t="s">
        <v>21137</v>
      </c>
      <c r="T2449" s="20" t="s">
        <v>14709</v>
      </c>
      <c r="U2449" s="20" t="s">
        <v>21199</v>
      </c>
      <c r="V2449" s="20" t="s">
        <v>21206</v>
      </c>
      <c r="W2449" s="20" t="s">
        <v>15065</v>
      </c>
      <c r="X2449" s="20" t="s">
        <v>21207</v>
      </c>
      <c r="Y2449" s="20" t="s">
        <v>68</v>
      </c>
      <c r="Z2449" s="20" t="s">
        <v>21208</v>
      </c>
      <c r="AA2449" s="20" t="s">
        <v>21129</v>
      </c>
      <c r="AB2449" s="20" t="s">
        <v>69</v>
      </c>
      <c r="AC2449" s="20" t="s">
        <v>14884</v>
      </c>
      <c r="AD2449" s="20" t="s">
        <v>69</v>
      </c>
      <c r="AE2449" s="20" t="s">
        <v>21209</v>
      </c>
      <c r="AF2449" s="20" t="s">
        <v>69</v>
      </c>
      <c r="AG2449" s="20" t="s">
        <v>21205</v>
      </c>
      <c r="AH2449" s="20"/>
      <c r="AI2449" s="20" t="s">
        <v>14875</v>
      </c>
      <c r="AJ2449" s="20" t="s">
        <v>14283</v>
      </c>
      <c r="AK2449" s="20" t="s">
        <v>14240</v>
      </c>
      <c r="AL2449" s="20"/>
      <c r="AM2449" s="20" t="s">
        <v>14910</v>
      </c>
      <c r="AN2449" s="20" t="s">
        <v>108</v>
      </c>
      <c r="AO2449" s="20"/>
    </row>
    <row r="2450" spans="1:41" x14ac:dyDescent="0.2">
      <c r="A2450" s="20" t="s">
        <v>4840</v>
      </c>
      <c r="B2450" s="20" t="s">
        <v>21124</v>
      </c>
      <c r="C2450" s="20" t="s">
        <v>21125</v>
      </c>
      <c r="D2450" s="20" t="s">
        <v>419</v>
      </c>
      <c r="E2450" s="20" t="s">
        <v>4842</v>
      </c>
      <c r="F2450" s="20" t="s">
        <v>688</v>
      </c>
      <c r="G2450" s="20" t="s">
        <v>146</v>
      </c>
      <c r="H2450" s="20" t="s">
        <v>14897</v>
      </c>
      <c r="I2450" s="20" t="s">
        <v>21126</v>
      </c>
      <c r="J2450" s="20" t="s">
        <v>101</v>
      </c>
      <c r="K2450" s="20" t="s">
        <v>14866</v>
      </c>
      <c r="L2450" s="20" t="s">
        <v>21127</v>
      </c>
      <c r="M2450" s="20"/>
      <c r="N2450" s="20" t="s">
        <v>14698</v>
      </c>
      <c r="O2450" s="20" t="s">
        <v>15195</v>
      </c>
      <c r="P2450" s="20" t="s">
        <v>14700</v>
      </c>
      <c r="Q2450" s="20" t="s">
        <v>14788</v>
      </c>
      <c r="R2450" s="20" t="s">
        <v>14788</v>
      </c>
      <c r="S2450" s="20" t="s">
        <v>21128</v>
      </c>
      <c r="T2450" s="20" t="s">
        <v>14704</v>
      </c>
      <c r="U2450" s="20" t="s">
        <v>15207</v>
      </c>
      <c r="V2450" s="20" t="s">
        <v>15648</v>
      </c>
      <c r="W2450" s="20" t="s">
        <v>15659</v>
      </c>
      <c r="X2450" s="20" t="s">
        <v>15640</v>
      </c>
      <c r="Y2450" s="20" t="s">
        <v>68</v>
      </c>
      <c r="Z2450" s="20" t="s">
        <v>16539</v>
      </c>
      <c r="AA2450" s="20" t="s">
        <v>21129</v>
      </c>
      <c r="AB2450" s="20" t="s">
        <v>69</v>
      </c>
      <c r="AC2450" s="20" t="s">
        <v>14884</v>
      </c>
      <c r="AD2450" s="20" t="s">
        <v>69</v>
      </c>
      <c r="AE2450" s="20" t="s">
        <v>21210</v>
      </c>
      <c r="AF2450" s="20" t="s">
        <v>69</v>
      </c>
      <c r="AG2450" s="20" t="s">
        <v>21211</v>
      </c>
      <c r="AH2450" s="20"/>
      <c r="AI2450" s="20" t="s">
        <v>14875</v>
      </c>
      <c r="AJ2450" s="20" t="s">
        <v>14283</v>
      </c>
      <c r="AK2450" s="20" t="s">
        <v>14301</v>
      </c>
      <c r="AL2450" s="20"/>
      <c r="AM2450" s="20" t="s">
        <v>15199</v>
      </c>
      <c r="AN2450" s="20" t="s">
        <v>108</v>
      </c>
      <c r="AO2450" s="20"/>
    </row>
    <row r="2451" spans="1:41" x14ac:dyDescent="0.2">
      <c r="A2451" s="20" t="s">
        <v>4840</v>
      </c>
      <c r="B2451" s="20" t="s">
        <v>21124</v>
      </c>
      <c r="C2451" s="20" t="s">
        <v>21125</v>
      </c>
      <c r="D2451" s="20" t="s">
        <v>419</v>
      </c>
      <c r="E2451" s="20" t="s">
        <v>4842</v>
      </c>
      <c r="F2451" s="20" t="s">
        <v>688</v>
      </c>
      <c r="G2451" s="20" t="s">
        <v>146</v>
      </c>
      <c r="H2451" s="20" t="s">
        <v>14897</v>
      </c>
      <c r="I2451" s="20" t="s">
        <v>21126</v>
      </c>
      <c r="J2451" s="20" t="s">
        <v>101</v>
      </c>
      <c r="K2451" s="20" t="s">
        <v>14866</v>
      </c>
      <c r="L2451" s="20" t="s">
        <v>21127</v>
      </c>
      <c r="M2451" s="20"/>
      <c r="N2451" s="20" t="s">
        <v>14698</v>
      </c>
      <c r="O2451" s="20" t="s">
        <v>15195</v>
      </c>
      <c r="P2451" s="20" t="s">
        <v>14700</v>
      </c>
      <c r="Q2451" s="20" t="s">
        <v>14788</v>
      </c>
      <c r="R2451" s="20" t="s">
        <v>14788</v>
      </c>
      <c r="S2451" s="20" t="s">
        <v>21128</v>
      </c>
      <c r="T2451" s="20" t="s">
        <v>14709</v>
      </c>
      <c r="U2451" s="20" t="s">
        <v>21212</v>
      </c>
      <c r="V2451" s="20" t="s">
        <v>21213</v>
      </c>
      <c r="W2451" s="20" t="s">
        <v>21214</v>
      </c>
      <c r="X2451" s="20" t="s">
        <v>21215</v>
      </c>
      <c r="Y2451" s="20" t="s">
        <v>68</v>
      </c>
      <c r="Z2451" s="20" t="s">
        <v>21208</v>
      </c>
      <c r="AA2451" s="20" t="s">
        <v>21129</v>
      </c>
      <c r="AB2451" s="20" t="s">
        <v>69</v>
      </c>
      <c r="AC2451" s="20" t="s">
        <v>14884</v>
      </c>
      <c r="AD2451" s="20" t="s">
        <v>69</v>
      </c>
      <c r="AE2451" s="20" t="s">
        <v>21216</v>
      </c>
      <c r="AF2451" s="20" t="s">
        <v>69</v>
      </c>
      <c r="AG2451" s="20" t="s">
        <v>21211</v>
      </c>
      <c r="AH2451" s="20"/>
      <c r="AI2451" s="20" t="s">
        <v>14875</v>
      </c>
      <c r="AJ2451" s="20" t="s">
        <v>14283</v>
      </c>
      <c r="AK2451" s="20" t="s">
        <v>14301</v>
      </c>
      <c r="AL2451" s="20"/>
      <c r="AM2451" s="20" t="s">
        <v>15199</v>
      </c>
      <c r="AN2451" s="20" t="s">
        <v>108</v>
      </c>
      <c r="AO2451" s="20"/>
    </row>
    <row r="2452" spans="1:41" x14ac:dyDescent="0.2">
      <c r="A2452" s="20" t="s">
        <v>4840</v>
      </c>
      <c r="B2452" s="20" t="s">
        <v>21124</v>
      </c>
      <c r="C2452" s="20" t="s">
        <v>21125</v>
      </c>
      <c r="D2452" s="20" t="s">
        <v>419</v>
      </c>
      <c r="E2452" s="20" t="s">
        <v>4842</v>
      </c>
      <c r="F2452" s="20" t="s">
        <v>688</v>
      </c>
      <c r="G2452" s="20" t="s">
        <v>146</v>
      </c>
      <c r="H2452" s="20" t="s">
        <v>14897</v>
      </c>
      <c r="I2452" s="20" t="s">
        <v>21126</v>
      </c>
      <c r="J2452" s="20" t="s">
        <v>101</v>
      </c>
      <c r="K2452" s="20" t="s">
        <v>14866</v>
      </c>
      <c r="L2452" s="20" t="s">
        <v>21127</v>
      </c>
      <c r="M2452" s="20"/>
      <c r="N2452" s="20" t="s">
        <v>14698</v>
      </c>
      <c r="O2452" s="20" t="s">
        <v>14772</v>
      </c>
      <c r="P2452" s="20" t="s">
        <v>14700</v>
      </c>
      <c r="Q2452" s="20"/>
      <c r="R2452" s="20" t="s">
        <v>14788</v>
      </c>
      <c r="S2452" s="20" t="s">
        <v>21137</v>
      </c>
      <c r="T2452" s="20" t="s">
        <v>14704</v>
      </c>
      <c r="U2452" s="20" t="s">
        <v>15207</v>
      </c>
      <c r="V2452" s="20" t="s">
        <v>15661</v>
      </c>
      <c r="W2452" s="20" t="s">
        <v>15659</v>
      </c>
      <c r="X2452" s="20" t="s">
        <v>17005</v>
      </c>
      <c r="Y2452" s="20" t="s">
        <v>68</v>
      </c>
      <c r="Z2452" s="20" t="s">
        <v>16584</v>
      </c>
      <c r="AA2452" s="20" t="s">
        <v>21129</v>
      </c>
      <c r="AB2452" s="20" t="s">
        <v>69</v>
      </c>
      <c r="AC2452" s="20" t="s">
        <v>14884</v>
      </c>
      <c r="AD2452" s="20" t="s">
        <v>69</v>
      </c>
      <c r="AE2452" s="20" t="s">
        <v>21217</v>
      </c>
      <c r="AF2452" s="20" t="s">
        <v>69</v>
      </c>
      <c r="AG2452" s="20" t="s">
        <v>21218</v>
      </c>
      <c r="AH2452" s="20"/>
      <c r="AI2452" s="20" t="s">
        <v>14875</v>
      </c>
      <c r="AJ2452" s="20" t="s">
        <v>14283</v>
      </c>
      <c r="AK2452" s="20" t="s">
        <v>14240</v>
      </c>
      <c r="AL2452" s="20"/>
      <c r="AM2452" s="20" t="s">
        <v>14910</v>
      </c>
      <c r="AN2452" s="20" t="s">
        <v>108</v>
      </c>
      <c r="AO2452" s="20"/>
    </row>
    <row r="2453" spans="1:41" x14ac:dyDescent="0.2">
      <c r="A2453" s="20" t="s">
        <v>4840</v>
      </c>
      <c r="B2453" s="20" t="s">
        <v>21124</v>
      </c>
      <c r="C2453" s="20" t="s">
        <v>21125</v>
      </c>
      <c r="D2453" s="20" t="s">
        <v>419</v>
      </c>
      <c r="E2453" s="20" t="s">
        <v>4842</v>
      </c>
      <c r="F2453" s="20" t="s">
        <v>688</v>
      </c>
      <c r="G2453" s="20" t="s">
        <v>146</v>
      </c>
      <c r="H2453" s="20" t="s">
        <v>14897</v>
      </c>
      <c r="I2453" s="20" t="s">
        <v>21126</v>
      </c>
      <c r="J2453" s="20" t="s">
        <v>101</v>
      </c>
      <c r="K2453" s="20" t="s">
        <v>14866</v>
      </c>
      <c r="L2453" s="20" t="s">
        <v>21127</v>
      </c>
      <c r="M2453" s="20"/>
      <c r="N2453" s="20" t="s">
        <v>14698</v>
      </c>
      <c r="O2453" s="20" t="s">
        <v>14772</v>
      </c>
      <c r="P2453" s="20" t="s">
        <v>14700</v>
      </c>
      <c r="Q2453" s="20"/>
      <c r="R2453" s="20" t="s">
        <v>14788</v>
      </c>
      <c r="S2453" s="20" t="s">
        <v>21137</v>
      </c>
      <c r="T2453" s="20" t="s">
        <v>14709</v>
      </c>
      <c r="U2453" s="20" t="s">
        <v>21212</v>
      </c>
      <c r="V2453" s="20" t="s">
        <v>21219</v>
      </c>
      <c r="W2453" s="20" t="s">
        <v>21214</v>
      </c>
      <c r="X2453" s="20" t="s">
        <v>21220</v>
      </c>
      <c r="Y2453" s="20" t="s">
        <v>68</v>
      </c>
      <c r="Z2453" s="20" t="s">
        <v>21221</v>
      </c>
      <c r="AA2453" s="20" t="s">
        <v>21129</v>
      </c>
      <c r="AB2453" s="20" t="s">
        <v>69</v>
      </c>
      <c r="AC2453" s="20" t="s">
        <v>14884</v>
      </c>
      <c r="AD2453" s="20" t="s">
        <v>69</v>
      </c>
      <c r="AE2453" s="20" t="s">
        <v>21222</v>
      </c>
      <c r="AF2453" s="20" t="s">
        <v>69</v>
      </c>
      <c r="AG2453" s="20" t="s">
        <v>21218</v>
      </c>
      <c r="AH2453" s="20"/>
      <c r="AI2453" s="20" t="s">
        <v>14875</v>
      </c>
      <c r="AJ2453" s="20" t="s">
        <v>14283</v>
      </c>
      <c r="AK2453" s="20" t="s">
        <v>14240</v>
      </c>
      <c r="AL2453" s="20"/>
      <c r="AM2453" s="20" t="s">
        <v>14910</v>
      </c>
      <c r="AN2453" s="20" t="s">
        <v>108</v>
      </c>
      <c r="AO2453" s="20"/>
    </row>
    <row r="2454" spans="1:41" x14ac:dyDescent="0.2">
      <c r="A2454" s="20" t="s">
        <v>4840</v>
      </c>
      <c r="B2454" s="20" t="s">
        <v>21124</v>
      </c>
      <c r="C2454" s="20" t="s">
        <v>21125</v>
      </c>
      <c r="D2454" s="20" t="s">
        <v>419</v>
      </c>
      <c r="E2454" s="20" t="s">
        <v>4842</v>
      </c>
      <c r="F2454" s="20" t="s">
        <v>688</v>
      </c>
      <c r="G2454" s="20" t="s">
        <v>146</v>
      </c>
      <c r="H2454" s="20" t="s">
        <v>14897</v>
      </c>
      <c r="I2454" s="20" t="s">
        <v>21126</v>
      </c>
      <c r="J2454" s="20" t="s">
        <v>101</v>
      </c>
      <c r="K2454" s="20" t="s">
        <v>14866</v>
      </c>
      <c r="L2454" s="20" t="s">
        <v>21127</v>
      </c>
      <c r="M2454" s="20"/>
      <c r="N2454" s="20" t="s">
        <v>14889</v>
      </c>
      <c r="O2454" s="20" t="s">
        <v>15195</v>
      </c>
      <c r="P2454" s="20" t="s">
        <v>14700</v>
      </c>
      <c r="Q2454" s="20" t="s">
        <v>14788</v>
      </c>
      <c r="R2454" s="20" t="s">
        <v>14788</v>
      </c>
      <c r="S2454" s="20" t="s">
        <v>21128</v>
      </c>
      <c r="T2454" s="20" t="s">
        <v>14704</v>
      </c>
      <c r="U2454" s="20" t="s">
        <v>15585</v>
      </c>
      <c r="V2454" s="20" t="s">
        <v>15817</v>
      </c>
      <c r="W2454" s="20" t="s">
        <v>16479</v>
      </c>
      <c r="X2454" s="20" t="s">
        <v>15640</v>
      </c>
      <c r="Y2454" s="20" t="s">
        <v>68</v>
      </c>
      <c r="Z2454" s="20" t="s">
        <v>15886</v>
      </c>
      <c r="AA2454" s="20" t="s">
        <v>21129</v>
      </c>
      <c r="AB2454" s="20" t="s">
        <v>69</v>
      </c>
      <c r="AC2454" s="20" t="s">
        <v>14884</v>
      </c>
      <c r="AD2454" s="20" t="s">
        <v>69</v>
      </c>
      <c r="AE2454" s="20" t="s">
        <v>21223</v>
      </c>
      <c r="AF2454" s="20" t="s">
        <v>69</v>
      </c>
      <c r="AG2454" s="20" t="s">
        <v>21224</v>
      </c>
      <c r="AH2454" s="20"/>
      <c r="AI2454" s="20" t="s">
        <v>14875</v>
      </c>
      <c r="AJ2454" s="20" t="s">
        <v>14283</v>
      </c>
      <c r="AK2454" s="20" t="s">
        <v>14301</v>
      </c>
      <c r="AL2454" s="20"/>
      <c r="AM2454" s="20" t="s">
        <v>15199</v>
      </c>
      <c r="AN2454" s="20" t="s">
        <v>108</v>
      </c>
      <c r="AO2454" s="20"/>
    </row>
    <row r="2455" spans="1:41" x14ac:dyDescent="0.2">
      <c r="A2455" s="20" t="s">
        <v>4840</v>
      </c>
      <c r="B2455" s="20" t="s">
        <v>21124</v>
      </c>
      <c r="C2455" s="20" t="s">
        <v>21125</v>
      </c>
      <c r="D2455" s="20" t="s">
        <v>419</v>
      </c>
      <c r="E2455" s="20" t="s">
        <v>4842</v>
      </c>
      <c r="F2455" s="20" t="s">
        <v>688</v>
      </c>
      <c r="G2455" s="20" t="s">
        <v>146</v>
      </c>
      <c r="H2455" s="20" t="s">
        <v>14897</v>
      </c>
      <c r="I2455" s="20" t="s">
        <v>21126</v>
      </c>
      <c r="J2455" s="20" t="s">
        <v>101</v>
      </c>
      <c r="K2455" s="20" t="s">
        <v>14866</v>
      </c>
      <c r="L2455" s="20" t="s">
        <v>21127</v>
      </c>
      <c r="M2455" s="20"/>
      <c r="N2455" s="20" t="s">
        <v>14889</v>
      </c>
      <c r="O2455" s="20" t="s">
        <v>15195</v>
      </c>
      <c r="P2455" s="20" t="s">
        <v>14700</v>
      </c>
      <c r="Q2455" s="20" t="s">
        <v>14788</v>
      </c>
      <c r="R2455" s="20" t="s">
        <v>14788</v>
      </c>
      <c r="S2455" s="20" t="s">
        <v>21128</v>
      </c>
      <c r="T2455" s="20" t="s">
        <v>14709</v>
      </c>
      <c r="U2455" s="20" t="s">
        <v>21225</v>
      </c>
      <c r="V2455" s="20" t="s">
        <v>21226</v>
      </c>
      <c r="W2455" s="20" t="s">
        <v>21227</v>
      </c>
      <c r="X2455" s="20" t="s">
        <v>21228</v>
      </c>
      <c r="Y2455" s="20" t="s">
        <v>68</v>
      </c>
      <c r="Z2455" s="20" t="s">
        <v>21229</v>
      </c>
      <c r="AA2455" s="20" t="s">
        <v>21129</v>
      </c>
      <c r="AB2455" s="20" t="s">
        <v>69</v>
      </c>
      <c r="AC2455" s="20" t="s">
        <v>14884</v>
      </c>
      <c r="AD2455" s="20" t="s">
        <v>69</v>
      </c>
      <c r="AE2455" s="20" t="s">
        <v>21230</v>
      </c>
      <c r="AF2455" s="20" t="s">
        <v>69</v>
      </c>
      <c r="AG2455" s="20" t="s">
        <v>21224</v>
      </c>
      <c r="AH2455" s="20"/>
      <c r="AI2455" s="20" t="s">
        <v>14875</v>
      </c>
      <c r="AJ2455" s="20" t="s">
        <v>14283</v>
      </c>
      <c r="AK2455" s="20" t="s">
        <v>14301</v>
      </c>
      <c r="AL2455" s="20"/>
      <c r="AM2455" s="20" t="s">
        <v>15199</v>
      </c>
      <c r="AN2455" s="20" t="s">
        <v>108</v>
      </c>
      <c r="AO2455" s="20"/>
    </row>
    <row r="2456" spans="1:41" x14ac:dyDescent="0.2">
      <c r="A2456" s="20" t="s">
        <v>4840</v>
      </c>
      <c r="B2456" s="20" t="s">
        <v>21124</v>
      </c>
      <c r="C2456" s="20" t="s">
        <v>21125</v>
      </c>
      <c r="D2456" s="20" t="s">
        <v>419</v>
      </c>
      <c r="E2456" s="20" t="s">
        <v>4842</v>
      </c>
      <c r="F2456" s="20" t="s">
        <v>688</v>
      </c>
      <c r="G2456" s="20" t="s">
        <v>146</v>
      </c>
      <c r="H2456" s="20" t="s">
        <v>14897</v>
      </c>
      <c r="I2456" s="20" t="s">
        <v>21126</v>
      </c>
      <c r="J2456" s="20" t="s">
        <v>101</v>
      </c>
      <c r="K2456" s="20" t="s">
        <v>14866</v>
      </c>
      <c r="L2456" s="20" t="s">
        <v>21127</v>
      </c>
      <c r="M2456" s="20"/>
      <c r="N2456" s="20" t="s">
        <v>14889</v>
      </c>
      <c r="O2456" s="20" t="s">
        <v>14772</v>
      </c>
      <c r="P2456" s="20" t="s">
        <v>14700</v>
      </c>
      <c r="Q2456" s="20"/>
      <c r="R2456" s="20" t="s">
        <v>14788</v>
      </c>
      <c r="S2456" s="20" t="s">
        <v>21137</v>
      </c>
      <c r="T2456" s="20" t="s">
        <v>14704</v>
      </c>
      <c r="U2456" s="20" t="s">
        <v>15585</v>
      </c>
      <c r="V2456" s="20" t="s">
        <v>17181</v>
      </c>
      <c r="W2456" s="20" t="s">
        <v>16479</v>
      </c>
      <c r="X2456" s="20" t="s">
        <v>17181</v>
      </c>
      <c r="Y2456" s="20" t="s">
        <v>68</v>
      </c>
      <c r="Z2456" s="20" t="s">
        <v>15860</v>
      </c>
      <c r="AA2456" s="20" t="s">
        <v>21129</v>
      </c>
      <c r="AB2456" s="20" t="s">
        <v>69</v>
      </c>
      <c r="AC2456" s="20" t="s">
        <v>14884</v>
      </c>
      <c r="AD2456" s="20" t="s">
        <v>69</v>
      </c>
      <c r="AE2456" s="20" t="s">
        <v>21231</v>
      </c>
      <c r="AF2456" s="20" t="s">
        <v>69</v>
      </c>
      <c r="AG2456" s="20" t="s">
        <v>21232</v>
      </c>
      <c r="AH2456" s="20"/>
      <c r="AI2456" s="20" t="s">
        <v>14875</v>
      </c>
      <c r="AJ2456" s="20" t="s">
        <v>14283</v>
      </c>
      <c r="AK2456" s="20" t="s">
        <v>14240</v>
      </c>
      <c r="AL2456" s="20"/>
      <c r="AM2456" s="20" t="s">
        <v>14910</v>
      </c>
      <c r="AN2456" s="20" t="s">
        <v>108</v>
      </c>
      <c r="AO2456" s="20"/>
    </row>
    <row r="2457" spans="1:41" x14ac:dyDescent="0.2">
      <c r="A2457" s="20" t="s">
        <v>4840</v>
      </c>
      <c r="B2457" s="20" t="s">
        <v>21124</v>
      </c>
      <c r="C2457" s="20" t="s">
        <v>21125</v>
      </c>
      <c r="D2457" s="20" t="s">
        <v>419</v>
      </c>
      <c r="E2457" s="20" t="s">
        <v>4842</v>
      </c>
      <c r="F2457" s="20" t="s">
        <v>688</v>
      </c>
      <c r="G2457" s="20" t="s">
        <v>146</v>
      </c>
      <c r="H2457" s="20" t="s">
        <v>14897</v>
      </c>
      <c r="I2457" s="20" t="s">
        <v>21126</v>
      </c>
      <c r="J2457" s="20" t="s">
        <v>101</v>
      </c>
      <c r="K2457" s="20" t="s">
        <v>14866</v>
      </c>
      <c r="L2457" s="20" t="s">
        <v>21127</v>
      </c>
      <c r="M2457" s="20"/>
      <c r="N2457" s="20" t="s">
        <v>14889</v>
      </c>
      <c r="O2457" s="20" t="s">
        <v>14772</v>
      </c>
      <c r="P2457" s="20" t="s">
        <v>14700</v>
      </c>
      <c r="Q2457" s="20"/>
      <c r="R2457" s="20" t="s">
        <v>14788</v>
      </c>
      <c r="S2457" s="20" t="s">
        <v>21137</v>
      </c>
      <c r="T2457" s="20" t="s">
        <v>14709</v>
      </c>
      <c r="U2457" s="20" t="s">
        <v>21225</v>
      </c>
      <c r="V2457" s="20" t="s">
        <v>21233</v>
      </c>
      <c r="W2457" s="20" t="s">
        <v>21227</v>
      </c>
      <c r="X2457" s="20" t="s">
        <v>21234</v>
      </c>
      <c r="Y2457" s="20" t="s">
        <v>68</v>
      </c>
      <c r="Z2457" s="20" t="s">
        <v>21235</v>
      </c>
      <c r="AA2457" s="20" t="s">
        <v>21129</v>
      </c>
      <c r="AB2457" s="20" t="s">
        <v>69</v>
      </c>
      <c r="AC2457" s="20" t="s">
        <v>14884</v>
      </c>
      <c r="AD2457" s="20" t="s">
        <v>69</v>
      </c>
      <c r="AE2457" s="20" t="s">
        <v>21236</v>
      </c>
      <c r="AF2457" s="20" t="s">
        <v>69</v>
      </c>
      <c r="AG2457" s="20" t="s">
        <v>21232</v>
      </c>
      <c r="AH2457" s="20"/>
      <c r="AI2457" s="20" t="s">
        <v>14875</v>
      </c>
      <c r="AJ2457" s="20" t="s">
        <v>14283</v>
      </c>
      <c r="AK2457" s="20" t="s">
        <v>14240</v>
      </c>
      <c r="AL2457" s="20"/>
      <c r="AM2457" s="20" t="s">
        <v>14910</v>
      </c>
      <c r="AN2457" s="20" t="s">
        <v>108</v>
      </c>
      <c r="AO2457" s="20"/>
    </row>
    <row r="2458" spans="1:41" x14ac:dyDescent="0.2">
      <c r="A2458" s="20" t="s">
        <v>4840</v>
      </c>
      <c r="B2458" s="20" t="s">
        <v>21124</v>
      </c>
      <c r="C2458" s="20" t="s">
        <v>21125</v>
      </c>
      <c r="D2458" s="20" t="s">
        <v>419</v>
      </c>
      <c r="E2458" s="20" t="s">
        <v>4842</v>
      </c>
      <c r="F2458" s="20" t="s">
        <v>688</v>
      </c>
      <c r="G2458" s="20" t="s">
        <v>146</v>
      </c>
      <c r="H2458" s="20" t="s">
        <v>14897</v>
      </c>
      <c r="I2458" s="20" t="s">
        <v>21126</v>
      </c>
      <c r="J2458" s="20" t="s">
        <v>101</v>
      </c>
      <c r="K2458" s="20" t="s">
        <v>14866</v>
      </c>
      <c r="L2458" s="20" t="s">
        <v>21127</v>
      </c>
      <c r="M2458" s="20"/>
      <c r="N2458" s="20" t="s">
        <v>110</v>
      </c>
      <c r="O2458" s="20" t="s">
        <v>15195</v>
      </c>
      <c r="P2458" s="20" t="s">
        <v>14700</v>
      </c>
      <c r="Q2458" s="20" t="s">
        <v>14788</v>
      </c>
      <c r="R2458" s="20" t="s">
        <v>14788</v>
      </c>
      <c r="S2458" s="20" t="s">
        <v>21128</v>
      </c>
      <c r="T2458" s="20" t="s">
        <v>14704</v>
      </c>
      <c r="U2458" s="20" t="s">
        <v>14892</v>
      </c>
      <c r="V2458" s="20" t="s">
        <v>17181</v>
      </c>
      <c r="W2458" s="20" t="s">
        <v>15659</v>
      </c>
      <c r="X2458" s="20" t="s">
        <v>18111</v>
      </c>
      <c r="Y2458" s="20" t="s">
        <v>68</v>
      </c>
      <c r="Z2458" s="20" t="s">
        <v>16582</v>
      </c>
      <c r="AA2458" s="20" t="s">
        <v>21129</v>
      </c>
      <c r="AB2458" s="20" t="s">
        <v>69</v>
      </c>
      <c r="AC2458" s="20" t="s">
        <v>14884</v>
      </c>
      <c r="AD2458" s="20" t="s">
        <v>69</v>
      </c>
      <c r="AE2458" s="20" t="s">
        <v>21237</v>
      </c>
      <c r="AF2458" s="20" t="s">
        <v>69</v>
      </c>
      <c r="AG2458" s="20" t="s">
        <v>21238</v>
      </c>
      <c r="AH2458" s="20"/>
      <c r="AI2458" s="20" t="s">
        <v>14875</v>
      </c>
      <c r="AJ2458" s="20" t="s">
        <v>14283</v>
      </c>
      <c r="AK2458" s="20" t="s">
        <v>14301</v>
      </c>
      <c r="AL2458" s="20"/>
      <c r="AM2458" s="20" t="s">
        <v>15199</v>
      </c>
      <c r="AN2458" s="20" t="s">
        <v>108</v>
      </c>
      <c r="AO2458" s="20"/>
    </row>
    <row r="2459" spans="1:41" x14ac:dyDescent="0.2">
      <c r="A2459" s="20" t="s">
        <v>4840</v>
      </c>
      <c r="B2459" s="20" t="s">
        <v>21124</v>
      </c>
      <c r="C2459" s="20" t="s">
        <v>21125</v>
      </c>
      <c r="D2459" s="20" t="s">
        <v>419</v>
      </c>
      <c r="E2459" s="20" t="s">
        <v>4842</v>
      </c>
      <c r="F2459" s="20" t="s">
        <v>688</v>
      </c>
      <c r="G2459" s="20" t="s">
        <v>146</v>
      </c>
      <c r="H2459" s="20" t="s">
        <v>14897</v>
      </c>
      <c r="I2459" s="20" t="s">
        <v>21126</v>
      </c>
      <c r="J2459" s="20" t="s">
        <v>101</v>
      </c>
      <c r="K2459" s="20" t="s">
        <v>14866</v>
      </c>
      <c r="L2459" s="20" t="s">
        <v>21127</v>
      </c>
      <c r="M2459" s="20"/>
      <c r="N2459" s="20" t="s">
        <v>110</v>
      </c>
      <c r="O2459" s="20" t="s">
        <v>15195</v>
      </c>
      <c r="P2459" s="20" t="s">
        <v>14700</v>
      </c>
      <c r="Q2459" s="20" t="s">
        <v>14788</v>
      </c>
      <c r="R2459" s="20" t="s">
        <v>14788</v>
      </c>
      <c r="S2459" s="20" t="s">
        <v>21128</v>
      </c>
      <c r="T2459" s="20" t="s">
        <v>14709</v>
      </c>
      <c r="U2459" s="20" t="s">
        <v>21239</v>
      </c>
      <c r="V2459" s="20" t="s">
        <v>21240</v>
      </c>
      <c r="W2459" s="20" t="s">
        <v>19238</v>
      </c>
      <c r="X2459" s="20" t="s">
        <v>21241</v>
      </c>
      <c r="Y2459" s="20" t="s">
        <v>68</v>
      </c>
      <c r="Z2459" s="20" t="s">
        <v>21242</v>
      </c>
      <c r="AA2459" s="20" t="s">
        <v>21129</v>
      </c>
      <c r="AB2459" s="20" t="s">
        <v>69</v>
      </c>
      <c r="AC2459" s="20" t="s">
        <v>14884</v>
      </c>
      <c r="AD2459" s="20" t="s">
        <v>69</v>
      </c>
      <c r="AE2459" s="20" t="s">
        <v>21243</v>
      </c>
      <c r="AF2459" s="20" t="s">
        <v>69</v>
      </c>
      <c r="AG2459" s="20" t="s">
        <v>21238</v>
      </c>
      <c r="AH2459" s="20"/>
      <c r="AI2459" s="20" t="s">
        <v>14875</v>
      </c>
      <c r="AJ2459" s="20" t="s">
        <v>14283</v>
      </c>
      <c r="AK2459" s="20" t="s">
        <v>14301</v>
      </c>
      <c r="AL2459" s="20"/>
      <c r="AM2459" s="20" t="s">
        <v>15199</v>
      </c>
      <c r="AN2459" s="20" t="s">
        <v>108</v>
      </c>
      <c r="AO2459" s="20"/>
    </row>
    <row r="2460" spans="1:41" x14ac:dyDescent="0.2">
      <c r="A2460" s="20" t="s">
        <v>4840</v>
      </c>
      <c r="B2460" s="20" t="s">
        <v>21124</v>
      </c>
      <c r="C2460" s="20" t="s">
        <v>21125</v>
      </c>
      <c r="D2460" s="20" t="s">
        <v>419</v>
      </c>
      <c r="E2460" s="20" t="s">
        <v>4842</v>
      </c>
      <c r="F2460" s="20" t="s">
        <v>688</v>
      </c>
      <c r="G2460" s="20" t="s">
        <v>146</v>
      </c>
      <c r="H2460" s="20" t="s">
        <v>14897</v>
      </c>
      <c r="I2460" s="20" t="s">
        <v>21126</v>
      </c>
      <c r="J2460" s="20" t="s">
        <v>101</v>
      </c>
      <c r="K2460" s="20" t="s">
        <v>14866</v>
      </c>
      <c r="L2460" s="20" t="s">
        <v>21127</v>
      </c>
      <c r="M2460" s="20"/>
      <c r="N2460" s="20" t="s">
        <v>110</v>
      </c>
      <c r="O2460" s="20" t="s">
        <v>14772</v>
      </c>
      <c r="P2460" s="20" t="s">
        <v>14700</v>
      </c>
      <c r="Q2460" s="20"/>
      <c r="R2460" s="20" t="s">
        <v>14788</v>
      </c>
      <c r="S2460" s="20" t="s">
        <v>21137</v>
      </c>
      <c r="T2460" s="20" t="s">
        <v>14704</v>
      </c>
      <c r="U2460" s="20" t="s">
        <v>14892</v>
      </c>
      <c r="V2460" s="20" t="s">
        <v>15640</v>
      </c>
      <c r="W2460" s="20" t="s">
        <v>15659</v>
      </c>
      <c r="X2460" s="20" t="s">
        <v>17005</v>
      </c>
      <c r="Y2460" s="20" t="s">
        <v>68</v>
      </c>
      <c r="Z2460" s="20" t="s">
        <v>15886</v>
      </c>
      <c r="AA2460" s="20" t="s">
        <v>21129</v>
      </c>
      <c r="AB2460" s="20" t="s">
        <v>69</v>
      </c>
      <c r="AC2460" s="20" t="s">
        <v>14884</v>
      </c>
      <c r="AD2460" s="20" t="s">
        <v>69</v>
      </c>
      <c r="AE2460" s="20" t="s">
        <v>21244</v>
      </c>
      <c r="AF2460" s="20" t="s">
        <v>69</v>
      </c>
      <c r="AG2460" s="20" t="s">
        <v>21245</v>
      </c>
      <c r="AH2460" s="20"/>
      <c r="AI2460" s="20" t="s">
        <v>14875</v>
      </c>
      <c r="AJ2460" s="20" t="s">
        <v>14283</v>
      </c>
      <c r="AK2460" s="20" t="s">
        <v>14240</v>
      </c>
      <c r="AL2460" s="20"/>
      <c r="AM2460" s="20" t="s">
        <v>14910</v>
      </c>
      <c r="AN2460" s="20" t="s">
        <v>108</v>
      </c>
      <c r="AO2460" s="20"/>
    </row>
    <row r="2461" spans="1:41" x14ac:dyDescent="0.2">
      <c r="A2461" s="20" t="s">
        <v>4840</v>
      </c>
      <c r="B2461" s="20" t="s">
        <v>21124</v>
      </c>
      <c r="C2461" s="20" t="s">
        <v>21125</v>
      </c>
      <c r="D2461" s="20" t="s">
        <v>419</v>
      </c>
      <c r="E2461" s="20" t="s">
        <v>4842</v>
      </c>
      <c r="F2461" s="20" t="s">
        <v>688</v>
      </c>
      <c r="G2461" s="20" t="s">
        <v>146</v>
      </c>
      <c r="H2461" s="20" t="s">
        <v>14897</v>
      </c>
      <c r="I2461" s="20" t="s">
        <v>21126</v>
      </c>
      <c r="J2461" s="20" t="s">
        <v>101</v>
      </c>
      <c r="K2461" s="20" t="s">
        <v>14866</v>
      </c>
      <c r="L2461" s="20" t="s">
        <v>21127</v>
      </c>
      <c r="M2461" s="20"/>
      <c r="N2461" s="20" t="s">
        <v>110</v>
      </c>
      <c r="O2461" s="20" t="s">
        <v>14772</v>
      </c>
      <c r="P2461" s="20" t="s">
        <v>14700</v>
      </c>
      <c r="Q2461" s="20"/>
      <c r="R2461" s="20" t="s">
        <v>14788</v>
      </c>
      <c r="S2461" s="20" t="s">
        <v>21137</v>
      </c>
      <c r="T2461" s="20" t="s">
        <v>14709</v>
      </c>
      <c r="U2461" s="20" t="s">
        <v>21239</v>
      </c>
      <c r="V2461" s="20" t="s">
        <v>21246</v>
      </c>
      <c r="W2461" s="20" t="s">
        <v>19238</v>
      </c>
      <c r="X2461" s="20" t="s">
        <v>21247</v>
      </c>
      <c r="Y2461" s="20" t="s">
        <v>68</v>
      </c>
      <c r="Z2461" s="20" t="s">
        <v>21248</v>
      </c>
      <c r="AA2461" s="20" t="s">
        <v>21129</v>
      </c>
      <c r="AB2461" s="20" t="s">
        <v>69</v>
      </c>
      <c r="AC2461" s="20" t="s">
        <v>14884</v>
      </c>
      <c r="AD2461" s="20" t="s">
        <v>69</v>
      </c>
      <c r="AE2461" s="20" t="s">
        <v>21249</v>
      </c>
      <c r="AF2461" s="20" t="s">
        <v>69</v>
      </c>
      <c r="AG2461" s="20" t="s">
        <v>21245</v>
      </c>
      <c r="AH2461" s="20"/>
      <c r="AI2461" s="20" t="s">
        <v>14875</v>
      </c>
      <c r="AJ2461" s="20" t="s">
        <v>14283</v>
      </c>
      <c r="AK2461" s="20" t="s">
        <v>14240</v>
      </c>
      <c r="AL2461" s="20"/>
      <c r="AM2461" s="20" t="s">
        <v>14910</v>
      </c>
      <c r="AN2461" s="20" t="s">
        <v>108</v>
      </c>
      <c r="AO2461" s="20"/>
    </row>
    <row r="2462" spans="1:41" x14ac:dyDescent="0.2">
      <c r="A2462" s="20" t="s">
        <v>5262</v>
      </c>
      <c r="B2462" s="20" t="s">
        <v>21250</v>
      </c>
      <c r="C2462" s="20" t="s">
        <v>21251</v>
      </c>
      <c r="D2462" s="20" t="s">
        <v>571</v>
      </c>
      <c r="E2462" s="20" t="s">
        <v>5264</v>
      </c>
      <c r="F2462" s="20" t="s">
        <v>562</v>
      </c>
      <c r="G2462" s="20" t="s">
        <v>21252</v>
      </c>
      <c r="H2462" s="20" t="s">
        <v>15216</v>
      </c>
      <c r="I2462" s="20" t="s">
        <v>21253</v>
      </c>
      <c r="J2462" s="20" t="s">
        <v>101</v>
      </c>
      <c r="K2462" s="20" t="s">
        <v>14866</v>
      </c>
      <c r="L2462" s="20" t="s">
        <v>21254</v>
      </c>
      <c r="M2462" s="20"/>
      <c r="N2462" s="20" t="s">
        <v>14742</v>
      </c>
      <c r="O2462" s="20" t="s">
        <v>14761</v>
      </c>
      <c r="P2462" s="20" t="s">
        <v>14700</v>
      </c>
      <c r="Q2462" s="20" t="s">
        <v>17746</v>
      </c>
      <c r="R2462" s="20"/>
      <c r="S2462" s="20" t="s">
        <v>21255</v>
      </c>
      <c r="T2462" s="20" t="s">
        <v>14704</v>
      </c>
      <c r="U2462" s="20" t="s">
        <v>16856</v>
      </c>
      <c r="V2462" s="20" t="s">
        <v>15209</v>
      </c>
      <c r="W2462" s="20"/>
      <c r="X2462" s="20"/>
      <c r="Y2462" s="20" t="s">
        <v>69</v>
      </c>
      <c r="Z2462" s="20"/>
      <c r="AA2462" s="20" t="s">
        <v>15484</v>
      </c>
      <c r="AB2462" s="20" t="s">
        <v>69</v>
      </c>
      <c r="AC2462" s="20" t="s">
        <v>68</v>
      </c>
      <c r="AD2462" s="20" t="s">
        <v>14884</v>
      </c>
      <c r="AE2462" s="20" t="s">
        <v>21256</v>
      </c>
      <c r="AF2462" s="20" t="s">
        <v>69</v>
      </c>
      <c r="AG2462" s="20" t="s">
        <v>21257</v>
      </c>
      <c r="AH2462" s="20"/>
      <c r="AI2462" s="20" t="s">
        <v>14887</v>
      </c>
      <c r="AJ2462" s="20" t="s">
        <v>14283</v>
      </c>
      <c r="AK2462" s="20"/>
      <c r="AL2462" s="20"/>
      <c r="AM2462" s="20" t="s">
        <v>16313</v>
      </c>
      <c r="AN2462" s="20" t="s">
        <v>105</v>
      </c>
      <c r="AO2462" s="20"/>
    </row>
    <row r="2463" spans="1:41" x14ac:dyDescent="0.2">
      <c r="A2463" s="20" t="s">
        <v>5262</v>
      </c>
      <c r="B2463" s="20" t="s">
        <v>21250</v>
      </c>
      <c r="C2463" s="20" t="s">
        <v>21251</v>
      </c>
      <c r="D2463" s="20" t="s">
        <v>571</v>
      </c>
      <c r="E2463" s="20" t="s">
        <v>5264</v>
      </c>
      <c r="F2463" s="20" t="s">
        <v>562</v>
      </c>
      <c r="G2463" s="20" t="s">
        <v>21252</v>
      </c>
      <c r="H2463" s="20" t="s">
        <v>15216</v>
      </c>
      <c r="I2463" s="20" t="s">
        <v>21253</v>
      </c>
      <c r="J2463" s="20" t="s">
        <v>101</v>
      </c>
      <c r="K2463" s="20" t="s">
        <v>14866</v>
      </c>
      <c r="L2463" s="20" t="s">
        <v>21254</v>
      </c>
      <c r="M2463" s="20"/>
      <c r="N2463" s="20" t="s">
        <v>14742</v>
      </c>
      <c r="O2463" s="20" t="s">
        <v>14761</v>
      </c>
      <c r="P2463" s="20" t="s">
        <v>14700</v>
      </c>
      <c r="Q2463" s="20" t="s">
        <v>17350</v>
      </c>
      <c r="R2463" s="20"/>
      <c r="S2463" s="20" t="s">
        <v>21255</v>
      </c>
      <c r="T2463" s="20" t="s">
        <v>14704</v>
      </c>
      <c r="U2463" s="20" t="s">
        <v>16856</v>
      </c>
      <c r="V2463" s="20" t="s">
        <v>18654</v>
      </c>
      <c r="W2463" s="20"/>
      <c r="X2463" s="20"/>
      <c r="Y2463" s="20" t="s">
        <v>69</v>
      </c>
      <c r="Z2463" s="20"/>
      <c r="AA2463" s="20" t="s">
        <v>15484</v>
      </c>
      <c r="AB2463" s="20" t="s">
        <v>69</v>
      </c>
      <c r="AC2463" s="20" t="s">
        <v>68</v>
      </c>
      <c r="AD2463" s="20" t="s">
        <v>14884</v>
      </c>
      <c r="AE2463" s="20" t="s">
        <v>21256</v>
      </c>
      <c r="AF2463" s="20" t="s">
        <v>69</v>
      </c>
      <c r="AG2463" s="20" t="s">
        <v>21258</v>
      </c>
      <c r="AH2463" s="20"/>
      <c r="AI2463" s="20" t="s">
        <v>14887</v>
      </c>
      <c r="AJ2463" s="20" t="s">
        <v>14283</v>
      </c>
      <c r="AK2463" s="20"/>
      <c r="AL2463" s="20"/>
      <c r="AM2463" s="20" t="s">
        <v>16313</v>
      </c>
      <c r="AN2463" s="20" t="s">
        <v>105</v>
      </c>
      <c r="AO2463" s="20"/>
    </row>
    <row r="2464" spans="1:41" x14ac:dyDescent="0.2">
      <c r="A2464" s="20" t="s">
        <v>5262</v>
      </c>
      <c r="B2464" s="20" t="s">
        <v>21250</v>
      </c>
      <c r="C2464" s="20" t="s">
        <v>21251</v>
      </c>
      <c r="D2464" s="20" t="s">
        <v>571</v>
      </c>
      <c r="E2464" s="20" t="s">
        <v>5264</v>
      </c>
      <c r="F2464" s="20" t="s">
        <v>562</v>
      </c>
      <c r="G2464" s="20" t="s">
        <v>21252</v>
      </c>
      <c r="H2464" s="20" t="s">
        <v>15216</v>
      </c>
      <c r="I2464" s="20" t="s">
        <v>21253</v>
      </c>
      <c r="J2464" s="20" t="s">
        <v>101</v>
      </c>
      <c r="K2464" s="20" t="s">
        <v>14866</v>
      </c>
      <c r="L2464" s="20" t="s">
        <v>21254</v>
      </c>
      <c r="M2464" s="20"/>
      <c r="N2464" s="20" t="s">
        <v>14742</v>
      </c>
      <c r="O2464" s="20" t="s">
        <v>14761</v>
      </c>
      <c r="P2464" s="20" t="s">
        <v>14700</v>
      </c>
      <c r="Q2464" s="20" t="s">
        <v>21259</v>
      </c>
      <c r="R2464" s="20"/>
      <c r="S2464" s="20" t="s">
        <v>21255</v>
      </c>
      <c r="T2464" s="20" t="s">
        <v>14704</v>
      </c>
      <c r="U2464" s="20" t="s">
        <v>16856</v>
      </c>
      <c r="V2464" s="20" t="s">
        <v>15219</v>
      </c>
      <c r="W2464" s="20"/>
      <c r="X2464" s="20"/>
      <c r="Y2464" s="20" t="s">
        <v>69</v>
      </c>
      <c r="Z2464" s="20"/>
      <c r="AA2464" s="20" t="s">
        <v>15484</v>
      </c>
      <c r="AB2464" s="20" t="s">
        <v>69</v>
      </c>
      <c r="AC2464" s="20" t="s">
        <v>68</v>
      </c>
      <c r="AD2464" s="20" t="s">
        <v>14884</v>
      </c>
      <c r="AE2464" s="20" t="s">
        <v>21256</v>
      </c>
      <c r="AF2464" s="20" t="s">
        <v>68</v>
      </c>
      <c r="AG2464" s="20" t="s">
        <v>21260</v>
      </c>
      <c r="AH2464" s="20"/>
      <c r="AI2464" s="20" t="s">
        <v>14887</v>
      </c>
      <c r="AJ2464" s="20" t="s">
        <v>14283</v>
      </c>
      <c r="AK2464" s="20"/>
      <c r="AL2464" s="20"/>
      <c r="AM2464" s="20" t="s">
        <v>16313</v>
      </c>
      <c r="AN2464" s="20" t="s">
        <v>105</v>
      </c>
      <c r="AO2464" s="20"/>
    </row>
    <row r="2465" spans="1:41" x14ac:dyDescent="0.2">
      <c r="A2465" s="20" t="s">
        <v>5262</v>
      </c>
      <c r="B2465" s="20" t="s">
        <v>21250</v>
      </c>
      <c r="C2465" s="20" t="s">
        <v>21251</v>
      </c>
      <c r="D2465" s="20" t="s">
        <v>571</v>
      </c>
      <c r="E2465" s="20" t="s">
        <v>5264</v>
      </c>
      <c r="F2465" s="20" t="s">
        <v>562</v>
      </c>
      <c r="G2465" s="20" t="s">
        <v>21252</v>
      </c>
      <c r="H2465" s="20" t="s">
        <v>15216</v>
      </c>
      <c r="I2465" s="20" t="s">
        <v>21253</v>
      </c>
      <c r="J2465" s="20" t="s">
        <v>101</v>
      </c>
      <c r="K2465" s="20" t="s">
        <v>14866</v>
      </c>
      <c r="L2465" s="20" t="s">
        <v>21254</v>
      </c>
      <c r="M2465" s="20"/>
      <c r="N2465" s="20" t="s">
        <v>14698</v>
      </c>
      <c r="O2465" s="20" t="s">
        <v>14761</v>
      </c>
      <c r="P2465" s="20" t="s">
        <v>14700</v>
      </c>
      <c r="Q2465" s="20" t="s">
        <v>17746</v>
      </c>
      <c r="R2465" s="20"/>
      <c r="S2465" s="20" t="s">
        <v>21255</v>
      </c>
      <c r="T2465" s="20" t="s">
        <v>14704</v>
      </c>
      <c r="U2465" s="20" t="s">
        <v>16856</v>
      </c>
      <c r="V2465" s="20" t="s">
        <v>15209</v>
      </c>
      <c r="W2465" s="20"/>
      <c r="X2465" s="20"/>
      <c r="Y2465" s="20" t="s">
        <v>69</v>
      </c>
      <c r="Z2465" s="20"/>
      <c r="AA2465" s="20" t="s">
        <v>15484</v>
      </c>
      <c r="AB2465" s="20" t="s">
        <v>69</v>
      </c>
      <c r="AC2465" s="20" t="s">
        <v>68</v>
      </c>
      <c r="AD2465" s="20" t="s">
        <v>14884</v>
      </c>
      <c r="AE2465" s="20" t="s">
        <v>21261</v>
      </c>
      <c r="AF2465" s="20" t="s">
        <v>69</v>
      </c>
      <c r="AG2465" s="20" t="s">
        <v>21262</v>
      </c>
      <c r="AH2465" s="20"/>
      <c r="AI2465" s="20" t="s">
        <v>14887</v>
      </c>
      <c r="AJ2465" s="20" t="s">
        <v>14283</v>
      </c>
      <c r="AK2465" s="20"/>
      <c r="AL2465" s="20"/>
      <c r="AM2465" s="20" t="s">
        <v>16313</v>
      </c>
      <c r="AN2465" s="20" t="s">
        <v>105</v>
      </c>
      <c r="AO2465" s="20"/>
    </row>
    <row r="2466" spans="1:41" x14ac:dyDescent="0.2">
      <c r="A2466" s="20" t="s">
        <v>5262</v>
      </c>
      <c r="B2466" s="20" t="s">
        <v>21250</v>
      </c>
      <c r="C2466" s="20" t="s">
        <v>21251</v>
      </c>
      <c r="D2466" s="20" t="s">
        <v>571</v>
      </c>
      <c r="E2466" s="20" t="s">
        <v>5264</v>
      </c>
      <c r="F2466" s="20" t="s">
        <v>562</v>
      </c>
      <c r="G2466" s="20" t="s">
        <v>21252</v>
      </c>
      <c r="H2466" s="20" t="s">
        <v>15216</v>
      </c>
      <c r="I2466" s="20" t="s">
        <v>21253</v>
      </c>
      <c r="J2466" s="20" t="s">
        <v>101</v>
      </c>
      <c r="K2466" s="20" t="s">
        <v>14866</v>
      </c>
      <c r="L2466" s="20" t="s">
        <v>21254</v>
      </c>
      <c r="M2466" s="20"/>
      <c r="N2466" s="20" t="s">
        <v>14698</v>
      </c>
      <c r="O2466" s="20" t="s">
        <v>14761</v>
      </c>
      <c r="P2466" s="20" t="s">
        <v>14700</v>
      </c>
      <c r="Q2466" s="20" t="s">
        <v>17350</v>
      </c>
      <c r="R2466" s="20"/>
      <c r="S2466" s="20" t="s">
        <v>21255</v>
      </c>
      <c r="T2466" s="20" t="s">
        <v>14704</v>
      </c>
      <c r="U2466" s="20" t="s">
        <v>16856</v>
      </c>
      <c r="V2466" s="20" t="s">
        <v>18654</v>
      </c>
      <c r="W2466" s="20"/>
      <c r="X2466" s="20"/>
      <c r="Y2466" s="20" t="s">
        <v>69</v>
      </c>
      <c r="Z2466" s="20"/>
      <c r="AA2466" s="20" t="s">
        <v>15484</v>
      </c>
      <c r="AB2466" s="20" t="s">
        <v>69</v>
      </c>
      <c r="AC2466" s="20" t="s">
        <v>68</v>
      </c>
      <c r="AD2466" s="20" t="s">
        <v>14884</v>
      </c>
      <c r="AE2466" s="20" t="s">
        <v>21261</v>
      </c>
      <c r="AF2466" s="20" t="s">
        <v>69</v>
      </c>
      <c r="AG2466" s="20" t="s">
        <v>21263</v>
      </c>
      <c r="AH2466" s="20"/>
      <c r="AI2466" s="20" t="s">
        <v>14887</v>
      </c>
      <c r="AJ2466" s="20" t="s">
        <v>14283</v>
      </c>
      <c r="AK2466" s="20"/>
      <c r="AL2466" s="20"/>
      <c r="AM2466" s="20" t="s">
        <v>16313</v>
      </c>
      <c r="AN2466" s="20" t="s">
        <v>105</v>
      </c>
      <c r="AO2466" s="20"/>
    </row>
    <row r="2467" spans="1:41" x14ac:dyDescent="0.2">
      <c r="A2467" s="20" t="s">
        <v>5262</v>
      </c>
      <c r="B2467" s="20" t="s">
        <v>21250</v>
      </c>
      <c r="C2467" s="20" t="s">
        <v>21251</v>
      </c>
      <c r="D2467" s="20" t="s">
        <v>571</v>
      </c>
      <c r="E2467" s="20" t="s">
        <v>5264</v>
      </c>
      <c r="F2467" s="20" t="s">
        <v>562</v>
      </c>
      <c r="G2467" s="20" t="s">
        <v>21252</v>
      </c>
      <c r="H2467" s="20" t="s">
        <v>15216</v>
      </c>
      <c r="I2467" s="20" t="s">
        <v>21253</v>
      </c>
      <c r="J2467" s="20" t="s">
        <v>101</v>
      </c>
      <c r="K2467" s="20" t="s">
        <v>14866</v>
      </c>
      <c r="L2467" s="20" t="s">
        <v>21254</v>
      </c>
      <c r="M2467" s="20"/>
      <c r="N2467" s="20" t="s">
        <v>14698</v>
      </c>
      <c r="O2467" s="20" t="s">
        <v>14761</v>
      </c>
      <c r="P2467" s="20" t="s">
        <v>14700</v>
      </c>
      <c r="Q2467" s="20" t="s">
        <v>21259</v>
      </c>
      <c r="R2467" s="20"/>
      <c r="S2467" s="20" t="s">
        <v>21255</v>
      </c>
      <c r="T2467" s="20" t="s">
        <v>14704</v>
      </c>
      <c r="U2467" s="20" t="s">
        <v>16856</v>
      </c>
      <c r="V2467" s="20" t="s">
        <v>15219</v>
      </c>
      <c r="W2467" s="20"/>
      <c r="X2467" s="20"/>
      <c r="Y2467" s="20" t="s">
        <v>69</v>
      </c>
      <c r="Z2467" s="20"/>
      <c r="AA2467" s="20" t="s">
        <v>15484</v>
      </c>
      <c r="AB2467" s="20" t="s">
        <v>69</v>
      </c>
      <c r="AC2467" s="20" t="s">
        <v>68</v>
      </c>
      <c r="AD2467" s="20" t="s">
        <v>14884</v>
      </c>
      <c r="AE2467" s="20" t="s">
        <v>21261</v>
      </c>
      <c r="AF2467" s="20" t="s">
        <v>68</v>
      </c>
      <c r="AG2467" s="20" t="s">
        <v>21264</v>
      </c>
      <c r="AH2467" s="20"/>
      <c r="AI2467" s="20" t="s">
        <v>14887</v>
      </c>
      <c r="AJ2467" s="20" t="s">
        <v>14283</v>
      </c>
      <c r="AK2467" s="20"/>
      <c r="AL2467" s="20"/>
      <c r="AM2467" s="20" t="s">
        <v>16313</v>
      </c>
      <c r="AN2467" s="20" t="s">
        <v>105</v>
      </c>
      <c r="AO2467" s="20"/>
    </row>
    <row r="2468" spans="1:41" x14ac:dyDescent="0.2">
      <c r="A2468" s="20" t="s">
        <v>5262</v>
      </c>
      <c r="B2468" s="20" t="s">
        <v>21250</v>
      </c>
      <c r="C2468" s="20" t="s">
        <v>21251</v>
      </c>
      <c r="D2468" s="20" t="s">
        <v>571</v>
      </c>
      <c r="E2468" s="20" t="s">
        <v>5264</v>
      </c>
      <c r="F2468" s="20" t="s">
        <v>562</v>
      </c>
      <c r="G2468" s="20" t="s">
        <v>21252</v>
      </c>
      <c r="H2468" s="20" t="s">
        <v>15216</v>
      </c>
      <c r="I2468" s="20" t="s">
        <v>21253</v>
      </c>
      <c r="J2468" s="20" t="s">
        <v>101</v>
      </c>
      <c r="K2468" s="20" t="s">
        <v>14866</v>
      </c>
      <c r="L2468" s="20" t="s">
        <v>21254</v>
      </c>
      <c r="M2468" s="20"/>
      <c r="N2468" s="20" t="s">
        <v>110</v>
      </c>
      <c r="O2468" s="20" t="s">
        <v>14761</v>
      </c>
      <c r="P2468" s="20" t="s">
        <v>14700</v>
      </c>
      <c r="Q2468" s="20" t="s">
        <v>17746</v>
      </c>
      <c r="R2468" s="20"/>
      <c r="S2468" s="20" t="s">
        <v>21255</v>
      </c>
      <c r="T2468" s="20" t="s">
        <v>14704</v>
      </c>
      <c r="U2468" s="20" t="s">
        <v>17961</v>
      </c>
      <c r="V2468" s="20" t="s">
        <v>21265</v>
      </c>
      <c r="W2468" s="20"/>
      <c r="X2468" s="20"/>
      <c r="Y2468" s="20" t="s">
        <v>69</v>
      </c>
      <c r="Z2468" s="20"/>
      <c r="AA2468" s="20" t="s">
        <v>15484</v>
      </c>
      <c r="AB2468" s="20" t="s">
        <v>69</v>
      </c>
      <c r="AC2468" s="20" t="s">
        <v>68</v>
      </c>
      <c r="AD2468" s="20" t="s">
        <v>14884</v>
      </c>
      <c r="AE2468" s="20" t="s">
        <v>21266</v>
      </c>
      <c r="AF2468" s="20" t="s">
        <v>69</v>
      </c>
      <c r="AG2468" s="20" t="s">
        <v>21267</v>
      </c>
      <c r="AH2468" s="20"/>
      <c r="AI2468" s="20" t="s">
        <v>14887</v>
      </c>
      <c r="AJ2468" s="20" t="s">
        <v>14283</v>
      </c>
      <c r="AK2468" s="20"/>
      <c r="AL2468" s="20"/>
      <c r="AM2468" s="20" t="s">
        <v>16313</v>
      </c>
      <c r="AN2468" s="20" t="s">
        <v>105</v>
      </c>
      <c r="AO2468" s="20"/>
    </row>
    <row r="2469" spans="1:41" x14ac:dyDescent="0.2">
      <c r="A2469" s="20" t="s">
        <v>5262</v>
      </c>
      <c r="B2469" s="20" t="s">
        <v>21250</v>
      </c>
      <c r="C2469" s="20" t="s">
        <v>21251</v>
      </c>
      <c r="D2469" s="20" t="s">
        <v>571</v>
      </c>
      <c r="E2469" s="20" t="s">
        <v>5264</v>
      </c>
      <c r="F2469" s="20" t="s">
        <v>562</v>
      </c>
      <c r="G2469" s="20" t="s">
        <v>21252</v>
      </c>
      <c r="H2469" s="20" t="s">
        <v>15216</v>
      </c>
      <c r="I2469" s="20" t="s">
        <v>21253</v>
      </c>
      <c r="J2469" s="20" t="s">
        <v>101</v>
      </c>
      <c r="K2469" s="20" t="s">
        <v>14866</v>
      </c>
      <c r="L2469" s="20" t="s">
        <v>21254</v>
      </c>
      <c r="M2469" s="20"/>
      <c r="N2469" s="20" t="s">
        <v>110</v>
      </c>
      <c r="O2469" s="20" t="s">
        <v>14761</v>
      </c>
      <c r="P2469" s="20" t="s">
        <v>14700</v>
      </c>
      <c r="Q2469" s="20" t="s">
        <v>17350</v>
      </c>
      <c r="R2469" s="20"/>
      <c r="S2469" s="20" t="s">
        <v>21255</v>
      </c>
      <c r="T2469" s="20" t="s">
        <v>14704</v>
      </c>
      <c r="U2469" s="20" t="s">
        <v>17961</v>
      </c>
      <c r="V2469" s="20" t="s">
        <v>15608</v>
      </c>
      <c r="W2469" s="20"/>
      <c r="X2469" s="20"/>
      <c r="Y2469" s="20" t="s">
        <v>69</v>
      </c>
      <c r="Z2469" s="20"/>
      <c r="AA2469" s="20" t="s">
        <v>15484</v>
      </c>
      <c r="AB2469" s="20" t="s">
        <v>69</v>
      </c>
      <c r="AC2469" s="20" t="s">
        <v>68</v>
      </c>
      <c r="AD2469" s="20" t="s">
        <v>14884</v>
      </c>
      <c r="AE2469" s="20" t="s">
        <v>21266</v>
      </c>
      <c r="AF2469" s="20" t="s">
        <v>69</v>
      </c>
      <c r="AG2469" s="20" t="s">
        <v>21268</v>
      </c>
      <c r="AH2469" s="20"/>
      <c r="AI2469" s="20" t="s">
        <v>14887</v>
      </c>
      <c r="AJ2469" s="20" t="s">
        <v>14283</v>
      </c>
      <c r="AK2469" s="20"/>
      <c r="AL2469" s="20"/>
      <c r="AM2469" s="20" t="s">
        <v>16313</v>
      </c>
      <c r="AN2469" s="20" t="s">
        <v>105</v>
      </c>
      <c r="AO2469" s="20"/>
    </row>
    <row r="2470" spans="1:41" x14ac:dyDescent="0.2">
      <c r="A2470" s="20" t="s">
        <v>5262</v>
      </c>
      <c r="B2470" s="20" t="s">
        <v>21250</v>
      </c>
      <c r="C2470" s="20" t="s">
        <v>21251</v>
      </c>
      <c r="D2470" s="20" t="s">
        <v>571</v>
      </c>
      <c r="E2470" s="20" t="s">
        <v>5264</v>
      </c>
      <c r="F2470" s="20" t="s">
        <v>562</v>
      </c>
      <c r="G2470" s="20" t="s">
        <v>21252</v>
      </c>
      <c r="H2470" s="20" t="s">
        <v>15216</v>
      </c>
      <c r="I2470" s="20" t="s">
        <v>21253</v>
      </c>
      <c r="J2470" s="20" t="s">
        <v>101</v>
      </c>
      <c r="K2470" s="20" t="s">
        <v>14866</v>
      </c>
      <c r="L2470" s="20" t="s">
        <v>21254</v>
      </c>
      <c r="M2470" s="20"/>
      <c r="N2470" s="20" t="s">
        <v>110</v>
      </c>
      <c r="O2470" s="20" t="s">
        <v>14761</v>
      </c>
      <c r="P2470" s="20" t="s">
        <v>14700</v>
      </c>
      <c r="Q2470" s="20" t="s">
        <v>21259</v>
      </c>
      <c r="R2470" s="20"/>
      <c r="S2470" s="20" t="s">
        <v>21255</v>
      </c>
      <c r="T2470" s="20" t="s">
        <v>14704</v>
      </c>
      <c r="U2470" s="20" t="s">
        <v>17961</v>
      </c>
      <c r="V2470" s="20" t="s">
        <v>16165</v>
      </c>
      <c r="W2470" s="20"/>
      <c r="X2470" s="20"/>
      <c r="Y2470" s="20" t="s">
        <v>69</v>
      </c>
      <c r="Z2470" s="20"/>
      <c r="AA2470" s="20" t="s">
        <v>15484</v>
      </c>
      <c r="AB2470" s="20" t="s">
        <v>69</v>
      </c>
      <c r="AC2470" s="20" t="s">
        <v>68</v>
      </c>
      <c r="AD2470" s="20" t="s">
        <v>14884</v>
      </c>
      <c r="AE2470" s="20" t="s">
        <v>21266</v>
      </c>
      <c r="AF2470" s="20" t="s">
        <v>68</v>
      </c>
      <c r="AG2470" s="20" t="s">
        <v>21269</v>
      </c>
      <c r="AH2470" s="20"/>
      <c r="AI2470" s="20" t="s">
        <v>14887</v>
      </c>
      <c r="AJ2470" s="20" t="s">
        <v>14283</v>
      </c>
      <c r="AK2470" s="20"/>
      <c r="AL2470" s="20"/>
      <c r="AM2470" s="20" t="s">
        <v>16313</v>
      </c>
      <c r="AN2470" s="20" t="s">
        <v>105</v>
      </c>
      <c r="AO2470" s="20"/>
    </row>
    <row r="2471" spans="1:41" x14ac:dyDescent="0.2">
      <c r="A2471" s="20" t="s">
        <v>5262</v>
      </c>
      <c r="B2471" s="20" t="s">
        <v>21250</v>
      </c>
      <c r="C2471" s="20" t="s">
        <v>21251</v>
      </c>
      <c r="D2471" s="20" t="s">
        <v>571</v>
      </c>
      <c r="E2471" s="20" t="s">
        <v>5264</v>
      </c>
      <c r="F2471" s="20" t="s">
        <v>562</v>
      </c>
      <c r="G2471" s="20" t="s">
        <v>21252</v>
      </c>
      <c r="H2471" s="20" t="s">
        <v>15216</v>
      </c>
      <c r="I2471" s="20" t="s">
        <v>21253</v>
      </c>
      <c r="J2471" s="20" t="s">
        <v>101</v>
      </c>
      <c r="K2471" s="20" t="s">
        <v>14866</v>
      </c>
      <c r="L2471" s="20" t="s">
        <v>21254</v>
      </c>
      <c r="M2471" s="20"/>
      <c r="N2471" s="20" t="s">
        <v>14746</v>
      </c>
      <c r="O2471" s="20" t="s">
        <v>14761</v>
      </c>
      <c r="P2471" s="20" t="s">
        <v>14700</v>
      </c>
      <c r="Q2471" s="20" t="s">
        <v>17746</v>
      </c>
      <c r="R2471" s="20"/>
      <c r="S2471" s="20" t="s">
        <v>21255</v>
      </c>
      <c r="T2471" s="20" t="s">
        <v>14704</v>
      </c>
      <c r="U2471" s="20" t="s">
        <v>19080</v>
      </c>
      <c r="V2471" s="20" t="s">
        <v>15608</v>
      </c>
      <c r="W2471" s="20"/>
      <c r="X2471" s="20"/>
      <c r="Y2471" s="20" t="s">
        <v>69</v>
      </c>
      <c r="Z2471" s="20"/>
      <c r="AA2471" s="20" t="s">
        <v>15484</v>
      </c>
      <c r="AB2471" s="20" t="s">
        <v>69</v>
      </c>
      <c r="AC2471" s="20" t="s">
        <v>68</v>
      </c>
      <c r="AD2471" s="20" t="s">
        <v>14884</v>
      </c>
      <c r="AE2471" s="20" t="s">
        <v>21270</v>
      </c>
      <c r="AF2471" s="20" t="s">
        <v>69</v>
      </c>
      <c r="AG2471" s="20" t="s">
        <v>21271</v>
      </c>
      <c r="AH2471" s="20"/>
      <c r="AI2471" s="20" t="s">
        <v>14887</v>
      </c>
      <c r="AJ2471" s="20" t="s">
        <v>14283</v>
      </c>
      <c r="AK2471" s="20"/>
      <c r="AL2471" s="20"/>
      <c r="AM2471" s="20" t="s">
        <v>16313</v>
      </c>
      <c r="AN2471" s="20" t="s">
        <v>105</v>
      </c>
      <c r="AO2471" s="20"/>
    </row>
    <row r="2472" spans="1:41" x14ac:dyDescent="0.2">
      <c r="A2472" s="20" t="s">
        <v>5262</v>
      </c>
      <c r="B2472" s="20" t="s">
        <v>21250</v>
      </c>
      <c r="C2472" s="20" t="s">
        <v>21251</v>
      </c>
      <c r="D2472" s="20" t="s">
        <v>571</v>
      </c>
      <c r="E2472" s="20" t="s">
        <v>5264</v>
      </c>
      <c r="F2472" s="20" t="s">
        <v>562</v>
      </c>
      <c r="G2472" s="20" t="s">
        <v>21252</v>
      </c>
      <c r="H2472" s="20" t="s">
        <v>15216</v>
      </c>
      <c r="I2472" s="20" t="s">
        <v>21253</v>
      </c>
      <c r="J2472" s="20" t="s">
        <v>101</v>
      </c>
      <c r="K2472" s="20" t="s">
        <v>14866</v>
      </c>
      <c r="L2472" s="20" t="s">
        <v>21254</v>
      </c>
      <c r="M2472" s="20"/>
      <c r="N2472" s="20" t="s">
        <v>14746</v>
      </c>
      <c r="O2472" s="20" t="s">
        <v>14761</v>
      </c>
      <c r="P2472" s="20" t="s">
        <v>14700</v>
      </c>
      <c r="Q2472" s="20" t="s">
        <v>17350</v>
      </c>
      <c r="R2472" s="20"/>
      <c r="S2472" s="20" t="s">
        <v>21255</v>
      </c>
      <c r="T2472" s="20" t="s">
        <v>14704</v>
      </c>
      <c r="U2472" s="20" t="s">
        <v>19080</v>
      </c>
      <c r="V2472" s="20" t="s">
        <v>16165</v>
      </c>
      <c r="W2472" s="20"/>
      <c r="X2472" s="20"/>
      <c r="Y2472" s="20" t="s">
        <v>69</v>
      </c>
      <c r="Z2472" s="20"/>
      <c r="AA2472" s="20" t="s">
        <v>15484</v>
      </c>
      <c r="AB2472" s="20" t="s">
        <v>69</v>
      </c>
      <c r="AC2472" s="20" t="s">
        <v>68</v>
      </c>
      <c r="AD2472" s="20" t="s">
        <v>14884</v>
      </c>
      <c r="AE2472" s="20" t="s">
        <v>21270</v>
      </c>
      <c r="AF2472" s="20" t="s">
        <v>69</v>
      </c>
      <c r="AG2472" s="20" t="s">
        <v>21272</v>
      </c>
      <c r="AH2472" s="20"/>
      <c r="AI2472" s="20" t="s">
        <v>14887</v>
      </c>
      <c r="AJ2472" s="20" t="s">
        <v>14283</v>
      </c>
      <c r="AK2472" s="20"/>
      <c r="AL2472" s="20"/>
      <c r="AM2472" s="20" t="s">
        <v>16313</v>
      </c>
      <c r="AN2472" s="20" t="s">
        <v>105</v>
      </c>
      <c r="AO2472" s="20"/>
    </row>
    <row r="2473" spans="1:41" x14ac:dyDescent="0.2">
      <c r="A2473" s="20" t="s">
        <v>5262</v>
      </c>
      <c r="B2473" s="20" t="s">
        <v>21250</v>
      </c>
      <c r="C2473" s="20" t="s">
        <v>21251</v>
      </c>
      <c r="D2473" s="20" t="s">
        <v>571</v>
      </c>
      <c r="E2473" s="20" t="s">
        <v>5264</v>
      </c>
      <c r="F2473" s="20" t="s">
        <v>562</v>
      </c>
      <c r="G2473" s="20" t="s">
        <v>21252</v>
      </c>
      <c r="H2473" s="20" t="s">
        <v>15216</v>
      </c>
      <c r="I2473" s="20" t="s">
        <v>21253</v>
      </c>
      <c r="J2473" s="20" t="s">
        <v>101</v>
      </c>
      <c r="K2473" s="20" t="s">
        <v>14866</v>
      </c>
      <c r="L2473" s="20" t="s">
        <v>21254</v>
      </c>
      <c r="M2473" s="20"/>
      <c r="N2473" s="20" t="s">
        <v>14746</v>
      </c>
      <c r="O2473" s="20" t="s">
        <v>14761</v>
      </c>
      <c r="P2473" s="20" t="s">
        <v>14700</v>
      </c>
      <c r="Q2473" s="20" t="s">
        <v>21259</v>
      </c>
      <c r="R2473" s="20"/>
      <c r="S2473" s="20" t="s">
        <v>21255</v>
      </c>
      <c r="T2473" s="20" t="s">
        <v>14704</v>
      </c>
      <c r="U2473" s="20" t="s">
        <v>19080</v>
      </c>
      <c r="V2473" s="20" t="s">
        <v>14743</v>
      </c>
      <c r="W2473" s="20"/>
      <c r="X2473" s="20"/>
      <c r="Y2473" s="20" t="s">
        <v>69</v>
      </c>
      <c r="Z2473" s="20"/>
      <c r="AA2473" s="20" t="s">
        <v>15484</v>
      </c>
      <c r="AB2473" s="20" t="s">
        <v>69</v>
      </c>
      <c r="AC2473" s="20" t="s">
        <v>68</v>
      </c>
      <c r="AD2473" s="20" t="s">
        <v>14884</v>
      </c>
      <c r="AE2473" s="20" t="s">
        <v>21270</v>
      </c>
      <c r="AF2473" s="20" t="s">
        <v>68</v>
      </c>
      <c r="AG2473" s="20" t="s">
        <v>21273</v>
      </c>
      <c r="AH2473" s="20"/>
      <c r="AI2473" s="20" t="s">
        <v>14887</v>
      </c>
      <c r="AJ2473" s="20" t="s">
        <v>14283</v>
      </c>
      <c r="AK2473" s="20"/>
      <c r="AL2473" s="20"/>
      <c r="AM2473" s="20" t="s">
        <v>16313</v>
      </c>
      <c r="AN2473" s="20" t="s">
        <v>105</v>
      </c>
      <c r="AO2473" s="20"/>
    </row>
    <row r="2474" spans="1:41" x14ac:dyDescent="0.2">
      <c r="A2474" s="20" t="s">
        <v>5262</v>
      </c>
      <c r="B2474" s="20" t="s">
        <v>21250</v>
      </c>
      <c r="C2474" s="20" t="s">
        <v>21251</v>
      </c>
      <c r="D2474" s="20" t="s">
        <v>571</v>
      </c>
      <c r="E2474" s="20" t="s">
        <v>5264</v>
      </c>
      <c r="F2474" s="20" t="s">
        <v>562</v>
      </c>
      <c r="G2474" s="20" t="s">
        <v>21252</v>
      </c>
      <c r="H2474" s="20" t="s">
        <v>15216</v>
      </c>
      <c r="I2474" s="20" t="s">
        <v>21253</v>
      </c>
      <c r="J2474" s="20" t="s">
        <v>101</v>
      </c>
      <c r="K2474" s="20" t="s">
        <v>14866</v>
      </c>
      <c r="L2474" s="20" t="s">
        <v>21254</v>
      </c>
      <c r="M2474" s="20"/>
      <c r="N2474" s="20" t="s">
        <v>15255</v>
      </c>
      <c r="O2474" s="20" t="s">
        <v>14761</v>
      </c>
      <c r="P2474" s="20" t="s">
        <v>14700</v>
      </c>
      <c r="Q2474" s="20" t="s">
        <v>17746</v>
      </c>
      <c r="R2474" s="20"/>
      <c r="S2474" s="20" t="s">
        <v>21255</v>
      </c>
      <c r="T2474" s="20" t="s">
        <v>14704</v>
      </c>
      <c r="U2474" s="20" t="s">
        <v>18616</v>
      </c>
      <c r="V2474" s="20" t="s">
        <v>16175</v>
      </c>
      <c r="W2474" s="20"/>
      <c r="X2474" s="20"/>
      <c r="Y2474" s="20" t="s">
        <v>69</v>
      </c>
      <c r="Z2474" s="20"/>
      <c r="AA2474" s="20" t="s">
        <v>15484</v>
      </c>
      <c r="AB2474" s="20" t="s">
        <v>69</v>
      </c>
      <c r="AC2474" s="20" t="s">
        <v>68</v>
      </c>
      <c r="AD2474" s="20" t="s">
        <v>14884</v>
      </c>
      <c r="AE2474" s="20" t="s">
        <v>21274</v>
      </c>
      <c r="AF2474" s="20" t="s">
        <v>69</v>
      </c>
      <c r="AG2474" s="20" t="s">
        <v>21275</v>
      </c>
      <c r="AH2474" s="20"/>
      <c r="AI2474" s="20" t="s">
        <v>14887</v>
      </c>
      <c r="AJ2474" s="20" t="s">
        <v>14283</v>
      </c>
      <c r="AK2474" s="20"/>
      <c r="AL2474" s="20"/>
      <c r="AM2474" s="20" t="s">
        <v>16313</v>
      </c>
      <c r="AN2474" s="20" t="s">
        <v>105</v>
      </c>
      <c r="AO2474" s="20"/>
    </row>
    <row r="2475" spans="1:41" x14ac:dyDescent="0.2">
      <c r="A2475" s="20" t="s">
        <v>5262</v>
      </c>
      <c r="B2475" s="20" t="s">
        <v>21250</v>
      </c>
      <c r="C2475" s="20" t="s">
        <v>21251</v>
      </c>
      <c r="D2475" s="20" t="s">
        <v>571</v>
      </c>
      <c r="E2475" s="20" t="s">
        <v>5264</v>
      </c>
      <c r="F2475" s="20" t="s">
        <v>562</v>
      </c>
      <c r="G2475" s="20" t="s">
        <v>21252</v>
      </c>
      <c r="H2475" s="20" t="s">
        <v>15216</v>
      </c>
      <c r="I2475" s="20" t="s">
        <v>21253</v>
      </c>
      <c r="J2475" s="20" t="s">
        <v>101</v>
      </c>
      <c r="K2475" s="20" t="s">
        <v>14866</v>
      </c>
      <c r="L2475" s="20" t="s">
        <v>21254</v>
      </c>
      <c r="M2475" s="20"/>
      <c r="N2475" s="20" t="s">
        <v>15255</v>
      </c>
      <c r="O2475" s="20" t="s">
        <v>14761</v>
      </c>
      <c r="P2475" s="20" t="s">
        <v>14700</v>
      </c>
      <c r="Q2475" s="20" t="s">
        <v>17350</v>
      </c>
      <c r="R2475" s="20"/>
      <c r="S2475" s="20" t="s">
        <v>21255</v>
      </c>
      <c r="T2475" s="20" t="s">
        <v>14704</v>
      </c>
      <c r="U2475" s="20" t="s">
        <v>18616</v>
      </c>
      <c r="V2475" s="20" t="s">
        <v>16179</v>
      </c>
      <c r="W2475" s="20"/>
      <c r="X2475" s="20"/>
      <c r="Y2475" s="20" t="s">
        <v>69</v>
      </c>
      <c r="Z2475" s="20"/>
      <c r="AA2475" s="20" t="s">
        <v>15484</v>
      </c>
      <c r="AB2475" s="20" t="s">
        <v>69</v>
      </c>
      <c r="AC2475" s="20" t="s">
        <v>68</v>
      </c>
      <c r="AD2475" s="20" t="s">
        <v>14884</v>
      </c>
      <c r="AE2475" s="20" t="s">
        <v>21274</v>
      </c>
      <c r="AF2475" s="20" t="s">
        <v>69</v>
      </c>
      <c r="AG2475" s="20" t="s">
        <v>21276</v>
      </c>
      <c r="AH2475" s="20"/>
      <c r="AI2475" s="20" t="s">
        <v>14887</v>
      </c>
      <c r="AJ2475" s="20" t="s">
        <v>14283</v>
      </c>
      <c r="AK2475" s="20"/>
      <c r="AL2475" s="20"/>
      <c r="AM2475" s="20" t="s">
        <v>16313</v>
      </c>
      <c r="AN2475" s="20" t="s">
        <v>105</v>
      </c>
      <c r="AO2475" s="20"/>
    </row>
    <row r="2476" spans="1:41" x14ac:dyDescent="0.2">
      <c r="A2476" s="20" t="s">
        <v>5262</v>
      </c>
      <c r="B2476" s="20" t="s">
        <v>21250</v>
      </c>
      <c r="C2476" s="20" t="s">
        <v>21251</v>
      </c>
      <c r="D2476" s="20" t="s">
        <v>571</v>
      </c>
      <c r="E2476" s="20" t="s">
        <v>5264</v>
      </c>
      <c r="F2476" s="20" t="s">
        <v>562</v>
      </c>
      <c r="G2476" s="20" t="s">
        <v>21252</v>
      </c>
      <c r="H2476" s="20" t="s">
        <v>15216</v>
      </c>
      <c r="I2476" s="20" t="s">
        <v>21253</v>
      </c>
      <c r="J2476" s="20" t="s">
        <v>101</v>
      </c>
      <c r="K2476" s="20" t="s">
        <v>14866</v>
      </c>
      <c r="L2476" s="20" t="s">
        <v>21254</v>
      </c>
      <c r="M2476" s="20"/>
      <c r="N2476" s="20" t="s">
        <v>15255</v>
      </c>
      <c r="O2476" s="20" t="s">
        <v>14761</v>
      </c>
      <c r="P2476" s="20" t="s">
        <v>14700</v>
      </c>
      <c r="Q2476" s="20" t="s">
        <v>21259</v>
      </c>
      <c r="R2476" s="20"/>
      <c r="S2476" s="20" t="s">
        <v>21255</v>
      </c>
      <c r="T2476" s="20" t="s">
        <v>14704</v>
      </c>
      <c r="U2476" s="20" t="s">
        <v>18616</v>
      </c>
      <c r="V2476" s="20" t="s">
        <v>16904</v>
      </c>
      <c r="W2476" s="20"/>
      <c r="X2476" s="20"/>
      <c r="Y2476" s="20" t="s">
        <v>69</v>
      </c>
      <c r="Z2476" s="20"/>
      <c r="AA2476" s="20" t="s">
        <v>15484</v>
      </c>
      <c r="AB2476" s="20" t="s">
        <v>69</v>
      </c>
      <c r="AC2476" s="20" t="s">
        <v>68</v>
      </c>
      <c r="AD2476" s="20" t="s">
        <v>14884</v>
      </c>
      <c r="AE2476" s="20" t="s">
        <v>21274</v>
      </c>
      <c r="AF2476" s="20" t="s">
        <v>68</v>
      </c>
      <c r="AG2476" s="20" t="s">
        <v>21277</v>
      </c>
      <c r="AH2476" s="20"/>
      <c r="AI2476" s="20" t="s">
        <v>14887</v>
      </c>
      <c r="AJ2476" s="20" t="s">
        <v>14283</v>
      </c>
      <c r="AK2476" s="20"/>
      <c r="AL2476" s="20"/>
      <c r="AM2476" s="20" t="s">
        <v>16313</v>
      </c>
      <c r="AN2476" s="20" t="s">
        <v>105</v>
      </c>
      <c r="AO2476" s="20"/>
    </row>
    <row r="2477" spans="1:41" x14ac:dyDescent="0.2">
      <c r="A2477" s="20" t="s">
        <v>5262</v>
      </c>
      <c r="B2477" s="20" t="s">
        <v>21250</v>
      </c>
      <c r="C2477" s="20" t="s">
        <v>21251</v>
      </c>
      <c r="D2477" s="20" t="s">
        <v>571</v>
      </c>
      <c r="E2477" s="20" t="s">
        <v>5264</v>
      </c>
      <c r="F2477" s="20" t="s">
        <v>562</v>
      </c>
      <c r="G2477" s="20" t="s">
        <v>21252</v>
      </c>
      <c r="H2477" s="20" t="s">
        <v>15216</v>
      </c>
      <c r="I2477" s="20" t="s">
        <v>21253</v>
      </c>
      <c r="J2477" s="20" t="s">
        <v>101</v>
      </c>
      <c r="K2477" s="20" t="s">
        <v>14866</v>
      </c>
      <c r="L2477" s="20" t="s">
        <v>21254</v>
      </c>
      <c r="M2477" s="20"/>
      <c r="N2477" s="20" t="s">
        <v>15258</v>
      </c>
      <c r="O2477" s="20" t="s">
        <v>14761</v>
      </c>
      <c r="P2477" s="20" t="s">
        <v>14700</v>
      </c>
      <c r="Q2477" s="20" t="s">
        <v>17746</v>
      </c>
      <c r="R2477" s="20"/>
      <c r="S2477" s="20" t="s">
        <v>21255</v>
      </c>
      <c r="T2477" s="20" t="s">
        <v>14704</v>
      </c>
      <c r="U2477" s="20" t="s">
        <v>16755</v>
      </c>
      <c r="V2477" s="20" t="s">
        <v>14747</v>
      </c>
      <c r="W2477" s="20"/>
      <c r="X2477" s="20"/>
      <c r="Y2477" s="20" t="s">
        <v>69</v>
      </c>
      <c r="Z2477" s="20"/>
      <c r="AA2477" s="20" t="s">
        <v>15484</v>
      </c>
      <c r="AB2477" s="20" t="s">
        <v>69</v>
      </c>
      <c r="AC2477" s="20" t="s">
        <v>68</v>
      </c>
      <c r="AD2477" s="20" t="s">
        <v>14884</v>
      </c>
      <c r="AE2477" s="20" t="s">
        <v>21278</v>
      </c>
      <c r="AF2477" s="20" t="s">
        <v>69</v>
      </c>
      <c r="AG2477" s="20" t="s">
        <v>21279</v>
      </c>
      <c r="AH2477" s="20"/>
      <c r="AI2477" s="20" t="s">
        <v>14887</v>
      </c>
      <c r="AJ2477" s="20" t="s">
        <v>14283</v>
      </c>
      <c r="AK2477" s="20"/>
      <c r="AL2477" s="20"/>
      <c r="AM2477" s="20" t="s">
        <v>16313</v>
      </c>
      <c r="AN2477" s="20" t="s">
        <v>105</v>
      </c>
      <c r="AO2477" s="20"/>
    </row>
    <row r="2478" spans="1:41" x14ac:dyDescent="0.2">
      <c r="A2478" s="20" t="s">
        <v>5262</v>
      </c>
      <c r="B2478" s="20" t="s">
        <v>21250</v>
      </c>
      <c r="C2478" s="20" t="s">
        <v>21251</v>
      </c>
      <c r="D2478" s="20" t="s">
        <v>571</v>
      </c>
      <c r="E2478" s="20" t="s">
        <v>5264</v>
      </c>
      <c r="F2478" s="20" t="s">
        <v>562</v>
      </c>
      <c r="G2478" s="20" t="s">
        <v>21252</v>
      </c>
      <c r="H2478" s="20" t="s">
        <v>15216</v>
      </c>
      <c r="I2478" s="20" t="s">
        <v>21253</v>
      </c>
      <c r="J2478" s="20" t="s">
        <v>101</v>
      </c>
      <c r="K2478" s="20" t="s">
        <v>14866</v>
      </c>
      <c r="L2478" s="20" t="s">
        <v>21254</v>
      </c>
      <c r="M2478" s="20"/>
      <c r="N2478" s="20" t="s">
        <v>15258</v>
      </c>
      <c r="O2478" s="20" t="s">
        <v>14761</v>
      </c>
      <c r="P2478" s="20" t="s">
        <v>14700</v>
      </c>
      <c r="Q2478" s="20" t="s">
        <v>17350</v>
      </c>
      <c r="R2478" s="20"/>
      <c r="S2478" s="20" t="s">
        <v>21255</v>
      </c>
      <c r="T2478" s="20" t="s">
        <v>14704</v>
      </c>
      <c r="U2478" s="20" t="s">
        <v>16755</v>
      </c>
      <c r="V2478" s="20" t="s">
        <v>15616</v>
      </c>
      <c r="W2478" s="20"/>
      <c r="X2478" s="20"/>
      <c r="Y2478" s="20" t="s">
        <v>69</v>
      </c>
      <c r="Z2478" s="20"/>
      <c r="AA2478" s="20" t="s">
        <v>15484</v>
      </c>
      <c r="AB2478" s="20" t="s">
        <v>69</v>
      </c>
      <c r="AC2478" s="20" t="s">
        <v>68</v>
      </c>
      <c r="AD2478" s="20" t="s">
        <v>14884</v>
      </c>
      <c r="AE2478" s="20" t="s">
        <v>21278</v>
      </c>
      <c r="AF2478" s="20" t="s">
        <v>69</v>
      </c>
      <c r="AG2478" s="20" t="s">
        <v>21280</v>
      </c>
      <c r="AH2478" s="20"/>
      <c r="AI2478" s="20" t="s">
        <v>14887</v>
      </c>
      <c r="AJ2478" s="20" t="s">
        <v>14283</v>
      </c>
      <c r="AK2478" s="20"/>
      <c r="AL2478" s="20"/>
      <c r="AM2478" s="20" t="s">
        <v>16313</v>
      </c>
      <c r="AN2478" s="20" t="s">
        <v>105</v>
      </c>
      <c r="AO2478" s="20"/>
    </row>
    <row r="2479" spans="1:41" x14ac:dyDescent="0.2">
      <c r="A2479" s="20" t="s">
        <v>5262</v>
      </c>
      <c r="B2479" s="20" t="s">
        <v>21250</v>
      </c>
      <c r="C2479" s="20" t="s">
        <v>21251</v>
      </c>
      <c r="D2479" s="20" t="s">
        <v>571</v>
      </c>
      <c r="E2479" s="20" t="s">
        <v>5264</v>
      </c>
      <c r="F2479" s="20" t="s">
        <v>562</v>
      </c>
      <c r="G2479" s="20" t="s">
        <v>21252</v>
      </c>
      <c r="H2479" s="20" t="s">
        <v>15216</v>
      </c>
      <c r="I2479" s="20" t="s">
        <v>21253</v>
      </c>
      <c r="J2479" s="20" t="s">
        <v>101</v>
      </c>
      <c r="K2479" s="20" t="s">
        <v>14866</v>
      </c>
      <c r="L2479" s="20" t="s">
        <v>21254</v>
      </c>
      <c r="M2479" s="20"/>
      <c r="N2479" s="20" t="s">
        <v>15258</v>
      </c>
      <c r="O2479" s="20" t="s">
        <v>14761</v>
      </c>
      <c r="P2479" s="20" t="s">
        <v>14700</v>
      </c>
      <c r="Q2479" s="20" t="s">
        <v>21259</v>
      </c>
      <c r="R2479" s="20"/>
      <c r="S2479" s="20" t="s">
        <v>21255</v>
      </c>
      <c r="T2479" s="20" t="s">
        <v>14704</v>
      </c>
      <c r="U2479" s="20" t="s">
        <v>16755</v>
      </c>
      <c r="V2479" s="20" t="s">
        <v>15095</v>
      </c>
      <c r="W2479" s="20"/>
      <c r="X2479" s="20"/>
      <c r="Y2479" s="20" t="s">
        <v>69</v>
      </c>
      <c r="Z2479" s="20"/>
      <c r="AA2479" s="20" t="s">
        <v>15484</v>
      </c>
      <c r="AB2479" s="20" t="s">
        <v>69</v>
      </c>
      <c r="AC2479" s="20" t="s">
        <v>68</v>
      </c>
      <c r="AD2479" s="20" t="s">
        <v>14884</v>
      </c>
      <c r="AE2479" s="20" t="s">
        <v>21278</v>
      </c>
      <c r="AF2479" s="20" t="s">
        <v>68</v>
      </c>
      <c r="AG2479" s="20" t="s">
        <v>21281</v>
      </c>
      <c r="AH2479" s="20"/>
      <c r="AI2479" s="20" t="s">
        <v>14887</v>
      </c>
      <c r="AJ2479" s="20" t="s">
        <v>14283</v>
      </c>
      <c r="AK2479" s="20"/>
      <c r="AL2479" s="20"/>
      <c r="AM2479" s="20" t="s">
        <v>16313</v>
      </c>
      <c r="AN2479" s="20" t="s">
        <v>105</v>
      </c>
      <c r="AO2479" s="20"/>
    </row>
    <row r="2480" spans="1:41" x14ac:dyDescent="0.2">
      <c r="A2480" s="20" t="s">
        <v>5262</v>
      </c>
      <c r="B2480" s="20" t="s">
        <v>21250</v>
      </c>
      <c r="C2480" s="20" t="s">
        <v>21251</v>
      </c>
      <c r="D2480" s="20" t="s">
        <v>571</v>
      </c>
      <c r="E2480" s="20" t="s">
        <v>5264</v>
      </c>
      <c r="F2480" s="20" t="s">
        <v>562</v>
      </c>
      <c r="G2480" s="20" t="s">
        <v>21252</v>
      </c>
      <c r="H2480" s="20" t="s">
        <v>15216</v>
      </c>
      <c r="I2480" s="20" t="s">
        <v>21253</v>
      </c>
      <c r="J2480" s="20" t="s">
        <v>101</v>
      </c>
      <c r="K2480" s="20" t="s">
        <v>14866</v>
      </c>
      <c r="L2480" s="20" t="s">
        <v>21254</v>
      </c>
      <c r="M2480" s="20"/>
      <c r="N2480" s="20" t="s">
        <v>14698</v>
      </c>
      <c r="O2480" s="20" t="s">
        <v>14761</v>
      </c>
      <c r="P2480" s="20" t="s">
        <v>14700</v>
      </c>
      <c r="Q2480" s="20" t="s">
        <v>21259</v>
      </c>
      <c r="R2480" s="20"/>
      <c r="S2480" s="20" t="s">
        <v>21255</v>
      </c>
      <c r="T2480" s="20" t="s">
        <v>14709</v>
      </c>
      <c r="U2480" s="20" t="s">
        <v>14831</v>
      </c>
      <c r="V2480" s="20" t="s">
        <v>15196</v>
      </c>
      <c r="W2480" s="20"/>
      <c r="X2480" s="20"/>
      <c r="Y2480" s="20" t="s">
        <v>69</v>
      </c>
      <c r="Z2480" s="20"/>
      <c r="AA2480" s="20" t="s">
        <v>21282</v>
      </c>
      <c r="AB2480" s="20" t="s">
        <v>69</v>
      </c>
      <c r="AC2480" s="20" t="s">
        <v>68</v>
      </c>
      <c r="AD2480" s="20" t="s">
        <v>14884</v>
      </c>
      <c r="AE2480" s="20" t="s">
        <v>21283</v>
      </c>
      <c r="AF2480" s="20" t="s">
        <v>68</v>
      </c>
      <c r="AG2480" s="20" t="s">
        <v>21264</v>
      </c>
      <c r="AH2480" s="20"/>
      <c r="AI2480" s="20" t="s">
        <v>14887</v>
      </c>
      <c r="AJ2480" s="20" t="s">
        <v>14283</v>
      </c>
      <c r="AK2480" s="20"/>
      <c r="AL2480" s="20"/>
      <c r="AM2480" s="20" t="s">
        <v>16313</v>
      </c>
      <c r="AN2480" s="20" t="s">
        <v>105</v>
      </c>
      <c r="AO2480" s="20"/>
    </row>
    <row r="2481" spans="1:41" x14ac:dyDescent="0.2">
      <c r="A2481" s="20" t="s">
        <v>5262</v>
      </c>
      <c r="B2481" s="20" t="s">
        <v>21250</v>
      </c>
      <c r="C2481" s="20" t="s">
        <v>21251</v>
      </c>
      <c r="D2481" s="20" t="s">
        <v>571</v>
      </c>
      <c r="E2481" s="20" t="s">
        <v>5264</v>
      </c>
      <c r="F2481" s="20" t="s">
        <v>562</v>
      </c>
      <c r="G2481" s="20" t="s">
        <v>21252</v>
      </c>
      <c r="H2481" s="20" t="s">
        <v>15216</v>
      </c>
      <c r="I2481" s="20" t="s">
        <v>21253</v>
      </c>
      <c r="J2481" s="20" t="s">
        <v>101</v>
      </c>
      <c r="K2481" s="20" t="s">
        <v>14866</v>
      </c>
      <c r="L2481" s="20" t="s">
        <v>21254</v>
      </c>
      <c r="M2481" s="20"/>
      <c r="N2481" s="20" t="s">
        <v>14698</v>
      </c>
      <c r="O2481" s="20" t="s">
        <v>14761</v>
      </c>
      <c r="P2481" s="20" t="s">
        <v>14700</v>
      </c>
      <c r="Q2481" s="20" t="s">
        <v>17746</v>
      </c>
      <c r="R2481" s="20"/>
      <c r="S2481" s="20" t="s">
        <v>21255</v>
      </c>
      <c r="T2481" s="20" t="s">
        <v>14704</v>
      </c>
      <c r="U2481" s="20" t="s">
        <v>16856</v>
      </c>
      <c r="V2481" s="20" t="s">
        <v>15616</v>
      </c>
      <c r="W2481" s="20"/>
      <c r="X2481" s="20"/>
      <c r="Y2481" s="20" t="s">
        <v>69</v>
      </c>
      <c r="Z2481" s="20"/>
      <c r="AA2481" s="20" t="s">
        <v>21282</v>
      </c>
      <c r="AB2481" s="20" t="s">
        <v>69</v>
      </c>
      <c r="AC2481" s="20" t="s">
        <v>68</v>
      </c>
      <c r="AD2481" s="20" t="s">
        <v>14884</v>
      </c>
      <c r="AE2481" s="20" t="s">
        <v>21284</v>
      </c>
      <c r="AF2481" s="20" t="s">
        <v>69</v>
      </c>
      <c r="AG2481" s="20" t="s">
        <v>21285</v>
      </c>
      <c r="AH2481" s="20"/>
      <c r="AI2481" s="20" t="s">
        <v>14887</v>
      </c>
      <c r="AJ2481" s="20" t="s">
        <v>14283</v>
      </c>
      <c r="AK2481" s="20"/>
      <c r="AL2481" s="20"/>
      <c r="AM2481" s="20" t="s">
        <v>16313</v>
      </c>
      <c r="AN2481" s="20" t="s">
        <v>105</v>
      </c>
      <c r="AO2481" s="20"/>
    </row>
    <row r="2482" spans="1:41" x14ac:dyDescent="0.2">
      <c r="A2482" s="20" t="s">
        <v>5262</v>
      </c>
      <c r="B2482" s="20" t="s">
        <v>21250</v>
      </c>
      <c r="C2482" s="20" t="s">
        <v>21251</v>
      </c>
      <c r="D2482" s="20" t="s">
        <v>571</v>
      </c>
      <c r="E2482" s="20" t="s">
        <v>5264</v>
      </c>
      <c r="F2482" s="20" t="s">
        <v>562</v>
      </c>
      <c r="G2482" s="20" t="s">
        <v>21252</v>
      </c>
      <c r="H2482" s="20" t="s">
        <v>15216</v>
      </c>
      <c r="I2482" s="20" t="s">
        <v>21253</v>
      </c>
      <c r="J2482" s="20" t="s">
        <v>101</v>
      </c>
      <c r="K2482" s="20" t="s">
        <v>14866</v>
      </c>
      <c r="L2482" s="20" t="s">
        <v>21254</v>
      </c>
      <c r="M2482" s="20"/>
      <c r="N2482" s="20" t="s">
        <v>14698</v>
      </c>
      <c r="O2482" s="20" t="s">
        <v>14761</v>
      </c>
      <c r="P2482" s="20" t="s">
        <v>14700</v>
      </c>
      <c r="Q2482" s="20" t="s">
        <v>17746</v>
      </c>
      <c r="R2482" s="20"/>
      <c r="S2482" s="20" t="s">
        <v>21255</v>
      </c>
      <c r="T2482" s="20" t="s">
        <v>14709</v>
      </c>
      <c r="U2482" s="20" t="s">
        <v>14831</v>
      </c>
      <c r="V2482" s="20" t="s">
        <v>21286</v>
      </c>
      <c r="W2482" s="20"/>
      <c r="X2482" s="20"/>
      <c r="Y2482" s="20" t="s">
        <v>69</v>
      </c>
      <c r="Z2482" s="20"/>
      <c r="AA2482" s="20" t="s">
        <v>21282</v>
      </c>
      <c r="AB2482" s="20" t="s">
        <v>69</v>
      </c>
      <c r="AC2482" s="20" t="s">
        <v>68</v>
      </c>
      <c r="AD2482" s="20" t="s">
        <v>14884</v>
      </c>
      <c r="AE2482" s="20" t="s">
        <v>21284</v>
      </c>
      <c r="AF2482" s="20" t="s">
        <v>69</v>
      </c>
      <c r="AG2482" s="20" t="s">
        <v>21285</v>
      </c>
      <c r="AH2482" s="20"/>
      <c r="AI2482" s="20" t="s">
        <v>14887</v>
      </c>
      <c r="AJ2482" s="20" t="s">
        <v>14283</v>
      </c>
      <c r="AK2482" s="20"/>
      <c r="AL2482" s="20"/>
      <c r="AM2482" s="20" t="s">
        <v>16313</v>
      </c>
      <c r="AN2482" s="20" t="s">
        <v>105</v>
      </c>
      <c r="AO2482" s="20"/>
    </row>
    <row r="2483" spans="1:41" x14ac:dyDescent="0.2">
      <c r="A2483" s="20" t="s">
        <v>5560</v>
      </c>
      <c r="B2483" s="20" t="s">
        <v>21287</v>
      </c>
      <c r="C2483" s="20" t="s">
        <v>21288</v>
      </c>
      <c r="D2483" s="20" t="s">
        <v>571</v>
      </c>
      <c r="E2483" s="20" t="s">
        <v>5562</v>
      </c>
      <c r="F2483" s="20" t="s">
        <v>1228</v>
      </c>
      <c r="G2483" s="20" t="s">
        <v>169</v>
      </c>
      <c r="H2483" s="20" t="s">
        <v>14852</v>
      </c>
      <c r="I2483" s="20" t="s">
        <v>21289</v>
      </c>
      <c r="J2483" s="20" t="s">
        <v>101</v>
      </c>
      <c r="K2483" s="20" t="s">
        <v>14732</v>
      </c>
      <c r="L2483" s="20" t="s">
        <v>21290</v>
      </c>
      <c r="M2483" s="20"/>
      <c r="N2483" s="20" t="s">
        <v>14889</v>
      </c>
      <c r="O2483" s="20" t="s">
        <v>14761</v>
      </c>
      <c r="P2483" s="20" t="s">
        <v>14787</v>
      </c>
      <c r="Q2483" s="20"/>
      <c r="R2483" s="20"/>
      <c r="S2483" s="20" t="s">
        <v>21291</v>
      </c>
      <c r="T2483" s="20" t="s">
        <v>14709</v>
      </c>
      <c r="U2483" s="20" t="s">
        <v>15835</v>
      </c>
      <c r="V2483" s="20" t="s">
        <v>21292</v>
      </c>
      <c r="W2483" s="20"/>
      <c r="X2483" s="20"/>
      <c r="Y2483" s="20" t="s">
        <v>69</v>
      </c>
      <c r="Z2483" s="20"/>
      <c r="AA2483" s="20" t="s">
        <v>14883</v>
      </c>
      <c r="AB2483" s="20" t="s">
        <v>69</v>
      </c>
      <c r="AC2483" s="20" t="s">
        <v>14884</v>
      </c>
      <c r="AD2483" s="20" t="s">
        <v>69</v>
      </c>
      <c r="AE2483" s="20" t="s">
        <v>21293</v>
      </c>
      <c r="AF2483" s="20" t="s">
        <v>68</v>
      </c>
      <c r="AG2483" s="20" t="s">
        <v>21294</v>
      </c>
      <c r="AH2483" s="20" t="s">
        <v>21295</v>
      </c>
      <c r="AI2483" s="20"/>
      <c r="AJ2483" s="20" t="s">
        <v>14238</v>
      </c>
      <c r="AK2483" s="20"/>
      <c r="AL2483" s="20"/>
      <c r="AM2483" s="20"/>
      <c r="AN2483" s="20" t="s">
        <v>105</v>
      </c>
      <c r="AO2483" s="20"/>
    </row>
    <row r="2484" spans="1:41" x14ac:dyDescent="0.2">
      <c r="A2484" s="20" t="s">
        <v>5560</v>
      </c>
      <c r="B2484" s="20" t="s">
        <v>21287</v>
      </c>
      <c r="C2484" s="20" t="s">
        <v>21288</v>
      </c>
      <c r="D2484" s="20" t="s">
        <v>571</v>
      </c>
      <c r="E2484" s="20" t="s">
        <v>5562</v>
      </c>
      <c r="F2484" s="20" t="s">
        <v>1228</v>
      </c>
      <c r="G2484" s="20" t="s">
        <v>169</v>
      </c>
      <c r="H2484" s="20" t="s">
        <v>14852</v>
      </c>
      <c r="I2484" s="20" t="s">
        <v>21289</v>
      </c>
      <c r="J2484" s="20" t="s">
        <v>101</v>
      </c>
      <c r="K2484" s="20" t="s">
        <v>14732</v>
      </c>
      <c r="L2484" s="20" t="s">
        <v>21290</v>
      </c>
      <c r="M2484" s="20"/>
      <c r="N2484" s="20" t="s">
        <v>14889</v>
      </c>
      <c r="O2484" s="20" t="s">
        <v>14761</v>
      </c>
      <c r="P2484" s="20" t="s">
        <v>14787</v>
      </c>
      <c r="Q2484" s="20"/>
      <c r="R2484" s="20"/>
      <c r="S2484" s="20" t="s">
        <v>21291</v>
      </c>
      <c r="T2484" s="20" t="s">
        <v>14704</v>
      </c>
      <c r="U2484" s="20" t="s">
        <v>14848</v>
      </c>
      <c r="V2484" s="20" t="s">
        <v>15870</v>
      </c>
      <c r="W2484" s="20"/>
      <c r="X2484" s="20"/>
      <c r="Y2484" s="20" t="s">
        <v>69</v>
      </c>
      <c r="Z2484" s="20"/>
      <c r="AA2484" s="20" t="s">
        <v>14883</v>
      </c>
      <c r="AB2484" s="20" t="s">
        <v>69</v>
      </c>
      <c r="AC2484" s="20" t="s">
        <v>14884</v>
      </c>
      <c r="AD2484" s="20" t="s">
        <v>69</v>
      </c>
      <c r="AE2484" s="20" t="s">
        <v>21293</v>
      </c>
      <c r="AF2484" s="20" t="s">
        <v>68</v>
      </c>
      <c r="AG2484" s="20" t="s">
        <v>21294</v>
      </c>
      <c r="AH2484" s="20" t="s">
        <v>21295</v>
      </c>
      <c r="AI2484" s="20"/>
      <c r="AJ2484" s="20" t="s">
        <v>14238</v>
      </c>
      <c r="AK2484" s="20"/>
      <c r="AL2484" s="20"/>
      <c r="AM2484" s="20"/>
      <c r="AN2484" s="20" t="s">
        <v>105</v>
      </c>
      <c r="AO2484" s="20"/>
    </row>
    <row r="2485" spans="1:41" x14ac:dyDescent="0.2">
      <c r="A2485" s="20" t="s">
        <v>5560</v>
      </c>
      <c r="B2485" s="20" t="s">
        <v>21287</v>
      </c>
      <c r="C2485" s="20" t="s">
        <v>21288</v>
      </c>
      <c r="D2485" s="20" t="s">
        <v>571</v>
      </c>
      <c r="E2485" s="20" t="s">
        <v>5562</v>
      </c>
      <c r="F2485" s="20" t="s">
        <v>1228</v>
      </c>
      <c r="G2485" s="20" t="s">
        <v>169</v>
      </c>
      <c r="H2485" s="20" t="s">
        <v>14852</v>
      </c>
      <c r="I2485" s="20" t="s">
        <v>21289</v>
      </c>
      <c r="J2485" s="20" t="s">
        <v>101</v>
      </c>
      <c r="K2485" s="20" t="s">
        <v>14732</v>
      </c>
      <c r="L2485" s="20" t="s">
        <v>21290</v>
      </c>
      <c r="M2485" s="20"/>
      <c r="N2485" s="20" t="s">
        <v>14889</v>
      </c>
      <c r="O2485" s="20" t="s">
        <v>14761</v>
      </c>
      <c r="P2485" s="20" t="s">
        <v>14787</v>
      </c>
      <c r="Q2485" s="20"/>
      <c r="R2485" s="20"/>
      <c r="S2485" s="20" t="s">
        <v>21291</v>
      </c>
      <c r="T2485" s="20" t="s">
        <v>14709</v>
      </c>
      <c r="U2485" s="20" t="s">
        <v>15913</v>
      </c>
      <c r="V2485" s="20" t="s">
        <v>21296</v>
      </c>
      <c r="W2485" s="20"/>
      <c r="X2485" s="20"/>
      <c r="Y2485" s="20" t="s">
        <v>69</v>
      </c>
      <c r="Z2485" s="20"/>
      <c r="AA2485" s="20" t="s">
        <v>14883</v>
      </c>
      <c r="AB2485" s="20" t="s">
        <v>69</v>
      </c>
      <c r="AC2485" s="20" t="s">
        <v>14884</v>
      </c>
      <c r="AD2485" s="20" t="s">
        <v>69</v>
      </c>
      <c r="AE2485" s="20" t="s">
        <v>21293</v>
      </c>
      <c r="AF2485" s="20" t="s">
        <v>69</v>
      </c>
      <c r="AG2485" s="20" t="s">
        <v>21297</v>
      </c>
      <c r="AH2485" s="20" t="s">
        <v>21295</v>
      </c>
      <c r="AI2485" s="20"/>
      <c r="AJ2485" s="20" t="s">
        <v>14238</v>
      </c>
      <c r="AK2485" s="20"/>
      <c r="AL2485" s="20"/>
      <c r="AM2485" s="20"/>
      <c r="AN2485" s="20" t="s">
        <v>105</v>
      </c>
      <c r="AO2485" s="20"/>
    </row>
    <row r="2486" spans="1:41" x14ac:dyDescent="0.2">
      <c r="A2486" s="20" t="s">
        <v>5560</v>
      </c>
      <c r="B2486" s="20" t="s">
        <v>21287</v>
      </c>
      <c r="C2486" s="20" t="s">
        <v>21288</v>
      </c>
      <c r="D2486" s="20" t="s">
        <v>571</v>
      </c>
      <c r="E2486" s="20" t="s">
        <v>5562</v>
      </c>
      <c r="F2486" s="20" t="s">
        <v>1228</v>
      </c>
      <c r="G2486" s="20" t="s">
        <v>169</v>
      </c>
      <c r="H2486" s="20" t="s">
        <v>14852</v>
      </c>
      <c r="I2486" s="20" t="s">
        <v>21289</v>
      </c>
      <c r="J2486" s="20" t="s">
        <v>101</v>
      </c>
      <c r="K2486" s="20" t="s">
        <v>14732</v>
      </c>
      <c r="L2486" s="20" t="s">
        <v>21290</v>
      </c>
      <c r="M2486" s="20"/>
      <c r="N2486" s="20" t="s">
        <v>14889</v>
      </c>
      <c r="O2486" s="20" t="s">
        <v>14761</v>
      </c>
      <c r="P2486" s="20" t="s">
        <v>14787</v>
      </c>
      <c r="Q2486" s="20"/>
      <c r="R2486" s="20"/>
      <c r="S2486" s="20" t="s">
        <v>21291</v>
      </c>
      <c r="T2486" s="20" t="s">
        <v>14704</v>
      </c>
      <c r="U2486" s="20" t="s">
        <v>16538</v>
      </c>
      <c r="V2486" s="20" t="s">
        <v>16733</v>
      </c>
      <c r="W2486" s="20"/>
      <c r="X2486" s="20"/>
      <c r="Y2486" s="20" t="s">
        <v>69</v>
      </c>
      <c r="Z2486" s="20"/>
      <c r="AA2486" s="20" t="s">
        <v>14883</v>
      </c>
      <c r="AB2486" s="20" t="s">
        <v>69</v>
      </c>
      <c r="AC2486" s="20" t="s">
        <v>14884</v>
      </c>
      <c r="AD2486" s="20" t="s">
        <v>69</v>
      </c>
      <c r="AE2486" s="20" t="s">
        <v>21293</v>
      </c>
      <c r="AF2486" s="20" t="s">
        <v>69</v>
      </c>
      <c r="AG2486" s="20" t="s">
        <v>21297</v>
      </c>
      <c r="AH2486" s="20" t="s">
        <v>21295</v>
      </c>
      <c r="AI2486" s="20"/>
      <c r="AJ2486" s="20" t="s">
        <v>14238</v>
      </c>
      <c r="AK2486" s="20"/>
      <c r="AL2486" s="20"/>
      <c r="AM2486" s="20"/>
      <c r="AN2486" s="20" t="s">
        <v>105</v>
      </c>
      <c r="AO2486" s="20"/>
    </row>
    <row r="2487" spans="1:41" x14ac:dyDescent="0.2">
      <c r="A2487" s="20" t="s">
        <v>5560</v>
      </c>
      <c r="B2487" s="20" t="s">
        <v>21287</v>
      </c>
      <c r="C2487" s="20" t="s">
        <v>21288</v>
      </c>
      <c r="D2487" s="20" t="s">
        <v>571</v>
      </c>
      <c r="E2487" s="20" t="s">
        <v>5562</v>
      </c>
      <c r="F2487" s="20" t="s">
        <v>1228</v>
      </c>
      <c r="G2487" s="20" t="s">
        <v>169</v>
      </c>
      <c r="H2487" s="20" t="s">
        <v>14852</v>
      </c>
      <c r="I2487" s="20" t="s">
        <v>21289</v>
      </c>
      <c r="J2487" s="20" t="s">
        <v>101</v>
      </c>
      <c r="K2487" s="20" t="s">
        <v>14732</v>
      </c>
      <c r="L2487" s="20" t="s">
        <v>21290</v>
      </c>
      <c r="M2487" s="20"/>
      <c r="N2487" s="20" t="s">
        <v>14889</v>
      </c>
      <c r="O2487" s="20" t="s">
        <v>14761</v>
      </c>
      <c r="P2487" s="20" t="s">
        <v>14787</v>
      </c>
      <c r="Q2487" s="20"/>
      <c r="R2487" s="20"/>
      <c r="S2487" s="20" t="s">
        <v>21291</v>
      </c>
      <c r="T2487" s="20" t="s">
        <v>14709</v>
      </c>
      <c r="U2487" s="20" t="s">
        <v>21298</v>
      </c>
      <c r="V2487" s="20" t="s">
        <v>20806</v>
      </c>
      <c r="W2487" s="20"/>
      <c r="X2487" s="20"/>
      <c r="Y2487" s="20" t="s">
        <v>69</v>
      </c>
      <c r="Z2487" s="20"/>
      <c r="AA2487" s="20" t="s">
        <v>14883</v>
      </c>
      <c r="AB2487" s="20" t="s">
        <v>69</v>
      </c>
      <c r="AC2487" s="20" t="s">
        <v>14884</v>
      </c>
      <c r="AD2487" s="20" t="s">
        <v>69</v>
      </c>
      <c r="AE2487" s="20" t="s">
        <v>21293</v>
      </c>
      <c r="AF2487" s="20" t="s">
        <v>69</v>
      </c>
      <c r="AG2487" s="20" t="s">
        <v>21299</v>
      </c>
      <c r="AH2487" s="20" t="s">
        <v>21295</v>
      </c>
      <c r="AI2487" s="20"/>
      <c r="AJ2487" s="20" t="s">
        <v>14238</v>
      </c>
      <c r="AK2487" s="20"/>
      <c r="AL2487" s="20"/>
      <c r="AM2487" s="20"/>
      <c r="AN2487" s="20" t="s">
        <v>105</v>
      </c>
      <c r="AO2487" s="20"/>
    </row>
    <row r="2488" spans="1:41" x14ac:dyDescent="0.2">
      <c r="A2488" s="20" t="s">
        <v>5560</v>
      </c>
      <c r="B2488" s="20" t="s">
        <v>21287</v>
      </c>
      <c r="C2488" s="20" t="s">
        <v>21288</v>
      </c>
      <c r="D2488" s="20" t="s">
        <v>571</v>
      </c>
      <c r="E2488" s="20" t="s">
        <v>5562</v>
      </c>
      <c r="F2488" s="20" t="s">
        <v>1228</v>
      </c>
      <c r="G2488" s="20" t="s">
        <v>169</v>
      </c>
      <c r="H2488" s="20" t="s">
        <v>14852</v>
      </c>
      <c r="I2488" s="20" t="s">
        <v>21289</v>
      </c>
      <c r="J2488" s="20" t="s">
        <v>101</v>
      </c>
      <c r="K2488" s="20" t="s">
        <v>14732</v>
      </c>
      <c r="L2488" s="20" t="s">
        <v>21290</v>
      </c>
      <c r="M2488" s="20"/>
      <c r="N2488" s="20" t="s">
        <v>14889</v>
      </c>
      <c r="O2488" s="20" t="s">
        <v>14761</v>
      </c>
      <c r="P2488" s="20" t="s">
        <v>14787</v>
      </c>
      <c r="Q2488" s="20"/>
      <c r="R2488" s="20"/>
      <c r="S2488" s="20" t="s">
        <v>21291</v>
      </c>
      <c r="T2488" s="20" t="s">
        <v>14704</v>
      </c>
      <c r="U2488" s="20" t="s">
        <v>14809</v>
      </c>
      <c r="V2488" s="20" t="s">
        <v>16636</v>
      </c>
      <c r="W2488" s="20"/>
      <c r="X2488" s="20"/>
      <c r="Y2488" s="20" t="s">
        <v>69</v>
      </c>
      <c r="Z2488" s="20"/>
      <c r="AA2488" s="20" t="s">
        <v>14883</v>
      </c>
      <c r="AB2488" s="20" t="s">
        <v>69</v>
      </c>
      <c r="AC2488" s="20" t="s">
        <v>14884</v>
      </c>
      <c r="AD2488" s="20" t="s">
        <v>69</v>
      </c>
      <c r="AE2488" s="20" t="s">
        <v>21293</v>
      </c>
      <c r="AF2488" s="20" t="s">
        <v>69</v>
      </c>
      <c r="AG2488" s="20" t="s">
        <v>21299</v>
      </c>
      <c r="AH2488" s="20" t="s">
        <v>21295</v>
      </c>
      <c r="AI2488" s="20"/>
      <c r="AJ2488" s="20" t="s">
        <v>14238</v>
      </c>
      <c r="AK2488" s="20"/>
      <c r="AL2488" s="20"/>
      <c r="AM2488" s="20"/>
      <c r="AN2488" s="20" t="s">
        <v>105</v>
      </c>
      <c r="AO2488" s="20"/>
    </row>
    <row r="2489" spans="1:41" x14ac:dyDescent="0.2">
      <c r="A2489" s="20" t="s">
        <v>5564</v>
      </c>
      <c r="B2489" s="20" t="s">
        <v>21300</v>
      </c>
      <c r="C2489" s="20" t="s">
        <v>21301</v>
      </c>
      <c r="D2489" s="20" t="s">
        <v>571</v>
      </c>
      <c r="E2489" s="20" t="s">
        <v>5566</v>
      </c>
      <c r="F2489" s="20" t="s">
        <v>1832</v>
      </c>
      <c r="G2489" s="20" t="s">
        <v>21302</v>
      </c>
      <c r="H2489" s="20" t="s">
        <v>15216</v>
      </c>
      <c r="I2489" s="20" t="s">
        <v>21303</v>
      </c>
      <c r="J2489" s="20" t="s">
        <v>101</v>
      </c>
      <c r="K2489" s="20" t="s">
        <v>14866</v>
      </c>
      <c r="L2489" s="20" t="s">
        <v>21304</v>
      </c>
      <c r="M2489" s="20"/>
      <c r="N2489" s="20" t="s">
        <v>14889</v>
      </c>
      <c r="O2489" s="20" t="s">
        <v>14761</v>
      </c>
      <c r="P2489" s="20" t="s">
        <v>14700</v>
      </c>
      <c r="Q2489" s="20"/>
      <c r="R2489" s="20"/>
      <c r="S2489" s="20"/>
      <c r="T2489" s="20" t="s">
        <v>14704</v>
      </c>
      <c r="U2489" s="20" t="s">
        <v>18773</v>
      </c>
      <c r="V2489" s="20" t="s">
        <v>17756</v>
      </c>
      <c r="W2489" s="20"/>
      <c r="X2489" s="20"/>
      <c r="Y2489" s="20" t="s">
        <v>69</v>
      </c>
      <c r="Z2489" s="20"/>
      <c r="AA2489" s="20" t="s">
        <v>21305</v>
      </c>
      <c r="AB2489" s="20" t="s">
        <v>69</v>
      </c>
      <c r="AC2489" s="20" t="s">
        <v>14884</v>
      </c>
      <c r="AD2489" s="20" t="s">
        <v>69</v>
      </c>
      <c r="AE2489" s="20" t="s">
        <v>21306</v>
      </c>
      <c r="AF2489" s="20" t="s">
        <v>68</v>
      </c>
      <c r="AG2489" s="20" t="s">
        <v>21307</v>
      </c>
      <c r="AH2489" s="20"/>
      <c r="AI2489" s="20"/>
      <c r="AJ2489" s="20"/>
      <c r="AK2489" s="20"/>
      <c r="AL2489" s="20"/>
      <c r="AM2489" s="20" t="s">
        <v>15199</v>
      </c>
      <c r="AN2489" s="20" t="s">
        <v>14911</v>
      </c>
      <c r="AO2489" s="20"/>
    </row>
    <row r="2490" spans="1:41" x14ac:dyDescent="0.2">
      <c r="A2490" s="20" t="s">
        <v>5564</v>
      </c>
      <c r="B2490" s="20" t="s">
        <v>21300</v>
      </c>
      <c r="C2490" s="20" t="s">
        <v>21301</v>
      </c>
      <c r="D2490" s="20" t="s">
        <v>571</v>
      </c>
      <c r="E2490" s="20" t="s">
        <v>5566</v>
      </c>
      <c r="F2490" s="20" t="s">
        <v>1832</v>
      </c>
      <c r="G2490" s="20" t="s">
        <v>21302</v>
      </c>
      <c r="H2490" s="20" t="s">
        <v>15216</v>
      </c>
      <c r="I2490" s="20" t="s">
        <v>21303</v>
      </c>
      <c r="J2490" s="20" t="s">
        <v>101</v>
      </c>
      <c r="K2490" s="20" t="s">
        <v>14866</v>
      </c>
      <c r="L2490" s="20" t="s">
        <v>21304</v>
      </c>
      <c r="M2490" s="20"/>
      <c r="N2490" s="20" t="s">
        <v>14889</v>
      </c>
      <c r="O2490" s="20" t="s">
        <v>14761</v>
      </c>
      <c r="P2490" s="20" t="s">
        <v>14700</v>
      </c>
      <c r="Q2490" s="20"/>
      <c r="R2490" s="20"/>
      <c r="S2490" s="20"/>
      <c r="T2490" s="20" t="s">
        <v>14709</v>
      </c>
      <c r="U2490" s="20" t="s">
        <v>21308</v>
      </c>
      <c r="V2490" s="20" t="s">
        <v>21309</v>
      </c>
      <c r="W2490" s="20"/>
      <c r="X2490" s="20"/>
      <c r="Y2490" s="20" t="s">
        <v>69</v>
      </c>
      <c r="Z2490" s="20"/>
      <c r="AA2490" s="20" t="s">
        <v>21310</v>
      </c>
      <c r="AB2490" s="20" t="s">
        <v>68</v>
      </c>
      <c r="AC2490" s="20" t="s">
        <v>14884</v>
      </c>
      <c r="AD2490" s="20" t="s">
        <v>69</v>
      </c>
      <c r="AE2490" s="20" t="s">
        <v>21311</v>
      </c>
      <c r="AF2490" s="20" t="s">
        <v>68</v>
      </c>
      <c r="AG2490" s="20" t="s">
        <v>21307</v>
      </c>
      <c r="AH2490" s="20"/>
      <c r="AI2490" s="20"/>
      <c r="AJ2490" s="20"/>
      <c r="AK2490" s="20"/>
      <c r="AL2490" s="20"/>
      <c r="AM2490" s="20" t="s">
        <v>15199</v>
      </c>
      <c r="AN2490" s="20" t="s">
        <v>14911</v>
      </c>
      <c r="AO2490" s="20"/>
    </row>
    <row r="2491" spans="1:41" x14ac:dyDescent="0.2">
      <c r="A2491" s="20" t="s">
        <v>5564</v>
      </c>
      <c r="B2491" s="20" t="s">
        <v>21300</v>
      </c>
      <c r="C2491" s="20" t="s">
        <v>21301</v>
      </c>
      <c r="D2491" s="20" t="s">
        <v>571</v>
      </c>
      <c r="E2491" s="20" t="s">
        <v>5566</v>
      </c>
      <c r="F2491" s="20" t="s">
        <v>1832</v>
      </c>
      <c r="G2491" s="20" t="s">
        <v>21302</v>
      </c>
      <c r="H2491" s="20" t="s">
        <v>15216</v>
      </c>
      <c r="I2491" s="20" t="s">
        <v>21303</v>
      </c>
      <c r="J2491" s="20" t="s">
        <v>101</v>
      </c>
      <c r="K2491" s="20" t="s">
        <v>14866</v>
      </c>
      <c r="L2491" s="20" t="s">
        <v>21304</v>
      </c>
      <c r="M2491" s="20"/>
      <c r="N2491" s="20" t="s">
        <v>14698</v>
      </c>
      <c r="O2491" s="20" t="s">
        <v>14761</v>
      </c>
      <c r="P2491" s="20" t="s">
        <v>14700</v>
      </c>
      <c r="Q2491" s="20"/>
      <c r="R2491" s="20"/>
      <c r="S2491" s="20"/>
      <c r="T2491" s="20" t="s">
        <v>14704</v>
      </c>
      <c r="U2491" s="20" t="s">
        <v>15806</v>
      </c>
      <c r="V2491" s="20" t="s">
        <v>18478</v>
      </c>
      <c r="W2491" s="20"/>
      <c r="X2491" s="20"/>
      <c r="Y2491" s="20" t="s">
        <v>69</v>
      </c>
      <c r="Z2491" s="20"/>
      <c r="AA2491" s="20" t="s">
        <v>21305</v>
      </c>
      <c r="AB2491" s="20" t="s">
        <v>69</v>
      </c>
      <c r="AC2491" s="20" t="s">
        <v>14884</v>
      </c>
      <c r="AD2491" s="20" t="s">
        <v>69</v>
      </c>
      <c r="AE2491" s="20" t="s">
        <v>21306</v>
      </c>
      <c r="AF2491" s="20" t="s">
        <v>68</v>
      </c>
      <c r="AG2491" s="20" t="s">
        <v>21307</v>
      </c>
      <c r="AH2491" s="20"/>
      <c r="AI2491" s="20"/>
      <c r="AJ2491" s="20"/>
      <c r="AK2491" s="20"/>
      <c r="AL2491" s="20"/>
      <c r="AM2491" s="20" t="s">
        <v>15199</v>
      </c>
      <c r="AN2491" s="20" t="s">
        <v>14911</v>
      </c>
      <c r="AO2491" s="20"/>
    </row>
    <row r="2492" spans="1:41" x14ac:dyDescent="0.2">
      <c r="A2492" s="20" t="s">
        <v>5564</v>
      </c>
      <c r="B2492" s="20" t="s">
        <v>21300</v>
      </c>
      <c r="C2492" s="20" t="s">
        <v>21301</v>
      </c>
      <c r="D2492" s="20" t="s">
        <v>571</v>
      </c>
      <c r="E2492" s="20" t="s">
        <v>5566</v>
      </c>
      <c r="F2492" s="20" t="s">
        <v>1832</v>
      </c>
      <c r="G2492" s="20" t="s">
        <v>21302</v>
      </c>
      <c r="H2492" s="20" t="s">
        <v>15216</v>
      </c>
      <c r="I2492" s="20" t="s">
        <v>21303</v>
      </c>
      <c r="J2492" s="20" t="s">
        <v>101</v>
      </c>
      <c r="K2492" s="20" t="s">
        <v>14866</v>
      </c>
      <c r="L2492" s="20" t="s">
        <v>21304</v>
      </c>
      <c r="M2492" s="20"/>
      <c r="N2492" s="20" t="s">
        <v>14698</v>
      </c>
      <c r="O2492" s="20" t="s">
        <v>14761</v>
      </c>
      <c r="P2492" s="20" t="s">
        <v>14700</v>
      </c>
      <c r="Q2492" s="20"/>
      <c r="R2492" s="20"/>
      <c r="S2492" s="20"/>
      <c r="T2492" s="20" t="s">
        <v>14709</v>
      </c>
      <c r="U2492" s="20" t="s">
        <v>16928</v>
      </c>
      <c r="V2492" s="20" t="s">
        <v>17114</v>
      </c>
      <c r="W2492" s="20"/>
      <c r="X2492" s="20"/>
      <c r="Y2492" s="20" t="s">
        <v>69</v>
      </c>
      <c r="Z2492" s="20"/>
      <c r="AA2492" s="20" t="s">
        <v>21310</v>
      </c>
      <c r="AB2492" s="20" t="s">
        <v>68</v>
      </c>
      <c r="AC2492" s="20" t="s">
        <v>14884</v>
      </c>
      <c r="AD2492" s="20" t="s">
        <v>69</v>
      </c>
      <c r="AE2492" s="20" t="s">
        <v>21311</v>
      </c>
      <c r="AF2492" s="20" t="s">
        <v>68</v>
      </c>
      <c r="AG2492" s="20" t="s">
        <v>21307</v>
      </c>
      <c r="AH2492" s="20"/>
      <c r="AI2492" s="20"/>
      <c r="AJ2492" s="20"/>
      <c r="AK2492" s="20"/>
      <c r="AL2492" s="20"/>
      <c r="AM2492" s="20" t="s">
        <v>15199</v>
      </c>
      <c r="AN2492" s="20" t="s">
        <v>14911</v>
      </c>
      <c r="AO2492" s="20"/>
    </row>
    <row r="2493" spans="1:41" x14ac:dyDescent="0.2">
      <c r="A2493" s="20" t="s">
        <v>5564</v>
      </c>
      <c r="B2493" s="20" t="s">
        <v>21300</v>
      </c>
      <c r="C2493" s="20" t="s">
        <v>21301</v>
      </c>
      <c r="D2493" s="20" t="s">
        <v>571</v>
      </c>
      <c r="E2493" s="20" t="s">
        <v>5566</v>
      </c>
      <c r="F2493" s="20" t="s">
        <v>1832</v>
      </c>
      <c r="G2493" s="20" t="s">
        <v>21302</v>
      </c>
      <c r="H2493" s="20" t="s">
        <v>15216</v>
      </c>
      <c r="I2493" s="20" t="s">
        <v>21303</v>
      </c>
      <c r="J2493" s="20" t="s">
        <v>101</v>
      </c>
      <c r="K2493" s="20" t="s">
        <v>14866</v>
      </c>
      <c r="L2493" s="20" t="s">
        <v>21304</v>
      </c>
      <c r="M2493" s="20"/>
      <c r="N2493" s="20" t="s">
        <v>21312</v>
      </c>
      <c r="O2493" s="20" t="s">
        <v>14761</v>
      </c>
      <c r="P2493" s="20" t="s">
        <v>14700</v>
      </c>
      <c r="Q2493" s="20"/>
      <c r="R2493" s="20"/>
      <c r="S2493" s="20"/>
      <c r="T2493" s="20" t="s">
        <v>14704</v>
      </c>
      <c r="U2493" s="20" t="s">
        <v>16505</v>
      </c>
      <c r="V2493" s="20" t="s">
        <v>17756</v>
      </c>
      <c r="W2493" s="20"/>
      <c r="X2493" s="20"/>
      <c r="Y2493" s="20" t="s">
        <v>69</v>
      </c>
      <c r="Z2493" s="20"/>
      <c r="AA2493" s="20" t="s">
        <v>21305</v>
      </c>
      <c r="AB2493" s="20" t="s">
        <v>69</v>
      </c>
      <c r="AC2493" s="20" t="s">
        <v>14884</v>
      </c>
      <c r="AD2493" s="20" t="s">
        <v>69</v>
      </c>
      <c r="AE2493" s="20" t="s">
        <v>21306</v>
      </c>
      <c r="AF2493" s="20" t="s">
        <v>68</v>
      </c>
      <c r="AG2493" s="20" t="s">
        <v>21307</v>
      </c>
      <c r="AH2493" s="20"/>
      <c r="AI2493" s="20"/>
      <c r="AJ2493" s="20"/>
      <c r="AK2493" s="20"/>
      <c r="AL2493" s="20"/>
      <c r="AM2493" s="20" t="s">
        <v>15199</v>
      </c>
      <c r="AN2493" s="20" t="s">
        <v>14911</v>
      </c>
      <c r="AO2493" s="20"/>
    </row>
    <row r="2494" spans="1:41" x14ac:dyDescent="0.2">
      <c r="A2494" s="20" t="s">
        <v>5564</v>
      </c>
      <c r="B2494" s="20" t="s">
        <v>21300</v>
      </c>
      <c r="C2494" s="20" t="s">
        <v>21301</v>
      </c>
      <c r="D2494" s="20" t="s">
        <v>571</v>
      </c>
      <c r="E2494" s="20" t="s">
        <v>5566</v>
      </c>
      <c r="F2494" s="20" t="s">
        <v>1832</v>
      </c>
      <c r="G2494" s="20" t="s">
        <v>21302</v>
      </c>
      <c r="H2494" s="20" t="s">
        <v>15216</v>
      </c>
      <c r="I2494" s="20" t="s">
        <v>21303</v>
      </c>
      <c r="J2494" s="20" t="s">
        <v>101</v>
      </c>
      <c r="K2494" s="20" t="s">
        <v>14866</v>
      </c>
      <c r="L2494" s="20" t="s">
        <v>21304</v>
      </c>
      <c r="M2494" s="20"/>
      <c r="N2494" s="20" t="s">
        <v>21312</v>
      </c>
      <c r="O2494" s="20" t="s">
        <v>14761</v>
      </c>
      <c r="P2494" s="20" t="s">
        <v>14700</v>
      </c>
      <c r="Q2494" s="20"/>
      <c r="R2494" s="20"/>
      <c r="S2494" s="20"/>
      <c r="T2494" s="20" t="s">
        <v>14709</v>
      </c>
      <c r="U2494" s="20" t="s">
        <v>16928</v>
      </c>
      <c r="V2494" s="20" t="s">
        <v>21309</v>
      </c>
      <c r="W2494" s="20"/>
      <c r="X2494" s="20"/>
      <c r="Y2494" s="20" t="s">
        <v>69</v>
      </c>
      <c r="Z2494" s="20"/>
      <c r="AA2494" s="20" t="s">
        <v>21310</v>
      </c>
      <c r="AB2494" s="20" t="s">
        <v>68</v>
      </c>
      <c r="AC2494" s="20" t="s">
        <v>14884</v>
      </c>
      <c r="AD2494" s="20" t="s">
        <v>69</v>
      </c>
      <c r="AE2494" s="20" t="s">
        <v>21311</v>
      </c>
      <c r="AF2494" s="20" t="s">
        <v>68</v>
      </c>
      <c r="AG2494" s="20" t="s">
        <v>21307</v>
      </c>
      <c r="AH2494" s="20"/>
      <c r="AI2494" s="20"/>
      <c r="AJ2494" s="20"/>
      <c r="AK2494" s="20"/>
      <c r="AL2494" s="20"/>
      <c r="AM2494" s="20" t="s">
        <v>15199</v>
      </c>
      <c r="AN2494" s="20" t="s">
        <v>14911</v>
      </c>
      <c r="AO2494" s="20"/>
    </row>
    <row r="2495" spans="1:41" x14ac:dyDescent="0.2">
      <c r="A2495" s="20" t="s">
        <v>5721</v>
      </c>
      <c r="B2495" s="20" t="s">
        <v>21313</v>
      </c>
      <c r="C2495" s="20" t="s">
        <v>21314</v>
      </c>
      <c r="D2495" s="20" t="s">
        <v>571</v>
      </c>
      <c r="E2495" s="20" t="s">
        <v>5724</v>
      </c>
      <c r="F2495" s="20" t="s">
        <v>21315</v>
      </c>
      <c r="G2495" s="20" t="s">
        <v>21316</v>
      </c>
      <c r="H2495" s="20" t="s">
        <v>14694</v>
      </c>
      <c r="I2495" s="20" t="s">
        <v>21317</v>
      </c>
      <c r="J2495" s="20" t="s">
        <v>102</v>
      </c>
      <c r="K2495" s="20" t="s">
        <v>14696</v>
      </c>
      <c r="L2495" s="20" t="s">
        <v>21318</v>
      </c>
      <c r="M2495" s="20"/>
      <c r="N2495" s="20" t="s">
        <v>110</v>
      </c>
      <c r="O2495" s="20" t="s">
        <v>14772</v>
      </c>
      <c r="P2495" s="20" t="s">
        <v>14787</v>
      </c>
      <c r="Q2495" s="20"/>
      <c r="R2495" s="20"/>
      <c r="S2495" s="20" t="s">
        <v>21319</v>
      </c>
      <c r="T2495" s="20" t="s">
        <v>14790</v>
      </c>
      <c r="U2495" s="20" t="s">
        <v>15520</v>
      </c>
      <c r="V2495" s="20" t="s">
        <v>21320</v>
      </c>
      <c r="W2495" s="20"/>
      <c r="X2495" s="20"/>
      <c r="Y2495" s="20" t="s">
        <v>69</v>
      </c>
      <c r="Z2495" s="20"/>
      <c r="AA2495" s="20" t="s">
        <v>21321</v>
      </c>
      <c r="AB2495" s="20" t="s">
        <v>69</v>
      </c>
      <c r="AC2495" s="20" t="s">
        <v>69</v>
      </c>
      <c r="AD2495" s="20" t="s">
        <v>69</v>
      </c>
      <c r="AE2495" s="20" t="s">
        <v>21322</v>
      </c>
      <c r="AF2495" s="20" t="s">
        <v>68</v>
      </c>
      <c r="AG2495" s="20" t="s">
        <v>21323</v>
      </c>
      <c r="AH2495" s="20"/>
      <c r="AI2495" s="20" t="s">
        <v>14875</v>
      </c>
      <c r="AJ2495" s="20" t="s">
        <v>14238</v>
      </c>
      <c r="AK2495" s="20" t="s">
        <v>14455</v>
      </c>
      <c r="AL2495" s="20"/>
      <c r="AM2495" s="20" t="s">
        <v>14910</v>
      </c>
      <c r="AN2495" s="20" t="s">
        <v>105</v>
      </c>
      <c r="AO2495" s="20"/>
    </row>
    <row r="2496" spans="1:41" x14ac:dyDescent="0.2">
      <c r="A2496" s="20" t="s">
        <v>6205</v>
      </c>
      <c r="B2496" s="20" t="s">
        <v>21324</v>
      </c>
      <c r="C2496" s="20" t="s">
        <v>21325</v>
      </c>
      <c r="D2496" s="20" t="s">
        <v>571</v>
      </c>
      <c r="E2496" s="20" t="s">
        <v>6207</v>
      </c>
      <c r="F2496" s="20" t="s">
        <v>4390</v>
      </c>
      <c r="G2496" s="20" t="s">
        <v>21326</v>
      </c>
      <c r="H2496" s="20" t="s">
        <v>14897</v>
      </c>
      <c r="I2496" s="20" t="s">
        <v>21327</v>
      </c>
      <c r="J2496" s="20" t="s">
        <v>101</v>
      </c>
      <c r="K2496" s="20" t="s">
        <v>14732</v>
      </c>
      <c r="L2496" s="20" t="s">
        <v>21328</v>
      </c>
      <c r="M2496" s="20"/>
      <c r="N2496" s="20" t="s">
        <v>14698</v>
      </c>
      <c r="O2496" s="20" t="s">
        <v>14772</v>
      </c>
      <c r="P2496" s="20" t="s">
        <v>14787</v>
      </c>
      <c r="Q2496" s="20"/>
      <c r="R2496" s="20"/>
      <c r="S2496" s="20" t="s">
        <v>21329</v>
      </c>
      <c r="T2496" s="20" t="s">
        <v>14709</v>
      </c>
      <c r="U2496" s="20" t="s">
        <v>15209</v>
      </c>
      <c r="V2496" s="20" t="s">
        <v>15209</v>
      </c>
      <c r="W2496" s="20"/>
      <c r="X2496" s="20"/>
      <c r="Y2496" s="20" t="s">
        <v>69</v>
      </c>
      <c r="Z2496" s="20"/>
      <c r="AA2496" s="20" t="s">
        <v>21330</v>
      </c>
      <c r="AB2496" s="20" t="s">
        <v>68</v>
      </c>
      <c r="AC2496" s="20" t="s">
        <v>14884</v>
      </c>
      <c r="AD2496" s="20" t="s">
        <v>69</v>
      </c>
      <c r="AE2496" s="20" t="s">
        <v>21331</v>
      </c>
      <c r="AF2496" s="20" t="s">
        <v>69</v>
      </c>
      <c r="AG2496" s="20" t="s">
        <v>21332</v>
      </c>
      <c r="AH2496" s="20"/>
      <c r="AI2496" s="20" t="s">
        <v>14887</v>
      </c>
      <c r="AJ2496" s="20" t="s">
        <v>14238</v>
      </c>
      <c r="AK2496" s="20" t="s">
        <v>14238</v>
      </c>
      <c r="AL2496" s="20"/>
      <c r="AM2496" s="20" t="s">
        <v>14910</v>
      </c>
      <c r="AN2496" s="20" t="s">
        <v>14911</v>
      </c>
      <c r="AO2496" s="20"/>
    </row>
    <row r="2497" spans="1:41" x14ac:dyDescent="0.2">
      <c r="A2497" s="20" t="s">
        <v>6205</v>
      </c>
      <c r="B2497" s="20" t="s">
        <v>21324</v>
      </c>
      <c r="C2497" s="20" t="s">
        <v>21325</v>
      </c>
      <c r="D2497" s="20" t="s">
        <v>571</v>
      </c>
      <c r="E2497" s="20" t="s">
        <v>6207</v>
      </c>
      <c r="F2497" s="20" t="s">
        <v>4390</v>
      </c>
      <c r="G2497" s="20" t="s">
        <v>21326</v>
      </c>
      <c r="H2497" s="20" t="s">
        <v>14897</v>
      </c>
      <c r="I2497" s="20" t="s">
        <v>21327</v>
      </c>
      <c r="J2497" s="20" t="s">
        <v>101</v>
      </c>
      <c r="K2497" s="20" t="s">
        <v>14732</v>
      </c>
      <c r="L2497" s="20" t="s">
        <v>21328</v>
      </c>
      <c r="M2497" s="20"/>
      <c r="N2497" s="20" t="s">
        <v>14698</v>
      </c>
      <c r="O2497" s="20" t="s">
        <v>14772</v>
      </c>
      <c r="P2497" s="20" t="s">
        <v>14787</v>
      </c>
      <c r="Q2497" s="20"/>
      <c r="R2497" s="20"/>
      <c r="S2497" s="20" t="s">
        <v>21329</v>
      </c>
      <c r="T2497" s="20" t="s">
        <v>16531</v>
      </c>
      <c r="U2497" s="20" t="s">
        <v>15585</v>
      </c>
      <c r="V2497" s="20" t="s">
        <v>14705</v>
      </c>
      <c r="W2497" s="20"/>
      <c r="X2497" s="20"/>
      <c r="Y2497" s="20" t="s">
        <v>69</v>
      </c>
      <c r="Z2497" s="20"/>
      <c r="AA2497" s="20" t="s">
        <v>21333</v>
      </c>
      <c r="AB2497" s="20" t="s">
        <v>68</v>
      </c>
      <c r="AC2497" s="20" t="s">
        <v>14884</v>
      </c>
      <c r="AD2497" s="20" t="s">
        <v>69</v>
      </c>
      <c r="AE2497" s="20" t="s">
        <v>21334</v>
      </c>
      <c r="AF2497" s="20" t="s">
        <v>69</v>
      </c>
      <c r="AG2497" s="20" t="s">
        <v>21332</v>
      </c>
      <c r="AH2497" s="20"/>
      <c r="AI2497" s="20" t="s">
        <v>14887</v>
      </c>
      <c r="AJ2497" s="20" t="s">
        <v>14238</v>
      </c>
      <c r="AK2497" s="20" t="s">
        <v>14238</v>
      </c>
      <c r="AL2497" s="20"/>
      <c r="AM2497" s="20" t="s">
        <v>14910</v>
      </c>
      <c r="AN2497" s="20" t="s">
        <v>14911</v>
      </c>
      <c r="AO2497" s="20"/>
    </row>
    <row r="2498" spans="1:41" x14ac:dyDescent="0.2">
      <c r="A2498" s="20" t="s">
        <v>6205</v>
      </c>
      <c r="B2498" s="20" t="s">
        <v>21324</v>
      </c>
      <c r="C2498" s="20" t="s">
        <v>21325</v>
      </c>
      <c r="D2498" s="20" t="s">
        <v>571</v>
      </c>
      <c r="E2498" s="20" t="s">
        <v>6207</v>
      </c>
      <c r="F2498" s="20" t="s">
        <v>4390</v>
      </c>
      <c r="G2498" s="20" t="s">
        <v>21326</v>
      </c>
      <c r="H2498" s="20" t="s">
        <v>14897</v>
      </c>
      <c r="I2498" s="20" t="s">
        <v>21327</v>
      </c>
      <c r="J2498" s="20" t="s">
        <v>101</v>
      </c>
      <c r="K2498" s="20" t="s">
        <v>14732</v>
      </c>
      <c r="L2498" s="20" t="s">
        <v>21328</v>
      </c>
      <c r="M2498" s="20"/>
      <c r="N2498" s="20" t="s">
        <v>14698</v>
      </c>
      <c r="O2498" s="20" t="s">
        <v>14772</v>
      </c>
      <c r="P2498" s="20" t="s">
        <v>14787</v>
      </c>
      <c r="Q2498" s="20"/>
      <c r="R2498" s="20"/>
      <c r="S2498" s="20" t="s">
        <v>21329</v>
      </c>
      <c r="T2498" s="20" t="s">
        <v>14709</v>
      </c>
      <c r="U2498" s="20" t="s">
        <v>14848</v>
      </c>
      <c r="V2498" s="20" t="s">
        <v>14795</v>
      </c>
      <c r="W2498" s="20"/>
      <c r="X2498" s="20"/>
      <c r="Y2498" s="20" t="s">
        <v>69</v>
      </c>
      <c r="Z2498" s="20"/>
      <c r="AA2498" s="20" t="s">
        <v>21330</v>
      </c>
      <c r="AB2498" s="20" t="s">
        <v>68</v>
      </c>
      <c r="AC2498" s="20" t="s">
        <v>14884</v>
      </c>
      <c r="AD2498" s="20" t="s">
        <v>69</v>
      </c>
      <c r="AE2498" s="20" t="s">
        <v>21331</v>
      </c>
      <c r="AF2498" s="20" t="s">
        <v>69</v>
      </c>
      <c r="AG2498" s="20" t="s">
        <v>21335</v>
      </c>
      <c r="AH2498" s="20"/>
      <c r="AI2498" s="20" t="s">
        <v>14887</v>
      </c>
      <c r="AJ2498" s="20" t="s">
        <v>14238</v>
      </c>
      <c r="AK2498" s="20" t="s">
        <v>14238</v>
      </c>
      <c r="AL2498" s="20"/>
      <c r="AM2498" s="20" t="s">
        <v>14910</v>
      </c>
      <c r="AN2498" s="20" t="s">
        <v>14911</v>
      </c>
      <c r="AO2498" s="20"/>
    </row>
    <row r="2499" spans="1:41" x14ac:dyDescent="0.2">
      <c r="A2499" s="20" t="s">
        <v>6205</v>
      </c>
      <c r="B2499" s="20" t="s">
        <v>21324</v>
      </c>
      <c r="C2499" s="20" t="s">
        <v>21325</v>
      </c>
      <c r="D2499" s="20" t="s">
        <v>571</v>
      </c>
      <c r="E2499" s="20" t="s">
        <v>6207</v>
      </c>
      <c r="F2499" s="20" t="s">
        <v>4390</v>
      </c>
      <c r="G2499" s="20" t="s">
        <v>21326</v>
      </c>
      <c r="H2499" s="20" t="s">
        <v>14897</v>
      </c>
      <c r="I2499" s="20" t="s">
        <v>21327</v>
      </c>
      <c r="J2499" s="20" t="s">
        <v>101</v>
      </c>
      <c r="K2499" s="20" t="s">
        <v>14732</v>
      </c>
      <c r="L2499" s="20" t="s">
        <v>21328</v>
      </c>
      <c r="M2499" s="20"/>
      <c r="N2499" s="20" t="s">
        <v>14698</v>
      </c>
      <c r="O2499" s="20" t="s">
        <v>14772</v>
      </c>
      <c r="P2499" s="20" t="s">
        <v>14787</v>
      </c>
      <c r="Q2499" s="20"/>
      <c r="R2499" s="20"/>
      <c r="S2499" s="20" t="s">
        <v>21329</v>
      </c>
      <c r="T2499" s="20" t="s">
        <v>16531</v>
      </c>
      <c r="U2499" s="20" t="s">
        <v>14815</v>
      </c>
      <c r="V2499" s="20" t="s">
        <v>14795</v>
      </c>
      <c r="W2499" s="20"/>
      <c r="X2499" s="20"/>
      <c r="Y2499" s="20" t="s">
        <v>69</v>
      </c>
      <c r="Z2499" s="20"/>
      <c r="AA2499" s="20" t="s">
        <v>21333</v>
      </c>
      <c r="AB2499" s="20" t="s">
        <v>68</v>
      </c>
      <c r="AC2499" s="20" t="s">
        <v>14884</v>
      </c>
      <c r="AD2499" s="20" t="s">
        <v>69</v>
      </c>
      <c r="AE2499" s="20" t="s">
        <v>21334</v>
      </c>
      <c r="AF2499" s="20" t="s">
        <v>69</v>
      </c>
      <c r="AG2499" s="20" t="s">
        <v>21335</v>
      </c>
      <c r="AH2499" s="20"/>
      <c r="AI2499" s="20" t="s">
        <v>14887</v>
      </c>
      <c r="AJ2499" s="20" t="s">
        <v>14238</v>
      </c>
      <c r="AK2499" s="20" t="s">
        <v>14238</v>
      </c>
      <c r="AL2499" s="20"/>
      <c r="AM2499" s="20" t="s">
        <v>14910</v>
      </c>
      <c r="AN2499" s="20" t="s">
        <v>14911</v>
      </c>
      <c r="AO2499" s="20"/>
    </row>
    <row r="2500" spans="1:41" x14ac:dyDescent="0.2">
      <c r="A2500" s="20" t="s">
        <v>6205</v>
      </c>
      <c r="B2500" s="20" t="s">
        <v>21324</v>
      </c>
      <c r="C2500" s="20" t="s">
        <v>21325</v>
      </c>
      <c r="D2500" s="20" t="s">
        <v>571</v>
      </c>
      <c r="E2500" s="20" t="s">
        <v>6207</v>
      </c>
      <c r="F2500" s="20" t="s">
        <v>4390</v>
      </c>
      <c r="G2500" s="20" t="s">
        <v>21326</v>
      </c>
      <c r="H2500" s="20" t="s">
        <v>14897</v>
      </c>
      <c r="I2500" s="20" t="s">
        <v>21327</v>
      </c>
      <c r="J2500" s="20" t="s">
        <v>101</v>
      </c>
      <c r="K2500" s="20" t="s">
        <v>14732</v>
      </c>
      <c r="L2500" s="20" t="s">
        <v>21328</v>
      </c>
      <c r="M2500" s="20"/>
      <c r="N2500" s="20" t="s">
        <v>14698</v>
      </c>
      <c r="O2500" s="20" t="s">
        <v>14772</v>
      </c>
      <c r="P2500" s="20" t="s">
        <v>14787</v>
      </c>
      <c r="Q2500" s="20"/>
      <c r="R2500" s="20"/>
      <c r="S2500" s="20" t="s">
        <v>21329</v>
      </c>
      <c r="T2500" s="20" t="s">
        <v>14709</v>
      </c>
      <c r="U2500" s="20" t="s">
        <v>14827</v>
      </c>
      <c r="V2500" s="20" t="s">
        <v>14809</v>
      </c>
      <c r="W2500" s="20"/>
      <c r="X2500" s="20"/>
      <c r="Y2500" s="20" t="s">
        <v>69</v>
      </c>
      <c r="Z2500" s="20"/>
      <c r="AA2500" s="20" t="s">
        <v>21330</v>
      </c>
      <c r="AB2500" s="20" t="s">
        <v>68</v>
      </c>
      <c r="AC2500" s="20" t="s">
        <v>14884</v>
      </c>
      <c r="AD2500" s="20" t="s">
        <v>69</v>
      </c>
      <c r="AE2500" s="20" t="s">
        <v>21331</v>
      </c>
      <c r="AF2500" s="20" t="s">
        <v>69</v>
      </c>
      <c r="AG2500" s="20" t="s">
        <v>21336</v>
      </c>
      <c r="AH2500" s="20"/>
      <c r="AI2500" s="20" t="s">
        <v>14887</v>
      </c>
      <c r="AJ2500" s="20" t="s">
        <v>14238</v>
      </c>
      <c r="AK2500" s="20" t="s">
        <v>14238</v>
      </c>
      <c r="AL2500" s="20"/>
      <c r="AM2500" s="20" t="s">
        <v>14910</v>
      </c>
      <c r="AN2500" s="20" t="s">
        <v>14911</v>
      </c>
      <c r="AO2500" s="20"/>
    </row>
    <row r="2501" spans="1:41" x14ac:dyDescent="0.2">
      <c r="A2501" s="20" t="s">
        <v>6205</v>
      </c>
      <c r="B2501" s="20" t="s">
        <v>21324</v>
      </c>
      <c r="C2501" s="20" t="s">
        <v>21325</v>
      </c>
      <c r="D2501" s="20" t="s">
        <v>571</v>
      </c>
      <c r="E2501" s="20" t="s">
        <v>6207</v>
      </c>
      <c r="F2501" s="20" t="s">
        <v>4390</v>
      </c>
      <c r="G2501" s="20" t="s">
        <v>21326</v>
      </c>
      <c r="H2501" s="20" t="s">
        <v>14897</v>
      </c>
      <c r="I2501" s="20" t="s">
        <v>21327</v>
      </c>
      <c r="J2501" s="20" t="s">
        <v>101</v>
      </c>
      <c r="K2501" s="20" t="s">
        <v>14732</v>
      </c>
      <c r="L2501" s="20" t="s">
        <v>21328</v>
      </c>
      <c r="M2501" s="20"/>
      <c r="N2501" s="20" t="s">
        <v>14698</v>
      </c>
      <c r="O2501" s="20" t="s">
        <v>14772</v>
      </c>
      <c r="P2501" s="20" t="s">
        <v>14787</v>
      </c>
      <c r="Q2501" s="20"/>
      <c r="R2501" s="20"/>
      <c r="S2501" s="20" t="s">
        <v>21329</v>
      </c>
      <c r="T2501" s="20" t="s">
        <v>16531</v>
      </c>
      <c r="U2501" s="20" t="s">
        <v>15477</v>
      </c>
      <c r="V2501" s="20" t="s">
        <v>14799</v>
      </c>
      <c r="W2501" s="20"/>
      <c r="X2501" s="20"/>
      <c r="Y2501" s="20" t="s">
        <v>69</v>
      </c>
      <c r="Z2501" s="20"/>
      <c r="AA2501" s="20" t="s">
        <v>21333</v>
      </c>
      <c r="AB2501" s="20" t="s">
        <v>68</v>
      </c>
      <c r="AC2501" s="20" t="s">
        <v>14884</v>
      </c>
      <c r="AD2501" s="20" t="s">
        <v>69</v>
      </c>
      <c r="AE2501" s="20" t="s">
        <v>21334</v>
      </c>
      <c r="AF2501" s="20" t="s">
        <v>69</v>
      </c>
      <c r="AG2501" s="20" t="s">
        <v>21336</v>
      </c>
      <c r="AH2501" s="20"/>
      <c r="AI2501" s="20" t="s">
        <v>14887</v>
      </c>
      <c r="AJ2501" s="20" t="s">
        <v>14238</v>
      </c>
      <c r="AK2501" s="20" t="s">
        <v>14238</v>
      </c>
      <c r="AL2501" s="20"/>
      <c r="AM2501" s="20" t="s">
        <v>14910</v>
      </c>
      <c r="AN2501" s="20" t="s">
        <v>14911</v>
      </c>
      <c r="AO2501" s="20"/>
    </row>
    <row r="2502" spans="1:41" x14ac:dyDescent="0.2">
      <c r="A2502" s="20" t="s">
        <v>6205</v>
      </c>
      <c r="B2502" s="20" t="s">
        <v>21324</v>
      </c>
      <c r="C2502" s="20" t="s">
        <v>21325</v>
      </c>
      <c r="D2502" s="20" t="s">
        <v>571</v>
      </c>
      <c r="E2502" s="20" t="s">
        <v>6207</v>
      </c>
      <c r="F2502" s="20" t="s">
        <v>4390</v>
      </c>
      <c r="G2502" s="20" t="s">
        <v>21326</v>
      </c>
      <c r="H2502" s="20" t="s">
        <v>14897</v>
      </c>
      <c r="I2502" s="20" t="s">
        <v>21327</v>
      </c>
      <c r="J2502" s="20" t="s">
        <v>101</v>
      </c>
      <c r="K2502" s="20" t="s">
        <v>14732</v>
      </c>
      <c r="L2502" s="20" t="s">
        <v>21328</v>
      </c>
      <c r="M2502" s="20"/>
      <c r="N2502" s="20" t="s">
        <v>14698</v>
      </c>
      <c r="O2502" s="20" t="s">
        <v>14772</v>
      </c>
      <c r="P2502" s="20" t="s">
        <v>14787</v>
      </c>
      <c r="Q2502" s="20"/>
      <c r="R2502" s="20"/>
      <c r="S2502" s="20" t="s">
        <v>21329</v>
      </c>
      <c r="T2502" s="20" t="s">
        <v>14709</v>
      </c>
      <c r="U2502" s="20" t="s">
        <v>14946</v>
      </c>
      <c r="V2502" s="20" t="s">
        <v>14832</v>
      </c>
      <c r="W2502" s="20"/>
      <c r="X2502" s="20"/>
      <c r="Y2502" s="20" t="s">
        <v>69</v>
      </c>
      <c r="Z2502" s="20"/>
      <c r="AA2502" s="20" t="s">
        <v>21330</v>
      </c>
      <c r="AB2502" s="20" t="s">
        <v>68</v>
      </c>
      <c r="AC2502" s="20" t="s">
        <v>14884</v>
      </c>
      <c r="AD2502" s="20" t="s">
        <v>69</v>
      </c>
      <c r="AE2502" s="20" t="s">
        <v>21331</v>
      </c>
      <c r="AF2502" s="20" t="s">
        <v>69</v>
      </c>
      <c r="AG2502" s="20" t="s">
        <v>21337</v>
      </c>
      <c r="AH2502" s="20"/>
      <c r="AI2502" s="20" t="s">
        <v>14887</v>
      </c>
      <c r="AJ2502" s="20" t="s">
        <v>14238</v>
      </c>
      <c r="AK2502" s="20" t="s">
        <v>14238</v>
      </c>
      <c r="AL2502" s="20"/>
      <c r="AM2502" s="20" t="s">
        <v>14910</v>
      </c>
      <c r="AN2502" s="20" t="s">
        <v>14911</v>
      </c>
      <c r="AO2502" s="20"/>
    </row>
    <row r="2503" spans="1:41" x14ac:dyDescent="0.2">
      <c r="A2503" s="20" t="s">
        <v>6205</v>
      </c>
      <c r="B2503" s="20" t="s">
        <v>21324</v>
      </c>
      <c r="C2503" s="20" t="s">
        <v>21325</v>
      </c>
      <c r="D2503" s="20" t="s">
        <v>571</v>
      </c>
      <c r="E2503" s="20" t="s">
        <v>6207</v>
      </c>
      <c r="F2503" s="20" t="s">
        <v>4390</v>
      </c>
      <c r="G2503" s="20" t="s">
        <v>21326</v>
      </c>
      <c r="H2503" s="20" t="s">
        <v>14897</v>
      </c>
      <c r="I2503" s="20" t="s">
        <v>21327</v>
      </c>
      <c r="J2503" s="20" t="s">
        <v>101</v>
      </c>
      <c r="K2503" s="20" t="s">
        <v>14732</v>
      </c>
      <c r="L2503" s="20" t="s">
        <v>21328</v>
      </c>
      <c r="M2503" s="20"/>
      <c r="N2503" s="20" t="s">
        <v>14698</v>
      </c>
      <c r="O2503" s="20" t="s">
        <v>14772</v>
      </c>
      <c r="P2503" s="20" t="s">
        <v>14787</v>
      </c>
      <c r="Q2503" s="20"/>
      <c r="R2503" s="20"/>
      <c r="S2503" s="20" t="s">
        <v>21329</v>
      </c>
      <c r="T2503" s="20" t="s">
        <v>16531</v>
      </c>
      <c r="U2503" s="20" t="s">
        <v>15477</v>
      </c>
      <c r="V2503" s="20" t="s">
        <v>16308</v>
      </c>
      <c r="W2503" s="20"/>
      <c r="X2503" s="20"/>
      <c r="Y2503" s="20" t="s">
        <v>69</v>
      </c>
      <c r="Z2503" s="20"/>
      <c r="AA2503" s="20" t="s">
        <v>21333</v>
      </c>
      <c r="AB2503" s="20" t="s">
        <v>68</v>
      </c>
      <c r="AC2503" s="20" t="s">
        <v>14884</v>
      </c>
      <c r="AD2503" s="20" t="s">
        <v>69</v>
      </c>
      <c r="AE2503" s="20" t="s">
        <v>21334</v>
      </c>
      <c r="AF2503" s="20" t="s">
        <v>69</v>
      </c>
      <c r="AG2503" s="20" t="s">
        <v>21337</v>
      </c>
      <c r="AH2503" s="20"/>
      <c r="AI2503" s="20" t="s">
        <v>14887</v>
      </c>
      <c r="AJ2503" s="20" t="s">
        <v>14238</v>
      </c>
      <c r="AK2503" s="20" t="s">
        <v>14238</v>
      </c>
      <c r="AL2503" s="20"/>
      <c r="AM2503" s="20" t="s">
        <v>14910</v>
      </c>
      <c r="AN2503" s="20" t="s">
        <v>14911</v>
      </c>
      <c r="AO2503" s="20"/>
    </row>
    <row r="2504" spans="1:41" x14ac:dyDescent="0.2">
      <c r="A2504" s="20" t="s">
        <v>6205</v>
      </c>
      <c r="B2504" s="20" t="s">
        <v>21324</v>
      </c>
      <c r="C2504" s="20" t="s">
        <v>21325</v>
      </c>
      <c r="D2504" s="20" t="s">
        <v>571</v>
      </c>
      <c r="E2504" s="20" t="s">
        <v>6207</v>
      </c>
      <c r="F2504" s="20" t="s">
        <v>4390</v>
      </c>
      <c r="G2504" s="20" t="s">
        <v>21326</v>
      </c>
      <c r="H2504" s="20" t="s">
        <v>14897</v>
      </c>
      <c r="I2504" s="20" t="s">
        <v>21327</v>
      </c>
      <c r="J2504" s="20" t="s">
        <v>101</v>
      </c>
      <c r="K2504" s="20" t="s">
        <v>14732</v>
      </c>
      <c r="L2504" s="20" t="s">
        <v>21328</v>
      </c>
      <c r="M2504" s="20"/>
      <c r="N2504" s="20" t="s">
        <v>14698</v>
      </c>
      <c r="O2504" s="20" t="s">
        <v>14772</v>
      </c>
      <c r="P2504" s="20" t="s">
        <v>14787</v>
      </c>
      <c r="Q2504" s="20"/>
      <c r="R2504" s="20"/>
      <c r="S2504" s="20" t="s">
        <v>21329</v>
      </c>
      <c r="T2504" s="20" t="s">
        <v>14709</v>
      </c>
      <c r="U2504" s="20" t="s">
        <v>14800</v>
      </c>
      <c r="V2504" s="20" t="s">
        <v>14809</v>
      </c>
      <c r="W2504" s="20"/>
      <c r="X2504" s="20"/>
      <c r="Y2504" s="20" t="s">
        <v>69</v>
      </c>
      <c r="Z2504" s="20"/>
      <c r="AA2504" s="20" t="s">
        <v>21330</v>
      </c>
      <c r="AB2504" s="20" t="s">
        <v>68</v>
      </c>
      <c r="AC2504" s="20" t="s">
        <v>14884</v>
      </c>
      <c r="AD2504" s="20" t="s">
        <v>69</v>
      </c>
      <c r="AE2504" s="20" t="s">
        <v>21331</v>
      </c>
      <c r="AF2504" s="20" t="s">
        <v>68</v>
      </c>
      <c r="AG2504" s="20" t="s">
        <v>21338</v>
      </c>
      <c r="AH2504" s="20"/>
      <c r="AI2504" s="20" t="s">
        <v>14887</v>
      </c>
      <c r="AJ2504" s="20" t="s">
        <v>14238</v>
      </c>
      <c r="AK2504" s="20" t="s">
        <v>14238</v>
      </c>
      <c r="AL2504" s="20"/>
      <c r="AM2504" s="20" t="s">
        <v>14910</v>
      </c>
      <c r="AN2504" s="20" t="s">
        <v>14911</v>
      </c>
      <c r="AO2504" s="20"/>
    </row>
    <row r="2505" spans="1:41" x14ac:dyDescent="0.2">
      <c r="A2505" s="20" t="s">
        <v>6205</v>
      </c>
      <c r="B2505" s="20" t="s">
        <v>21324</v>
      </c>
      <c r="C2505" s="20" t="s">
        <v>21325</v>
      </c>
      <c r="D2505" s="20" t="s">
        <v>571</v>
      </c>
      <c r="E2505" s="20" t="s">
        <v>6207</v>
      </c>
      <c r="F2505" s="20" t="s">
        <v>4390</v>
      </c>
      <c r="G2505" s="20" t="s">
        <v>21326</v>
      </c>
      <c r="H2505" s="20" t="s">
        <v>14897</v>
      </c>
      <c r="I2505" s="20" t="s">
        <v>21327</v>
      </c>
      <c r="J2505" s="20" t="s">
        <v>101</v>
      </c>
      <c r="K2505" s="20" t="s">
        <v>14732</v>
      </c>
      <c r="L2505" s="20" t="s">
        <v>21328</v>
      </c>
      <c r="M2505" s="20"/>
      <c r="N2505" s="20" t="s">
        <v>14698</v>
      </c>
      <c r="O2505" s="20" t="s">
        <v>14772</v>
      </c>
      <c r="P2505" s="20" t="s">
        <v>14787</v>
      </c>
      <c r="Q2505" s="20"/>
      <c r="R2505" s="20"/>
      <c r="S2505" s="20" t="s">
        <v>21329</v>
      </c>
      <c r="T2505" s="20" t="s">
        <v>16531</v>
      </c>
      <c r="U2505" s="20" t="s">
        <v>14856</v>
      </c>
      <c r="V2505" s="20" t="s">
        <v>14799</v>
      </c>
      <c r="W2505" s="20"/>
      <c r="X2505" s="20"/>
      <c r="Y2505" s="20" t="s">
        <v>69</v>
      </c>
      <c r="Z2505" s="20"/>
      <c r="AA2505" s="20" t="s">
        <v>21333</v>
      </c>
      <c r="AB2505" s="20" t="s">
        <v>69</v>
      </c>
      <c r="AC2505" s="20" t="s">
        <v>14884</v>
      </c>
      <c r="AD2505" s="20" t="s">
        <v>69</v>
      </c>
      <c r="AE2505" s="20" t="s">
        <v>21334</v>
      </c>
      <c r="AF2505" s="20" t="s">
        <v>68</v>
      </c>
      <c r="AG2505" s="20" t="s">
        <v>21338</v>
      </c>
      <c r="AH2505" s="20"/>
      <c r="AI2505" s="20" t="s">
        <v>14887</v>
      </c>
      <c r="AJ2505" s="20" t="s">
        <v>14238</v>
      </c>
      <c r="AK2505" s="20" t="s">
        <v>14238</v>
      </c>
      <c r="AL2505" s="20"/>
      <c r="AM2505" s="20" t="s">
        <v>14910</v>
      </c>
      <c r="AN2505" s="20" t="s">
        <v>14911</v>
      </c>
      <c r="AO2505" s="20"/>
    </row>
    <row r="2506" spans="1:41" x14ac:dyDescent="0.2">
      <c r="A2506" s="20" t="s">
        <v>7732</v>
      </c>
      <c r="B2506" s="20" t="s">
        <v>21339</v>
      </c>
      <c r="C2506" s="20" t="s">
        <v>21340</v>
      </c>
      <c r="D2506" s="20" t="s">
        <v>571</v>
      </c>
      <c r="E2506" s="20" t="s">
        <v>7734</v>
      </c>
      <c r="F2506" s="20" t="s">
        <v>410</v>
      </c>
      <c r="G2506" s="20" t="s">
        <v>21341</v>
      </c>
      <c r="H2506" s="20" t="s">
        <v>14730</v>
      </c>
      <c r="I2506" s="20" t="s">
        <v>21342</v>
      </c>
      <c r="J2506" s="20" t="s">
        <v>101</v>
      </c>
      <c r="K2506" s="20" t="s">
        <v>14866</v>
      </c>
      <c r="L2506" s="20"/>
      <c r="M2506" s="20"/>
      <c r="N2506" s="20" t="s">
        <v>14889</v>
      </c>
      <c r="O2506" s="20" t="s">
        <v>14761</v>
      </c>
      <c r="P2506" s="20" t="s">
        <v>14735</v>
      </c>
      <c r="Q2506" s="20"/>
      <c r="R2506" s="20"/>
      <c r="S2506" s="20"/>
      <c r="T2506" s="20" t="s">
        <v>14704</v>
      </c>
      <c r="U2506" s="20" t="s">
        <v>20738</v>
      </c>
      <c r="V2506" s="20" t="s">
        <v>21343</v>
      </c>
      <c r="W2506" s="20"/>
      <c r="X2506" s="20"/>
      <c r="Y2506" s="20" t="s">
        <v>69</v>
      </c>
      <c r="Z2506" s="20"/>
      <c r="AA2506" s="20" t="s">
        <v>21344</v>
      </c>
      <c r="AB2506" s="20" t="s">
        <v>68</v>
      </c>
      <c r="AC2506" s="20" t="s">
        <v>68</v>
      </c>
      <c r="AD2506" s="20" t="s">
        <v>68</v>
      </c>
      <c r="AE2506" s="20" t="s">
        <v>21345</v>
      </c>
      <c r="AF2506" s="20" t="s">
        <v>68</v>
      </c>
      <c r="AG2506" s="20" t="s">
        <v>21346</v>
      </c>
      <c r="AH2506" s="20"/>
      <c r="AI2506" s="20" t="s">
        <v>14875</v>
      </c>
      <c r="AJ2506" s="20"/>
      <c r="AK2506" s="20"/>
      <c r="AL2506" s="20" t="s">
        <v>14276</v>
      </c>
      <c r="AM2506" s="20" t="s">
        <v>21347</v>
      </c>
      <c r="AN2506" s="20" t="s">
        <v>105</v>
      </c>
      <c r="AO2506" s="20"/>
    </row>
    <row r="2507" spans="1:41" x14ac:dyDescent="0.2">
      <c r="A2507" s="20" t="s">
        <v>7732</v>
      </c>
      <c r="B2507" s="20" t="s">
        <v>21339</v>
      </c>
      <c r="C2507" s="20" t="s">
        <v>21340</v>
      </c>
      <c r="D2507" s="20" t="s">
        <v>571</v>
      </c>
      <c r="E2507" s="20" t="s">
        <v>7734</v>
      </c>
      <c r="F2507" s="20" t="s">
        <v>410</v>
      </c>
      <c r="G2507" s="20" t="s">
        <v>21341</v>
      </c>
      <c r="H2507" s="20" t="s">
        <v>14730</v>
      </c>
      <c r="I2507" s="20" t="s">
        <v>21342</v>
      </c>
      <c r="J2507" s="20" t="s">
        <v>101</v>
      </c>
      <c r="K2507" s="20" t="s">
        <v>14866</v>
      </c>
      <c r="L2507" s="20"/>
      <c r="M2507" s="20"/>
      <c r="N2507" s="20" t="s">
        <v>14889</v>
      </c>
      <c r="O2507" s="20" t="s">
        <v>14761</v>
      </c>
      <c r="P2507" s="20" t="s">
        <v>14735</v>
      </c>
      <c r="Q2507" s="20"/>
      <c r="R2507" s="20"/>
      <c r="S2507" s="20"/>
      <c r="T2507" s="20" t="s">
        <v>14704</v>
      </c>
      <c r="U2507" s="20" t="s">
        <v>15570</v>
      </c>
      <c r="V2507" s="20" t="s">
        <v>21343</v>
      </c>
      <c r="W2507" s="20"/>
      <c r="X2507" s="20"/>
      <c r="Y2507" s="20" t="s">
        <v>69</v>
      </c>
      <c r="Z2507" s="20"/>
      <c r="AA2507" s="20" t="s">
        <v>21344</v>
      </c>
      <c r="AB2507" s="20" t="s">
        <v>68</v>
      </c>
      <c r="AC2507" s="20" t="s">
        <v>68</v>
      </c>
      <c r="AD2507" s="20" t="s">
        <v>68</v>
      </c>
      <c r="AE2507" s="20" t="s">
        <v>21345</v>
      </c>
      <c r="AF2507" s="20" t="s">
        <v>69</v>
      </c>
      <c r="AG2507" s="20" t="s">
        <v>21348</v>
      </c>
      <c r="AH2507" s="20"/>
      <c r="AI2507" s="20" t="s">
        <v>14875</v>
      </c>
      <c r="AJ2507" s="20"/>
      <c r="AK2507" s="20"/>
      <c r="AL2507" s="20" t="s">
        <v>14276</v>
      </c>
      <c r="AM2507" s="20" t="s">
        <v>21347</v>
      </c>
      <c r="AN2507" s="20" t="s">
        <v>105</v>
      </c>
      <c r="AO2507" s="20"/>
    </row>
    <row r="2508" spans="1:41" x14ac:dyDescent="0.2">
      <c r="A2508" s="20" t="s">
        <v>7732</v>
      </c>
      <c r="B2508" s="20" t="s">
        <v>21339</v>
      </c>
      <c r="C2508" s="20" t="s">
        <v>21340</v>
      </c>
      <c r="D2508" s="20" t="s">
        <v>571</v>
      </c>
      <c r="E2508" s="20" t="s">
        <v>7734</v>
      </c>
      <c r="F2508" s="20" t="s">
        <v>410</v>
      </c>
      <c r="G2508" s="20" t="s">
        <v>21341</v>
      </c>
      <c r="H2508" s="20" t="s">
        <v>14730</v>
      </c>
      <c r="I2508" s="20" t="s">
        <v>21342</v>
      </c>
      <c r="J2508" s="20" t="s">
        <v>101</v>
      </c>
      <c r="K2508" s="20" t="s">
        <v>14866</v>
      </c>
      <c r="L2508" s="20"/>
      <c r="M2508" s="20"/>
      <c r="N2508" s="20" t="s">
        <v>14889</v>
      </c>
      <c r="O2508" s="20" t="s">
        <v>14761</v>
      </c>
      <c r="P2508" s="20" t="s">
        <v>14735</v>
      </c>
      <c r="Q2508" s="20"/>
      <c r="R2508" s="20"/>
      <c r="S2508" s="20"/>
      <c r="T2508" s="20" t="s">
        <v>14704</v>
      </c>
      <c r="U2508" s="20" t="s">
        <v>15886</v>
      </c>
      <c r="V2508" s="20" t="s">
        <v>21343</v>
      </c>
      <c r="W2508" s="20"/>
      <c r="X2508" s="20"/>
      <c r="Y2508" s="20" t="s">
        <v>69</v>
      </c>
      <c r="Z2508" s="20"/>
      <c r="AA2508" s="20" t="s">
        <v>21344</v>
      </c>
      <c r="AB2508" s="20" t="s">
        <v>68</v>
      </c>
      <c r="AC2508" s="20" t="s">
        <v>68</v>
      </c>
      <c r="AD2508" s="20" t="s">
        <v>68</v>
      </c>
      <c r="AE2508" s="20" t="s">
        <v>21345</v>
      </c>
      <c r="AF2508" s="20" t="s">
        <v>69</v>
      </c>
      <c r="AG2508" s="20" t="s">
        <v>21349</v>
      </c>
      <c r="AH2508" s="20"/>
      <c r="AI2508" s="20" t="s">
        <v>14875</v>
      </c>
      <c r="AJ2508" s="20"/>
      <c r="AK2508" s="20"/>
      <c r="AL2508" s="20" t="s">
        <v>14276</v>
      </c>
      <c r="AM2508" s="20" t="s">
        <v>21347</v>
      </c>
      <c r="AN2508" s="20" t="s">
        <v>105</v>
      </c>
      <c r="AO2508" s="20"/>
    </row>
    <row r="2509" spans="1:41" x14ac:dyDescent="0.2">
      <c r="A2509" s="20" t="s">
        <v>7732</v>
      </c>
      <c r="B2509" s="20" t="s">
        <v>21339</v>
      </c>
      <c r="C2509" s="20" t="s">
        <v>21340</v>
      </c>
      <c r="D2509" s="20" t="s">
        <v>571</v>
      </c>
      <c r="E2509" s="20" t="s">
        <v>7734</v>
      </c>
      <c r="F2509" s="20" t="s">
        <v>410</v>
      </c>
      <c r="G2509" s="20" t="s">
        <v>21341</v>
      </c>
      <c r="H2509" s="20" t="s">
        <v>14730</v>
      </c>
      <c r="I2509" s="20" t="s">
        <v>21342</v>
      </c>
      <c r="J2509" s="20" t="s">
        <v>101</v>
      </c>
      <c r="K2509" s="20" t="s">
        <v>14866</v>
      </c>
      <c r="L2509" s="20"/>
      <c r="M2509" s="20"/>
      <c r="N2509" s="20" t="s">
        <v>14889</v>
      </c>
      <c r="O2509" s="20" t="s">
        <v>14761</v>
      </c>
      <c r="P2509" s="20" t="s">
        <v>14735</v>
      </c>
      <c r="Q2509" s="20"/>
      <c r="R2509" s="20"/>
      <c r="S2509" s="20"/>
      <c r="T2509" s="20" t="s">
        <v>14704</v>
      </c>
      <c r="U2509" s="20" t="s">
        <v>16841</v>
      </c>
      <c r="V2509" s="20" t="s">
        <v>21343</v>
      </c>
      <c r="W2509" s="20"/>
      <c r="X2509" s="20"/>
      <c r="Y2509" s="20" t="s">
        <v>69</v>
      </c>
      <c r="Z2509" s="20"/>
      <c r="AA2509" s="20" t="s">
        <v>21344</v>
      </c>
      <c r="AB2509" s="20" t="s">
        <v>68</v>
      </c>
      <c r="AC2509" s="20" t="s">
        <v>68</v>
      </c>
      <c r="AD2509" s="20" t="s">
        <v>68</v>
      </c>
      <c r="AE2509" s="20" t="s">
        <v>21345</v>
      </c>
      <c r="AF2509" s="20" t="s">
        <v>69</v>
      </c>
      <c r="AG2509" s="20" t="s">
        <v>21350</v>
      </c>
      <c r="AH2509" s="20"/>
      <c r="AI2509" s="20" t="s">
        <v>14875</v>
      </c>
      <c r="AJ2509" s="20"/>
      <c r="AK2509" s="20"/>
      <c r="AL2509" s="20" t="s">
        <v>14276</v>
      </c>
      <c r="AM2509" s="20" t="s">
        <v>21347</v>
      </c>
      <c r="AN2509" s="20" t="s">
        <v>105</v>
      </c>
      <c r="AO2509" s="20"/>
    </row>
    <row r="2510" spans="1:41" x14ac:dyDescent="0.2">
      <c r="A2510" s="20" t="s">
        <v>7732</v>
      </c>
      <c r="B2510" s="20" t="s">
        <v>21339</v>
      </c>
      <c r="C2510" s="20" t="s">
        <v>21340</v>
      </c>
      <c r="D2510" s="20" t="s">
        <v>571</v>
      </c>
      <c r="E2510" s="20" t="s">
        <v>7734</v>
      </c>
      <c r="F2510" s="20" t="s">
        <v>410</v>
      </c>
      <c r="G2510" s="20" t="s">
        <v>21341</v>
      </c>
      <c r="H2510" s="20" t="s">
        <v>14730</v>
      </c>
      <c r="I2510" s="20" t="s">
        <v>21342</v>
      </c>
      <c r="J2510" s="20" t="s">
        <v>101</v>
      </c>
      <c r="K2510" s="20" t="s">
        <v>14866</v>
      </c>
      <c r="L2510" s="20"/>
      <c r="M2510" s="20"/>
      <c r="N2510" s="20" t="s">
        <v>14889</v>
      </c>
      <c r="O2510" s="20" t="s">
        <v>14761</v>
      </c>
      <c r="P2510" s="20" t="s">
        <v>14735</v>
      </c>
      <c r="Q2510" s="20"/>
      <c r="R2510" s="20"/>
      <c r="S2510" s="20"/>
      <c r="T2510" s="20" t="s">
        <v>14704</v>
      </c>
      <c r="U2510" s="20" t="s">
        <v>15741</v>
      </c>
      <c r="V2510" s="20" t="s">
        <v>21343</v>
      </c>
      <c r="W2510" s="20"/>
      <c r="X2510" s="20"/>
      <c r="Y2510" s="20" t="s">
        <v>69</v>
      </c>
      <c r="Z2510" s="20"/>
      <c r="AA2510" s="20" t="s">
        <v>21344</v>
      </c>
      <c r="AB2510" s="20" t="s">
        <v>68</v>
      </c>
      <c r="AC2510" s="20" t="s">
        <v>68</v>
      </c>
      <c r="AD2510" s="20" t="s">
        <v>68</v>
      </c>
      <c r="AE2510" s="20" t="s">
        <v>21345</v>
      </c>
      <c r="AF2510" s="20" t="s">
        <v>69</v>
      </c>
      <c r="AG2510" s="20" t="s">
        <v>21351</v>
      </c>
      <c r="AH2510" s="20"/>
      <c r="AI2510" s="20" t="s">
        <v>14875</v>
      </c>
      <c r="AJ2510" s="20"/>
      <c r="AK2510" s="20"/>
      <c r="AL2510" s="20" t="s">
        <v>14276</v>
      </c>
      <c r="AM2510" s="20" t="s">
        <v>21347</v>
      </c>
      <c r="AN2510" s="20" t="s">
        <v>105</v>
      </c>
      <c r="AO2510" s="20"/>
    </row>
    <row r="2511" spans="1:41" x14ac:dyDescent="0.2">
      <c r="A2511" s="20" t="s">
        <v>7732</v>
      </c>
      <c r="B2511" s="20" t="s">
        <v>21339</v>
      </c>
      <c r="C2511" s="20" t="s">
        <v>21340</v>
      </c>
      <c r="D2511" s="20" t="s">
        <v>571</v>
      </c>
      <c r="E2511" s="20" t="s">
        <v>7734</v>
      </c>
      <c r="F2511" s="20" t="s">
        <v>410</v>
      </c>
      <c r="G2511" s="20" t="s">
        <v>21341</v>
      </c>
      <c r="H2511" s="20" t="s">
        <v>14730</v>
      </c>
      <c r="I2511" s="20" t="s">
        <v>21342</v>
      </c>
      <c r="J2511" s="20" t="s">
        <v>101</v>
      </c>
      <c r="K2511" s="20" t="s">
        <v>14866</v>
      </c>
      <c r="L2511" s="20"/>
      <c r="M2511" s="20"/>
      <c r="N2511" s="20" t="s">
        <v>14889</v>
      </c>
      <c r="O2511" s="20" t="s">
        <v>14761</v>
      </c>
      <c r="P2511" s="20" t="s">
        <v>14735</v>
      </c>
      <c r="Q2511" s="20"/>
      <c r="R2511" s="20"/>
      <c r="S2511" s="20"/>
      <c r="T2511" s="20" t="s">
        <v>19875</v>
      </c>
      <c r="U2511" s="20" t="s">
        <v>20945</v>
      </c>
      <c r="V2511" s="20" t="s">
        <v>16165</v>
      </c>
      <c r="W2511" s="20"/>
      <c r="X2511" s="20"/>
      <c r="Y2511" s="20" t="s">
        <v>69</v>
      </c>
      <c r="Z2511" s="20"/>
      <c r="AA2511" s="20" t="s">
        <v>21344</v>
      </c>
      <c r="AB2511" s="20" t="s">
        <v>68</v>
      </c>
      <c r="AC2511" s="20" t="s">
        <v>68</v>
      </c>
      <c r="AD2511" s="20" t="s">
        <v>68</v>
      </c>
      <c r="AE2511" s="20" t="s">
        <v>21345</v>
      </c>
      <c r="AF2511" s="20" t="s">
        <v>68</v>
      </c>
      <c r="AG2511" s="20" t="s">
        <v>21346</v>
      </c>
      <c r="AH2511" s="20"/>
      <c r="AI2511" s="20" t="s">
        <v>14875</v>
      </c>
      <c r="AJ2511" s="20"/>
      <c r="AK2511" s="20"/>
      <c r="AL2511" s="20" t="s">
        <v>14276</v>
      </c>
      <c r="AM2511" s="20" t="s">
        <v>21347</v>
      </c>
      <c r="AN2511" s="20" t="s">
        <v>105</v>
      </c>
      <c r="AO2511" s="20"/>
    </row>
    <row r="2512" spans="1:41" x14ac:dyDescent="0.2">
      <c r="A2512" s="20" t="s">
        <v>7732</v>
      </c>
      <c r="B2512" s="20" t="s">
        <v>21339</v>
      </c>
      <c r="C2512" s="20" t="s">
        <v>21340</v>
      </c>
      <c r="D2512" s="20" t="s">
        <v>571</v>
      </c>
      <c r="E2512" s="20" t="s">
        <v>7734</v>
      </c>
      <c r="F2512" s="20" t="s">
        <v>410</v>
      </c>
      <c r="G2512" s="20" t="s">
        <v>21341</v>
      </c>
      <c r="H2512" s="20" t="s">
        <v>14730</v>
      </c>
      <c r="I2512" s="20" t="s">
        <v>21342</v>
      </c>
      <c r="J2512" s="20" t="s">
        <v>101</v>
      </c>
      <c r="K2512" s="20" t="s">
        <v>14866</v>
      </c>
      <c r="L2512" s="20"/>
      <c r="M2512" s="20"/>
      <c r="N2512" s="20" t="s">
        <v>14889</v>
      </c>
      <c r="O2512" s="20" t="s">
        <v>14761</v>
      </c>
      <c r="P2512" s="20" t="s">
        <v>14735</v>
      </c>
      <c r="Q2512" s="20"/>
      <c r="R2512" s="20"/>
      <c r="S2512" s="20"/>
      <c r="T2512" s="20" t="s">
        <v>19875</v>
      </c>
      <c r="U2512" s="20" t="s">
        <v>17761</v>
      </c>
      <c r="V2512" s="20" t="s">
        <v>16165</v>
      </c>
      <c r="W2512" s="20"/>
      <c r="X2512" s="20"/>
      <c r="Y2512" s="20" t="s">
        <v>69</v>
      </c>
      <c r="Z2512" s="20"/>
      <c r="AA2512" s="20" t="s">
        <v>21344</v>
      </c>
      <c r="AB2512" s="20" t="s">
        <v>68</v>
      </c>
      <c r="AC2512" s="20" t="s">
        <v>68</v>
      </c>
      <c r="AD2512" s="20" t="s">
        <v>68</v>
      </c>
      <c r="AE2512" s="20" t="s">
        <v>21345</v>
      </c>
      <c r="AF2512" s="20" t="s">
        <v>69</v>
      </c>
      <c r="AG2512" s="20" t="s">
        <v>21348</v>
      </c>
      <c r="AH2512" s="20"/>
      <c r="AI2512" s="20" t="s">
        <v>14875</v>
      </c>
      <c r="AJ2512" s="20"/>
      <c r="AK2512" s="20"/>
      <c r="AL2512" s="20" t="s">
        <v>14276</v>
      </c>
      <c r="AM2512" s="20" t="s">
        <v>21347</v>
      </c>
      <c r="AN2512" s="20" t="s">
        <v>105</v>
      </c>
      <c r="AO2512" s="20"/>
    </row>
    <row r="2513" spans="1:41" x14ac:dyDescent="0.2">
      <c r="A2513" s="20" t="s">
        <v>7732</v>
      </c>
      <c r="B2513" s="20" t="s">
        <v>21339</v>
      </c>
      <c r="C2513" s="20" t="s">
        <v>21340</v>
      </c>
      <c r="D2513" s="20" t="s">
        <v>571</v>
      </c>
      <c r="E2513" s="20" t="s">
        <v>7734</v>
      </c>
      <c r="F2513" s="20" t="s">
        <v>410</v>
      </c>
      <c r="G2513" s="20" t="s">
        <v>21341</v>
      </c>
      <c r="H2513" s="20" t="s">
        <v>14730</v>
      </c>
      <c r="I2513" s="20" t="s">
        <v>21342</v>
      </c>
      <c r="J2513" s="20" t="s">
        <v>101</v>
      </c>
      <c r="K2513" s="20" t="s">
        <v>14866</v>
      </c>
      <c r="L2513" s="20"/>
      <c r="M2513" s="20"/>
      <c r="N2513" s="20" t="s">
        <v>14889</v>
      </c>
      <c r="O2513" s="20" t="s">
        <v>14761</v>
      </c>
      <c r="P2513" s="20" t="s">
        <v>14735</v>
      </c>
      <c r="Q2513" s="20"/>
      <c r="R2513" s="20"/>
      <c r="S2513" s="20"/>
      <c r="T2513" s="20" t="s">
        <v>19875</v>
      </c>
      <c r="U2513" s="20" t="s">
        <v>15972</v>
      </c>
      <c r="V2513" s="20" t="s">
        <v>16165</v>
      </c>
      <c r="W2513" s="20"/>
      <c r="X2513" s="20"/>
      <c r="Y2513" s="20" t="s">
        <v>69</v>
      </c>
      <c r="Z2513" s="20"/>
      <c r="AA2513" s="20" t="s">
        <v>21344</v>
      </c>
      <c r="AB2513" s="20" t="s">
        <v>68</v>
      </c>
      <c r="AC2513" s="20" t="s">
        <v>68</v>
      </c>
      <c r="AD2513" s="20" t="s">
        <v>68</v>
      </c>
      <c r="AE2513" s="20" t="s">
        <v>21345</v>
      </c>
      <c r="AF2513" s="20" t="s">
        <v>69</v>
      </c>
      <c r="AG2513" s="20" t="s">
        <v>21349</v>
      </c>
      <c r="AH2513" s="20"/>
      <c r="AI2513" s="20" t="s">
        <v>14875</v>
      </c>
      <c r="AJ2513" s="20"/>
      <c r="AK2513" s="20"/>
      <c r="AL2513" s="20" t="s">
        <v>14276</v>
      </c>
      <c r="AM2513" s="20" t="s">
        <v>21347</v>
      </c>
      <c r="AN2513" s="20" t="s">
        <v>105</v>
      </c>
      <c r="AO2513" s="20"/>
    </row>
    <row r="2514" spans="1:41" x14ac:dyDescent="0.2">
      <c r="A2514" s="20" t="s">
        <v>7732</v>
      </c>
      <c r="B2514" s="20" t="s">
        <v>21339</v>
      </c>
      <c r="C2514" s="20" t="s">
        <v>21340</v>
      </c>
      <c r="D2514" s="20" t="s">
        <v>571</v>
      </c>
      <c r="E2514" s="20" t="s">
        <v>7734</v>
      </c>
      <c r="F2514" s="20" t="s">
        <v>410</v>
      </c>
      <c r="G2514" s="20" t="s">
        <v>21341</v>
      </c>
      <c r="H2514" s="20" t="s">
        <v>14730</v>
      </c>
      <c r="I2514" s="20" t="s">
        <v>21342</v>
      </c>
      <c r="J2514" s="20" t="s">
        <v>101</v>
      </c>
      <c r="K2514" s="20" t="s">
        <v>14866</v>
      </c>
      <c r="L2514" s="20"/>
      <c r="M2514" s="20"/>
      <c r="N2514" s="20" t="s">
        <v>14889</v>
      </c>
      <c r="O2514" s="20" t="s">
        <v>14761</v>
      </c>
      <c r="P2514" s="20" t="s">
        <v>14735</v>
      </c>
      <c r="Q2514" s="20"/>
      <c r="R2514" s="20"/>
      <c r="S2514" s="20"/>
      <c r="T2514" s="20" t="s">
        <v>19875</v>
      </c>
      <c r="U2514" s="20" t="s">
        <v>14777</v>
      </c>
      <c r="V2514" s="20" t="s">
        <v>16165</v>
      </c>
      <c r="W2514" s="20"/>
      <c r="X2514" s="20"/>
      <c r="Y2514" s="20" t="s">
        <v>69</v>
      </c>
      <c r="Z2514" s="20"/>
      <c r="AA2514" s="20" t="s">
        <v>21344</v>
      </c>
      <c r="AB2514" s="20" t="s">
        <v>68</v>
      </c>
      <c r="AC2514" s="20" t="s">
        <v>68</v>
      </c>
      <c r="AD2514" s="20" t="s">
        <v>68</v>
      </c>
      <c r="AE2514" s="20" t="s">
        <v>21345</v>
      </c>
      <c r="AF2514" s="20" t="s">
        <v>69</v>
      </c>
      <c r="AG2514" s="20" t="s">
        <v>21350</v>
      </c>
      <c r="AH2514" s="20"/>
      <c r="AI2514" s="20" t="s">
        <v>14875</v>
      </c>
      <c r="AJ2514" s="20"/>
      <c r="AK2514" s="20"/>
      <c r="AL2514" s="20" t="s">
        <v>14276</v>
      </c>
      <c r="AM2514" s="20" t="s">
        <v>21347</v>
      </c>
      <c r="AN2514" s="20" t="s">
        <v>105</v>
      </c>
      <c r="AO2514" s="20"/>
    </row>
    <row r="2515" spans="1:41" x14ac:dyDescent="0.2">
      <c r="A2515" s="20" t="s">
        <v>7732</v>
      </c>
      <c r="B2515" s="20" t="s">
        <v>21339</v>
      </c>
      <c r="C2515" s="20" t="s">
        <v>21340</v>
      </c>
      <c r="D2515" s="20" t="s">
        <v>571</v>
      </c>
      <c r="E2515" s="20" t="s">
        <v>7734</v>
      </c>
      <c r="F2515" s="20" t="s">
        <v>410</v>
      </c>
      <c r="G2515" s="20" t="s">
        <v>21341</v>
      </c>
      <c r="H2515" s="20" t="s">
        <v>14730</v>
      </c>
      <c r="I2515" s="20" t="s">
        <v>21342</v>
      </c>
      <c r="J2515" s="20" t="s">
        <v>101</v>
      </c>
      <c r="K2515" s="20" t="s">
        <v>14866</v>
      </c>
      <c r="L2515" s="20"/>
      <c r="M2515" s="20"/>
      <c r="N2515" s="20" t="s">
        <v>14889</v>
      </c>
      <c r="O2515" s="20" t="s">
        <v>14761</v>
      </c>
      <c r="P2515" s="20" t="s">
        <v>14735</v>
      </c>
      <c r="Q2515" s="20"/>
      <c r="R2515" s="20"/>
      <c r="S2515" s="20"/>
      <c r="T2515" s="20" t="s">
        <v>19875</v>
      </c>
      <c r="U2515" s="20" t="s">
        <v>14919</v>
      </c>
      <c r="V2515" s="20" t="s">
        <v>16165</v>
      </c>
      <c r="W2515" s="20"/>
      <c r="X2515" s="20"/>
      <c r="Y2515" s="20" t="s">
        <v>69</v>
      </c>
      <c r="Z2515" s="20"/>
      <c r="AA2515" s="20" t="s">
        <v>21344</v>
      </c>
      <c r="AB2515" s="20" t="s">
        <v>68</v>
      </c>
      <c r="AC2515" s="20" t="s">
        <v>68</v>
      </c>
      <c r="AD2515" s="20" t="s">
        <v>68</v>
      </c>
      <c r="AE2515" s="20" t="s">
        <v>21345</v>
      </c>
      <c r="AF2515" s="20" t="s">
        <v>69</v>
      </c>
      <c r="AG2515" s="20" t="s">
        <v>21351</v>
      </c>
      <c r="AH2515" s="20"/>
      <c r="AI2515" s="20" t="s">
        <v>14875</v>
      </c>
      <c r="AJ2515" s="20"/>
      <c r="AK2515" s="20"/>
      <c r="AL2515" s="20" t="s">
        <v>14276</v>
      </c>
      <c r="AM2515" s="20" t="s">
        <v>21347</v>
      </c>
      <c r="AN2515" s="20" t="s">
        <v>105</v>
      </c>
      <c r="AO2515" s="20"/>
    </row>
    <row r="2516" spans="1:41" x14ac:dyDescent="0.2">
      <c r="A2516" s="20" t="s">
        <v>7732</v>
      </c>
      <c r="B2516" s="20" t="s">
        <v>21352</v>
      </c>
      <c r="C2516" s="20" t="s">
        <v>21340</v>
      </c>
      <c r="D2516" s="20" t="s">
        <v>571</v>
      </c>
      <c r="E2516" s="20" t="s">
        <v>7734</v>
      </c>
      <c r="F2516" s="20" t="s">
        <v>410</v>
      </c>
      <c r="G2516" s="20" t="s">
        <v>21341</v>
      </c>
      <c r="H2516" s="20" t="s">
        <v>14730</v>
      </c>
      <c r="I2516" s="20" t="s">
        <v>21353</v>
      </c>
      <c r="J2516" s="20" t="s">
        <v>101</v>
      </c>
      <c r="K2516" s="20" t="s">
        <v>14866</v>
      </c>
      <c r="L2516" s="20"/>
      <c r="M2516" s="20"/>
      <c r="N2516" s="20" t="s">
        <v>14889</v>
      </c>
      <c r="O2516" s="20" t="s">
        <v>14761</v>
      </c>
      <c r="P2516" s="20" t="s">
        <v>14735</v>
      </c>
      <c r="Q2516" s="20"/>
      <c r="R2516" s="20"/>
      <c r="S2516" s="20"/>
      <c r="T2516" s="20" t="s">
        <v>14704</v>
      </c>
      <c r="U2516" s="20" t="s">
        <v>15640</v>
      </c>
      <c r="V2516" s="20" t="s">
        <v>17071</v>
      </c>
      <c r="W2516" s="20"/>
      <c r="X2516" s="20"/>
      <c r="Y2516" s="20" t="s">
        <v>69</v>
      </c>
      <c r="Z2516" s="20"/>
      <c r="AA2516" s="20" t="s">
        <v>21354</v>
      </c>
      <c r="AB2516" s="20" t="s">
        <v>68</v>
      </c>
      <c r="AC2516" s="20" t="s">
        <v>68</v>
      </c>
      <c r="AD2516" s="20" t="s">
        <v>68</v>
      </c>
      <c r="AE2516" s="20" t="s">
        <v>21345</v>
      </c>
      <c r="AF2516" s="20" t="s">
        <v>68</v>
      </c>
      <c r="AG2516" s="20" t="s">
        <v>21346</v>
      </c>
      <c r="AH2516" s="20"/>
      <c r="AI2516" s="20" t="s">
        <v>14875</v>
      </c>
      <c r="AJ2516" s="20"/>
      <c r="AK2516" s="20"/>
      <c r="AL2516" s="20" t="s">
        <v>14276</v>
      </c>
      <c r="AM2516" s="20" t="s">
        <v>21347</v>
      </c>
      <c r="AN2516" s="20" t="s">
        <v>105</v>
      </c>
      <c r="AO2516" s="20"/>
    </row>
    <row r="2517" spans="1:41" x14ac:dyDescent="0.2">
      <c r="A2517" s="20" t="s">
        <v>7732</v>
      </c>
      <c r="B2517" s="20" t="s">
        <v>21352</v>
      </c>
      <c r="C2517" s="20" t="s">
        <v>21340</v>
      </c>
      <c r="D2517" s="20" t="s">
        <v>571</v>
      </c>
      <c r="E2517" s="20" t="s">
        <v>7734</v>
      </c>
      <c r="F2517" s="20" t="s">
        <v>410</v>
      </c>
      <c r="G2517" s="20" t="s">
        <v>21341</v>
      </c>
      <c r="H2517" s="20" t="s">
        <v>14730</v>
      </c>
      <c r="I2517" s="20" t="s">
        <v>21353</v>
      </c>
      <c r="J2517" s="20" t="s">
        <v>101</v>
      </c>
      <c r="K2517" s="20" t="s">
        <v>14866</v>
      </c>
      <c r="L2517" s="20"/>
      <c r="M2517" s="20"/>
      <c r="N2517" s="20" t="s">
        <v>14889</v>
      </c>
      <c r="O2517" s="20" t="s">
        <v>14761</v>
      </c>
      <c r="P2517" s="20" t="s">
        <v>14735</v>
      </c>
      <c r="Q2517" s="20"/>
      <c r="R2517" s="20"/>
      <c r="S2517" s="20"/>
      <c r="T2517" s="20" t="s">
        <v>14704</v>
      </c>
      <c r="U2517" s="20" t="s">
        <v>21355</v>
      </c>
      <c r="V2517" s="20" t="s">
        <v>17071</v>
      </c>
      <c r="W2517" s="20"/>
      <c r="X2517" s="20"/>
      <c r="Y2517" s="20" t="s">
        <v>69</v>
      </c>
      <c r="Z2517" s="20"/>
      <c r="AA2517" s="20" t="s">
        <v>21354</v>
      </c>
      <c r="AB2517" s="20" t="s">
        <v>68</v>
      </c>
      <c r="AC2517" s="20" t="s">
        <v>68</v>
      </c>
      <c r="AD2517" s="20" t="s">
        <v>68</v>
      </c>
      <c r="AE2517" s="20" t="s">
        <v>21345</v>
      </c>
      <c r="AF2517" s="20" t="s">
        <v>69</v>
      </c>
      <c r="AG2517" s="20" t="s">
        <v>21348</v>
      </c>
      <c r="AH2517" s="20"/>
      <c r="AI2517" s="20" t="s">
        <v>14875</v>
      </c>
      <c r="AJ2517" s="20"/>
      <c r="AK2517" s="20"/>
      <c r="AL2517" s="20" t="s">
        <v>14276</v>
      </c>
      <c r="AM2517" s="20" t="s">
        <v>21347</v>
      </c>
      <c r="AN2517" s="20" t="s">
        <v>105</v>
      </c>
      <c r="AO2517" s="20"/>
    </row>
    <row r="2518" spans="1:41" x14ac:dyDescent="0.2">
      <c r="A2518" s="20" t="s">
        <v>7732</v>
      </c>
      <c r="B2518" s="20" t="s">
        <v>21352</v>
      </c>
      <c r="C2518" s="20" t="s">
        <v>21340</v>
      </c>
      <c r="D2518" s="20" t="s">
        <v>571</v>
      </c>
      <c r="E2518" s="20" t="s">
        <v>7734</v>
      </c>
      <c r="F2518" s="20" t="s">
        <v>410</v>
      </c>
      <c r="G2518" s="20" t="s">
        <v>21341</v>
      </c>
      <c r="H2518" s="20" t="s">
        <v>14730</v>
      </c>
      <c r="I2518" s="20" t="s">
        <v>21353</v>
      </c>
      <c r="J2518" s="20" t="s">
        <v>101</v>
      </c>
      <c r="K2518" s="20" t="s">
        <v>14866</v>
      </c>
      <c r="L2518" s="20"/>
      <c r="M2518" s="20"/>
      <c r="N2518" s="20" t="s">
        <v>14889</v>
      </c>
      <c r="O2518" s="20" t="s">
        <v>14761</v>
      </c>
      <c r="P2518" s="20" t="s">
        <v>14735</v>
      </c>
      <c r="Q2518" s="20"/>
      <c r="R2518" s="20"/>
      <c r="S2518" s="20"/>
      <c r="T2518" s="20" t="s">
        <v>14704</v>
      </c>
      <c r="U2518" s="20" t="s">
        <v>19681</v>
      </c>
      <c r="V2518" s="20" t="s">
        <v>17071</v>
      </c>
      <c r="W2518" s="20"/>
      <c r="X2518" s="20"/>
      <c r="Y2518" s="20" t="s">
        <v>69</v>
      </c>
      <c r="Z2518" s="20"/>
      <c r="AA2518" s="20" t="s">
        <v>21354</v>
      </c>
      <c r="AB2518" s="20" t="s">
        <v>68</v>
      </c>
      <c r="AC2518" s="20" t="s">
        <v>68</v>
      </c>
      <c r="AD2518" s="20" t="s">
        <v>68</v>
      </c>
      <c r="AE2518" s="20" t="s">
        <v>21345</v>
      </c>
      <c r="AF2518" s="20" t="s">
        <v>69</v>
      </c>
      <c r="AG2518" s="20" t="s">
        <v>21349</v>
      </c>
      <c r="AH2518" s="20"/>
      <c r="AI2518" s="20" t="s">
        <v>14875</v>
      </c>
      <c r="AJ2518" s="20"/>
      <c r="AK2518" s="20"/>
      <c r="AL2518" s="20" t="s">
        <v>14276</v>
      </c>
      <c r="AM2518" s="20" t="s">
        <v>21347</v>
      </c>
      <c r="AN2518" s="20" t="s">
        <v>105</v>
      </c>
      <c r="AO2518" s="20"/>
    </row>
    <row r="2519" spans="1:41" x14ac:dyDescent="0.2">
      <c r="A2519" s="20" t="s">
        <v>7732</v>
      </c>
      <c r="B2519" s="20" t="s">
        <v>21352</v>
      </c>
      <c r="C2519" s="20" t="s">
        <v>21340</v>
      </c>
      <c r="D2519" s="20" t="s">
        <v>571</v>
      </c>
      <c r="E2519" s="20" t="s">
        <v>7734</v>
      </c>
      <c r="F2519" s="20" t="s">
        <v>410</v>
      </c>
      <c r="G2519" s="20" t="s">
        <v>21341</v>
      </c>
      <c r="H2519" s="20" t="s">
        <v>14730</v>
      </c>
      <c r="I2519" s="20" t="s">
        <v>21353</v>
      </c>
      <c r="J2519" s="20" t="s">
        <v>101</v>
      </c>
      <c r="K2519" s="20" t="s">
        <v>14866</v>
      </c>
      <c r="L2519" s="20"/>
      <c r="M2519" s="20"/>
      <c r="N2519" s="20" t="s">
        <v>14889</v>
      </c>
      <c r="O2519" s="20" t="s">
        <v>14761</v>
      </c>
      <c r="P2519" s="20" t="s">
        <v>14735</v>
      </c>
      <c r="Q2519" s="20"/>
      <c r="R2519" s="20"/>
      <c r="S2519" s="20"/>
      <c r="T2519" s="20" t="s">
        <v>14704</v>
      </c>
      <c r="U2519" s="20" t="s">
        <v>21356</v>
      </c>
      <c r="V2519" s="20" t="s">
        <v>17071</v>
      </c>
      <c r="W2519" s="20"/>
      <c r="X2519" s="20"/>
      <c r="Y2519" s="20" t="s">
        <v>69</v>
      </c>
      <c r="Z2519" s="20"/>
      <c r="AA2519" s="20" t="s">
        <v>21354</v>
      </c>
      <c r="AB2519" s="20" t="s">
        <v>68</v>
      </c>
      <c r="AC2519" s="20" t="s">
        <v>68</v>
      </c>
      <c r="AD2519" s="20" t="s">
        <v>68</v>
      </c>
      <c r="AE2519" s="20" t="s">
        <v>21345</v>
      </c>
      <c r="AF2519" s="20" t="s">
        <v>69</v>
      </c>
      <c r="AG2519" s="20" t="s">
        <v>21350</v>
      </c>
      <c r="AH2519" s="20"/>
      <c r="AI2519" s="20" t="s">
        <v>14875</v>
      </c>
      <c r="AJ2519" s="20"/>
      <c r="AK2519" s="20"/>
      <c r="AL2519" s="20" t="s">
        <v>14276</v>
      </c>
      <c r="AM2519" s="20" t="s">
        <v>21347</v>
      </c>
      <c r="AN2519" s="20" t="s">
        <v>105</v>
      </c>
      <c r="AO2519" s="20"/>
    </row>
    <row r="2520" spans="1:41" x14ac:dyDescent="0.2">
      <c r="A2520" s="20" t="s">
        <v>7732</v>
      </c>
      <c r="B2520" s="20" t="s">
        <v>21352</v>
      </c>
      <c r="C2520" s="20" t="s">
        <v>21340</v>
      </c>
      <c r="D2520" s="20" t="s">
        <v>571</v>
      </c>
      <c r="E2520" s="20" t="s">
        <v>7734</v>
      </c>
      <c r="F2520" s="20" t="s">
        <v>410</v>
      </c>
      <c r="G2520" s="20" t="s">
        <v>21341</v>
      </c>
      <c r="H2520" s="20" t="s">
        <v>14730</v>
      </c>
      <c r="I2520" s="20" t="s">
        <v>21353</v>
      </c>
      <c r="J2520" s="20" t="s">
        <v>101</v>
      </c>
      <c r="K2520" s="20" t="s">
        <v>14866</v>
      </c>
      <c r="L2520" s="20"/>
      <c r="M2520" s="20"/>
      <c r="N2520" s="20" t="s">
        <v>14889</v>
      </c>
      <c r="O2520" s="20" t="s">
        <v>14761</v>
      </c>
      <c r="P2520" s="20" t="s">
        <v>14735</v>
      </c>
      <c r="Q2520" s="20"/>
      <c r="R2520" s="20"/>
      <c r="S2520" s="20"/>
      <c r="T2520" s="20" t="s">
        <v>14704</v>
      </c>
      <c r="U2520" s="20" t="s">
        <v>21357</v>
      </c>
      <c r="V2520" s="20" t="s">
        <v>17071</v>
      </c>
      <c r="W2520" s="20"/>
      <c r="X2520" s="20"/>
      <c r="Y2520" s="20" t="s">
        <v>69</v>
      </c>
      <c r="Z2520" s="20"/>
      <c r="AA2520" s="20" t="s">
        <v>21354</v>
      </c>
      <c r="AB2520" s="20" t="s">
        <v>68</v>
      </c>
      <c r="AC2520" s="20" t="s">
        <v>68</v>
      </c>
      <c r="AD2520" s="20" t="s">
        <v>68</v>
      </c>
      <c r="AE2520" s="20" t="s">
        <v>21345</v>
      </c>
      <c r="AF2520" s="20" t="s">
        <v>69</v>
      </c>
      <c r="AG2520" s="20" t="s">
        <v>21351</v>
      </c>
      <c r="AH2520" s="20"/>
      <c r="AI2520" s="20" t="s">
        <v>14875</v>
      </c>
      <c r="AJ2520" s="20"/>
      <c r="AK2520" s="20"/>
      <c r="AL2520" s="20" t="s">
        <v>14276</v>
      </c>
      <c r="AM2520" s="20" t="s">
        <v>21347</v>
      </c>
      <c r="AN2520" s="20" t="s">
        <v>105</v>
      </c>
      <c r="AO2520" s="20"/>
    </row>
    <row r="2521" spans="1:41" x14ac:dyDescent="0.2">
      <c r="A2521" s="20" t="s">
        <v>7732</v>
      </c>
      <c r="B2521" s="20" t="s">
        <v>21352</v>
      </c>
      <c r="C2521" s="20" t="s">
        <v>21340</v>
      </c>
      <c r="D2521" s="20" t="s">
        <v>571</v>
      </c>
      <c r="E2521" s="20" t="s">
        <v>7734</v>
      </c>
      <c r="F2521" s="20" t="s">
        <v>410</v>
      </c>
      <c r="G2521" s="20" t="s">
        <v>21341</v>
      </c>
      <c r="H2521" s="20" t="s">
        <v>14730</v>
      </c>
      <c r="I2521" s="20" t="s">
        <v>21353</v>
      </c>
      <c r="J2521" s="20" t="s">
        <v>101</v>
      </c>
      <c r="K2521" s="20" t="s">
        <v>14866</v>
      </c>
      <c r="L2521" s="20"/>
      <c r="M2521" s="20"/>
      <c r="N2521" s="20" t="s">
        <v>14889</v>
      </c>
      <c r="O2521" s="20" t="s">
        <v>14761</v>
      </c>
      <c r="P2521" s="20" t="s">
        <v>14735</v>
      </c>
      <c r="Q2521" s="20"/>
      <c r="R2521" s="20"/>
      <c r="S2521" s="20"/>
      <c r="T2521" s="20" t="s">
        <v>19875</v>
      </c>
      <c r="U2521" s="20" t="s">
        <v>19102</v>
      </c>
      <c r="V2521" s="20" t="s">
        <v>21358</v>
      </c>
      <c r="W2521" s="20"/>
      <c r="X2521" s="20"/>
      <c r="Y2521" s="20" t="s">
        <v>69</v>
      </c>
      <c r="Z2521" s="20"/>
      <c r="AA2521" s="20" t="s">
        <v>21354</v>
      </c>
      <c r="AB2521" s="20" t="s">
        <v>68</v>
      </c>
      <c r="AC2521" s="20" t="s">
        <v>68</v>
      </c>
      <c r="AD2521" s="20" t="s">
        <v>68</v>
      </c>
      <c r="AE2521" s="20" t="s">
        <v>21345</v>
      </c>
      <c r="AF2521" s="20" t="s">
        <v>68</v>
      </c>
      <c r="AG2521" s="20" t="s">
        <v>21346</v>
      </c>
      <c r="AH2521" s="20"/>
      <c r="AI2521" s="20" t="s">
        <v>14875</v>
      </c>
      <c r="AJ2521" s="20"/>
      <c r="AK2521" s="20"/>
      <c r="AL2521" s="20" t="s">
        <v>14276</v>
      </c>
      <c r="AM2521" s="20" t="s">
        <v>21347</v>
      </c>
      <c r="AN2521" s="20" t="s">
        <v>105</v>
      </c>
      <c r="AO2521" s="20"/>
    </row>
    <row r="2522" spans="1:41" x14ac:dyDescent="0.2">
      <c r="A2522" s="20" t="s">
        <v>7732</v>
      </c>
      <c r="B2522" s="20" t="s">
        <v>21352</v>
      </c>
      <c r="C2522" s="20" t="s">
        <v>21340</v>
      </c>
      <c r="D2522" s="20" t="s">
        <v>571</v>
      </c>
      <c r="E2522" s="20" t="s">
        <v>7734</v>
      </c>
      <c r="F2522" s="20" t="s">
        <v>410</v>
      </c>
      <c r="G2522" s="20" t="s">
        <v>21341</v>
      </c>
      <c r="H2522" s="20" t="s">
        <v>14730</v>
      </c>
      <c r="I2522" s="20" t="s">
        <v>21353</v>
      </c>
      <c r="J2522" s="20" t="s">
        <v>101</v>
      </c>
      <c r="K2522" s="20" t="s">
        <v>14866</v>
      </c>
      <c r="L2522" s="20"/>
      <c r="M2522" s="20"/>
      <c r="N2522" s="20" t="s">
        <v>14889</v>
      </c>
      <c r="O2522" s="20" t="s">
        <v>14761</v>
      </c>
      <c r="P2522" s="20" t="s">
        <v>14735</v>
      </c>
      <c r="Q2522" s="20"/>
      <c r="R2522" s="20"/>
      <c r="S2522" s="20"/>
      <c r="T2522" s="20" t="s">
        <v>19875</v>
      </c>
      <c r="U2522" s="20" t="s">
        <v>14856</v>
      </c>
      <c r="V2522" s="20" t="s">
        <v>21358</v>
      </c>
      <c r="W2522" s="20"/>
      <c r="X2522" s="20"/>
      <c r="Y2522" s="20" t="s">
        <v>69</v>
      </c>
      <c r="Z2522" s="20"/>
      <c r="AA2522" s="20" t="s">
        <v>21354</v>
      </c>
      <c r="AB2522" s="20" t="s">
        <v>68</v>
      </c>
      <c r="AC2522" s="20" t="s">
        <v>68</v>
      </c>
      <c r="AD2522" s="20" t="s">
        <v>68</v>
      </c>
      <c r="AE2522" s="20" t="s">
        <v>21345</v>
      </c>
      <c r="AF2522" s="20" t="s">
        <v>69</v>
      </c>
      <c r="AG2522" s="20" t="s">
        <v>21348</v>
      </c>
      <c r="AH2522" s="20"/>
      <c r="AI2522" s="20" t="s">
        <v>14875</v>
      </c>
      <c r="AJ2522" s="20"/>
      <c r="AK2522" s="20"/>
      <c r="AL2522" s="20" t="s">
        <v>14276</v>
      </c>
      <c r="AM2522" s="20" t="s">
        <v>21347</v>
      </c>
      <c r="AN2522" s="20" t="s">
        <v>105</v>
      </c>
      <c r="AO2522" s="20"/>
    </row>
    <row r="2523" spans="1:41" x14ac:dyDescent="0.2">
      <c r="A2523" s="20" t="s">
        <v>7732</v>
      </c>
      <c r="B2523" s="20" t="s">
        <v>21352</v>
      </c>
      <c r="C2523" s="20" t="s">
        <v>21340</v>
      </c>
      <c r="D2523" s="20" t="s">
        <v>571</v>
      </c>
      <c r="E2523" s="20" t="s">
        <v>7734</v>
      </c>
      <c r="F2523" s="20" t="s">
        <v>410</v>
      </c>
      <c r="G2523" s="20" t="s">
        <v>21341</v>
      </c>
      <c r="H2523" s="20" t="s">
        <v>14730</v>
      </c>
      <c r="I2523" s="20" t="s">
        <v>21353</v>
      </c>
      <c r="J2523" s="20" t="s">
        <v>101</v>
      </c>
      <c r="K2523" s="20" t="s">
        <v>14866</v>
      </c>
      <c r="L2523" s="20"/>
      <c r="M2523" s="20"/>
      <c r="N2523" s="20" t="s">
        <v>14889</v>
      </c>
      <c r="O2523" s="20" t="s">
        <v>14761</v>
      </c>
      <c r="P2523" s="20" t="s">
        <v>14735</v>
      </c>
      <c r="Q2523" s="20"/>
      <c r="R2523" s="20"/>
      <c r="S2523" s="20"/>
      <c r="T2523" s="20" t="s">
        <v>19875</v>
      </c>
      <c r="U2523" s="20" t="s">
        <v>19101</v>
      </c>
      <c r="V2523" s="20" t="s">
        <v>21358</v>
      </c>
      <c r="W2523" s="20"/>
      <c r="X2523" s="20"/>
      <c r="Y2523" s="20" t="s">
        <v>69</v>
      </c>
      <c r="Z2523" s="20"/>
      <c r="AA2523" s="20" t="s">
        <v>21354</v>
      </c>
      <c r="AB2523" s="20" t="s">
        <v>68</v>
      </c>
      <c r="AC2523" s="20" t="s">
        <v>68</v>
      </c>
      <c r="AD2523" s="20" t="s">
        <v>68</v>
      </c>
      <c r="AE2523" s="20" t="s">
        <v>21345</v>
      </c>
      <c r="AF2523" s="20" t="s">
        <v>69</v>
      </c>
      <c r="AG2523" s="20" t="s">
        <v>21349</v>
      </c>
      <c r="AH2523" s="20"/>
      <c r="AI2523" s="20" t="s">
        <v>14875</v>
      </c>
      <c r="AJ2523" s="20"/>
      <c r="AK2523" s="20"/>
      <c r="AL2523" s="20" t="s">
        <v>14276</v>
      </c>
      <c r="AM2523" s="20" t="s">
        <v>21347</v>
      </c>
      <c r="AN2523" s="20" t="s">
        <v>105</v>
      </c>
      <c r="AO2523" s="20"/>
    </row>
    <row r="2524" spans="1:41" x14ac:dyDescent="0.2">
      <c r="A2524" s="20" t="s">
        <v>7732</v>
      </c>
      <c r="B2524" s="20" t="s">
        <v>21352</v>
      </c>
      <c r="C2524" s="20" t="s">
        <v>21340</v>
      </c>
      <c r="D2524" s="20" t="s">
        <v>571</v>
      </c>
      <c r="E2524" s="20" t="s">
        <v>7734</v>
      </c>
      <c r="F2524" s="20" t="s">
        <v>410</v>
      </c>
      <c r="G2524" s="20" t="s">
        <v>21341</v>
      </c>
      <c r="H2524" s="20" t="s">
        <v>14730</v>
      </c>
      <c r="I2524" s="20" t="s">
        <v>21353</v>
      </c>
      <c r="J2524" s="20" t="s">
        <v>101</v>
      </c>
      <c r="K2524" s="20" t="s">
        <v>14866</v>
      </c>
      <c r="L2524" s="20"/>
      <c r="M2524" s="20"/>
      <c r="N2524" s="20" t="s">
        <v>14889</v>
      </c>
      <c r="O2524" s="20" t="s">
        <v>14761</v>
      </c>
      <c r="P2524" s="20" t="s">
        <v>14735</v>
      </c>
      <c r="Q2524" s="20"/>
      <c r="R2524" s="20"/>
      <c r="S2524" s="20"/>
      <c r="T2524" s="20" t="s">
        <v>19875</v>
      </c>
      <c r="U2524" s="20" t="s">
        <v>18781</v>
      </c>
      <c r="V2524" s="20" t="s">
        <v>21358</v>
      </c>
      <c r="W2524" s="20"/>
      <c r="X2524" s="20"/>
      <c r="Y2524" s="20" t="s">
        <v>69</v>
      </c>
      <c r="Z2524" s="20"/>
      <c r="AA2524" s="20" t="s">
        <v>21354</v>
      </c>
      <c r="AB2524" s="20" t="s">
        <v>68</v>
      </c>
      <c r="AC2524" s="20" t="s">
        <v>68</v>
      </c>
      <c r="AD2524" s="20" t="s">
        <v>68</v>
      </c>
      <c r="AE2524" s="20" t="s">
        <v>21345</v>
      </c>
      <c r="AF2524" s="20" t="s">
        <v>69</v>
      </c>
      <c r="AG2524" s="20" t="s">
        <v>21350</v>
      </c>
      <c r="AH2524" s="20"/>
      <c r="AI2524" s="20" t="s">
        <v>14875</v>
      </c>
      <c r="AJ2524" s="20"/>
      <c r="AK2524" s="20"/>
      <c r="AL2524" s="20" t="s">
        <v>14276</v>
      </c>
      <c r="AM2524" s="20" t="s">
        <v>21347</v>
      </c>
      <c r="AN2524" s="20" t="s">
        <v>105</v>
      </c>
      <c r="AO2524" s="20"/>
    </row>
    <row r="2525" spans="1:41" x14ac:dyDescent="0.2">
      <c r="A2525" s="20" t="s">
        <v>7732</v>
      </c>
      <c r="B2525" s="20" t="s">
        <v>21352</v>
      </c>
      <c r="C2525" s="20" t="s">
        <v>21340</v>
      </c>
      <c r="D2525" s="20" t="s">
        <v>571</v>
      </c>
      <c r="E2525" s="20" t="s">
        <v>7734</v>
      </c>
      <c r="F2525" s="20" t="s">
        <v>410</v>
      </c>
      <c r="G2525" s="20" t="s">
        <v>21341</v>
      </c>
      <c r="H2525" s="20" t="s">
        <v>14730</v>
      </c>
      <c r="I2525" s="20" t="s">
        <v>21353</v>
      </c>
      <c r="J2525" s="20" t="s">
        <v>101</v>
      </c>
      <c r="K2525" s="20" t="s">
        <v>14866</v>
      </c>
      <c r="L2525" s="20"/>
      <c r="M2525" s="20"/>
      <c r="N2525" s="20" t="s">
        <v>14889</v>
      </c>
      <c r="O2525" s="20" t="s">
        <v>14761</v>
      </c>
      <c r="P2525" s="20" t="s">
        <v>14735</v>
      </c>
      <c r="Q2525" s="20"/>
      <c r="R2525" s="20"/>
      <c r="S2525" s="20"/>
      <c r="T2525" s="20" t="s">
        <v>19875</v>
      </c>
      <c r="U2525" s="20" t="s">
        <v>15614</v>
      </c>
      <c r="V2525" s="20" t="s">
        <v>21358</v>
      </c>
      <c r="W2525" s="20"/>
      <c r="X2525" s="20"/>
      <c r="Y2525" s="20" t="s">
        <v>69</v>
      </c>
      <c r="Z2525" s="20"/>
      <c r="AA2525" s="20" t="s">
        <v>21354</v>
      </c>
      <c r="AB2525" s="20" t="s">
        <v>68</v>
      </c>
      <c r="AC2525" s="20" t="s">
        <v>68</v>
      </c>
      <c r="AD2525" s="20" t="s">
        <v>68</v>
      </c>
      <c r="AE2525" s="20" t="s">
        <v>21345</v>
      </c>
      <c r="AF2525" s="20" t="s">
        <v>69</v>
      </c>
      <c r="AG2525" s="20" t="s">
        <v>21351</v>
      </c>
      <c r="AH2525" s="20"/>
      <c r="AI2525" s="20" t="s">
        <v>14875</v>
      </c>
      <c r="AJ2525" s="20"/>
      <c r="AK2525" s="20"/>
      <c r="AL2525" s="20" t="s">
        <v>14276</v>
      </c>
      <c r="AM2525" s="20" t="s">
        <v>21347</v>
      </c>
      <c r="AN2525" s="20" t="s">
        <v>105</v>
      </c>
      <c r="AO2525" s="20"/>
    </row>
    <row r="2526" spans="1:41" x14ac:dyDescent="0.2">
      <c r="A2526" s="20" t="s">
        <v>7732</v>
      </c>
      <c r="B2526" s="20" t="s">
        <v>21359</v>
      </c>
      <c r="C2526" s="20" t="s">
        <v>21340</v>
      </c>
      <c r="D2526" s="20" t="s">
        <v>571</v>
      </c>
      <c r="E2526" s="20" t="s">
        <v>7734</v>
      </c>
      <c r="F2526" s="20" t="s">
        <v>410</v>
      </c>
      <c r="G2526" s="20" t="s">
        <v>21341</v>
      </c>
      <c r="H2526" s="20" t="s">
        <v>14730</v>
      </c>
      <c r="I2526" s="20" t="s">
        <v>21360</v>
      </c>
      <c r="J2526" s="20" t="s">
        <v>101</v>
      </c>
      <c r="K2526" s="20" t="s">
        <v>14866</v>
      </c>
      <c r="L2526" s="20"/>
      <c r="M2526" s="20"/>
      <c r="N2526" s="20" t="s">
        <v>14889</v>
      </c>
      <c r="O2526" s="20" t="s">
        <v>14761</v>
      </c>
      <c r="P2526" s="20" t="s">
        <v>14735</v>
      </c>
      <c r="Q2526" s="20"/>
      <c r="R2526" s="20"/>
      <c r="S2526" s="20"/>
      <c r="T2526" s="20" t="s">
        <v>14704</v>
      </c>
      <c r="U2526" s="20" t="s">
        <v>19116</v>
      </c>
      <c r="V2526" s="20" t="s">
        <v>16142</v>
      </c>
      <c r="W2526" s="20"/>
      <c r="X2526" s="20"/>
      <c r="Y2526" s="20" t="s">
        <v>69</v>
      </c>
      <c r="Z2526" s="20"/>
      <c r="AA2526" s="20" t="s">
        <v>21361</v>
      </c>
      <c r="AB2526" s="20" t="s">
        <v>68</v>
      </c>
      <c r="AC2526" s="20" t="s">
        <v>68</v>
      </c>
      <c r="AD2526" s="20" t="s">
        <v>68</v>
      </c>
      <c r="AE2526" s="20" t="s">
        <v>21345</v>
      </c>
      <c r="AF2526" s="20" t="s">
        <v>68</v>
      </c>
      <c r="AG2526" s="20" t="s">
        <v>21346</v>
      </c>
      <c r="AH2526" s="20"/>
      <c r="AI2526" s="20" t="s">
        <v>14875</v>
      </c>
      <c r="AJ2526" s="20"/>
      <c r="AK2526" s="20"/>
      <c r="AL2526" s="20" t="s">
        <v>14276</v>
      </c>
      <c r="AM2526" s="20" t="s">
        <v>21347</v>
      </c>
      <c r="AN2526" s="20" t="s">
        <v>105</v>
      </c>
      <c r="AO2526" s="20"/>
    </row>
    <row r="2527" spans="1:41" x14ac:dyDescent="0.2">
      <c r="A2527" s="20" t="s">
        <v>7732</v>
      </c>
      <c r="B2527" s="20" t="s">
        <v>21359</v>
      </c>
      <c r="C2527" s="20" t="s">
        <v>21340</v>
      </c>
      <c r="D2527" s="20" t="s">
        <v>571</v>
      </c>
      <c r="E2527" s="20" t="s">
        <v>7734</v>
      </c>
      <c r="F2527" s="20" t="s">
        <v>410</v>
      </c>
      <c r="G2527" s="20" t="s">
        <v>21341</v>
      </c>
      <c r="H2527" s="20" t="s">
        <v>14730</v>
      </c>
      <c r="I2527" s="20" t="s">
        <v>21360</v>
      </c>
      <c r="J2527" s="20" t="s">
        <v>101</v>
      </c>
      <c r="K2527" s="20" t="s">
        <v>14866</v>
      </c>
      <c r="L2527" s="20"/>
      <c r="M2527" s="20"/>
      <c r="N2527" s="20" t="s">
        <v>14889</v>
      </c>
      <c r="O2527" s="20" t="s">
        <v>14761</v>
      </c>
      <c r="P2527" s="20" t="s">
        <v>14735</v>
      </c>
      <c r="Q2527" s="20"/>
      <c r="R2527" s="20"/>
      <c r="S2527" s="20"/>
      <c r="T2527" s="20" t="s">
        <v>14704</v>
      </c>
      <c r="U2527" s="20" t="s">
        <v>16841</v>
      </c>
      <c r="V2527" s="20" t="s">
        <v>16142</v>
      </c>
      <c r="W2527" s="20"/>
      <c r="X2527" s="20"/>
      <c r="Y2527" s="20" t="s">
        <v>69</v>
      </c>
      <c r="Z2527" s="20"/>
      <c r="AA2527" s="20" t="s">
        <v>21361</v>
      </c>
      <c r="AB2527" s="20" t="s">
        <v>68</v>
      </c>
      <c r="AC2527" s="20" t="s">
        <v>68</v>
      </c>
      <c r="AD2527" s="20" t="s">
        <v>68</v>
      </c>
      <c r="AE2527" s="20" t="s">
        <v>21345</v>
      </c>
      <c r="AF2527" s="20" t="s">
        <v>69</v>
      </c>
      <c r="AG2527" s="20" t="s">
        <v>21348</v>
      </c>
      <c r="AH2527" s="20"/>
      <c r="AI2527" s="20" t="s">
        <v>14875</v>
      </c>
      <c r="AJ2527" s="20"/>
      <c r="AK2527" s="20"/>
      <c r="AL2527" s="20" t="s">
        <v>14276</v>
      </c>
      <c r="AM2527" s="20" t="s">
        <v>21347</v>
      </c>
      <c r="AN2527" s="20" t="s">
        <v>105</v>
      </c>
      <c r="AO2527" s="20"/>
    </row>
    <row r="2528" spans="1:41" x14ac:dyDescent="0.2">
      <c r="A2528" s="20" t="s">
        <v>7732</v>
      </c>
      <c r="B2528" s="20" t="s">
        <v>21359</v>
      </c>
      <c r="C2528" s="20" t="s">
        <v>21340</v>
      </c>
      <c r="D2528" s="20" t="s">
        <v>571</v>
      </c>
      <c r="E2528" s="20" t="s">
        <v>7734</v>
      </c>
      <c r="F2528" s="20" t="s">
        <v>410</v>
      </c>
      <c r="G2528" s="20" t="s">
        <v>21341</v>
      </c>
      <c r="H2528" s="20" t="s">
        <v>14730</v>
      </c>
      <c r="I2528" s="20" t="s">
        <v>21360</v>
      </c>
      <c r="J2528" s="20" t="s">
        <v>101</v>
      </c>
      <c r="K2528" s="20" t="s">
        <v>14866</v>
      </c>
      <c r="L2528" s="20"/>
      <c r="M2528" s="20"/>
      <c r="N2528" s="20" t="s">
        <v>14889</v>
      </c>
      <c r="O2528" s="20" t="s">
        <v>14761</v>
      </c>
      <c r="P2528" s="20" t="s">
        <v>14735</v>
      </c>
      <c r="Q2528" s="20"/>
      <c r="R2528" s="20"/>
      <c r="S2528" s="20"/>
      <c r="T2528" s="20" t="s">
        <v>14704</v>
      </c>
      <c r="U2528" s="20" t="s">
        <v>20421</v>
      </c>
      <c r="V2528" s="20" t="s">
        <v>16142</v>
      </c>
      <c r="W2528" s="20"/>
      <c r="X2528" s="20"/>
      <c r="Y2528" s="20" t="s">
        <v>69</v>
      </c>
      <c r="Z2528" s="20"/>
      <c r="AA2528" s="20" t="s">
        <v>21361</v>
      </c>
      <c r="AB2528" s="20" t="s">
        <v>68</v>
      </c>
      <c r="AC2528" s="20" t="s">
        <v>68</v>
      </c>
      <c r="AD2528" s="20" t="s">
        <v>68</v>
      </c>
      <c r="AE2528" s="20" t="s">
        <v>21345</v>
      </c>
      <c r="AF2528" s="20" t="s">
        <v>69</v>
      </c>
      <c r="AG2528" s="20" t="s">
        <v>21349</v>
      </c>
      <c r="AH2528" s="20"/>
      <c r="AI2528" s="20" t="s">
        <v>14875</v>
      </c>
      <c r="AJ2528" s="20"/>
      <c r="AK2528" s="20"/>
      <c r="AL2528" s="20" t="s">
        <v>14276</v>
      </c>
      <c r="AM2528" s="20" t="s">
        <v>21347</v>
      </c>
      <c r="AN2528" s="20" t="s">
        <v>105</v>
      </c>
      <c r="AO2528" s="20"/>
    </row>
    <row r="2529" spans="1:41" x14ac:dyDescent="0.2">
      <c r="A2529" s="20" t="s">
        <v>7732</v>
      </c>
      <c r="B2529" s="20" t="s">
        <v>21359</v>
      </c>
      <c r="C2529" s="20" t="s">
        <v>21340</v>
      </c>
      <c r="D2529" s="20" t="s">
        <v>571</v>
      </c>
      <c r="E2529" s="20" t="s">
        <v>7734</v>
      </c>
      <c r="F2529" s="20" t="s">
        <v>410</v>
      </c>
      <c r="G2529" s="20" t="s">
        <v>21341</v>
      </c>
      <c r="H2529" s="20" t="s">
        <v>14730</v>
      </c>
      <c r="I2529" s="20" t="s">
        <v>21360</v>
      </c>
      <c r="J2529" s="20" t="s">
        <v>101</v>
      </c>
      <c r="K2529" s="20" t="s">
        <v>14866</v>
      </c>
      <c r="L2529" s="20"/>
      <c r="M2529" s="20"/>
      <c r="N2529" s="20" t="s">
        <v>14889</v>
      </c>
      <c r="O2529" s="20" t="s">
        <v>14761</v>
      </c>
      <c r="P2529" s="20" t="s">
        <v>14735</v>
      </c>
      <c r="Q2529" s="20"/>
      <c r="R2529" s="20"/>
      <c r="S2529" s="20"/>
      <c r="T2529" s="20" t="s">
        <v>14704</v>
      </c>
      <c r="U2529" s="20" t="s">
        <v>21343</v>
      </c>
      <c r="V2529" s="20" t="s">
        <v>16142</v>
      </c>
      <c r="W2529" s="20"/>
      <c r="X2529" s="20"/>
      <c r="Y2529" s="20" t="s">
        <v>69</v>
      </c>
      <c r="Z2529" s="20"/>
      <c r="AA2529" s="20" t="s">
        <v>21361</v>
      </c>
      <c r="AB2529" s="20" t="s">
        <v>68</v>
      </c>
      <c r="AC2529" s="20" t="s">
        <v>68</v>
      </c>
      <c r="AD2529" s="20" t="s">
        <v>68</v>
      </c>
      <c r="AE2529" s="20" t="s">
        <v>21345</v>
      </c>
      <c r="AF2529" s="20" t="s">
        <v>69</v>
      </c>
      <c r="AG2529" s="20" t="s">
        <v>21350</v>
      </c>
      <c r="AH2529" s="20"/>
      <c r="AI2529" s="20" t="s">
        <v>14875</v>
      </c>
      <c r="AJ2529" s="20"/>
      <c r="AK2529" s="20"/>
      <c r="AL2529" s="20" t="s">
        <v>14276</v>
      </c>
      <c r="AM2529" s="20" t="s">
        <v>21347</v>
      </c>
      <c r="AN2529" s="20" t="s">
        <v>105</v>
      </c>
      <c r="AO2529" s="20"/>
    </row>
    <row r="2530" spans="1:41" x14ac:dyDescent="0.2">
      <c r="A2530" s="20" t="s">
        <v>7732</v>
      </c>
      <c r="B2530" s="20" t="s">
        <v>21359</v>
      </c>
      <c r="C2530" s="20" t="s">
        <v>21340</v>
      </c>
      <c r="D2530" s="20" t="s">
        <v>571</v>
      </c>
      <c r="E2530" s="20" t="s">
        <v>7734</v>
      </c>
      <c r="F2530" s="20" t="s">
        <v>410</v>
      </c>
      <c r="G2530" s="20" t="s">
        <v>21341</v>
      </c>
      <c r="H2530" s="20" t="s">
        <v>14730</v>
      </c>
      <c r="I2530" s="20" t="s">
        <v>21360</v>
      </c>
      <c r="J2530" s="20" t="s">
        <v>101</v>
      </c>
      <c r="K2530" s="20" t="s">
        <v>14866</v>
      </c>
      <c r="L2530" s="20"/>
      <c r="M2530" s="20"/>
      <c r="N2530" s="20" t="s">
        <v>14889</v>
      </c>
      <c r="O2530" s="20" t="s">
        <v>14761</v>
      </c>
      <c r="P2530" s="20" t="s">
        <v>14735</v>
      </c>
      <c r="Q2530" s="20"/>
      <c r="R2530" s="20"/>
      <c r="S2530" s="20"/>
      <c r="T2530" s="20" t="s">
        <v>14704</v>
      </c>
      <c r="U2530" s="20" t="s">
        <v>18836</v>
      </c>
      <c r="V2530" s="20" t="s">
        <v>16142</v>
      </c>
      <c r="W2530" s="20"/>
      <c r="X2530" s="20"/>
      <c r="Y2530" s="20" t="s">
        <v>69</v>
      </c>
      <c r="Z2530" s="20"/>
      <c r="AA2530" s="20" t="s">
        <v>21361</v>
      </c>
      <c r="AB2530" s="20" t="s">
        <v>68</v>
      </c>
      <c r="AC2530" s="20" t="s">
        <v>68</v>
      </c>
      <c r="AD2530" s="20" t="s">
        <v>68</v>
      </c>
      <c r="AE2530" s="20" t="s">
        <v>21345</v>
      </c>
      <c r="AF2530" s="20" t="s">
        <v>69</v>
      </c>
      <c r="AG2530" s="20" t="s">
        <v>21351</v>
      </c>
      <c r="AH2530" s="20"/>
      <c r="AI2530" s="20" t="s">
        <v>14875</v>
      </c>
      <c r="AJ2530" s="20"/>
      <c r="AK2530" s="20"/>
      <c r="AL2530" s="20" t="s">
        <v>14276</v>
      </c>
      <c r="AM2530" s="20" t="s">
        <v>21347</v>
      </c>
      <c r="AN2530" s="20" t="s">
        <v>105</v>
      </c>
      <c r="AO2530" s="20"/>
    </row>
    <row r="2531" spans="1:41" x14ac:dyDescent="0.2">
      <c r="A2531" s="20" t="s">
        <v>7732</v>
      </c>
      <c r="B2531" s="20" t="s">
        <v>21359</v>
      </c>
      <c r="C2531" s="20" t="s">
        <v>21340</v>
      </c>
      <c r="D2531" s="20" t="s">
        <v>571</v>
      </c>
      <c r="E2531" s="20" t="s">
        <v>7734</v>
      </c>
      <c r="F2531" s="20" t="s">
        <v>410</v>
      </c>
      <c r="G2531" s="20" t="s">
        <v>21341</v>
      </c>
      <c r="H2531" s="20" t="s">
        <v>14730</v>
      </c>
      <c r="I2531" s="20" t="s">
        <v>21360</v>
      </c>
      <c r="J2531" s="20" t="s">
        <v>101</v>
      </c>
      <c r="K2531" s="20" t="s">
        <v>14866</v>
      </c>
      <c r="L2531" s="20"/>
      <c r="M2531" s="20"/>
      <c r="N2531" s="20" t="s">
        <v>14889</v>
      </c>
      <c r="O2531" s="20" t="s">
        <v>14761</v>
      </c>
      <c r="P2531" s="20" t="s">
        <v>14735</v>
      </c>
      <c r="Q2531" s="20"/>
      <c r="R2531" s="20"/>
      <c r="S2531" s="20"/>
      <c r="T2531" s="20" t="s">
        <v>19875</v>
      </c>
      <c r="U2531" s="20" t="s">
        <v>18560</v>
      </c>
      <c r="V2531" s="20" t="s">
        <v>18358</v>
      </c>
      <c r="W2531" s="20"/>
      <c r="X2531" s="20"/>
      <c r="Y2531" s="20" t="s">
        <v>69</v>
      </c>
      <c r="Z2531" s="20"/>
      <c r="AA2531" s="20" t="s">
        <v>21361</v>
      </c>
      <c r="AB2531" s="20" t="s">
        <v>68</v>
      </c>
      <c r="AC2531" s="20" t="s">
        <v>68</v>
      </c>
      <c r="AD2531" s="20" t="s">
        <v>68</v>
      </c>
      <c r="AE2531" s="20" t="s">
        <v>21345</v>
      </c>
      <c r="AF2531" s="20" t="s">
        <v>68</v>
      </c>
      <c r="AG2531" s="20" t="s">
        <v>21346</v>
      </c>
      <c r="AH2531" s="20"/>
      <c r="AI2531" s="20" t="s">
        <v>14875</v>
      </c>
      <c r="AJ2531" s="20"/>
      <c r="AK2531" s="20"/>
      <c r="AL2531" s="20" t="s">
        <v>14276</v>
      </c>
      <c r="AM2531" s="20" t="s">
        <v>21347</v>
      </c>
      <c r="AN2531" s="20" t="s">
        <v>105</v>
      </c>
      <c r="AO2531" s="20"/>
    </row>
    <row r="2532" spans="1:41" x14ac:dyDescent="0.2">
      <c r="A2532" s="20" t="s">
        <v>7732</v>
      </c>
      <c r="B2532" s="20" t="s">
        <v>21359</v>
      </c>
      <c r="C2532" s="20" t="s">
        <v>21340</v>
      </c>
      <c r="D2532" s="20" t="s">
        <v>571</v>
      </c>
      <c r="E2532" s="20" t="s">
        <v>7734</v>
      </c>
      <c r="F2532" s="20" t="s">
        <v>410</v>
      </c>
      <c r="G2532" s="20" t="s">
        <v>21341</v>
      </c>
      <c r="H2532" s="20" t="s">
        <v>14730</v>
      </c>
      <c r="I2532" s="20" t="s">
        <v>21360</v>
      </c>
      <c r="J2532" s="20" t="s">
        <v>101</v>
      </c>
      <c r="K2532" s="20" t="s">
        <v>14866</v>
      </c>
      <c r="L2532" s="20"/>
      <c r="M2532" s="20"/>
      <c r="N2532" s="20" t="s">
        <v>14889</v>
      </c>
      <c r="O2532" s="20" t="s">
        <v>14761</v>
      </c>
      <c r="P2532" s="20" t="s">
        <v>14735</v>
      </c>
      <c r="Q2532" s="20"/>
      <c r="R2532" s="20"/>
      <c r="S2532" s="20"/>
      <c r="T2532" s="20" t="s">
        <v>19875</v>
      </c>
      <c r="U2532" s="20" t="s">
        <v>15620</v>
      </c>
      <c r="V2532" s="20" t="s">
        <v>18358</v>
      </c>
      <c r="W2532" s="20"/>
      <c r="X2532" s="20"/>
      <c r="Y2532" s="20" t="s">
        <v>69</v>
      </c>
      <c r="Z2532" s="20"/>
      <c r="AA2532" s="20" t="s">
        <v>21361</v>
      </c>
      <c r="AB2532" s="20" t="s">
        <v>68</v>
      </c>
      <c r="AC2532" s="20" t="s">
        <v>68</v>
      </c>
      <c r="AD2532" s="20" t="s">
        <v>68</v>
      </c>
      <c r="AE2532" s="20" t="s">
        <v>21345</v>
      </c>
      <c r="AF2532" s="20" t="s">
        <v>69</v>
      </c>
      <c r="AG2532" s="20" t="s">
        <v>21348</v>
      </c>
      <c r="AH2532" s="20"/>
      <c r="AI2532" s="20" t="s">
        <v>14875</v>
      </c>
      <c r="AJ2532" s="20"/>
      <c r="AK2532" s="20"/>
      <c r="AL2532" s="20" t="s">
        <v>14276</v>
      </c>
      <c r="AM2532" s="20" t="s">
        <v>21347</v>
      </c>
      <c r="AN2532" s="20" t="s">
        <v>105</v>
      </c>
      <c r="AO2532" s="20"/>
    </row>
    <row r="2533" spans="1:41" x14ac:dyDescent="0.2">
      <c r="A2533" s="20" t="s">
        <v>7732</v>
      </c>
      <c r="B2533" s="20" t="s">
        <v>21359</v>
      </c>
      <c r="C2533" s="20" t="s">
        <v>21340</v>
      </c>
      <c r="D2533" s="20" t="s">
        <v>571</v>
      </c>
      <c r="E2533" s="20" t="s">
        <v>7734</v>
      </c>
      <c r="F2533" s="20" t="s">
        <v>410</v>
      </c>
      <c r="G2533" s="20" t="s">
        <v>21341</v>
      </c>
      <c r="H2533" s="20" t="s">
        <v>14730</v>
      </c>
      <c r="I2533" s="20" t="s">
        <v>21360</v>
      </c>
      <c r="J2533" s="20" t="s">
        <v>101</v>
      </c>
      <c r="K2533" s="20" t="s">
        <v>14866</v>
      </c>
      <c r="L2533" s="20"/>
      <c r="M2533" s="20"/>
      <c r="N2533" s="20" t="s">
        <v>14889</v>
      </c>
      <c r="O2533" s="20" t="s">
        <v>14761</v>
      </c>
      <c r="P2533" s="20" t="s">
        <v>14735</v>
      </c>
      <c r="Q2533" s="20"/>
      <c r="R2533" s="20"/>
      <c r="S2533" s="20"/>
      <c r="T2533" s="20" t="s">
        <v>19875</v>
      </c>
      <c r="U2533" s="20" t="s">
        <v>17277</v>
      </c>
      <c r="V2533" s="20" t="s">
        <v>18358</v>
      </c>
      <c r="W2533" s="20"/>
      <c r="X2533" s="20"/>
      <c r="Y2533" s="20" t="s">
        <v>69</v>
      </c>
      <c r="Z2533" s="20"/>
      <c r="AA2533" s="20" t="s">
        <v>21361</v>
      </c>
      <c r="AB2533" s="20" t="s">
        <v>68</v>
      </c>
      <c r="AC2533" s="20" t="s">
        <v>68</v>
      </c>
      <c r="AD2533" s="20" t="s">
        <v>68</v>
      </c>
      <c r="AE2533" s="20" t="s">
        <v>21345</v>
      </c>
      <c r="AF2533" s="20" t="s">
        <v>69</v>
      </c>
      <c r="AG2533" s="20" t="s">
        <v>21349</v>
      </c>
      <c r="AH2533" s="20"/>
      <c r="AI2533" s="20" t="s">
        <v>14875</v>
      </c>
      <c r="AJ2533" s="20"/>
      <c r="AK2533" s="20"/>
      <c r="AL2533" s="20" t="s">
        <v>14276</v>
      </c>
      <c r="AM2533" s="20" t="s">
        <v>21347</v>
      </c>
      <c r="AN2533" s="20" t="s">
        <v>105</v>
      </c>
      <c r="AO2533" s="20"/>
    </row>
    <row r="2534" spans="1:41" x14ac:dyDescent="0.2">
      <c r="A2534" s="20" t="s">
        <v>7732</v>
      </c>
      <c r="B2534" s="20" t="s">
        <v>21359</v>
      </c>
      <c r="C2534" s="20" t="s">
        <v>21340</v>
      </c>
      <c r="D2534" s="20" t="s">
        <v>571</v>
      </c>
      <c r="E2534" s="20" t="s">
        <v>7734</v>
      </c>
      <c r="F2534" s="20" t="s">
        <v>410</v>
      </c>
      <c r="G2534" s="20" t="s">
        <v>21341</v>
      </c>
      <c r="H2534" s="20" t="s">
        <v>14730</v>
      </c>
      <c r="I2534" s="20" t="s">
        <v>21360</v>
      </c>
      <c r="J2534" s="20" t="s">
        <v>101</v>
      </c>
      <c r="K2534" s="20" t="s">
        <v>14866</v>
      </c>
      <c r="L2534" s="20"/>
      <c r="M2534" s="20"/>
      <c r="N2534" s="20" t="s">
        <v>14889</v>
      </c>
      <c r="O2534" s="20" t="s">
        <v>14761</v>
      </c>
      <c r="P2534" s="20" t="s">
        <v>14735</v>
      </c>
      <c r="Q2534" s="20"/>
      <c r="R2534" s="20"/>
      <c r="S2534" s="20"/>
      <c r="T2534" s="20" t="s">
        <v>19875</v>
      </c>
      <c r="U2534" s="20" t="s">
        <v>21362</v>
      </c>
      <c r="V2534" s="20" t="s">
        <v>18358</v>
      </c>
      <c r="W2534" s="20"/>
      <c r="X2534" s="20"/>
      <c r="Y2534" s="20" t="s">
        <v>69</v>
      </c>
      <c r="Z2534" s="20"/>
      <c r="AA2534" s="20" t="s">
        <v>21361</v>
      </c>
      <c r="AB2534" s="20" t="s">
        <v>68</v>
      </c>
      <c r="AC2534" s="20" t="s">
        <v>68</v>
      </c>
      <c r="AD2534" s="20" t="s">
        <v>68</v>
      </c>
      <c r="AE2534" s="20" t="s">
        <v>21345</v>
      </c>
      <c r="AF2534" s="20" t="s">
        <v>69</v>
      </c>
      <c r="AG2534" s="20" t="s">
        <v>21350</v>
      </c>
      <c r="AH2534" s="20"/>
      <c r="AI2534" s="20" t="s">
        <v>14875</v>
      </c>
      <c r="AJ2534" s="20"/>
      <c r="AK2534" s="20"/>
      <c r="AL2534" s="20" t="s">
        <v>14276</v>
      </c>
      <c r="AM2534" s="20" t="s">
        <v>21347</v>
      </c>
      <c r="AN2534" s="20" t="s">
        <v>105</v>
      </c>
      <c r="AO2534" s="20"/>
    </row>
    <row r="2535" spans="1:41" x14ac:dyDescent="0.2">
      <c r="A2535" s="20" t="s">
        <v>7732</v>
      </c>
      <c r="B2535" s="20" t="s">
        <v>21359</v>
      </c>
      <c r="C2535" s="20" t="s">
        <v>21340</v>
      </c>
      <c r="D2535" s="20" t="s">
        <v>571</v>
      </c>
      <c r="E2535" s="20" t="s">
        <v>7734</v>
      </c>
      <c r="F2535" s="20" t="s">
        <v>410</v>
      </c>
      <c r="G2535" s="20" t="s">
        <v>21341</v>
      </c>
      <c r="H2535" s="20" t="s">
        <v>14730</v>
      </c>
      <c r="I2535" s="20" t="s">
        <v>21360</v>
      </c>
      <c r="J2535" s="20" t="s">
        <v>101</v>
      </c>
      <c r="K2535" s="20" t="s">
        <v>14866</v>
      </c>
      <c r="L2535" s="20"/>
      <c r="M2535" s="20"/>
      <c r="N2535" s="20" t="s">
        <v>14889</v>
      </c>
      <c r="O2535" s="20" t="s">
        <v>14761</v>
      </c>
      <c r="P2535" s="20" t="s">
        <v>14735</v>
      </c>
      <c r="Q2535" s="20"/>
      <c r="R2535" s="20"/>
      <c r="S2535" s="20"/>
      <c r="T2535" s="20" t="s">
        <v>19875</v>
      </c>
      <c r="U2535" s="20" t="s">
        <v>15611</v>
      </c>
      <c r="V2535" s="20" t="s">
        <v>18358</v>
      </c>
      <c r="W2535" s="20"/>
      <c r="X2535" s="20"/>
      <c r="Y2535" s="20" t="s">
        <v>69</v>
      </c>
      <c r="Z2535" s="20"/>
      <c r="AA2535" s="20" t="s">
        <v>21361</v>
      </c>
      <c r="AB2535" s="20" t="s">
        <v>68</v>
      </c>
      <c r="AC2535" s="20" t="s">
        <v>68</v>
      </c>
      <c r="AD2535" s="20" t="s">
        <v>68</v>
      </c>
      <c r="AE2535" s="20" t="s">
        <v>21345</v>
      </c>
      <c r="AF2535" s="20" t="s">
        <v>69</v>
      </c>
      <c r="AG2535" s="20" t="s">
        <v>21351</v>
      </c>
      <c r="AH2535" s="20"/>
      <c r="AI2535" s="20" t="s">
        <v>14875</v>
      </c>
      <c r="AJ2535" s="20"/>
      <c r="AK2535" s="20"/>
      <c r="AL2535" s="20" t="s">
        <v>14276</v>
      </c>
      <c r="AM2535" s="20" t="s">
        <v>21347</v>
      </c>
      <c r="AN2535" s="20" t="s">
        <v>105</v>
      </c>
      <c r="AO2535" s="20"/>
    </row>
    <row r="2536" spans="1:41" x14ac:dyDescent="0.2">
      <c r="A2536" s="20" t="s">
        <v>8164</v>
      </c>
      <c r="B2536" s="20" t="s">
        <v>21363</v>
      </c>
      <c r="C2536" s="20" t="s">
        <v>21364</v>
      </c>
      <c r="D2536" s="20" t="s">
        <v>571</v>
      </c>
      <c r="E2536" s="20" t="s">
        <v>8166</v>
      </c>
      <c r="F2536" s="20" t="s">
        <v>528</v>
      </c>
      <c r="G2536" s="20" t="s">
        <v>297</v>
      </c>
      <c r="H2536" s="20" t="s">
        <v>14694</v>
      </c>
      <c r="I2536" s="20" t="s">
        <v>21365</v>
      </c>
      <c r="J2536" s="20" t="s">
        <v>101</v>
      </c>
      <c r="K2536" s="20" t="s">
        <v>14696</v>
      </c>
      <c r="L2536" s="20" t="s">
        <v>15283</v>
      </c>
      <c r="M2536" s="20"/>
      <c r="N2536" s="20" t="s">
        <v>21366</v>
      </c>
      <c r="O2536" s="20" t="s">
        <v>14761</v>
      </c>
      <c r="P2536" s="20" t="s">
        <v>14787</v>
      </c>
      <c r="Q2536" s="20"/>
      <c r="R2536" s="20"/>
      <c r="S2536" s="20" t="s">
        <v>21367</v>
      </c>
      <c r="T2536" s="20" t="s">
        <v>14846</v>
      </c>
      <c r="U2536" s="20" t="s">
        <v>14957</v>
      </c>
      <c r="V2536" s="20" t="s">
        <v>21368</v>
      </c>
      <c r="W2536" s="20"/>
      <c r="X2536" s="20"/>
      <c r="Y2536" s="20" t="s">
        <v>69</v>
      </c>
      <c r="Z2536" s="20"/>
      <c r="AA2536" s="20" t="s">
        <v>21369</v>
      </c>
      <c r="AB2536" s="20" t="s">
        <v>69</v>
      </c>
      <c r="AC2536" s="20" t="s">
        <v>68</v>
      </c>
      <c r="AD2536" s="20" t="s">
        <v>68</v>
      </c>
      <c r="AE2536" s="20" t="s">
        <v>21370</v>
      </c>
      <c r="AF2536" s="20" t="s">
        <v>68</v>
      </c>
      <c r="AG2536" s="20" t="s">
        <v>21371</v>
      </c>
      <c r="AH2536" s="20"/>
      <c r="AI2536" s="20" t="s">
        <v>14887</v>
      </c>
      <c r="AJ2536" s="20" t="s">
        <v>14238</v>
      </c>
      <c r="AK2536" s="20" t="s">
        <v>14238</v>
      </c>
      <c r="AL2536" s="20" t="s">
        <v>14238</v>
      </c>
      <c r="AM2536" s="20" t="s">
        <v>15199</v>
      </c>
      <c r="AN2536" s="20" t="s">
        <v>105</v>
      </c>
      <c r="AO2536" s="20"/>
    </row>
    <row r="2537" spans="1:41" x14ac:dyDescent="0.2">
      <c r="A2537" s="20" t="s">
        <v>8164</v>
      </c>
      <c r="B2537" s="20" t="s">
        <v>21363</v>
      </c>
      <c r="C2537" s="20" t="s">
        <v>21364</v>
      </c>
      <c r="D2537" s="20" t="s">
        <v>571</v>
      </c>
      <c r="E2537" s="20" t="s">
        <v>8166</v>
      </c>
      <c r="F2537" s="20" t="s">
        <v>528</v>
      </c>
      <c r="G2537" s="20" t="s">
        <v>297</v>
      </c>
      <c r="H2537" s="20" t="s">
        <v>14694</v>
      </c>
      <c r="I2537" s="20" t="s">
        <v>21365</v>
      </c>
      <c r="J2537" s="20" t="s">
        <v>101</v>
      </c>
      <c r="K2537" s="20" t="s">
        <v>14696</v>
      </c>
      <c r="L2537" s="20" t="s">
        <v>15283</v>
      </c>
      <c r="M2537" s="20"/>
      <c r="N2537" s="20" t="s">
        <v>21366</v>
      </c>
      <c r="O2537" s="20" t="s">
        <v>14761</v>
      </c>
      <c r="P2537" s="20" t="s">
        <v>14787</v>
      </c>
      <c r="Q2537" s="20"/>
      <c r="R2537" s="20"/>
      <c r="S2537" s="20" t="s">
        <v>21367</v>
      </c>
      <c r="T2537" s="20" t="s">
        <v>14704</v>
      </c>
      <c r="U2537" s="20" t="s">
        <v>16130</v>
      </c>
      <c r="V2537" s="20" t="s">
        <v>18472</v>
      </c>
      <c r="W2537" s="20"/>
      <c r="X2537" s="20"/>
      <c r="Y2537" s="20" t="s">
        <v>69</v>
      </c>
      <c r="Z2537" s="20"/>
      <c r="AA2537" s="20" t="s">
        <v>21369</v>
      </c>
      <c r="AB2537" s="20" t="s">
        <v>69</v>
      </c>
      <c r="AC2537" s="20" t="s">
        <v>68</v>
      </c>
      <c r="AD2537" s="20" t="s">
        <v>68</v>
      </c>
      <c r="AE2537" s="20" t="s">
        <v>21370</v>
      </c>
      <c r="AF2537" s="20" t="s">
        <v>68</v>
      </c>
      <c r="AG2537" s="20" t="s">
        <v>21371</v>
      </c>
      <c r="AH2537" s="20"/>
      <c r="AI2537" s="20" t="s">
        <v>14887</v>
      </c>
      <c r="AJ2537" s="20" t="s">
        <v>14238</v>
      </c>
      <c r="AK2537" s="20" t="s">
        <v>14238</v>
      </c>
      <c r="AL2537" s="20" t="s">
        <v>14238</v>
      </c>
      <c r="AM2537" s="20" t="s">
        <v>15199</v>
      </c>
      <c r="AN2537" s="20" t="s">
        <v>105</v>
      </c>
      <c r="AO2537" s="20"/>
    </row>
    <row r="2538" spans="1:41" x14ac:dyDescent="0.2">
      <c r="A2538" s="20" t="s">
        <v>8164</v>
      </c>
      <c r="B2538" s="20" t="s">
        <v>21363</v>
      </c>
      <c r="C2538" s="20" t="s">
        <v>21364</v>
      </c>
      <c r="D2538" s="20" t="s">
        <v>571</v>
      </c>
      <c r="E2538" s="20" t="s">
        <v>8166</v>
      </c>
      <c r="F2538" s="20" t="s">
        <v>528</v>
      </c>
      <c r="G2538" s="20" t="s">
        <v>297</v>
      </c>
      <c r="H2538" s="20" t="s">
        <v>14694</v>
      </c>
      <c r="I2538" s="20" t="s">
        <v>21365</v>
      </c>
      <c r="J2538" s="20" t="s">
        <v>101</v>
      </c>
      <c r="K2538" s="20" t="s">
        <v>14696</v>
      </c>
      <c r="L2538" s="20" t="s">
        <v>15283</v>
      </c>
      <c r="M2538" s="20"/>
      <c r="N2538" s="20" t="s">
        <v>21366</v>
      </c>
      <c r="O2538" s="20" t="s">
        <v>14761</v>
      </c>
      <c r="P2538" s="20" t="s">
        <v>14787</v>
      </c>
      <c r="Q2538" s="20"/>
      <c r="R2538" s="20"/>
      <c r="S2538" s="20" t="s">
        <v>21367</v>
      </c>
      <c r="T2538" s="20" t="s">
        <v>14846</v>
      </c>
      <c r="U2538" s="20" t="s">
        <v>21372</v>
      </c>
      <c r="V2538" s="20" t="s">
        <v>21373</v>
      </c>
      <c r="W2538" s="20"/>
      <c r="X2538" s="20"/>
      <c r="Y2538" s="20" t="s">
        <v>69</v>
      </c>
      <c r="Z2538" s="20"/>
      <c r="AA2538" s="20" t="s">
        <v>21369</v>
      </c>
      <c r="AB2538" s="20" t="s">
        <v>69</v>
      </c>
      <c r="AC2538" s="20" t="s">
        <v>68</v>
      </c>
      <c r="AD2538" s="20" t="s">
        <v>68</v>
      </c>
      <c r="AE2538" s="20" t="s">
        <v>21370</v>
      </c>
      <c r="AF2538" s="20" t="s">
        <v>69</v>
      </c>
      <c r="AG2538" s="20" t="s">
        <v>21374</v>
      </c>
      <c r="AH2538" s="20"/>
      <c r="AI2538" s="20" t="s">
        <v>14887</v>
      </c>
      <c r="AJ2538" s="20" t="s">
        <v>14238</v>
      </c>
      <c r="AK2538" s="20" t="s">
        <v>14238</v>
      </c>
      <c r="AL2538" s="20" t="s">
        <v>14238</v>
      </c>
      <c r="AM2538" s="20" t="s">
        <v>15199</v>
      </c>
      <c r="AN2538" s="20" t="s">
        <v>105</v>
      </c>
      <c r="AO2538" s="20"/>
    </row>
    <row r="2539" spans="1:41" x14ac:dyDescent="0.2">
      <c r="A2539" s="20" t="s">
        <v>8164</v>
      </c>
      <c r="B2539" s="20" t="s">
        <v>21363</v>
      </c>
      <c r="C2539" s="20" t="s">
        <v>21364</v>
      </c>
      <c r="D2539" s="20" t="s">
        <v>571</v>
      </c>
      <c r="E2539" s="20" t="s">
        <v>8166</v>
      </c>
      <c r="F2539" s="20" t="s">
        <v>528</v>
      </c>
      <c r="G2539" s="20" t="s">
        <v>297</v>
      </c>
      <c r="H2539" s="20" t="s">
        <v>14694</v>
      </c>
      <c r="I2539" s="20" t="s">
        <v>21365</v>
      </c>
      <c r="J2539" s="20" t="s">
        <v>101</v>
      </c>
      <c r="K2539" s="20" t="s">
        <v>14696</v>
      </c>
      <c r="L2539" s="20" t="s">
        <v>15283</v>
      </c>
      <c r="M2539" s="20"/>
      <c r="N2539" s="20" t="s">
        <v>21366</v>
      </c>
      <c r="O2539" s="20" t="s">
        <v>14761</v>
      </c>
      <c r="P2539" s="20" t="s">
        <v>14787</v>
      </c>
      <c r="Q2539" s="20"/>
      <c r="R2539" s="20"/>
      <c r="S2539" s="20" t="s">
        <v>21367</v>
      </c>
      <c r="T2539" s="20" t="s">
        <v>14704</v>
      </c>
      <c r="U2539" s="20" t="s">
        <v>21375</v>
      </c>
      <c r="V2539" s="20" t="s">
        <v>18396</v>
      </c>
      <c r="W2539" s="20"/>
      <c r="X2539" s="20"/>
      <c r="Y2539" s="20" t="s">
        <v>69</v>
      </c>
      <c r="Z2539" s="20"/>
      <c r="AA2539" s="20" t="s">
        <v>21369</v>
      </c>
      <c r="AB2539" s="20" t="s">
        <v>69</v>
      </c>
      <c r="AC2539" s="20" t="s">
        <v>68</v>
      </c>
      <c r="AD2539" s="20" t="s">
        <v>68</v>
      </c>
      <c r="AE2539" s="20" t="s">
        <v>21370</v>
      </c>
      <c r="AF2539" s="20" t="s">
        <v>69</v>
      </c>
      <c r="AG2539" s="20" t="s">
        <v>21374</v>
      </c>
      <c r="AH2539" s="20"/>
      <c r="AI2539" s="20" t="s">
        <v>14887</v>
      </c>
      <c r="AJ2539" s="20" t="s">
        <v>14238</v>
      </c>
      <c r="AK2539" s="20" t="s">
        <v>14238</v>
      </c>
      <c r="AL2539" s="20" t="s">
        <v>14238</v>
      </c>
      <c r="AM2539" s="20" t="s">
        <v>15199</v>
      </c>
      <c r="AN2539" s="20" t="s">
        <v>105</v>
      </c>
      <c r="AO2539" s="20"/>
    </row>
    <row r="2540" spans="1:41" x14ac:dyDescent="0.2">
      <c r="A2540" s="20" t="s">
        <v>8164</v>
      </c>
      <c r="B2540" s="20" t="s">
        <v>21363</v>
      </c>
      <c r="C2540" s="20" t="s">
        <v>21364</v>
      </c>
      <c r="D2540" s="20" t="s">
        <v>571</v>
      </c>
      <c r="E2540" s="20" t="s">
        <v>8166</v>
      </c>
      <c r="F2540" s="20" t="s">
        <v>528</v>
      </c>
      <c r="G2540" s="20" t="s">
        <v>297</v>
      </c>
      <c r="H2540" s="20" t="s">
        <v>14694</v>
      </c>
      <c r="I2540" s="20" t="s">
        <v>21365</v>
      </c>
      <c r="J2540" s="20" t="s">
        <v>101</v>
      </c>
      <c r="K2540" s="20" t="s">
        <v>14696</v>
      </c>
      <c r="L2540" s="20" t="s">
        <v>15283</v>
      </c>
      <c r="M2540" s="20"/>
      <c r="N2540" s="20" t="s">
        <v>21376</v>
      </c>
      <c r="O2540" s="20" t="s">
        <v>14761</v>
      </c>
      <c r="P2540" s="20" t="s">
        <v>14787</v>
      </c>
      <c r="Q2540" s="20"/>
      <c r="R2540" s="20"/>
      <c r="S2540" s="20" t="s">
        <v>21367</v>
      </c>
      <c r="T2540" s="20" t="s">
        <v>14846</v>
      </c>
      <c r="U2540" s="20" t="s">
        <v>21377</v>
      </c>
      <c r="V2540" s="20" t="s">
        <v>21378</v>
      </c>
      <c r="W2540" s="20"/>
      <c r="X2540" s="20"/>
      <c r="Y2540" s="20" t="s">
        <v>69</v>
      </c>
      <c r="Z2540" s="20"/>
      <c r="AA2540" s="20" t="s">
        <v>21369</v>
      </c>
      <c r="AB2540" s="20" t="s">
        <v>69</v>
      </c>
      <c r="AC2540" s="20" t="s">
        <v>68</v>
      </c>
      <c r="AD2540" s="20" t="s">
        <v>68</v>
      </c>
      <c r="AE2540" s="20" t="s">
        <v>21379</v>
      </c>
      <c r="AF2540" s="20" t="s">
        <v>68</v>
      </c>
      <c r="AG2540" s="20" t="s">
        <v>21371</v>
      </c>
      <c r="AH2540" s="20"/>
      <c r="AI2540" s="20" t="s">
        <v>14887</v>
      </c>
      <c r="AJ2540" s="20" t="s">
        <v>14238</v>
      </c>
      <c r="AK2540" s="20" t="s">
        <v>14238</v>
      </c>
      <c r="AL2540" s="20" t="s">
        <v>14238</v>
      </c>
      <c r="AM2540" s="20" t="s">
        <v>15199</v>
      </c>
      <c r="AN2540" s="20" t="s">
        <v>105</v>
      </c>
      <c r="AO2540" s="20"/>
    </row>
    <row r="2541" spans="1:41" x14ac:dyDescent="0.2">
      <c r="A2541" s="20" t="s">
        <v>8164</v>
      </c>
      <c r="B2541" s="20" t="s">
        <v>21363</v>
      </c>
      <c r="C2541" s="20" t="s">
        <v>21364</v>
      </c>
      <c r="D2541" s="20" t="s">
        <v>571</v>
      </c>
      <c r="E2541" s="20" t="s">
        <v>8166</v>
      </c>
      <c r="F2541" s="20" t="s">
        <v>528</v>
      </c>
      <c r="G2541" s="20" t="s">
        <v>297</v>
      </c>
      <c r="H2541" s="20" t="s">
        <v>14694</v>
      </c>
      <c r="I2541" s="20" t="s">
        <v>21365</v>
      </c>
      <c r="J2541" s="20" t="s">
        <v>101</v>
      </c>
      <c r="K2541" s="20" t="s">
        <v>14696</v>
      </c>
      <c r="L2541" s="20" t="s">
        <v>15283</v>
      </c>
      <c r="M2541" s="20"/>
      <c r="N2541" s="20" t="s">
        <v>21376</v>
      </c>
      <c r="O2541" s="20" t="s">
        <v>14761</v>
      </c>
      <c r="P2541" s="20" t="s">
        <v>14787</v>
      </c>
      <c r="Q2541" s="20"/>
      <c r="R2541" s="20"/>
      <c r="S2541" s="20" t="s">
        <v>21367</v>
      </c>
      <c r="T2541" s="20" t="s">
        <v>14704</v>
      </c>
      <c r="U2541" s="20" t="s">
        <v>19268</v>
      </c>
      <c r="V2541" s="20" t="s">
        <v>14778</v>
      </c>
      <c r="W2541" s="20"/>
      <c r="X2541" s="20"/>
      <c r="Y2541" s="20" t="s">
        <v>69</v>
      </c>
      <c r="Z2541" s="20"/>
      <c r="AA2541" s="20" t="s">
        <v>21369</v>
      </c>
      <c r="AB2541" s="20" t="s">
        <v>69</v>
      </c>
      <c r="AC2541" s="20" t="s">
        <v>68</v>
      </c>
      <c r="AD2541" s="20" t="s">
        <v>68</v>
      </c>
      <c r="AE2541" s="20" t="s">
        <v>21379</v>
      </c>
      <c r="AF2541" s="20" t="s">
        <v>68</v>
      </c>
      <c r="AG2541" s="20" t="s">
        <v>21371</v>
      </c>
      <c r="AH2541" s="20"/>
      <c r="AI2541" s="20" t="s">
        <v>14887</v>
      </c>
      <c r="AJ2541" s="20" t="s">
        <v>14238</v>
      </c>
      <c r="AK2541" s="20" t="s">
        <v>14238</v>
      </c>
      <c r="AL2541" s="20" t="s">
        <v>14238</v>
      </c>
      <c r="AM2541" s="20" t="s">
        <v>15199</v>
      </c>
      <c r="AN2541" s="20" t="s">
        <v>105</v>
      </c>
      <c r="AO2541" s="20"/>
    </row>
    <row r="2542" spans="1:41" x14ac:dyDescent="0.2">
      <c r="A2542" s="20" t="s">
        <v>8164</v>
      </c>
      <c r="B2542" s="20" t="s">
        <v>21363</v>
      </c>
      <c r="C2542" s="20" t="s">
        <v>21364</v>
      </c>
      <c r="D2542" s="20" t="s">
        <v>571</v>
      </c>
      <c r="E2542" s="20" t="s">
        <v>8166</v>
      </c>
      <c r="F2542" s="20" t="s">
        <v>528</v>
      </c>
      <c r="G2542" s="20" t="s">
        <v>297</v>
      </c>
      <c r="H2542" s="20" t="s">
        <v>14694</v>
      </c>
      <c r="I2542" s="20" t="s">
        <v>21365</v>
      </c>
      <c r="J2542" s="20" t="s">
        <v>101</v>
      </c>
      <c r="K2542" s="20" t="s">
        <v>14696</v>
      </c>
      <c r="L2542" s="20" t="s">
        <v>15283</v>
      </c>
      <c r="M2542" s="20"/>
      <c r="N2542" s="20" t="s">
        <v>21376</v>
      </c>
      <c r="O2542" s="20" t="s">
        <v>14761</v>
      </c>
      <c r="P2542" s="20" t="s">
        <v>14787</v>
      </c>
      <c r="Q2542" s="20"/>
      <c r="R2542" s="20"/>
      <c r="S2542" s="20" t="s">
        <v>21367</v>
      </c>
      <c r="T2542" s="20" t="s">
        <v>14846</v>
      </c>
      <c r="U2542" s="20" t="s">
        <v>21380</v>
      </c>
      <c r="V2542" s="20" t="s">
        <v>21381</v>
      </c>
      <c r="W2542" s="20"/>
      <c r="X2542" s="20"/>
      <c r="Y2542" s="20" t="s">
        <v>69</v>
      </c>
      <c r="Z2542" s="20"/>
      <c r="AA2542" s="20" t="s">
        <v>21369</v>
      </c>
      <c r="AB2542" s="20" t="s">
        <v>69</v>
      </c>
      <c r="AC2542" s="20" t="s">
        <v>68</v>
      </c>
      <c r="AD2542" s="20" t="s">
        <v>68</v>
      </c>
      <c r="AE2542" s="20" t="s">
        <v>21379</v>
      </c>
      <c r="AF2542" s="20" t="s">
        <v>69</v>
      </c>
      <c r="AG2542" s="20" t="s">
        <v>21374</v>
      </c>
      <c r="AH2542" s="20"/>
      <c r="AI2542" s="20" t="s">
        <v>14887</v>
      </c>
      <c r="AJ2542" s="20" t="s">
        <v>14238</v>
      </c>
      <c r="AK2542" s="20" t="s">
        <v>14238</v>
      </c>
      <c r="AL2542" s="20" t="s">
        <v>14238</v>
      </c>
      <c r="AM2542" s="20" t="s">
        <v>15199</v>
      </c>
      <c r="AN2542" s="20" t="s">
        <v>105</v>
      </c>
      <c r="AO2542" s="20"/>
    </row>
    <row r="2543" spans="1:41" x14ac:dyDescent="0.2">
      <c r="A2543" s="20" t="s">
        <v>8164</v>
      </c>
      <c r="B2543" s="20" t="s">
        <v>21363</v>
      </c>
      <c r="C2543" s="20" t="s">
        <v>21364</v>
      </c>
      <c r="D2543" s="20" t="s">
        <v>571</v>
      </c>
      <c r="E2543" s="20" t="s">
        <v>8166</v>
      </c>
      <c r="F2543" s="20" t="s">
        <v>528</v>
      </c>
      <c r="G2543" s="20" t="s">
        <v>297</v>
      </c>
      <c r="H2543" s="20" t="s">
        <v>14694</v>
      </c>
      <c r="I2543" s="20" t="s">
        <v>21365</v>
      </c>
      <c r="J2543" s="20" t="s">
        <v>101</v>
      </c>
      <c r="K2543" s="20" t="s">
        <v>14696</v>
      </c>
      <c r="L2543" s="20" t="s">
        <v>15283</v>
      </c>
      <c r="M2543" s="20"/>
      <c r="N2543" s="20" t="s">
        <v>21376</v>
      </c>
      <c r="O2543" s="20" t="s">
        <v>14761</v>
      </c>
      <c r="P2543" s="20" t="s">
        <v>14787</v>
      </c>
      <c r="Q2543" s="20"/>
      <c r="R2543" s="20"/>
      <c r="S2543" s="20" t="s">
        <v>21367</v>
      </c>
      <c r="T2543" s="20" t="s">
        <v>14704</v>
      </c>
      <c r="U2543" s="20" t="s">
        <v>20649</v>
      </c>
      <c r="V2543" s="20" t="s">
        <v>17138</v>
      </c>
      <c r="W2543" s="20"/>
      <c r="X2543" s="20"/>
      <c r="Y2543" s="20" t="s">
        <v>69</v>
      </c>
      <c r="Z2543" s="20"/>
      <c r="AA2543" s="20" t="s">
        <v>21369</v>
      </c>
      <c r="AB2543" s="20" t="s">
        <v>69</v>
      </c>
      <c r="AC2543" s="20" t="s">
        <v>68</v>
      </c>
      <c r="AD2543" s="20" t="s">
        <v>68</v>
      </c>
      <c r="AE2543" s="20" t="s">
        <v>21379</v>
      </c>
      <c r="AF2543" s="20" t="s">
        <v>69</v>
      </c>
      <c r="AG2543" s="20" t="s">
        <v>21374</v>
      </c>
      <c r="AH2543" s="20"/>
      <c r="AI2543" s="20" t="s">
        <v>14887</v>
      </c>
      <c r="AJ2543" s="20" t="s">
        <v>14238</v>
      </c>
      <c r="AK2543" s="20" t="s">
        <v>14238</v>
      </c>
      <c r="AL2543" s="20" t="s">
        <v>14238</v>
      </c>
      <c r="AM2543" s="20" t="s">
        <v>15199</v>
      </c>
      <c r="AN2543" s="20" t="s">
        <v>105</v>
      </c>
      <c r="AO2543" s="20"/>
    </row>
    <row r="2544" spans="1:41" x14ac:dyDescent="0.2">
      <c r="A2544" s="20" t="s">
        <v>8164</v>
      </c>
      <c r="B2544" s="20" t="s">
        <v>21363</v>
      </c>
      <c r="C2544" s="20" t="s">
        <v>21364</v>
      </c>
      <c r="D2544" s="20" t="s">
        <v>571</v>
      </c>
      <c r="E2544" s="20" t="s">
        <v>8166</v>
      </c>
      <c r="F2544" s="20" t="s">
        <v>528</v>
      </c>
      <c r="G2544" s="20" t="s">
        <v>297</v>
      </c>
      <c r="H2544" s="20" t="s">
        <v>14694</v>
      </c>
      <c r="I2544" s="20" t="s">
        <v>21365</v>
      </c>
      <c r="J2544" s="20" t="s">
        <v>101</v>
      </c>
      <c r="K2544" s="20" t="s">
        <v>14696</v>
      </c>
      <c r="L2544" s="20" t="s">
        <v>15283</v>
      </c>
      <c r="M2544" s="20"/>
      <c r="N2544" s="20" t="s">
        <v>21382</v>
      </c>
      <c r="O2544" s="20" t="s">
        <v>14761</v>
      </c>
      <c r="P2544" s="20" t="s">
        <v>14787</v>
      </c>
      <c r="Q2544" s="20"/>
      <c r="R2544" s="20"/>
      <c r="S2544" s="20" t="s">
        <v>21367</v>
      </c>
      <c r="T2544" s="20" t="s">
        <v>14846</v>
      </c>
      <c r="U2544" s="20" t="s">
        <v>18840</v>
      </c>
      <c r="V2544" s="20" t="s">
        <v>21383</v>
      </c>
      <c r="W2544" s="20"/>
      <c r="X2544" s="20"/>
      <c r="Y2544" s="20" t="s">
        <v>69</v>
      </c>
      <c r="Z2544" s="20"/>
      <c r="AA2544" s="20" t="s">
        <v>21369</v>
      </c>
      <c r="AB2544" s="20" t="s">
        <v>69</v>
      </c>
      <c r="AC2544" s="20" t="s">
        <v>68</v>
      </c>
      <c r="AD2544" s="20" t="s">
        <v>68</v>
      </c>
      <c r="AE2544" s="20" t="s">
        <v>21384</v>
      </c>
      <c r="AF2544" s="20" t="s">
        <v>68</v>
      </c>
      <c r="AG2544" s="20" t="s">
        <v>21371</v>
      </c>
      <c r="AH2544" s="20"/>
      <c r="AI2544" s="20" t="s">
        <v>14887</v>
      </c>
      <c r="AJ2544" s="20" t="s">
        <v>14238</v>
      </c>
      <c r="AK2544" s="20" t="s">
        <v>14238</v>
      </c>
      <c r="AL2544" s="20" t="s">
        <v>14238</v>
      </c>
      <c r="AM2544" s="20" t="s">
        <v>15199</v>
      </c>
      <c r="AN2544" s="20" t="s">
        <v>105</v>
      </c>
      <c r="AO2544" s="20"/>
    </row>
    <row r="2545" spans="1:41" x14ac:dyDescent="0.2">
      <c r="A2545" s="20" t="s">
        <v>8164</v>
      </c>
      <c r="B2545" s="20" t="s">
        <v>21363</v>
      </c>
      <c r="C2545" s="20" t="s">
        <v>21364</v>
      </c>
      <c r="D2545" s="20" t="s">
        <v>571</v>
      </c>
      <c r="E2545" s="20" t="s">
        <v>8166</v>
      </c>
      <c r="F2545" s="20" t="s">
        <v>528</v>
      </c>
      <c r="G2545" s="20" t="s">
        <v>297</v>
      </c>
      <c r="H2545" s="20" t="s">
        <v>14694</v>
      </c>
      <c r="I2545" s="20" t="s">
        <v>21365</v>
      </c>
      <c r="J2545" s="20" t="s">
        <v>101</v>
      </c>
      <c r="K2545" s="20" t="s">
        <v>14696</v>
      </c>
      <c r="L2545" s="20" t="s">
        <v>15283</v>
      </c>
      <c r="M2545" s="20"/>
      <c r="N2545" s="20" t="s">
        <v>21382</v>
      </c>
      <c r="O2545" s="20" t="s">
        <v>14761</v>
      </c>
      <c r="P2545" s="20" t="s">
        <v>14787</v>
      </c>
      <c r="Q2545" s="20"/>
      <c r="R2545" s="20"/>
      <c r="S2545" s="20" t="s">
        <v>21367</v>
      </c>
      <c r="T2545" s="20" t="s">
        <v>14704</v>
      </c>
      <c r="U2545" s="20" t="s">
        <v>20654</v>
      </c>
      <c r="V2545" s="20" t="s">
        <v>16811</v>
      </c>
      <c r="W2545" s="20"/>
      <c r="X2545" s="20"/>
      <c r="Y2545" s="20" t="s">
        <v>69</v>
      </c>
      <c r="Z2545" s="20"/>
      <c r="AA2545" s="20" t="s">
        <v>21369</v>
      </c>
      <c r="AB2545" s="20" t="s">
        <v>69</v>
      </c>
      <c r="AC2545" s="20" t="s">
        <v>68</v>
      </c>
      <c r="AD2545" s="20" t="s">
        <v>68</v>
      </c>
      <c r="AE2545" s="20" t="s">
        <v>21384</v>
      </c>
      <c r="AF2545" s="20" t="s">
        <v>68</v>
      </c>
      <c r="AG2545" s="20" t="s">
        <v>21371</v>
      </c>
      <c r="AH2545" s="20"/>
      <c r="AI2545" s="20" t="s">
        <v>14887</v>
      </c>
      <c r="AJ2545" s="20" t="s">
        <v>14238</v>
      </c>
      <c r="AK2545" s="20" t="s">
        <v>14238</v>
      </c>
      <c r="AL2545" s="20" t="s">
        <v>14238</v>
      </c>
      <c r="AM2545" s="20" t="s">
        <v>15199</v>
      </c>
      <c r="AN2545" s="20" t="s">
        <v>105</v>
      </c>
      <c r="AO2545" s="20"/>
    </row>
    <row r="2546" spans="1:41" x14ac:dyDescent="0.2">
      <c r="A2546" s="20" t="s">
        <v>8164</v>
      </c>
      <c r="B2546" s="20" t="s">
        <v>21363</v>
      </c>
      <c r="C2546" s="20" t="s">
        <v>21364</v>
      </c>
      <c r="D2546" s="20" t="s">
        <v>571</v>
      </c>
      <c r="E2546" s="20" t="s">
        <v>8166</v>
      </c>
      <c r="F2546" s="20" t="s">
        <v>528</v>
      </c>
      <c r="G2546" s="20" t="s">
        <v>297</v>
      </c>
      <c r="H2546" s="20" t="s">
        <v>14694</v>
      </c>
      <c r="I2546" s="20" t="s">
        <v>21365</v>
      </c>
      <c r="J2546" s="20" t="s">
        <v>101</v>
      </c>
      <c r="K2546" s="20" t="s">
        <v>14696</v>
      </c>
      <c r="L2546" s="20" t="s">
        <v>15283</v>
      </c>
      <c r="M2546" s="20"/>
      <c r="N2546" s="20" t="s">
        <v>21382</v>
      </c>
      <c r="O2546" s="20" t="s">
        <v>14761</v>
      </c>
      <c r="P2546" s="20" t="s">
        <v>14787</v>
      </c>
      <c r="Q2546" s="20"/>
      <c r="R2546" s="20"/>
      <c r="S2546" s="20" t="s">
        <v>21367</v>
      </c>
      <c r="T2546" s="20" t="s">
        <v>14846</v>
      </c>
      <c r="U2546" s="20" t="s">
        <v>17498</v>
      </c>
      <c r="V2546" s="20" t="s">
        <v>21385</v>
      </c>
      <c r="W2546" s="20"/>
      <c r="X2546" s="20"/>
      <c r="Y2546" s="20" t="s">
        <v>69</v>
      </c>
      <c r="Z2546" s="20"/>
      <c r="AA2546" s="20" t="s">
        <v>21369</v>
      </c>
      <c r="AB2546" s="20" t="s">
        <v>69</v>
      </c>
      <c r="AC2546" s="20" t="s">
        <v>68</v>
      </c>
      <c r="AD2546" s="20" t="s">
        <v>68</v>
      </c>
      <c r="AE2546" s="20" t="s">
        <v>21384</v>
      </c>
      <c r="AF2546" s="20" t="s">
        <v>69</v>
      </c>
      <c r="AG2546" s="20" t="s">
        <v>21374</v>
      </c>
      <c r="AH2546" s="20"/>
      <c r="AI2546" s="20" t="s">
        <v>14887</v>
      </c>
      <c r="AJ2546" s="20" t="s">
        <v>14238</v>
      </c>
      <c r="AK2546" s="20" t="s">
        <v>14238</v>
      </c>
      <c r="AL2546" s="20" t="s">
        <v>14238</v>
      </c>
      <c r="AM2546" s="20" t="s">
        <v>15199</v>
      </c>
      <c r="AN2546" s="20" t="s">
        <v>105</v>
      </c>
      <c r="AO2546" s="20"/>
    </row>
    <row r="2547" spans="1:41" x14ac:dyDescent="0.2">
      <c r="A2547" s="20" t="s">
        <v>8164</v>
      </c>
      <c r="B2547" s="20" t="s">
        <v>21363</v>
      </c>
      <c r="C2547" s="20" t="s">
        <v>21364</v>
      </c>
      <c r="D2547" s="20" t="s">
        <v>571</v>
      </c>
      <c r="E2547" s="20" t="s">
        <v>8166</v>
      </c>
      <c r="F2547" s="20" t="s">
        <v>528</v>
      </c>
      <c r="G2547" s="20" t="s">
        <v>297</v>
      </c>
      <c r="H2547" s="20" t="s">
        <v>14694</v>
      </c>
      <c r="I2547" s="20" t="s">
        <v>21365</v>
      </c>
      <c r="J2547" s="20" t="s">
        <v>101</v>
      </c>
      <c r="K2547" s="20" t="s">
        <v>14696</v>
      </c>
      <c r="L2547" s="20" t="s">
        <v>15283</v>
      </c>
      <c r="M2547" s="20"/>
      <c r="N2547" s="20" t="s">
        <v>21382</v>
      </c>
      <c r="O2547" s="20" t="s">
        <v>14761</v>
      </c>
      <c r="P2547" s="20" t="s">
        <v>14787</v>
      </c>
      <c r="Q2547" s="20"/>
      <c r="R2547" s="20"/>
      <c r="S2547" s="20" t="s">
        <v>21367</v>
      </c>
      <c r="T2547" s="20" t="s">
        <v>14704</v>
      </c>
      <c r="U2547" s="20" t="s">
        <v>18489</v>
      </c>
      <c r="V2547" s="20" t="s">
        <v>21026</v>
      </c>
      <c r="W2547" s="20"/>
      <c r="X2547" s="20"/>
      <c r="Y2547" s="20" t="s">
        <v>69</v>
      </c>
      <c r="Z2547" s="20"/>
      <c r="AA2547" s="20" t="s">
        <v>21369</v>
      </c>
      <c r="AB2547" s="20" t="s">
        <v>69</v>
      </c>
      <c r="AC2547" s="20" t="s">
        <v>68</v>
      </c>
      <c r="AD2547" s="20" t="s">
        <v>68</v>
      </c>
      <c r="AE2547" s="20" t="s">
        <v>21384</v>
      </c>
      <c r="AF2547" s="20" t="s">
        <v>69</v>
      </c>
      <c r="AG2547" s="20" t="s">
        <v>21374</v>
      </c>
      <c r="AH2547" s="20"/>
      <c r="AI2547" s="20" t="s">
        <v>14887</v>
      </c>
      <c r="AJ2547" s="20" t="s">
        <v>14238</v>
      </c>
      <c r="AK2547" s="20" t="s">
        <v>14238</v>
      </c>
      <c r="AL2547" s="20" t="s">
        <v>14238</v>
      </c>
      <c r="AM2547" s="20" t="s">
        <v>15199</v>
      </c>
      <c r="AN2547" s="20" t="s">
        <v>105</v>
      </c>
      <c r="AO2547" s="20"/>
    </row>
    <row r="2548" spans="1:41" x14ac:dyDescent="0.2">
      <c r="A2548" s="20" t="s">
        <v>8164</v>
      </c>
      <c r="B2548" s="20" t="s">
        <v>21363</v>
      </c>
      <c r="C2548" s="20" t="s">
        <v>21364</v>
      </c>
      <c r="D2548" s="20" t="s">
        <v>571</v>
      </c>
      <c r="E2548" s="20" t="s">
        <v>8166</v>
      </c>
      <c r="F2548" s="20" t="s">
        <v>528</v>
      </c>
      <c r="G2548" s="20" t="s">
        <v>297</v>
      </c>
      <c r="H2548" s="20" t="s">
        <v>14694</v>
      </c>
      <c r="I2548" s="20" t="s">
        <v>21365</v>
      </c>
      <c r="J2548" s="20" t="s">
        <v>101</v>
      </c>
      <c r="K2548" s="20" t="s">
        <v>14696</v>
      </c>
      <c r="L2548" s="20" t="s">
        <v>15283</v>
      </c>
      <c r="M2548" s="20"/>
      <c r="N2548" s="20" t="s">
        <v>21386</v>
      </c>
      <c r="O2548" s="20" t="s">
        <v>14761</v>
      </c>
      <c r="P2548" s="20" t="s">
        <v>14787</v>
      </c>
      <c r="Q2548" s="20"/>
      <c r="R2548" s="20"/>
      <c r="S2548" s="20" t="s">
        <v>21367</v>
      </c>
      <c r="T2548" s="20" t="s">
        <v>14846</v>
      </c>
      <c r="U2548" s="20" t="s">
        <v>21387</v>
      </c>
      <c r="V2548" s="20" t="s">
        <v>21388</v>
      </c>
      <c r="W2548" s="20"/>
      <c r="X2548" s="20"/>
      <c r="Y2548" s="20" t="s">
        <v>69</v>
      </c>
      <c r="Z2548" s="20"/>
      <c r="AA2548" s="20" t="s">
        <v>21369</v>
      </c>
      <c r="AB2548" s="20" t="s">
        <v>69</v>
      </c>
      <c r="AC2548" s="20" t="s">
        <v>68</v>
      </c>
      <c r="AD2548" s="20" t="s">
        <v>68</v>
      </c>
      <c r="AE2548" s="20" t="s">
        <v>21389</v>
      </c>
      <c r="AF2548" s="20" t="s">
        <v>68</v>
      </c>
      <c r="AG2548" s="20" t="s">
        <v>21371</v>
      </c>
      <c r="AH2548" s="20"/>
      <c r="AI2548" s="20" t="s">
        <v>14887</v>
      </c>
      <c r="AJ2548" s="20" t="s">
        <v>14238</v>
      </c>
      <c r="AK2548" s="20" t="s">
        <v>14238</v>
      </c>
      <c r="AL2548" s="20" t="s">
        <v>14238</v>
      </c>
      <c r="AM2548" s="20" t="s">
        <v>15199</v>
      </c>
      <c r="AN2548" s="20" t="s">
        <v>105</v>
      </c>
      <c r="AO2548" s="20"/>
    </row>
    <row r="2549" spans="1:41" x14ac:dyDescent="0.2">
      <c r="A2549" s="20" t="s">
        <v>8164</v>
      </c>
      <c r="B2549" s="20" t="s">
        <v>21363</v>
      </c>
      <c r="C2549" s="20" t="s">
        <v>21364</v>
      </c>
      <c r="D2549" s="20" t="s">
        <v>571</v>
      </c>
      <c r="E2549" s="20" t="s">
        <v>8166</v>
      </c>
      <c r="F2549" s="20" t="s">
        <v>528</v>
      </c>
      <c r="G2549" s="20" t="s">
        <v>297</v>
      </c>
      <c r="H2549" s="20" t="s">
        <v>14694</v>
      </c>
      <c r="I2549" s="20" t="s">
        <v>21365</v>
      </c>
      <c r="J2549" s="20" t="s">
        <v>101</v>
      </c>
      <c r="K2549" s="20" t="s">
        <v>14696</v>
      </c>
      <c r="L2549" s="20" t="s">
        <v>15283</v>
      </c>
      <c r="M2549" s="20"/>
      <c r="N2549" s="20" t="s">
        <v>21386</v>
      </c>
      <c r="O2549" s="20" t="s">
        <v>14761</v>
      </c>
      <c r="P2549" s="20" t="s">
        <v>14787</v>
      </c>
      <c r="Q2549" s="20"/>
      <c r="R2549" s="20"/>
      <c r="S2549" s="20" t="s">
        <v>21367</v>
      </c>
      <c r="T2549" s="20" t="s">
        <v>14704</v>
      </c>
      <c r="U2549" s="20" t="s">
        <v>18488</v>
      </c>
      <c r="V2549" s="20" t="s">
        <v>16093</v>
      </c>
      <c r="W2549" s="20"/>
      <c r="X2549" s="20"/>
      <c r="Y2549" s="20" t="s">
        <v>69</v>
      </c>
      <c r="Z2549" s="20"/>
      <c r="AA2549" s="20" t="s">
        <v>21369</v>
      </c>
      <c r="AB2549" s="20" t="s">
        <v>69</v>
      </c>
      <c r="AC2549" s="20" t="s">
        <v>68</v>
      </c>
      <c r="AD2549" s="20" t="s">
        <v>68</v>
      </c>
      <c r="AE2549" s="20" t="s">
        <v>21389</v>
      </c>
      <c r="AF2549" s="20" t="s">
        <v>68</v>
      </c>
      <c r="AG2549" s="20" t="s">
        <v>21371</v>
      </c>
      <c r="AH2549" s="20"/>
      <c r="AI2549" s="20" t="s">
        <v>14887</v>
      </c>
      <c r="AJ2549" s="20" t="s">
        <v>14238</v>
      </c>
      <c r="AK2549" s="20" t="s">
        <v>14238</v>
      </c>
      <c r="AL2549" s="20" t="s">
        <v>14238</v>
      </c>
      <c r="AM2549" s="20" t="s">
        <v>15199</v>
      </c>
      <c r="AN2549" s="20" t="s">
        <v>105</v>
      </c>
      <c r="AO2549" s="20"/>
    </row>
    <row r="2550" spans="1:41" x14ac:dyDescent="0.2">
      <c r="A2550" s="20" t="s">
        <v>8164</v>
      </c>
      <c r="B2550" s="20" t="s">
        <v>21363</v>
      </c>
      <c r="C2550" s="20" t="s">
        <v>21364</v>
      </c>
      <c r="D2550" s="20" t="s">
        <v>571</v>
      </c>
      <c r="E2550" s="20" t="s">
        <v>8166</v>
      </c>
      <c r="F2550" s="20" t="s">
        <v>528</v>
      </c>
      <c r="G2550" s="20" t="s">
        <v>297</v>
      </c>
      <c r="H2550" s="20" t="s">
        <v>14694</v>
      </c>
      <c r="I2550" s="20" t="s">
        <v>21365</v>
      </c>
      <c r="J2550" s="20" t="s">
        <v>101</v>
      </c>
      <c r="K2550" s="20" t="s">
        <v>14696</v>
      </c>
      <c r="L2550" s="20" t="s">
        <v>15283</v>
      </c>
      <c r="M2550" s="20"/>
      <c r="N2550" s="20" t="s">
        <v>21386</v>
      </c>
      <c r="O2550" s="20" t="s">
        <v>14761</v>
      </c>
      <c r="P2550" s="20" t="s">
        <v>14787</v>
      </c>
      <c r="Q2550" s="20"/>
      <c r="R2550" s="20"/>
      <c r="S2550" s="20" t="s">
        <v>21367</v>
      </c>
      <c r="T2550" s="20" t="s">
        <v>14846</v>
      </c>
      <c r="U2550" s="20" t="s">
        <v>21390</v>
      </c>
      <c r="V2550" s="20" t="s">
        <v>21391</v>
      </c>
      <c r="W2550" s="20"/>
      <c r="X2550" s="20"/>
      <c r="Y2550" s="20" t="s">
        <v>69</v>
      </c>
      <c r="Z2550" s="20"/>
      <c r="AA2550" s="20" t="s">
        <v>21369</v>
      </c>
      <c r="AB2550" s="20" t="s">
        <v>69</v>
      </c>
      <c r="AC2550" s="20" t="s">
        <v>68</v>
      </c>
      <c r="AD2550" s="20" t="s">
        <v>68</v>
      </c>
      <c r="AE2550" s="20" t="s">
        <v>21389</v>
      </c>
      <c r="AF2550" s="20" t="s">
        <v>69</v>
      </c>
      <c r="AG2550" s="20" t="s">
        <v>21374</v>
      </c>
      <c r="AH2550" s="20"/>
      <c r="AI2550" s="20" t="s">
        <v>14887</v>
      </c>
      <c r="AJ2550" s="20" t="s">
        <v>14238</v>
      </c>
      <c r="AK2550" s="20" t="s">
        <v>14238</v>
      </c>
      <c r="AL2550" s="20" t="s">
        <v>14238</v>
      </c>
      <c r="AM2550" s="20" t="s">
        <v>15199</v>
      </c>
      <c r="AN2550" s="20" t="s">
        <v>105</v>
      </c>
      <c r="AO2550" s="20"/>
    </row>
    <row r="2551" spans="1:41" x14ac:dyDescent="0.2">
      <c r="A2551" s="20" t="s">
        <v>8164</v>
      </c>
      <c r="B2551" s="20" t="s">
        <v>21363</v>
      </c>
      <c r="C2551" s="20" t="s">
        <v>21364</v>
      </c>
      <c r="D2551" s="20" t="s">
        <v>571</v>
      </c>
      <c r="E2551" s="20" t="s">
        <v>8166</v>
      </c>
      <c r="F2551" s="20" t="s">
        <v>528</v>
      </c>
      <c r="G2551" s="20" t="s">
        <v>297</v>
      </c>
      <c r="H2551" s="20" t="s">
        <v>14694</v>
      </c>
      <c r="I2551" s="20" t="s">
        <v>21365</v>
      </c>
      <c r="J2551" s="20" t="s">
        <v>101</v>
      </c>
      <c r="K2551" s="20" t="s">
        <v>14696</v>
      </c>
      <c r="L2551" s="20" t="s">
        <v>15283</v>
      </c>
      <c r="M2551" s="20"/>
      <c r="N2551" s="20" t="s">
        <v>21386</v>
      </c>
      <c r="O2551" s="20" t="s">
        <v>14761</v>
      </c>
      <c r="P2551" s="20" t="s">
        <v>14787</v>
      </c>
      <c r="Q2551" s="20"/>
      <c r="R2551" s="20"/>
      <c r="S2551" s="20" t="s">
        <v>21367</v>
      </c>
      <c r="T2551" s="20" t="s">
        <v>14704</v>
      </c>
      <c r="U2551" s="20" t="s">
        <v>21392</v>
      </c>
      <c r="V2551" s="20" t="s">
        <v>21393</v>
      </c>
      <c r="W2551" s="20"/>
      <c r="X2551" s="20"/>
      <c r="Y2551" s="20" t="s">
        <v>69</v>
      </c>
      <c r="Z2551" s="20"/>
      <c r="AA2551" s="20" t="s">
        <v>21369</v>
      </c>
      <c r="AB2551" s="20" t="s">
        <v>69</v>
      </c>
      <c r="AC2551" s="20" t="s">
        <v>68</v>
      </c>
      <c r="AD2551" s="20" t="s">
        <v>68</v>
      </c>
      <c r="AE2551" s="20" t="s">
        <v>21389</v>
      </c>
      <c r="AF2551" s="20" t="s">
        <v>69</v>
      </c>
      <c r="AG2551" s="20" t="s">
        <v>21374</v>
      </c>
      <c r="AH2551" s="20"/>
      <c r="AI2551" s="20" t="s">
        <v>14887</v>
      </c>
      <c r="AJ2551" s="20" t="s">
        <v>14238</v>
      </c>
      <c r="AK2551" s="20" t="s">
        <v>14238</v>
      </c>
      <c r="AL2551" s="20" t="s">
        <v>14238</v>
      </c>
      <c r="AM2551" s="20" t="s">
        <v>15199</v>
      </c>
      <c r="AN2551" s="20" t="s">
        <v>105</v>
      </c>
      <c r="AO2551" s="20"/>
    </row>
    <row r="2552" spans="1:41" x14ac:dyDescent="0.2">
      <c r="A2552" s="20" t="s">
        <v>8430</v>
      </c>
      <c r="B2552" s="20" t="s">
        <v>21394</v>
      </c>
      <c r="C2552" s="20" t="s">
        <v>21395</v>
      </c>
      <c r="D2552" s="20" t="s">
        <v>419</v>
      </c>
      <c r="E2552" s="20" t="s">
        <v>8432</v>
      </c>
      <c r="F2552" s="20" t="s">
        <v>542</v>
      </c>
      <c r="G2552" s="20" t="s">
        <v>159</v>
      </c>
      <c r="H2552" s="20" t="s">
        <v>110</v>
      </c>
      <c r="I2552" s="20" t="s">
        <v>21396</v>
      </c>
      <c r="J2552" s="20" t="s">
        <v>102</v>
      </c>
      <c r="K2552" s="20" t="s">
        <v>14732</v>
      </c>
      <c r="L2552" s="20" t="s">
        <v>21397</v>
      </c>
      <c r="M2552" s="20" t="s">
        <v>21398</v>
      </c>
      <c r="N2552" s="20" t="s">
        <v>21399</v>
      </c>
      <c r="O2552" s="20" t="s">
        <v>15195</v>
      </c>
      <c r="P2552" s="20" t="s">
        <v>14735</v>
      </c>
      <c r="Q2552" s="20"/>
      <c r="R2552" s="20"/>
      <c r="S2552" s="20" t="s">
        <v>21400</v>
      </c>
      <c r="T2552" s="20" t="s">
        <v>14737</v>
      </c>
      <c r="U2552" s="20" t="s">
        <v>14777</v>
      </c>
      <c r="V2552" s="20" t="s">
        <v>15556</v>
      </c>
      <c r="W2552" s="20" t="s">
        <v>14718</v>
      </c>
      <c r="X2552" s="20" t="s">
        <v>15825</v>
      </c>
      <c r="Y2552" s="20" t="s">
        <v>69</v>
      </c>
      <c r="Z2552" s="20"/>
      <c r="AA2552" s="20" t="s">
        <v>21401</v>
      </c>
      <c r="AB2552" s="20" t="s">
        <v>69</v>
      </c>
      <c r="AC2552" s="20" t="s">
        <v>68</v>
      </c>
      <c r="AD2552" s="20" t="s">
        <v>68</v>
      </c>
      <c r="AE2552" s="20" t="s">
        <v>21402</v>
      </c>
      <c r="AF2552" s="20" t="s">
        <v>68</v>
      </c>
      <c r="AG2552" s="20" t="s">
        <v>21403</v>
      </c>
      <c r="AH2552" s="20"/>
      <c r="AI2552" s="20" t="s">
        <v>14875</v>
      </c>
      <c r="AJ2552" s="20" t="s">
        <v>14276</v>
      </c>
      <c r="AK2552" s="20" t="s">
        <v>14283</v>
      </c>
      <c r="AL2552" s="20" t="s">
        <v>14276</v>
      </c>
      <c r="AM2552" s="20" t="s">
        <v>15199</v>
      </c>
      <c r="AN2552" s="20" t="s">
        <v>105</v>
      </c>
      <c r="AO2552" s="20"/>
    </row>
    <row r="2553" spans="1:41" x14ac:dyDescent="0.2">
      <c r="A2553" s="20" t="s">
        <v>8473</v>
      </c>
      <c r="B2553" s="20" t="s">
        <v>21404</v>
      </c>
      <c r="C2553" s="20" t="s">
        <v>21405</v>
      </c>
      <c r="D2553" s="20" t="s">
        <v>430</v>
      </c>
      <c r="E2553" s="20" t="s">
        <v>8475</v>
      </c>
      <c r="F2553" s="20" t="s">
        <v>410</v>
      </c>
      <c r="G2553" s="20" t="s">
        <v>21406</v>
      </c>
      <c r="H2553" s="20" t="s">
        <v>14694</v>
      </c>
      <c r="I2553" s="20" t="s">
        <v>21407</v>
      </c>
      <c r="J2553" s="20" t="s">
        <v>101</v>
      </c>
      <c r="K2553" s="20" t="s">
        <v>14696</v>
      </c>
      <c r="L2553" s="20" t="s">
        <v>21408</v>
      </c>
      <c r="M2553" s="20"/>
      <c r="N2553" s="20" t="s">
        <v>14698</v>
      </c>
      <c r="O2553" s="20" t="s">
        <v>14772</v>
      </c>
      <c r="P2553" s="20" t="s">
        <v>14700</v>
      </c>
      <c r="Q2553" s="20"/>
      <c r="R2553" s="20"/>
      <c r="S2553" s="20" t="s">
        <v>21409</v>
      </c>
      <c r="T2553" s="20" t="s">
        <v>14704</v>
      </c>
      <c r="U2553" s="20" t="s">
        <v>16941</v>
      </c>
      <c r="V2553" s="20" t="s">
        <v>16863</v>
      </c>
      <c r="W2553" s="20"/>
      <c r="X2553" s="20"/>
      <c r="Y2553" s="20" t="s">
        <v>69</v>
      </c>
      <c r="Z2553" s="20"/>
      <c r="AA2553" s="20" t="s">
        <v>21410</v>
      </c>
      <c r="AB2553" s="20" t="s">
        <v>69</v>
      </c>
      <c r="AC2553" s="20" t="s">
        <v>68</v>
      </c>
      <c r="AD2553" s="20" t="s">
        <v>68</v>
      </c>
      <c r="AE2553" s="20" t="s">
        <v>21411</v>
      </c>
      <c r="AF2553" s="20" t="s">
        <v>68</v>
      </c>
      <c r="AG2553" s="20" t="s">
        <v>21412</v>
      </c>
      <c r="AH2553" s="20"/>
      <c r="AI2553" s="20" t="s">
        <v>14887</v>
      </c>
      <c r="AJ2553" s="20" t="s">
        <v>14283</v>
      </c>
      <c r="AK2553" s="20" t="s">
        <v>14229</v>
      </c>
      <c r="AL2553" s="20" t="s">
        <v>14238</v>
      </c>
      <c r="AM2553" s="20" t="s">
        <v>14910</v>
      </c>
      <c r="AN2553" s="20" t="s">
        <v>105</v>
      </c>
      <c r="AO2553" s="20"/>
    </row>
    <row r="2554" spans="1:41" x14ac:dyDescent="0.2">
      <c r="A2554" s="20" t="s">
        <v>8473</v>
      </c>
      <c r="B2554" s="20" t="s">
        <v>21404</v>
      </c>
      <c r="C2554" s="20" t="s">
        <v>21405</v>
      </c>
      <c r="D2554" s="20" t="s">
        <v>430</v>
      </c>
      <c r="E2554" s="20" t="s">
        <v>8475</v>
      </c>
      <c r="F2554" s="20" t="s">
        <v>410</v>
      </c>
      <c r="G2554" s="20" t="s">
        <v>21406</v>
      </c>
      <c r="H2554" s="20" t="s">
        <v>14694</v>
      </c>
      <c r="I2554" s="20" t="s">
        <v>21407</v>
      </c>
      <c r="J2554" s="20" t="s">
        <v>101</v>
      </c>
      <c r="K2554" s="20" t="s">
        <v>14696</v>
      </c>
      <c r="L2554" s="20" t="s">
        <v>21408</v>
      </c>
      <c r="M2554" s="20"/>
      <c r="N2554" s="20" t="s">
        <v>21413</v>
      </c>
      <c r="O2554" s="20" t="s">
        <v>14772</v>
      </c>
      <c r="P2554" s="20" t="s">
        <v>14700</v>
      </c>
      <c r="Q2554" s="20"/>
      <c r="R2554" s="20"/>
      <c r="S2554" s="20" t="s">
        <v>21409</v>
      </c>
      <c r="T2554" s="20" t="s">
        <v>14704</v>
      </c>
      <c r="U2554" s="20" t="s">
        <v>16878</v>
      </c>
      <c r="V2554" s="20" t="s">
        <v>16146</v>
      </c>
      <c r="W2554" s="20"/>
      <c r="X2554" s="20"/>
      <c r="Y2554" s="20" t="s">
        <v>69</v>
      </c>
      <c r="Z2554" s="20"/>
      <c r="AA2554" s="20" t="s">
        <v>21410</v>
      </c>
      <c r="AB2554" s="20" t="s">
        <v>69</v>
      </c>
      <c r="AC2554" s="20" t="s">
        <v>68</v>
      </c>
      <c r="AD2554" s="20" t="s">
        <v>68</v>
      </c>
      <c r="AE2554" s="20" t="s">
        <v>21414</v>
      </c>
      <c r="AF2554" s="20" t="s">
        <v>68</v>
      </c>
      <c r="AG2554" s="20" t="s">
        <v>21412</v>
      </c>
      <c r="AH2554" s="20"/>
      <c r="AI2554" s="20" t="s">
        <v>14887</v>
      </c>
      <c r="AJ2554" s="20" t="s">
        <v>14283</v>
      </c>
      <c r="AK2554" s="20" t="s">
        <v>14229</v>
      </c>
      <c r="AL2554" s="20" t="s">
        <v>14238</v>
      </c>
      <c r="AM2554" s="20" t="s">
        <v>14910</v>
      </c>
      <c r="AN2554" s="20" t="s">
        <v>105</v>
      </c>
      <c r="AO2554" s="20"/>
    </row>
    <row r="2555" spans="1:41" x14ac:dyDescent="0.2">
      <c r="A2555" s="20" t="s">
        <v>8473</v>
      </c>
      <c r="B2555" s="20" t="s">
        <v>21404</v>
      </c>
      <c r="C2555" s="20" t="s">
        <v>21405</v>
      </c>
      <c r="D2555" s="20" t="s">
        <v>430</v>
      </c>
      <c r="E2555" s="20" t="s">
        <v>8475</v>
      </c>
      <c r="F2555" s="20" t="s">
        <v>410</v>
      </c>
      <c r="G2555" s="20" t="s">
        <v>21406</v>
      </c>
      <c r="H2555" s="20" t="s">
        <v>14694</v>
      </c>
      <c r="I2555" s="20" t="s">
        <v>21415</v>
      </c>
      <c r="J2555" s="20" t="s">
        <v>101</v>
      </c>
      <c r="K2555" s="20" t="s">
        <v>14696</v>
      </c>
      <c r="L2555" s="20" t="s">
        <v>21416</v>
      </c>
      <c r="M2555" s="20"/>
      <c r="N2555" s="20" t="s">
        <v>14698</v>
      </c>
      <c r="O2555" s="20" t="s">
        <v>14772</v>
      </c>
      <c r="P2555" s="20" t="s">
        <v>14700</v>
      </c>
      <c r="Q2555" s="20"/>
      <c r="R2555" s="20"/>
      <c r="S2555" s="20" t="s">
        <v>21409</v>
      </c>
      <c r="T2555" s="20" t="s">
        <v>14704</v>
      </c>
      <c r="U2555" s="20" t="s">
        <v>14705</v>
      </c>
      <c r="V2555" s="20" t="s">
        <v>17218</v>
      </c>
      <c r="W2555" s="20"/>
      <c r="X2555" s="20"/>
      <c r="Y2555" s="20" t="s">
        <v>69</v>
      </c>
      <c r="Z2555" s="20"/>
      <c r="AA2555" s="20" t="s">
        <v>21410</v>
      </c>
      <c r="AB2555" s="20" t="s">
        <v>69</v>
      </c>
      <c r="AC2555" s="20" t="s">
        <v>68</v>
      </c>
      <c r="AD2555" s="20" t="s">
        <v>68</v>
      </c>
      <c r="AE2555" s="20" t="s">
        <v>21417</v>
      </c>
      <c r="AF2555" s="20" t="s">
        <v>68</v>
      </c>
      <c r="AG2555" s="20" t="s">
        <v>21412</v>
      </c>
      <c r="AH2555" s="20"/>
      <c r="AI2555" s="20" t="s">
        <v>14887</v>
      </c>
      <c r="AJ2555" s="20" t="s">
        <v>14283</v>
      </c>
      <c r="AK2555" s="20" t="s">
        <v>14229</v>
      </c>
      <c r="AL2555" s="20" t="s">
        <v>14238</v>
      </c>
      <c r="AM2555" s="20" t="s">
        <v>14910</v>
      </c>
      <c r="AN2555" s="20" t="s">
        <v>105</v>
      </c>
      <c r="AO2555" s="20"/>
    </row>
    <row r="2556" spans="1:41" x14ac:dyDescent="0.2">
      <c r="A2556" s="20" t="s">
        <v>8473</v>
      </c>
      <c r="B2556" s="20" t="s">
        <v>21404</v>
      </c>
      <c r="C2556" s="20" t="s">
        <v>21405</v>
      </c>
      <c r="D2556" s="20" t="s">
        <v>430</v>
      </c>
      <c r="E2556" s="20" t="s">
        <v>8475</v>
      </c>
      <c r="F2556" s="20" t="s">
        <v>410</v>
      </c>
      <c r="G2556" s="20" t="s">
        <v>21406</v>
      </c>
      <c r="H2556" s="20" t="s">
        <v>14694</v>
      </c>
      <c r="I2556" s="20" t="s">
        <v>21415</v>
      </c>
      <c r="J2556" s="20" t="s">
        <v>101</v>
      </c>
      <c r="K2556" s="20" t="s">
        <v>14696</v>
      </c>
      <c r="L2556" s="20" t="s">
        <v>21416</v>
      </c>
      <c r="M2556" s="20"/>
      <c r="N2556" s="20" t="s">
        <v>21413</v>
      </c>
      <c r="O2556" s="20" t="s">
        <v>14772</v>
      </c>
      <c r="P2556" s="20" t="s">
        <v>14700</v>
      </c>
      <c r="Q2556" s="20"/>
      <c r="R2556" s="20"/>
      <c r="S2556" s="20" t="s">
        <v>21409</v>
      </c>
      <c r="T2556" s="20" t="s">
        <v>14704</v>
      </c>
      <c r="U2556" s="20" t="s">
        <v>14860</v>
      </c>
      <c r="V2556" s="20" t="s">
        <v>19450</v>
      </c>
      <c r="W2556" s="20"/>
      <c r="X2556" s="20"/>
      <c r="Y2556" s="20" t="s">
        <v>69</v>
      </c>
      <c r="Z2556" s="20"/>
      <c r="AA2556" s="20" t="s">
        <v>21410</v>
      </c>
      <c r="AB2556" s="20" t="s">
        <v>69</v>
      </c>
      <c r="AC2556" s="20" t="s">
        <v>68</v>
      </c>
      <c r="AD2556" s="20" t="s">
        <v>68</v>
      </c>
      <c r="AE2556" s="20" t="s">
        <v>21418</v>
      </c>
      <c r="AF2556" s="20" t="s">
        <v>68</v>
      </c>
      <c r="AG2556" s="20" t="s">
        <v>21412</v>
      </c>
      <c r="AH2556" s="20"/>
      <c r="AI2556" s="20" t="s">
        <v>14887</v>
      </c>
      <c r="AJ2556" s="20" t="s">
        <v>14283</v>
      </c>
      <c r="AK2556" s="20" t="s">
        <v>14229</v>
      </c>
      <c r="AL2556" s="20" t="s">
        <v>14238</v>
      </c>
      <c r="AM2556" s="20" t="s">
        <v>14910</v>
      </c>
      <c r="AN2556" s="20" t="s">
        <v>105</v>
      </c>
      <c r="AO2556" s="20"/>
    </row>
    <row r="2557" spans="1:41" x14ac:dyDescent="0.2">
      <c r="A2557" s="20" t="s">
        <v>8473</v>
      </c>
      <c r="B2557" s="20" t="s">
        <v>21404</v>
      </c>
      <c r="C2557" s="20" t="s">
        <v>21405</v>
      </c>
      <c r="D2557" s="20" t="s">
        <v>430</v>
      </c>
      <c r="E2557" s="20" t="s">
        <v>8475</v>
      </c>
      <c r="F2557" s="20" t="s">
        <v>410</v>
      </c>
      <c r="G2557" s="20" t="s">
        <v>21406</v>
      </c>
      <c r="H2557" s="20" t="s">
        <v>14694</v>
      </c>
      <c r="I2557" s="20" t="s">
        <v>21419</v>
      </c>
      <c r="J2557" s="20" t="s">
        <v>101</v>
      </c>
      <c r="K2557" s="20" t="s">
        <v>14696</v>
      </c>
      <c r="L2557" s="20" t="s">
        <v>21420</v>
      </c>
      <c r="M2557" s="20"/>
      <c r="N2557" s="20" t="s">
        <v>14698</v>
      </c>
      <c r="O2557" s="20" t="s">
        <v>14772</v>
      </c>
      <c r="P2557" s="20" t="s">
        <v>14700</v>
      </c>
      <c r="Q2557" s="20"/>
      <c r="R2557" s="20"/>
      <c r="S2557" s="20" t="s">
        <v>21409</v>
      </c>
      <c r="T2557" s="20" t="s">
        <v>14704</v>
      </c>
      <c r="U2557" s="20" t="s">
        <v>18472</v>
      </c>
      <c r="V2557" s="20" t="s">
        <v>15346</v>
      </c>
      <c r="W2557" s="20"/>
      <c r="X2557" s="20"/>
      <c r="Y2557" s="20" t="s">
        <v>69</v>
      </c>
      <c r="Z2557" s="20"/>
      <c r="AA2557" s="20" t="s">
        <v>21410</v>
      </c>
      <c r="AB2557" s="20" t="s">
        <v>69</v>
      </c>
      <c r="AC2557" s="20" t="s">
        <v>68</v>
      </c>
      <c r="AD2557" s="20" t="s">
        <v>68</v>
      </c>
      <c r="AE2557" s="20" t="s">
        <v>21421</v>
      </c>
      <c r="AF2557" s="20" t="s">
        <v>68</v>
      </c>
      <c r="AG2557" s="20" t="s">
        <v>21412</v>
      </c>
      <c r="AH2557" s="20"/>
      <c r="AI2557" s="20" t="s">
        <v>14887</v>
      </c>
      <c r="AJ2557" s="20" t="s">
        <v>14283</v>
      </c>
      <c r="AK2557" s="20" t="s">
        <v>14229</v>
      </c>
      <c r="AL2557" s="20" t="s">
        <v>14238</v>
      </c>
      <c r="AM2557" s="20" t="s">
        <v>14910</v>
      </c>
      <c r="AN2557" s="20" t="s">
        <v>105</v>
      </c>
      <c r="AO2557" s="20"/>
    </row>
    <row r="2558" spans="1:41" x14ac:dyDescent="0.2">
      <c r="A2558" s="20" t="s">
        <v>8473</v>
      </c>
      <c r="B2558" s="20" t="s">
        <v>21404</v>
      </c>
      <c r="C2558" s="20" t="s">
        <v>21405</v>
      </c>
      <c r="D2558" s="20" t="s">
        <v>430</v>
      </c>
      <c r="E2558" s="20" t="s">
        <v>8475</v>
      </c>
      <c r="F2558" s="20" t="s">
        <v>410</v>
      </c>
      <c r="G2558" s="20" t="s">
        <v>21406</v>
      </c>
      <c r="H2558" s="20" t="s">
        <v>14694</v>
      </c>
      <c r="I2558" s="20" t="s">
        <v>21419</v>
      </c>
      <c r="J2558" s="20" t="s">
        <v>101</v>
      </c>
      <c r="K2558" s="20" t="s">
        <v>14696</v>
      </c>
      <c r="L2558" s="20" t="s">
        <v>21420</v>
      </c>
      <c r="M2558" s="20"/>
      <c r="N2558" s="20" t="s">
        <v>21413</v>
      </c>
      <c r="O2558" s="20" t="s">
        <v>14772</v>
      </c>
      <c r="P2558" s="20" t="s">
        <v>14700</v>
      </c>
      <c r="Q2558" s="20"/>
      <c r="R2558" s="20"/>
      <c r="S2558" s="20" t="s">
        <v>21409</v>
      </c>
      <c r="T2558" s="20" t="s">
        <v>14704</v>
      </c>
      <c r="U2558" s="20" t="s">
        <v>16148</v>
      </c>
      <c r="V2558" s="20" t="s">
        <v>21422</v>
      </c>
      <c r="W2558" s="20"/>
      <c r="X2558" s="20"/>
      <c r="Y2558" s="20" t="s">
        <v>69</v>
      </c>
      <c r="Z2558" s="20"/>
      <c r="AA2558" s="20" t="s">
        <v>21410</v>
      </c>
      <c r="AB2558" s="20" t="s">
        <v>69</v>
      </c>
      <c r="AC2558" s="20" t="s">
        <v>68</v>
      </c>
      <c r="AD2558" s="20" t="s">
        <v>68</v>
      </c>
      <c r="AE2558" s="20" t="s">
        <v>21423</v>
      </c>
      <c r="AF2558" s="20" t="s">
        <v>68</v>
      </c>
      <c r="AG2558" s="20" t="s">
        <v>21412</v>
      </c>
      <c r="AH2558" s="20"/>
      <c r="AI2558" s="20" t="s">
        <v>14887</v>
      </c>
      <c r="AJ2558" s="20" t="s">
        <v>14283</v>
      </c>
      <c r="AK2558" s="20" t="s">
        <v>14229</v>
      </c>
      <c r="AL2558" s="20" t="s">
        <v>14238</v>
      </c>
      <c r="AM2558" s="20" t="s">
        <v>14910</v>
      </c>
      <c r="AN2558" s="20" t="s">
        <v>105</v>
      </c>
      <c r="AO2558" s="20"/>
    </row>
    <row r="2559" spans="1:41" x14ac:dyDescent="0.2">
      <c r="A2559" s="20" t="s">
        <v>8640</v>
      </c>
      <c r="B2559" s="20" t="s">
        <v>21424</v>
      </c>
      <c r="C2559" s="20" t="s">
        <v>21425</v>
      </c>
      <c r="D2559" s="20" t="s">
        <v>430</v>
      </c>
      <c r="E2559" s="20" t="s">
        <v>8642</v>
      </c>
      <c r="F2559" s="20" t="s">
        <v>1427</v>
      </c>
      <c r="G2559" s="20" t="s">
        <v>21426</v>
      </c>
      <c r="H2559" s="20" t="s">
        <v>14852</v>
      </c>
      <c r="I2559" s="20" t="s">
        <v>21427</v>
      </c>
      <c r="J2559" s="20" t="s">
        <v>102</v>
      </c>
      <c r="K2559" s="20" t="s">
        <v>14696</v>
      </c>
      <c r="L2559" s="20" t="s">
        <v>21428</v>
      </c>
      <c r="M2559" s="20"/>
      <c r="N2559" s="20" t="s">
        <v>14698</v>
      </c>
      <c r="O2559" s="20" t="s">
        <v>14772</v>
      </c>
      <c r="P2559" s="20" t="s">
        <v>14735</v>
      </c>
      <c r="Q2559" s="20"/>
      <c r="R2559" s="20"/>
      <c r="S2559" s="20" t="s">
        <v>21429</v>
      </c>
      <c r="T2559" s="20" t="s">
        <v>14762</v>
      </c>
      <c r="U2559" s="20" t="s">
        <v>14930</v>
      </c>
      <c r="V2559" s="20" t="s">
        <v>14946</v>
      </c>
      <c r="W2559" s="20"/>
      <c r="X2559" s="20"/>
      <c r="Y2559" s="20" t="s">
        <v>69</v>
      </c>
      <c r="Z2559" s="20"/>
      <c r="AA2559" s="20" t="s">
        <v>21430</v>
      </c>
      <c r="AB2559" s="20" t="s">
        <v>69</v>
      </c>
      <c r="AC2559" s="20" t="s">
        <v>68</v>
      </c>
      <c r="AD2559" s="20" t="s">
        <v>68</v>
      </c>
      <c r="AE2559" s="20" t="s">
        <v>21431</v>
      </c>
      <c r="AF2559" s="20" t="s">
        <v>68</v>
      </c>
      <c r="AG2559" s="20" t="s">
        <v>21432</v>
      </c>
      <c r="AH2559" s="20"/>
      <c r="AI2559" s="20" t="s">
        <v>14887</v>
      </c>
      <c r="AJ2559" s="20" t="s">
        <v>14283</v>
      </c>
      <c r="AK2559" s="20" t="s">
        <v>14283</v>
      </c>
      <c r="AL2559" s="20" t="s">
        <v>14328</v>
      </c>
      <c r="AM2559" s="20" t="s">
        <v>14910</v>
      </c>
      <c r="AN2559" s="20" t="s">
        <v>105</v>
      </c>
      <c r="AO2559" s="20"/>
    </row>
    <row r="2560" spans="1:41" x14ac:dyDescent="0.2">
      <c r="A2560" s="20" t="s">
        <v>8640</v>
      </c>
      <c r="B2560" s="20" t="s">
        <v>21424</v>
      </c>
      <c r="C2560" s="20" t="s">
        <v>21425</v>
      </c>
      <c r="D2560" s="20" t="s">
        <v>430</v>
      </c>
      <c r="E2560" s="20" t="s">
        <v>8642</v>
      </c>
      <c r="F2560" s="20" t="s">
        <v>1427</v>
      </c>
      <c r="G2560" s="20" t="s">
        <v>21426</v>
      </c>
      <c r="H2560" s="20" t="s">
        <v>14852</v>
      </c>
      <c r="I2560" s="20" t="s">
        <v>21427</v>
      </c>
      <c r="J2560" s="20" t="s">
        <v>102</v>
      </c>
      <c r="K2560" s="20" t="s">
        <v>14696</v>
      </c>
      <c r="L2560" s="20" t="s">
        <v>21428</v>
      </c>
      <c r="M2560" s="20"/>
      <c r="N2560" s="20" t="s">
        <v>14698</v>
      </c>
      <c r="O2560" s="20" t="s">
        <v>14772</v>
      </c>
      <c r="P2560" s="20" t="s">
        <v>14735</v>
      </c>
      <c r="Q2560" s="20"/>
      <c r="R2560" s="20"/>
      <c r="S2560" s="20" t="s">
        <v>21429</v>
      </c>
      <c r="T2560" s="20" t="s">
        <v>14762</v>
      </c>
      <c r="U2560" s="20" t="s">
        <v>15479</v>
      </c>
      <c r="V2560" s="20" t="s">
        <v>14764</v>
      </c>
      <c r="W2560" s="20"/>
      <c r="X2560" s="20"/>
      <c r="Y2560" s="20" t="s">
        <v>69</v>
      </c>
      <c r="Z2560" s="20"/>
      <c r="AA2560" s="20" t="s">
        <v>21430</v>
      </c>
      <c r="AB2560" s="20" t="s">
        <v>69</v>
      </c>
      <c r="AC2560" s="20" t="s">
        <v>68</v>
      </c>
      <c r="AD2560" s="20" t="s">
        <v>68</v>
      </c>
      <c r="AE2560" s="20" t="s">
        <v>21433</v>
      </c>
      <c r="AF2560" s="20" t="s">
        <v>69</v>
      </c>
      <c r="AG2560" s="20" t="s">
        <v>21434</v>
      </c>
      <c r="AH2560" s="20"/>
      <c r="AI2560" s="20" t="s">
        <v>14887</v>
      </c>
      <c r="AJ2560" s="20" t="s">
        <v>14283</v>
      </c>
      <c r="AK2560" s="20" t="s">
        <v>14283</v>
      </c>
      <c r="AL2560" s="20" t="s">
        <v>14328</v>
      </c>
      <c r="AM2560" s="20" t="s">
        <v>14910</v>
      </c>
      <c r="AN2560" s="20" t="s">
        <v>105</v>
      </c>
      <c r="AO2560" s="20"/>
    </row>
    <row r="2561" spans="1:41" x14ac:dyDescent="0.2">
      <c r="A2561" s="20" t="s">
        <v>8735</v>
      </c>
      <c r="B2561" s="20" t="s">
        <v>21435</v>
      </c>
      <c r="C2561" s="20" t="s">
        <v>21436</v>
      </c>
      <c r="D2561" s="20" t="s">
        <v>430</v>
      </c>
      <c r="E2561" s="20" t="s">
        <v>8737</v>
      </c>
      <c r="F2561" s="20" t="s">
        <v>2569</v>
      </c>
      <c r="G2561" s="20" t="s">
        <v>21437</v>
      </c>
      <c r="H2561" s="20" t="s">
        <v>14852</v>
      </c>
      <c r="I2561" s="20" t="s">
        <v>21438</v>
      </c>
      <c r="J2561" s="20" t="s">
        <v>101</v>
      </c>
      <c r="K2561" s="20" t="s">
        <v>14696</v>
      </c>
      <c r="L2561" s="20" t="s">
        <v>21439</v>
      </c>
      <c r="M2561" s="20"/>
      <c r="N2561" s="20" t="s">
        <v>14698</v>
      </c>
      <c r="O2561" s="20" t="s">
        <v>14772</v>
      </c>
      <c r="P2561" s="20" t="s">
        <v>14787</v>
      </c>
      <c r="Q2561" s="20"/>
      <c r="R2561" s="20"/>
      <c r="S2561" s="20" t="s">
        <v>21440</v>
      </c>
      <c r="T2561" s="20" t="s">
        <v>14704</v>
      </c>
      <c r="U2561" s="20" t="s">
        <v>18650</v>
      </c>
      <c r="V2561" s="20" t="s">
        <v>16309</v>
      </c>
      <c r="W2561" s="20"/>
      <c r="X2561" s="20"/>
      <c r="Y2561" s="20" t="s">
        <v>69</v>
      </c>
      <c r="Z2561" s="20"/>
      <c r="AA2561" s="20" t="s">
        <v>21441</v>
      </c>
      <c r="AB2561" s="20" t="s">
        <v>69</v>
      </c>
      <c r="AC2561" s="20" t="s">
        <v>68</v>
      </c>
      <c r="AD2561" s="20" t="s">
        <v>69</v>
      </c>
      <c r="AE2561" s="20" t="s">
        <v>21442</v>
      </c>
      <c r="AF2561" s="20" t="s">
        <v>68</v>
      </c>
      <c r="AG2561" s="20" t="s">
        <v>21443</v>
      </c>
      <c r="AH2561" s="20"/>
      <c r="AI2561" s="20" t="s">
        <v>14887</v>
      </c>
      <c r="AJ2561" s="20" t="s">
        <v>14238</v>
      </c>
      <c r="AK2561" s="20" t="s">
        <v>14238</v>
      </c>
      <c r="AL2561" s="20" t="s">
        <v>14238</v>
      </c>
      <c r="AM2561" s="20" t="s">
        <v>14910</v>
      </c>
      <c r="AN2561" s="20" t="s">
        <v>105</v>
      </c>
      <c r="AO2561" s="20"/>
    </row>
    <row r="2562" spans="1:41" x14ac:dyDescent="0.2">
      <c r="A2562" s="20" t="s">
        <v>8735</v>
      </c>
      <c r="B2562" s="20" t="s">
        <v>21435</v>
      </c>
      <c r="C2562" s="20" t="s">
        <v>21436</v>
      </c>
      <c r="D2562" s="20" t="s">
        <v>430</v>
      </c>
      <c r="E2562" s="20" t="s">
        <v>8737</v>
      </c>
      <c r="F2562" s="20" t="s">
        <v>2569</v>
      </c>
      <c r="G2562" s="20" t="s">
        <v>21437</v>
      </c>
      <c r="H2562" s="20" t="s">
        <v>14852</v>
      </c>
      <c r="I2562" s="20" t="s">
        <v>21438</v>
      </c>
      <c r="J2562" s="20" t="s">
        <v>101</v>
      </c>
      <c r="K2562" s="20" t="s">
        <v>14696</v>
      </c>
      <c r="L2562" s="20" t="s">
        <v>21439</v>
      </c>
      <c r="M2562" s="20"/>
      <c r="N2562" s="20" t="s">
        <v>14698</v>
      </c>
      <c r="O2562" s="20" t="s">
        <v>14772</v>
      </c>
      <c r="P2562" s="20" t="s">
        <v>14787</v>
      </c>
      <c r="Q2562" s="20"/>
      <c r="R2562" s="20"/>
      <c r="S2562" s="20" t="s">
        <v>21440</v>
      </c>
      <c r="T2562" s="20" t="s">
        <v>14846</v>
      </c>
      <c r="U2562" s="20" t="s">
        <v>21444</v>
      </c>
      <c r="V2562" s="20" t="s">
        <v>21445</v>
      </c>
      <c r="W2562" s="20"/>
      <c r="X2562" s="20"/>
      <c r="Y2562" s="20" t="s">
        <v>69</v>
      </c>
      <c r="Z2562" s="20"/>
      <c r="AA2562" s="20" t="s">
        <v>21441</v>
      </c>
      <c r="AB2562" s="20" t="s">
        <v>69</v>
      </c>
      <c r="AC2562" s="20" t="s">
        <v>68</v>
      </c>
      <c r="AD2562" s="20" t="s">
        <v>69</v>
      </c>
      <c r="AE2562" s="20" t="s">
        <v>21446</v>
      </c>
      <c r="AF2562" s="20" t="s">
        <v>68</v>
      </c>
      <c r="AG2562" s="20" t="s">
        <v>21443</v>
      </c>
      <c r="AH2562" s="20"/>
      <c r="AI2562" s="20" t="s">
        <v>14887</v>
      </c>
      <c r="AJ2562" s="20" t="s">
        <v>14238</v>
      </c>
      <c r="AK2562" s="20" t="s">
        <v>14238</v>
      </c>
      <c r="AL2562" s="20" t="s">
        <v>14238</v>
      </c>
      <c r="AM2562" s="20" t="s">
        <v>14910</v>
      </c>
      <c r="AN2562" s="20" t="s">
        <v>105</v>
      </c>
      <c r="AO2562" s="20"/>
    </row>
    <row r="2563" spans="1:41" x14ac:dyDescent="0.2">
      <c r="A2563" s="20" t="s">
        <v>8735</v>
      </c>
      <c r="B2563" s="20" t="s">
        <v>21435</v>
      </c>
      <c r="C2563" s="20" t="s">
        <v>21436</v>
      </c>
      <c r="D2563" s="20" t="s">
        <v>430</v>
      </c>
      <c r="E2563" s="20" t="s">
        <v>8737</v>
      </c>
      <c r="F2563" s="20" t="s">
        <v>2569</v>
      </c>
      <c r="G2563" s="20" t="s">
        <v>21437</v>
      </c>
      <c r="H2563" s="20" t="s">
        <v>14852</v>
      </c>
      <c r="I2563" s="20" t="s">
        <v>21438</v>
      </c>
      <c r="J2563" s="20" t="s">
        <v>101</v>
      </c>
      <c r="K2563" s="20" t="s">
        <v>14696</v>
      </c>
      <c r="L2563" s="20" t="s">
        <v>21439</v>
      </c>
      <c r="M2563" s="20"/>
      <c r="N2563" s="20" t="s">
        <v>14698</v>
      </c>
      <c r="O2563" s="20" t="s">
        <v>14772</v>
      </c>
      <c r="P2563" s="20" t="s">
        <v>14787</v>
      </c>
      <c r="Q2563" s="20"/>
      <c r="R2563" s="20"/>
      <c r="S2563" s="20" t="s">
        <v>21440</v>
      </c>
      <c r="T2563" s="20" t="s">
        <v>14709</v>
      </c>
      <c r="U2563" s="20" t="s">
        <v>21447</v>
      </c>
      <c r="V2563" s="20" t="s">
        <v>21448</v>
      </c>
      <c r="W2563" s="20"/>
      <c r="X2563" s="20"/>
      <c r="Y2563" s="20" t="s">
        <v>69</v>
      </c>
      <c r="Z2563" s="20"/>
      <c r="AA2563" s="20" t="s">
        <v>21441</v>
      </c>
      <c r="AB2563" s="20" t="s">
        <v>69</v>
      </c>
      <c r="AC2563" s="20" t="s">
        <v>68</v>
      </c>
      <c r="AD2563" s="20" t="s">
        <v>69</v>
      </c>
      <c r="AE2563" s="20" t="s">
        <v>21446</v>
      </c>
      <c r="AF2563" s="20" t="s">
        <v>68</v>
      </c>
      <c r="AG2563" s="20" t="s">
        <v>21443</v>
      </c>
      <c r="AH2563" s="20"/>
      <c r="AI2563" s="20" t="s">
        <v>14887</v>
      </c>
      <c r="AJ2563" s="20" t="s">
        <v>14238</v>
      </c>
      <c r="AK2563" s="20" t="s">
        <v>14238</v>
      </c>
      <c r="AL2563" s="20" t="s">
        <v>14238</v>
      </c>
      <c r="AM2563" s="20" t="s">
        <v>14910</v>
      </c>
      <c r="AN2563" s="20" t="s">
        <v>105</v>
      </c>
      <c r="AO2563" s="20"/>
    </row>
    <row r="2564" spans="1:41" x14ac:dyDescent="0.2">
      <c r="A2564" s="20" t="s">
        <v>8812</v>
      </c>
      <c r="B2564" s="20" t="s">
        <v>21449</v>
      </c>
      <c r="C2564" s="20" t="s">
        <v>21450</v>
      </c>
      <c r="D2564" s="20" t="s">
        <v>430</v>
      </c>
      <c r="E2564" s="20" t="s">
        <v>8814</v>
      </c>
      <c r="F2564" s="20" t="s">
        <v>542</v>
      </c>
      <c r="G2564" s="20" t="s">
        <v>21451</v>
      </c>
      <c r="H2564" s="20" t="s">
        <v>14852</v>
      </c>
      <c r="I2564" s="20" t="s">
        <v>21452</v>
      </c>
      <c r="J2564" s="20" t="s">
        <v>101</v>
      </c>
      <c r="K2564" s="20" t="s">
        <v>14696</v>
      </c>
      <c r="L2564" s="20" t="s">
        <v>21453</v>
      </c>
      <c r="M2564" s="20"/>
      <c r="N2564" s="20" t="s">
        <v>15258</v>
      </c>
      <c r="O2564" s="20" t="s">
        <v>15195</v>
      </c>
      <c r="P2564" s="20" t="s">
        <v>14700</v>
      </c>
      <c r="Q2564" s="20"/>
      <c r="R2564" s="20"/>
      <c r="S2564" s="20" t="s">
        <v>15462</v>
      </c>
      <c r="T2564" s="20" t="s">
        <v>14704</v>
      </c>
      <c r="U2564" s="20" t="s">
        <v>16769</v>
      </c>
      <c r="V2564" s="20" t="s">
        <v>14809</v>
      </c>
      <c r="W2564" s="20"/>
      <c r="X2564" s="20"/>
      <c r="Y2564" s="20" t="s">
        <v>69</v>
      </c>
      <c r="Z2564" s="20"/>
      <c r="AA2564" s="20" t="s">
        <v>21454</v>
      </c>
      <c r="AB2564" s="20" t="s">
        <v>69</v>
      </c>
      <c r="AC2564" s="20" t="s">
        <v>14884</v>
      </c>
      <c r="AD2564" s="20" t="s">
        <v>69</v>
      </c>
      <c r="AE2564" s="20" t="s">
        <v>21455</v>
      </c>
      <c r="AF2564" s="20" t="s">
        <v>68</v>
      </c>
      <c r="AG2564" s="20" t="s">
        <v>21456</v>
      </c>
      <c r="AH2564" s="20"/>
      <c r="AI2564" s="20" t="s">
        <v>14887</v>
      </c>
      <c r="AJ2564" s="20" t="s">
        <v>14276</v>
      </c>
      <c r="AK2564" s="20" t="s">
        <v>14276</v>
      </c>
      <c r="AL2564" s="20" t="s">
        <v>14238</v>
      </c>
      <c r="AM2564" s="20" t="s">
        <v>15199</v>
      </c>
      <c r="AN2564" s="20" t="s">
        <v>105</v>
      </c>
      <c r="AO2564" s="20"/>
    </row>
    <row r="2565" spans="1:41" x14ac:dyDescent="0.2">
      <c r="A2565" s="20" t="s">
        <v>8812</v>
      </c>
      <c r="B2565" s="20" t="s">
        <v>21449</v>
      </c>
      <c r="C2565" s="20" t="s">
        <v>21450</v>
      </c>
      <c r="D2565" s="20" t="s">
        <v>430</v>
      </c>
      <c r="E2565" s="20" t="s">
        <v>8814</v>
      </c>
      <c r="F2565" s="20" t="s">
        <v>542</v>
      </c>
      <c r="G2565" s="20" t="s">
        <v>21451</v>
      </c>
      <c r="H2565" s="20" t="s">
        <v>14852</v>
      </c>
      <c r="I2565" s="20" t="s">
        <v>21452</v>
      </c>
      <c r="J2565" s="20" t="s">
        <v>101</v>
      </c>
      <c r="K2565" s="20" t="s">
        <v>14696</v>
      </c>
      <c r="L2565" s="20" t="s">
        <v>21453</v>
      </c>
      <c r="M2565" s="20"/>
      <c r="N2565" s="20" t="s">
        <v>15258</v>
      </c>
      <c r="O2565" s="20" t="s">
        <v>15195</v>
      </c>
      <c r="P2565" s="20" t="s">
        <v>14700</v>
      </c>
      <c r="Q2565" s="20"/>
      <c r="R2565" s="20"/>
      <c r="S2565" s="20" t="s">
        <v>15462</v>
      </c>
      <c r="T2565" s="20" t="s">
        <v>14709</v>
      </c>
      <c r="U2565" s="20" t="s">
        <v>21457</v>
      </c>
      <c r="V2565" s="20" t="s">
        <v>21458</v>
      </c>
      <c r="W2565" s="20"/>
      <c r="X2565" s="20"/>
      <c r="Y2565" s="20" t="s">
        <v>69</v>
      </c>
      <c r="Z2565" s="20"/>
      <c r="AA2565" s="20" t="s">
        <v>21459</v>
      </c>
      <c r="AB2565" s="20" t="s">
        <v>69</v>
      </c>
      <c r="AC2565" s="20" t="s">
        <v>14884</v>
      </c>
      <c r="AD2565" s="20" t="s">
        <v>69</v>
      </c>
      <c r="AE2565" s="20" t="s">
        <v>21460</v>
      </c>
      <c r="AF2565" s="20" t="s">
        <v>68</v>
      </c>
      <c r="AG2565" s="20" t="s">
        <v>21456</v>
      </c>
      <c r="AH2565" s="20"/>
      <c r="AI2565" s="20" t="s">
        <v>14875</v>
      </c>
      <c r="AJ2565" s="20" t="s">
        <v>14276</v>
      </c>
      <c r="AK2565" s="20" t="s">
        <v>14276</v>
      </c>
      <c r="AL2565" s="20" t="s">
        <v>14238</v>
      </c>
      <c r="AM2565" s="20" t="s">
        <v>15199</v>
      </c>
      <c r="AN2565" s="20" t="s">
        <v>105</v>
      </c>
      <c r="AO2565" s="20"/>
    </row>
    <row r="2566" spans="1:41" x14ac:dyDescent="0.2">
      <c r="A2566" s="20" t="s">
        <v>9196</v>
      </c>
      <c r="B2566" s="20" t="s">
        <v>21461</v>
      </c>
      <c r="C2566" s="20" t="s">
        <v>21093</v>
      </c>
      <c r="D2566" s="20" t="s">
        <v>430</v>
      </c>
      <c r="E2566" s="20" t="s">
        <v>9198</v>
      </c>
      <c r="F2566" s="20" t="s">
        <v>1448</v>
      </c>
      <c r="G2566" s="20" t="s">
        <v>125</v>
      </c>
      <c r="H2566" s="20" t="s">
        <v>14694</v>
      </c>
      <c r="I2566" s="20" t="s">
        <v>21462</v>
      </c>
      <c r="J2566" s="20" t="s">
        <v>102</v>
      </c>
      <c r="K2566" s="20" t="s">
        <v>14696</v>
      </c>
      <c r="L2566" s="20" t="s">
        <v>21463</v>
      </c>
      <c r="M2566" s="20"/>
      <c r="N2566" s="20" t="s">
        <v>14698</v>
      </c>
      <c r="O2566" s="20" t="s">
        <v>14772</v>
      </c>
      <c r="P2566" s="20" t="s">
        <v>14700</v>
      </c>
      <c r="Q2566" s="20"/>
      <c r="R2566" s="20"/>
      <c r="S2566" s="20" t="s">
        <v>21464</v>
      </c>
      <c r="T2566" s="20" t="s">
        <v>14762</v>
      </c>
      <c r="U2566" s="20" t="s">
        <v>16538</v>
      </c>
      <c r="V2566" s="20" t="s">
        <v>15671</v>
      </c>
      <c r="W2566" s="20"/>
      <c r="X2566" s="20"/>
      <c r="Y2566" s="20" t="s">
        <v>69</v>
      </c>
      <c r="Z2566" s="20"/>
      <c r="AA2566" s="20" t="s">
        <v>21465</v>
      </c>
      <c r="AB2566" s="20" t="s">
        <v>69</v>
      </c>
      <c r="AC2566" s="20" t="s">
        <v>14884</v>
      </c>
      <c r="AD2566" s="20" t="s">
        <v>69</v>
      </c>
      <c r="AE2566" s="20" t="s">
        <v>21466</v>
      </c>
      <c r="AF2566" s="20" t="s">
        <v>68</v>
      </c>
      <c r="AG2566" s="20" t="s">
        <v>21467</v>
      </c>
      <c r="AH2566" s="20"/>
      <c r="AI2566" s="20" t="s">
        <v>14875</v>
      </c>
      <c r="AJ2566" s="20" t="s">
        <v>14276</v>
      </c>
      <c r="AK2566" s="20" t="s">
        <v>14283</v>
      </c>
      <c r="AL2566" s="20" t="s">
        <v>14788</v>
      </c>
      <c r="AM2566" s="20" t="s">
        <v>14910</v>
      </c>
      <c r="AN2566" s="20" t="s">
        <v>105</v>
      </c>
      <c r="AO2566" s="20"/>
    </row>
    <row r="2567" spans="1:41" x14ac:dyDescent="0.2">
      <c r="A2567" s="20" t="s">
        <v>9196</v>
      </c>
      <c r="B2567" s="20" t="s">
        <v>21461</v>
      </c>
      <c r="C2567" s="20" t="s">
        <v>21093</v>
      </c>
      <c r="D2567" s="20" t="s">
        <v>430</v>
      </c>
      <c r="E2567" s="20" t="s">
        <v>9198</v>
      </c>
      <c r="F2567" s="20" t="s">
        <v>1448</v>
      </c>
      <c r="G2567" s="20" t="s">
        <v>125</v>
      </c>
      <c r="H2567" s="20" t="s">
        <v>14694</v>
      </c>
      <c r="I2567" s="20" t="s">
        <v>21462</v>
      </c>
      <c r="J2567" s="20" t="s">
        <v>102</v>
      </c>
      <c r="K2567" s="20" t="s">
        <v>14696</v>
      </c>
      <c r="L2567" s="20" t="s">
        <v>21463</v>
      </c>
      <c r="M2567" s="20"/>
      <c r="N2567" s="20" t="s">
        <v>14698</v>
      </c>
      <c r="O2567" s="20" t="s">
        <v>14772</v>
      </c>
      <c r="P2567" s="20" t="s">
        <v>14700</v>
      </c>
      <c r="Q2567" s="20"/>
      <c r="R2567" s="20"/>
      <c r="S2567" s="20" t="s">
        <v>21464</v>
      </c>
      <c r="T2567" s="20" t="s">
        <v>14766</v>
      </c>
      <c r="U2567" s="20" t="s">
        <v>15825</v>
      </c>
      <c r="V2567" s="20" t="s">
        <v>15669</v>
      </c>
      <c r="W2567" s="20"/>
      <c r="X2567" s="20"/>
      <c r="Y2567" s="20" t="s">
        <v>69</v>
      </c>
      <c r="Z2567" s="20"/>
      <c r="AA2567" s="20" t="s">
        <v>21465</v>
      </c>
      <c r="AB2567" s="20" t="s">
        <v>69</v>
      </c>
      <c r="AC2567" s="20" t="s">
        <v>14884</v>
      </c>
      <c r="AD2567" s="20" t="s">
        <v>69</v>
      </c>
      <c r="AE2567" s="20" t="s">
        <v>21466</v>
      </c>
      <c r="AF2567" s="20" t="s">
        <v>68</v>
      </c>
      <c r="AG2567" s="20" t="s">
        <v>21467</v>
      </c>
      <c r="AH2567" s="20"/>
      <c r="AI2567" s="20" t="s">
        <v>14875</v>
      </c>
      <c r="AJ2567" s="20" t="s">
        <v>14276</v>
      </c>
      <c r="AK2567" s="20" t="s">
        <v>14283</v>
      </c>
      <c r="AL2567" s="20" t="s">
        <v>14788</v>
      </c>
      <c r="AM2567" s="20" t="s">
        <v>14910</v>
      </c>
      <c r="AN2567" s="20" t="s">
        <v>105</v>
      </c>
      <c r="AO2567" s="20"/>
    </row>
    <row r="2568" spans="1:41" x14ac:dyDescent="0.2">
      <c r="A2568" s="20" t="s">
        <v>9196</v>
      </c>
      <c r="B2568" s="20" t="s">
        <v>21461</v>
      </c>
      <c r="C2568" s="20" t="s">
        <v>21093</v>
      </c>
      <c r="D2568" s="20" t="s">
        <v>430</v>
      </c>
      <c r="E2568" s="20" t="s">
        <v>9198</v>
      </c>
      <c r="F2568" s="20" t="s">
        <v>1448</v>
      </c>
      <c r="G2568" s="20" t="s">
        <v>125</v>
      </c>
      <c r="H2568" s="20" t="s">
        <v>14694</v>
      </c>
      <c r="I2568" s="20" t="s">
        <v>21462</v>
      </c>
      <c r="J2568" s="20" t="s">
        <v>102</v>
      </c>
      <c r="K2568" s="20" t="s">
        <v>14696</v>
      </c>
      <c r="L2568" s="20" t="s">
        <v>21463</v>
      </c>
      <c r="M2568" s="20"/>
      <c r="N2568" s="20" t="s">
        <v>14698</v>
      </c>
      <c r="O2568" s="20" t="s">
        <v>14772</v>
      </c>
      <c r="P2568" s="20" t="s">
        <v>14700</v>
      </c>
      <c r="Q2568" s="20"/>
      <c r="R2568" s="20"/>
      <c r="S2568" s="20" t="s">
        <v>21464</v>
      </c>
      <c r="T2568" s="20" t="s">
        <v>14762</v>
      </c>
      <c r="U2568" s="20" t="s">
        <v>16538</v>
      </c>
      <c r="V2568" s="20" t="s">
        <v>15648</v>
      </c>
      <c r="W2568" s="20"/>
      <c r="X2568" s="20"/>
      <c r="Y2568" s="20" t="s">
        <v>69</v>
      </c>
      <c r="Z2568" s="20"/>
      <c r="AA2568" s="20" t="s">
        <v>21465</v>
      </c>
      <c r="AB2568" s="20" t="s">
        <v>69</v>
      </c>
      <c r="AC2568" s="20" t="s">
        <v>14884</v>
      </c>
      <c r="AD2568" s="20" t="s">
        <v>69</v>
      </c>
      <c r="AE2568" s="20" t="s">
        <v>21466</v>
      </c>
      <c r="AF2568" s="20" t="s">
        <v>69</v>
      </c>
      <c r="AG2568" s="20" t="s">
        <v>21468</v>
      </c>
      <c r="AH2568" s="20"/>
      <c r="AI2568" s="20" t="s">
        <v>14875</v>
      </c>
      <c r="AJ2568" s="20" t="s">
        <v>14276</v>
      </c>
      <c r="AK2568" s="20" t="s">
        <v>14283</v>
      </c>
      <c r="AL2568" s="20" t="s">
        <v>14788</v>
      </c>
      <c r="AM2568" s="20" t="s">
        <v>14910</v>
      </c>
      <c r="AN2568" s="20" t="s">
        <v>105</v>
      </c>
      <c r="AO2568" s="20"/>
    </row>
    <row r="2569" spans="1:41" x14ac:dyDescent="0.2">
      <c r="A2569" s="20" t="s">
        <v>9196</v>
      </c>
      <c r="B2569" s="20" t="s">
        <v>21461</v>
      </c>
      <c r="C2569" s="20" t="s">
        <v>21093</v>
      </c>
      <c r="D2569" s="20" t="s">
        <v>430</v>
      </c>
      <c r="E2569" s="20" t="s">
        <v>9198</v>
      </c>
      <c r="F2569" s="20" t="s">
        <v>1448</v>
      </c>
      <c r="G2569" s="20" t="s">
        <v>125</v>
      </c>
      <c r="H2569" s="20" t="s">
        <v>14694</v>
      </c>
      <c r="I2569" s="20" t="s">
        <v>21462</v>
      </c>
      <c r="J2569" s="20" t="s">
        <v>102</v>
      </c>
      <c r="K2569" s="20" t="s">
        <v>14696</v>
      </c>
      <c r="L2569" s="20" t="s">
        <v>21463</v>
      </c>
      <c r="M2569" s="20"/>
      <c r="N2569" s="20" t="s">
        <v>14698</v>
      </c>
      <c r="O2569" s="20" t="s">
        <v>14772</v>
      </c>
      <c r="P2569" s="20" t="s">
        <v>14700</v>
      </c>
      <c r="Q2569" s="20"/>
      <c r="R2569" s="20"/>
      <c r="S2569" s="20" t="s">
        <v>21464</v>
      </c>
      <c r="T2569" s="20" t="s">
        <v>14766</v>
      </c>
      <c r="U2569" s="20" t="s">
        <v>16479</v>
      </c>
      <c r="V2569" s="20" t="s">
        <v>15993</v>
      </c>
      <c r="W2569" s="20"/>
      <c r="X2569" s="20"/>
      <c r="Y2569" s="20" t="s">
        <v>69</v>
      </c>
      <c r="Z2569" s="20"/>
      <c r="AA2569" s="20" t="s">
        <v>21465</v>
      </c>
      <c r="AB2569" s="20" t="s">
        <v>69</v>
      </c>
      <c r="AC2569" s="20" t="s">
        <v>14884</v>
      </c>
      <c r="AD2569" s="20" t="s">
        <v>69</v>
      </c>
      <c r="AE2569" s="20" t="s">
        <v>21466</v>
      </c>
      <c r="AF2569" s="20" t="s">
        <v>69</v>
      </c>
      <c r="AG2569" s="20" t="s">
        <v>21468</v>
      </c>
      <c r="AH2569" s="20"/>
      <c r="AI2569" s="20" t="s">
        <v>14875</v>
      </c>
      <c r="AJ2569" s="20" t="s">
        <v>14276</v>
      </c>
      <c r="AK2569" s="20" t="s">
        <v>14283</v>
      </c>
      <c r="AL2569" s="20" t="s">
        <v>14788</v>
      </c>
      <c r="AM2569" s="20" t="s">
        <v>14910</v>
      </c>
      <c r="AN2569" s="20" t="s">
        <v>105</v>
      </c>
      <c r="AO2569" s="20"/>
    </row>
    <row r="2570" spans="1:41" x14ac:dyDescent="0.2">
      <c r="A2570" s="20" t="s">
        <v>9656</v>
      </c>
      <c r="B2570" s="20" t="s">
        <v>21469</v>
      </c>
      <c r="C2570" s="20" t="s">
        <v>21470</v>
      </c>
      <c r="D2570" s="20" t="s">
        <v>419</v>
      </c>
      <c r="E2570" s="20" t="s">
        <v>9658</v>
      </c>
      <c r="F2570" s="20" t="s">
        <v>962</v>
      </c>
      <c r="G2570" s="20" t="s">
        <v>152</v>
      </c>
      <c r="H2570" s="20" t="s">
        <v>14897</v>
      </c>
      <c r="I2570" s="20" t="s">
        <v>21471</v>
      </c>
      <c r="J2570" s="20" t="s">
        <v>101</v>
      </c>
      <c r="K2570" s="20" t="s">
        <v>14866</v>
      </c>
      <c r="L2570" s="20"/>
      <c r="M2570" s="20"/>
      <c r="N2570" s="20" t="s">
        <v>14889</v>
      </c>
      <c r="O2570" s="20" t="s">
        <v>14772</v>
      </c>
      <c r="P2570" s="20" t="s">
        <v>14700</v>
      </c>
      <c r="Q2570" s="20"/>
      <c r="R2570" s="20"/>
      <c r="S2570" s="20" t="s">
        <v>21472</v>
      </c>
      <c r="T2570" s="20" t="s">
        <v>14704</v>
      </c>
      <c r="U2570" s="20" t="s">
        <v>15078</v>
      </c>
      <c r="V2570" s="20" t="s">
        <v>21473</v>
      </c>
      <c r="W2570" s="20"/>
      <c r="X2570" s="20"/>
      <c r="Y2570" s="20" t="s">
        <v>69</v>
      </c>
      <c r="Z2570" s="20"/>
      <c r="AA2570" s="20" t="s">
        <v>21474</v>
      </c>
      <c r="AB2570" s="20" t="s">
        <v>68</v>
      </c>
      <c r="AC2570" s="20" t="s">
        <v>14884</v>
      </c>
      <c r="AD2570" s="20" t="s">
        <v>69</v>
      </c>
      <c r="AE2570" s="20" t="s">
        <v>21475</v>
      </c>
      <c r="AF2570" s="20" t="s">
        <v>68</v>
      </c>
      <c r="AG2570" s="20" t="s">
        <v>21476</v>
      </c>
      <c r="AH2570" s="20" t="s">
        <v>21477</v>
      </c>
      <c r="AI2570" s="20" t="s">
        <v>14875</v>
      </c>
      <c r="AJ2570" s="20" t="s">
        <v>18948</v>
      </c>
      <c r="AK2570" s="20" t="s">
        <v>17188</v>
      </c>
      <c r="AL2570" s="20" t="s">
        <v>14238</v>
      </c>
      <c r="AM2570" s="20" t="s">
        <v>14910</v>
      </c>
      <c r="AN2570" s="20" t="s">
        <v>105</v>
      </c>
      <c r="AO2570" s="20"/>
    </row>
    <row r="2571" spans="1:41" x14ac:dyDescent="0.2">
      <c r="A2571" s="20" t="s">
        <v>9656</v>
      </c>
      <c r="B2571" s="20" t="s">
        <v>21469</v>
      </c>
      <c r="C2571" s="20" t="s">
        <v>21470</v>
      </c>
      <c r="D2571" s="20" t="s">
        <v>419</v>
      </c>
      <c r="E2571" s="20" t="s">
        <v>9658</v>
      </c>
      <c r="F2571" s="20" t="s">
        <v>962</v>
      </c>
      <c r="G2571" s="20" t="s">
        <v>152</v>
      </c>
      <c r="H2571" s="20" t="s">
        <v>14897</v>
      </c>
      <c r="I2571" s="20" t="s">
        <v>21471</v>
      </c>
      <c r="J2571" s="20" t="s">
        <v>101</v>
      </c>
      <c r="K2571" s="20" t="s">
        <v>14866</v>
      </c>
      <c r="L2571" s="20"/>
      <c r="M2571" s="20"/>
      <c r="N2571" s="20" t="s">
        <v>14889</v>
      </c>
      <c r="O2571" s="20" t="s">
        <v>14772</v>
      </c>
      <c r="P2571" s="20" t="s">
        <v>14700</v>
      </c>
      <c r="Q2571" s="20"/>
      <c r="R2571" s="20"/>
      <c r="S2571" s="20" t="s">
        <v>21472</v>
      </c>
      <c r="T2571" s="20" t="s">
        <v>14704</v>
      </c>
      <c r="U2571" s="20" t="s">
        <v>16949</v>
      </c>
      <c r="V2571" s="20" t="s">
        <v>16793</v>
      </c>
      <c r="W2571" s="20"/>
      <c r="X2571" s="20"/>
      <c r="Y2571" s="20" t="s">
        <v>69</v>
      </c>
      <c r="Z2571" s="20"/>
      <c r="AA2571" s="20" t="s">
        <v>21474</v>
      </c>
      <c r="AB2571" s="20" t="s">
        <v>68</v>
      </c>
      <c r="AC2571" s="20" t="s">
        <v>14884</v>
      </c>
      <c r="AD2571" s="20" t="s">
        <v>69</v>
      </c>
      <c r="AE2571" s="20" t="s">
        <v>21475</v>
      </c>
      <c r="AF2571" s="20" t="s">
        <v>69</v>
      </c>
      <c r="AG2571" s="20" t="s">
        <v>21478</v>
      </c>
      <c r="AH2571" s="20" t="s">
        <v>21479</v>
      </c>
      <c r="AI2571" s="20" t="s">
        <v>14875</v>
      </c>
      <c r="AJ2571" s="20" t="s">
        <v>18948</v>
      </c>
      <c r="AK2571" s="20" t="s">
        <v>17188</v>
      </c>
      <c r="AL2571" s="20" t="s">
        <v>14238</v>
      </c>
      <c r="AM2571" s="20" t="s">
        <v>14910</v>
      </c>
      <c r="AN2571" s="20" t="s">
        <v>105</v>
      </c>
      <c r="AO2571" s="20"/>
    </row>
    <row r="2572" spans="1:41" x14ac:dyDescent="0.2">
      <c r="A2572" s="20" t="s">
        <v>9656</v>
      </c>
      <c r="B2572" s="20" t="s">
        <v>21469</v>
      </c>
      <c r="C2572" s="20" t="s">
        <v>21470</v>
      </c>
      <c r="D2572" s="20" t="s">
        <v>419</v>
      </c>
      <c r="E2572" s="20" t="s">
        <v>9658</v>
      </c>
      <c r="F2572" s="20" t="s">
        <v>962</v>
      </c>
      <c r="G2572" s="20" t="s">
        <v>152</v>
      </c>
      <c r="H2572" s="20" t="s">
        <v>14897</v>
      </c>
      <c r="I2572" s="20" t="s">
        <v>21480</v>
      </c>
      <c r="J2572" s="20" t="s">
        <v>101</v>
      </c>
      <c r="K2572" s="20" t="s">
        <v>14866</v>
      </c>
      <c r="L2572" s="20"/>
      <c r="M2572" s="20"/>
      <c r="N2572" s="20" t="s">
        <v>14889</v>
      </c>
      <c r="O2572" s="20" t="s">
        <v>14772</v>
      </c>
      <c r="P2572" s="20" t="s">
        <v>14700</v>
      </c>
      <c r="Q2572" s="20"/>
      <c r="R2572" s="20"/>
      <c r="S2572" s="20" t="s">
        <v>21472</v>
      </c>
      <c r="T2572" s="20" t="s">
        <v>14704</v>
      </c>
      <c r="U2572" s="20" t="s">
        <v>18358</v>
      </c>
      <c r="V2572" s="20" t="s">
        <v>21481</v>
      </c>
      <c r="W2572" s="20"/>
      <c r="X2572" s="20"/>
      <c r="Y2572" s="20" t="s">
        <v>69</v>
      </c>
      <c r="Z2572" s="20"/>
      <c r="AA2572" s="20" t="s">
        <v>21474</v>
      </c>
      <c r="AB2572" s="20" t="s">
        <v>68</v>
      </c>
      <c r="AC2572" s="20" t="s">
        <v>14884</v>
      </c>
      <c r="AD2572" s="20" t="s">
        <v>69</v>
      </c>
      <c r="AE2572" s="20" t="s">
        <v>21482</v>
      </c>
      <c r="AF2572" s="20" t="s">
        <v>68</v>
      </c>
      <c r="AG2572" s="20" t="s">
        <v>21476</v>
      </c>
      <c r="AH2572" s="20" t="s">
        <v>21483</v>
      </c>
      <c r="AI2572" s="20" t="s">
        <v>14875</v>
      </c>
      <c r="AJ2572" s="20" t="s">
        <v>18948</v>
      </c>
      <c r="AK2572" s="20" t="s">
        <v>17188</v>
      </c>
      <c r="AL2572" s="20" t="s">
        <v>14238</v>
      </c>
      <c r="AM2572" s="20" t="s">
        <v>14910</v>
      </c>
      <c r="AN2572" s="20" t="s">
        <v>105</v>
      </c>
      <c r="AO2572" s="20"/>
    </row>
    <row r="2573" spans="1:41" x14ac:dyDescent="0.2">
      <c r="A2573" s="20" t="s">
        <v>9656</v>
      </c>
      <c r="B2573" s="20" t="s">
        <v>21469</v>
      </c>
      <c r="C2573" s="20" t="s">
        <v>21470</v>
      </c>
      <c r="D2573" s="20" t="s">
        <v>419</v>
      </c>
      <c r="E2573" s="20" t="s">
        <v>9658</v>
      </c>
      <c r="F2573" s="20" t="s">
        <v>962</v>
      </c>
      <c r="G2573" s="20" t="s">
        <v>152</v>
      </c>
      <c r="H2573" s="20" t="s">
        <v>14897</v>
      </c>
      <c r="I2573" s="20" t="s">
        <v>21480</v>
      </c>
      <c r="J2573" s="20" t="s">
        <v>101</v>
      </c>
      <c r="K2573" s="20" t="s">
        <v>14866</v>
      </c>
      <c r="L2573" s="20"/>
      <c r="M2573" s="20"/>
      <c r="N2573" s="20" t="s">
        <v>14889</v>
      </c>
      <c r="O2573" s="20" t="s">
        <v>14772</v>
      </c>
      <c r="P2573" s="20" t="s">
        <v>14700</v>
      </c>
      <c r="Q2573" s="20"/>
      <c r="R2573" s="20"/>
      <c r="S2573" s="20" t="s">
        <v>21472</v>
      </c>
      <c r="T2573" s="20" t="s">
        <v>14704</v>
      </c>
      <c r="U2573" s="20" t="s">
        <v>16816</v>
      </c>
      <c r="V2573" s="20" t="s">
        <v>21484</v>
      </c>
      <c r="W2573" s="20"/>
      <c r="X2573" s="20"/>
      <c r="Y2573" s="20" t="s">
        <v>69</v>
      </c>
      <c r="Z2573" s="20"/>
      <c r="AA2573" s="20" t="s">
        <v>21474</v>
      </c>
      <c r="AB2573" s="20" t="s">
        <v>68</v>
      </c>
      <c r="AC2573" s="20" t="s">
        <v>14884</v>
      </c>
      <c r="AD2573" s="20" t="s">
        <v>69</v>
      </c>
      <c r="AE2573" s="20" t="s">
        <v>21482</v>
      </c>
      <c r="AF2573" s="20" t="s">
        <v>69</v>
      </c>
      <c r="AG2573" s="20" t="s">
        <v>21478</v>
      </c>
      <c r="AH2573" s="20" t="s">
        <v>21485</v>
      </c>
      <c r="AI2573" s="20" t="s">
        <v>14875</v>
      </c>
      <c r="AJ2573" s="20" t="s">
        <v>18948</v>
      </c>
      <c r="AK2573" s="20" t="s">
        <v>17188</v>
      </c>
      <c r="AL2573" s="20" t="s">
        <v>14238</v>
      </c>
      <c r="AM2573" s="20" t="s">
        <v>14910</v>
      </c>
      <c r="AN2573" s="20" t="s">
        <v>105</v>
      </c>
      <c r="AO2573" s="20"/>
    </row>
    <row r="2574" spans="1:41" x14ac:dyDescent="0.2">
      <c r="A2574" s="20" t="s">
        <v>9656</v>
      </c>
      <c r="B2574" s="20" t="s">
        <v>21486</v>
      </c>
      <c r="C2574" s="20" t="s">
        <v>21470</v>
      </c>
      <c r="D2574" s="20" t="s">
        <v>419</v>
      </c>
      <c r="E2574" s="20" t="s">
        <v>9658</v>
      </c>
      <c r="F2574" s="20" t="s">
        <v>962</v>
      </c>
      <c r="G2574" s="20" t="s">
        <v>287</v>
      </c>
      <c r="H2574" s="20" t="s">
        <v>14897</v>
      </c>
      <c r="I2574" s="20" t="s">
        <v>21471</v>
      </c>
      <c r="J2574" s="20" t="s">
        <v>101</v>
      </c>
      <c r="K2574" s="20" t="s">
        <v>14866</v>
      </c>
      <c r="L2574" s="20"/>
      <c r="M2574" s="20"/>
      <c r="N2574" s="20" t="s">
        <v>14889</v>
      </c>
      <c r="O2574" s="20" t="s">
        <v>14772</v>
      </c>
      <c r="P2574" s="20" t="s">
        <v>14700</v>
      </c>
      <c r="Q2574" s="20"/>
      <c r="R2574" s="20"/>
      <c r="S2574" s="20" t="s">
        <v>21487</v>
      </c>
      <c r="T2574" s="20" t="s">
        <v>14704</v>
      </c>
      <c r="U2574" s="20" t="s">
        <v>16748</v>
      </c>
      <c r="V2574" s="20"/>
      <c r="W2574" s="20"/>
      <c r="X2574" s="20"/>
      <c r="Y2574" s="20" t="s">
        <v>69</v>
      </c>
      <c r="Z2574" s="20"/>
      <c r="AA2574" s="20" t="s">
        <v>21474</v>
      </c>
      <c r="AB2574" s="20" t="s">
        <v>68</v>
      </c>
      <c r="AC2574" s="20" t="s">
        <v>14884</v>
      </c>
      <c r="AD2574" s="20" t="s">
        <v>69</v>
      </c>
      <c r="AE2574" s="20" t="s">
        <v>21488</v>
      </c>
      <c r="AF2574" s="20" t="s">
        <v>68</v>
      </c>
      <c r="AG2574" s="20" t="s">
        <v>21476</v>
      </c>
      <c r="AH2574" s="20" t="s">
        <v>21489</v>
      </c>
      <c r="AI2574" s="20" t="s">
        <v>14875</v>
      </c>
      <c r="AJ2574" s="20" t="s">
        <v>18288</v>
      </c>
      <c r="AK2574" s="20" t="s">
        <v>21490</v>
      </c>
      <c r="AL2574" s="20" t="s">
        <v>14238</v>
      </c>
      <c r="AM2574" s="20" t="s">
        <v>14910</v>
      </c>
      <c r="AN2574" s="20" t="s">
        <v>105</v>
      </c>
      <c r="AO2574" s="20"/>
    </row>
    <row r="2575" spans="1:41" x14ac:dyDescent="0.2">
      <c r="A2575" s="20" t="s">
        <v>9656</v>
      </c>
      <c r="B2575" s="20" t="s">
        <v>21486</v>
      </c>
      <c r="C2575" s="20" t="s">
        <v>21470</v>
      </c>
      <c r="D2575" s="20" t="s">
        <v>419</v>
      </c>
      <c r="E2575" s="20" t="s">
        <v>9658</v>
      </c>
      <c r="F2575" s="20" t="s">
        <v>962</v>
      </c>
      <c r="G2575" s="20" t="s">
        <v>287</v>
      </c>
      <c r="H2575" s="20" t="s">
        <v>14897</v>
      </c>
      <c r="I2575" s="20" t="s">
        <v>21471</v>
      </c>
      <c r="J2575" s="20" t="s">
        <v>101</v>
      </c>
      <c r="K2575" s="20" t="s">
        <v>14866</v>
      </c>
      <c r="L2575" s="20"/>
      <c r="M2575" s="20"/>
      <c r="N2575" s="20" t="s">
        <v>14889</v>
      </c>
      <c r="O2575" s="20" t="s">
        <v>14772</v>
      </c>
      <c r="P2575" s="20" t="s">
        <v>14700</v>
      </c>
      <c r="Q2575" s="20"/>
      <c r="R2575" s="20"/>
      <c r="S2575" s="20" t="s">
        <v>21487</v>
      </c>
      <c r="T2575" s="20" t="s">
        <v>14704</v>
      </c>
      <c r="U2575" s="20" t="s">
        <v>21491</v>
      </c>
      <c r="V2575" s="20" t="s">
        <v>21492</v>
      </c>
      <c r="W2575" s="20"/>
      <c r="X2575" s="20"/>
      <c r="Y2575" s="20" t="s">
        <v>69</v>
      </c>
      <c r="Z2575" s="20"/>
      <c r="AA2575" s="20" t="s">
        <v>21474</v>
      </c>
      <c r="AB2575" s="20" t="s">
        <v>68</v>
      </c>
      <c r="AC2575" s="20" t="s">
        <v>14884</v>
      </c>
      <c r="AD2575" s="20" t="s">
        <v>69</v>
      </c>
      <c r="AE2575" s="20" t="s">
        <v>21493</v>
      </c>
      <c r="AF2575" s="20" t="s">
        <v>69</v>
      </c>
      <c r="AG2575" s="20" t="s">
        <v>21478</v>
      </c>
      <c r="AH2575" s="20" t="s">
        <v>21494</v>
      </c>
      <c r="AI2575" s="20" t="s">
        <v>14875</v>
      </c>
      <c r="AJ2575" s="20" t="s">
        <v>18288</v>
      </c>
      <c r="AK2575" s="20" t="s">
        <v>21490</v>
      </c>
      <c r="AL2575" s="20" t="s">
        <v>14238</v>
      </c>
      <c r="AM2575" s="20" t="s">
        <v>14910</v>
      </c>
      <c r="AN2575" s="20" t="s">
        <v>105</v>
      </c>
      <c r="AO2575" s="20"/>
    </row>
    <row r="2576" spans="1:41" x14ac:dyDescent="0.2">
      <c r="A2576" s="20" t="s">
        <v>9656</v>
      </c>
      <c r="B2576" s="20" t="s">
        <v>21486</v>
      </c>
      <c r="C2576" s="20" t="s">
        <v>21470</v>
      </c>
      <c r="D2576" s="20" t="s">
        <v>419</v>
      </c>
      <c r="E2576" s="20" t="s">
        <v>9658</v>
      </c>
      <c r="F2576" s="20" t="s">
        <v>962</v>
      </c>
      <c r="G2576" s="20" t="s">
        <v>287</v>
      </c>
      <c r="H2576" s="20" t="s">
        <v>14897</v>
      </c>
      <c r="I2576" s="20" t="s">
        <v>21480</v>
      </c>
      <c r="J2576" s="20" t="s">
        <v>101</v>
      </c>
      <c r="K2576" s="20" t="s">
        <v>14866</v>
      </c>
      <c r="L2576" s="20"/>
      <c r="M2576" s="20"/>
      <c r="N2576" s="20" t="s">
        <v>14889</v>
      </c>
      <c r="O2576" s="20" t="s">
        <v>14772</v>
      </c>
      <c r="P2576" s="20" t="s">
        <v>14700</v>
      </c>
      <c r="Q2576" s="20"/>
      <c r="R2576" s="20"/>
      <c r="S2576" s="20" t="s">
        <v>21487</v>
      </c>
      <c r="T2576" s="20" t="s">
        <v>14704</v>
      </c>
      <c r="U2576" s="20" t="s">
        <v>19373</v>
      </c>
      <c r="V2576" s="20" t="s">
        <v>21495</v>
      </c>
      <c r="W2576" s="20"/>
      <c r="X2576" s="20"/>
      <c r="Y2576" s="20" t="s">
        <v>69</v>
      </c>
      <c r="Z2576" s="20"/>
      <c r="AA2576" s="20" t="s">
        <v>21474</v>
      </c>
      <c r="AB2576" s="20" t="s">
        <v>68</v>
      </c>
      <c r="AC2576" s="20" t="s">
        <v>14884</v>
      </c>
      <c r="AD2576" s="20" t="s">
        <v>69</v>
      </c>
      <c r="AE2576" s="20" t="s">
        <v>21496</v>
      </c>
      <c r="AF2576" s="20" t="s">
        <v>68</v>
      </c>
      <c r="AG2576" s="20" t="s">
        <v>21476</v>
      </c>
      <c r="AH2576" s="20" t="s">
        <v>21497</v>
      </c>
      <c r="AI2576" s="20" t="s">
        <v>14875</v>
      </c>
      <c r="AJ2576" s="20" t="s">
        <v>18288</v>
      </c>
      <c r="AK2576" s="20" t="s">
        <v>21490</v>
      </c>
      <c r="AL2576" s="20" t="s">
        <v>14238</v>
      </c>
      <c r="AM2576" s="20" t="s">
        <v>14910</v>
      </c>
      <c r="AN2576" s="20" t="s">
        <v>105</v>
      </c>
      <c r="AO2576" s="20"/>
    </row>
    <row r="2577" spans="1:41" x14ac:dyDescent="0.2">
      <c r="A2577" s="20" t="s">
        <v>9656</v>
      </c>
      <c r="B2577" s="20" t="s">
        <v>21486</v>
      </c>
      <c r="C2577" s="20" t="s">
        <v>21470</v>
      </c>
      <c r="D2577" s="20" t="s">
        <v>419</v>
      </c>
      <c r="E2577" s="20" t="s">
        <v>9658</v>
      </c>
      <c r="F2577" s="20" t="s">
        <v>962</v>
      </c>
      <c r="G2577" s="20" t="s">
        <v>287</v>
      </c>
      <c r="H2577" s="20" t="s">
        <v>14897</v>
      </c>
      <c r="I2577" s="20" t="s">
        <v>21480</v>
      </c>
      <c r="J2577" s="20" t="s">
        <v>101</v>
      </c>
      <c r="K2577" s="20" t="s">
        <v>14866</v>
      </c>
      <c r="L2577" s="20"/>
      <c r="M2577" s="20"/>
      <c r="N2577" s="20" t="s">
        <v>14889</v>
      </c>
      <c r="O2577" s="20" t="s">
        <v>14772</v>
      </c>
      <c r="P2577" s="20" t="s">
        <v>14700</v>
      </c>
      <c r="Q2577" s="20"/>
      <c r="R2577" s="20"/>
      <c r="S2577" s="20" t="s">
        <v>21487</v>
      </c>
      <c r="T2577" s="20" t="s">
        <v>14704</v>
      </c>
      <c r="U2577" s="20" t="s">
        <v>21498</v>
      </c>
      <c r="V2577" s="20" t="s">
        <v>15068</v>
      </c>
      <c r="W2577" s="20"/>
      <c r="X2577" s="20"/>
      <c r="Y2577" s="20" t="s">
        <v>69</v>
      </c>
      <c r="Z2577" s="20"/>
      <c r="AA2577" s="20" t="s">
        <v>21474</v>
      </c>
      <c r="AB2577" s="20" t="s">
        <v>68</v>
      </c>
      <c r="AC2577" s="20" t="s">
        <v>14884</v>
      </c>
      <c r="AD2577" s="20" t="s">
        <v>69</v>
      </c>
      <c r="AE2577" s="20" t="s">
        <v>21496</v>
      </c>
      <c r="AF2577" s="20" t="s">
        <v>69</v>
      </c>
      <c r="AG2577" s="20" t="s">
        <v>21478</v>
      </c>
      <c r="AH2577" s="20" t="s">
        <v>21499</v>
      </c>
      <c r="AI2577" s="20" t="s">
        <v>14875</v>
      </c>
      <c r="AJ2577" s="20" t="s">
        <v>18288</v>
      </c>
      <c r="AK2577" s="20" t="s">
        <v>21490</v>
      </c>
      <c r="AL2577" s="20" t="s">
        <v>14238</v>
      </c>
      <c r="AM2577" s="20" t="s">
        <v>14910</v>
      </c>
      <c r="AN2577" s="20" t="s">
        <v>105</v>
      </c>
      <c r="AO2577" s="20"/>
    </row>
    <row r="2578" spans="1:41" x14ac:dyDescent="0.2">
      <c r="A2578" s="20" t="s">
        <v>10068</v>
      </c>
      <c r="B2578" s="20" t="s">
        <v>21500</v>
      </c>
      <c r="C2578" s="20" t="s">
        <v>21501</v>
      </c>
      <c r="D2578" s="20" t="s">
        <v>430</v>
      </c>
      <c r="E2578" s="20" t="s">
        <v>10070</v>
      </c>
      <c r="F2578" s="20" t="s">
        <v>2569</v>
      </c>
      <c r="G2578" s="20" t="s">
        <v>123</v>
      </c>
      <c r="H2578" s="20" t="s">
        <v>14852</v>
      </c>
      <c r="I2578" s="20" t="s">
        <v>21502</v>
      </c>
      <c r="J2578" s="20" t="s">
        <v>101</v>
      </c>
      <c r="K2578" s="20" t="s">
        <v>14696</v>
      </c>
      <c r="L2578" s="20" t="s">
        <v>21503</v>
      </c>
      <c r="M2578" s="20"/>
      <c r="N2578" s="20" t="s">
        <v>14698</v>
      </c>
      <c r="O2578" s="20" t="s">
        <v>14772</v>
      </c>
      <c r="P2578" s="20" t="s">
        <v>14787</v>
      </c>
      <c r="Q2578" s="20"/>
      <c r="R2578" s="20"/>
      <c r="S2578" s="20" t="s">
        <v>21504</v>
      </c>
      <c r="T2578" s="20" t="s">
        <v>14704</v>
      </c>
      <c r="U2578" s="20" t="s">
        <v>15209</v>
      </c>
      <c r="V2578" s="20" t="s">
        <v>14831</v>
      </c>
      <c r="W2578" s="20"/>
      <c r="X2578" s="20"/>
      <c r="Y2578" s="20" t="s">
        <v>69</v>
      </c>
      <c r="Z2578" s="20"/>
      <c r="AA2578" s="20" t="s">
        <v>21505</v>
      </c>
      <c r="AB2578" s="20" t="s">
        <v>69</v>
      </c>
      <c r="AC2578" s="20" t="s">
        <v>14884</v>
      </c>
      <c r="AD2578" s="20" t="s">
        <v>69</v>
      </c>
      <c r="AE2578" s="20" t="s">
        <v>21506</v>
      </c>
      <c r="AF2578" s="20" t="s">
        <v>68</v>
      </c>
      <c r="AG2578" s="20" t="s">
        <v>21507</v>
      </c>
      <c r="AH2578" s="20" t="s">
        <v>21508</v>
      </c>
      <c r="AI2578" s="20"/>
      <c r="AJ2578" s="20" t="s">
        <v>14238</v>
      </c>
      <c r="AK2578" s="20" t="s">
        <v>14283</v>
      </c>
      <c r="AL2578" s="20"/>
      <c r="AM2578" s="20" t="s">
        <v>14910</v>
      </c>
      <c r="AN2578" s="20" t="s">
        <v>105</v>
      </c>
      <c r="AO2578" s="20"/>
    </row>
    <row r="2579" spans="1:41" x14ac:dyDescent="0.2">
      <c r="A2579" s="20" t="s">
        <v>10068</v>
      </c>
      <c r="B2579" s="20" t="s">
        <v>21500</v>
      </c>
      <c r="C2579" s="20" t="s">
        <v>21501</v>
      </c>
      <c r="D2579" s="20" t="s">
        <v>430</v>
      </c>
      <c r="E2579" s="20" t="s">
        <v>10070</v>
      </c>
      <c r="F2579" s="20" t="s">
        <v>2569</v>
      </c>
      <c r="G2579" s="20" t="s">
        <v>123</v>
      </c>
      <c r="H2579" s="20" t="s">
        <v>14852</v>
      </c>
      <c r="I2579" s="20" t="s">
        <v>21502</v>
      </c>
      <c r="J2579" s="20" t="s">
        <v>101</v>
      </c>
      <c r="K2579" s="20" t="s">
        <v>14696</v>
      </c>
      <c r="L2579" s="20" t="s">
        <v>21503</v>
      </c>
      <c r="M2579" s="20"/>
      <c r="N2579" s="20" t="s">
        <v>14698</v>
      </c>
      <c r="O2579" s="20" t="s">
        <v>14772</v>
      </c>
      <c r="P2579" s="20" t="s">
        <v>14787</v>
      </c>
      <c r="Q2579" s="20"/>
      <c r="R2579" s="20"/>
      <c r="S2579" s="20" t="s">
        <v>21504</v>
      </c>
      <c r="T2579" s="20" t="s">
        <v>14709</v>
      </c>
      <c r="U2579" s="20" t="s">
        <v>14333</v>
      </c>
      <c r="V2579" s="20" t="s">
        <v>21509</v>
      </c>
      <c r="W2579" s="20"/>
      <c r="X2579" s="20"/>
      <c r="Y2579" s="20" t="s">
        <v>69</v>
      </c>
      <c r="Z2579" s="20"/>
      <c r="AA2579" s="20" t="s">
        <v>21505</v>
      </c>
      <c r="AB2579" s="20" t="s">
        <v>69</v>
      </c>
      <c r="AC2579" s="20" t="s">
        <v>14884</v>
      </c>
      <c r="AD2579" s="20" t="s">
        <v>69</v>
      </c>
      <c r="AE2579" s="20" t="s">
        <v>21506</v>
      </c>
      <c r="AF2579" s="20" t="s">
        <v>68</v>
      </c>
      <c r="AG2579" s="20" t="s">
        <v>21507</v>
      </c>
      <c r="AH2579" s="20" t="s">
        <v>21508</v>
      </c>
      <c r="AI2579" s="20"/>
      <c r="AJ2579" s="20" t="s">
        <v>14238</v>
      </c>
      <c r="AK2579" s="20" t="s">
        <v>14283</v>
      </c>
      <c r="AL2579" s="20"/>
      <c r="AM2579" s="20" t="s">
        <v>14910</v>
      </c>
      <c r="AN2579" s="20" t="s">
        <v>105</v>
      </c>
      <c r="AO2579" s="20"/>
    </row>
    <row r="2580" spans="1:41" x14ac:dyDescent="0.2">
      <c r="A2580" s="20" t="s">
        <v>10211</v>
      </c>
      <c r="B2580" s="20" t="s">
        <v>21510</v>
      </c>
      <c r="C2580" s="20" t="s">
        <v>21511</v>
      </c>
      <c r="D2580" s="20" t="s">
        <v>445</v>
      </c>
      <c r="E2580" s="20" t="s">
        <v>10213</v>
      </c>
      <c r="F2580" s="20" t="s">
        <v>1179</v>
      </c>
      <c r="G2580" s="20" t="s">
        <v>21512</v>
      </c>
      <c r="H2580" s="20" t="s">
        <v>110</v>
      </c>
      <c r="I2580" s="20" t="s">
        <v>21513</v>
      </c>
      <c r="J2580" s="20" t="s">
        <v>102</v>
      </c>
      <c r="K2580" s="20" t="s">
        <v>14732</v>
      </c>
      <c r="L2580" s="20" t="s">
        <v>21514</v>
      </c>
      <c r="M2580" s="20" t="s">
        <v>15235</v>
      </c>
      <c r="N2580" s="20" t="s">
        <v>14698</v>
      </c>
      <c r="O2580" s="20" t="s">
        <v>16348</v>
      </c>
      <c r="P2580" s="20" t="s">
        <v>14700</v>
      </c>
      <c r="Q2580" s="20"/>
      <c r="R2580" s="20"/>
      <c r="S2580" s="20" t="s">
        <v>14276</v>
      </c>
      <c r="T2580" s="20" t="s">
        <v>14737</v>
      </c>
      <c r="U2580" s="20" t="s">
        <v>17248</v>
      </c>
      <c r="V2580" s="20" t="s">
        <v>16948</v>
      </c>
      <c r="W2580" s="20"/>
      <c r="X2580" s="20"/>
      <c r="Y2580" s="20" t="s">
        <v>69</v>
      </c>
      <c r="Z2580" s="20"/>
      <c r="AA2580" s="20" t="s">
        <v>21515</v>
      </c>
      <c r="AB2580" s="20" t="s">
        <v>69</v>
      </c>
      <c r="AC2580" s="20" t="s">
        <v>14884</v>
      </c>
      <c r="AD2580" s="20" t="s">
        <v>69</v>
      </c>
      <c r="AE2580" s="20" t="s">
        <v>21516</v>
      </c>
      <c r="AF2580" s="20" t="s">
        <v>68</v>
      </c>
      <c r="AG2580" s="20" t="s">
        <v>21517</v>
      </c>
      <c r="AH2580" s="20"/>
      <c r="AI2580" s="20" t="s">
        <v>14875</v>
      </c>
      <c r="AJ2580" s="20" t="s">
        <v>14276</v>
      </c>
      <c r="AK2580" s="20" t="s">
        <v>14276</v>
      </c>
      <c r="AL2580" s="20"/>
      <c r="AM2580" s="20"/>
      <c r="AN2580" s="20" t="s">
        <v>105</v>
      </c>
      <c r="AO2580" s="20"/>
    </row>
    <row r="2581" spans="1:41" x14ac:dyDescent="0.2">
      <c r="A2581" s="20" t="s">
        <v>10990</v>
      </c>
      <c r="B2581" s="20" t="s">
        <v>21518</v>
      </c>
      <c r="C2581" s="20" t="s">
        <v>16661</v>
      </c>
      <c r="D2581" s="20" t="s">
        <v>445</v>
      </c>
      <c r="E2581" s="20" t="s">
        <v>10992</v>
      </c>
      <c r="F2581" s="20" t="s">
        <v>410</v>
      </c>
      <c r="G2581" s="20" t="s">
        <v>21519</v>
      </c>
      <c r="H2581" s="20" t="s">
        <v>110</v>
      </c>
      <c r="I2581" s="20" t="s">
        <v>21520</v>
      </c>
      <c r="J2581" s="20" t="s">
        <v>101</v>
      </c>
      <c r="K2581" s="20" t="s">
        <v>14696</v>
      </c>
      <c r="L2581" s="20"/>
      <c r="M2581" s="20"/>
      <c r="N2581" s="20" t="s">
        <v>14698</v>
      </c>
      <c r="O2581" s="20" t="s">
        <v>14714</v>
      </c>
      <c r="P2581" s="20" t="s">
        <v>19831</v>
      </c>
      <c r="Q2581" s="20"/>
      <c r="R2581" s="20"/>
      <c r="S2581" s="20"/>
      <c r="T2581" s="20" t="s">
        <v>21521</v>
      </c>
      <c r="U2581" s="20" t="s">
        <v>21522</v>
      </c>
      <c r="V2581" s="20" t="s">
        <v>21523</v>
      </c>
      <c r="W2581" s="20"/>
      <c r="X2581" s="20"/>
      <c r="Y2581" s="20" t="s">
        <v>69</v>
      </c>
      <c r="Z2581" s="20"/>
      <c r="AA2581" s="20" t="s">
        <v>21524</v>
      </c>
      <c r="AB2581" s="20" t="s">
        <v>69</v>
      </c>
      <c r="AC2581" s="20" t="s">
        <v>14884</v>
      </c>
      <c r="AD2581" s="20" t="s">
        <v>68</v>
      </c>
      <c r="AE2581" s="20" t="s">
        <v>21525</v>
      </c>
      <c r="AF2581" s="20" t="s">
        <v>68</v>
      </c>
      <c r="AG2581" s="20" t="s">
        <v>21526</v>
      </c>
      <c r="AH2581" s="20"/>
      <c r="AI2581" s="20" t="s">
        <v>14887</v>
      </c>
      <c r="AJ2581" s="20"/>
      <c r="AK2581" s="20"/>
      <c r="AL2581" s="20" t="s">
        <v>14788</v>
      </c>
      <c r="AM2581" s="20" t="s">
        <v>16313</v>
      </c>
      <c r="AN2581" s="20" t="s">
        <v>105</v>
      </c>
      <c r="AO2581" s="20"/>
    </row>
    <row r="2582" spans="1:41" x14ac:dyDescent="0.2">
      <c r="A2582" s="20" t="s">
        <v>10990</v>
      </c>
      <c r="B2582" s="20" t="s">
        <v>21518</v>
      </c>
      <c r="C2582" s="20" t="s">
        <v>16661</v>
      </c>
      <c r="D2582" s="20" t="s">
        <v>445</v>
      </c>
      <c r="E2582" s="20" t="s">
        <v>10992</v>
      </c>
      <c r="F2582" s="20" t="s">
        <v>410</v>
      </c>
      <c r="G2582" s="20" t="s">
        <v>21519</v>
      </c>
      <c r="H2582" s="20" t="s">
        <v>110</v>
      </c>
      <c r="I2582" s="20" t="s">
        <v>21520</v>
      </c>
      <c r="J2582" s="20" t="s">
        <v>101</v>
      </c>
      <c r="K2582" s="20" t="s">
        <v>14696</v>
      </c>
      <c r="L2582" s="20"/>
      <c r="M2582" s="20"/>
      <c r="N2582" s="20" t="s">
        <v>14698</v>
      </c>
      <c r="O2582" s="20" t="s">
        <v>14714</v>
      </c>
      <c r="P2582" s="20" t="s">
        <v>19831</v>
      </c>
      <c r="Q2582" s="20"/>
      <c r="R2582" s="20"/>
      <c r="S2582" s="20"/>
      <c r="T2582" s="20" t="s">
        <v>18669</v>
      </c>
      <c r="U2582" s="20" t="s">
        <v>21527</v>
      </c>
      <c r="V2582" s="20" t="s">
        <v>21528</v>
      </c>
      <c r="W2582" s="20"/>
      <c r="X2582" s="20"/>
      <c r="Y2582" s="20" t="s">
        <v>69</v>
      </c>
      <c r="Z2582" s="20"/>
      <c r="AA2582" s="20" t="s">
        <v>21524</v>
      </c>
      <c r="AB2582" s="20" t="s">
        <v>69</v>
      </c>
      <c r="AC2582" s="20" t="s">
        <v>14884</v>
      </c>
      <c r="AD2582" s="20" t="s">
        <v>68</v>
      </c>
      <c r="AE2582" s="20" t="s">
        <v>21525</v>
      </c>
      <c r="AF2582" s="20" t="s">
        <v>68</v>
      </c>
      <c r="AG2582" s="20" t="s">
        <v>21526</v>
      </c>
      <c r="AH2582" s="20"/>
      <c r="AI2582" s="20" t="s">
        <v>14887</v>
      </c>
      <c r="AJ2582" s="20"/>
      <c r="AK2582" s="20"/>
      <c r="AL2582" s="20" t="s">
        <v>14788</v>
      </c>
      <c r="AM2582" s="20" t="s">
        <v>16313</v>
      </c>
      <c r="AN2582" s="20" t="s">
        <v>105</v>
      </c>
      <c r="AO2582" s="20"/>
    </row>
    <row r="2583" spans="1:41" x14ac:dyDescent="0.2">
      <c r="A2583" s="20" t="s">
        <v>10990</v>
      </c>
      <c r="B2583" s="20" t="s">
        <v>21529</v>
      </c>
      <c r="C2583" s="20" t="s">
        <v>16661</v>
      </c>
      <c r="D2583" s="20" t="s">
        <v>445</v>
      </c>
      <c r="E2583" s="20" t="s">
        <v>10992</v>
      </c>
      <c r="F2583" s="20" t="s">
        <v>410</v>
      </c>
      <c r="G2583" s="20" t="s">
        <v>21519</v>
      </c>
      <c r="H2583" s="20" t="s">
        <v>110</v>
      </c>
      <c r="I2583" s="20" t="s">
        <v>21530</v>
      </c>
      <c r="J2583" s="20" t="s">
        <v>101</v>
      </c>
      <c r="K2583" s="20" t="s">
        <v>14696</v>
      </c>
      <c r="L2583" s="20"/>
      <c r="M2583" s="20"/>
      <c r="N2583" s="20" t="s">
        <v>14698</v>
      </c>
      <c r="O2583" s="20" t="s">
        <v>14714</v>
      </c>
      <c r="P2583" s="20" t="s">
        <v>19831</v>
      </c>
      <c r="Q2583" s="20"/>
      <c r="R2583" s="20"/>
      <c r="S2583" s="20"/>
      <c r="T2583" s="20" t="s">
        <v>21521</v>
      </c>
      <c r="U2583" s="20" t="s">
        <v>21531</v>
      </c>
      <c r="V2583" s="20" t="s">
        <v>21532</v>
      </c>
      <c r="W2583" s="20"/>
      <c r="X2583" s="20"/>
      <c r="Y2583" s="20" t="s">
        <v>69</v>
      </c>
      <c r="Z2583" s="20"/>
      <c r="AA2583" s="20" t="s">
        <v>21524</v>
      </c>
      <c r="AB2583" s="20" t="s">
        <v>69</v>
      </c>
      <c r="AC2583" s="20" t="s">
        <v>14884</v>
      </c>
      <c r="AD2583" s="20" t="s">
        <v>68</v>
      </c>
      <c r="AE2583" s="20" t="s">
        <v>21533</v>
      </c>
      <c r="AF2583" s="20" t="s">
        <v>68</v>
      </c>
      <c r="AG2583" s="20" t="s">
        <v>21526</v>
      </c>
      <c r="AH2583" s="20"/>
      <c r="AI2583" s="20" t="s">
        <v>14887</v>
      </c>
      <c r="AJ2583" s="20"/>
      <c r="AK2583" s="20"/>
      <c r="AL2583" s="20" t="s">
        <v>14788</v>
      </c>
      <c r="AM2583" s="20" t="s">
        <v>16313</v>
      </c>
      <c r="AN2583" s="20" t="s">
        <v>105</v>
      </c>
      <c r="AO2583" s="20"/>
    </row>
    <row r="2584" spans="1:41" x14ac:dyDescent="0.2">
      <c r="A2584" s="20" t="s">
        <v>10990</v>
      </c>
      <c r="B2584" s="20" t="s">
        <v>21529</v>
      </c>
      <c r="C2584" s="20" t="s">
        <v>16661</v>
      </c>
      <c r="D2584" s="20" t="s">
        <v>445</v>
      </c>
      <c r="E2584" s="20" t="s">
        <v>10992</v>
      </c>
      <c r="F2584" s="20" t="s">
        <v>410</v>
      </c>
      <c r="G2584" s="20" t="s">
        <v>21519</v>
      </c>
      <c r="H2584" s="20" t="s">
        <v>110</v>
      </c>
      <c r="I2584" s="20" t="s">
        <v>21530</v>
      </c>
      <c r="J2584" s="20" t="s">
        <v>101</v>
      </c>
      <c r="K2584" s="20" t="s">
        <v>14696</v>
      </c>
      <c r="L2584" s="20"/>
      <c r="M2584" s="20"/>
      <c r="N2584" s="20" t="s">
        <v>14698</v>
      </c>
      <c r="O2584" s="20" t="s">
        <v>14714</v>
      </c>
      <c r="P2584" s="20" t="s">
        <v>19831</v>
      </c>
      <c r="Q2584" s="20"/>
      <c r="R2584" s="20"/>
      <c r="S2584" s="20"/>
      <c r="T2584" s="20" t="s">
        <v>18669</v>
      </c>
      <c r="U2584" s="20" t="s">
        <v>21534</v>
      </c>
      <c r="V2584" s="20" t="s">
        <v>21535</v>
      </c>
      <c r="W2584" s="20"/>
      <c r="X2584" s="20"/>
      <c r="Y2584" s="20" t="s">
        <v>69</v>
      </c>
      <c r="Z2584" s="20"/>
      <c r="AA2584" s="20" t="s">
        <v>21524</v>
      </c>
      <c r="AB2584" s="20" t="s">
        <v>69</v>
      </c>
      <c r="AC2584" s="20" t="s">
        <v>14884</v>
      </c>
      <c r="AD2584" s="20" t="s">
        <v>68</v>
      </c>
      <c r="AE2584" s="20" t="s">
        <v>21533</v>
      </c>
      <c r="AF2584" s="20" t="s">
        <v>68</v>
      </c>
      <c r="AG2584" s="20" t="s">
        <v>21526</v>
      </c>
      <c r="AH2584" s="20"/>
      <c r="AI2584" s="20" t="s">
        <v>14887</v>
      </c>
      <c r="AJ2584" s="20"/>
      <c r="AK2584" s="20"/>
      <c r="AL2584" s="20" t="s">
        <v>14788</v>
      </c>
      <c r="AM2584" s="20" t="s">
        <v>16313</v>
      </c>
      <c r="AN2584" s="20" t="s">
        <v>105</v>
      </c>
      <c r="AO2584" s="20"/>
    </row>
    <row r="2585" spans="1:41" x14ac:dyDescent="0.2">
      <c r="A2585" s="20" t="s">
        <v>10990</v>
      </c>
      <c r="B2585" s="20" t="s">
        <v>21536</v>
      </c>
      <c r="C2585" s="20" t="s">
        <v>16661</v>
      </c>
      <c r="D2585" s="20" t="s">
        <v>445</v>
      </c>
      <c r="E2585" s="20" t="s">
        <v>10992</v>
      </c>
      <c r="F2585" s="20" t="s">
        <v>410</v>
      </c>
      <c r="G2585" s="20" t="s">
        <v>21519</v>
      </c>
      <c r="H2585" s="20" t="s">
        <v>110</v>
      </c>
      <c r="I2585" s="20" t="s">
        <v>21537</v>
      </c>
      <c r="J2585" s="20" t="s">
        <v>101</v>
      </c>
      <c r="K2585" s="20" t="s">
        <v>14696</v>
      </c>
      <c r="L2585" s="20"/>
      <c r="M2585" s="20"/>
      <c r="N2585" s="20" t="s">
        <v>14698</v>
      </c>
      <c r="O2585" s="20" t="s">
        <v>14714</v>
      </c>
      <c r="P2585" s="20" t="s">
        <v>19831</v>
      </c>
      <c r="Q2585" s="20"/>
      <c r="R2585" s="20"/>
      <c r="S2585" s="20"/>
      <c r="T2585" s="20" t="s">
        <v>21521</v>
      </c>
      <c r="U2585" s="20" t="s">
        <v>21538</v>
      </c>
      <c r="V2585" s="20" t="s">
        <v>21539</v>
      </c>
      <c r="W2585" s="20"/>
      <c r="X2585" s="20"/>
      <c r="Y2585" s="20" t="s">
        <v>69</v>
      </c>
      <c r="Z2585" s="20"/>
      <c r="AA2585" s="20" t="s">
        <v>21524</v>
      </c>
      <c r="AB2585" s="20" t="s">
        <v>69</v>
      </c>
      <c r="AC2585" s="20" t="s">
        <v>14884</v>
      </c>
      <c r="AD2585" s="20" t="s">
        <v>68</v>
      </c>
      <c r="AE2585" s="20" t="s">
        <v>21540</v>
      </c>
      <c r="AF2585" s="20" t="s">
        <v>68</v>
      </c>
      <c r="AG2585" s="20" t="s">
        <v>21526</v>
      </c>
      <c r="AH2585" s="20"/>
      <c r="AI2585" s="20" t="s">
        <v>14887</v>
      </c>
      <c r="AJ2585" s="20"/>
      <c r="AK2585" s="20"/>
      <c r="AL2585" s="20" t="s">
        <v>14788</v>
      </c>
      <c r="AM2585" s="20" t="s">
        <v>16313</v>
      </c>
      <c r="AN2585" s="20" t="s">
        <v>105</v>
      </c>
      <c r="AO2585" s="20"/>
    </row>
    <row r="2586" spans="1:41" x14ac:dyDescent="0.2">
      <c r="A2586" s="20" t="s">
        <v>10990</v>
      </c>
      <c r="B2586" s="20" t="s">
        <v>21536</v>
      </c>
      <c r="C2586" s="20" t="s">
        <v>16661</v>
      </c>
      <c r="D2586" s="20" t="s">
        <v>445</v>
      </c>
      <c r="E2586" s="20" t="s">
        <v>10992</v>
      </c>
      <c r="F2586" s="20" t="s">
        <v>410</v>
      </c>
      <c r="G2586" s="20" t="s">
        <v>21519</v>
      </c>
      <c r="H2586" s="20" t="s">
        <v>110</v>
      </c>
      <c r="I2586" s="20" t="s">
        <v>21537</v>
      </c>
      <c r="J2586" s="20" t="s">
        <v>101</v>
      </c>
      <c r="K2586" s="20" t="s">
        <v>14696</v>
      </c>
      <c r="L2586" s="20"/>
      <c r="M2586" s="20"/>
      <c r="N2586" s="20" t="s">
        <v>14698</v>
      </c>
      <c r="O2586" s="20" t="s">
        <v>14714</v>
      </c>
      <c r="P2586" s="20" t="s">
        <v>19831</v>
      </c>
      <c r="Q2586" s="20"/>
      <c r="R2586" s="20"/>
      <c r="S2586" s="20"/>
      <c r="T2586" s="20" t="s">
        <v>18669</v>
      </c>
      <c r="U2586" s="20" t="s">
        <v>21541</v>
      </c>
      <c r="V2586" s="20" t="s">
        <v>21542</v>
      </c>
      <c r="W2586" s="20"/>
      <c r="X2586" s="20"/>
      <c r="Y2586" s="20" t="s">
        <v>69</v>
      </c>
      <c r="Z2586" s="20"/>
      <c r="AA2586" s="20" t="s">
        <v>21524</v>
      </c>
      <c r="AB2586" s="20" t="s">
        <v>69</v>
      </c>
      <c r="AC2586" s="20" t="s">
        <v>14884</v>
      </c>
      <c r="AD2586" s="20" t="s">
        <v>68</v>
      </c>
      <c r="AE2586" s="20" t="s">
        <v>21540</v>
      </c>
      <c r="AF2586" s="20" t="s">
        <v>68</v>
      </c>
      <c r="AG2586" s="20" t="s">
        <v>21526</v>
      </c>
      <c r="AH2586" s="20"/>
      <c r="AI2586" s="20" t="s">
        <v>14887</v>
      </c>
      <c r="AJ2586" s="20"/>
      <c r="AK2586" s="20"/>
      <c r="AL2586" s="20" t="s">
        <v>14788</v>
      </c>
      <c r="AM2586" s="20" t="s">
        <v>16313</v>
      </c>
      <c r="AN2586" s="20" t="s">
        <v>105</v>
      </c>
      <c r="AO2586" s="20"/>
    </row>
    <row r="2587" spans="1:41" x14ac:dyDescent="0.2">
      <c r="A2587" s="20" t="s">
        <v>11019</v>
      </c>
      <c r="B2587" s="20" t="s">
        <v>21543</v>
      </c>
      <c r="C2587" s="20" t="s">
        <v>17614</v>
      </c>
      <c r="D2587" s="20" t="s">
        <v>419</v>
      </c>
      <c r="E2587" s="20" t="s">
        <v>11021</v>
      </c>
      <c r="F2587" s="20" t="s">
        <v>3378</v>
      </c>
      <c r="G2587" s="20" t="s">
        <v>21544</v>
      </c>
      <c r="H2587" s="20" t="s">
        <v>14694</v>
      </c>
      <c r="I2587" s="20" t="s">
        <v>21545</v>
      </c>
      <c r="J2587" s="20" t="s">
        <v>101</v>
      </c>
      <c r="K2587" s="20" t="s">
        <v>14696</v>
      </c>
      <c r="L2587" s="20" t="s">
        <v>21546</v>
      </c>
      <c r="M2587" s="20"/>
      <c r="N2587" s="20" t="s">
        <v>14698</v>
      </c>
      <c r="O2587" s="20" t="s">
        <v>15195</v>
      </c>
      <c r="P2587" s="20" t="s">
        <v>14700</v>
      </c>
      <c r="Q2587" s="20" t="s">
        <v>21547</v>
      </c>
      <c r="R2587" s="20" t="s">
        <v>21547</v>
      </c>
      <c r="S2587" s="20" t="s">
        <v>15897</v>
      </c>
      <c r="T2587" s="20" t="s">
        <v>14704</v>
      </c>
      <c r="U2587" s="20" t="s">
        <v>14848</v>
      </c>
      <c r="V2587" s="20" t="s">
        <v>16001</v>
      </c>
      <c r="W2587" s="20"/>
      <c r="X2587" s="20"/>
      <c r="Y2587" s="20" t="s">
        <v>69</v>
      </c>
      <c r="Z2587" s="20"/>
      <c r="AA2587" s="20" t="s">
        <v>21548</v>
      </c>
      <c r="AB2587" s="20" t="s">
        <v>69</v>
      </c>
      <c r="AC2587" s="20" t="s">
        <v>69</v>
      </c>
      <c r="AD2587" s="20" t="s">
        <v>69</v>
      </c>
      <c r="AE2587" s="20" t="s">
        <v>21549</v>
      </c>
      <c r="AF2587" s="20" t="s">
        <v>68</v>
      </c>
      <c r="AG2587" s="20" t="s">
        <v>21550</v>
      </c>
      <c r="AH2587" s="20"/>
      <c r="AI2587" s="20"/>
      <c r="AJ2587" s="20" t="s">
        <v>14276</v>
      </c>
      <c r="AK2587" s="20" t="s">
        <v>14229</v>
      </c>
      <c r="AL2587" s="20"/>
      <c r="AM2587" s="20" t="s">
        <v>16313</v>
      </c>
      <c r="AN2587" s="20" t="s">
        <v>105</v>
      </c>
      <c r="AO2587" s="20"/>
    </row>
    <row r="2588" spans="1:41" x14ac:dyDescent="0.2">
      <c r="A2588" s="20" t="s">
        <v>11019</v>
      </c>
      <c r="B2588" s="20" t="s">
        <v>21543</v>
      </c>
      <c r="C2588" s="20" t="s">
        <v>17614</v>
      </c>
      <c r="D2588" s="20" t="s">
        <v>419</v>
      </c>
      <c r="E2588" s="20" t="s">
        <v>11021</v>
      </c>
      <c r="F2588" s="20" t="s">
        <v>3378</v>
      </c>
      <c r="G2588" s="20" t="s">
        <v>21544</v>
      </c>
      <c r="H2588" s="20" t="s">
        <v>14694</v>
      </c>
      <c r="I2588" s="20" t="s">
        <v>21545</v>
      </c>
      <c r="J2588" s="20" t="s">
        <v>101</v>
      </c>
      <c r="K2588" s="20" t="s">
        <v>14696</v>
      </c>
      <c r="L2588" s="20" t="s">
        <v>21546</v>
      </c>
      <c r="M2588" s="20"/>
      <c r="N2588" s="20" t="s">
        <v>14698</v>
      </c>
      <c r="O2588" s="20" t="s">
        <v>15195</v>
      </c>
      <c r="P2588" s="20" t="s">
        <v>14700</v>
      </c>
      <c r="Q2588" s="20" t="s">
        <v>15283</v>
      </c>
      <c r="R2588" s="20" t="s">
        <v>15283</v>
      </c>
      <c r="S2588" s="20" t="s">
        <v>21551</v>
      </c>
      <c r="T2588" s="20" t="s">
        <v>14704</v>
      </c>
      <c r="U2588" s="20" t="s">
        <v>14891</v>
      </c>
      <c r="V2588" s="20" t="s">
        <v>15882</v>
      </c>
      <c r="W2588" s="20"/>
      <c r="X2588" s="20"/>
      <c r="Y2588" s="20" t="s">
        <v>69</v>
      </c>
      <c r="Z2588" s="20"/>
      <c r="AA2588" s="20" t="s">
        <v>21548</v>
      </c>
      <c r="AB2588" s="20" t="s">
        <v>69</v>
      </c>
      <c r="AC2588" s="20" t="s">
        <v>69</v>
      </c>
      <c r="AD2588" s="20" t="s">
        <v>69</v>
      </c>
      <c r="AE2588" s="20" t="s">
        <v>21549</v>
      </c>
      <c r="AF2588" s="20" t="s">
        <v>69</v>
      </c>
      <c r="AG2588" s="20" t="s">
        <v>21552</v>
      </c>
      <c r="AH2588" s="20"/>
      <c r="AI2588" s="20"/>
      <c r="AJ2588" s="20" t="s">
        <v>14276</v>
      </c>
      <c r="AK2588" s="20" t="s">
        <v>21553</v>
      </c>
      <c r="AL2588" s="20"/>
      <c r="AM2588" s="20" t="s">
        <v>16313</v>
      </c>
      <c r="AN2588" s="20" t="s">
        <v>105</v>
      </c>
      <c r="AO2588" s="20"/>
    </row>
    <row r="2589" spans="1:41" x14ac:dyDescent="0.2">
      <c r="A2589" s="20" t="s">
        <v>11019</v>
      </c>
      <c r="B2589" s="20" t="s">
        <v>21543</v>
      </c>
      <c r="C2589" s="20" t="s">
        <v>17614</v>
      </c>
      <c r="D2589" s="20" t="s">
        <v>419</v>
      </c>
      <c r="E2589" s="20" t="s">
        <v>11021</v>
      </c>
      <c r="F2589" s="20" t="s">
        <v>3378</v>
      </c>
      <c r="G2589" s="20" t="s">
        <v>21544</v>
      </c>
      <c r="H2589" s="20" t="s">
        <v>14694</v>
      </c>
      <c r="I2589" s="20" t="s">
        <v>21545</v>
      </c>
      <c r="J2589" s="20" t="s">
        <v>101</v>
      </c>
      <c r="K2589" s="20" t="s">
        <v>14696</v>
      </c>
      <c r="L2589" s="20" t="s">
        <v>21546</v>
      </c>
      <c r="M2589" s="20"/>
      <c r="N2589" s="20" t="s">
        <v>14698</v>
      </c>
      <c r="O2589" s="20" t="s">
        <v>15195</v>
      </c>
      <c r="P2589" s="20" t="s">
        <v>14700</v>
      </c>
      <c r="Q2589" s="20" t="s">
        <v>21554</v>
      </c>
      <c r="R2589" s="20" t="s">
        <v>21554</v>
      </c>
      <c r="S2589" s="20" t="s">
        <v>21555</v>
      </c>
      <c r="T2589" s="20" t="s">
        <v>14704</v>
      </c>
      <c r="U2589" s="20" t="s">
        <v>14800</v>
      </c>
      <c r="V2589" s="20" t="s">
        <v>14860</v>
      </c>
      <c r="W2589" s="20"/>
      <c r="X2589" s="20"/>
      <c r="Y2589" s="20" t="s">
        <v>69</v>
      </c>
      <c r="Z2589" s="20"/>
      <c r="AA2589" s="20" t="s">
        <v>21548</v>
      </c>
      <c r="AB2589" s="20" t="s">
        <v>69</v>
      </c>
      <c r="AC2589" s="20" t="s">
        <v>69</v>
      </c>
      <c r="AD2589" s="20" t="s">
        <v>69</v>
      </c>
      <c r="AE2589" s="20" t="s">
        <v>21549</v>
      </c>
      <c r="AF2589" s="20" t="s">
        <v>69</v>
      </c>
      <c r="AG2589" s="20" t="s">
        <v>21556</v>
      </c>
      <c r="AH2589" s="20"/>
      <c r="AI2589" s="20"/>
      <c r="AJ2589" s="20" t="s">
        <v>14276</v>
      </c>
      <c r="AK2589" s="20" t="s">
        <v>14240</v>
      </c>
      <c r="AL2589" s="20"/>
      <c r="AM2589" s="20" t="s">
        <v>16313</v>
      </c>
      <c r="AN2589" s="20" t="s">
        <v>105</v>
      </c>
      <c r="AO2589" s="20"/>
    </row>
    <row r="2590" spans="1:41" x14ac:dyDescent="0.2">
      <c r="A2590" s="20" t="s">
        <v>11019</v>
      </c>
      <c r="B2590" s="20" t="s">
        <v>21543</v>
      </c>
      <c r="C2590" s="20" t="s">
        <v>17614</v>
      </c>
      <c r="D2590" s="20" t="s">
        <v>419</v>
      </c>
      <c r="E2590" s="20" t="s">
        <v>11021</v>
      </c>
      <c r="F2590" s="20" t="s">
        <v>3378</v>
      </c>
      <c r="G2590" s="20" t="s">
        <v>21544</v>
      </c>
      <c r="H2590" s="20" t="s">
        <v>14694</v>
      </c>
      <c r="I2590" s="20" t="s">
        <v>21545</v>
      </c>
      <c r="J2590" s="20" t="s">
        <v>101</v>
      </c>
      <c r="K2590" s="20" t="s">
        <v>14696</v>
      </c>
      <c r="L2590" s="20" t="s">
        <v>21546</v>
      </c>
      <c r="M2590" s="20"/>
      <c r="N2590" s="20" t="s">
        <v>14698</v>
      </c>
      <c r="O2590" s="20" t="s">
        <v>15195</v>
      </c>
      <c r="P2590" s="20" t="s">
        <v>14700</v>
      </c>
      <c r="Q2590" s="20" t="s">
        <v>21557</v>
      </c>
      <c r="R2590" s="20" t="s">
        <v>21557</v>
      </c>
      <c r="S2590" s="20" t="s">
        <v>21558</v>
      </c>
      <c r="T2590" s="20" t="s">
        <v>14704</v>
      </c>
      <c r="U2590" s="20" t="s">
        <v>14767</v>
      </c>
      <c r="V2590" s="20" t="s">
        <v>15817</v>
      </c>
      <c r="W2590" s="20"/>
      <c r="X2590" s="20"/>
      <c r="Y2590" s="20" t="s">
        <v>69</v>
      </c>
      <c r="Z2590" s="20"/>
      <c r="AA2590" s="20" t="s">
        <v>21548</v>
      </c>
      <c r="AB2590" s="20" t="s">
        <v>69</v>
      </c>
      <c r="AC2590" s="20" t="s">
        <v>69</v>
      </c>
      <c r="AD2590" s="20" t="s">
        <v>69</v>
      </c>
      <c r="AE2590" s="20" t="s">
        <v>21549</v>
      </c>
      <c r="AF2590" s="20" t="s">
        <v>69</v>
      </c>
      <c r="AG2590" s="20" t="s">
        <v>21559</v>
      </c>
      <c r="AH2590" s="20"/>
      <c r="AI2590" s="20"/>
      <c r="AJ2590" s="20" t="s">
        <v>14276</v>
      </c>
      <c r="AK2590" s="20" t="s">
        <v>14244</v>
      </c>
      <c r="AL2590" s="20"/>
      <c r="AM2590" s="20" t="s">
        <v>16313</v>
      </c>
      <c r="AN2590" s="20" t="s">
        <v>105</v>
      </c>
      <c r="AO2590" s="20"/>
    </row>
    <row r="2591" spans="1:41" x14ac:dyDescent="0.2">
      <c r="A2591" s="20" t="s">
        <v>11019</v>
      </c>
      <c r="B2591" s="20" t="s">
        <v>21543</v>
      </c>
      <c r="C2591" s="20" t="s">
        <v>17614</v>
      </c>
      <c r="D2591" s="20" t="s">
        <v>419</v>
      </c>
      <c r="E2591" s="20" t="s">
        <v>11021</v>
      </c>
      <c r="F2591" s="20" t="s">
        <v>3378</v>
      </c>
      <c r="G2591" s="20" t="s">
        <v>21544</v>
      </c>
      <c r="H2591" s="20" t="s">
        <v>14694</v>
      </c>
      <c r="I2591" s="20" t="s">
        <v>21545</v>
      </c>
      <c r="J2591" s="20" t="s">
        <v>101</v>
      </c>
      <c r="K2591" s="20" t="s">
        <v>14696</v>
      </c>
      <c r="L2591" s="20" t="s">
        <v>21546</v>
      </c>
      <c r="M2591" s="20"/>
      <c r="N2591" s="20" t="s">
        <v>14698</v>
      </c>
      <c r="O2591" s="20" t="s">
        <v>15195</v>
      </c>
      <c r="P2591" s="20" t="s">
        <v>14700</v>
      </c>
      <c r="Q2591" s="20" t="s">
        <v>21560</v>
      </c>
      <c r="R2591" s="20" t="s">
        <v>21560</v>
      </c>
      <c r="S2591" s="20" t="s">
        <v>18972</v>
      </c>
      <c r="T2591" s="20" t="s">
        <v>14704</v>
      </c>
      <c r="U2591" s="20" t="s">
        <v>15068</v>
      </c>
      <c r="V2591" s="20" t="s">
        <v>15648</v>
      </c>
      <c r="W2591" s="20"/>
      <c r="X2591" s="20"/>
      <c r="Y2591" s="20" t="s">
        <v>69</v>
      </c>
      <c r="Z2591" s="20"/>
      <c r="AA2591" s="20" t="s">
        <v>21548</v>
      </c>
      <c r="AB2591" s="20" t="s">
        <v>69</v>
      </c>
      <c r="AC2591" s="20" t="s">
        <v>69</v>
      </c>
      <c r="AD2591" s="20" t="s">
        <v>69</v>
      </c>
      <c r="AE2591" s="20" t="s">
        <v>21549</v>
      </c>
      <c r="AF2591" s="20" t="s">
        <v>69</v>
      </c>
      <c r="AG2591" s="20" t="s">
        <v>21561</v>
      </c>
      <c r="AH2591" s="20"/>
      <c r="AI2591" s="20"/>
      <c r="AJ2591" s="20" t="s">
        <v>14276</v>
      </c>
      <c r="AK2591" s="20" t="s">
        <v>14276</v>
      </c>
      <c r="AL2591" s="20"/>
      <c r="AM2591" s="20" t="s">
        <v>16313</v>
      </c>
      <c r="AN2591" s="20" t="s">
        <v>105</v>
      </c>
      <c r="AO2591" s="20"/>
    </row>
    <row r="2592" spans="1:41" x14ac:dyDescent="0.2">
      <c r="A2592" s="20" t="s">
        <v>11019</v>
      </c>
      <c r="B2592" s="20" t="s">
        <v>21543</v>
      </c>
      <c r="C2592" s="20" t="s">
        <v>17614</v>
      </c>
      <c r="D2592" s="20" t="s">
        <v>419</v>
      </c>
      <c r="E2592" s="20" t="s">
        <v>11021</v>
      </c>
      <c r="F2592" s="20" t="s">
        <v>3378</v>
      </c>
      <c r="G2592" s="20" t="s">
        <v>21544</v>
      </c>
      <c r="H2592" s="20" t="s">
        <v>14694</v>
      </c>
      <c r="I2592" s="20" t="s">
        <v>21545</v>
      </c>
      <c r="J2592" s="20" t="s">
        <v>101</v>
      </c>
      <c r="K2592" s="20" t="s">
        <v>14696</v>
      </c>
      <c r="L2592" s="20" t="s">
        <v>21546</v>
      </c>
      <c r="M2592" s="20"/>
      <c r="N2592" s="20" t="s">
        <v>14698</v>
      </c>
      <c r="O2592" s="20" t="s">
        <v>15195</v>
      </c>
      <c r="P2592" s="20" t="s">
        <v>14700</v>
      </c>
      <c r="Q2592" s="20" t="s">
        <v>21562</v>
      </c>
      <c r="R2592" s="20" t="s">
        <v>21562</v>
      </c>
      <c r="S2592" s="20" t="s">
        <v>21558</v>
      </c>
      <c r="T2592" s="20" t="s">
        <v>14704</v>
      </c>
      <c r="U2592" s="20" t="s">
        <v>15068</v>
      </c>
      <c r="V2592" s="20" t="s">
        <v>16003</v>
      </c>
      <c r="W2592" s="20"/>
      <c r="X2592" s="20"/>
      <c r="Y2592" s="20" t="s">
        <v>69</v>
      </c>
      <c r="Z2592" s="20"/>
      <c r="AA2592" s="20" t="s">
        <v>21548</v>
      </c>
      <c r="AB2592" s="20" t="s">
        <v>69</v>
      </c>
      <c r="AC2592" s="20" t="s">
        <v>69</v>
      </c>
      <c r="AD2592" s="20" t="s">
        <v>69</v>
      </c>
      <c r="AE2592" s="20" t="s">
        <v>21549</v>
      </c>
      <c r="AF2592" s="20" t="s">
        <v>69</v>
      </c>
      <c r="AG2592" s="20" t="s">
        <v>21563</v>
      </c>
      <c r="AH2592" s="20"/>
      <c r="AI2592" s="20"/>
      <c r="AJ2592" s="20" t="s">
        <v>14276</v>
      </c>
      <c r="AK2592" s="20" t="s">
        <v>14244</v>
      </c>
      <c r="AL2592" s="20"/>
      <c r="AM2592" s="20" t="s">
        <v>16313</v>
      </c>
      <c r="AN2592" s="20" t="s">
        <v>105</v>
      </c>
      <c r="AO2592" s="20"/>
    </row>
    <row r="2593" spans="1:41" x14ac:dyDescent="0.2">
      <c r="A2593" s="20" t="s">
        <v>11019</v>
      </c>
      <c r="B2593" s="20" t="s">
        <v>21543</v>
      </c>
      <c r="C2593" s="20" t="s">
        <v>17614</v>
      </c>
      <c r="D2593" s="20" t="s">
        <v>419</v>
      </c>
      <c r="E2593" s="20" t="s">
        <v>11021</v>
      </c>
      <c r="F2593" s="20" t="s">
        <v>3378</v>
      </c>
      <c r="G2593" s="20" t="s">
        <v>21544</v>
      </c>
      <c r="H2593" s="20" t="s">
        <v>14694</v>
      </c>
      <c r="I2593" s="20" t="s">
        <v>21545</v>
      </c>
      <c r="J2593" s="20" t="s">
        <v>101</v>
      </c>
      <c r="K2593" s="20" t="s">
        <v>14696</v>
      </c>
      <c r="L2593" s="20" t="s">
        <v>21546</v>
      </c>
      <c r="M2593" s="20"/>
      <c r="N2593" s="20" t="s">
        <v>14698</v>
      </c>
      <c r="O2593" s="20" t="s">
        <v>15195</v>
      </c>
      <c r="P2593" s="20" t="s">
        <v>14700</v>
      </c>
      <c r="Q2593" s="20" t="s">
        <v>21562</v>
      </c>
      <c r="R2593" s="20" t="s">
        <v>21562</v>
      </c>
      <c r="S2593" s="20" t="s">
        <v>21558</v>
      </c>
      <c r="T2593" s="20" t="s">
        <v>14704</v>
      </c>
      <c r="U2593" s="20" t="s">
        <v>15068</v>
      </c>
      <c r="V2593" s="20" t="s">
        <v>16584</v>
      </c>
      <c r="W2593" s="20"/>
      <c r="X2593" s="20"/>
      <c r="Y2593" s="20" t="s">
        <v>69</v>
      </c>
      <c r="Z2593" s="20"/>
      <c r="AA2593" s="20" t="s">
        <v>21548</v>
      </c>
      <c r="AB2593" s="20" t="s">
        <v>69</v>
      </c>
      <c r="AC2593" s="20" t="s">
        <v>69</v>
      </c>
      <c r="AD2593" s="20" t="s">
        <v>69</v>
      </c>
      <c r="AE2593" s="20" t="s">
        <v>21549</v>
      </c>
      <c r="AF2593" s="20" t="s">
        <v>69</v>
      </c>
      <c r="AG2593" s="20" t="s">
        <v>21564</v>
      </c>
      <c r="AH2593" s="20"/>
      <c r="AI2593" s="20"/>
      <c r="AJ2593" s="20" t="s">
        <v>14276</v>
      </c>
      <c r="AK2593" s="20" t="s">
        <v>14244</v>
      </c>
      <c r="AL2593" s="20"/>
      <c r="AM2593" s="20" t="s">
        <v>16313</v>
      </c>
      <c r="AN2593" s="20" t="s">
        <v>105</v>
      </c>
      <c r="AO2593" s="20"/>
    </row>
    <row r="2594" spans="1:41" x14ac:dyDescent="0.2">
      <c r="A2594" s="20" t="s">
        <v>10961</v>
      </c>
      <c r="B2594" s="20" t="s">
        <v>21565</v>
      </c>
      <c r="C2594" s="20" t="s">
        <v>18004</v>
      </c>
      <c r="D2594" s="20" t="s">
        <v>445</v>
      </c>
      <c r="E2594" s="20" t="s">
        <v>10963</v>
      </c>
      <c r="F2594" s="20" t="s">
        <v>491</v>
      </c>
      <c r="G2594" s="20" t="s">
        <v>16346</v>
      </c>
      <c r="H2594" s="20" t="s">
        <v>15216</v>
      </c>
      <c r="I2594" s="20" t="s">
        <v>21566</v>
      </c>
      <c r="J2594" s="20" t="s">
        <v>101</v>
      </c>
      <c r="K2594" s="20" t="s">
        <v>14866</v>
      </c>
      <c r="L2594" s="20"/>
      <c r="M2594" s="20" t="s">
        <v>16962</v>
      </c>
      <c r="N2594" s="20" t="s">
        <v>14698</v>
      </c>
      <c r="O2594" s="20" t="s">
        <v>14761</v>
      </c>
      <c r="P2594" s="20" t="s">
        <v>19831</v>
      </c>
      <c r="Q2594" s="20"/>
      <c r="R2594" s="20"/>
      <c r="S2594" s="20" t="s">
        <v>21567</v>
      </c>
      <c r="T2594" s="20" t="s">
        <v>14709</v>
      </c>
      <c r="U2594" s="20" t="s">
        <v>14773</v>
      </c>
      <c r="V2594" s="20" t="s">
        <v>15294</v>
      </c>
      <c r="W2594" s="20"/>
      <c r="X2594" s="20"/>
      <c r="Y2594" s="20" t="s">
        <v>69</v>
      </c>
      <c r="Z2594" s="20"/>
      <c r="AA2594" s="20" t="s">
        <v>14883</v>
      </c>
      <c r="AB2594" s="20" t="s">
        <v>69</v>
      </c>
      <c r="AC2594" s="20" t="s">
        <v>68</v>
      </c>
      <c r="AD2594" s="20" t="s">
        <v>68</v>
      </c>
      <c r="AE2594" s="20" t="s">
        <v>21568</v>
      </c>
      <c r="AF2594" s="20" t="s">
        <v>68</v>
      </c>
      <c r="AG2594" s="20" t="s">
        <v>21569</v>
      </c>
      <c r="AH2594" s="20"/>
      <c r="AI2594" s="20" t="s">
        <v>14887</v>
      </c>
      <c r="AJ2594" s="20"/>
      <c r="AK2594" s="20" t="s">
        <v>14238</v>
      </c>
      <c r="AL2594" s="20"/>
      <c r="AM2594" s="20" t="s">
        <v>16313</v>
      </c>
      <c r="AN2594" s="20" t="s">
        <v>105</v>
      </c>
      <c r="AO2594" s="20"/>
    </row>
    <row r="2595" spans="1:41" x14ac:dyDescent="0.2">
      <c r="A2595" s="20" t="s">
        <v>10961</v>
      </c>
      <c r="B2595" s="20" t="s">
        <v>21565</v>
      </c>
      <c r="C2595" s="20" t="s">
        <v>18004</v>
      </c>
      <c r="D2595" s="20" t="s">
        <v>445</v>
      </c>
      <c r="E2595" s="20" t="s">
        <v>10963</v>
      </c>
      <c r="F2595" s="20" t="s">
        <v>491</v>
      </c>
      <c r="G2595" s="20" t="s">
        <v>16346</v>
      </c>
      <c r="H2595" s="20" t="s">
        <v>15216</v>
      </c>
      <c r="I2595" s="20" t="s">
        <v>21566</v>
      </c>
      <c r="J2595" s="20" t="s">
        <v>101</v>
      </c>
      <c r="K2595" s="20" t="s">
        <v>14866</v>
      </c>
      <c r="L2595" s="20"/>
      <c r="M2595" s="20" t="s">
        <v>16962</v>
      </c>
      <c r="N2595" s="20" t="s">
        <v>14698</v>
      </c>
      <c r="O2595" s="20" t="s">
        <v>14761</v>
      </c>
      <c r="P2595" s="20" t="s">
        <v>19831</v>
      </c>
      <c r="Q2595" s="20"/>
      <c r="R2595" s="20"/>
      <c r="S2595" s="20" t="s">
        <v>21567</v>
      </c>
      <c r="T2595" s="20" t="s">
        <v>14704</v>
      </c>
      <c r="U2595" s="20" t="s">
        <v>14763</v>
      </c>
      <c r="V2595" s="20" t="s">
        <v>14773</v>
      </c>
      <c r="W2595" s="20"/>
      <c r="X2595" s="20"/>
      <c r="Y2595" s="20" t="s">
        <v>69</v>
      </c>
      <c r="Z2595" s="20"/>
      <c r="AA2595" s="20" t="s">
        <v>14883</v>
      </c>
      <c r="AB2595" s="20" t="s">
        <v>69</v>
      </c>
      <c r="AC2595" s="20" t="s">
        <v>68</v>
      </c>
      <c r="AD2595" s="20" t="s">
        <v>68</v>
      </c>
      <c r="AE2595" s="20" t="s">
        <v>21568</v>
      </c>
      <c r="AF2595" s="20" t="s">
        <v>68</v>
      </c>
      <c r="AG2595" s="20" t="s">
        <v>21569</v>
      </c>
      <c r="AH2595" s="20"/>
      <c r="AI2595" s="20" t="s">
        <v>14887</v>
      </c>
      <c r="AJ2595" s="20"/>
      <c r="AK2595" s="20" t="s">
        <v>14238</v>
      </c>
      <c r="AL2595" s="20"/>
      <c r="AM2595" s="20" t="s">
        <v>16313</v>
      </c>
      <c r="AN2595" s="20" t="s">
        <v>105</v>
      </c>
      <c r="AO2595" s="20"/>
    </row>
    <row r="2596" spans="1:41" x14ac:dyDescent="0.2">
      <c r="A2596" s="20" t="s">
        <v>10961</v>
      </c>
      <c r="B2596" s="20" t="s">
        <v>21570</v>
      </c>
      <c r="C2596" s="20" t="s">
        <v>18004</v>
      </c>
      <c r="D2596" s="20" t="s">
        <v>445</v>
      </c>
      <c r="E2596" s="20" t="s">
        <v>10963</v>
      </c>
      <c r="F2596" s="20" t="s">
        <v>491</v>
      </c>
      <c r="G2596" s="20" t="s">
        <v>16346</v>
      </c>
      <c r="H2596" s="20" t="s">
        <v>15216</v>
      </c>
      <c r="I2596" s="20" t="s">
        <v>21571</v>
      </c>
      <c r="J2596" s="20" t="s">
        <v>101</v>
      </c>
      <c r="K2596" s="20" t="s">
        <v>14866</v>
      </c>
      <c r="L2596" s="20"/>
      <c r="M2596" s="20" t="s">
        <v>16962</v>
      </c>
      <c r="N2596" s="20" t="s">
        <v>14698</v>
      </c>
      <c r="O2596" s="20" t="s">
        <v>14761</v>
      </c>
      <c r="P2596" s="20" t="s">
        <v>19831</v>
      </c>
      <c r="Q2596" s="20"/>
      <c r="R2596" s="20"/>
      <c r="S2596" s="20" t="s">
        <v>21567</v>
      </c>
      <c r="T2596" s="20" t="s">
        <v>14709</v>
      </c>
      <c r="U2596" s="20" t="s">
        <v>15882</v>
      </c>
      <c r="V2596" s="20" t="s">
        <v>18144</v>
      </c>
      <c r="W2596" s="20"/>
      <c r="X2596" s="20"/>
      <c r="Y2596" s="20" t="s">
        <v>69</v>
      </c>
      <c r="Z2596" s="20"/>
      <c r="AA2596" s="20" t="s">
        <v>14883</v>
      </c>
      <c r="AB2596" s="20" t="s">
        <v>69</v>
      </c>
      <c r="AC2596" s="20" t="s">
        <v>68</v>
      </c>
      <c r="AD2596" s="20" t="s">
        <v>68</v>
      </c>
      <c r="AE2596" s="20" t="s">
        <v>21568</v>
      </c>
      <c r="AF2596" s="20" t="s">
        <v>68</v>
      </c>
      <c r="AG2596" s="20" t="s">
        <v>21572</v>
      </c>
      <c r="AH2596" s="20"/>
      <c r="AI2596" s="20" t="s">
        <v>14887</v>
      </c>
      <c r="AJ2596" s="20"/>
      <c r="AK2596" s="20" t="s">
        <v>14238</v>
      </c>
      <c r="AL2596" s="20"/>
      <c r="AM2596" s="20" t="s">
        <v>16313</v>
      </c>
      <c r="AN2596" s="20" t="s">
        <v>105</v>
      </c>
      <c r="AO2596" s="20"/>
    </row>
    <row r="2597" spans="1:41" x14ac:dyDescent="0.2">
      <c r="A2597" s="20" t="s">
        <v>10961</v>
      </c>
      <c r="B2597" s="20" t="s">
        <v>21570</v>
      </c>
      <c r="C2597" s="20" t="s">
        <v>18004</v>
      </c>
      <c r="D2597" s="20" t="s">
        <v>445</v>
      </c>
      <c r="E2597" s="20" t="s">
        <v>10963</v>
      </c>
      <c r="F2597" s="20" t="s">
        <v>491</v>
      </c>
      <c r="G2597" s="20" t="s">
        <v>16346</v>
      </c>
      <c r="H2597" s="20" t="s">
        <v>15216</v>
      </c>
      <c r="I2597" s="20" t="s">
        <v>21571</v>
      </c>
      <c r="J2597" s="20" t="s">
        <v>101</v>
      </c>
      <c r="K2597" s="20" t="s">
        <v>14866</v>
      </c>
      <c r="L2597" s="20"/>
      <c r="M2597" s="20" t="s">
        <v>16962</v>
      </c>
      <c r="N2597" s="20" t="s">
        <v>14698</v>
      </c>
      <c r="O2597" s="20" t="s">
        <v>14761</v>
      </c>
      <c r="P2597" s="20" t="s">
        <v>19831</v>
      </c>
      <c r="Q2597" s="20"/>
      <c r="R2597" s="20"/>
      <c r="S2597" s="20" t="s">
        <v>21567</v>
      </c>
      <c r="T2597" s="20" t="s">
        <v>14704</v>
      </c>
      <c r="U2597" s="20" t="s">
        <v>14763</v>
      </c>
      <c r="V2597" s="20" t="s">
        <v>14773</v>
      </c>
      <c r="W2597" s="20"/>
      <c r="X2597" s="20"/>
      <c r="Y2597" s="20" t="s">
        <v>69</v>
      </c>
      <c r="Z2597" s="20"/>
      <c r="AA2597" s="20" t="s">
        <v>14883</v>
      </c>
      <c r="AB2597" s="20" t="s">
        <v>69</v>
      </c>
      <c r="AC2597" s="20" t="s">
        <v>68</v>
      </c>
      <c r="AD2597" s="20" t="s">
        <v>68</v>
      </c>
      <c r="AE2597" s="20" t="s">
        <v>21568</v>
      </c>
      <c r="AF2597" s="20" t="s">
        <v>68</v>
      </c>
      <c r="AG2597" s="20" t="s">
        <v>21572</v>
      </c>
      <c r="AH2597" s="20"/>
      <c r="AI2597" s="20" t="s">
        <v>14887</v>
      </c>
      <c r="AJ2597" s="20"/>
      <c r="AK2597" s="20" t="s">
        <v>14238</v>
      </c>
      <c r="AL2597" s="20"/>
      <c r="AM2597" s="20" t="s">
        <v>16313</v>
      </c>
      <c r="AN2597" s="20" t="s">
        <v>105</v>
      </c>
      <c r="AO2597" s="20"/>
    </row>
    <row r="2598" spans="1:41" x14ac:dyDescent="0.2">
      <c r="A2598" s="20" t="s">
        <v>10961</v>
      </c>
      <c r="B2598" s="20" t="s">
        <v>21573</v>
      </c>
      <c r="C2598" s="20" t="s">
        <v>18004</v>
      </c>
      <c r="D2598" s="20" t="s">
        <v>445</v>
      </c>
      <c r="E2598" s="20" t="s">
        <v>10963</v>
      </c>
      <c r="F2598" s="20" t="s">
        <v>491</v>
      </c>
      <c r="G2598" s="20" t="s">
        <v>16346</v>
      </c>
      <c r="H2598" s="20" t="s">
        <v>15216</v>
      </c>
      <c r="I2598" s="20" t="s">
        <v>21574</v>
      </c>
      <c r="J2598" s="20" t="s">
        <v>101</v>
      </c>
      <c r="K2598" s="20" t="s">
        <v>14866</v>
      </c>
      <c r="L2598" s="20"/>
      <c r="M2598" s="20" t="s">
        <v>16962</v>
      </c>
      <c r="N2598" s="20" t="s">
        <v>14698</v>
      </c>
      <c r="O2598" s="20" t="s">
        <v>14761</v>
      </c>
      <c r="P2598" s="20" t="s">
        <v>19831</v>
      </c>
      <c r="Q2598" s="20"/>
      <c r="R2598" s="20"/>
      <c r="S2598" s="20" t="s">
        <v>21567</v>
      </c>
      <c r="T2598" s="20" t="s">
        <v>14709</v>
      </c>
      <c r="U2598" s="20" t="s">
        <v>14930</v>
      </c>
      <c r="V2598" s="20" t="s">
        <v>21575</v>
      </c>
      <c r="W2598" s="20"/>
      <c r="X2598" s="20"/>
      <c r="Y2598" s="20" t="s">
        <v>69</v>
      </c>
      <c r="Z2598" s="20"/>
      <c r="AA2598" s="20" t="s">
        <v>14883</v>
      </c>
      <c r="AB2598" s="20" t="s">
        <v>69</v>
      </c>
      <c r="AC2598" s="20" t="s">
        <v>68</v>
      </c>
      <c r="AD2598" s="20" t="s">
        <v>68</v>
      </c>
      <c r="AE2598" s="20" t="s">
        <v>21568</v>
      </c>
      <c r="AF2598" s="20" t="s">
        <v>68</v>
      </c>
      <c r="AG2598" s="20" t="s">
        <v>21576</v>
      </c>
      <c r="AH2598" s="20"/>
      <c r="AI2598" s="20" t="s">
        <v>14887</v>
      </c>
      <c r="AJ2598" s="20"/>
      <c r="AK2598" s="20" t="s">
        <v>14238</v>
      </c>
      <c r="AL2598" s="20"/>
      <c r="AM2598" s="20" t="s">
        <v>16313</v>
      </c>
      <c r="AN2598" s="20" t="s">
        <v>105</v>
      </c>
      <c r="AO2598" s="20"/>
    </row>
    <row r="2599" spans="1:41" x14ac:dyDescent="0.2">
      <c r="A2599" s="20" t="s">
        <v>10961</v>
      </c>
      <c r="B2599" s="20" t="s">
        <v>21573</v>
      </c>
      <c r="C2599" s="20" t="s">
        <v>18004</v>
      </c>
      <c r="D2599" s="20" t="s">
        <v>445</v>
      </c>
      <c r="E2599" s="20" t="s">
        <v>10963</v>
      </c>
      <c r="F2599" s="20" t="s">
        <v>491</v>
      </c>
      <c r="G2599" s="20" t="s">
        <v>16346</v>
      </c>
      <c r="H2599" s="20" t="s">
        <v>15216</v>
      </c>
      <c r="I2599" s="20" t="s">
        <v>21574</v>
      </c>
      <c r="J2599" s="20" t="s">
        <v>101</v>
      </c>
      <c r="K2599" s="20" t="s">
        <v>14866</v>
      </c>
      <c r="L2599" s="20"/>
      <c r="M2599" s="20" t="s">
        <v>16962</v>
      </c>
      <c r="N2599" s="20" t="s">
        <v>14698</v>
      </c>
      <c r="O2599" s="20" t="s">
        <v>14761</v>
      </c>
      <c r="P2599" s="20" t="s">
        <v>19831</v>
      </c>
      <c r="Q2599" s="20"/>
      <c r="R2599" s="20"/>
      <c r="S2599" s="20" t="s">
        <v>21567</v>
      </c>
      <c r="T2599" s="20" t="s">
        <v>14704</v>
      </c>
      <c r="U2599" s="20" t="s">
        <v>14763</v>
      </c>
      <c r="V2599" s="20" t="s">
        <v>14773</v>
      </c>
      <c r="W2599" s="20"/>
      <c r="X2599" s="20"/>
      <c r="Y2599" s="20" t="s">
        <v>69</v>
      </c>
      <c r="Z2599" s="20"/>
      <c r="AA2599" s="20" t="s">
        <v>14883</v>
      </c>
      <c r="AB2599" s="20" t="s">
        <v>69</v>
      </c>
      <c r="AC2599" s="20" t="s">
        <v>68</v>
      </c>
      <c r="AD2599" s="20" t="s">
        <v>68</v>
      </c>
      <c r="AE2599" s="20" t="s">
        <v>21568</v>
      </c>
      <c r="AF2599" s="20" t="s">
        <v>68</v>
      </c>
      <c r="AG2599" s="20" t="s">
        <v>21576</v>
      </c>
      <c r="AH2599" s="20"/>
      <c r="AI2599" s="20" t="s">
        <v>14887</v>
      </c>
      <c r="AJ2599" s="20"/>
      <c r="AK2599" s="20" t="s">
        <v>14238</v>
      </c>
      <c r="AL2599" s="20"/>
      <c r="AM2599" s="20" t="s">
        <v>16313</v>
      </c>
      <c r="AN2599" s="20" t="s">
        <v>105</v>
      </c>
      <c r="AO2599" s="20"/>
    </row>
    <row r="2600" spans="1:41" x14ac:dyDescent="0.2">
      <c r="A2600" s="20" t="s">
        <v>10961</v>
      </c>
      <c r="B2600" s="20" t="s">
        <v>21577</v>
      </c>
      <c r="C2600" s="20" t="s">
        <v>18004</v>
      </c>
      <c r="D2600" s="20" t="s">
        <v>445</v>
      </c>
      <c r="E2600" s="20" t="s">
        <v>10963</v>
      </c>
      <c r="F2600" s="20" t="s">
        <v>491</v>
      </c>
      <c r="G2600" s="20" t="s">
        <v>16346</v>
      </c>
      <c r="H2600" s="20" t="s">
        <v>15216</v>
      </c>
      <c r="I2600" s="20" t="s">
        <v>21578</v>
      </c>
      <c r="J2600" s="20" t="s">
        <v>101</v>
      </c>
      <c r="K2600" s="20" t="s">
        <v>14866</v>
      </c>
      <c r="L2600" s="20"/>
      <c r="M2600" s="20" t="s">
        <v>16962</v>
      </c>
      <c r="N2600" s="20" t="s">
        <v>14698</v>
      </c>
      <c r="O2600" s="20" t="s">
        <v>14761</v>
      </c>
      <c r="P2600" s="20" t="s">
        <v>19831</v>
      </c>
      <c r="Q2600" s="20"/>
      <c r="R2600" s="20"/>
      <c r="S2600" s="20" t="s">
        <v>21567</v>
      </c>
      <c r="T2600" s="20" t="s">
        <v>14709</v>
      </c>
      <c r="U2600" s="20" t="s">
        <v>15857</v>
      </c>
      <c r="V2600" s="20" t="s">
        <v>19015</v>
      </c>
      <c r="W2600" s="20"/>
      <c r="X2600" s="20"/>
      <c r="Y2600" s="20" t="s">
        <v>69</v>
      </c>
      <c r="Z2600" s="20"/>
      <c r="AA2600" s="20" t="s">
        <v>14883</v>
      </c>
      <c r="AB2600" s="20" t="s">
        <v>69</v>
      </c>
      <c r="AC2600" s="20" t="s">
        <v>68</v>
      </c>
      <c r="AD2600" s="20" t="s">
        <v>68</v>
      </c>
      <c r="AE2600" s="20" t="s">
        <v>21568</v>
      </c>
      <c r="AF2600" s="20" t="s">
        <v>68</v>
      </c>
      <c r="AG2600" s="20" t="s">
        <v>21579</v>
      </c>
      <c r="AH2600" s="20"/>
      <c r="AI2600" s="20" t="s">
        <v>14887</v>
      </c>
      <c r="AJ2600" s="20"/>
      <c r="AK2600" s="20" t="s">
        <v>14238</v>
      </c>
      <c r="AL2600" s="20"/>
      <c r="AM2600" s="20" t="s">
        <v>16313</v>
      </c>
      <c r="AN2600" s="20" t="s">
        <v>105</v>
      </c>
      <c r="AO2600" s="20"/>
    </row>
    <row r="2601" spans="1:41" x14ac:dyDescent="0.2">
      <c r="A2601" s="20" t="s">
        <v>10961</v>
      </c>
      <c r="B2601" s="20" t="s">
        <v>21577</v>
      </c>
      <c r="C2601" s="20" t="s">
        <v>18004</v>
      </c>
      <c r="D2601" s="20" t="s">
        <v>445</v>
      </c>
      <c r="E2601" s="20" t="s">
        <v>10963</v>
      </c>
      <c r="F2601" s="20" t="s">
        <v>491</v>
      </c>
      <c r="G2601" s="20" t="s">
        <v>16346</v>
      </c>
      <c r="H2601" s="20" t="s">
        <v>15216</v>
      </c>
      <c r="I2601" s="20" t="s">
        <v>21578</v>
      </c>
      <c r="J2601" s="20" t="s">
        <v>101</v>
      </c>
      <c r="K2601" s="20" t="s">
        <v>14866</v>
      </c>
      <c r="L2601" s="20"/>
      <c r="M2601" s="20" t="s">
        <v>16962</v>
      </c>
      <c r="N2601" s="20" t="s">
        <v>14698</v>
      </c>
      <c r="O2601" s="20" t="s">
        <v>14761</v>
      </c>
      <c r="P2601" s="20" t="s">
        <v>19831</v>
      </c>
      <c r="Q2601" s="20"/>
      <c r="R2601" s="20"/>
      <c r="S2601" s="20" t="s">
        <v>21567</v>
      </c>
      <c r="T2601" s="20" t="s">
        <v>14704</v>
      </c>
      <c r="U2601" s="20" t="s">
        <v>14238</v>
      </c>
      <c r="V2601" s="20" t="s">
        <v>14773</v>
      </c>
      <c r="W2601" s="20"/>
      <c r="X2601" s="20"/>
      <c r="Y2601" s="20" t="s">
        <v>69</v>
      </c>
      <c r="Z2601" s="20"/>
      <c r="AA2601" s="20" t="s">
        <v>14883</v>
      </c>
      <c r="AB2601" s="20" t="s">
        <v>69</v>
      </c>
      <c r="AC2601" s="20" t="s">
        <v>68</v>
      </c>
      <c r="AD2601" s="20" t="s">
        <v>68</v>
      </c>
      <c r="AE2601" s="20" t="s">
        <v>21568</v>
      </c>
      <c r="AF2601" s="20" t="s">
        <v>68</v>
      </c>
      <c r="AG2601" s="20" t="s">
        <v>21579</v>
      </c>
      <c r="AH2601" s="20"/>
      <c r="AI2601" s="20" t="s">
        <v>14887</v>
      </c>
      <c r="AJ2601" s="20"/>
      <c r="AK2601" s="20" t="s">
        <v>14238</v>
      </c>
      <c r="AL2601" s="20"/>
      <c r="AM2601" s="20" t="s">
        <v>16313</v>
      </c>
      <c r="AN2601" s="20" t="s">
        <v>105</v>
      </c>
      <c r="AO2601" s="20"/>
    </row>
    <row r="2602" spans="1:41" x14ac:dyDescent="0.2">
      <c r="A2602" s="20" t="s">
        <v>10961</v>
      </c>
      <c r="B2602" s="20" t="s">
        <v>21580</v>
      </c>
      <c r="C2602" s="20" t="s">
        <v>18004</v>
      </c>
      <c r="D2602" s="20" t="s">
        <v>445</v>
      </c>
      <c r="E2602" s="20" t="s">
        <v>10963</v>
      </c>
      <c r="F2602" s="20" t="s">
        <v>491</v>
      </c>
      <c r="G2602" s="20" t="s">
        <v>16346</v>
      </c>
      <c r="H2602" s="20" t="s">
        <v>15216</v>
      </c>
      <c r="I2602" s="20" t="s">
        <v>21581</v>
      </c>
      <c r="J2602" s="20" t="s">
        <v>101</v>
      </c>
      <c r="K2602" s="20" t="s">
        <v>14866</v>
      </c>
      <c r="L2602" s="20"/>
      <c r="M2602" s="20" t="s">
        <v>16962</v>
      </c>
      <c r="N2602" s="20" t="s">
        <v>14698</v>
      </c>
      <c r="O2602" s="20" t="s">
        <v>14761</v>
      </c>
      <c r="P2602" s="20" t="s">
        <v>19831</v>
      </c>
      <c r="Q2602" s="20"/>
      <c r="R2602" s="20"/>
      <c r="S2602" s="20" t="s">
        <v>21567</v>
      </c>
      <c r="T2602" s="20" t="s">
        <v>14709</v>
      </c>
      <c r="U2602" s="20" t="s">
        <v>15993</v>
      </c>
      <c r="V2602" s="20" t="s">
        <v>15669</v>
      </c>
      <c r="W2602" s="20"/>
      <c r="X2602" s="20"/>
      <c r="Y2602" s="20" t="s">
        <v>69</v>
      </c>
      <c r="Z2602" s="20"/>
      <c r="AA2602" s="20" t="s">
        <v>14883</v>
      </c>
      <c r="AB2602" s="20" t="s">
        <v>69</v>
      </c>
      <c r="AC2602" s="20" t="s">
        <v>68</v>
      </c>
      <c r="AD2602" s="20" t="s">
        <v>68</v>
      </c>
      <c r="AE2602" s="20" t="s">
        <v>21568</v>
      </c>
      <c r="AF2602" s="20" t="s">
        <v>68</v>
      </c>
      <c r="AG2602" s="20" t="s">
        <v>21582</v>
      </c>
      <c r="AH2602" s="20"/>
      <c r="AI2602" s="20" t="s">
        <v>14887</v>
      </c>
      <c r="AJ2602" s="20"/>
      <c r="AK2602" s="20" t="s">
        <v>14238</v>
      </c>
      <c r="AL2602" s="20"/>
      <c r="AM2602" s="20" t="s">
        <v>16313</v>
      </c>
      <c r="AN2602" s="20" t="s">
        <v>105</v>
      </c>
      <c r="AO2602" s="20"/>
    </row>
    <row r="2603" spans="1:41" x14ac:dyDescent="0.2">
      <c r="A2603" s="20" t="s">
        <v>10961</v>
      </c>
      <c r="B2603" s="20" t="s">
        <v>21580</v>
      </c>
      <c r="C2603" s="20" t="s">
        <v>18004</v>
      </c>
      <c r="D2603" s="20" t="s">
        <v>445</v>
      </c>
      <c r="E2603" s="20" t="s">
        <v>10963</v>
      </c>
      <c r="F2603" s="20" t="s">
        <v>491</v>
      </c>
      <c r="G2603" s="20" t="s">
        <v>16346</v>
      </c>
      <c r="H2603" s="20" t="s">
        <v>15216</v>
      </c>
      <c r="I2603" s="20" t="s">
        <v>21581</v>
      </c>
      <c r="J2603" s="20" t="s">
        <v>101</v>
      </c>
      <c r="K2603" s="20" t="s">
        <v>14866</v>
      </c>
      <c r="L2603" s="20"/>
      <c r="M2603" s="20" t="s">
        <v>16962</v>
      </c>
      <c r="N2603" s="20" t="s">
        <v>14698</v>
      </c>
      <c r="O2603" s="20" t="s">
        <v>14761</v>
      </c>
      <c r="P2603" s="20" t="s">
        <v>19831</v>
      </c>
      <c r="Q2603" s="20"/>
      <c r="R2603" s="20"/>
      <c r="S2603" s="20" t="s">
        <v>21567</v>
      </c>
      <c r="T2603" s="20" t="s">
        <v>14704</v>
      </c>
      <c r="U2603" s="20" t="s">
        <v>14914</v>
      </c>
      <c r="V2603" s="20" t="s">
        <v>15196</v>
      </c>
      <c r="W2603" s="20"/>
      <c r="X2603" s="20"/>
      <c r="Y2603" s="20" t="s">
        <v>69</v>
      </c>
      <c r="Z2603" s="20"/>
      <c r="AA2603" s="20" t="s">
        <v>14883</v>
      </c>
      <c r="AB2603" s="20" t="s">
        <v>69</v>
      </c>
      <c r="AC2603" s="20" t="s">
        <v>68</v>
      </c>
      <c r="AD2603" s="20" t="s">
        <v>68</v>
      </c>
      <c r="AE2603" s="20" t="s">
        <v>21568</v>
      </c>
      <c r="AF2603" s="20" t="s">
        <v>68</v>
      </c>
      <c r="AG2603" s="20" t="s">
        <v>21582</v>
      </c>
      <c r="AH2603" s="20"/>
      <c r="AI2603" s="20" t="s">
        <v>14887</v>
      </c>
      <c r="AJ2603" s="20"/>
      <c r="AK2603" s="20" t="s">
        <v>14238</v>
      </c>
      <c r="AL2603" s="20"/>
      <c r="AM2603" s="20" t="s">
        <v>16313</v>
      </c>
      <c r="AN2603" s="20" t="s">
        <v>105</v>
      </c>
      <c r="AO2603" s="20"/>
    </row>
    <row r="2604" spans="1:41" x14ac:dyDescent="0.2">
      <c r="A2604" s="20" t="s">
        <v>10961</v>
      </c>
      <c r="B2604" s="20" t="s">
        <v>21583</v>
      </c>
      <c r="C2604" s="20" t="s">
        <v>18004</v>
      </c>
      <c r="D2604" s="20" t="s">
        <v>445</v>
      </c>
      <c r="E2604" s="20" t="s">
        <v>10963</v>
      </c>
      <c r="F2604" s="20" t="s">
        <v>491</v>
      </c>
      <c r="G2604" s="20" t="s">
        <v>16346</v>
      </c>
      <c r="H2604" s="20" t="s">
        <v>15216</v>
      </c>
      <c r="I2604" s="20" t="s">
        <v>21584</v>
      </c>
      <c r="J2604" s="20" t="s">
        <v>101</v>
      </c>
      <c r="K2604" s="20" t="s">
        <v>14866</v>
      </c>
      <c r="L2604" s="20"/>
      <c r="M2604" s="20" t="s">
        <v>16962</v>
      </c>
      <c r="N2604" s="20" t="s">
        <v>14698</v>
      </c>
      <c r="O2604" s="20" t="s">
        <v>14761</v>
      </c>
      <c r="P2604" s="20" t="s">
        <v>19831</v>
      </c>
      <c r="Q2604" s="20"/>
      <c r="R2604" s="20"/>
      <c r="S2604" s="20" t="s">
        <v>21567</v>
      </c>
      <c r="T2604" s="20" t="s">
        <v>14709</v>
      </c>
      <c r="U2604" s="20" t="s">
        <v>15993</v>
      </c>
      <c r="V2604" s="20" t="s">
        <v>15669</v>
      </c>
      <c r="W2604" s="20"/>
      <c r="X2604" s="20"/>
      <c r="Y2604" s="20" t="s">
        <v>69</v>
      </c>
      <c r="Z2604" s="20"/>
      <c r="AA2604" s="20" t="s">
        <v>14883</v>
      </c>
      <c r="AB2604" s="20" t="s">
        <v>69</v>
      </c>
      <c r="AC2604" s="20" t="s">
        <v>68</v>
      </c>
      <c r="AD2604" s="20" t="s">
        <v>68</v>
      </c>
      <c r="AE2604" s="20" t="s">
        <v>21568</v>
      </c>
      <c r="AF2604" s="20" t="s">
        <v>68</v>
      </c>
      <c r="AG2604" s="20" t="s">
        <v>21585</v>
      </c>
      <c r="AH2604" s="20"/>
      <c r="AI2604" s="20" t="s">
        <v>14887</v>
      </c>
      <c r="AJ2604" s="20"/>
      <c r="AK2604" s="20" t="s">
        <v>14238</v>
      </c>
      <c r="AL2604" s="20"/>
      <c r="AM2604" s="20" t="s">
        <v>16313</v>
      </c>
      <c r="AN2604" s="20" t="s">
        <v>105</v>
      </c>
      <c r="AO2604" s="20"/>
    </row>
    <row r="2605" spans="1:41" x14ac:dyDescent="0.2">
      <c r="A2605" s="20" t="s">
        <v>10961</v>
      </c>
      <c r="B2605" s="20" t="s">
        <v>21583</v>
      </c>
      <c r="C2605" s="20" t="s">
        <v>18004</v>
      </c>
      <c r="D2605" s="20" t="s">
        <v>445</v>
      </c>
      <c r="E2605" s="20" t="s">
        <v>10963</v>
      </c>
      <c r="F2605" s="20" t="s">
        <v>491</v>
      </c>
      <c r="G2605" s="20" t="s">
        <v>16346</v>
      </c>
      <c r="H2605" s="20" t="s">
        <v>15216</v>
      </c>
      <c r="I2605" s="20" t="s">
        <v>21584</v>
      </c>
      <c r="J2605" s="20" t="s">
        <v>101</v>
      </c>
      <c r="K2605" s="20" t="s">
        <v>14866</v>
      </c>
      <c r="L2605" s="20"/>
      <c r="M2605" s="20" t="s">
        <v>16962</v>
      </c>
      <c r="N2605" s="20" t="s">
        <v>14698</v>
      </c>
      <c r="O2605" s="20" t="s">
        <v>14761</v>
      </c>
      <c r="P2605" s="20" t="s">
        <v>19831</v>
      </c>
      <c r="Q2605" s="20"/>
      <c r="R2605" s="20"/>
      <c r="S2605" s="20" t="s">
        <v>21567</v>
      </c>
      <c r="T2605" s="20" t="s">
        <v>14704</v>
      </c>
      <c r="U2605" s="20" t="s">
        <v>14914</v>
      </c>
      <c r="V2605" s="20" t="s">
        <v>15078</v>
      </c>
      <c r="W2605" s="20"/>
      <c r="X2605" s="20"/>
      <c r="Y2605" s="20" t="s">
        <v>69</v>
      </c>
      <c r="Z2605" s="20"/>
      <c r="AA2605" s="20" t="s">
        <v>14883</v>
      </c>
      <c r="AB2605" s="20" t="s">
        <v>69</v>
      </c>
      <c r="AC2605" s="20" t="s">
        <v>68</v>
      </c>
      <c r="AD2605" s="20" t="s">
        <v>68</v>
      </c>
      <c r="AE2605" s="20" t="s">
        <v>21568</v>
      </c>
      <c r="AF2605" s="20" t="s">
        <v>68</v>
      </c>
      <c r="AG2605" s="20" t="s">
        <v>21585</v>
      </c>
      <c r="AH2605" s="20"/>
      <c r="AI2605" s="20" t="s">
        <v>14887</v>
      </c>
      <c r="AJ2605" s="20"/>
      <c r="AK2605" s="20" t="s">
        <v>14238</v>
      </c>
      <c r="AL2605" s="20"/>
      <c r="AM2605" s="20" t="s">
        <v>16313</v>
      </c>
      <c r="AN2605" s="20" t="s">
        <v>105</v>
      </c>
      <c r="AO2605" s="20"/>
    </row>
    <row r="2606" spans="1:41" x14ac:dyDescent="0.2">
      <c r="A2606" s="20" t="s">
        <v>10961</v>
      </c>
      <c r="B2606" s="20" t="s">
        <v>21586</v>
      </c>
      <c r="C2606" s="20" t="s">
        <v>18004</v>
      </c>
      <c r="D2606" s="20" t="s">
        <v>445</v>
      </c>
      <c r="E2606" s="20" t="s">
        <v>10963</v>
      </c>
      <c r="F2606" s="20" t="s">
        <v>491</v>
      </c>
      <c r="G2606" s="20" t="s">
        <v>16346</v>
      </c>
      <c r="H2606" s="20" t="s">
        <v>15216</v>
      </c>
      <c r="I2606" s="20" t="s">
        <v>21587</v>
      </c>
      <c r="J2606" s="20" t="s">
        <v>101</v>
      </c>
      <c r="K2606" s="20" t="s">
        <v>14866</v>
      </c>
      <c r="L2606" s="20"/>
      <c r="M2606" s="20" t="s">
        <v>16962</v>
      </c>
      <c r="N2606" s="20" t="s">
        <v>14698</v>
      </c>
      <c r="O2606" s="20" t="s">
        <v>14761</v>
      </c>
      <c r="P2606" s="20" t="s">
        <v>19831</v>
      </c>
      <c r="Q2606" s="20"/>
      <c r="R2606" s="20"/>
      <c r="S2606" s="20" t="s">
        <v>21567</v>
      </c>
      <c r="T2606" s="20" t="s">
        <v>14709</v>
      </c>
      <c r="U2606" s="20" t="s">
        <v>16628</v>
      </c>
      <c r="V2606" s="20" t="s">
        <v>16733</v>
      </c>
      <c r="W2606" s="20"/>
      <c r="X2606" s="20"/>
      <c r="Y2606" s="20" t="s">
        <v>69</v>
      </c>
      <c r="Z2606" s="20"/>
      <c r="AA2606" s="20" t="s">
        <v>14883</v>
      </c>
      <c r="AB2606" s="20" t="s">
        <v>69</v>
      </c>
      <c r="AC2606" s="20" t="s">
        <v>68</v>
      </c>
      <c r="AD2606" s="20" t="s">
        <v>68</v>
      </c>
      <c r="AE2606" s="20" t="s">
        <v>21568</v>
      </c>
      <c r="AF2606" s="20" t="s">
        <v>68</v>
      </c>
      <c r="AG2606" s="20" t="s">
        <v>21588</v>
      </c>
      <c r="AH2606" s="20"/>
      <c r="AI2606" s="20" t="s">
        <v>14887</v>
      </c>
      <c r="AJ2606" s="20"/>
      <c r="AK2606" s="20" t="s">
        <v>14238</v>
      </c>
      <c r="AL2606" s="20"/>
      <c r="AM2606" s="20" t="s">
        <v>16313</v>
      </c>
      <c r="AN2606" s="20" t="s">
        <v>105</v>
      </c>
      <c r="AO2606" s="20"/>
    </row>
    <row r="2607" spans="1:41" x14ac:dyDescent="0.2">
      <c r="A2607" s="20" t="s">
        <v>10961</v>
      </c>
      <c r="B2607" s="20" t="s">
        <v>21586</v>
      </c>
      <c r="C2607" s="20" t="s">
        <v>18004</v>
      </c>
      <c r="D2607" s="20" t="s">
        <v>445</v>
      </c>
      <c r="E2607" s="20" t="s">
        <v>10963</v>
      </c>
      <c r="F2607" s="20" t="s">
        <v>491</v>
      </c>
      <c r="G2607" s="20" t="s">
        <v>16346</v>
      </c>
      <c r="H2607" s="20" t="s">
        <v>15216</v>
      </c>
      <c r="I2607" s="20" t="s">
        <v>21587</v>
      </c>
      <c r="J2607" s="20" t="s">
        <v>101</v>
      </c>
      <c r="K2607" s="20" t="s">
        <v>14866</v>
      </c>
      <c r="L2607" s="20"/>
      <c r="M2607" s="20" t="s">
        <v>16962</v>
      </c>
      <c r="N2607" s="20" t="s">
        <v>14698</v>
      </c>
      <c r="O2607" s="20" t="s">
        <v>14761</v>
      </c>
      <c r="P2607" s="20" t="s">
        <v>19831</v>
      </c>
      <c r="Q2607" s="20"/>
      <c r="R2607" s="20"/>
      <c r="S2607" s="20" t="s">
        <v>21567</v>
      </c>
      <c r="T2607" s="20" t="s">
        <v>14704</v>
      </c>
      <c r="U2607" s="20" t="s">
        <v>14705</v>
      </c>
      <c r="V2607" s="20" t="s">
        <v>14791</v>
      </c>
      <c r="W2607" s="20"/>
      <c r="X2607" s="20"/>
      <c r="Y2607" s="20" t="s">
        <v>69</v>
      </c>
      <c r="Z2607" s="20"/>
      <c r="AA2607" s="20" t="s">
        <v>14883</v>
      </c>
      <c r="AB2607" s="20" t="s">
        <v>69</v>
      </c>
      <c r="AC2607" s="20" t="s">
        <v>68</v>
      </c>
      <c r="AD2607" s="20" t="s">
        <v>68</v>
      </c>
      <c r="AE2607" s="20" t="s">
        <v>21568</v>
      </c>
      <c r="AF2607" s="20" t="s">
        <v>68</v>
      </c>
      <c r="AG2607" s="20" t="s">
        <v>21588</v>
      </c>
      <c r="AH2607" s="20"/>
      <c r="AI2607" s="20" t="s">
        <v>14887</v>
      </c>
      <c r="AJ2607" s="20"/>
      <c r="AK2607" s="20" t="s">
        <v>14238</v>
      </c>
      <c r="AL2607" s="20"/>
      <c r="AM2607" s="20" t="s">
        <v>16313</v>
      </c>
      <c r="AN2607" s="20" t="s">
        <v>105</v>
      </c>
      <c r="AO2607" s="20"/>
    </row>
    <row r="2608" spans="1:41" x14ac:dyDescent="0.2">
      <c r="A2608" s="20" t="s">
        <v>10961</v>
      </c>
      <c r="B2608" s="20" t="s">
        <v>21589</v>
      </c>
      <c r="C2608" s="20" t="s">
        <v>18004</v>
      </c>
      <c r="D2608" s="20" t="s">
        <v>445</v>
      </c>
      <c r="E2608" s="20" t="s">
        <v>10963</v>
      </c>
      <c r="F2608" s="20" t="s">
        <v>491</v>
      </c>
      <c r="G2608" s="20" t="s">
        <v>16346</v>
      </c>
      <c r="H2608" s="20" t="s">
        <v>15216</v>
      </c>
      <c r="I2608" s="20" t="s">
        <v>21590</v>
      </c>
      <c r="J2608" s="20" t="s">
        <v>101</v>
      </c>
      <c r="K2608" s="20" t="s">
        <v>14866</v>
      </c>
      <c r="L2608" s="20"/>
      <c r="M2608" s="20" t="s">
        <v>16962</v>
      </c>
      <c r="N2608" s="20" t="s">
        <v>14698</v>
      </c>
      <c r="O2608" s="20" t="s">
        <v>14761</v>
      </c>
      <c r="P2608" s="20" t="s">
        <v>19831</v>
      </c>
      <c r="Q2608" s="20"/>
      <c r="R2608" s="20"/>
      <c r="S2608" s="20" t="s">
        <v>21567</v>
      </c>
      <c r="T2608" s="20" t="s">
        <v>14709</v>
      </c>
      <c r="U2608" s="20" t="s">
        <v>21591</v>
      </c>
      <c r="V2608" s="20" t="s">
        <v>15117</v>
      </c>
      <c r="W2608" s="20"/>
      <c r="X2608" s="20"/>
      <c r="Y2608" s="20" t="s">
        <v>69</v>
      </c>
      <c r="Z2608" s="20"/>
      <c r="AA2608" s="20" t="s">
        <v>14883</v>
      </c>
      <c r="AB2608" s="20" t="s">
        <v>69</v>
      </c>
      <c r="AC2608" s="20" t="s">
        <v>68</v>
      </c>
      <c r="AD2608" s="20" t="s">
        <v>68</v>
      </c>
      <c r="AE2608" s="20" t="s">
        <v>21568</v>
      </c>
      <c r="AF2608" s="20" t="s">
        <v>68</v>
      </c>
      <c r="AG2608" s="20" t="s">
        <v>21592</v>
      </c>
      <c r="AH2608" s="20"/>
      <c r="AI2608" s="20" t="s">
        <v>14887</v>
      </c>
      <c r="AJ2608" s="20"/>
      <c r="AK2608" s="20" t="s">
        <v>14238</v>
      </c>
      <c r="AL2608" s="20"/>
      <c r="AM2608" s="20" t="s">
        <v>16313</v>
      </c>
      <c r="AN2608" s="20" t="s">
        <v>105</v>
      </c>
      <c r="AO2608" s="20"/>
    </row>
    <row r="2609" spans="1:41" x14ac:dyDescent="0.2">
      <c r="A2609" s="20" t="s">
        <v>10961</v>
      </c>
      <c r="B2609" s="20" t="s">
        <v>21589</v>
      </c>
      <c r="C2609" s="20" t="s">
        <v>18004</v>
      </c>
      <c r="D2609" s="20" t="s">
        <v>445</v>
      </c>
      <c r="E2609" s="20" t="s">
        <v>10963</v>
      </c>
      <c r="F2609" s="20" t="s">
        <v>491</v>
      </c>
      <c r="G2609" s="20" t="s">
        <v>16346</v>
      </c>
      <c r="H2609" s="20" t="s">
        <v>15216</v>
      </c>
      <c r="I2609" s="20" t="s">
        <v>21590</v>
      </c>
      <c r="J2609" s="20" t="s">
        <v>101</v>
      </c>
      <c r="K2609" s="20" t="s">
        <v>14866</v>
      </c>
      <c r="L2609" s="20"/>
      <c r="M2609" s="20" t="s">
        <v>16962</v>
      </c>
      <c r="N2609" s="20" t="s">
        <v>14698</v>
      </c>
      <c r="O2609" s="20" t="s">
        <v>14761</v>
      </c>
      <c r="P2609" s="20" t="s">
        <v>19831</v>
      </c>
      <c r="Q2609" s="20"/>
      <c r="R2609" s="20"/>
      <c r="S2609" s="20" t="s">
        <v>21567</v>
      </c>
      <c r="T2609" s="20" t="s">
        <v>14704</v>
      </c>
      <c r="U2609" s="20" t="s">
        <v>14763</v>
      </c>
      <c r="V2609" s="20" t="s">
        <v>14763</v>
      </c>
      <c r="W2609" s="20"/>
      <c r="X2609" s="20"/>
      <c r="Y2609" s="20" t="s">
        <v>69</v>
      </c>
      <c r="Z2609" s="20"/>
      <c r="AA2609" s="20" t="s">
        <v>14883</v>
      </c>
      <c r="AB2609" s="20" t="s">
        <v>69</v>
      </c>
      <c r="AC2609" s="20" t="s">
        <v>68</v>
      </c>
      <c r="AD2609" s="20" t="s">
        <v>68</v>
      </c>
      <c r="AE2609" s="20" t="s">
        <v>21568</v>
      </c>
      <c r="AF2609" s="20" t="s">
        <v>68</v>
      </c>
      <c r="AG2609" s="20" t="s">
        <v>21592</v>
      </c>
      <c r="AH2609" s="20"/>
      <c r="AI2609" s="20" t="s">
        <v>14887</v>
      </c>
      <c r="AJ2609" s="20"/>
      <c r="AK2609" s="20" t="s">
        <v>14238</v>
      </c>
      <c r="AL2609" s="20"/>
      <c r="AM2609" s="20" t="s">
        <v>16313</v>
      </c>
      <c r="AN2609" s="20" t="s">
        <v>105</v>
      </c>
      <c r="AO2609" s="20"/>
    </row>
    <row r="2610" spans="1:41" x14ac:dyDescent="0.2">
      <c r="A2610" s="20" t="s">
        <v>10961</v>
      </c>
      <c r="B2610" s="20" t="s">
        <v>21593</v>
      </c>
      <c r="C2610" s="20" t="s">
        <v>18004</v>
      </c>
      <c r="D2610" s="20" t="s">
        <v>445</v>
      </c>
      <c r="E2610" s="20" t="s">
        <v>10963</v>
      </c>
      <c r="F2610" s="20" t="s">
        <v>491</v>
      </c>
      <c r="G2610" s="20" t="s">
        <v>16346</v>
      </c>
      <c r="H2610" s="20" t="s">
        <v>15216</v>
      </c>
      <c r="I2610" s="20" t="s">
        <v>21594</v>
      </c>
      <c r="J2610" s="20" t="s">
        <v>101</v>
      </c>
      <c r="K2610" s="20" t="s">
        <v>14866</v>
      </c>
      <c r="L2610" s="20"/>
      <c r="M2610" s="20" t="s">
        <v>16962</v>
      </c>
      <c r="N2610" s="20" t="s">
        <v>14698</v>
      </c>
      <c r="O2610" s="20" t="s">
        <v>14761</v>
      </c>
      <c r="P2610" s="20" t="s">
        <v>19831</v>
      </c>
      <c r="Q2610" s="20"/>
      <c r="R2610" s="20"/>
      <c r="S2610" s="20" t="s">
        <v>21567</v>
      </c>
      <c r="T2610" s="20" t="s">
        <v>14709</v>
      </c>
      <c r="U2610" s="20" t="s">
        <v>15659</v>
      </c>
      <c r="V2610" s="20" t="s">
        <v>15845</v>
      </c>
      <c r="W2610" s="20"/>
      <c r="X2610" s="20"/>
      <c r="Y2610" s="20" t="s">
        <v>69</v>
      </c>
      <c r="Z2610" s="20"/>
      <c r="AA2610" s="20" t="s">
        <v>14883</v>
      </c>
      <c r="AB2610" s="20" t="s">
        <v>69</v>
      </c>
      <c r="AC2610" s="20" t="s">
        <v>68</v>
      </c>
      <c r="AD2610" s="20" t="s">
        <v>68</v>
      </c>
      <c r="AE2610" s="20" t="s">
        <v>21568</v>
      </c>
      <c r="AF2610" s="20" t="s">
        <v>68</v>
      </c>
      <c r="AG2610" s="20" t="s">
        <v>21595</v>
      </c>
      <c r="AH2610" s="20"/>
      <c r="AI2610" s="20" t="s">
        <v>14887</v>
      </c>
      <c r="AJ2610" s="20"/>
      <c r="AK2610" s="20" t="s">
        <v>14238</v>
      </c>
      <c r="AL2610" s="20"/>
      <c r="AM2610" s="20" t="s">
        <v>16313</v>
      </c>
      <c r="AN2610" s="20" t="s">
        <v>105</v>
      </c>
      <c r="AO2610" s="20"/>
    </row>
    <row r="2611" spans="1:41" x14ac:dyDescent="0.2">
      <c r="A2611" s="20" t="s">
        <v>10961</v>
      </c>
      <c r="B2611" s="20" t="s">
        <v>21593</v>
      </c>
      <c r="C2611" s="20" t="s">
        <v>18004</v>
      </c>
      <c r="D2611" s="20" t="s">
        <v>445</v>
      </c>
      <c r="E2611" s="20" t="s">
        <v>10963</v>
      </c>
      <c r="F2611" s="20" t="s">
        <v>491</v>
      </c>
      <c r="G2611" s="20" t="s">
        <v>16346</v>
      </c>
      <c r="H2611" s="20" t="s">
        <v>15216</v>
      </c>
      <c r="I2611" s="20" t="s">
        <v>21594</v>
      </c>
      <c r="J2611" s="20" t="s">
        <v>101</v>
      </c>
      <c r="K2611" s="20" t="s">
        <v>14866</v>
      </c>
      <c r="L2611" s="20"/>
      <c r="M2611" s="20" t="s">
        <v>16962</v>
      </c>
      <c r="N2611" s="20" t="s">
        <v>14698</v>
      </c>
      <c r="O2611" s="20" t="s">
        <v>14761</v>
      </c>
      <c r="P2611" s="20" t="s">
        <v>19831</v>
      </c>
      <c r="Q2611" s="20"/>
      <c r="R2611" s="20"/>
      <c r="S2611" s="20" t="s">
        <v>21567</v>
      </c>
      <c r="T2611" s="20" t="s">
        <v>14704</v>
      </c>
      <c r="U2611" s="20" t="s">
        <v>16799</v>
      </c>
      <c r="V2611" s="20" t="s">
        <v>14951</v>
      </c>
      <c r="W2611" s="20"/>
      <c r="X2611" s="20"/>
      <c r="Y2611" s="20" t="s">
        <v>69</v>
      </c>
      <c r="Z2611" s="20"/>
      <c r="AA2611" s="20" t="s">
        <v>14883</v>
      </c>
      <c r="AB2611" s="20" t="s">
        <v>69</v>
      </c>
      <c r="AC2611" s="20" t="s">
        <v>68</v>
      </c>
      <c r="AD2611" s="20" t="s">
        <v>68</v>
      </c>
      <c r="AE2611" s="20" t="s">
        <v>21568</v>
      </c>
      <c r="AF2611" s="20" t="s">
        <v>68</v>
      </c>
      <c r="AG2611" s="20" t="s">
        <v>21595</v>
      </c>
      <c r="AH2611" s="20"/>
      <c r="AI2611" s="20" t="s">
        <v>14887</v>
      </c>
      <c r="AJ2611" s="20"/>
      <c r="AK2611" s="20" t="s">
        <v>14238</v>
      </c>
      <c r="AL2611" s="20"/>
      <c r="AM2611" s="20" t="s">
        <v>16313</v>
      </c>
      <c r="AN2611" s="20" t="s">
        <v>105</v>
      </c>
      <c r="AO2611" s="20"/>
    </row>
    <row r="2612" spans="1:41" x14ac:dyDescent="0.2">
      <c r="A2612" s="20" t="s">
        <v>10961</v>
      </c>
      <c r="B2612" s="20" t="s">
        <v>21596</v>
      </c>
      <c r="C2612" s="20" t="s">
        <v>18004</v>
      </c>
      <c r="D2612" s="20" t="s">
        <v>445</v>
      </c>
      <c r="E2612" s="20" t="s">
        <v>10963</v>
      </c>
      <c r="F2612" s="20" t="s">
        <v>491</v>
      </c>
      <c r="G2612" s="20" t="s">
        <v>16346</v>
      </c>
      <c r="H2612" s="20" t="s">
        <v>15216</v>
      </c>
      <c r="I2612" s="20" t="s">
        <v>21597</v>
      </c>
      <c r="J2612" s="20" t="s">
        <v>101</v>
      </c>
      <c r="K2612" s="20" t="s">
        <v>14866</v>
      </c>
      <c r="L2612" s="20"/>
      <c r="M2612" s="20" t="s">
        <v>16962</v>
      </c>
      <c r="N2612" s="20" t="s">
        <v>14698</v>
      </c>
      <c r="O2612" s="20" t="s">
        <v>14761</v>
      </c>
      <c r="P2612" s="20" t="s">
        <v>19831</v>
      </c>
      <c r="Q2612" s="20"/>
      <c r="R2612" s="20"/>
      <c r="S2612" s="20" t="s">
        <v>21567</v>
      </c>
      <c r="T2612" s="20" t="s">
        <v>14709</v>
      </c>
      <c r="U2612" s="20" t="s">
        <v>15479</v>
      </c>
      <c r="V2612" s="20" t="s">
        <v>18145</v>
      </c>
      <c r="W2612" s="20"/>
      <c r="X2612" s="20"/>
      <c r="Y2612" s="20" t="s">
        <v>69</v>
      </c>
      <c r="Z2612" s="20"/>
      <c r="AA2612" s="20" t="s">
        <v>14883</v>
      </c>
      <c r="AB2612" s="20" t="s">
        <v>69</v>
      </c>
      <c r="AC2612" s="20" t="s">
        <v>68</v>
      </c>
      <c r="AD2612" s="20" t="s">
        <v>68</v>
      </c>
      <c r="AE2612" s="20" t="s">
        <v>21568</v>
      </c>
      <c r="AF2612" s="20" t="s">
        <v>68</v>
      </c>
      <c r="AG2612" s="20" t="s">
        <v>21598</v>
      </c>
      <c r="AH2612" s="20"/>
      <c r="AI2612" s="20" t="s">
        <v>14887</v>
      </c>
      <c r="AJ2612" s="20"/>
      <c r="AK2612" s="20" t="s">
        <v>14238</v>
      </c>
      <c r="AL2612" s="20"/>
      <c r="AM2612" s="20" t="s">
        <v>16313</v>
      </c>
      <c r="AN2612" s="20" t="s">
        <v>105</v>
      </c>
      <c r="AO2612" s="20"/>
    </row>
    <row r="2613" spans="1:41" x14ac:dyDescent="0.2">
      <c r="A2613" s="20" t="s">
        <v>10961</v>
      </c>
      <c r="B2613" s="20" t="s">
        <v>21596</v>
      </c>
      <c r="C2613" s="20" t="s">
        <v>18004</v>
      </c>
      <c r="D2613" s="20" t="s">
        <v>445</v>
      </c>
      <c r="E2613" s="20" t="s">
        <v>10963</v>
      </c>
      <c r="F2613" s="20" t="s">
        <v>491</v>
      </c>
      <c r="G2613" s="20" t="s">
        <v>16346</v>
      </c>
      <c r="H2613" s="20" t="s">
        <v>15216</v>
      </c>
      <c r="I2613" s="20" t="s">
        <v>21597</v>
      </c>
      <c r="J2613" s="20" t="s">
        <v>101</v>
      </c>
      <c r="K2613" s="20" t="s">
        <v>14866</v>
      </c>
      <c r="L2613" s="20"/>
      <c r="M2613" s="20" t="s">
        <v>16962</v>
      </c>
      <c r="N2613" s="20" t="s">
        <v>14698</v>
      </c>
      <c r="O2613" s="20" t="s">
        <v>14761</v>
      </c>
      <c r="P2613" s="20" t="s">
        <v>19831</v>
      </c>
      <c r="Q2613" s="20"/>
      <c r="R2613" s="20"/>
      <c r="S2613" s="20" t="s">
        <v>21567</v>
      </c>
      <c r="T2613" s="20" t="s">
        <v>14704</v>
      </c>
      <c r="U2613" s="20" t="s">
        <v>14238</v>
      </c>
      <c r="V2613" s="20" t="s">
        <v>14238</v>
      </c>
      <c r="W2613" s="20"/>
      <c r="X2613" s="20"/>
      <c r="Y2613" s="20" t="s">
        <v>69</v>
      </c>
      <c r="Z2613" s="20"/>
      <c r="AA2613" s="20" t="s">
        <v>14883</v>
      </c>
      <c r="AB2613" s="20" t="s">
        <v>69</v>
      </c>
      <c r="AC2613" s="20" t="s">
        <v>68</v>
      </c>
      <c r="AD2613" s="20" t="s">
        <v>68</v>
      </c>
      <c r="AE2613" s="20" t="s">
        <v>21568</v>
      </c>
      <c r="AF2613" s="20" t="s">
        <v>68</v>
      </c>
      <c r="AG2613" s="20" t="s">
        <v>21598</v>
      </c>
      <c r="AH2613" s="20"/>
      <c r="AI2613" s="20" t="s">
        <v>14887</v>
      </c>
      <c r="AJ2613" s="20"/>
      <c r="AK2613" s="20" t="s">
        <v>14238</v>
      </c>
      <c r="AL2613" s="20"/>
      <c r="AM2613" s="20" t="s">
        <v>16313</v>
      </c>
      <c r="AN2613" s="20" t="s">
        <v>105</v>
      </c>
      <c r="AO2613" s="20"/>
    </row>
    <row r="2614" spans="1:41" x14ac:dyDescent="0.2">
      <c r="A2614" s="20" t="s">
        <v>10491</v>
      </c>
      <c r="B2614" s="20" t="s">
        <v>21599</v>
      </c>
      <c r="C2614" s="20" t="s">
        <v>21600</v>
      </c>
      <c r="D2614" s="20" t="s">
        <v>419</v>
      </c>
      <c r="E2614" s="20" t="s">
        <v>10493</v>
      </c>
      <c r="F2614" s="20" t="s">
        <v>410</v>
      </c>
      <c r="G2614" s="20" t="s">
        <v>183</v>
      </c>
      <c r="H2614" s="20" t="s">
        <v>14694</v>
      </c>
      <c r="I2614" s="20" t="s">
        <v>21601</v>
      </c>
      <c r="J2614" s="20" t="s">
        <v>101</v>
      </c>
      <c r="K2614" s="20" t="s">
        <v>14696</v>
      </c>
      <c r="L2614" s="20" t="s">
        <v>21602</v>
      </c>
      <c r="M2614" s="20"/>
      <c r="N2614" s="20" t="s">
        <v>14786</v>
      </c>
      <c r="O2614" s="20" t="s">
        <v>14772</v>
      </c>
      <c r="P2614" s="20" t="s">
        <v>14787</v>
      </c>
      <c r="Q2614" s="20"/>
      <c r="R2614" s="20"/>
      <c r="S2614" s="20" t="s">
        <v>21603</v>
      </c>
      <c r="T2614" s="20" t="s">
        <v>14704</v>
      </c>
      <c r="U2614" s="20" t="s">
        <v>21604</v>
      </c>
      <c r="V2614" s="20" t="s">
        <v>21605</v>
      </c>
      <c r="W2614" s="20" t="s">
        <v>21606</v>
      </c>
      <c r="X2614" s="20" t="s">
        <v>21607</v>
      </c>
      <c r="Y2614" s="20" t="s">
        <v>69</v>
      </c>
      <c r="Z2614" s="20"/>
      <c r="AA2614" s="20" t="s">
        <v>21608</v>
      </c>
      <c r="AB2614" s="20" t="s">
        <v>69</v>
      </c>
      <c r="AC2614" s="20" t="s">
        <v>69</v>
      </c>
      <c r="AD2614" s="20" t="s">
        <v>69</v>
      </c>
      <c r="AE2614" s="20" t="s">
        <v>21609</v>
      </c>
      <c r="AF2614" s="20" t="s">
        <v>68</v>
      </c>
      <c r="AG2614" s="20" t="s">
        <v>21610</v>
      </c>
      <c r="AH2614" s="20"/>
      <c r="AI2614" s="20" t="s">
        <v>14875</v>
      </c>
      <c r="AJ2614" s="20" t="s">
        <v>14238</v>
      </c>
      <c r="AK2614" s="20" t="s">
        <v>14283</v>
      </c>
      <c r="AL2614" s="20"/>
      <c r="AM2614" s="20" t="s">
        <v>14910</v>
      </c>
      <c r="AN2614" s="20" t="s">
        <v>105</v>
      </c>
      <c r="AO2614" s="20"/>
    </row>
    <row r="2615" spans="1:41" x14ac:dyDescent="0.2">
      <c r="A2615" s="20" t="s">
        <v>10491</v>
      </c>
      <c r="B2615" s="20" t="s">
        <v>21599</v>
      </c>
      <c r="C2615" s="20" t="s">
        <v>21600</v>
      </c>
      <c r="D2615" s="20" t="s">
        <v>419</v>
      </c>
      <c r="E2615" s="20" t="s">
        <v>10493</v>
      </c>
      <c r="F2615" s="20" t="s">
        <v>410</v>
      </c>
      <c r="G2615" s="20" t="s">
        <v>183</v>
      </c>
      <c r="H2615" s="20" t="s">
        <v>14694</v>
      </c>
      <c r="I2615" s="20" t="s">
        <v>21601</v>
      </c>
      <c r="J2615" s="20" t="s">
        <v>101</v>
      </c>
      <c r="K2615" s="20" t="s">
        <v>14696</v>
      </c>
      <c r="L2615" s="20"/>
      <c r="M2615" s="20"/>
      <c r="N2615" s="20" t="s">
        <v>14786</v>
      </c>
      <c r="O2615" s="20" t="s">
        <v>14772</v>
      </c>
      <c r="P2615" s="20" t="s">
        <v>14787</v>
      </c>
      <c r="Q2615" s="20"/>
      <c r="R2615" s="20"/>
      <c r="S2615" s="20" t="s">
        <v>21611</v>
      </c>
      <c r="T2615" s="20" t="s">
        <v>14704</v>
      </c>
      <c r="U2615" s="20" t="s">
        <v>21612</v>
      </c>
      <c r="V2615" s="20" t="s">
        <v>21613</v>
      </c>
      <c r="W2615" s="20" t="s">
        <v>21614</v>
      </c>
      <c r="X2615" s="20" t="s">
        <v>21615</v>
      </c>
      <c r="Y2615" s="20" t="s">
        <v>69</v>
      </c>
      <c r="Z2615" s="20"/>
      <c r="AA2615" s="20" t="s">
        <v>21608</v>
      </c>
      <c r="AB2615" s="20" t="s">
        <v>69</v>
      </c>
      <c r="AC2615" s="20" t="s">
        <v>69</v>
      </c>
      <c r="AD2615" s="20" t="s">
        <v>69</v>
      </c>
      <c r="AE2615" s="20" t="s">
        <v>21616</v>
      </c>
      <c r="AF2615" s="20" t="s">
        <v>69</v>
      </c>
      <c r="AG2615" s="20" t="s">
        <v>21617</v>
      </c>
      <c r="AH2615" s="20"/>
      <c r="AI2615" s="20" t="s">
        <v>14875</v>
      </c>
      <c r="AJ2615" s="20" t="s">
        <v>14238</v>
      </c>
      <c r="AK2615" s="20" t="s">
        <v>14223</v>
      </c>
      <c r="AL2615" s="20"/>
      <c r="AM2615" s="20" t="s">
        <v>14910</v>
      </c>
      <c r="AN2615" s="20" t="s">
        <v>105</v>
      </c>
      <c r="AO2615" s="20"/>
    </row>
    <row r="2616" spans="1:41" x14ac:dyDescent="0.2">
      <c r="A2616" s="20" t="s">
        <v>11141</v>
      </c>
      <c r="B2616" s="20" t="s">
        <v>21618</v>
      </c>
      <c r="C2616" s="20" t="s">
        <v>21619</v>
      </c>
      <c r="D2616" s="20" t="s">
        <v>445</v>
      </c>
      <c r="E2616" s="20" t="s">
        <v>11143</v>
      </c>
      <c r="F2616" s="20" t="s">
        <v>557</v>
      </c>
      <c r="G2616" s="20" t="s">
        <v>21620</v>
      </c>
      <c r="H2616" s="20" t="s">
        <v>110</v>
      </c>
      <c r="I2616" s="20" t="s">
        <v>21621</v>
      </c>
      <c r="J2616" s="20" t="s">
        <v>101</v>
      </c>
      <c r="K2616" s="20" t="s">
        <v>14866</v>
      </c>
      <c r="L2616" s="20" t="s">
        <v>14788</v>
      </c>
      <c r="M2616" s="20"/>
      <c r="N2616" s="20" t="s">
        <v>14698</v>
      </c>
      <c r="O2616" s="20" t="s">
        <v>14761</v>
      </c>
      <c r="P2616" s="20" t="s">
        <v>14787</v>
      </c>
      <c r="Q2616" s="20" t="s">
        <v>21622</v>
      </c>
      <c r="R2616" s="20" t="s">
        <v>21623</v>
      </c>
      <c r="S2616" s="20" t="s">
        <v>21624</v>
      </c>
      <c r="T2616" s="20" t="s">
        <v>14846</v>
      </c>
      <c r="U2616" s="20" t="s">
        <v>18670</v>
      </c>
      <c r="V2616" s="20" t="s">
        <v>21625</v>
      </c>
      <c r="W2616" s="20" t="s">
        <v>14870</v>
      </c>
      <c r="X2616" s="20" t="s">
        <v>19699</v>
      </c>
      <c r="Y2616" s="20" t="s">
        <v>69</v>
      </c>
      <c r="Z2616" s="20"/>
      <c r="AA2616" s="20" t="s">
        <v>21626</v>
      </c>
      <c r="AB2616" s="20" t="s">
        <v>68</v>
      </c>
      <c r="AC2616" s="20" t="s">
        <v>68</v>
      </c>
      <c r="AD2616" s="20" t="s">
        <v>69</v>
      </c>
      <c r="AE2616" s="20" t="s">
        <v>21627</v>
      </c>
      <c r="AF2616" s="20" t="s">
        <v>69</v>
      </c>
      <c r="AG2616" s="20" t="s">
        <v>21628</v>
      </c>
      <c r="AH2616" s="20"/>
      <c r="AI2616" s="20" t="s">
        <v>14875</v>
      </c>
      <c r="AJ2616" s="20" t="s">
        <v>14238</v>
      </c>
      <c r="AK2616" s="20" t="s">
        <v>14238</v>
      </c>
      <c r="AL2616" s="20" t="s">
        <v>14283</v>
      </c>
      <c r="AM2616" s="20" t="s">
        <v>16313</v>
      </c>
      <c r="AN2616" s="20" t="s">
        <v>105</v>
      </c>
      <c r="AO2616" s="20"/>
    </row>
    <row r="2617" spans="1:41" x14ac:dyDescent="0.2">
      <c r="A2617" s="20" t="s">
        <v>11141</v>
      </c>
      <c r="B2617" s="20" t="s">
        <v>21618</v>
      </c>
      <c r="C2617" s="20" t="s">
        <v>21619</v>
      </c>
      <c r="D2617" s="20" t="s">
        <v>445</v>
      </c>
      <c r="E2617" s="20" t="s">
        <v>11143</v>
      </c>
      <c r="F2617" s="20" t="s">
        <v>557</v>
      </c>
      <c r="G2617" s="20" t="s">
        <v>21620</v>
      </c>
      <c r="H2617" s="20" t="s">
        <v>110</v>
      </c>
      <c r="I2617" s="20" t="s">
        <v>21621</v>
      </c>
      <c r="J2617" s="20" t="s">
        <v>101</v>
      </c>
      <c r="K2617" s="20" t="s">
        <v>14866</v>
      </c>
      <c r="L2617" s="20" t="s">
        <v>17787</v>
      </c>
      <c r="M2617" s="20"/>
      <c r="N2617" s="20" t="s">
        <v>14698</v>
      </c>
      <c r="O2617" s="20" t="s">
        <v>14761</v>
      </c>
      <c r="P2617" s="20" t="s">
        <v>14787</v>
      </c>
      <c r="Q2617" s="20" t="s">
        <v>21622</v>
      </c>
      <c r="R2617" s="20" t="s">
        <v>21623</v>
      </c>
      <c r="S2617" s="20" t="s">
        <v>21624</v>
      </c>
      <c r="T2617" s="20" t="s">
        <v>14846</v>
      </c>
      <c r="U2617" s="20" t="s">
        <v>15256</v>
      </c>
      <c r="V2617" s="20" t="s">
        <v>21629</v>
      </c>
      <c r="W2617" s="20" t="s">
        <v>15776</v>
      </c>
      <c r="X2617" s="20" t="s">
        <v>15837</v>
      </c>
      <c r="Y2617" s="20" t="s">
        <v>69</v>
      </c>
      <c r="Z2617" s="20"/>
      <c r="AA2617" s="20" t="s">
        <v>21626</v>
      </c>
      <c r="AB2617" s="20" t="s">
        <v>68</v>
      </c>
      <c r="AC2617" s="20" t="s">
        <v>68</v>
      </c>
      <c r="AD2617" s="20" t="s">
        <v>69</v>
      </c>
      <c r="AE2617" s="20" t="s">
        <v>21627</v>
      </c>
      <c r="AF2617" s="20" t="s">
        <v>69</v>
      </c>
      <c r="AG2617" s="20" t="s">
        <v>21630</v>
      </c>
      <c r="AH2617" s="20"/>
      <c r="AI2617" s="20" t="s">
        <v>14875</v>
      </c>
      <c r="AJ2617" s="20" t="s">
        <v>14238</v>
      </c>
      <c r="AK2617" s="20" t="s">
        <v>14238</v>
      </c>
      <c r="AL2617" s="20" t="s">
        <v>14283</v>
      </c>
      <c r="AM2617" s="20" t="s">
        <v>16313</v>
      </c>
      <c r="AN2617" s="20" t="s">
        <v>105</v>
      </c>
      <c r="AO2617" s="20"/>
    </row>
    <row r="2618" spans="1:41" x14ac:dyDescent="0.2">
      <c r="A2618" s="20" t="s">
        <v>11141</v>
      </c>
      <c r="B2618" s="20" t="s">
        <v>21618</v>
      </c>
      <c r="C2618" s="20" t="s">
        <v>21619</v>
      </c>
      <c r="D2618" s="20" t="s">
        <v>445</v>
      </c>
      <c r="E2618" s="20" t="s">
        <v>11143</v>
      </c>
      <c r="F2618" s="20" t="s">
        <v>557</v>
      </c>
      <c r="G2618" s="20" t="s">
        <v>21620</v>
      </c>
      <c r="H2618" s="20" t="s">
        <v>110</v>
      </c>
      <c r="I2618" s="20" t="s">
        <v>21621</v>
      </c>
      <c r="J2618" s="20" t="s">
        <v>101</v>
      </c>
      <c r="K2618" s="20" t="s">
        <v>14866</v>
      </c>
      <c r="L2618" s="20" t="s">
        <v>14868</v>
      </c>
      <c r="M2618" s="20"/>
      <c r="N2618" s="20" t="s">
        <v>14698</v>
      </c>
      <c r="O2618" s="20" t="s">
        <v>14761</v>
      </c>
      <c r="P2618" s="20" t="s">
        <v>14787</v>
      </c>
      <c r="Q2618" s="20" t="s">
        <v>21622</v>
      </c>
      <c r="R2618" s="20" t="s">
        <v>21623</v>
      </c>
      <c r="S2618" s="20" t="s">
        <v>21624</v>
      </c>
      <c r="T2618" s="20" t="s">
        <v>14846</v>
      </c>
      <c r="U2618" s="20" t="s">
        <v>15170</v>
      </c>
      <c r="V2618" s="20" t="s">
        <v>17998</v>
      </c>
      <c r="W2618" s="20" t="s">
        <v>18628</v>
      </c>
      <c r="X2618" s="20" t="s">
        <v>15935</v>
      </c>
      <c r="Y2618" s="20" t="s">
        <v>69</v>
      </c>
      <c r="Z2618" s="20"/>
      <c r="AA2618" s="20" t="s">
        <v>21626</v>
      </c>
      <c r="AB2618" s="20" t="s">
        <v>68</v>
      </c>
      <c r="AC2618" s="20" t="s">
        <v>68</v>
      </c>
      <c r="AD2618" s="20" t="s">
        <v>69</v>
      </c>
      <c r="AE2618" s="20" t="s">
        <v>21627</v>
      </c>
      <c r="AF2618" s="20" t="s">
        <v>69</v>
      </c>
      <c r="AG2618" s="20" t="s">
        <v>21631</v>
      </c>
      <c r="AH2618" s="20"/>
      <c r="AI2618" s="20" t="s">
        <v>14875</v>
      </c>
      <c r="AJ2618" s="20" t="s">
        <v>14238</v>
      </c>
      <c r="AK2618" s="20" t="s">
        <v>14238</v>
      </c>
      <c r="AL2618" s="20" t="s">
        <v>14283</v>
      </c>
      <c r="AM2618" s="20" t="s">
        <v>16313</v>
      </c>
      <c r="AN2618" s="20" t="s">
        <v>105</v>
      </c>
      <c r="AO2618" s="20"/>
    </row>
    <row r="2619" spans="1:41" x14ac:dyDescent="0.2">
      <c r="A2619" s="20" t="s">
        <v>11141</v>
      </c>
      <c r="B2619" s="20" t="s">
        <v>21618</v>
      </c>
      <c r="C2619" s="20" t="s">
        <v>21619</v>
      </c>
      <c r="D2619" s="20" t="s">
        <v>445</v>
      </c>
      <c r="E2619" s="20" t="s">
        <v>11143</v>
      </c>
      <c r="F2619" s="20" t="s">
        <v>557</v>
      </c>
      <c r="G2619" s="20" t="s">
        <v>21620</v>
      </c>
      <c r="H2619" s="20" t="s">
        <v>110</v>
      </c>
      <c r="I2619" s="20" t="s">
        <v>21621</v>
      </c>
      <c r="J2619" s="20" t="s">
        <v>101</v>
      </c>
      <c r="K2619" s="20" t="s">
        <v>14866</v>
      </c>
      <c r="L2619" s="20" t="s">
        <v>17746</v>
      </c>
      <c r="M2619" s="20"/>
      <c r="N2619" s="20" t="s">
        <v>14698</v>
      </c>
      <c r="O2619" s="20" t="s">
        <v>14761</v>
      </c>
      <c r="P2619" s="20" t="s">
        <v>14787</v>
      </c>
      <c r="Q2619" s="20" t="s">
        <v>21622</v>
      </c>
      <c r="R2619" s="20" t="s">
        <v>21623</v>
      </c>
      <c r="S2619" s="20" t="s">
        <v>21624</v>
      </c>
      <c r="T2619" s="20" t="s">
        <v>14846</v>
      </c>
      <c r="U2619" s="20" t="s">
        <v>20402</v>
      </c>
      <c r="V2619" s="20" t="s">
        <v>17296</v>
      </c>
      <c r="W2619" s="20" t="s">
        <v>15993</v>
      </c>
      <c r="X2619" s="20" t="s">
        <v>15651</v>
      </c>
      <c r="Y2619" s="20" t="s">
        <v>69</v>
      </c>
      <c r="Z2619" s="20"/>
      <c r="AA2619" s="20" t="s">
        <v>21626</v>
      </c>
      <c r="AB2619" s="20" t="s">
        <v>68</v>
      </c>
      <c r="AC2619" s="20" t="s">
        <v>68</v>
      </c>
      <c r="AD2619" s="20" t="s">
        <v>69</v>
      </c>
      <c r="AE2619" s="20" t="s">
        <v>21627</v>
      </c>
      <c r="AF2619" s="20" t="s">
        <v>69</v>
      </c>
      <c r="AG2619" s="20" t="s">
        <v>21632</v>
      </c>
      <c r="AH2619" s="20"/>
      <c r="AI2619" s="20" t="s">
        <v>14875</v>
      </c>
      <c r="AJ2619" s="20" t="s">
        <v>14238</v>
      </c>
      <c r="AK2619" s="20" t="s">
        <v>14238</v>
      </c>
      <c r="AL2619" s="20" t="s">
        <v>14283</v>
      </c>
      <c r="AM2619" s="20" t="s">
        <v>16313</v>
      </c>
      <c r="AN2619" s="20" t="s">
        <v>105</v>
      </c>
      <c r="AO2619" s="20"/>
    </row>
    <row r="2620" spans="1:41" x14ac:dyDescent="0.2">
      <c r="A2620" s="20" t="s">
        <v>11141</v>
      </c>
      <c r="B2620" s="20" t="s">
        <v>21618</v>
      </c>
      <c r="C2620" s="20" t="s">
        <v>21619</v>
      </c>
      <c r="D2620" s="20" t="s">
        <v>445</v>
      </c>
      <c r="E2620" s="20" t="s">
        <v>11143</v>
      </c>
      <c r="F2620" s="20" t="s">
        <v>557</v>
      </c>
      <c r="G2620" s="20" t="s">
        <v>21620</v>
      </c>
      <c r="H2620" s="20" t="s">
        <v>110</v>
      </c>
      <c r="I2620" s="20" t="s">
        <v>21621</v>
      </c>
      <c r="J2620" s="20" t="s">
        <v>101</v>
      </c>
      <c r="K2620" s="20" t="s">
        <v>14866</v>
      </c>
      <c r="L2620" s="20" t="s">
        <v>14823</v>
      </c>
      <c r="M2620" s="20"/>
      <c r="N2620" s="20" t="s">
        <v>14698</v>
      </c>
      <c r="O2620" s="20" t="s">
        <v>14761</v>
      </c>
      <c r="P2620" s="20" t="s">
        <v>14787</v>
      </c>
      <c r="Q2620" s="20" t="s">
        <v>21622</v>
      </c>
      <c r="R2620" s="20" t="s">
        <v>21623</v>
      </c>
      <c r="S2620" s="20" t="s">
        <v>21624</v>
      </c>
      <c r="T2620" s="20" t="s">
        <v>14846</v>
      </c>
      <c r="U2620" s="20" t="s">
        <v>17320</v>
      </c>
      <c r="V2620" s="20" t="s">
        <v>18144</v>
      </c>
      <c r="W2620" s="20" t="s">
        <v>17217</v>
      </c>
      <c r="X2620" s="20" t="s">
        <v>15651</v>
      </c>
      <c r="Y2620" s="20" t="s">
        <v>69</v>
      </c>
      <c r="Z2620" s="20"/>
      <c r="AA2620" s="20" t="s">
        <v>21626</v>
      </c>
      <c r="AB2620" s="20" t="s">
        <v>68</v>
      </c>
      <c r="AC2620" s="20" t="s">
        <v>68</v>
      </c>
      <c r="AD2620" s="20" t="s">
        <v>69</v>
      </c>
      <c r="AE2620" s="20" t="s">
        <v>21627</v>
      </c>
      <c r="AF2620" s="20" t="s">
        <v>69</v>
      </c>
      <c r="AG2620" s="20" t="s">
        <v>21633</v>
      </c>
      <c r="AH2620" s="20"/>
      <c r="AI2620" s="20" t="s">
        <v>14875</v>
      </c>
      <c r="AJ2620" s="20" t="s">
        <v>14238</v>
      </c>
      <c r="AK2620" s="20" t="s">
        <v>14238</v>
      </c>
      <c r="AL2620" s="20" t="s">
        <v>14283</v>
      </c>
      <c r="AM2620" s="20" t="s">
        <v>16313</v>
      </c>
      <c r="AN2620" s="20" t="s">
        <v>105</v>
      </c>
      <c r="AO2620" s="20"/>
    </row>
    <row r="2621" spans="1:41" x14ac:dyDescent="0.2">
      <c r="A2621" s="20" t="s">
        <v>11141</v>
      </c>
      <c r="B2621" s="20" t="s">
        <v>21618</v>
      </c>
      <c r="C2621" s="20" t="s">
        <v>21619</v>
      </c>
      <c r="D2621" s="20" t="s">
        <v>445</v>
      </c>
      <c r="E2621" s="20" t="s">
        <v>11143</v>
      </c>
      <c r="F2621" s="20" t="s">
        <v>557</v>
      </c>
      <c r="G2621" s="20" t="s">
        <v>21620</v>
      </c>
      <c r="H2621" s="20" t="s">
        <v>110</v>
      </c>
      <c r="I2621" s="20" t="s">
        <v>21621</v>
      </c>
      <c r="J2621" s="20" t="s">
        <v>101</v>
      </c>
      <c r="K2621" s="20" t="s">
        <v>14866</v>
      </c>
      <c r="L2621" s="20" t="s">
        <v>19554</v>
      </c>
      <c r="M2621" s="20"/>
      <c r="N2621" s="20" t="s">
        <v>14698</v>
      </c>
      <c r="O2621" s="20" t="s">
        <v>14761</v>
      </c>
      <c r="P2621" s="20" t="s">
        <v>14787</v>
      </c>
      <c r="Q2621" s="20" t="s">
        <v>21622</v>
      </c>
      <c r="R2621" s="20" t="s">
        <v>21623</v>
      </c>
      <c r="S2621" s="20" t="s">
        <v>21624</v>
      </c>
      <c r="T2621" s="20" t="s">
        <v>14846</v>
      </c>
      <c r="U2621" s="20" t="s">
        <v>17995</v>
      </c>
      <c r="V2621" s="20" t="s">
        <v>17988</v>
      </c>
      <c r="W2621" s="20" t="s">
        <v>17217</v>
      </c>
      <c r="X2621" s="20" t="s">
        <v>15659</v>
      </c>
      <c r="Y2621" s="20" t="s">
        <v>69</v>
      </c>
      <c r="Z2621" s="20"/>
      <c r="AA2621" s="20" t="s">
        <v>21626</v>
      </c>
      <c r="AB2621" s="20" t="s">
        <v>68</v>
      </c>
      <c r="AC2621" s="20" t="s">
        <v>68</v>
      </c>
      <c r="AD2621" s="20" t="s">
        <v>69</v>
      </c>
      <c r="AE2621" s="20" t="s">
        <v>21627</v>
      </c>
      <c r="AF2621" s="20" t="s">
        <v>68</v>
      </c>
      <c r="AG2621" s="20" t="s">
        <v>21634</v>
      </c>
      <c r="AH2621" s="20"/>
      <c r="AI2621" s="20" t="s">
        <v>14875</v>
      </c>
      <c r="AJ2621" s="20" t="s">
        <v>14238</v>
      </c>
      <c r="AK2621" s="20" t="s">
        <v>14238</v>
      </c>
      <c r="AL2621" s="20" t="s">
        <v>14283</v>
      </c>
      <c r="AM2621" s="20" t="s">
        <v>16313</v>
      </c>
      <c r="AN2621" s="20" t="s">
        <v>105</v>
      </c>
      <c r="AO2621" s="20"/>
    </row>
    <row r="2622" spans="1:41" x14ac:dyDescent="0.2">
      <c r="A2622" s="20" t="s">
        <v>11141</v>
      </c>
      <c r="B2622" s="20" t="s">
        <v>21618</v>
      </c>
      <c r="C2622" s="20" t="s">
        <v>21619</v>
      </c>
      <c r="D2622" s="20" t="s">
        <v>445</v>
      </c>
      <c r="E2622" s="20" t="s">
        <v>11143</v>
      </c>
      <c r="F2622" s="20" t="s">
        <v>557</v>
      </c>
      <c r="G2622" s="20" t="s">
        <v>21620</v>
      </c>
      <c r="H2622" s="20" t="s">
        <v>110</v>
      </c>
      <c r="I2622" s="20" t="s">
        <v>21621</v>
      </c>
      <c r="J2622" s="20" t="s">
        <v>101</v>
      </c>
      <c r="K2622" s="20" t="s">
        <v>14866</v>
      </c>
      <c r="L2622" s="20" t="s">
        <v>21635</v>
      </c>
      <c r="M2622" s="20"/>
      <c r="N2622" s="20" t="s">
        <v>14698</v>
      </c>
      <c r="O2622" s="20" t="s">
        <v>14761</v>
      </c>
      <c r="P2622" s="20" t="s">
        <v>14787</v>
      </c>
      <c r="Q2622" s="20" t="s">
        <v>21622</v>
      </c>
      <c r="R2622" s="20" t="s">
        <v>21623</v>
      </c>
      <c r="S2622" s="20" t="s">
        <v>21624</v>
      </c>
      <c r="T2622" s="20" t="s">
        <v>14846</v>
      </c>
      <c r="U2622" s="20" t="s">
        <v>21636</v>
      </c>
      <c r="V2622" s="20" t="s">
        <v>15064</v>
      </c>
      <c r="W2622" s="20" t="s">
        <v>17217</v>
      </c>
      <c r="X2622" s="20" t="s">
        <v>15659</v>
      </c>
      <c r="Y2622" s="20" t="s">
        <v>69</v>
      </c>
      <c r="Z2622" s="20"/>
      <c r="AA2622" s="20" t="s">
        <v>21626</v>
      </c>
      <c r="AB2622" s="20" t="s">
        <v>68</v>
      </c>
      <c r="AC2622" s="20" t="s">
        <v>68</v>
      </c>
      <c r="AD2622" s="20" t="s">
        <v>69</v>
      </c>
      <c r="AE2622" s="20" t="s">
        <v>21627</v>
      </c>
      <c r="AF2622" s="20" t="s">
        <v>69</v>
      </c>
      <c r="AG2622" s="20" t="s">
        <v>21637</v>
      </c>
      <c r="AH2622" s="20"/>
      <c r="AI2622" s="20" t="s">
        <v>14875</v>
      </c>
      <c r="AJ2622" s="20" t="s">
        <v>14238</v>
      </c>
      <c r="AK2622" s="20" t="s">
        <v>14238</v>
      </c>
      <c r="AL2622" s="20" t="s">
        <v>14283</v>
      </c>
      <c r="AM2622" s="20" t="s">
        <v>16313</v>
      </c>
      <c r="AN2622" s="20" t="s">
        <v>105</v>
      </c>
      <c r="AO2622" s="20"/>
    </row>
    <row r="2623" spans="1:41" x14ac:dyDescent="0.2">
      <c r="A2623" s="20" t="s">
        <v>11449</v>
      </c>
      <c r="B2623" s="20" t="s">
        <v>21638</v>
      </c>
      <c r="C2623" s="20" t="s">
        <v>21639</v>
      </c>
      <c r="D2623" s="20" t="s">
        <v>419</v>
      </c>
      <c r="E2623" s="20" t="s">
        <v>11451</v>
      </c>
      <c r="F2623" s="20" t="s">
        <v>2569</v>
      </c>
      <c r="G2623" s="20" t="s">
        <v>21640</v>
      </c>
      <c r="H2623" s="20" t="s">
        <v>15216</v>
      </c>
      <c r="I2623" s="20" t="s">
        <v>21641</v>
      </c>
      <c r="J2623" s="20" t="s">
        <v>101</v>
      </c>
      <c r="K2623" s="20" t="s">
        <v>14696</v>
      </c>
      <c r="L2623" s="20"/>
      <c r="M2623" s="20"/>
      <c r="N2623" s="20" t="s">
        <v>110</v>
      </c>
      <c r="O2623" s="20" t="s">
        <v>14772</v>
      </c>
      <c r="P2623" s="20" t="s">
        <v>14700</v>
      </c>
      <c r="Q2623" s="20"/>
      <c r="R2623" s="20"/>
      <c r="S2623" s="20" t="s">
        <v>21642</v>
      </c>
      <c r="T2623" s="20" t="s">
        <v>14709</v>
      </c>
      <c r="U2623" s="20" t="s">
        <v>15247</v>
      </c>
      <c r="V2623" s="20" t="s">
        <v>21643</v>
      </c>
      <c r="W2623" s="20"/>
      <c r="X2623" s="20"/>
      <c r="Y2623" s="20" t="s">
        <v>69</v>
      </c>
      <c r="Z2623" s="20"/>
      <c r="AA2623" s="20" t="s">
        <v>21644</v>
      </c>
      <c r="AB2623" s="20" t="s">
        <v>69</v>
      </c>
      <c r="AC2623" s="20" t="s">
        <v>68</v>
      </c>
      <c r="AD2623" s="20" t="s">
        <v>68</v>
      </c>
      <c r="AE2623" s="20" t="s">
        <v>21645</v>
      </c>
      <c r="AF2623" s="20" t="s">
        <v>68</v>
      </c>
      <c r="AG2623" s="20" t="s">
        <v>21646</v>
      </c>
      <c r="AH2623" s="20"/>
      <c r="AI2623" s="20" t="s">
        <v>14887</v>
      </c>
      <c r="AJ2623" s="20"/>
      <c r="AK2623" s="20" t="s">
        <v>16813</v>
      </c>
      <c r="AL2623" s="20"/>
      <c r="AM2623" s="20" t="s">
        <v>14910</v>
      </c>
      <c r="AN2623" s="20" t="s">
        <v>105</v>
      </c>
      <c r="AO2623" s="20"/>
    </row>
    <row r="2624" spans="1:41" x14ac:dyDescent="0.2">
      <c r="A2624" s="20" t="s">
        <v>11449</v>
      </c>
      <c r="B2624" s="20" t="s">
        <v>21638</v>
      </c>
      <c r="C2624" s="20" t="s">
        <v>21639</v>
      </c>
      <c r="D2624" s="20" t="s">
        <v>419</v>
      </c>
      <c r="E2624" s="20" t="s">
        <v>11451</v>
      </c>
      <c r="F2624" s="20" t="s">
        <v>2569</v>
      </c>
      <c r="G2624" s="20" t="s">
        <v>21640</v>
      </c>
      <c r="H2624" s="20" t="s">
        <v>15216</v>
      </c>
      <c r="I2624" s="20" t="s">
        <v>21641</v>
      </c>
      <c r="J2624" s="20" t="s">
        <v>101</v>
      </c>
      <c r="K2624" s="20" t="s">
        <v>14696</v>
      </c>
      <c r="L2624" s="20"/>
      <c r="M2624" s="20"/>
      <c r="N2624" s="20" t="s">
        <v>110</v>
      </c>
      <c r="O2624" s="20" t="s">
        <v>14772</v>
      </c>
      <c r="P2624" s="20" t="s">
        <v>14700</v>
      </c>
      <c r="Q2624" s="20"/>
      <c r="R2624" s="20"/>
      <c r="S2624" s="20" t="s">
        <v>21642</v>
      </c>
      <c r="T2624" s="20" t="s">
        <v>14704</v>
      </c>
      <c r="U2624" s="20" t="s">
        <v>14856</v>
      </c>
      <c r="V2624" s="20" t="s">
        <v>14832</v>
      </c>
      <c r="W2624" s="20"/>
      <c r="X2624" s="20"/>
      <c r="Y2624" s="20" t="s">
        <v>69</v>
      </c>
      <c r="Z2624" s="20"/>
      <c r="AA2624" s="20" t="s">
        <v>21644</v>
      </c>
      <c r="AB2624" s="20" t="s">
        <v>69</v>
      </c>
      <c r="AC2624" s="20" t="s">
        <v>68</v>
      </c>
      <c r="AD2624" s="20" t="s">
        <v>68</v>
      </c>
      <c r="AE2624" s="20" t="s">
        <v>21645</v>
      </c>
      <c r="AF2624" s="20" t="s">
        <v>68</v>
      </c>
      <c r="AG2624" s="20" t="s">
        <v>21646</v>
      </c>
      <c r="AH2624" s="20"/>
      <c r="AI2624" s="20" t="s">
        <v>14887</v>
      </c>
      <c r="AJ2624" s="20"/>
      <c r="AK2624" s="20" t="s">
        <v>16813</v>
      </c>
      <c r="AL2624" s="20"/>
      <c r="AM2624" s="20" t="s">
        <v>14910</v>
      </c>
      <c r="AN2624" s="20" t="s">
        <v>105</v>
      </c>
      <c r="AO2624" s="20"/>
    </row>
    <row r="2625" spans="1:41" x14ac:dyDescent="0.2">
      <c r="A2625" s="20" t="s">
        <v>11812</v>
      </c>
      <c r="B2625" s="20" t="s">
        <v>21647</v>
      </c>
      <c r="C2625" s="20" t="s">
        <v>21648</v>
      </c>
      <c r="D2625" s="20" t="s">
        <v>419</v>
      </c>
      <c r="E2625" s="20" t="s">
        <v>11814</v>
      </c>
      <c r="F2625" s="20" t="s">
        <v>2039</v>
      </c>
      <c r="G2625" s="20" t="s">
        <v>19044</v>
      </c>
      <c r="H2625" s="20" t="s">
        <v>15216</v>
      </c>
      <c r="I2625" s="20" t="s">
        <v>21649</v>
      </c>
      <c r="J2625" s="20" t="s">
        <v>101</v>
      </c>
      <c r="K2625" s="20" t="s">
        <v>14696</v>
      </c>
      <c r="L2625" s="20"/>
      <c r="M2625" s="20"/>
      <c r="N2625" s="20" t="s">
        <v>14698</v>
      </c>
      <c r="O2625" s="20" t="s">
        <v>14772</v>
      </c>
      <c r="P2625" s="20" t="s">
        <v>14700</v>
      </c>
      <c r="Q2625" s="20"/>
      <c r="R2625" s="20"/>
      <c r="S2625" s="20" t="s">
        <v>21650</v>
      </c>
      <c r="T2625" s="20" t="s">
        <v>14709</v>
      </c>
      <c r="U2625" s="20" t="s">
        <v>16127</v>
      </c>
      <c r="V2625" s="20" t="s">
        <v>19693</v>
      </c>
      <c r="W2625" s="20"/>
      <c r="X2625" s="20"/>
      <c r="Y2625" s="20" t="s">
        <v>69</v>
      </c>
      <c r="Z2625" s="20"/>
      <c r="AA2625" s="20" t="s">
        <v>21651</v>
      </c>
      <c r="AB2625" s="20" t="s">
        <v>68</v>
      </c>
      <c r="AC2625" s="20" t="s">
        <v>69</v>
      </c>
      <c r="AD2625" s="20" t="s">
        <v>69</v>
      </c>
      <c r="AE2625" s="20" t="s">
        <v>21652</v>
      </c>
      <c r="AF2625" s="20" t="s">
        <v>68</v>
      </c>
      <c r="AG2625" s="20" t="s">
        <v>21653</v>
      </c>
      <c r="AH2625" s="20"/>
      <c r="AI2625" s="20" t="s">
        <v>21654</v>
      </c>
      <c r="AJ2625" s="20" t="s">
        <v>14276</v>
      </c>
      <c r="AK2625" s="20" t="s">
        <v>15483</v>
      </c>
      <c r="AL2625" s="20"/>
      <c r="AM2625" s="20" t="s">
        <v>14910</v>
      </c>
      <c r="AN2625" s="20" t="s">
        <v>105</v>
      </c>
      <c r="AO2625" s="20"/>
    </row>
    <row r="2626" spans="1:41" x14ac:dyDescent="0.2">
      <c r="A2626" s="20" t="s">
        <v>11812</v>
      </c>
      <c r="B2626" s="20" t="s">
        <v>21647</v>
      </c>
      <c r="C2626" s="20" t="s">
        <v>21648</v>
      </c>
      <c r="D2626" s="20" t="s">
        <v>419</v>
      </c>
      <c r="E2626" s="20" t="s">
        <v>11814</v>
      </c>
      <c r="F2626" s="20" t="s">
        <v>2039</v>
      </c>
      <c r="G2626" s="20" t="s">
        <v>19044</v>
      </c>
      <c r="H2626" s="20" t="s">
        <v>15216</v>
      </c>
      <c r="I2626" s="20" t="s">
        <v>21649</v>
      </c>
      <c r="J2626" s="20" t="s">
        <v>101</v>
      </c>
      <c r="K2626" s="20" t="s">
        <v>14696</v>
      </c>
      <c r="L2626" s="20"/>
      <c r="M2626" s="20"/>
      <c r="N2626" s="20" t="s">
        <v>14698</v>
      </c>
      <c r="O2626" s="20" t="s">
        <v>14772</v>
      </c>
      <c r="P2626" s="20" t="s">
        <v>14700</v>
      </c>
      <c r="Q2626" s="20"/>
      <c r="R2626" s="20"/>
      <c r="S2626" s="20" t="s">
        <v>21655</v>
      </c>
      <c r="T2626" s="20" t="s">
        <v>14709</v>
      </c>
      <c r="U2626" s="20" t="s">
        <v>16127</v>
      </c>
      <c r="V2626" s="20" t="s">
        <v>19693</v>
      </c>
      <c r="W2626" s="20"/>
      <c r="X2626" s="20"/>
      <c r="Y2626" s="20" t="s">
        <v>69</v>
      </c>
      <c r="Z2626" s="20"/>
      <c r="AA2626" s="20" t="s">
        <v>21651</v>
      </c>
      <c r="AB2626" s="20" t="s">
        <v>68</v>
      </c>
      <c r="AC2626" s="20" t="s">
        <v>69</v>
      </c>
      <c r="AD2626" s="20" t="s">
        <v>69</v>
      </c>
      <c r="AE2626" s="20" t="s">
        <v>21656</v>
      </c>
      <c r="AF2626" s="20" t="s">
        <v>69</v>
      </c>
      <c r="AG2626" s="20" t="s">
        <v>21657</v>
      </c>
      <c r="AH2626" s="20"/>
      <c r="AI2626" s="20" t="s">
        <v>21654</v>
      </c>
      <c r="AJ2626" s="20" t="s">
        <v>14276</v>
      </c>
      <c r="AK2626" s="20" t="s">
        <v>14276</v>
      </c>
      <c r="AL2626" s="20"/>
      <c r="AM2626" s="20" t="s">
        <v>14910</v>
      </c>
      <c r="AN2626" s="20" t="s">
        <v>105</v>
      </c>
      <c r="AO2626" s="20"/>
    </row>
    <row r="2627" spans="1:41" x14ac:dyDescent="0.2">
      <c r="A2627" s="20" t="s">
        <v>11812</v>
      </c>
      <c r="B2627" s="20" t="s">
        <v>21647</v>
      </c>
      <c r="C2627" s="20" t="s">
        <v>21648</v>
      </c>
      <c r="D2627" s="20" t="s">
        <v>419</v>
      </c>
      <c r="E2627" s="20" t="s">
        <v>11814</v>
      </c>
      <c r="F2627" s="20" t="s">
        <v>2039</v>
      </c>
      <c r="G2627" s="20" t="s">
        <v>19044</v>
      </c>
      <c r="H2627" s="20" t="s">
        <v>15216</v>
      </c>
      <c r="I2627" s="20" t="s">
        <v>21649</v>
      </c>
      <c r="J2627" s="20" t="s">
        <v>101</v>
      </c>
      <c r="K2627" s="20" t="s">
        <v>14696</v>
      </c>
      <c r="L2627" s="20"/>
      <c r="M2627" s="20"/>
      <c r="N2627" s="20" t="s">
        <v>14698</v>
      </c>
      <c r="O2627" s="20" t="s">
        <v>14772</v>
      </c>
      <c r="P2627" s="20" t="s">
        <v>14700</v>
      </c>
      <c r="Q2627" s="20"/>
      <c r="R2627" s="20"/>
      <c r="S2627" s="20" t="s">
        <v>21650</v>
      </c>
      <c r="T2627" s="20" t="s">
        <v>14709</v>
      </c>
      <c r="U2627" s="20" t="s">
        <v>21658</v>
      </c>
      <c r="V2627" s="20" t="s">
        <v>21659</v>
      </c>
      <c r="W2627" s="20"/>
      <c r="X2627" s="20"/>
      <c r="Y2627" s="20" t="s">
        <v>69</v>
      </c>
      <c r="Z2627" s="20"/>
      <c r="AA2627" s="20" t="s">
        <v>21651</v>
      </c>
      <c r="AB2627" s="20" t="s">
        <v>68</v>
      </c>
      <c r="AC2627" s="20" t="s">
        <v>69</v>
      </c>
      <c r="AD2627" s="20" t="s">
        <v>69</v>
      </c>
      <c r="AE2627" s="20" t="s">
        <v>21660</v>
      </c>
      <c r="AF2627" s="20" t="s">
        <v>69</v>
      </c>
      <c r="AG2627" s="20" t="s">
        <v>21661</v>
      </c>
      <c r="AH2627" s="20"/>
      <c r="AI2627" s="20" t="s">
        <v>21654</v>
      </c>
      <c r="AJ2627" s="20" t="s">
        <v>14276</v>
      </c>
      <c r="AK2627" s="20" t="s">
        <v>15483</v>
      </c>
      <c r="AL2627" s="20"/>
      <c r="AM2627" s="20" t="s">
        <v>14910</v>
      </c>
      <c r="AN2627" s="20" t="s">
        <v>105</v>
      </c>
      <c r="AO2627" s="20"/>
    </row>
    <row r="2628" spans="1:41" x14ac:dyDescent="0.2">
      <c r="A2628" s="20" t="s">
        <v>11812</v>
      </c>
      <c r="B2628" s="20" t="s">
        <v>21647</v>
      </c>
      <c r="C2628" s="20" t="s">
        <v>21648</v>
      </c>
      <c r="D2628" s="20" t="s">
        <v>419</v>
      </c>
      <c r="E2628" s="20" t="s">
        <v>11814</v>
      </c>
      <c r="F2628" s="20" t="s">
        <v>2039</v>
      </c>
      <c r="G2628" s="20" t="s">
        <v>19044</v>
      </c>
      <c r="H2628" s="20" t="s">
        <v>15216</v>
      </c>
      <c r="I2628" s="20" t="s">
        <v>21649</v>
      </c>
      <c r="J2628" s="20" t="s">
        <v>101</v>
      </c>
      <c r="K2628" s="20" t="s">
        <v>14696</v>
      </c>
      <c r="L2628" s="20"/>
      <c r="M2628" s="20"/>
      <c r="N2628" s="20" t="s">
        <v>14698</v>
      </c>
      <c r="O2628" s="20" t="s">
        <v>14772</v>
      </c>
      <c r="P2628" s="20" t="s">
        <v>14700</v>
      </c>
      <c r="Q2628" s="20"/>
      <c r="R2628" s="20"/>
      <c r="S2628" s="20" t="s">
        <v>21655</v>
      </c>
      <c r="T2628" s="20" t="s">
        <v>14709</v>
      </c>
      <c r="U2628" s="20" t="s">
        <v>21658</v>
      </c>
      <c r="V2628" s="20" t="s">
        <v>21659</v>
      </c>
      <c r="W2628" s="20"/>
      <c r="X2628" s="20"/>
      <c r="Y2628" s="20" t="s">
        <v>69</v>
      </c>
      <c r="Z2628" s="20"/>
      <c r="AA2628" s="20" t="s">
        <v>21651</v>
      </c>
      <c r="AB2628" s="20" t="s">
        <v>68</v>
      </c>
      <c r="AC2628" s="20" t="s">
        <v>69</v>
      </c>
      <c r="AD2628" s="20" t="s">
        <v>69</v>
      </c>
      <c r="AE2628" s="20" t="s">
        <v>21662</v>
      </c>
      <c r="AF2628" s="20" t="s">
        <v>69</v>
      </c>
      <c r="AG2628" s="20" t="s">
        <v>21663</v>
      </c>
      <c r="AH2628" s="20"/>
      <c r="AI2628" s="20" t="s">
        <v>21654</v>
      </c>
      <c r="AJ2628" s="20" t="s">
        <v>14276</v>
      </c>
      <c r="AK2628" s="20" t="s">
        <v>14276</v>
      </c>
      <c r="AL2628" s="20"/>
      <c r="AM2628" s="20" t="s">
        <v>14910</v>
      </c>
      <c r="AN2628" s="20" t="s">
        <v>105</v>
      </c>
      <c r="AO2628" s="20"/>
    </row>
    <row r="2629" spans="1:41" x14ac:dyDescent="0.2">
      <c r="A2629" s="20" t="s">
        <v>11812</v>
      </c>
      <c r="B2629" s="20" t="s">
        <v>21647</v>
      </c>
      <c r="C2629" s="20" t="s">
        <v>21648</v>
      </c>
      <c r="D2629" s="20" t="s">
        <v>419</v>
      </c>
      <c r="E2629" s="20" t="s">
        <v>11814</v>
      </c>
      <c r="F2629" s="20" t="s">
        <v>2039</v>
      </c>
      <c r="G2629" s="20" t="s">
        <v>19044</v>
      </c>
      <c r="H2629" s="20" t="s">
        <v>15216</v>
      </c>
      <c r="I2629" s="20" t="s">
        <v>21649</v>
      </c>
      <c r="J2629" s="20" t="s">
        <v>101</v>
      </c>
      <c r="K2629" s="20" t="s">
        <v>14696</v>
      </c>
      <c r="L2629" s="20"/>
      <c r="M2629" s="20"/>
      <c r="N2629" s="20" t="s">
        <v>14698</v>
      </c>
      <c r="O2629" s="20" t="s">
        <v>14772</v>
      </c>
      <c r="P2629" s="20" t="s">
        <v>14700</v>
      </c>
      <c r="Q2629" s="20"/>
      <c r="R2629" s="20"/>
      <c r="S2629" s="20" t="s">
        <v>21650</v>
      </c>
      <c r="T2629" s="20" t="s">
        <v>14709</v>
      </c>
      <c r="U2629" s="20" t="s">
        <v>16127</v>
      </c>
      <c r="V2629" s="20" t="s">
        <v>21664</v>
      </c>
      <c r="W2629" s="20"/>
      <c r="X2629" s="20"/>
      <c r="Y2629" s="20" t="s">
        <v>69</v>
      </c>
      <c r="Z2629" s="20"/>
      <c r="AA2629" s="20" t="s">
        <v>21651</v>
      </c>
      <c r="AB2629" s="20" t="s">
        <v>68</v>
      </c>
      <c r="AC2629" s="20" t="s">
        <v>69</v>
      </c>
      <c r="AD2629" s="20" t="s">
        <v>69</v>
      </c>
      <c r="AE2629" s="20" t="s">
        <v>21665</v>
      </c>
      <c r="AF2629" s="20" t="s">
        <v>69</v>
      </c>
      <c r="AG2629" s="20" t="s">
        <v>21666</v>
      </c>
      <c r="AH2629" s="20"/>
      <c r="AI2629" s="20" t="s">
        <v>21654</v>
      </c>
      <c r="AJ2629" s="20" t="s">
        <v>14276</v>
      </c>
      <c r="AK2629" s="20" t="s">
        <v>15483</v>
      </c>
      <c r="AL2629" s="20"/>
      <c r="AM2629" s="20" t="s">
        <v>14910</v>
      </c>
      <c r="AN2629" s="20" t="s">
        <v>105</v>
      </c>
      <c r="AO2629" s="20"/>
    </row>
    <row r="2630" spans="1:41" x14ac:dyDescent="0.2">
      <c r="A2630" s="20" t="s">
        <v>11812</v>
      </c>
      <c r="B2630" s="20" t="s">
        <v>21647</v>
      </c>
      <c r="C2630" s="20" t="s">
        <v>21648</v>
      </c>
      <c r="D2630" s="20" t="s">
        <v>419</v>
      </c>
      <c r="E2630" s="20" t="s">
        <v>11814</v>
      </c>
      <c r="F2630" s="20" t="s">
        <v>2039</v>
      </c>
      <c r="G2630" s="20" t="s">
        <v>19044</v>
      </c>
      <c r="H2630" s="20" t="s">
        <v>15216</v>
      </c>
      <c r="I2630" s="20" t="s">
        <v>21649</v>
      </c>
      <c r="J2630" s="20" t="s">
        <v>101</v>
      </c>
      <c r="K2630" s="20" t="s">
        <v>14696</v>
      </c>
      <c r="L2630" s="20"/>
      <c r="M2630" s="20"/>
      <c r="N2630" s="20" t="s">
        <v>14698</v>
      </c>
      <c r="O2630" s="20" t="s">
        <v>14772</v>
      </c>
      <c r="P2630" s="20" t="s">
        <v>14700</v>
      </c>
      <c r="Q2630" s="20"/>
      <c r="R2630" s="20"/>
      <c r="S2630" s="20" t="s">
        <v>21655</v>
      </c>
      <c r="T2630" s="20" t="s">
        <v>14709</v>
      </c>
      <c r="U2630" s="20" t="s">
        <v>16127</v>
      </c>
      <c r="V2630" s="20" t="s">
        <v>15807</v>
      </c>
      <c r="W2630" s="20"/>
      <c r="X2630" s="20"/>
      <c r="Y2630" s="20" t="s">
        <v>69</v>
      </c>
      <c r="Z2630" s="20"/>
      <c r="AA2630" s="20" t="s">
        <v>21651</v>
      </c>
      <c r="AB2630" s="20" t="s">
        <v>68</v>
      </c>
      <c r="AC2630" s="20" t="s">
        <v>69</v>
      </c>
      <c r="AD2630" s="20" t="s">
        <v>69</v>
      </c>
      <c r="AE2630" s="20" t="s">
        <v>21667</v>
      </c>
      <c r="AF2630" s="20" t="s">
        <v>69</v>
      </c>
      <c r="AG2630" s="20" t="s">
        <v>21668</v>
      </c>
      <c r="AH2630" s="20"/>
      <c r="AI2630" s="20" t="s">
        <v>21654</v>
      </c>
      <c r="AJ2630" s="20" t="s">
        <v>14276</v>
      </c>
      <c r="AK2630" s="20" t="s">
        <v>14276</v>
      </c>
      <c r="AL2630" s="20"/>
      <c r="AM2630" s="20" t="s">
        <v>14910</v>
      </c>
      <c r="AN2630" s="20" t="s">
        <v>105</v>
      </c>
      <c r="AO2630" s="20"/>
    </row>
    <row r="2631" spans="1:41" x14ac:dyDescent="0.2">
      <c r="A2631" s="20" t="s">
        <v>11812</v>
      </c>
      <c r="B2631" s="20" t="s">
        <v>21647</v>
      </c>
      <c r="C2631" s="20" t="s">
        <v>21648</v>
      </c>
      <c r="D2631" s="20" t="s">
        <v>419</v>
      </c>
      <c r="E2631" s="20" t="s">
        <v>11814</v>
      </c>
      <c r="F2631" s="20" t="s">
        <v>2039</v>
      </c>
      <c r="G2631" s="20" t="s">
        <v>19044</v>
      </c>
      <c r="H2631" s="20" t="s">
        <v>15216</v>
      </c>
      <c r="I2631" s="20" t="s">
        <v>21649</v>
      </c>
      <c r="J2631" s="20" t="s">
        <v>101</v>
      </c>
      <c r="K2631" s="20" t="s">
        <v>14696</v>
      </c>
      <c r="L2631" s="20"/>
      <c r="M2631" s="20"/>
      <c r="N2631" s="20" t="s">
        <v>14698</v>
      </c>
      <c r="O2631" s="20" t="s">
        <v>14772</v>
      </c>
      <c r="P2631" s="20" t="s">
        <v>14700</v>
      </c>
      <c r="Q2631" s="20"/>
      <c r="R2631" s="20"/>
      <c r="S2631" s="20" t="s">
        <v>21650</v>
      </c>
      <c r="T2631" s="20" t="s">
        <v>14709</v>
      </c>
      <c r="U2631" s="20" t="s">
        <v>21658</v>
      </c>
      <c r="V2631" s="20" t="s">
        <v>21669</v>
      </c>
      <c r="W2631" s="20"/>
      <c r="X2631" s="20"/>
      <c r="Y2631" s="20" t="s">
        <v>69</v>
      </c>
      <c r="Z2631" s="20"/>
      <c r="AA2631" s="20" t="s">
        <v>21651</v>
      </c>
      <c r="AB2631" s="20" t="s">
        <v>68</v>
      </c>
      <c r="AC2631" s="20" t="s">
        <v>69</v>
      </c>
      <c r="AD2631" s="20" t="s">
        <v>69</v>
      </c>
      <c r="AE2631" s="20" t="s">
        <v>21670</v>
      </c>
      <c r="AF2631" s="20" t="s">
        <v>69</v>
      </c>
      <c r="AG2631" s="20" t="s">
        <v>21671</v>
      </c>
      <c r="AH2631" s="20"/>
      <c r="AI2631" s="20" t="s">
        <v>21654</v>
      </c>
      <c r="AJ2631" s="20" t="s">
        <v>14276</v>
      </c>
      <c r="AK2631" s="20" t="s">
        <v>15483</v>
      </c>
      <c r="AL2631" s="20"/>
      <c r="AM2631" s="20" t="s">
        <v>14910</v>
      </c>
      <c r="AN2631" s="20" t="s">
        <v>105</v>
      </c>
      <c r="AO2631" s="20"/>
    </row>
    <row r="2632" spans="1:41" x14ac:dyDescent="0.2">
      <c r="A2632" s="20" t="s">
        <v>11812</v>
      </c>
      <c r="B2632" s="20" t="s">
        <v>21647</v>
      </c>
      <c r="C2632" s="20" t="s">
        <v>21648</v>
      </c>
      <c r="D2632" s="20" t="s">
        <v>419</v>
      </c>
      <c r="E2632" s="20" t="s">
        <v>11814</v>
      </c>
      <c r="F2632" s="20" t="s">
        <v>2039</v>
      </c>
      <c r="G2632" s="20" t="s">
        <v>19044</v>
      </c>
      <c r="H2632" s="20" t="s">
        <v>15216</v>
      </c>
      <c r="I2632" s="20" t="s">
        <v>21649</v>
      </c>
      <c r="J2632" s="20" t="s">
        <v>101</v>
      </c>
      <c r="K2632" s="20" t="s">
        <v>14696</v>
      </c>
      <c r="L2632" s="20"/>
      <c r="M2632" s="20"/>
      <c r="N2632" s="20" t="s">
        <v>14698</v>
      </c>
      <c r="O2632" s="20" t="s">
        <v>14772</v>
      </c>
      <c r="P2632" s="20" t="s">
        <v>14700</v>
      </c>
      <c r="Q2632" s="20"/>
      <c r="R2632" s="20"/>
      <c r="S2632" s="20" t="s">
        <v>21655</v>
      </c>
      <c r="T2632" s="20" t="s">
        <v>14709</v>
      </c>
      <c r="U2632" s="20" t="s">
        <v>21658</v>
      </c>
      <c r="V2632" s="20" t="s">
        <v>21481</v>
      </c>
      <c r="W2632" s="20"/>
      <c r="X2632" s="20"/>
      <c r="Y2632" s="20" t="s">
        <v>69</v>
      </c>
      <c r="Z2632" s="20"/>
      <c r="AA2632" s="20" t="s">
        <v>21651</v>
      </c>
      <c r="AB2632" s="20" t="s">
        <v>68</v>
      </c>
      <c r="AC2632" s="20" t="s">
        <v>69</v>
      </c>
      <c r="AD2632" s="20" t="s">
        <v>69</v>
      </c>
      <c r="AE2632" s="20" t="s">
        <v>21672</v>
      </c>
      <c r="AF2632" s="20" t="s">
        <v>69</v>
      </c>
      <c r="AG2632" s="20" t="s">
        <v>21673</v>
      </c>
      <c r="AH2632" s="20"/>
      <c r="AI2632" s="20" t="s">
        <v>21654</v>
      </c>
      <c r="AJ2632" s="20" t="s">
        <v>14276</v>
      </c>
      <c r="AK2632" s="20" t="s">
        <v>14276</v>
      </c>
      <c r="AL2632" s="20"/>
      <c r="AM2632" s="20" t="s">
        <v>14910</v>
      </c>
      <c r="AN2632" s="20" t="s">
        <v>105</v>
      </c>
      <c r="AO2632" s="20"/>
    </row>
    <row r="2633" spans="1:41" x14ac:dyDescent="0.2">
      <c r="A2633" s="20" t="s">
        <v>11812</v>
      </c>
      <c r="B2633" s="20" t="s">
        <v>21674</v>
      </c>
      <c r="C2633" s="20" t="s">
        <v>21648</v>
      </c>
      <c r="D2633" s="20" t="s">
        <v>419</v>
      </c>
      <c r="E2633" s="20" t="s">
        <v>11814</v>
      </c>
      <c r="F2633" s="20" t="s">
        <v>2039</v>
      </c>
      <c r="G2633" s="20" t="s">
        <v>19044</v>
      </c>
      <c r="H2633" s="20" t="s">
        <v>15216</v>
      </c>
      <c r="I2633" s="20" t="s">
        <v>21675</v>
      </c>
      <c r="J2633" s="20" t="s">
        <v>101</v>
      </c>
      <c r="K2633" s="20" t="s">
        <v>14696</v>
      </c>
      <c r="L2633" s="20"/>
      <c r="M2633" s="20"/>
      <c r="N2633" s="20" t="s">
        <v>14698</v>
      </c>
      <c r="O2633" s="20" t="s">
        <v>14772</v>
      </c>
      <c r="P2633" s="20" t="s">
        <v>14700</v>
      </c>
      <c r="Q2633" s="20"/>
      <c r="R2633" s="20"/>
      <c r="S2633" s="20" t="s">
        <v>21676</v>
      </c>
      <c r="T2633" s="20" t="s">
        <v>14709</v>
      </c>
      <c r="U2633" s="20" t="s">
        <v>17181</v>
      </c>
      <c r="V2633" s="20" t="s">
        <v>21677</v>
      </c>
      <c r="W2633" s="20"/>
      <c r="X2633" s="20"/>
      <c r="Y2633" s="20" t="s">
        <v>69</v>
      </c>
      <c r="Z2633" s="20"/>
      <c r="AA2633" s="20" t="s">
        <v>21651</v>
      </c>
      <c r="AB2633" s="20" t="s">
        <v>68</v>
      </c>
      <c r="AC2633" s="20" t="s">
        <v>69</v>
      </c>
      <c r="AD2633" s="20" t="s">
        <v>69</v>
      </c>
      <c r="AE2633" s="20" t="s">
        <v>21678</v>
      </c>
      <c r="AF2633" s="20" t="s">
        <v>68</v>
      </c>
      <c r="AG2633" s="20" t="s">
        <v>21653</v>
      </c>
      <c r="AH2633" s="20"/>
      <c r="AI2633" s="20" t="s">
        <v>21654</v>
      </c>
      <c r="AJ2633" s="20" t="s">
        <v>14276</v>
      </c>
      <c r="AK2633" s="20" t="s">
        <v>21679</v>
      </c>
      <c r="AL2633" s="20"/>
      <c r="AM2633" s="20" t="s">
        <v>14910</v>
      </c>
      <c r="AN2633" s="20" t="s">
        <v>105</v>
      </c>
      <c r="AO2633" s="20"/>
    </row>
    <row r="2634" spans="1:41" x14ac:dyDescent="0.2">
      <c r="A2634" s="20" t="s">
        <v>11812</v>
      </c>
      <c r="B2634" s="20" t="s">
        <v>21674</v>
      </c>
      <c r="C2634" s="20" t="s">
        <v>21648</v>
      </c>
      <c r="D2634" s="20" t="s">
        <v>419</v>
      </c>
      <c r="E2634" s="20" t="s">
        <v>11814</v>
      </c>
      <c r="F2634" s="20" t="s">
        <v>2039</v>
      </c>
      <c r="G2634" s="20" t="s">
        <v>19044</v>
      </c>
      <c r="H2634" s="20" t="s">
        <v>15216</v>
      </c>
      <c r="I2634" s="20" t="s">
        <v>21675</v>
      </c>
      <c r="J2634" s="20" t="s">
        <v>101</v>
      </c>
      <c r="K2634" s="20" t="s">
        <v>14696</v>
      </c>
      <c r="L2634" s="20"/>
      <c r="M2634" s="20"/>
      <c r="N2634" s="20" t="s">
        <v>14698</v>
      </c>
      <c r="O2634" s="20" t="s">
        <v>14772</v>
      </c>
      <c r="P2634" s="20" t="s">
        <v>14700</v>
      </c>
      <c r="Q2634" s="20"/>
      <c r="R2634" s="20"/>
      <c r="S2634" s="20" t="s">
        <v>21655</v>
      </c>
      <c r="T2634" s="20" t="s">
        <v>14709</v>
      </c>
      <c r="U2634" s="20" t="s">
        <v>17181</v>
      </c>
      <c r="V2634" s="20" t="s">
        <v>16872</v>
      </c>
      <c r="W2634" s="20"/>
      <c r="X2634" s="20"/>
      <c r="Y2634" s="20" t="s">
        <v>69</v>
      </c>
      <c r="Z2634" s="20"/>
      <c r="AA2634" s="20" t="s">
        <v>21651</v>
      </c>
      <c r="AB2634" s="20" t="s">
        <v>68</v>
      </c>
      <c r="AC2634" s="20" t="s">
        <v>69</v>
      </c>
      <c r="AD2634" s="20" t="s">
        <v>69</v>
      </c>
      <c r="AE2634" s="20" t="s">
        <v>21680</v>
      </c>
      <c r="AF2634" s="20" t="s">
        <v>69</v>
      </c>
      <c r="AG2634" s="20" t="s">
        <v>21657</v>
      </c>
      <c r="AH2634" s="20"/>
      <c r="AI2634" s="20" t="s">
        <v>21654</v>
      </c>
      <c r="AJ2634" s="20" t="s">
        <v>14276</v>
      </c>
      <c r="AK2634" s="20" t="s">
        <v>14276</v>
      </c>
      <c r="AL2634" s="20"/>
      <c r="AM2634" s="20" t="s">
        <v>14910</v>
      </c>
      <c r="AN2634" s="20" t="s">
        <v>105</v>
      </c>
      <c r="AO2634" s="20"/>
    </row>
    <row r="2635" spans="1:41" x14ac:dyDescent="0.2">
      <c r="A2635" s="20" t="s">
        <v>11812</v>
      </c>
      <c r="B2635" s="20" t="s">
        <v>21674</v>
      </c>
      <c r="C2635" s="20" t="s">
        <v>21648</v>
      </c>
      <c r="D2635" s="20" t="s">
        <v>419</v>
      </c>
      <c r="E2635" s="20" t="s">
        <v>11814</v>
      </c>
      <c r="F2635" s="20" t="s">
        <v>2039</v>
      </c>
      <c r="G2635" s="20" t="s">
        <v>19044</v>
      </c>
      <c r="H2635" s="20" t="s">
        <v>15216</v>
      </c>
      <c r="I2635" s="20" t="s">
        <v>21675</v>
      </c>
      <c r="J2635" s="20" t="s">
        <v>101</v>
      </c>
      <c r="K2635" s="20" t="s">
        <v>14696</v>
      </c>
      <c r="L2635" s="20"/>
      <c r="M2635" s="20"/>
      <c r="N2635" s="20" t="s">
        <v>14698</v>
      </c>
      <c r="O2635" s="20" t="s">
        <v>14772</v>
      </c>
      <c r="P2635" s="20" t="s">
        <v>14700</v>
      </c>
      <c r="Q2635" s="20"/>
      <c r="R2635" s="20"/>
      <c r="S2635" s="20" t="s">
        <v>21676</v>
      </c>
      <c r="T2635" s="20" t="s">
        <v>14709</v>
      </c>
      <c r="U2635" s="20" t="s">
        <v>21681</v>
      </c>
      <c r="V2635" s="20" t="s">
        <v>21682</v>
      </c>
      <c r="W2635" s="20"/>
      <c r="X2635" s="20"/>
      <c r="Y2635" s="20" t="s">
        <v>69</v>
      </c>
      <c r="Z2635" s="20"/>
      <c r="AA2635" s="20" t="s">
        <v>21651</v>
      </c>
      <c r="AB2635" s="20" t="s">
        <v>68</v>
      </c>
      <c r="AC2635" s="20" t="s">
        <v>69</v>
      </c>
      <c r="AD2635" s="20" t="s">
        <v>69</v>
      </c>
      <c r="AE2635" s="20" t="s">
        <v>21683</v>
      </c>
      <c r="AF2635" s="20" t="s">
        <v>69</v>
      </c>
      <c r="AG2635" s="20" t="s">
        <v>21661</v>
      </c>
      <c r="AH2635" s="20"/>
      <c r="AI2635" s="20" t="s">
        <v>21654</v>
      </c>
      <c r="AJ2635" s="20" t="s">
        <v>14276</v>
      </c>
      <c r="AK2635" s="20" t="s">
        <v>21679</v>
      </c>
      <c r="AL2635" s="20"/>
      <c r="AM2635" s="20" t="s">
        <v>14910</v>
      </c>
      <c r="AN2635" s="20" t="s">
        <v>105</v>
      </c>
      <c r="AO2635" s="20"/>
    </row>
    <row r="2636" spans="1:41" x14ac:dyDescent="0.2">
      <c r="A2636" s="20" t="s">
        <v>11812</v>
      </c>
      <c r="B2636" s="20" t="s">
        <v>21674</v>
      </c>
      <c r="C2636" s="20" t="s">
        <v>21648</v>
      </c>
      <c r="D2636" s="20" t="s">
        <v>419</v>
      </c>
      <c r="E2636" s="20" t="s">
        <v>11814</v>
      </c>
      <c r="F2636" s="20" t="s">
        <v>2039</v>
      </c>
      <c r="G2636" s="20" t="s">
        <v>19044</v>
      </c>
      <c r="H2636" s="20" t="s">
        <v>15216</v>
      </c>
      <c r="I2636" s="20" t="s">
        <v>21675</v>
      </c>
      <c r="J2636" s="20" t="s">
        <v>101</v>
      </c>
      <c r="K2636" s="20" t="s">
        <v>14696</v>
      </c>
      <c r="L2636" s="20"/>
      <c r="M2636" s="20"/>
      <c r="N2636" s="20" t="s">
        <v>14698</v>
      </c>
      <c r="O2636" s="20" t="s">
        <v>14772</v>
      </c>
      <c r="P2636" s="20" t="s">
        <v>14700</v>
      </c>
      <c r="Q2636" s="20"/>
      <c r="R2636" s="20"/>
      <c r="S2636" s="20" t="s">
        <v>21655</v>
      </c>
      <c r="T2636" s="20" t="s">
        <v>14709</v>
      </c>
      <c r="U2636" s="20" t="s">
        <v>21681</v>
      </c>
      <c r="V2636" s="20" t="s">
        <v>16089</v>
      </c>
      <c r="W2636" s="20"/>
      <c r="X2636" s="20"/>
      <c r="Y2636" s="20" t="s">
        <v>69</v>
      </c>
      <c r="Z2636" s="20"/>
      <c r="AA2636" s="20" t="s">
        <v>21651</v>
      </c>
      <c r="AB2636" s="20" t="s">
        <v>68</v>
      </c>
      <c r="AC2636" s="20" t="s">
        <v>69</v>
      </c>
      <c r="AD2636" s="20" t="s">
        <v>69</v>
      </c>
      <c r="AE2636" s="20" t="s">
        <v>21684</v>
      </c>
      <c r="AF2636" s="20" t="s">
        <v>69</v>
      </c>
      <c r="AG2636" s="20" t="s">
        <v>21663</v>
      </c>
      <c r="AH2636" s="20"/>
      <c r="AI2636" s="20" t="s">
        <v>21654</v>
      </c>
      <c r="AJ2636" s="20" t="s">
        <v>14276</v>
      </c>
      <c r="AK2636" s="20" t="s">
        <v>14276</v>
      </c>
      <c r="AL2636" s="20"/>
      <c r="AM2636" s="20" t="s">
        <v>14910</v>
      </c>
      <c r="AN2636" s="20" t="s">
        <v>105</v>
      </c>
      <c r="AO2636" s="20"/>
    </row>
    <row r="2637" spans="1:41" x14ac:dyDescent="0.2">
      <c r="A2637" s="20" t="s">
        <v>11812</v>
      </c>
      <c r="B2637" s="20" t="s">
        <v>21674</v>
      </c>
      <c r="C2637" s="20" t="s">
        <v>21648</v>
      </c>
      <c r="D2637" s="20" t="s">
        <v>419</v>
      </c>
      <c r="E2637" s="20" t="s">
        <v>11814</v>
      </c>
      <c r="F2637" s="20" t="s">
        <v>2039</v>
      </c>
      <c r="G2637" s="20" t="s">
        <v>19044</v>
      </c>
      <c r="H2637" s="20" t="s">
        <v>15216</v>
      </c>
      <c r="I2637" s="20" t="s">
        <v>21675</v>
      </c>
      <c r="J2637" s="20" t="s">
        <v>101</v>
      </c>
      <c r="K2637" s="20" t="s">
        <v>14696</v>
      </c>
      <c r="L2637" s="20"/>
      <c r="M2637" s="20"/>
      <c r="N2637" s="20" t="s">
        <v>14698</v>
      </c>
      <c r="O2637" s="20" t="s">
        <v>14772</v>
      </c>
      <c r="P2637" s="20" t="s">
        <v>14700</v>
      </c>
      <c r="Q2637" s="20"/>
      <c r="R2637" s="20"/>
      <c r="S2637" s="20" t="s">
        <v>21676</v>
      </c>
      <c r="T2637" s="20" t="s">
        <v>14709</v>
      </c>
      <c r="U2637" s="20" t="s">
        <v>16872</v>
      </c>
      <c r="V2637" s="20" t="s">
        <v>21685</v>
      </c>
      <c r="W2637" s="20"/>
      <c r="X2637" s="20"/>
      <c r="Y2637" s="20" t="s">
        <v>69</v>
      </c>
      <c r="Z2637" s="20"/>
      <c r="AA2637" s="20" t="s">
        <v>21651</v>
      </c>
      <c r="AB2637" s="20" t="s">
        <v>68</v>
      </c>
      <c r="AC2637" s="20" t="s">
        <v>69</v>
      </c>
      <c r="AD2637" s="20" t="s">
        <v>69</v>
      </c>
      <c r="AE2637" s="20" t="s">
        <v>21686</v>
      </c>
      <c r="AF2637" s="20" t="s">
        <v>69</v>
      </c>
      <c r="AG2637" s="20" t="s">
        <v>21666</v>
      </c>
      <c r="AH2637" s="20"/>
      <c r="AI2637" s="20" t="s">
        <v>21654</v>
      </c>
      <c r="AJ2637" s="20" t="s">
        <v>14276</v>
      </c>
      <c r="AK2637" s="20" t="s">
        <v>21679</v>
      </c>
      <c r="AL2637" s="20"/>
      <c r="AM2637" s="20" t="s">
        <v>14910</v>
      </c>
      <c r="AN2637" s="20" t="s">
        <v>105</v>
      </c>
      <c r="AO2637" s="20"/>
    </row>
    <row r="2638" spans="1:41" x14ac:dyDescent="0.2">
      <c r="A2638" s="20" t="s">
        <v>11812</v>
      </c>
      <c r="B2638" s="20" t="s">
        <v>21674</v>
      </c>
      <c r="C2638" s="20" t="s">
        <v>21648</v>
      </c>
      <c r="D2638" s="20" t="s">
        <v>419</v>
      </c>
      <c r="E2638" s="20" t="s">
        <v>11814</v>
      </c>
      <c r="F2638" s="20" t="s">
        <v>2039</v>
      </c>
      <c r="G2638" s="20" t="s">
        <v>19044</v>
      </c>
      <c r="H2638" s="20" t="s">
        <v>15216</v>
      </c>
      <c r="I2638" s="20" t="s">
        <v>21675</v>
      </c>
      <c r="J2638" s="20" t="s">
        <v>101</v>
      </c>
      <c r="K2638" s="20" t="s">
        <v>14696</v>
      </c>
      <c r="L2638" s="20"/>
      <c r="M2638" s="20"/>
      <c r="N2638" s="20" t="s">
        <v>14698</v>
      </c>
      <c r="O2638" s="20" t="s">
        <v>14772</v>
      </c>
      <c r="P2638" s="20" t="s">
        <v>14700</v>
      </c>
      <c r="Q2638" s="20"/>
      <c r="R2638" s="20"/>
      <c r="S2638" s="20" t="s">
        <v>21655</v>
      </c>
      <c r="T2638" s="20" t="s">
        <v>14709</v>
      </c>
      <c r="U2638" s="20" t="s">
        <v>16872</v>
      </c>
      <c r="V2638" s="20" t="s">
        <v>21687</v>
      </c>
      <c r="W2638" s="20"/>
      <c r="X2638" s="20"/>
      <c r="Y2638" s="20" t="s">
        <v>69</v>
      </c>
      <c r="Z2638" s="20"/>
      <c r="AA2638" s="20" t="s">
        <v>21651</v>
      </c>
      <c r="AB2638" s="20" t="s">
        <v>68</v>
      </c>
      <c r="AC2638" s="20" t="s">
        <v>69</v>
      </c>
      <c r="AD2638" s="20" t="s">
        <v>69</v>
      </c>
      <c r="AE2638" s="20" t="s">
        <v>21688</v>
      </c>
      <c r="AF2638" s="20" t="s">
        <v>69</v>
      </c>
      <c r="AG2638" s="20" t="s">
        <v>21668</v>
      </c>
      <c r="AH2638" s="20"/>
      <c r="AI2638" s="20" t="s">
        <v>21654</v>
      </c>
      <c r="AJ2638" s="20" t="s">
        <v>14276</v>
      </c>
      <c r="AK2638" s="20" t="s">
        <v>14276</v>
      </c>
      <c r="AL2638" s="20"/>
      <c r="AM2638" s="20" t="s">
        <v>14910</v>
      </c>
      <c r="AN2638" s="20" t="s">
        <v>105</v>
      </c>
      <c r="AO2638" s="20"/>
    </row>
    <row r="2639" spans="1:41" x14ac:dyDescent="0.2">
      <c r="A2639" s="20" t="s">
        <v>11812</v>
      </c>
      <c r="B2639" s="20" t="s">
        <v>21674</v>
      </c>
      <c r="C2639" s="20" t="s">
        <v>21648</v>
      </c>
      <c r="D2639" s="20" t="s">
        <v>419</v>
      </c>
      <c r="E2639" s="20" t="s">
        <v>11814</v>
      </c>
      <c r="F2639" s="20" t="s">
        <v>2039</v>
      </c>
      <c r="G2639" s="20" t="s">
        <v>19044</v>
      </c>
      <c r="H2639" s="20" t="s">
        <v>15216</v>
      </c>
      <c r="I2639" s="20" t="s">
        <v>21675</v>
      </c>
      <c r="J2639" s="20" t="s">
        <v>101</v>
      </c>
      <c r="K2639" s="20" t="s">
        <v>14696</v>
      </c>
      <c r="L2639" s="20"/>
      <c r="M2639" s="20"/>
      <c r="N2639" s="20" t="s">
        <v>14698</v>
      </c>
      <c r="O2639" s="20" t="s">
        <v>14772</v>
      </c>
      <c r="P2639" s="20" t="s">
        <v>14700</v>
      </c>
      <c r="Q2639" s="20"/>
      <c r="R2639" s="20"/>
      <c r="S2639" s="20" t="s">
        <v>21676</v>
      </c>
      <c r="T2639" s="20" t="s">
        <v>14709</v>
      </c>
      <c r="U2639" s="20" t="s">
        <v>21689</v>
      </c>
      <c r="V2639" s="20" t="s">
        <v>21687</v>
      </c>
      <c r="W2639" s="20"/>
      <c r="X2639" s="20"/>
      <c r="Y2639" s="20" t="s">
        <v>69</v>
      </c>
      <c r="Z2639" s="20"/>
      <c r="AA2639" s="20" t="s">
        <v>21651</v>
      </c>
      <c r="AB2639" s="20" t="s">
        <v>68</v>
      </c>
      <c r="AC2639" s="20" t="s">
        <v>69</v>
      </c>
      <c r="AD2639" s="20" t="s">
        <v>69</v>
      </c>
      <c r="AE2639" s="20" t="s">
        <v>21690</v>
      </c>
      <c r="AF2639" s="20" t="s">
        <v>69</v>
      </c>
      <c r="AG2639" s="20" t="s">
        <v>21671</v>
      </c>
      <c r="AH2639" s="20"/>
      <c r="AI2639" s="20" t="s">
        <v>21654</v>
      </c>
      <c r="AJ2639" s="20" t="s">
        <v>14276</v>
      </c>
      <c r="AK2639" s="20" t="s">
        <v>21679</v>
      </c>
      <c r="AL2639" s="20"/>
      <c r="AM2639" s="20" t="s">
        <v>14910</v>
      </c>
      <c r="AN2639" s="20" t="s">
        <v>105</v>
      </c>
      <c r="AO2639" s="20"/>
    </row>
    <row r="2640" spans="1:41" x14ac:dyDescent="0.2">
      <c r="A2640" s="20" t="s">
        <v>11812</v>
      </c>
      <c r="B2640" s="20" t="s">
        <v>21674</v>
      </c>
      <c r="C2640" s="20" t="s">
        <v>21648</v>
      </c>
      <c r="D2640" s="20" t="s">
        <v>419</v>
      </c>
      <c r="E2640" s="20" t="s">
        <v>11814</v>
      </c>
      <c r="F2640" s="20" t="s">
        <v>2039</v>
      </c>
      <c r="G2640" s="20" t="s">
        <v>19044</v>
      </c>
      <c r="H2640" s="20" t="s">
        <v>15216</v>
      </c>
      <c r="I2640" s="20" t="s">
        <v>21675</v>
      </c>
      <c r="J2640" s="20" t="s">
        <v>101</v>
      </c>
      <c r="K2640" s="20" t="s">
        <v>14696</v>
      </c>
      <c r="L2640" s="20"/>
      <c r="M2640" s="20"/>
      <c r="N2640" s="20" t="s">
        <v>14698</v>
      </c>
      <c r="O2640" s="20" t="s">
        <v>14772</v>
      </c>
      <c r="P2640" s="20" t="s">
        <v>14700</v>
      </c>
      <c r="Q2640" s="20"/>
      <c r="R2640" s="20"/>
      <c r="S2640" s="20" t="s">
        <v>21655</v>
      </c>
      <c r="T2640" s="20" t="s">
        <v>14709</v>
      </c>
      <c r="U2640" s="20" t="s">
        <v>21689</v>
      </c>
      <c r="V2640" s="20" t="s">
        <v>21687</v>
      </c>
      <c r="W2640" s="20"/>
      <c r="X2640" s="20"/>
      <c r="Y2640" s="20" t="s">
        <v>69</v>
      </c>
      <c r="Z2640" s="20"/>
      <c r="AA2640" s="20" t="s">
        <v>21651</v>
      </c>
      <c r="AB2640" s="20" t="s">
        <v>68</v>
      </c>
      <c r="AC2640" s="20" t="s">
        <v>69</v>
      </c>
      <c r="AD2640" s="20" t="s">
        <v>69</v>
      </c>
      <c r="AE2640" s="20" t="s">
        <v>21691</v>
      </c>
      <c r="AF2640" s="20" t="s">
        <v>69</v>
      </c>
      <c r="AG2640" s="20" t="s">
        <v>21673</v>
      </c>
      <c r="AH2640" s="20"/>
      <c r="AI2640" s="20" t="s">
        <v>21654</v>
      </c>
      <c r="AJ2640" s="20" t="s">
        <v>14276</v>
      </c>
      <c r="AK2640" s="20" t="s">
        <v>14276</v>
      </c>
      <c r="AL2640" s="20"/>
      <c r="AM2640" s="20" t="s">
        <v>14910</v>
      </c>
      <c r="AN2640" s="20" t="s">
        <v>105</v>
      </c>
      <c r="AO2640" s="20"/>
    </row>
    <row r="2641" spans="1:41" x14ac:dyDescent="0.2">
      <c r="A2641" s="20" t="s">
        <v>11833</v>
      </c>
      <c r="B2641" s="20" t="s">
        <v>21692</v>
      </c>
      <c r="C2641" s="20" t="s">
        <v>21693</v>
      </c>
      <c r="D2641" s="20" t="s">
        <v>445</v>
      </c>
      <c r="E2641" s="20" t="s">
        <v>11835</v>
      </c>
      <c r="F2641" s="20" t="s">
        <v>1037</v>
      </c>
      <c r="G2641" s="20" t="s">
        <v>21694</v>
      </c>
      <c r="H2641" s="20" t="s">
        <v>14694</v>
      </c>
      <c r="I2641" s="20" t="s">
        <v>21695</v>
      </c>
      <c r="J2641" s="20" t="s">
        <v>101</v>
      </c>
      <c r="K2641" s="20" t="s">
        <v>14696</v>
      </c>
      <c r="L2641" s="20" t="s">
        <v>21696</v>
      </c>
      <c r="M2641" s="20" t="s">
        <v>21697</v>
      </c>
      <c r="N2641" s="20" t="s">
        <v>14889</v>
      </c>
      <c r="O2641" s="20" t="s">
        <v>14714</v>
      </c>
      <c r="P2641" s="20" t="s">
        <v>14787</v>
      </c>
      <c r="Q2641" s="20" t="s">
        <v>14227</v>
      </c>
      <c r="R2641" s="20" t="s">
        <v>19027</v>
      </c>
      <c r="S2641" s="20" t="s">
        <v>21698</v>
      </c>
      <c r="T2641" s="20" t="s">
        <v>14709</v>
      </c>
      <c r="U2641" s="20" t="s">
        <v>21699</v>
      </c>
      <c r="V2641" s="20" t="s">
        <v>21700</v>
      </c>
      <c r="W2641" s="20"/>
      <c r="X2641" s="20" t="s">
        <v>14512</v>
      </c>
      <c r="Y2641" s="20" t="s">
        <v>68</v>
      </c>
      <c r="Z2641" s="20"/>
      <c r="AA2641" s="20" t="s">
        <v>21701</v>
      </c>
      <c r="AB2641" s="20" t="s">
        <v>68</v>
      </c>
      <c r="AC2641" s="20" t="s">
        <v>14884</v>
      </c>
      <c r="AD2641" s="20" t="s">
        <v>69</v>
      </c>
      <c r="AE2641" s="20" t="s">
        <v>21702</v>
      </c>
      <c r="AF2641" s="20" t="s">
        <v>69</v>
      </c>
      <c r="AG2641" s="20" t="s">
        <v>21703</v>
      </c>
      <c r="AH2641" s="20"/>
      <c r="AI2641" s="20" t="s">
        <v>14875</v>
      </c>
      <c r="AJ2641" s="20" t="s">
        <v>14238</v>
      </c>
      <c r="AK2641" s="20" t="s">
        <v>14276</v>
      </c>
      <c r="AL2641" s="20"/>
      <c r="AM2641" s="20" t="s">
        <v>16313</v>
      </c>
      <c r="AN2641" s="20" t="s">
        <v>110</v>
      </c>
      <c r="AO2641" s="20"/>
    </row>
    <row r="2642" spans="1:41" x14ac:dyDescent="0.2">
      <c r="A2642" s="20" t="s">
        <v>11833</v>
      </c>
      <c r="B2642" s="20" t="s">
        <v>21692</v>
      </c>
      <c r="C2642" s="20" t="s">
        <v>21693</v>
      </c>
      <c r="D2642" s="20" t="s">
        <v>445</v>
      </c>
      <c r="E2642" s="20" t="s">
        <v>11835</v>
      </c>
      <c r="F2642" s="20" t="s">
        <v>1037</v>
      </c>
      <c r="G2642" s="20" t="s">
        <v>21694</v>
      </c>
      <c r="H2642" s="20" t="s">
        <v>14694</v>
      </c>
      <c r="I2642" s="20" t="s">
        <v>21695</v>
      </c>
      <c r="J2642" s="20" t="s">
        <v>101</v>
      </c>
      <c r="K2642" s="20" t="s">
        <v>14696</v>
      </c>
      <c r="L2642" s="20" t="s">
        <v>21696</v>
      </c>
      <c r="M2642" s="20" t="s">
        <v>21697</v>
      </c>
      <c r="N2642" s="20" t="s">
        <v>14889</v>
      </c>
      <c r="O2642" s="20" t="s">
        <v>14714</v>
      </c>
      <c r="P2642" s="20" t="s">
        <v>14787</v>
      </c>
      <c r="Q2642" s="20" t="s">
        <v>14881</v>
      </c>
      <c r="R2642" s="20" t="s">
        <v>19027</v>
      </c>
      <c r="S2642" s="20" t="s">
        <v>21698</v>
      </c>
      <c r="T2642" s="20" t="s">
        <v>14709</v>
      </c>
      <c r="U2642" s="20" t="s">
        <v>21699</v>
      </c>
      <c r="V2642" s="20" t="s">
        <v>21704</v>
      </c>
      <c r="W2642" s="20"/>
      <c r="X2642" s="20" t="s">
        <v>14512</v>
      </c>
      <c r="Y2642" s="20" t="s">
        <v>68</v>
      </c>
      <c r="Z2642" s="20"/>
      <c r="AA2642" s="20" t="s">
        <v>21701</v>
      </c>
      <c r="AB2642" s="20" t="s">
        <v>68</v>
      </c>
      <c r="AC2642" s="20" t="s">
        <v>14884</v>
      </c>
      <c r="AD2642" s="20" t="s">
        <v>69</v>
      </c>
      <c r="AE2642" s="20" t="s">
        <v>21702</v>
      </c>
      <c r="AF2642" s="20" t="s">
        <v>69</v>
      </c>
      <c r="AG2642" s="20" t="s">
        <v>21705</v>
      </c>
      <c r="AH2642" s="20"/>
      <c r="AI2642" s="20" t="s">
        <v>14875</v>
      </c>
      <c r="AJ2642" s="20" t="s">
        <v>14238</v>
      </c>
      <c r="AK2642" s="20" t="s">
        <v>14276</v>
      </c>
      <c r="AL2642" s="20"/>
      <c r="AM2642" s="20" t="s">
        <v>16313</v>
      </c>
      <c r="AN2642" s="20" t="s">
        <v>110</v>
      </c>
      <c r="AO2642" s="20"/>
    </row>
    <row r="2643" spans="1:41" x14ac:dyDescent="0.2">
      <c r="A2643" s="20" t="s">
        <v>11833</v>
      </c>
      <c r="B2643" s="20" t="s">
        <v>21692</v>
      </c>
      <c r="C2643" s="20" t="s">
        <v>21693</v>
      </c>
      <c r="D2643" s="20" t="s">
        <v>445</v>
      </c>
      <c r="E2643" s="20" t="s">
        <v>11835</v>
      </c>
      <c r="F2643" s="20" t="s">
        <v>1037</v>
      </c>
      <c r="G2643" s="20" t="s">
        <v>21694</v>
      </c>
      <c r="H2643" s="20" t="s">
        <v>14694</v>
      </c>
      <c r="I2643" s="20" t="s">
        <v>21695</v>
      </c>
      <c r="J2643" s="20" t="s">
        <v>101</v>
      </c>
      <c r="K2643" s="20" t="s">
        <v>14696</v>
      </c>
      <c r="L2643" s="20" t="s">
        <v>21696</v>
      </c>
      <c r="M2643" s="20" t="s">
        <v>21697</v>
      </c>
      <c r="N2643" s="20" t="s">
        <v>14889</v>
      </c>
      <c r="O2643" s="20" t="s">
        <v>14714</v>
      </c>
      <c r="P2643" s="20" t="s">
        <v>14787</v>
      </c>
      <c r="Q2643" s="20" t="s">
        <v>21635</v>
      </c>
      <c r="R2643" s="20" t="s">
        <v>19027</v>
      </c>
      <c r="S2643" s="20" t="s">
        <v>21698</v>
      </c>
      <c r="T2643" s="20" t="s">
        <v>14709</v>
      </c>
      <c r="U2643" s="20" t="s">
        <v>21699</v>
      </c>
      <c r="V2643" s="20" t="s">
        <v>21706</v>
      </c>
      <c r="W2643" s="20"/>
      <c r="X2643" s="20" t="s">
        <v>14512</v>
      </c>
      <c r="Y2643" s="20" t="s">
        <v>68</v>
      </c>
      <c r="Z2643" s="20"/>
      <c r="AA2643" s="20" t="s">
        <v>21701</v>
      </c>
      <c r="AB2643" s="20" t="s">
        <v>68</v>
      </c>
      <c r="AC2643" s="20" t="s">
        <v>14884</v>
      </c>
      <c r="AD2643" s="20" t="s">
        <v>69</v>
      </c>
      <c r="AE2643" s="20" t="s">
        <v>21702</v>
      </c>
      <c r="AF2643" s="20" t="s">
        <v>69</v>
      </c>
      <c r="AG2643" s="20" t="s">
        <v>21707</v>
      </c>
      <c r="AH2643" s="20"/>
      <c r="AI2643" s="20" t="s">
        <v>14875</v>
      </c>
      <c r="AJ2643" s="20" t="s">
        <v>14238</v>
      </c>
      <c r="AK2643" s="20" t="s">
        <v>14276</v>
      </c>
      <c r="AL2643" s="20"/>
      <c r="AM2643" s="20" t="s">
        <v>16313</v>
      </c>
      <c r="AN2643" s="20" t="s">
        <v>110</v>
      </c>
      <c r="AO2643" s="20"/>
    </row>
    <row r="2644" spans="1:41" x14ac:dyDescent="0.2">
      <c r="A2644" s="20" t="s">
        <v>11833</v>
      </c>
      <c r="B2644" s="20" t="s">
        <v>21692</v>
      </c>
      <c r="C2644" s="20" t="s">
        <v>21693</v>
      </c>
      <c r="D2644" s="20" t="s">
        <v>445</v>
      </c>
      <c r="E2644" s="20" t="s">
        <v>11835</v>
      </c>
      <c r="F2644" s="20" t="s">
        <v>1037</v>
      </c>
      <c r="G2644" s="20" t="s">
        <v>21694</v>
      </c>
      <c r="H2644" s="20" t="s">
        <v>14694</v>
      </c>
      <c r="I2644" s="20" t="s">
        <v>21695</v>
      </c>
      <c r="J2644" s="20" t="s">
        <v>101</v>
      </c>
      <c r="K2644" s="20" t="s">
        <v>14696</v>
      </c>
      <c r="L2644" s="20" t="s">
        <v>21696</v>
      </c>
      <c r="M2644" s="20" t="s">
        <v>21697</v>
      </c>
      <c r="N2644" s="20" t="s">
        <v>14889</v>
      </c>
      <c r="O2644" s="20" t="s">
        <v>14714</v>
      </c>
      <c r="P2644" s="20" t="s">
        <v>14787</v>
      </c>
      <c r="Q2644" s="20" t="s">
        <v>14701</v>
      </c>
      <c r="R2644" s="20" t="s">
        <v>19027</v>
      </c>
      <c r="S2644" s="20" t="s">
        <v>21698</v>
      </c>
      <c r="T2644" s="20" t="s">
        <v>14709</v>
      </c>
      <c r="U2644" s="20" t="s">
        <v>21699</v>
      </c>
      <c r="V2644" s="20" t="s">
        <v>21708</v>
      </c>
      <c r="W2644" s="20"/>
      <c r="X2644" s="20" t="s">
        <v>14512</v>
      </c>
      <c r="Y2644" s="20" t="s">
        <v>68</v>
      </c>
      <c r="Z2644" s="20"/>
      <c r="AA2644" s="20" t="s">
        <v>21701</v>
      </c>
      <c r="AB2644" s="20" t="s">
        <v>68</v>
      </c>
      <c r="AC2644" s="20" t="s">
        <v>14884</v>
      </c>
      <c r="AD2644" s="20" t="s">
        <v>69</v>
      </c>
      <c r="AE2644" s="20" t="s">
        <v>21702</v>
      </c>
      <c r="AF2644" s="20" t="s">
        <v>69</v>
      </c>
      <c r="AG2644" s="20" t="s">
        <v>21709</v>
      </c>
      <c r="AH2644" s="20"/>
      <c r="AI2644" s="20" t="s">
        <v>14875</v>
      </c>
      <c r="AJ2644" s="20" t="s">
        <v>14238</v>
      </c>
      <c r="AK2644" s="20" t="s">
        <v>14276</v>
      </c>
      <c r="AL2644" s="20"/>
      <c r="AM2644" s="20" t="s">
        <v>16313</v>
      </c>
      <c r="AN2644" s="20" t="s">
        <v>110</v>
      </c>
      <c r="AO2644" s="20"/>
    </row>
    <row r="2645" spans="1:41" x14ac:dyDescent="0.2">
      <c r="A2645" s="20" t="s">
        <v>11833</v>
      </c>
      <c r="B2645" s="20" t="s">
        <v>21692</v>
      </c>
      <c r="C2645" s="20" t="s">
        <v>21693</v>
      </c>
      <c r="D2645" s="20" t="s">
        <v>445</v>
      </c>
      <c r="E2645" s="20" t="s">
        <v>11835</v>
      </c>
      <c r="F2645" s="20" t="s">
        <v>1037</v>
      </c>
      <c r="G2645" s="20" t="s">
        <v>21694</v>
      </c>
      <c r="H2645" s="20" t="s">
        <v>14694</v>
      </c>
      <c r="I2645" s="20" t="s">
        <v>21695</v>
      </c>
      <c r="J2645" s="20" t="s">
        <v>101</v>
      </c>
      <c r="K2645" s="20" t="s">
        <v>14696</v>
      </c>
      <c r="L2645" s="20" t="s">
        <v>21696</v>
      </c>
      <c r="M2645" s="20" t="s">
        <v>21697</v>
      </c>
      <c r="N2645" s="20" t="s">
        <v>14889</v>
      </c>
      <c r="O2645" s="20" t="s">
        <v>14714</v>
      </c>
      <c r="P2645" s="20" t="s">
        <v>14787</v>
      </c>
      <c r="Q2645" s="20" t="s">
        <v>15283</v>
      </c>
      <c r="R2645" s="20" t="s">
        <v>19027</v>
      </c>
      <c r="S2645" s="20" t="s">
        <v>21698</v>
      </c>
      <c r="T2645" s="20" t="s">
        <v>14709</v>
      </c>
      <c r="U2645" s="20" t="s">
        <v>21699</v>
      </c>
      <c r="V2645" s="20" t="s">
        <v>21710</v>
      </c>
      <c r="W2645" s="20"/>
      <c r="X2645" s="20" t="s">
        <v>14512</v>
      </c>
      <c r="Y2645" s="20" t="s">
        <v>68</v>
      </c>
      <c r="Z2645" s="20"/>
      <c r="AA2645" s="20" t="s">
        <v>21701</v>
      </c>
      <c r="AB2645" s="20" t="s">
        <v>68</v>
      </c>
      <c r="AC2645" s="20" t="s">
        <v>14884</v>
      </c>
      <c r="AD2645" s="20" t="s">
        <v>69</v>
      </c>
      <c r="AE2645" s="20" t="s">
        <v>21702</v>
      </c>
      <c r="AF2645" s="20" t="s">
        <v>69</v>
      </c>
      <c r="AG2645" s="20" t="s">
        <v>21711</v>
      </c>
      <c r="AH2645" s="20"/>
      <c r="AI2645" s="20" t="s">
        <v>14875</v>
      </c>
      <c r="AJ2645" s="20" t="s">
        <v>14238</v>
      </c>
      <c r="AK2645" s="20" t="s">
        <v>14276</v>
      </c>
      <c r="AL2645" s="20"/>
      <c r="AM2645" s="20" t="s">
        <v>16313</v>
      </c>
      <c r="AN2645" s="20" t="s">
        <v>110</v>
      </c>
      <c r="AO2645" s="20"/>
    </row>
    <row r="2646" spans="1:41" x14ac:dyDescent="0.2">
      <c r="A2646" s="20" t="s">
        <v>11833</v>
      </c>
      <c r="B2646" s="20" t="s">
        <v>21692</v>
      </c>
      <c r="C2646" s="20" t="s">
        <v>21693</v>
      </c>
      <c r="D2646" s="20" t="s">
        <v>445</v>
      </c>
      <c r="E2646" s="20" t="s">
        <v>11835</v>
      </c>
      <c r="F2646" s="20" t="s">
        <v>1037</v>
      </c>
      <c r="G2646" s="20" t="s">
        <v>21694</v>
      </c>
      <c r="H2646" s="20" t="s">
        <v>14694</v>
      </c>
      <c r="I2646" s="20" t="s">
        <v>21695</v>
      </c>
      <c r="J2646" s="20" t="s">
        <v>101</v>
      </c>
      <c r="K2646" s="20" t="s">
        <v>14696</v>
      </c>
      <c r="L2646" s="20" t="s">
        <v>21696</v>
      </c>
      <c r="M2646" s="20" t="s">
        <v>21697</v>
      </c>
      <c r="N2646" s="20" t="s">
        <v>14889</v>
      </c>
      <c r="O2646" s="20" t="s">
        <v>14714</v>
      </c>
      <c r="P2646" s="20" t="s">
        <v>14787</v>
      </c>
      <c r="Q2646" s="20" t="s">
        <v>21712</v>
      </c>
      <c r="R2646" s="20" t="s">
        <v>19027</v>
      </c>
      <c r="S2646" s="20" t="s">
        <v>21698</v>
      </c>
      <c r="T2646" s="20" t="s">
        <v>14709</v>
      </c>
      <c r="U2646" s="20" t="s">
        <v>21699</v>
      </c>
      <c r="V2646" s="20" t="s">
        <v>21713</v>
      </c>
      <c r="W2646" s="20"/>
      <c r="X2646" s="20" t="s">
        <v>14512</v>
      </c>
      <c r="Y2646" s="20" t="s">
        <v>68</v>
      </c>
      <c r="Z2646" s="20"/>
      <c r="AA2646" s="20" t="s">
        <v>21701</v>
      </c>
      <c r="AB2646" s="20" t="s">
        <v>68</v>
      </c>
      <c r="AC2646" s="20" t="s">
        <v>14884</v>
      </c>
      <c r="AD2646" s="20" t="s">
        <v>69</v>
      </c>
      <c r="AE2646" s="20" t="s">
        <v>21702</v>
      </c>
      <c r="AF2646" s="20" t="s">
        <v>69</v>
      </c>
      <c r="AG2646" s="20" t="s">
        <v>21714</v>
      </c>
      <c r="AH2646" s="20"/>
      <c r="AI2646" s="20" t="s">
        <v>14875</v>
      </c>
      <c r="AJ2646" s="20" t="s">
        <v>14238</v>
      </c>
      <c r="AK2646" s="20" t="s">
        <v>14276</v>
      </c>
      <c r="AL2646" s="20"/>
      <c r="AM2646" s="20" t="s">
        <v>16313</v>
      </c>
      <c r="AN2646" s="20" t="s">
        <v>110</v>
      </c>
      <c r="AO2646" s="20"/>
    </row>
    <row r="2647" spans="1:41" x14ac:dyDescent="0.2">
      <c r="A2647" s="20" t="s">
        <v>11833</v>
      </c>
      <c r="B2647" s="20" t="s">
        <v>21692</v>
      </c>
      <c r="C2647" s="20" t="s">
        <v>21693</v>
      </c>
      <c r="D2647" s="20" t="s">
        <v>445</v>
      </c>
      <c r="E2647" s="20" t="s">
        <v>11835</v>
      </c>
      <c r="F2647" s="20" t="s">
        <v>1037</v>
      </c>
      <c r="G2647" s="20" t="s">
        <v>21694</v>
      </c>
      <c r="H2647" s="20" t="s">
        <v>14694</v>
      </c>
      <c r="I2647" s="20" t="s">
        <v>21695</v>
      </c>
      <c r="J2647" s="20" t="s">
        <v>101</v>
      </c>
      <c r="K2647" s="20" t="s">
        <v>14696</v>
      </c>
      <c r="L2647" s="20" t="s">
        <v>21696</v>
      </c>
      <c r="M2647" s="20" t="s">
        <v>21697</v>
      </c>
      <c r="N2647" s="20" t="s">
        <v>14889</v>
      </c>
      <c r="O2647" s="20" t="s">
        <v>14714</v>
      </c>
      <c r="P2647" s="20" t="s">
        <v>14787</v>
      </c>
      <c r="Q2647" s="20" t="s">
        <v>15297</v>
      </c>
      <c r="R2647" s="20" t="s">
        <v>19027</v>
      </c>
      <c r="S2647" s="20" t="s">
        <v>21698</v>
      </c>
      <c r="T2647" s="20" t="s">
        <v>14709</v>
      </c>
      <c r="U2647" s="20" t="s">
        <v>21699</v>
      </c>
      <c r="V2647" s="20" t="s">
        <v>21715</v>
      </c>
      <c r="W2647" s="20"/>
      <c r="X2647" s="20" t="s">
        <v>14512</v>
      </c>
      <c r="Y2647" s="20" t="s">
        <v>68</v>
      </c>
      <c r="Z2647" s="20"/>
      <c r="AA2647" s="20" t="s">
        <v>21701</v>
      </c>
      <c r="AB2647" s="20" t="s">
        <v>68</v>
      </c>
      <c r="AC2647" s="20" t="s">
        <v>14884</v>
      </c>
      <c r="AD2647" s="20" t="s">
        <v>69</v>
      </c>
      <c r="AE2647" s="20" t="s">
        <v>21702</v>
      </c>
      <c r="AF2647" s="20" t="s">
        <v>69</v>
      </c>
      <c r="AG2647" s="20" t="s">
        <v>21716</v>
      </c>
      <c r="AH2647" s="20"/>
      <c r="AI2647" s="20" t="s">
        <v>14875</v>
      </c>
      <c r="AJ2647" s="20" t="s">
        <v>14238</v>
      </c>
      <c r="AK2647" s="20" t="s">
        <v>14276</v>
      </c>
      <c r="AL2647" s="20"/>
      <c r="AM2647" s="20" t="s">
        <v>16313</v>
      </c>
      <c r="AN2647" s="20" t="s">
        <v>110</v>
      </c>
      <c r="AO2647" s="20"/>
    </row>
    <row r="2648" spans="1:41" x14ac:dyDescent="0.2">
      <c r="A2648" s="20" t="s">
        <v>11833</v>
      </c>
      <c r="B2648" s="20" t="s">
        <v>21692</v>
      </c>
      <c r="C2648" s="20" t="s">
        <v>21693</v>
      </c>
      <c r="D2648" s="20" t="s">
        <v>445</v>
      </c>
      <c r="E2648" s="20" t="s">
        <v>11835</v>
      </c>
      <c r="F2648" s="20" t="s">
        <v>1037</v>
      </c>
      <c r="G2648" s="20" t="s">
        <v>21694</v>
      </c>
      <c r="H2648" s="20" t="s">
        <v>14694</v>
      </c>
      <c r="I2648" s="20" t="s">
        <v>21695</v>
      </c>
      <c r="J2648" s="20" t="s">
        <v>101</v>
      </c>
      <c r="K2648" s="20" t="s">
        <v>14696</v>
      </c>
      <c r="L2648" s="20" t="s">
        <v>21696</v>
      </c>
      <c r="M2648" s="20" t="s">
        <v>21697</v>
      </c>
      <c r="N2648" s="20" t="s">
        <v>14889</v>
      </c>
      <c r="O2648" s="20" t="s">
        <v>14714</v>
      </c>
      <c r="P2648" s="20" t="s">
        <v>14787</v>
      </c>
      <c r="Q2648" s="20" t="s">
        <v>18668</v>
      </c>
      <c r="R2648" s="20" t="s">
        <v>19027</v>
      </c>
      <c r="S2648" s="20" t="s">
        <v>21698</v>
      </c>
      <c r="T2648" s="20" t="s">
        <v>14709</v>
      </c>
      <c r="U2648" s="20" t="s">
        <v>21699</v>
      </c>
      <c r="V2648" s="20" t="s">
        <v>21717</v>
      </c>
      <c r="W2648" s="20"/>
      <c r="X2648" s="20" t="s">
        <v>14512</v>
      </c>
      <c r="Y2648" s="20" t="s">
        <v>68</v>
      </c>
      <c r="Z2648" s="20"/>
      <c r="AA2648" s="20" t="s">
        <v>21701</v>
      </c>
      <c r="AB2648" s="20" t="s">
        <v>68</v>
      </c>
      <c r="AC2648" s="20" t="s">
        <v>14884</v>
      </c>
      <c r="AD2648" s="20" t="s">
        <v>69</v>
      </c>
      <c r="AE2648" s="20" t="s">
        <v>21702</v>
      </c>
      <c r="AF2648" s="20" t="s">
        <v>69</v>
      </c>
      <c r="AG2648" s="20" t="s">
        <v>21718</v>
      </c>
      <c r="AH2648" s="20"/>
      <c r="AI2648" s="20" t="s">
        <v>14875</v>
      </c>
      <c r="AJ2648" s="20" t="s">
        <v>14238</v>
      </c>
      <c r="AK2648" s="20" t="s">
        <v>14276</v>
      </c>
      <c r="AL2648" s="20"/>
      <c r="AM2648" s="20" t="s">
        <v>16313</v>
      </c>
      <c r="AN2648" s="20" t="s">
        <v>110</v>
      </c>
      <c r="AO2648" s="20"/>
    </row>
    <row r="2649" spans="1:41" x14ac:dyDescent="0.2">
      <c r="A2649" s="20" t="s">
        <v>11833</v>
      </c>
      <c r="B2649" s="20" t="s">
        <v>21692</v>
      </c>
      <c r="C2649" s="20" t="s">
        <v>21693</v>
      </c>
      <c r="D2649" s="20" t="s">
        <v>445</v>
      </c>
      <c r="E2649" s="20" t="s">
        <v>11835</v>
      </c>
      <c r="F2649" s="20" t="s">
        <v>1037</v>
      </c>
      <c r="G2649" s="20" t="s">
        <v>21694</v>
      </c>
      <c r="H2649" s="20" t="s">
        <v>14694</v>
      </c>
      <c r="I2649" s="20" t="s">
        <v>21695</v>
      </c>
      <c r="J2649" s="20" t="s">
        <v>101</v>
      </c>
      <c r="K2649" s="20" t="s">
        <v>14696</v>
      </c>
      <c r="L2649" s="20" t="s">
        <v>21696</v>
      </c>
      <c r="M2649" s="20" t="s">
        <v>21697</v>
      </c>
      <c r="N2649" s="20" t="s">
        <v>14889</v>
      </c>
      <c r="O2649" s="20" t="s">
        <v>14714</v>
      </c>
      <c r="P2649" s="20" t="s">
        <v>14787</v>
      </c>
      <c r="Q2649" s="20" t="s">
        <v>15264</v>
      </c>
      <c r="R2649" s="20" t="s">
        <v>19027</v>
      </c>
      <c r="S2649" s="20" t="s">
        <v>21698</v>
      </c>
      <c r="T2649" s="20" t="s">
        <v>14709</v>
      </c>
      <c r="U2649" s="20" t="s">
        <v>21699</v>
      </c>
      <c r="V2649" s="20" t="s">
        <v>21719</v>
      </c>
      <c r="W2649" s="20"/>
      <c r="X2649" s="20" t="s">
        <v>14512</v>
      </c>
      <c r="Y2649" s="20" t="s">
        <v>68</v>
      </c>
      <c r="Z2649" s="20"/>
      <c r="AA2649" s="20" t="s">
        <v>21701</v>
      </c>
      <c r="AB2649" s="20" t="s">
        <v>68</v>
      </c>
      <c r="AC2649" s="20" t="s">
        <v>14884</v>
      </c>
      <c r="AD2649" s="20" t="s">
        <v>69</v>
      </c>
      <c r="AE2649" s="20" t="s">
        <v>21702</v>
      </c>
      <c r="AF2649" s="20" t="s">
        <v>69</v>
      </c>
      <c r="AG2649" s="20" t="s">
        <v>21720</v>
      </c>
      <c r="AH2649" s="20"/>
      <c r="AI2649" s="20" t="s">
        <v>14875</v>
      </c>
      <c r="AJ2649" s="20" t="s">
        <v>14238</v>
      </c>
      <c r="AK2649" s="20" t="s">
        <v>14276</v>
      </c>
      <c r="AL2649" s="20"/>
      <c r="AM2649" s="20" t="s">
        <v>16313</v>
      </c>
      <c r="AN2649" s="20" t="s">
        <v>110</v>
      </c>
      <c r="AO2649" s="20"/>
    </row>
    <row r="2650" spans="1:41" x14ac:dyDescent="0.2">
      <c r="A2650" s="20" t="s">
        <v>11833</v>
      </c>
      <c r="B2650" s="20" t="s">
        <v>21692</v>
      </c>
      <c r="C2650" s="20" t="s">
        <v>21693</v>
      </c>
      <c r="D2650" s="20" t="s">
        <v>445</v>
      </c>
      <c r="E2650" s="20" t="s">
        <v>11835</v>
      </c>
      <c r="F2650" s="20" t="s">
        <v>1037</v>
      </c>
      <c r="G2650" s="20" t="s">
        <v>21694</v>
      </c>
      <c r="H2650" s="20" t="s">
        <v>14694</v>
      </c>
      <c r="I2650" s="20" t="s">
        <v>21695</v>
      </c>
      <c r="J2650" s="20" t="s">
        <v>101</v>
      </c>
      <c r="K2650" s="20" t="s">
        <v>14696</v>
      </c>
      <c r="L2650" s="20" t="s">
        <v>21696</v>
      </c>
      <c r="M2650" s="20" t="s">
        <v>21697</v>
      </c>
      <c r="N2650" s="20" t="s">
        <v>14889</v>
      </c>
      <c r="O2650" s="20" t="s">
        <v>14714</v>
      </c>
      <c r="P2650" s="20" t="s">
        <v>14787</v>
      </c>
      <c r="Q2650" s="20" t="s">
        <v>21721</v>
      </c>
      <c r="R2650" s="20" t="s">
        <v>19027</v>
      </c>
      <c r="S2650" s="20" t="s">
        <v>21698</v>
      </c>
      <c r="T2650" s="20" t="s">
        <v>14709</v>
      </c>
      <c r="U2650" s="20" t="s">
        <v>21699</v>
      </c>
      <c r="V2650" s="20" t="s">
        <v>21717</v>
      </c>
      <c r="W2650" s="20"/>
      <c r="X2650" s="20" t="s">
        <v>14512</v>
      </c>
      <c r="Y2650" s="20" t="s">
        <v>68</v>
      </c>
      <c r="Z2650" s="20"/>
      <c r="AA2650" s="20" t="s">
        <v>21701</v>
      </c>
      <c r="AB2650" s="20" t="s">
        <v>68</v>
      </c>
      <c r="AC2650" s="20" t="s">
        <v>14884</v>
      </c>
      <c r="AD2650" s="20" t="s">
        <v>69</v>
      </c>
      <c r="AE2650" s="20" t="s">
        <v>21702</v>
      </c>
      <c r="AF2650" s="20" t="s">
        <v>69</v>
      </c>
      <c r="AG2650" s="20" t="s">
        <v>21722</v>
      </c>
      <c r="AH2650" s="20"/>
      <c r="AI2650" s="20" t="s">
        <v>14875</v>
      </c>
      <c r="AJ2650" s="20" t="s">
        <v>14238</v>
      </c>
      <c r="AK2650" s="20" t="s">
        <v>14276</v>
      </c>
      <c r="AL2650" s="20"/>
      <c r="AM2650" s="20" t="s">
        <v>16313</v>
      </c>
      <c r="AN2650" s="20" t="s">
        <v>110</v>
      </c>
      <c r="AO2650" s="20"/>
    </row>
    <row r="2651" spans="1:41" x14ac:dyDescent="0.2">
      <c r="A2651" s="20" t="s">
        <v>11833</v>
      </c>
      <c r="B2651" s="20" t="s">
        <v>21692</v>
      </c>
      <c r="C2651" s="20" t="s">
        <v>21693</v>
      </c>
      <c r="D2651" s="20" t="s">
        <v>445</v>
      </c>
      <c r="E2651" s="20" t="s">
        <v>11835</v>
      </c>
      <c r="F2651" s="20" t="s">
        <v>1037</v>
      </c>
      <c r="G2651" s="20" t="s">
        <v>21694</v>
      </c>
      <c r="H2651" s="20" t="s">
        <v>14694</v>
      </c>
      <c r="I2651" s="20" t="s">
        <v>21695</v>
      </c>
      <c r="J2651" s="20" t="s">
        <v>101</v>
      </c>
      <c r="K2651" s="20" t="s">
        <v>14696</v>
      </c>
      <c r="L2651" s="20" t="s">
        <v>21696</v>
      </c>
      <c r="M2651" s="20" t="s">
        <v>21697</v>
      </c>
      <c r="N2651" s="20" t="s">
        <v>14889</v>
      </c>
      <c r="O2651" s="20" t="s">
        <v>14714</v>
      </c>
      <c r="P2651" s="20" t="s">
        <v>14787</v>
      </c>
      <c r="Q2651" s="20" t="s">
        <v>19027</v>
      </c>
      <c r="R2651" s="20" t="s">
        <v>19027</v>
      </c>
      <c r="S2651" s="20" t="s">
        <v>21698</v>
      </c>
      <c r="T2651" s="20" t="s">
        <v>14709</v>
      </c>
      <c r="U2651" s="20" t="s">
        <v>21699</v>
      </c>
      <c r="V2651" s="20" t="s">
        <v>21723</v>
      </c>
      <c r="W2651" s="20"/>
      <c r="X2651" s="20" t="s">
        <v>14512</v>
      </c>
      <c r="Y2651" s="20" t="s">
        <v>68</v>
      </c>
      <c r="Z2651" s="20"/>
      <c r="AA2651" s="20" t="s">
        <v>21701</v>
      </c>
      <c r="AB2651" s="20" t="s">
        <v>68</v>
      </c>
      <c r="AC2651" s="20" t="s">
        <v>14884</v>
      </c>
      <c r="AD2651" s="20" t="s">
        <v>69</v>
      </c>
      <c r="AE2651" s="20" t="s">
        <v>21702</v>
      </c>
      <c r="AF2651" s="20" t="s">
        <v>68</v>
      </c>
      <c r="AG2651" s="20" t="s">
        <v>21724</v>
      </c>
      <c r="AH2651" s="20"/>
      <c r="AI2651" s="20" t="s">
        <v>14875</v>
      </c>
      <c r="AJ2651" s="20" t="s">
        <v>14238</v>
      </c>
      <c r="AK2651" s="20" t="s">
        <v>14276</v>
      </c>
      <c r="AL2651" s="20"/>
      <c r="AM2651" s="20" t="s">
        <v>16313</v>
      </c>
      <c r="AN2651" s="20" t="s">
        <v>110</v>
      </c>
      <c r="AO2651" s="20"/>
    </row>
    <row r="2652" spans="1:41" x14ac:dyDescent="0.2">
      <c r="A2652" s="20" t="s">
        <v>11969</v>
      </c>
      <c r="B2652" s="20" t="s">
        <v>21725</v>
      </c>
      <c r="C2652" s="20" t="s">
        <v>21726</v>
      </c>
      <c r="D2652" s="20" t="s">
        <v>391</v>
      </c>
      <c r="E2652" s="20" t="s">
        <v>11971</v>
      </c>
      <c r="F2652" s="20" t="s">
        <v>1008</v>
      </c>
      <c r="G2652" s="20" t="s">
        <v>21727</v>
      </c>
      <c r="H2652" s="20" t="s">
        <v>14804</v>
      </c>
      <c r="I2652" s="20" t="s">
        <v>21728</v>
      </c>
      <c r="J2652" s="20" t="s">
        <v>101</v>
      </c>
      <c r="K2652" s="20" t="s">
        <v>14866</v>
      </c>
      <c r="L2652" s="20" t="s">
        <v>21729</v>
      </c>
      <c r="M2652" s="20"/>
      <c r="N2652" s="20" t="s">
        <v>14698</v>
      </c>
      <c r="O2652" s="20" t="s">
        <v>14772</v>
      </c>
      <c r="P2652" s="20" t="s">
        <v>19831</v>
      </c>
      <c r="Q2652" s="20"/>
      <c r="R2652" s="20"/>
      <c r="S2652" s="20" t="s">
        <v>21730</v>
      </c>
      <c r="T2652" s="20" t="s">
        <v>14704</v>
      </c>
      <c r="U2652" s="20" t="s">
        <v>14812</v>
      </c>
      <c r="V2652" s="20" t="s">
        <v>16628</v>
      </c>
      <c r="W2652" s="20"/>
      <c r="X2652" s="20"/>
      <c r="Y2652" s="20" t="s">
        <v>69</v>
      </c>
      <c r="Z2652" s="20"/>
      <c r="AA2652" s="20" t="s">
        <v>21731</v>
      </c>
      <c r="AB2652" s="20" t="s">
        <v>69</v>
      </c>
      <c r="AC2652" s="20" t="s">
        <v>69</v>
      </c>
      <c r="AD2652" s="20" t="s">
        <v>69</v>
      </c>
      <c r="AE2652" s="20" t="s">
        <v>21732</v>
      </c>
      <c r="AF2652" s="20" t="s">
        <v>68</v>
      </c>
      <c r="AG2652" s="20" t="s">
        <v>21733</v>
      </c>
      <c r="AH2652" s="20"/>
      <c r="AI2652" s="20" t="s">
        <v>14875</v>
      </c>
      <c r="AJ2652" s="20"/>
      <c r="AK2652" s="20" t="s">
        <v>14244</v>
      </c>
      <c r="AL2652" s="20"/>
      <c r="AM2652" s="20" t="s">
        <v>14910</v>
      </c>
      <c r="AN2652" s="20" t="s">
        <v>105</v>
      </c>
      <c r="AO2652" s="20"/>
    </row>
    <row r="2653" spans="1:41" x14ac:dyDescent="0.2">
      <c r="A2653" s="20" t="s">
        <v>11969</v>
      </c>
      <c r="B2653" s="20" t="s">
        <v>21725</v>
      </c>
      <c r="C2653" s="20" t="s">
        <v>21726</v>
      </c>
      <c r="D2653" s="20" t="s">
        <v>391</v>
      </c>
      <c r="E2653" s="20" t="s">
        <v>11971</v>
      </c>
      <c r="F2653" s="20" t="s">
        <v>1008</v>
      </c>
      <c r="G2653" s="20" t="s">
        <v>21727</v>
      </c>
      <c r="H2653" s="20" t="s">
        <v>14804</v>
      </c>
      <c r="I2653" s="20" t="s">
        <v>21728</v>
      </c>
      <c r="J2653" s="20" t="s">
        <v>101</v>
      </c>
      <c r="K2653" s="20" t="s">
        <v>14866</v>
      </c>
      <c r="L2653" s="20" t="s">
        <v>21729</v>
      </c>
      <c r="M2653" s="20"/>
      <c r="N2653" s="20" t="s">
        <v>14698</v>
      </c>
      <c r="O2653" s="20" t="s">
        <v>14772</v>
      </c>
      <c r="P2653" s="20" t="s">
        <v>19831</v>
      </c>
      <c r="Q2653" s="20"/>
      <c r="R2653" s="20"/>
      <c r="S2653" s="20" t="s">
        <v>21730</v>
      </c>
      <c r="T2653" s="20" t="s">
        <v>14709</v>
      </c>
      <c r="U2653" s="20" t="s">
        <v>18163</v>
      </c>
      <c r="V2653" s="20" t="s">
        <v>21734</v>
      </c>
      <c r="W2653" s="20"/>
      <c r="X2653" s="20"/>
      <c r="Y2653" s="20" t="s">
        <v>69</v>
      </c>
      <c r="Z2653" s="20"/>
      <c r="AA2653" s="20" t="s">
        <v>21731</v>
      </c>
      <c r="AB2653" s="20" t="s">
        <v>69</v>
      </c>
      <c r="AC2653" s="20" t="s">
        <v>69</v>
      </c>
      <c r="AD2653" s="20" t="s">
        <v>69</v>
      </c>
      <c r="AE2653" s="20" t="s">
        <v>21732</v>
      </c>
      <c r="AF2653" s="20" t="s">
        <v>68</v>
      </c>
      <c r="AG2653" s="20" t="s">
        <v>21733</v>
      </c>
      <c r="AH2653" s="20"/>
      <c r="AI2653" s="20" t="s">
        <v>14875</v>
      </c>
      <c r="AJ2653" s="20"/>
      <c r="AK2653" s="20" t="s">
        <v>14244</v>
      </c>
      <c r="AL2653" s="20"/>
      <c r="AM2653" s="20" t="s">
        <v>14910</v>
      </c>
      <c r="AN2653" s="20" t="s">
        <v>105</v>
      </c>
      <c r="AO2653" s="20"/>
    </row>
    <row r="2654" spans="1:41" x14ac:dyDescent="0.2">
      <c r="A2654" s="20" t="s">
        <v>11969</v>
      </c>
      <c r="B2654" s="20" t="s">
        <v>21725</v>
      </c>
      <c r="C2654" s="20" t="s">
        <v>21726</v>
      </c>
      <c r="D2654" s="20" t="s">
        <v>391</v>
      </c>
      <c r="E2654" s="20" t="s">
        <v>11971</v>
      </c>
      <c r="F2654" s="20" t="s">
        <v>1008</v>
      </c>
      <c r="G2654" s="20" t="s">
        <v>21727</v>
      </c>
      <c r="H2654" s="20" t="s">
        <v>14804</v>
      </c>
      <c r="I2654" s="20" t="s">
        <v>21728</v>
      </c>
      <c r="J2654" s="20" t="s">
        <v>101</v>
      </c>
      <c r="K2654" s="20" t="s">
        <v>14866</v>
      </c>
      <c r="L2654" s="20" t="s">
        <v>21735</v>
      </c>
      <c r="M2654" s="20"/>
      <c r="N2654" s="20" t="s">
        <v>14698</v>
      </c>
      <c r="O2654" s="20" t="s">
        <v>14772</v>
      </c>
      <c r="P2654" s="20" t="s">
        <v>19831</v>
      </c>
      <c r="Q2654" s="20"/>
      <c r="R2654" s="20"/>
      <c r="S2654" s="20" t="s">
        <v>21736</v>
      </c>
      <c r="T2654" s="20" t="s">
        <v>14704</v>
      </c>
      <c r="U2654" s="20" t="s">
        <v>16103</v>
      </c>
      <c r="V2654" s="20" t="s">
        <v>15935</v>
      </c>
      <c r="W2654" s="20"/>
      <c r="X2654" s="20"/>
      <c r="Y2654" s="20" t="s">
        <v>69</v>
      </c>
      <c r="Z2654" s="20"/>
      <c r="AA2654" s="20" t="s">
        <v>21731</v>
      </c>
      <c r="AB2654" s="20" t="s">
        <v>69</v>
      </c>
      <c r="AC2654" s="20" t="s">
        <v>69</v>
      </c>
      <c r="AD2654" s="20" t="s">
        <v>69</v>
      </c>
      <c r="AE2654" s="20" t="s">
        <v>21732</v>
      </c>
      <c r="AF2654" s="20" t="s">
        <v>69</v>
      </c>
      <c r="AG2654" s="20" t="s">
        <v>21737</v>
      </c>
      <c r="AH2654" s="20"/>
      <c r="AI2654" s="20" t="s">
        <v>14875</v>
      </c>
      <c r="AJ2654" s="20"/>
      <c r="AK2654" s="20" t="s">
        <v>14229</v>
      </c>
      <c r="AL2654" s="20"/>
      <c r="AM2654" s="20" t="s">
        <v>14910</v>
      </c>
      <c r="AN2654" s="20" t="s">
        <v>105</v>
      </c>
      <c r="AO2654" s="20"/>
    </row>
    <row r="2655" spans="1:41" x14ac:dyDescent="0.2">
      <c r="A2655" s="20" t="s">
        <v>11969</v>
      </c>
      <c r="B2655" s="20" t="s">
        <v>21725</v>
      </c>
      <c r="C2655" s="20" t="s">
        <v>21726</v>
      </c>
      <c r="D2655" s="20" t="s">
        <v>391</v>
      </c>
      <c r="E2655" s="20" t="s">
        <v>11971</v>
      </c>
      <c r="F2655" s="20" t="s">
        <v>1008</v>
      </c>
      <c r="G2655" s="20" t="s">
        <v>21727</v>
      </c>
      <c r="H2655" s="20" t="s">
        <v>14804</v>
      </c>
      <c r="I2655" s="20" t="s">
        <v>21728</v>
      </c>
      <c r="J2655" s="20" t="s">
        <v>101</v>
      </c>
      <c r="K2655" s="20" t="s">
        <v>14866</v>
      </c>
      <c r="L2655" s="20" t="s">
        <v>21735</v>
      </c>
      <c r="M2655" s="20"/>
      <c r="N2655" s="20" t="s">
        <v>14698</v>
      </c>
      <c r="O2655" s="20" t="s">
        <v>14772</v>
      </c>
      <c r="P2655" s="20" t="s">
        <v>19831</v>
      </c>
      <c r="Q2655" s="20"/>
      <c r="R2655" s="20"/>
      <c r="S2655" s="20" t="s">
        <v>21736</v>
      </c>
      <c r="T2655" s="20" t="s">
        <v>14709</v>
      </c>
      <c r="U2655" s="20" t="s">
        <v>21738</v>
      </c>
      <c r="V2655" s="20" t="s">
        <v>14253</v>
      </c>
      <c r="W2655" s="20"/>
      <c r="X2655" s="20"/>
      <c r="Y2655" s="20" t="s">
        <v>69</v>
      </c>
      <c r="Z2655" s="20"/>
      <c r="AA2655" s="20" t="s">
        <v>21731</v>
      </c>
      <c r="AB2655" s="20" t="s">
        <v>69</v>
      </c>
      <c r="AC2655" s="20" t="s">
        <v>69</v>
      </c>
      <c r="AD2655" s="20" t="s">
        <v>69</v>
      </c>
      <c r="AE2655" s="20" t="s">
        <v>21732</v>
      </c>
      <c r="AF2655" s="20" t="s">
        <v>69</v>
      </c>
      <c r="AG2655" s="20" t="s">
        <v>21737</v>
      </c>
      <c r="AH2655" s="20"/>
      <c r="AI2655" s="20" t="s">
        <v>14875</v>
      </c>
      <c r="AJ2655" s="20"/>
      <c r="AK2655" s="20" t="s">
        <v>14229</v>
      </c>
      <c r="AL2655" s="20"/>
      <c r="AM2655" s="20" t="s">
        <v>14910</v>
      </c>
      <c r="AN2655" s="20" t="s">
        <v>105</v>
      </c>
      <c r="AO2655" s="20"/>
    </row>
    <row r="2656" spans="1:41" x14ac:dyDescent="0.2">
      <c r="A2656" s="20" t="s">
        <v>11969</v>
      </c>
      <c r="B2656" s="20" t="s">
        <v>21725</v>
      </c>
      <c r="C2656" s="20" t="s">
        <v>21726</v>
      </c>
      <c r="D2656" s="20" t="s">
        <v>391</v>
      </c>
      <c r="E2656" s="20" t="s">
        <v>11971</v>
      </c>
      <c r="F2656" s="20" t="s">
        <v>1008</v>
      </c>
      <c r="G2656" s="20" t="s">
        <v>21727</v>
      </c>
      <c r="H2656" s="20" t="s">
        <v>14804</v>
      </c>
      <c r="I2656" s="20" t="s">
        <v>21728</v>
      </c>
      <c r="J2656" s="20" t="s">
        <v>101</v>
      </c>
      <c r="K2656" s="20" t="s">
        <v>14866</v>
      </c>
      <c r="L2656" s="20" t="s">
        <v>21739</v>
      </c>
      <c r="M2656" s="20"/>
      <c r="N2656" s="20" t="s">
        <v>14698</v>
      </c>
      <c r="O2656" s="20" t="s">
        <v>14772</v>
      </c>
      <c r="P2656" s="20" t="s">
        <v>19831</v>
      </c>
      <c r="Q2656" s="20"/>
      <c r="R2656" s="20"/>
      <c r="S2656" s="20" t="s">
        <v>21740</v>
      </c>
      <c r="T2656" s="20" t="s">
        <v>14704</v>
      </c>
      <c r="U2656" s="20" t="s">
        <v>18012</v>
      </c>
      <c r="V2656" s="20" t="s">
        <v>14843</v>
      </c>
      <c r="W2656" s="20"/>
      <c r="X2656" s="20"/>
      <c r="Y2656" s="20" t="s">
        <v>69</v>
      </c>
      <c r="Z2656" s="20"/>
      <c r="AA2656" s="20" t="s">
        <v>21731</v>
      </c>
      <c r="AB2656" s="20" t="s">
        <v>69</v>
      </c>
      <c r="AC2656" s="20" t="s">
        <v>69</v>
      </c>
      <c r="AD2656" s="20" t="s">
        <v>69</v>
      </c>
      <c r="AE2656" s="20" t="s">
        <v>21732</v>
      </c>
      <c r="AF2656" s="20" t="s">
        <v>69</v>
      </c>
      <c r="AG2656" s="20" t="s">
        <v>21741</v>
      </c>
      <c r="AH2656" s="20"/>
      <c r="AI2656" s="20" t="s">
        <v>14875</v>
      </c>
      <c r="AJ2656" s="20"/>
      <c r="AK2656" s="20" t="s">
        <v>14283</v>
      </c>
      <c r="AL2656" s="20"/>
      <c r="AM2656" s="20" t="s">
        <v>14910</v>
      </c>
      <c r="AN2656" s="20" t="s">
        <v>105</v>
      </c>
      <c r="AO2656" s="20"/>
    </row>
    <row r="2657" spans="1:41" x14ac:dyDescent="0.2">
      <c r="A2657" s="20" t="s">
        <v>11969</v>
      </c>
      <c r="B2657" s="20" t="s">
        <v>21725</v>
      </c>
      <c r="C2657" s="20" t="s">
        <v>21726</v>
      </c>
      <c r="D2657" s="20" t="s">
        <v>391</v>
      </c>
      <c r="E2657" s="20" t="s">
        <v>11971</v>
      </c>
      <c r="F2657" s="20" t="s">
        <v>1008</v>
      </c>
      <c r="G2657" s="20" t="s">
        <v>21727</v>
      </c>
      <c r="H2657" s="20" t="s">
        <v>14804</v>
      </c>
      <c r="I2657" s="20" t="s">
        <v>21728</v>
      </c>
      <c r="J2657" s="20" t="s">
        <v>101</v>
      </c>
      <c r="K2657" s="20" t="s">
        <v>14866</v>
      </c>
      <c r="L2657" s="20" t="s">
        <v>21739</v>
      </c>
      <c r="M2657" s="20"/>
      <c r="N2657" s="20" t="s">
        <v>14698</v>
      </c>
      <c r="O2657" s="20" t="s">
        <v>14772</v>
      </c>
      <c r="P2657" s="20" t="s">
        <v>19831</v>
      </c>
      <c r="Q2657" s="20"/>
      <c r="R2657" s="20"/>
      <c r="S2657" s="20" t="s">
        <v>21740</v>
      </c>
      <c r="T2657" s="20" t="s">
        <v>14709</v>
      </c>
      <c r="U2657" s="20" t="s">
        <v>21742</v>
      </c>
      <c r="V2657" s="20" t="s">
        <v>14253</v>
      </c>
      <c r="W2657" s="20"/>
      <c r="X2657" s="20"/>
      <c r="Y2657" s="20" t="s">
        <v>69</v>
      </c>
      <c r="Z2657" s="20"/>
      <c r="AA2657" s="20" t="s">
        <v>21731</v>
      </c>
      <c r="AB2657" s="20" t="s">
        <v>69</v>
      </c>
      <c r="AC2657" s="20" t="s">
        <v>69</v>
      </c>
      <c r="AD2657" s="20" t="s">
        <v>69</v>
      </c>
      <c r="AE2657" s="20" t="s">
        <v>21732</v>
      </c>
      <c r="AF2657" s="20" t="s">
        <v>69</v>
      </c>
      <c r="AG2657" s="20" t="s">
        <v>21741</v>
      </c>
      <c r="AH2657" s="20"/>
      <c r="AI2657" s="20" t="s">
        <v>14875</v>
      </c>
      <c r="AJ2657" s="20"/>
      <c r="AK2657" s="20" t="s">
        <v>14283</v>
      </c>
      <c r="AL2657" s="20"/>
      <c r="AM2657" s="20" t="s">
        <v>14910</v>
      </c>
      <c r="AN2657" s="20" t="s">
        <v>105</v>
      </c>
      <c r="AO2657" s="20"/>
    </row>
    <row r="2658" spans="1:41" x14ac:dyDescent="0.2">
      <c r="A2658" s="20" t="s">
        <v>12026</v>
      </c>
      <c r="B2658" s="20" t="s">
        <v>21743</v>
      </c>
      <c r="C2658" s="20" t="s">
        <v>21744</v>
      </c>
      <c r="D2658" s="20" t="s">
        <v>354</v>
      </c>
      <c r="E2658" s="20" t="s">
        <v>12028</v>
      </c>
      <c r="F2658" s="20" t="s">
        <v>466</v>
      </c>
      <c r="G2658" s="20" t="s">
        <v>21745</v>
      </c>
      <c r="H2658" s="20" t="s">
        <v>14897</v>
      </c>
      <c r="I2658" s="20" t="s">
        <v>21746</v>
      </c>
      <c r="J2658" s="20" t="s">
        <v>101</v>
      </c>
      <c r="K2658" s="20" t="s">
        <v>14732</v>
      </c>
      <c r="L2658" s="20" t="s">
        <v>21747</v>
      </c>
      <c r="M2658" s="20"/>
      <c r="N2658" s="20" t="s">
        <v>14742</v>
      </c>
      <c r="O2658" s="20" t="s">
        <v>15195</v>
      </c>
      <c r="P2658" s="20" t="s">
        <v>14787</v>
      </c>
      <c r="Q2658" s="20"/>
      <c r="R2658" s="20"/>
      <c r="S2658" s="20" t="s">
        <v>21748</v>
      </c>
      <c r="T2658" s="20" t="s">
        <v>14846</v>
      </c>
      <c r="U2658" s="20" t="s">
        <v>21749</v>
      </c>
      <c r="V2658" s="20" t="s">
        <v>21750</v>
      </c>
      <c r="W2658" s="20"/>
      <c r="X2658" s="20"/>
      <c r="Y2658" s="20" t="s">
        <v>68</v>
      </c>
      <c r="Z2658" s="20" t="s">
        <v>21751</v>
      </c>
      <c r="AA2658" s="20" t="s">
        <v>21752</v>
      </c>
      <c r="AB2658" s="20" t="s">
        <v>69</v>
      </c>
      <c r="AC2658" s="20" t="s">
        <v>69</v>
      </c>
      <c r="AD2658" s="20" t="s">
        <v>69</v>
      </c>
      <c r="AE2658" s="20" t="s">
        <v>21753</v>
      </c>
      <c r="AF2658" s="20" t="s">
        <v>68</v>
      </c>
      <c r="AG2658" s="20" t="s">
        <v>21754</v>
      </c>
      <c r="AH2658" s="20"/>
      <c r="AI2658" s="20" t="s">
        <v>14887</v>
      </c>
      <c r="AJ2658" s="20" t="s">
        <v>14238</v>
      </c>
      <c r="AK2658" s="20" t="s">
        <v>14238</v>
      </c>
      <c r="AL2658" s="20"/>
      <c r="AM2658" s="20" t="s">
        <v>15199</v>
      </c>
      <c r="AN2658" s="20" t="s">
        <v>110</v>
      </c>
      <c r="AO2658" s="20"/>
    </row>
    <row r="2659" spans="1:41" x14ac:dyDescent="0.2">
      <c r="A2659" s="20" t="s">
        <v>12026</v>
      </c>
      <c r="B2659" s="20" t="s">
        <v>21743</v>
      </c>
      <c r="C2659" s="20" t="s">
        <v>21744</v>
      </c>
      <c r="D2659" s="20" t="s">
        <v>354</v>
      </c>
      <c r="E2659" s="20" t="s">
        <v>12028</v>
      </c>
      <c r="F2659" s="20" t="s">
        <v>466</v>
      </c>
      <c r="G2659" s="20" t="s">
        <v>21745</v>
      </c>
      <c r="H2659" s="20" t="s">
        <v>14897</v>
      </c>
      <c r="I2659" s="20" t="s">
        <v>21746</v>
      </c>
      <c r="J2659" s="20" t="s">
        <v>101</v>
      </c>
      <c r="K2659" s="20" t="s">
        <v>14732</v>
      </c>
      <c r="L2659" s="20" t="s">
        <v>21747</v>
      </c>
      <c r="M2659" s="20"/>
      <c r="N2659" s="20" t="s">
        <v>14742</v>
      </c>
      <c r="O2659" s="20" t="s">
        <v>15195</v>
      </c>
      <c r="P2659" s="20" t="s">
        <v>14787</v>
      </c>
      <c r="Q2659" s="20"/>
      <c r="R2659" s="20"/>
      <c r="S2659" s="20" t="s">
        <v>21748</v>
      </c>
      <c r="T2659" s="20" t="s">
        <v>14846</v>
      </c>
      <c r="U2659" s="20" t="s">
        <v>21755</v>
      </c>
      <c r="V2659" s="20" t="s">
        <v>21756</v>
      </c>
      <c r="W2659" s="20"/>
      <c r="X2659" s="20"/>
      <c r="Y2659" s="20" t="s">
        <v>68</v>
      </c>
      <c r="Z2659" s="20" t="s">
        <v>21757</v>
      </c>
      <c r="AA2659" s="20" t="s">
        <v>21752</v>
      </c>
      <c r="AB2659" s="20" t="s">
        <v>69</v>
      </c>
      <c r="AC2659" s="20" t="s">
        <v>69</v>
      </c>
      <c r="AD2659" s="20" t="s">
        <v>69</v>
      </c>
      <c r="AE2659" s="20" t="s">
        <v>21758</v>
      </c>
      <c r="AF2659" s="20" t="s">
        <v>69</v>
      </c>
      <c r="AG2659" s="20" t="s">
        <v>21759</v>
      </c>
      <c r="AH2659" s="20"/>
      <c r="AI2659" s="20" t="s">
        <v>14887</v>
      </c>
      <c r="AJ2659" s="20" t="s">
        <v>14238</v>
      </c>
      <c r="AK2659" s="20" t="s">
        <v>14238</v>
      </c>
      <c r="AL2659" s="20"/>
      <c r="AM2659" s="20" t="s">
        <v>15199</v>
      </c>
      <c r="AN2659" s="20" t="s">
        <v>110</v>
      </c>
      <c r="AO2659" s="20"/>
    </row>
    <row r="2660" spans="1:41" x14ac:dyDescent="0.2">
      <c r="A2660" s="20" t="s">
        <v>12026</v>
      </c>
      <c r="B2660" s="20" t="s">
        <v>21743</v>
      </c>
      <c r="C2660" s="20" t="s">
        <v>21744</v>
      </c>
      <c r="D2660" s="20" t="s">
        <v>354</v>
      </c>
      <c r="E2660" s="20" t="s">
        <v>12028</v>
      </c>
      <c r="F2660" s="20" t="s">
        <v>466</v>
      </c>
      <c r="G2660" s="20" t="s">
        <v>21745</v>
      </c>
      <c r="H2660" s="20" t="s">
        <v>14897</v>
      </c>
      <c r="I2660" s="20" t="s">
        <v>21746</v>
      </c>
      <c r="J2660" s="20" t="s">
        <v>101</v>
      </c>
      <c r="K2660" s="20" t="s">
        <v>14732</v>
      </c>
      <c r="L2660" s="20" t="s">
        <v>21760</v>
      </c>
      <c r="M2660" s="20"/>
      <c r="N2660" s="20" t="s">
        <v>14742</v>
      </c>
      <c r="O2660" s="20" t="s">
        <v>15195</v>
      </c>
      <c r="P2660" s="20" t="s">
        <v>14787</v>
      </c>
      <c r="Q2660" s="20"/>
      <c r="R2660" s="20"/>
      <c r="S2660" s="20" t="s">
        <v>21748</v>
      </c>
      <c r="T2660" s="20" t="s">
        <v>14846</v>
      </c>
      <c r="U2660" s="20" t="s">
        <v>21761</v>
      </c>
      <c r="V2660" s="20" t="s">
        <v>21762</v>
      </c>
      <c r="W2660" s="20"/>
      <c r="X2660" s="20"/>
      <c r="Y2660" s="20" t="s">
        <v>68</v>
      </c>
      <c r="Z2660" s="20" t="s">
        <v>21763</v>
      </c>
      <c r="AA2660" s="20" t="s">
        <v>21752</v>
      </c>
      <c r="AB2660" s="20" t="s">
        <v>69</v>
      </c>
      <c r="AC2660" s="20" t="s">
        <v>69</v>
      </c>
      <c r="AD2660" s="20" t="s">
        <v>69</v>
      </c>
      <c r="AE2660" s="20" t="s">
        <v>21764</v>
      </c>
      <c r="AF2660" s="20" t="s">
        <v>69</v>
      </c>
      <c r="AG2660" s="20" t="s">
        <v>21765</v>
      </c>
      <c r="AH2660" s="20"/>
      <c r="AI2660" s="20" t="s">
        <v>14887</v>
      </c>
      <c r="AJ2660" s="20" t="s">
        <v>14238</v>
      </c>
      <c r="AK2660" s="20" t="s">
        <v>14238</v>
      </c>
      <c r="AL2660" s="20"/>
      <c r="AM2660" s="20" t="s">
        <v>15199</v>
      </c>
      <c r="AN2660" s="20" t="s">
        <v>110</v>
      </c>
      <c r="AO2660" s="20"/>
    </row>
    <row r="2661" spans="1:41" x14ac:dyDescent="0.2">
      <c r="A2661" s="20" t="s">
        <v>12026</v>
      </c>
      <c r="B2661" s="20" t="s">
        <v>21743</v>
      </c>
      <c r="C2661" s="20" t="s">
        <v>21744</v>
      </c>
      <c r="D2661" s="20" t="s">
        <v>354</v>
      </c>
      <c r="E2661" s="20" t="s">
        <v>12028</v>
      </c>
      <c r="F2661" s="20" t="s">
        <v>466</v>
      </c>
      <c r="G2661" s="20" t="s">
        <v>21745</v>
      </c>
      <c r="H2661" s="20" t="s">
        <v>14897</v>
      </c>
      <c r="I2661" s="20" t="s">
        <v>21746</v>
      </c>
      <c r="J2661" s="20" t="s">
        <v>101</v>
      </c>
      <c r="K2661" s="20" t="s">
        <v>14732</v>
      </c>
      <c r="L2661" s="20" t="s">
        <v>21760</v>
      </c>
      <c r="M2661" s="20"/>
      <c r="N2661" s="20" t="s">
        <v>14742</v>
      </c>
      <c r="O2661" s="20" t="s">
        <v>15195</v>
      </c>
      <c r="P2661" s="20" t="s">
        <v>14787</v>
      </c>
      <c r="Q2661" s="20"/>
      <c r="R2661" s="20"/>
      <c r="S2661" s="20" t="s">
        <v>21748</v>
      </c>
      <c r="T2661" s="20" t="s">
        <v>14846</v>
      </c>
      <c r="U2661" s="20" t="s">
        <v>21766</v>
      </c>
      <c r="V2661" s="20" t="s">
        <v>21767</v>
      </c>
      <c r="W2661" s="20"/>
      <c r="X2661" s="20"/>
      <c r="Y2661" s="20" t="s">
        <v>68</v>
      </c>
      <c r="Z2661" s="20" t="s">
        <v>21768</v>
      </c>
      <c r="AA2661" s="20" t="s">
        <v>21752</v>
      </c>
      <c r="AB2661" s="20" t="s">
        <v>69</v>
      </c>
      <c r="AC2661" s="20" t="s">
        <v>69</v>
      </c>
      <c r="AD2661" s="20" t="s">
        <v>69</v>
      </c>
      <c r="AE2661" s="20" t="s">
        <v>21769</v>
      </c>
      <c r="AF2661" s="20" t="s">
        <v>69</v>
      </c>
      <c r="AG2661" s="20" t="s">
        <v>21770</v>
      </c>
      <c r="AH2661" s="20"/>
      <c r="AI2661" s="20" t="s">
        <v>14887</v>
      </c>
      <c r="AJ2661" s="20" t="s">
        <v>14238</v>
      </c>
      <c r="AK2661" s="20" t="s">
        <v>14238</v>
      </c>
      <c r="AL2661" s="20"/>
      <c r="AM2661" s="20" t="s">
        <v>15199</v>
      </c>
      <c r="AN2661" s="20" t="s">
        <v>110</v>
      </c>
      <c r="AO2661" s="20"/>
    </row>
    <row r="2662" spans="1:41" x14ac:dyDescent="0.2">
      <c r="A2662" s="20" t="s">
        <v>12026</v>
      </c>
      <c r="B2662" s="20" t="s">
        <v>21743</v>
      </c>
      <c r="C2662" s="20" t="s">
        <v>21744</v>
      </c>
      <c r="D2662" s="20" t="s">
        <v>354</v>
      </c>
      <c r="E2662" s="20" t="s">
        <v>12028</v>
      </c>
      <c r="F2662" s="20" t="s">
        <v>466</v>
      </c>
      <c r="G2662" s="20" t="s">
        <v>21745</v>
      </c>
      <c r="H2662" s="20" t="s">
        <v>14897</v>
      </c>
      <c r="I2662" s="20" t="s">
        <v>21746</v>
      </c>
      <c r="J2662" s="20" t="s">
        <v>101</v>
      </c>
      <c r="K2662" s="20" t="s">
        <v>14732</v>
      </c>
      <c r="L2662" s="20" t="s">
        <v>21747</v>
      </c>
      <c r="M2662" s="20"/>
      <c r="N2662" s="20" t="s">
        <v>14698</v>
      </c>
      <c r="O2662" s="20" t="s">
        <v>15195</v>
      </c>
      <c r="P2662" s="20" t="s">
        <v>14787</v>
      </c>
      <c r="Q2662" s="20"/>
      <c r="R2662" s="20"/>
      <c r="S2662" s="20" t="s">
        <v>21748</v>
      </c>
      <c r="T2662" s="20" t="s">
        <v>14846</v>
      </c>
      <c r="U2662" s="20" t="s">
        <v>21771</v>
      </c>
      <c r="V2662" s="20" t="s">
        <v>21188</v>
      </c>
      <c r="W2662" s="20"/>
      <c r="X2662" s="20"/>
      <c r="Y2662" s="20" t="s">
        <v>68</v>
      </c>
      <c r="Z2662" s="20" t="s">
        <v>21772</v>
      </c>
      <c r="AA2662" s="20" t="s">
        <v>21752</v>
      </c>
      <c r="AB2662" s="20" t="s">
        <v>69</v>
      </c>
      <c r="AC2662" s="20" t="s">
        <v>69</v>
      </c>
      <c r="AD2662" s="20" t="s">
        <v>69</v>
      </c>
      <c r="AE2662" s="20" t="s">
        <v>21773</v>
      </c>
      <c r="AF2662" s="20" t="s">
        <v>68</v>
      </c>
      <c r="AG2662" s="20" t="s">
        <v>21774</v>
      </c>
      <c r="AH2662" s="20"/>
      <c r="AI2662" s="20" t="s">
        <v>14887</v>
      </c>
      <c r="AJ2662" s="20" t="s">
        <v>14238</v>
      </c>
      <c r="AK2662" s="20" t="s">
        <v>14238</v>
      </c>
      <c r="AL2662" s="20"/>
      <c r="AM2662" s="20" t="s">
        <v>15199</v>
      </c>
      <c r="AN2662" s="20" t="s">
        <v>110</v>
      </c>
      <c r="AO2662" s="20"/>
    </row>
    <row r="2663" spans="1:41" x14ac:dyDescent="0.2">
      <c r="A2663" s="20" t="s">
        <v>12026</v>
      </c>
      <c r="B2663" s="20" t="s">
        <v>21743</v>
      </c>
      <c r="C2663" s="20" t="s">
        <v>21744</v>
      </c>
      <c r="D2663" s="20" t="s">
        <v>354</v>
      </c>
      <c r="E2663" s="20" t="s">
        <v>12028</v>
      </c>
      <c r="F2663" s="20" t="s">
        <v>466</v>
      </c>
      <c r="G2663" s="20" t="s">
        <v>21745</v>
      </c>
      <c r="H2663" s="20" t="s">
        <v>14897</v>
      </c>
      <c r="I2663" s="20" t="s">
        <v>21746</v>
      </c>
      <c r="J2663" s="20" t="s">
        <v>101</v>
      </c>
      <c r="K2663" s="20" t="s">
        <v>14732</v>
      </c>
      <c r="L2663" s="20" t="s">
        <v>21747</v>
      </c>
      <c r="M2663" s="20"/>
      <c r="N2663" s="20" t="s">
        <v>14698</v>
      </c>
      <c r="O2663" s="20" t="s">
        <v>15195</v>
      </c>
      <c r="P2663" s="20" t="s">
        <v>14787</v>
      </c>
      <c r="Q2663" s="20"/>
      <c r="R2663" s="20"/>
      <c r="S2663" s="20" t="s">
        <v>21748</v>
      </c>
      <c r="T2663" s="20" t="s">
        <v>14846</v>
      </c>
      <c r="U2663" s="20" t="s">
        <v>21775</v>
      </c>
      <c r="V2663" s="20" t="s">
        <v>21776</v>
      </c>
      <c r="W2663" s="20"/>
      <c r="X2663" s="20"/>
      <c r="Y2663" s="20" t="s">
        <v>68</v>
      </c>
      <c r="Z2663" s="20" t="s">
        <v>21777</v>
      </c>
      <c r="AA2663" s="20" t="s">
        <v>21752</v>
      </c>
      <c r="AB2663" s="20" t="s">
        <v>69</v>
      </c>
      <c r="AC2663" s="20" t="s">
        <v>69</v>
      </c>
      <c r="AD2663" s="20" t="s">
        <v>69</v>
      </c>
      <c r="AE2663" s="20" t="s">
        <v>21778</v>
      </c>
      <c r="AF2663" s="20" t="s">
        <v>69</v>
      </c>
      <c r="AG2663" s="20" t="s">
        <v>21779</v>
      </c>
      <c r="AH2663" s="20"/>
      <c r="AI2663" s="20" t="s">
        <v>14887</v>
      </c>
      <c r="AJ2663" s="20" t="s">
        <v>14238</v>
      </c>
      <c r="AK2663" s="20" t="s">
        <v>14238</v>
      </c>
      <c r="AL2663" s="20"/>
      <c r="AM2663" s="20" t="s">
        <v>15199</v>
      </c>
      <c r="AN2663" s="20" t="s">
        <v>110</v>
      </c>
      <c r="AO2663" s="20"/>
    </row>
    <row r="2664" spans="1:41" x14ac:dyDescent="0.2">
      <c r="A2664" s="20" t="s">
        <v>12026</v>
      </c>
      <c r="B2664" s="20" t="s">
        <v>21743</v>
      </c>
      <c r="C2664" s="20" t="s">
        <v>21744</v>
      </c>
      <c r="D2664" s="20" t="s">
        <v>354</v>
      </c>
      <c r="E2664" s="20" t="s">
        <v>12028</v>
      </c>
      <c r="F2664" s="20" t="s">
        <v>466</v>
      </c>
      <c r="G2664" s="20" t="s">
        <v>21745</v>
      </c>
      <c r="H2664" s="20" t="s">
        <v>14897</v>
      </c>
      <c r="I2664" s="20" t="s">
        <v>21746</v>
      </c>
      <c r="J2664" s="20" t="s">
        <v>101</v>
      </c>
      <c r="K2664" s="20" t="s">
        <v>14732</v>
      </c>
      <c r="L2664" s="20" t="s">
        <v>21760</v>
      </c>
      <c r="M2664" s="20"/>
      <c r="N2664" s="20" t="s">
        <v>14698</v>
      </c>
      <c r="O2664" s="20" t="s">
        <v>15195</v>
      </c>
      <c r="P2664" s="20" t="s">
        <v>14787</v>
      </c>
      <c r="Q2664" s="20"/>
      <c r="R2664" s="20"/>
      <c r="S2664" s="20" t="s">
        <v>21748</v>
      </c>
      <c r="T2664" s="20" t="s">
        <v>14846</v>
      </c>
      <c r="U2664" s="20" t="s">
        <v>18900</v>
      </c>
      <c r="V2664" s="20" t="s">
        <v>21780</v>
      </c>
      <c r="W2664" s="20"/>
      <c r="X2664" s="20"/>
      <c r="Y2664" s="20" t="s">
        <v>68</v>
      </c>
      <c r="Z2664" s="20" t="s">
        <v>21781</v>
      </c>
      <c r="AA2664" s="20" t="s">
        <v>21752</v>
      </c>
      <c r="AB2664" s="20" t="s">
        <v>69</v>
      </c>
      <c r="AC2664" s="20" t="s">
        <v>69</v>
      </c>
      <c r="AD2664" s="20" t="s">
        <v>69</v>
      </c>
      <c r="AE2664" s="20" t="s">
        <v>21782</v>
      </c>
      <c r="AF2664" s="20" t="s">
        <v>69</v>
      </c>
      <c r="AG2664" s="20" t="s">
        <v>21783</v>
      </c>
      <c r="AH2664" s="20"/>
      <c r="AI2664" s="20" t="s">
        <v>14887</v>
      </c>
      <c r="AJ2664" s="20" t="s">
        <v>14238</v>
      </c>
      <c r="AK2664" s="20" t="s">
        <v>14238</v>
      </c>
      <c r="AL2664" s="20"/>
      <c r="AM2664" s="20" t="s">
        <v>15199</v>
      </c>
      <c r="AN2664" s="20" t="s">
        <v>110</v>
      </c>
      <c r="AO2664" s="20"/>
    </row>
    <row r="2665" spans="1:41" x14ac:dyDescent="0.2">
      <c r="A2665" s="20" t="s">
        <v>12026</v>
      </c>
      <c r="B2665" s="20" t="s">
        <v>21743</v>
      </c>
      <c r="C2665" s="20" t="s">
        <v>21744</v>
      </c>
      <c r="D2665" s="20" t="s">
        <v>354</v>
      </c>
      <c r="E2665" s="20" t="s">
        <v>12028</v>
      </c>
      <c r="F2665" s="20" t="s">
        <v>466</v>
      </c>
      <c r="G2665" s="20" t="s">
        <v>21745</v>
      </c>
      <c r="H2665" s="20" t="s">
        <v>14897</v>
      </c>
      <c r="I2665" s="20" t="s">
        <v>21746</v>
      </c>
      <c r="J2665" s="20" t="s">
        <v>101</v>
      </c>
      <c r="K2665" s="20" t="s">
        <v>14732</v>
      </c>
      <c r="L2665" s="20" t="s">
        <v>21760</v>
      </c>
      <c r="M2665" s="20"/>
      <c r="N2665" s="20" t="s">
        <v>14698</v>
      </c>
      <c r="O2665" s="20" t="s">
        <v>15195</v>
      </c>
      <c r="P2665" s="20" t="s">
        <v>14787</v>
      </c>
      <c r="Q2665" s="20"/>
      <c r="R2665" s="20"/>
      <c r="S2665" s="20" t="s">
        <v>21748</v>
      </c>
      <c r="T2665" s="20" t="s">
        <v>14846</v>
      </c>
      <c r="U2665" s="20" t="s">
        <v>21784</v>
      </c>
      <c r="V2665" s="20" t="s">
        <v>21785</v>
      </c>
      <c r="W2665" s="20"/>
      <c r="X2665" s="20"/>
      <c r="Y2665" s="20" t="s">
        <v>68</v>
      </c>
      <c r="Z2665" s="20" t="s">
        <v>21786</v>
      </c>
      <c r="AA2665" s="20" t="s">
        <v>21752</v>
      </c>
      <c r="AB2665" s="20" t="s">
        <v>69</v>
      </c>
      <c r="AC2665" s="20" t="s">
        <v>69</v>
      </c>
      <c r="AD2665" s="20" t="s">
        <v>69</v>
      </c>
      <c r="AE2665" s="20" t="s">
        <v>21787</v>
      </c>
      <c r="AF2665" s="20" t="s">
        <v>69</v>
      </c>
      <c r="AG2665" s="20" t="s">
        <v>21788</v>
      </c>
      <c r="AH2665" s="20"/>
      <c r="AI2665" s="20" t="s">
        <v>14887</v>
      </c>
      <c r="AJ2665" s="20" t="s">
        <v>14238</v>
      </c>
      <c r="AK2665" s="20" t="s">
        <v>14238</v>
      </c>
      <c r="AL2665" s="20"/>
      <c r="AM2665" s="20" t="s">
        <v>15199</v>
      </c>
      <c r="AN2665" s="20" t="s">
        <v>110</v>
      </c>
      <c r="AO2665" s="20"/>
    </row>
    <row r="2666" spans="1:41" x14ac:dyDescent="0.2">
      <c r="A2666" s="20" t="s">
        <v>12026</v>
      </c>
      <c r="B2666" s="20" t="s">
        <v>21743</v>
      </c>
      <c r="C2666" s="20" t="s">
        <v>21744</v>
      </c>
      <c r="D2666" s="20" t="s">
        <v>354</v>
      </c>
      <c r="E2666" s="20" t="s">
        <v>12028</v>
      </c>
      <c r="F2666" s="20" t="s">
        <v>466</v>
      </c>
      <c r="G2666" s="20" t="s">
        <v>21745</v>
      </c>
      <c r="H2666" s="20" t="s">
        <v>14897</v>
      </c>
      <c r="I2666" s="20" t="s">
        <v>21746</v>
      </c>
      <c r="J2666" s="20" t="s">
        <v>101</v>
      </c>
      <c r="K2666" s="20" t="s">
        <v>14732</v>
      </c>
      <c r="L2666" s="20" t="s">
        <v>21747</v>
      </c>
      <c r="M2666" s="20"/>
      <c r="N2666" s="20" t="s">
        <v>14746</v>
      </c>
      <c r="O2666" s="20" t="s">
        <v>15195</v>
      </c>
      <c r="P2666" s="20" t="s">
        <v>14787</v>
      </c>
      <c r="Q2666" s="20"/>
      <c r="R2666" s="20"/>
      <c r="S2666" s="20" t="s">
        <v>21748</v>
      </c>
      <c r="T2666" s="20" t="s">
        <v>14846</v>
      </c>
      <c r="U2666" s="20" t="s">
        <v>21789</v>
      </c>
      <c r="V2666" s="20" t="s">
        <v>21790</v>
      </c>
      <c r="W2666" s="20"/>
      <c r="X2666" s="20"/>
      <c r="Y2666" s="20" t="s">
        <v>68</v>
      </c>
      <c r="Z2666" s="20" t="s">
        <v>21791</v>
      </c>
      <c r="AA2666" s="20" t="s">
        <v>21752</v>
      </c>
      <c r="AB2666" s="20" t="s">
        <v>69</v>
      </c>
      <c r="AC2666" s="20" t="s">
        <v>69</v>
      </c>
      <c r="AD2666" s="20" t="s">
        <v>69</v>
      </c>
      <c r="AE2666" s="20" t="s">
        <v>21792</v>
      </c>
      <c r="AF2666" s="20" t="s">
        <v>68</v>
      </c>
      <c r="AG2666" s="20" t="s">
        <v>21793</v>
      </c>
      <c r="AH2666" s="20"/>
      <c r="AI2666" s="20" t="s">
        <v>14887</v>
      </c>
      <c r="AJ2666" s="20" t="s">
        <v>14238</v>
      </c>
      <c r="AK2666" s="20" t="s">
        <v>14238</v>
      </c>
      <c r="AL2666" s="20"/>
      <c r="AM2666" s="20" t="s">
        <v>15199</v>
      </c>
      <c r="AN2666" s="20" t="s">
        <v>110</v>
      </c>
      <c r="AO2666" s="20"/>
    </row>
    <row r="2667" spans="1:41" x14ac:dyDescent="0.2">
      <c r="A2667" s="20" t="s">
        <v>12026</v>
      </c>
      <c r="B2667" s="20" t="s">
        <v>21743</v>
      </c>
      <c r="C2667" s="20" t="s">
        <v>21744</v>
      </c>
      <c r="D2667" s="20" t="s">
        <v>354</v>
      </c>
      <c r="E2667" s="20" t="s">
        <v>12028</v>
      </c>
      <c r="F2667" s="20" t="s">
        <v>466</v>
      </c>
      <c r="G2667" s="20" t="s">
        <v>21745</v>
      </c>
      <c r="H2667" s="20" t="s">
        <v>14897</v>
      </c>
      <c r="I2667" s="20" t="s">
        <v>21746</v>
      </c>
      <c r="J2667" s="20" t="s">
        <v>101</v>
      </c>
      <c r="K2667" s="20" t="s">
        <v>14732</v>
      </c>
      <c r="L2667" s="20" t="s">
        <v>21747</v>
      </c>
      <c r="M2667" s="20"/>
      <c r="N2667" s="20" t="s">
        <v>14746</v>
      </c>
      <c r="O2667" s="20" t="s">
        <v>15195</v>
      </c>
      <c r="P2667" s="20" t="s">
        <v>14787</v>
      </c>
      <c r="Q2667" s="20"/>
      <c r="R2667" s="20"/>
      <c r="S2667" s="20" t="s">
        <v>21748</v>
      </c>
      <c r="T2667" s="20" t="s">
        <v>14846</v>
      </c>
      <c r="U2667" s="20" t="s">
        <v>21794</v>
      </c>
      <c r="V2667" s="20" t="s">
        <v>21795</v>
      </c>
      <c r="W2667" s="20"/>
      <c r="X2667" s="20"/>
      <c r="Y2667" s="20" t="s">
        <v>68</v>
      </c>
      <c r="Z2667" s="20" t="s">
        <v>18236</v>
      </c>
      <c r="AA2667" s="20" t="s">
        <v>21752</v>
      </c>
      <c r="AB2667" s="20" t="s">
        <v>69</v>
      </c>
      <c r="AC2667" s="20" t="s">
        <v>69</v>
      </c>
      <c r="AD2667" s="20" t="s">
        <v>69</v>
      </c>
      <c r="AE2667" s="20" t="s">
        <v>21796</v>
      </c>
      <c r="AF2667" s="20" t="s">
        <v>69</v>
      </c>
      <c r="AG2667" s="20" t="s">
        <v>21797</v>
      </c>
      <c r="AH2667" s="20"/>
      <c r="AI2667" s="20" t="s">
        <v>14887</v>
      </c>
      <c r="AJ2667" s="20" t="s">
        <v>14238</v>
      </c>
      <c r="AK2667" s="20" t="s">
        <v>14238</v>
      </c>
      <c r="AL2667" s="20"/>
      <c r="AM2667" s="20" t="s">
        <v>15199</v>
      </c>
      <c r="AN2667" s="20" t="s">
        <v>110</v>
      </c>
      <c r="AO2667" s="20"/>
    </row>
    <row r="2668" spans="1:41" x14ac:dyDescent="0.2">
      <c r="A2668" s="20" t="s">
        <v>12026</v>
      </c>
      <c r="B2668" s="20" t="s">
        <v>21743</v>
      </c>
      <c r="C2668" s="20" t="s">
        <v>21744</v>
      </c>
      <c r="D2668" s="20" t="s">
        <v>354</v>
      </c>
      <c r="E2668" s="20" t="s">
        <v>12028</v>
      </c>
      <c r="F2668" s="20" t="s">
        <v>466</v>
      </c>
      <c r="G2668" s="20" t="s">
        <v>21745</v>
      </c>
      <c r="H2668" s="20" t="s">
        <v>14897</v>
      </c>
      <c r="I2668" s="20" t="s">
        <v>21746</v>
      </c>
      <c r="J2668" s="20" t="s">
        <v>101</v>
      </c>
      <c r="K2668" s="20" t="s">
        <v>14732</v>
      </c>
      <c r="L2668" s="20" t="s">
        <v>21760</v>
      </c>
      <c r="M2668" s="20"/>
      <c r="N2668" s="20" t="s">
        <v>14746</v>
      </c>
      <c r="O2668" s="20" t="s">
        <v>15195</v>
      </c>
      <c r="P2668" s="20" t="s">
        <v>14787</v>
      </c>
      <c r="Q2668" s="20"/>
      <c r="R2668" s="20"/>
      <c r="S2668" s="20" t="s">
        <v>21748</v>
      </c>
      <c r="T2668" s="20" t="s">
        <v>14846</v>
      </c>
      <c r="U2668" s="20" t="s">
        <v>21798</v>
      </c>
      <c r="V2668" s="20" t="s">
        <v>21799</v>
      </c>
      <c r="W2668" s="20"/>
      <c r="X2668" s="20"/>
      <c r="Y2668" s="20" t="s">
        <v>68</v>
      </c>
      <c r="Z2668" s="20" t="s">
        <v>21800</v>
      </c>
      <c r="AA2668" s="20" t="s">
        <v>21752</v>
      </c>
      <c r="AB2668" s="20" t="s">
        <v>69</v>
      </c>
      <c r="AC2668" s="20" t="s">
        <v>69</v>
      </c>
      <c r="AD2668" s="20" t="s">
        <v>69</v>
      </c>
      <c r="AE2668" s="20" t="s">
        <v>21801</v>
      </c>
      <c r="AF2668" s="20" t="s">
        <v>69</v>
      </c>
      <c r="AG2668" s="20" t="s">
        <v>21802</v>
      </c>
      <c r="AH2668" s="20"/>
      <c r="AI2668" s="20" t="s">
        <v>14887</v>
      </c>
      <c r="AJ2668" s="20" t="s">
        <v>14238</v>
      </c>
      <c r="AK2668" s="20" t="s">
        <v>14238</v>
      </c>
      <c r="AL2668" s="20"/>
      <c r="AM2668" s="20" t="s">
        <v>15199</v>
      </c>
      <c r="AN2668" s="20" t="s">
        <v>110</v>
      </c>
      <c r="AO2668" s="20"/>
    </row>
    <row r="2669" spans="1:41" x14ac:dyDescent="0.2">
      <c r="A2669" s="20" t="s">
        <v>12026</v>
      </c>
      <c r="B2669" s="20" t="s">
        <v>21743</v>
      </c>
      <c r="C2669" s="20" t="s">
        <v>21744</v>
      </c>
      <c r="D2669" s="20" t="s">
        <v>354</v>
      </c>
      <c r="E2669" s="20" t="s">
        <v>12028</v>
      </c>
      <c r="F2669" s="20" t="s">
        <v>466</v>
      </c>
      <c r="G2669" s="20" t="s">
        <v>21745</v>
      </c>
      <c r="H2669" s="20" t="s">
        <v>14897</v>
      </c>
      <c r="I2669" s="20" t="s">
        <v>21746</v>
      </c>
      <c r="J2669" s="20" t="s">
        <v>101</v>
      </c>
      <c r="K2669" s="20" t="s">
        <v>14732</v>
      </c>
      <c r="L2669" s="20" t="s">
        <v>21760</v>
      </c>
      <c r="M2669" s="20"/>
      <c r="N2669" s="20" t="s">
        <v>14746</v>
      </c>
      <c r="O2669" s="20" t="s">
        <v>15195</v>
      </c>
      <c r="P2669" s="20" t="s">
        <v>14787</v>
      </c>
      <c r="Q2669" s="20"/>
      <c r="R2669" s="20"/>
      <c r="S2669" s="20" t="s">
        <v>21748</v>
      </c>
      <c r="T2669" s="20" t="s">
        <v>14846</v>
      </c>
      <c r="U2669" s="20" t="s">
        <v>21803</v>
      </c>
      <c r="V2669" s="20" t="s">
        <v>19929</v>
      </c>
      <c r="W2669" s="20"/>
      <c r="X2669" s="20"/>
      <c r="Y2669" s="20" t="s">
        <v>68</v>
      </c>
      <c r="Z2669" s="20" t="s">
        <v>21804</v>
      </c>
      <c r="AA2669" s="20" t="s">
        <v>21752</v>
      </c>
      <c r="AB2669" s="20" t="s">
        <v>69</v>
      </c>
      <c r="AC2669" s="20" t="s">
        <v>69</v>
      </c>
      <c r="AD2669" s="20" t="s">
        <v>69</v>
      </c>
      <c r="AE2669" s="20" t="s">
        <v>21805</v>
      </c>
      <c r="AF2669" s="20" t="s">
        <v>69</v>
      </c>
      <c r="AG2669" s="20" t="s">
        <v>21806</v>
      </c>
      <c r="AH2669" s="20"/>
      <c r="AI2669" s="20" t="s">
        <v>14887</v>
      </c>
      <c r="AJ2669" s="20" t="s">
        <v>14238</v>
      </c>
      <c r="AK2669" s="20" t="s">
        <v>14238</v>
      </c>
      <c r="AL2669" s="20"/>
      <c r="AM2669" s="20" t="s">
        <v>15199</v>
      </c>
      <c r="AN2669" s="20" t="s">
        <v>110</v>
      </c>
      <c r="AO2669" s="20"/>
    </row>
    <row r="2670" spans="1:41" x14ac:dyDescent="0.2">
      <c r="A2670" s="20" t="s">
        <v>12068</v>
      </c>
      <c r="B2670" s="20" t="s">
        <v>21807</v>
      </c>
      <c r="C2670" s="20" t="s">
        <v>21808</v>
      </c>
      <c r="D2670" s="20" t="s">
        <v>391</v>
      </c>
      <c r="E2670" s="20" t="s">
        <v>12070</v>
      </c>
      <c r="F2670" s="20" t="s">
        <v>914</v>
      </c>
      <c r="G2670" s="20" t="s">
        <v>21809</v>
      </c>
      <c r="H2670" s="20" t="s">
        <v>14804</v>
      </c>
      <c r="I2670" s="20" t="s">
        <v>21810</v>
      </c>
      <c r="J2670" s="20" t="s">
        <v>101</v>
      </c>
      <c r="K2670" s="20" t="s">
        <v>14696</v>
      </c>
      <c r="L2670" s="20" t="s">
        <v>21811</v>
      </c>
      <c r="M2670" s="20" t="s">
        <v>21812</v>
      </c>
      <c r="N2670" s="20" t="s">
        <v>14698</v>
      </c>
      <c r="O2670" s="20" t="s">
        <v>14772</v>
      </c>
      <c r="P2670" s="20" t="s">
        <v>14715</v>
      </c>
      <c r="Q2670" s="20"/>
      <c r="R2670" s="20"/>
      <c r="S2670" s="20" t="s">
        <v>21813</v>
      </c>
      <c r="T2670" s="20" t="s">
        <v>14709</v>
      </c>
      <c r="U2670" s="20" t="s">
        <v>21814</v>
      </c>
      <c r="V2670" s="20" t="s">
        <v>21682</v>
      </c>
      <c r="W2670" s="20"/>
      <c r="X2670" s="20"/>
      <c r="Y2670" s="20" t="s">
        <v>69</v>
      </c>
      <c r="Z2670" s="20"/>
      <c r="AA2670" s="20" t="s">
        <v>21815</v>
      </c>
      <c r="AB2670" s="20" t="s">
        <v>69</v>
      </c>
      <c r="AC2670" s="20" t="s">
        <v>14884</v>
      </c>
      <c r="AD2670" s="20" t="s">
        <v>69</v>
      </c>
      <c r="AE2670" s="20" t="s">
        <v>21816</v>
      </c>
      <c r="AF2670" s="20" t="s">
        <v>68</v>
      </c>
      <c r="AG2670" s="20" t="s">
        <v>21817</v>
      </c>
      <c r="AH2670" s="20"/>
      <c r="AI2670" s="20" t="s">
        <v>14887</v>
      </c>
      <c r="AJ2670" s="20" t="s">
        <v>21811</v>
      </c>
      <c r="AK2670" s="20"/>
      <c r="AL2670" s="20"/>
      <c r="AM2670" s="20" t="s">
        <v>15199</v>
      </c>
      <c r="AN2670" s="20" t="s">
        <v>105</v>
      </c>
      <c r="AO2670" s="20"/>
    </row>
    <row r="2671" spans="1:41" x14ac:dyDescent="0.2">
      <c r="A2671" s="20" t="s">
        <v>12068</v>
      </c>
      <c r="B2671" s="20" t="s">
        <v>21807</v>
      </c>
      <c r="C2671" s="20" t="s">
        <v>21808</v>
      </c>
      <c r="D2671" s="20" t="s">
        <v>391</v>
      </c>
      <c r="E2671" s="20" t="s">
        <v>12070</v>
      </c>
      <c r="F2671" s="20" t="s">
        <v>914</v>
      </c>
      <c r="G2671" s="20" t="s">
        <v>21809</v>
      </c>
      <c r="H2671" s="20" t="s">
        <v>14804</v>
      </c>
      <c r="I2671" s="20" t="s">
        <v>21810</v>
      </c>
      <c r="J2671" s="20" t="s">
        <v>101</v>
      </c>
      <c r="K2671" s="20" t="s">
        <v>14696</v>
      </c>
      <c r="L2671" s="20" t="s">
        <v>21811</v>
      </c>
      <c r="M2671" s="20" t="s">
        <v>21812</v>
      </c>
      <c r="N2671" s="20" t="s">
        <v>14698</v>
      </c>
      <c r="O2671" s="20" t="s">
        <v>14772</v>
      </c>
      <c r="P2671" s="20" t="s">
        <v>14715</v>
      </c>
      <c r="Q2671" s="20"/>
      <c r="R2671" s="20"/>
      <c r="S2671" s="20" t="s">
        <v>21813</v>
      </c>
      <c r="T2671" s="20" t="s">
        <v>14704</v>
      </c>
      <c r="U2671" s="20" t="s">
        <v>19070</v>
      </c>
      <c r="V2671" s="20" t="s">
        <v>16852</v>
      </c>
      <c r="W2671" s="20"/>
      <c r="X2671" s="20"/>
      <c r="Y2671" s="20" t="s">
        <v>69</v>
      </c>
      <c r="Z2671" s="20"/>
      <c r="AA2671" s="20" t="s">
        <v>21815</v>
      </c>
      <c r="AB2671" s="20" t="s">
        <v>69</v>
      </c>
      <c r="AC2671" s="20" t="s">
        <v>14884</v>
      </c>
      <c r="AD2671" s="20" t="s">
        <v>69</v>
      </c>
      <c r="AE2671" s="20" t="s">
        <v>21816</v>
      </c>
      <c r="AF2671" s="20" t="s">
        <v>68</v>
      </c>
      <c r="AG2671" s="20" t="s">
        <v>21817</v>
      </c>
      <c r="AH2671" s="20"/>
      <c r="AI2671" s="20" t="s">
        <v>14887</v>
      </c>
      <c r="AJ2671" s="20" t="s">
        <v>21811</v>
      </c>
      <c r="AK2671" s="20"/>
      <c r="AL2671" s="20"/>
      <c r="AM2671" s="20" t="s">
        <v>15199</v>
      </c>
      <c r="AN2671" s="20" t="s">
        <v>105</v>
      </c>
      <c r="AO2671" s="20"/>
    </row>
    <row r="2672" spans="1:41" x14ac:dyDescent="0.2">
      <c r="A2672" s="20" t="s">
        <v>12068</v>
      </c>
      <c r="B2672" s="20" t="s">
        <v>21807</v>
      </c>
      <c r="C2672" s="20" t="s">
        <v>21808</v>
      </c>
      <c r="D2672" s="20" t="s">
        <v>391</v>
      </c>
      <c r="E2672" s="20" t="s">
        <v>12070</v>
      </c>
      <c r="F2672" s="20" t="s">
        <v>914</v>
      </c>
      <c r="G2672" s="20" t="s">
        <v>21809</v>
      </c>
      <c r="H2672" s="20" t="s">
        <v>14804</v>
      </c>
      <c r="I2672" s="20" t="s">
        <v>21810</v>
      </c>
      <c r="J2672" s="20" t="s">
        <v>101</v>
      </c>
      <c r="K2672" s="20" t="s">
        <v>14696</v>
      </c>
      <c r="L2672" s="20" t="s">
        <v>21811</v>
      </c>
      <c r="M2672" s="20" t="s">
        <v>21812</v>
      </c>
      <c r="N2672" s="20" t="s">
        <v>14698</v>
      </c>
      <c r="O2672" s="20" t="s">
        <v>14772</v>
      </c>
      <c r="P2672" s="20" t="s">
        <v>14715</v>
      </c>
      <c r="Q2672" s="20"/>
      <c r="R2672" s="20"/>
      <c r="S2672" s="20" t="s">
        <v>21813</v>
      </c>
      <c r="T2672" s="20" t="s">
        <v>14709</v>
      </c>
      <c r="U2672" s="20" t="s">
        <v>16716</v>
      </c>
      <c r="V2672" s="20" t="s">
        <v>21818</v>
      </c>
      <c r="W2672" s="20"/>
      <c r="X2672" s="20"/>
      <c r="Y2672" s="20" t="s">
        <v>69</v>
      </c>
      <c r="Z2672" s="20"/>
      <c r="AA2672" s="20" t="s">
        <v>21815</v>
      </c>
      <c r="AB2672" s="20" t="s">
        <v>69</v>
      </c>
      <c r="AC2672" s="20" t="s">
        <v>14884</v>
      </c>
      <c r="AD2672" s="20" t="s">
        <v>69</v>
      </c>
      <c r="AE2672" s="20" t="s">
        <v>21816</v>
      </c>
      <c r="AF2672" s="20" t="s">
        <v>69</v>
      </c>
      <c r="AG2672" s="20" t="s">
        <v>21819</v>
      </c>
      <c r="AH2672" s="20"/>
      <c r="AI2672" s="20" t="s">
        <v>14887</v>
      </c>
      <c r="AJ2672" s="20" t="s">
        <v>21811</v>
      </c>
      <c r="AK2672" s="20"/>
      <c r="AL2672" s="20"/>
      <c r="AM2672" s="20" t="s">
        <v>15199</v>
      </c>
      <c r="AN2672" s="20" t="s">
        <v>105</v>
      </c>
      <c r="AO2672" s="20"/>
    </row>
    <row r="2673" spans="1:41" x14ac:dyDescent="0.2">
      <c r="A2673" s="20" t="s">
        <v>12068</v>
      </c>
      <c r="B2673" s="20" t="s">
        <v>21807</v>
      </c>
      <c r="C2673" s="20" t="s">
        <v>21808</v>
      </c>
      <c r="D2673" s="20" t="s">
        <v>391</v>
      </c>
      <c r="E2673" s="20" t="s">
        <v>12070</v>
      </c>
      <c r="F2673" s="20" t="s">
        <v>914</v>
      </c>
      <c r="G2673" s="20" t="s">
        <v>21809</v>
      </c>
      <c r="H2673" s="20" t="s">
        <v>14804</v>
      </c>
      <c r="I2673" s="20" t="s">
        <v>21810</v>
      </c>
      <c r="J2673" s="20" t="s">
        <v>101</v>
      </c>
      <c r="K2673" s="20" t="s">
        <v>14696</v>
      </c>
      <c r="L2673" s="20" t="s">
        <v>21811</v>
      </c>
      <c r="M2673" s="20" t="s">
        <v>21812</v>
      </c>
      <c r="N2673" s="20" t="s">
        <v>14698</v>
      </c>
      <c r="O2673" s="20" t="s">
        <v>14772</v>
      </c>
      <c r="P2673" s="20" t="s">
        <v>14715</v>
      </c>
      <c r="Q2673" s="20"/>
      <c r="R2673" s="20"/>
      <c r="S2673" s="20" t="s">
        <v>21813</v>
      </c>
      <c r="T2673" s="20" t="s">
        <v>14704</v>
      </c>
      <c r="U2673" s="20" t="s">
        <v>14815</v>
      </c>
      <c r="V2673" s="20" t="s">
        <v>16085</v>
      </c>
      <c r="W2673" s="20"/>
      <c r="X2673" s="20"/>
      <c r="Y2673" s="20" t="s">
        <v>69</v>
      </c>
      <c r="Z2673" s="20"/>
      <c r="AA2673" s="20" t="s">
        <v>21815</v>
      </c>
      <c r="AB2673" s="20" t="s">
        <v>69</v>
      </c>
      <c r="AC2673" s="20" t="s">
        <v>14884</v>
      </c>
      <c r="AD2673" s="20" t="s">
        <v>69</v>
      </c>
      <c r="AE2673" s="20" t="s">
        <v>21816</v>
      </c>
      <c r="AF2673" s="20" t="s">
        <v>69</v>
      </c>
      <c r="AG2673" s="20" t="s">
        <v>21819</v>
      </c>
      <c r="AH2673" s="20"/>
      <c r="AI2673" s="20" t="s">
        <v>14887</v>
      </c>
      <c r="AJ2673" s="20" t="s">
        <v>21811</v>
      </c>
      <c r="AK2673" s="20"/>
      <c r="AL2673" s="20"/>
      <c r="AM2673" s="20" t="s">
        <v>15199</v>
      </c>
      <c r="AN2673" s="20" t="s">
        <v>105</v>
      </c>
      <c r="AO2673" s="20"/>
    </row>
    <row r="2674" spans="1:41" x14ac:dyDescent="0.2">
      <c r="A2674" s="20" t="s">
        <v>12068</v>
      </c>
      <c r="B2674" s="20" t="s">
        <v>21807</v>
      </c>
      <c r="C2674" s="20" t="s">
        <v>21808</v>
      </c>
      <c r="D2674" s="20" t="s">
        <v>391</v>
      </c>
      <c r="E2674" s="20" t="s">
        <v>12070</v>
      </c>
      <c r="F2674" s="20" t="s">
        <v>914</v>
      </c>
      <c r="G2674" s="20" t="s">
        <v>21809</v>
      </c>
      <c r="H2674" s="20" t="s">
        <v>14804</v>
      </c>
      <c r="I2674" s="20" t="s">
        <v>21810</v>
      </c>
      <c r="J2674" s="20" t="s">
        <v>101</v>
      </c>
      <c r="K2674" s="20" t="s">
        <v>14696</v>
      </c>
      <c r="L2674" s="20" t="s">
        <v>21811</v>
      </c>
      <c r="M2674" s="20" t="s">
        <v>21812</v>
      </c>
      <c r="N2674" s="20" t="s">
        <v>14698</v>
      </c>
      <c r="O2674" s="20" t="s">
        <v>14772</v>
      </c>
      <c r="P2674" s="20" t="s">
        <v>14715</v>
      </c>
      <c r="Q2674" s="20"/>
      <c r="R2674" s="20"/>
      <c r="S2674" s="20" t="s">
        <v>21820</v>
      </c>
      <c r="T2674" s="20" t="s">
        <v>14709</v>
      </c>
      <c r="U2674" s="20" t="s">
        <v>21814</v>
      </c>
      <c r="V2674" s="20" t="s">
        <v>18396</v>
      </c>
      <c r="W2674" s="20"/>
      <c r="X2674" s="20"/>
      <c r="Y2674" s="20" t="s">
        <v>69</v>
      </c>
      <c r="Z2674" s="20"/>
      <c r="AA2674" s="20" t="s">
        <v>21815</v>
      </c>
      <c r="AB2674" s="20" t="s">
        <v>69</v>
      </c>
      <c r="AC2674" s="20" t="s">
        <v>14884</v>
      </c>
      <c r="AD2674" s="20" t="s">
        <v>69</v>
      </c>
      <c r="AE2674" s="20" t="s">
        <v>21816</v>
      </c>
      <c r="AF2674" s="20" t="s">
        <v>69</v>
      </c>
      <c r="AG2674" s="20" t="s">
        <v>21821</v>
      </c>
      <c r="AH2674" s="20"/>
      <c r="AI2674" s="20" t="s">
        <v>14887</v>
      </c>
      <c r="AJ2674" s="20" t="s">
        <v>21811</v>
      </c>
      <c r="AK2674" s="20" t="s">
        <v>14229</v>
      </c>
      <c r="AL2674" s="20"/>
      <c r="AM2674" s="20" t="s">
        <v>14910</v>
      </c>
      <c r="AN2674" s="20" t="s">
        <v>105</v>
      </c>
      <c r="AO2674" s="20"/>
    </row>
    <row r="2675" spans="1:41" x14ac:dyDescent="0.2">
      <c r="A2675" s="20" t="s">
        <v>12068</v>
      </c>
      <c r="B2675" s="20" t="s">
        <v>21807</v>
      </c>
      <c r="C2675" s="20" t="s">
        <v>21808</v>
      </c>
      <c r="D2675" s="20" t="s">
        <v>391</v>
      </c>
      <c r="E2675" s="20" t="s">
        <v>12070</v>
      </c>
      <c r="F2675" s="20" t="s">
        <v>914</v>
      </c>
      <c r="G2675" s="20" t="s">
        <v>21809</v>
      </c>
      <c r="H2675" s="20" t="s">
        <v>14804</v>
      </c>
      <c r="I2675" s="20" t="s">
        <v>21810</v>
      </c>
      <c r="J2675" s="20" t="s">
        <v>101</v>
      </c>
      <c r="K2675" s="20" t="s">
        <v>14696</v>
      </c>
      <c r="L2675" s="20" t="s">
        <v>21811</v>
      </c>
      <c r="M2675" s="20" t="s">
        <v>21812</v>
      </c>
      <c r="N2675" s="20" t="s">
        <v>14698</v>
      </c>
      <c r="O2675" s="20" t="s">
        <v>14772</v>
      </c>
      <c r="P2675" s="20" t="s">
        <v>14715</v>
      </c>
      <c r="Q2675" s="20"/>
      <c r="R2675" s="20"/>
      <c r="S2675" s="20" t="s">
        <v>21820</v>
      </c>
      <c r="T2675" s="20" t="s">
        <v>14704</v>
      </c>
      <c r="U2675" s="20" t="s">
        <v>19070</v>
      </c>
      <c r="V2675" s="20" t="s">
        <v>21822</v>
      </c>
      <c r="W2675" s="20"/>
      <c r="X2675" s="20"/>
      <c r="Y2675" s="20" t="s">
        <v>69</v>
      </c>
      <c r="Z2675" s="20"/>
      <c r="AA2675" s="20" t="s">
        <v>21815</v>
      </c>
      <c r="AB2675" s="20" t="s">
        <v>69</v>
      </c>
      <c r="AC2675" s="20" t="s">
        <v>14884</v>
      </c>
      <c r="AD2675" s="20" t="s">
        <v>69</v>
      </c>
      <c r="AE2675" s="20" t="s">
        <v>21816</v>
      </c>
      <c r="AF2675" s="20" t="s">
        <v>69</v>
      </c>
      <c r="AG2675" s="20" t="s">
        <v>21821</v>
      </c>
      <c r="AH2675" s="20"/>
      <c r="AI2675" s="20" t="s">
        <v>14887</v>
      </c>
      <c r="AJ2675" s="20" t="s">
        <v>21811</v>
      </c>
      <c r="AK2675" s="20" t="s">
        <v>14229</v>
      </c>
      <c r="AL2675" s="20"/>
      <c r="AM2675" s="20" t="s">
        <v>14910</v>
      </c>
      <c r="AN2675" s="20" t="s">
        <v>105</v>
      </c>
      <c r="AO2675" s="20"/>
    </row>
    <row r="2676" spans="1:41" x14ac:dyDescent="0.2">
      <c r="A2676" s="20" t="s">
        <v>12068</v>
      </c>
      <c r="B2676" s="20" t="s">
        <v>21807</v>
      </c>
      <c r="C2676" s="20" t="s">
        <v>21808</v>
      </c>
      <c r="D2676" s="20" t="s">
        <v>391</v>
      </c>
      <c r="E2676" s="20" t="s">
        <v>12070</v>
      </c>
      <c r="F2676" s="20" t="s">
        <v>914</v>
      </c>
      <c r="G2676" s="20" t="s">
        <v>21809</v>
      </c>
      <c r="H2676" s="20" t="s">
        <v>14804</v>
      </c>
      <c r="I2676" s="20" t="s">
        <v>21810</v>
      </c>
      <c r="J2676" s="20" t="s">
        <v>101</v>
      </c>
      <c r="K2676" s="20" t="s">
        <v>14696</v>
      </c>
      <c r="L2676" s="20" t="s">
        <v>21811</v>
      </c>
      <c r="M2676" s="20" t="s">
        <v>21812</v>
      </c>
      <c r="N2676" s="20" t="s">
        <v>14698</v>
      </c>
      <c r="O2676" s="20" t="s">
        <v>14772</v>
      </c>
      <c r="P2676" s="20" t="s">
        <v>14715</v>
      </c>
      <c r="Q2676" s="20"/>
      <c r="R2676" s="20"/>
      <c r="S2676" s="20" t="s">
        <v>21820</v>
      </c>
      <c r="T2676" s="20" t="s">
        <v>14709</v>
      </c>
      <c r="U2676" s="20" t="s">
        <v>16716</v>
      </c>
      <c r="V2676" s="20" t="s">
        <v>17080</v>
      </c>
      <c r="W2676" s="20"/>
      <c r="X2676" s="20"/>
      <c r="Y2676" s="20" t="s">
        <v>69</v>
      </c>
      <c r="Z2676" s="20"/>
      <c r="AA2676" s="20" t="s">
        <v>21815</v>
      </c>
      <c r="AB2676" s="20" t="s">
        <v>69</v>
      </c>
      <c r="AC2676" s="20" t="s">
        <v>14884</v>
      </c>
      <c r="AD2676" s="20" t="s">
        <v>69</v>
      </c>
      <c r="AE2676" s="20" t="s">
        <v>21816</v>
      </c>
      <c r="AF2676" s="20" t="s">
        <v>69</v>
      </c>
      <c r="AG2676" s="20" t="s">
        <v>21823</v>
      </c>
      <c r="AH2676" s="20"/>
      <c r="AI2676" s="20" t="s">
        <v>14887</v>
      </c>
      <c r="AJ2676" s="20" t="s">
        <v>21811</v>
      </c>
      <c r="AK2676" s="20" t="s">
        <v>14229</v>
      </c>
      <c r="AL2676" s="20"/>
      <c r="AM2676" s="20" t="s">
        <v>14910</v>
      </c>
      <c r="AN2676" s="20" t="s">
        <v>105</v>
      </c>
      <c r="AO2676" s="20"/>
    </row>
    <row r="2677" spans="1:41" x14ac:dyDescent="0.2">
      <c r="A2677" s="20" t="s">
        <v>12068</v>
      </c>
      <c r="B2677" s="20" t="s">
        <v>21807</v>
      </c>
      <c r="C2677" s="20" t="s">
        <v>21808</v>
      </c>
      <c r="D2677" s="20" t="s">
        <v>391</v>
      </c>
      <c r="E2677" s="20" t="s">
        <v>12070</v>
      </c>
      <c r="F2677" s="20" t="s">
        <v>914</v>
      </c>
      <c r="G2677" s="20" t="s">
        <v>21809</v>
      </c>
      <c r="H2677" s="20" t="s">
        <v>14804</v>
      </c>
      <c r="I2677" s="20" t="s">
        <v>21810</v>
      </c>
      <c r="J2677" s="20" t="s">
        <v>101</v>
      </c>
      <c r="K2677" s="20" t="s">
        <v>14696</v>
      </c>
      <c r="L2677" s="20" t="s">
        <v>21811</v>
      </c>
      <c r="M2677" s="20" t="s">
        <v>21812</v>
      </c>
      <c r="N2677" s="20" t="s">
        <v>14698</v>
      </c>
      <c r="O2677" s="20" t="s">
        <v>14772</v>
      </c>
      <c r="P2677" s="20" t="s">
        <v>14715</v>
      </c>
      <c r="Q2677" s="20"/>
      <c r="R2677" s="20"/>
      <c r="S2677" s="20" t="s">
        <v>21820</v>
      </c>
      <c r="T2677" s="20" t="s">
        <v>14704</v>
      </c>
      <c r="U2677" s="20" t="s">
        <v>14815</v>
      </c>
      <c r="V2677" s="20" t="s">
        <v>21824</v>
      </c>
      <c r="W2677" s="20"/>
      <c r="X2677" s="20"/>
      <c r="Y2677" s="20" t="s">
        <v>69</v>
      </c>
      <c r="Z2677" s="20"/>
      <c r="AA2677" s="20" t="s">
        <v>21815</v>
      </c>
      <c r="AB2677" s="20" t="s">
        <v>69</v>
      </c>
      <c r="AC2677" s="20" t="s">
        <v>14884</v>
      </c>
      <c r="AD2677" s="20" t="s">
        <v>69</v>
      </c>
      <c r="AE2677" s="20" t="s">
        <v>21816</v>
      </c>
      <c r="AF2677" s="20" t="s">
        <v>69</v>
      </c>
      <c r="AG2677" s="20" t="s">
        <v>21823</v>
      </c>
      <c r="AH2677" s="20"/>
      <c r="AI2677" s="20" t="s">
        <v>14887</v>
      </c>
      <c r="AJ2677" s="20" t="s">
        <v>21811</v>
      </c>
      <c r="AK2677" s="20" t="s">
        <v>14229</v>
      </c>
      <c r="AL2677" s="20"/>
      <c r="AM2677" s="20" t="s">
        <v>14910</v>
      </c>
      <c r="AN2677" s="20" t="s">
        <v>105</v>
      </c>
      <c r="AO2677" s="20"/>
    </row>
    <row r="2678" spans="1:41" x14ac:dyDescent="0.2">
      <c r="A2678" s="20" t="s">
        <v>12068</v>
      </c>
      <c r="B2678" s="20" t="s">
        <v>21825</v>
      </c>
      <c r="C2678" s="20" t="s">
        <v>21808</v>
      </c>
      <c r="D2678" s="20" t="s">
        <v>391</v>
      </c>
      <c r="E2678" s="20" t="s">
        <v>12070</v>
      </c>
      <c r="F2678" s="20" t="s">
        <v>914</v>
      </c>
      <c r="G2678" s="20" t="s">
        <v>21809</v>
      </c>
      <c r="H2678" s="20" t="s">
        <v>14804</v>
      </c>
      <c r="I2678" s="20" t="s">
        <v>21826</v>
      </c>
      <c r="J2678" s="20" t="s">
        <v>101</v>
      </c>
      <c r="K2678" s="20" t="s">
        <v>14696</v>
      </c>
      <c r="L2678" s="20" t="s">
        <v>21811</v>
      </c>
      <c r="M2678" s="20" t="s">
        <v>21812</v>
      </c>
      <c r="N2678" s="20" t="s">
        <v>14698</v>
      </c>
      <c r="O2678" s="20" t="s">
        <v>14772</v>
      </c>
      <c r="P2678" s="20" t="s">
        <v>14715</v>
      </c>
      <c r="Q2678" s="20"/>
      <c r="R2678" s="20"/>
      <c r="S2678" s="20" t="s">
        <v>21813</v>
      </c>
      <c r="T2678" s="20" t="s">
        <v>14709</v>
      </c>
      <c r="U2678" s="20" t="s">
        <v>21827</v>
      </c>
      <c r="V2678" s="20" t="s">
        <v>21828</v>
      </c>
      <c r="W2678" s="20"/>
      <c r="X2678" s="20"/>
      <c r="Y2678" s="20" t="s">
        <v>69</v>
      </c>
      <c r="Z2678" s="20"/>
      <c r="AA2678" s="20" t="s">
        <v>21815</v>
      </c>
      <c r="AB2678" s="20" t="s">
        <v>69</v>
      </c>
      <c r="AC2678" s="20" t="s">
        <v>14884</v>
      </c>
      <c r="AD2678" s="20" t="s">
        <v>69</v>
      </c>
      <c r="AE2678" s="20" t="s">
        <v>21829</v>
      </c>
      <c r="AF2678" s="20" t="s">
        <v>68</v>
      </c>
      <c r="AG2678" s="20" t="s">
        <v>21817</v>
      </c>
      <c r="AH2678" s="20"/>
      <c r="AI2678" s="20" t="s">
        <v>14887</v>
      </c>
      <c r="AJ2678" s="20" t="s">
        <v>21811</v>
      </c>
      <c r="AK2678" s="20"/>
      <c r="AL2678" s="20"/>
      <c r="AM2678" s="20" t="s">
        <v>15199</v>
      </c>
      <c r="AN2678" s="20" t="s">
        <v>105</v>
      </c>
      <c r="AO2678" s="20"/>
    </row>
    <row r="2679" spans="1:41" x14ac:dyDescent="0.2">
      <c r="A2679" s="20" t="s">
        <v>12068</v>
      </c>
      <c r="B2679" s="20" t="s">
        <v>21825</v>
      </c>
      <c r="C2679" s="20" t="s">
        <v>21808</v>
      </c>
      <c r="D2679" s="20" t="s">
        <v>391</v>
      </c>
      <c r="E2679" s="20" t="s">
        <v>12070</v>
      </c>
      <c r="F2679" s="20" t="s">
        <v>914</v>
      </c>
      <c r="G2679" s="20" t="s">
        <v>21809</v>
      </c>
      <c r="H2679" s="20" t="s">
        <v>14804</v>
      </c>
      <c r="I2679" s="20" t="s">
        <v>21826</v>
      </c>
      <c r="J2679" s="20" t="s">
        <v>101</v>
      </c>
      <c r="K2679" s="20" t="s">
        <v>14696</v>
      </c>
      <c r="L2679" s="20" t="s">
        <v>21811</v>
      </c>
      <c r="M2679" s="20" t="s">
        <v>21812</v>
      </c>
      <c r="N2679" s="20" t="s">
        <v>14698</v>
      </c>
      <c r="O2679" s="20" t="s">
        <v>14772</v>
      </c>
      <c r="P2679" s="20" t="s">
        <v>14715</v>
      </c>
      <c r="Q2679" s="20"/>
      <c r="R2679" s="20"/>
      <c r="S2679" s="20" t="s">
        <v>21813</v>
      </c>
      <c r="T2679" s="20" t="s">
        <v>14704</v>
      </c>
      <c r="U2679" s="20" t="s">
        <v>20374</v>
      </c>
      <c r="V2679" s="20" t="s">
        <v>21830</v>
      </c>
      <c r="W2679" s="20"/>
      <c r="X2679" s="20"/>
      <c r="Y2679" s="20" t="s">
        <v>69</v>
      </c>
      <c r="Z2679" s="20"/>
      <c r="AA2679" s="20" t="s">
        <v>21815</v>
      </c>
      <c r="AB2679" s="20" t="s">
        <v>69</v>
      </c>
      <c r="AC2679" s="20" t="s">
        <v>14884</v>
      </c>
      <c r="AD2679" s="20" t="s">
        <v>69</v>
      </c>
      <c r="AE2679" s="20" t="s">
        <v>21829</v>
      </c>
      <c r="AF2679" s="20" t="s">
        <v>68</v>
      </c>
      <c r="AG2679" s="20" t="s">
        <v>21817</v>
      </c>
      <c r="AH2679" s="20"/>
      <c r="AI2679" s="20" t="s">
        <v>14887</v>
      </c>
      <c r="AJ2679" s="20" t="s">
        <v>21811</v>
      </c>
      <c r="AK2679" s="20"/>
      <c r="AL2679" s="20"/>
      <c r="AM2679" s="20" t="s">
        <v>15199</v>
      </c>
      <c r="AN2679" s="20" t="s">
        <v>105</v>
      </c>
      <c r="AO2679" s="20"/>
    </row>
    <row r="2680" spans="1:41" x14ac:dyDescent="0.2">
      <c r="A2680" s="20" t="s">
        <v>12068</v>
      </c>
      <c r="B2680" s="20" t="s">
        <v>21825</v>
      </c>
      <c r="C2680" s="20" t="s">
        <v>21808</v>
      </c>
      <c r="D2680" s="20" t="s">
        <v>391</v>
      </c>
      <c r="E2680" s="20" t="s">
        <v>12070</v>
      </c>
      <c r="F2680" s="20" t="s">
        <v>914</v>
      </c>
      <c r="G2680" s="20" t="s">
        <v>21809</v>
      </c>
      <c r="H2680" s="20" t="s">
        <v>14804</v>
      </c>
      <c r="I2680" s="20" t="s">
        <v>21826</v>
      </c>
      <c r="J2680" s="20" t="s">
        <v>101</v>
      </c>
      <c r="K2680" s="20" t="s">
        <v>14696</v>
      </c>
      <c r="L2680" s="20" t="s">
        <v>21811</v>
      </c>
      <c r="M2680" s="20" t="s">
        <v>21812</v>
      </c>
      <c r="N2680" s="20" t="s">
        <v>14698</v>
      </c>
      <c r="O2680" s="20" t="s">
        <v>14772</v>
      </c>
      <c r="P2680" s="20" t="s">
        <v>14715</v>
      </c>
      <c r="Q2680" s="20"/>
      <c r="R2680" s="20"/>
      <c r="S2680" s="20" t="s">
        <v>21813</v>
      </c>
      <c r="T2680" s="20" t="s">
        <v>14709</v>
      </c>
      <c r="U2680" s="20" t="s">
        <v>21831</v>
      </c>
      <c r="V2680" s="20" t="s">
        <v>18888</v>
      </c>
      <c r="W2680" s="20"/>
      <c r="X2680" s="20"/>
      <c r="Y2680" s="20" t="s">
        <v>69</v>
      </c>
      <c r="Z2680" s="20"/>
      <c r="AA2680" s="20" t="s">
        <v>21815</v>
      </c>
      <c r="AB2680" s="20" t="s">
        <v>69</v>
      </c>
      <c r="AC2680" s="20" t="s">
        <v>14884</v>
      </c>
      <c r="AD2680" s="20" t="s">
        <v>69</v>
      </c>
      <c r="AE2680" s="20" t="s">
        <v>21829</v>
      </c>
      <c r="AF2680" s="20" t="s">
        <v>69</v>
      </c>
      <c r="AG2680" s="20" t="s">
        <v>21819</v>
      </c>
      <c r="AH2680" s="20"/>
      <c r="AI2680" s="20" t="s">
        <v>14887</v>
      </c>
      <c r="AJ2680" s="20" t="s">
        <v>21811</v>
      </c>
      <c r="AK2680" s="20"/>
      <c r="AL2680" s="20"/>
      <c r="AM2680" s="20" t="s">
        <v>15199</v>
      </c>
      <c r="AN2680" s="20" t="s">
        <v>105</v>
      </c>
      <c r="AO2680" s="20"/>
    </row>
    <row r="2681" spans="1:41" x14ac:dyDescent="0.2">
      <c r="A2681" s="20" t="s">
        <v>12068</v>
      </c>
      <c r="B2681" s="20" t="s">
        <v>21825</v>
      </c>
      <c r="C2681" s="20" t="s">
        <v>21808</v>
      </c>
      <c r="D2681" s="20" t="s">
        <v>391</v>
      </c>
      <c r="E2681" s="20" t="s">
        <v>12070</v>
      </c>
      <c r="F2681" s="20" t="s">
        <v>914</v>
      </c>
      <c r="G2681" s="20" t="s">
        <v>21809</v>
      </c>
      <c r="H2681" s="20" t="s">
        <v>14804</v>
      </c>
      <c r="I2681" s="20" t="s">
        <v>21826</v>
      </c>
      <c r="J2681" s="20" t="s">
        <v>101</v>
      </c>
      <c r="K2681" s="20" t="s">
        <v>14696</v>
      </c>
      <c r="L2681" s="20" t="s">
        <v>21811</v>
      </c>
      <c r="M2681" s="20" t="s">
        <v>21812</v>
      </c>
      <c r="N2681" s="20" t="s">
        <v>14698</v>
      </c>
      <c r="O2681" s="20" t="s">
        <v>14772</v>
      </c>
      <c r="P2681" s="20" t="s">
        <v>14715</v>
      </c>
      <c r="Q2681" s="20"/>
      <c r="R2681" s="20"/>
      <c r="S2681" s="20" t="s">
        <v>21813</v>
      </c>
      <c r="T2681" s="20" t="s">
        <v>14704</v>
      </c>
      <c r="U2681" s="20" t="s">
        <v>21320</v>
      </c>
      <c r="V2681" s="20" t="s">
        <v>21832</v>
      </c>
      <c r="W2681" s="20"/>
      <c r="X2681" s="20"/>
      <c r="Y2681" s="20" t="s">
        <v>69</v>
      </c>
      <c r="Z2681" s="20"/>
      <c r="AA2681" s="20" t="s">
        <v>21815</v>
      </c>
      <c r="AB2681" s="20" t="s">
        <v>69</v>
      </c>
      <c r="AC2681" s="20" t="s">
        <v>14884</v>
      </c>
      <c r="AD2681" s="20" t="s">
        <v>69</v>
      </c>
      <c r="AE2681" s="20" t="s">
        <v>21829</v>
      </c>
      <c r="AF2681" s="20" t="s">
        <v>69</v>
      </c>
      <c r="AG2681" s="20" t="s">
        <v>21819</v>
      </c>
      <c r="AH2681" s="20"/>
      <c r="AI2681" s="20" t="s">
        <v>14887</v>
      </c>
      <c r="AJ2681" s="20" t="s">
        <v>21811</v>
      </c>
      <c r="AK2681" s="20"/>
      <c r="AL2681" s="20"/>
      <c r="AM2681" s="20" t="s">
        <v>15199</v>
      </c>
      <c r="AN2681" s="20" t="s">
        <v>105</v>
      </c>
      <c r="AO2681" s="20"/>
    </row>
    <row r="2682" spans="1:41" x14ac:dyDescent="0.2">
      <c r="A2682" s="20" t="s">
        <v>12068</v>
      </c>
      <c r="B2682" s="20" t="s">
        <v>21825</v>
      </c>
      <c r="C2682" s="20" t="s">
        <v>21808</v>
      </c>
      <c r="D2682" s="20" t="s">
        <v>391</v>
      </c>
      <c r="E2682" s="20" t="s">
        <v>12070</v>
      </c>
      <c r="F2682" s="20" t="s">
        <v>914</v>
      </c>
      <c r="G2682" s="20" t="s">
        <v>21809</v>
      </c>
      <c r="H2682" s="20" t="s">
        <v>14804</v>
      </c>
      <c r="I2682" s="20" t="s">
        <v>21826</v>
      </c>
      <c r="J2682" s="20" t="s">
        <v>101</v>
      </c>
      <c r="K2682" s="20" t="s">
        <v>14696</v>
      </c>
      <c r="L2682" s="20" t="s">
        <v>21811</v>
      </c>
      <c r="M2682" s="20" t="s">
        <v>21812</v>
      </c>
      <c r="N2682" s="20" t="s">
        <v>14698</v>
      </c>
      <c r="O2682" s="20" t="s">
        <v>14772</v>
      </c>
      <c r="P2682" s="20" t="s">
        <v>14715</v>
      </c>
      <c r="Q2682" s="20"/>
      <c r="R2682" s="20"/>
      <c r="S2682" s="20" t="s">
        <v>21820</v>
      </c>
      <c r="T2682" s="20" t="s">
        <v>14709</v>
      </c>
      <c r="U2682" s="20" t="s">
        <v>21827</v>
      </c>
      <c r="V2682" s="20" t="s">
        <v>21833</v>
      </c>
      <c r="W2682" s="20"/>
      <c r="X2682" s="20"/>
      <c r="Y2682" s="20" t="s">
        <v>69</v>
      </c>
      <c r="Z2682" s="20"/>
      <c r="AA2682" s="20" t="s">
        <v>21815</v>
      </c>
      <c r="AB2682" s="20" t="s">
        <v>69</v>
      </c>
      <c r="AC2682" s="20" t="s">
        <v>14884</v>
      </c>
      <c r="AD2682" s="20" t="s">
        <v>69</v>
      </c>
      <c r="AE2682" s="20" t="s">
        <v>21829</v>
      </c>
      <c r="AF2682" s="20" t="s">
        <v>69</v>
      </c>
      <c r="AG2682" s="20" t="s">
        <v>21821</v>
      </c>
      <c r="AH2682" s="20"/>
      <c r="AI2682" s="20" t="s">
        <v>14887</v>
      </c>
      <c r="AJ2682" s="20" t="s">
        <v>21811</v>
      </c>
      <c r="AK2682" s="20" t="s">
        <v>14229</v>
      </c>
      <c r="AL2682" s="20"/>
      <c r="AM2682" s="20" t="s">
        <v>14910</v>
      </c>
      <c r="AN2682" s="20" t="s">
        <v>105</v>
      </c>
      <c r="AO2682" s="20"/>
    </row>
    <row r="2683" spans="1:41" x14ac:dyDescent="0.2">
      <c r="A2683" s="20" t="s">
        <v>12068</v>
      </c>
      <c r="B2683" s="20" t="s">
        <v>21825</v>
      </c>
      <c r="C2683" s="20" t="s">
        <v>21808</v>
      </c>
      <c r="D2683" s="20" t="s">
        <v>391</v>
      </c>
      <c r="E2683" s="20" t="s">
        <v>12070</v>
      </c>
      <c r="F2683" s="20" t="s">
        <v>914</v>
      </c>
      <c r="G2683" s="20" t="s">
        <v>21809</v>
      </c>
      <c r="H2683" s="20" t="s">
        <v>14804</v>
      </c>
      <c r="I2683" s="20" t="s">
        <v>21826</v>
      </c>
      <c r="J2683" s="20" t="s">
        <v>101</v>
      </c>
      <c r="K2683" s="20" t="s">
        <v>14696</v>
      </c>
      <c r="L2683" s="20" t="s">
        <v>21811</v>
      </c>
      <c r="M2683" s="20" t="s">
        <v>21812</v>
      </c>
      <c r="N2683" s="20" t="s">
        <v>14698</v>
      </c>
      <c r="O2683" s="20" t="s">
        <v>14772</v>
      </c>
      <c r="P2683" s="20" t="s">
        <v>14715</v>
      </c>
      <c r="Q2683" s="20"/>
      <c r="R2683" s="20"/>
      <c r="S2683" s="20" t="s">
        <v>21820</v>
      </c>
      <c r="T2683" s="20" t="s">
        <v>14704</v>
      </c>
      <c r="U2683" s="20" t="s">
        <v>20374</v>
      </c>
      <c r="V2683" s="20" t="s">
        <v>20657</v>
      </c>
      <c r="W2683" s="20"/>
      <c r="X2683" s="20"/>
      <c r="Y2683" s="20" t="s">
        <v>69</v>
      </c>
      <c r="Z2683" s="20"/>
      <c r="AA2683" s="20" t="s">
        <v>21815</v>
      </c>
      <c r="AB2683" s="20" t="s">
        <v>69</v>
      </c>
      <c r="AC2683" s="20" t="s">
        <v>14884</v>
      </c>
      <c r="AD2683" s="20" t="s">
        <v>69</v>
      </c>
      <c r="AE2683" s="20" t="s">
        <v>21829</v>
      </c>
      <c r="AF2683" s="20" t="s">
        <v>69</v>
      </c>
      <c r="AG2683" s="20" t="s">
        <v>21821</v>
      </c>
      <c r="AH2683" s="20"/>
      <c r="AI2683" s="20" t="s">
        <v>14887</v>
      </c>
      <c r="AJ2683" s="20" t="s">
        <v>21811</v>
      </c>
      <c r="AK2683" s="20" t="s">
        <v>14229</v>
      </c>
      <c r="AL2683" s="20"/>
      <c r="AM2683" s="20" t="s">
        <v>14910</v>
      </c>
      <c r="AN2683" s="20" t="s">
        <v>105</v>
      </c>
      <c r="AO2683" s="20"/>
    </row>
    <row r="2684" spans="1:41" x14ac:dyDescent="0.2">
      <c r="A2684" s="20" t="s">
        <v>12068</v>
      </c>
      <c r="B2684" s="20" t="s">
        <v>21825</v>
      </c>
      <c r="C2684" s="20" t="s">
        <v>21808</v>
      </c>
      <c r="D2684" s="20" t="s">
        <v>391</v>
      </c>
      <c r="E2684" s="20" t="s">
        <v>12070</v>
      </c>
      <c r="F2684" s="20" t="s">
        <v>914</v>
      </c>
      <c r="G2684" s="20" t="s">
        <v>21809</v>
      </c>
      <c r="H2684" s="20" t="s">
        <v>14804</v>
      </c>
      <c r="I2684" s="20" t="s">
        <v>21826</v>
      </c>
      <c r="J2684" s="20" t="s">
        <v>101</v>
      </c>
      <c r="K2684" s="20" t="s">
        <v>14696</v>
      </c>
      <c r="L2684" s="20" t="s">
        <v>21811</v>
      </c>
      <c r="M2684" s="20" t="s">
        <v>21812</v>
      </c>
      <c r="N2684" s="20" t="s">
        <v>14698</v>
      </c>
      <c r="O2684" s="20" t="s">
        <v>14772</v>
      </c>
      <c r="P2684" s="20" t="s">
        <v>14715</v>
      </c>
      <c r="Q2684" s="20"/>
      <c r="R2684" s="20"/>
      <c r="S2684" s="20" t="s">
        <v>21820</v>
      </c>
      <c r="T2684" s="20" t="s">
        <v>14709</v>
      </c>
      <c r="U2684" s="20" t="s">
        <v>21831</v>
      </c>
      <c r="V2684" s="20" t="s">
        <v>21834</v>
      </c>
      <c r="W2684" s="20"/>
      <c r="X2684" s="20"/>
      <c r="Y2684" s="20" t="s">
        <v>69</v>
      </c>
      <c r="Z2684" s="20"/>
      <c r="AA2684" s="20" t="s">
        <v>21815</v>
      </c>
      <c r="AB2684" s="20" t="s">
        <v>69</v>
      </c>
      <c r="AC2684" s="20" t="s">
        <v>14884</v>
      </c>
      <c r="AD2684" s="20" t="s">
        <v>69</v>
      </c>
      <c r="AE2684" s="20" t="s">
        <v>21829</v>
      </c>
      <c r="AF2684" s="20" t="s">
        <v>69</v>
      </c>
      <c r="AG2684" s="20" t="s">
        <v>21823</v>
      </c>
      <c r="AH2684" s="20"/>
      <c r="AI2684" s="20" t="s">
        <v>14887</v>
      </c>
      <c r="AJ2684" s="20" t="s">
        <v>21811</v>
      </c>
      <c r="AK2684" s="20" t="s">
        <v>14229</v>
      </c>
      <c r="AL2684" s="20"/>
      <c r="AM2684" s="20" t="s">
        <v>14910</v>
      </c>
      <c r="AN2684" s="20" t="s">
        <v>105</v>
      </c>
      <c r="AO2684" s="20"/>
    </row>
    <row r="2685" spans="1:41" x14ac:dyDescent="0.2">
      <c r="A2685" s="20" t="s">
        <v>12068</v>
      </c>
      <c r="B2685" s="20" t="s">
        <v>21825</v>
      </c>
      <c r="C2685" s="20" t="s">
        <v>21808</v>
      </c>
      <c r="D2685" s="20" t="s">
        <v>391</v>
      </c>
      <c r="E2685" s="20" t="s">
        <v>12070</v>
      </c>
      <c r="F2685" s="20" t="s">
        <v>914</v>
      </c>
      <c r="G2685" s="20" t="s">
        <v>21809</v>
      </c>
      <c r="H2685" s="20" t="s">
        <v>14804</v>
      </c>
      <c r="I2685" s="20" t="s">
        <v>21826</v>
      </c>
      <c r="J2685" s="20" t="s">
        <v>101</v>
      </c>
      <c r="K2685" s="20" t="s">
        <v>14696</v>
      </c>
      <c r="L2685" s="20" t="s">
        <v>21811</v>
      </c>
      <c r="M2685" s="20" t="s">
        <v>21812</v>
      </c>
      <c r="N2685" s="20" t="s">
        <v>14698</v>
      </c>
      <c r="O2685" s="20" t="s">
        <v>14772</v>
      </c>
      <c r="P2685" s="20" t="s">
        <v>14715</v>
      </c>
      <c r="Q2685" s="20"/>
      <c r="R2685" s="20"/>
      <c r="S2685" s="20" t="s">
        <v>21820</v>
      </c>
      <c r="T2685" s="20" t="s">
        <v>14704</v>
      </c>
      <c r="U2685" s="20" t="s">
        <v>21320</v>
      </c>
      <c r="V2685" s="20" t="s">
        <v>21835</v>
      </c>
      <c r="W2685" s="20"/>
      <c r="X2685" s="20"/>
      <c r="Y2685" s="20" t="s">
        <v>69</v>
      </c>
      <c r="Z2685" s="20"/>
      <c r="AA2685" s="20" t="s">
        <v>21815</v>
      </c>
      <c r="AB2685" s="20" t="s">
        <v>69</v>
      </c>
      <c r="AC2685" s="20" t="s">
        <v>14884</v>
      </c>
      <c r="AD2685" s="20" t="s">
        <v>69</v>
      </c>
      <c r="AE2685" s="20" t="s">
        <v>21829</v>
      </c>
      <c r="AF2685" s="20" t="s">
        <v>69</v>
      </c>
      <c r="AG2685" s="20" t="s">
        <v>21823</v>
      </c>
      <c r="AH2685" s="20"/>
      <c r="AI2685" s="20" t="s">
        <v>14887</v>
      </c>
      <c r="AJ2685" s="20" t="s">
        <v>21811</v>
      </c>
      <c r="AK2685" s="20" t="s">
        <v>14229</v>
      </c>
      <c r="AL2685" s="20"/>
      <c r="AM2685" s="20" t="s">
        <v>14910</v>
      </c>
      <c r="AN2685" s="20" t="s">
        <v>105</v>
      </c>
      <c r="AO2685" s="20"/>
    </row>
    <row r="2686" spans="1:41" x14ac:dyDescent="0.2">
      <c r="A2686" s="20" t="s">
        <v>12068</v>
      </c>
      <c r="B2686" s="20" t="s">
        <v>21836</v>
      </c>
      <c r="C2686" s="20" t="s">
        <v>21808</v>
      </c>
      <c r="D2686" s="20" t="s">
        <v>391</v>
      </c>
      <c r="E2686" s="20" t="s">
        <v>12070</v>
      </c>
      <c r="F2686" s="20" t="s">
        <v>914</v>
      </c>
      <c r="G2686" s="20" t="s">
        <v>21809</v>
      </c>
      <c r="H2686" s="20" t="s">
        <v>14804</v>
      </c>
      <c r="I2686" s="20" t="s">
        <v>21837</v>
      </c>
      <c r="J2686" s="20" t="s">
        <v>101</v>
      </c>
      <c r="K2686" s="20" t="s">
        <v>14696</v>
      </c>
      <c r="L2686" s="20" t="s">
        <v>21811</v>
      </c>
      <c r="M2686" s="20" t="s">
        <v>21812</v>
      </c>
      <c r="N2686" s="20" t="s">
        <v>14698</v>
      </c>
      <c r="O2686" s="20" t="s">
        <v>14772</v>
      </c>
      <c r="P2686" s="20" t="s">
        <v>14715</v>
      </c>
      <c r="Q2686" s="20"/>
      <c r="R2686" s="20"/>
      <c r="S2686" s="20" t="s">
        <v>21813</v>
      </c>
      <c r="T2686" s="20" t="s">
        <v>14709</v>
      </c>
      <c r="U2686" s="20" t="s">
        <v>21838</v>
      </c>
      <c r="V2686" s="20" t="s">
        <v>21669</v>
      </c>
      <c r="W2686" s="20"/>
      <c r="X2686" s="20"/>
      <c r="Y2686" s="20" t="s">
        <v>69</v>
      </c>
      <c r="Z2686" s="20"/>
      <c r="AA2686" s="20" t="s">
        <v>21815</v>
      </c>
      <c r="AB2686" s="20" t="s">
        <v>69</v>
      </c>
      <c r="AC2686" s="20" t="s">
        <v>14884</v>
      </c>
      <c r="AD2686" s="20" t="s">
        <v>69</v>
      </c>
      <c r="AE2686" s="20" t="s">
        <v>21839</v>
      </c>
      <c r="AF2686" s="20" t="s">
        <v>68</v>
      </c>
      <c r="AG2686" s="20" t="s">
        <v>21817</v>
      </c>
      <c r="AH2686" s="20"/>
      <c r="AI2686" s="20" t="s">
        <v>14887</v>
      </c>
      <c r="AJ2686" s="20" t="s">
        <v>21811</v>
      </c>
      <c r="AK2686" s="20"/>
      <c r="AL2686" s="20"/>
      <c r="AM2686" s="20" t="s">
        <v>15199</v>
      </c>
      <c r="AN2686" s="20" t="s">
        <v>105</v>
      </c>
      <c r="AO2686" s="20"/>
    </row>
    <row r="2687" spans="1:41" x14ac:dyDescent="0.2">
      <c r="A2687" s="20" t="s">
        <v>12068</v>
      </c>
      <c r="B2687" s="20" t="s">
        <v>21836</v>
      </c>
      <c r="C2687" s="20" t="s">
        <v>21808</v>
      </c>
      <c r="D2687" s="20" t="s">
        <v>391</v>
      </c>
      <c r="E2687" s="20" t="s">
        <v>12070</v>
      </c>
      <c r="F2687" s="20" t="s">
        <v>914</v>
      </c>
      <c r="G2687" s="20" t="s">
        <v>21809</v>
      </c>
      <c r="H2687" s="20" t="s">
        <v>14804</v>
      </c>
      <c r="I2687" s="20" t="s">
        <v>21837</v>
      </c>
      <c r="J2687" s="20" t="s">
        <v>101</v>
      </c>
      <c r="K2687" s="20" t="s">
        <v>14696</v>
      </c>
      <c r="L2687" s="20" t="s">
        <v>21811</v>
      </c>
      <c r="M2687" s="20" t="s">
        <v>21812</v>
      </c>
      <c r="N2687" s="20" t="s">
        <v>14698</v>
      </c>
      <c r="O2687" s="20" t="s">
        <v>14772</v>
      </c>
      <c r="P2687" s="20" t="s">
        <v>14715</v>
      </c>
      <c r="Q2687" s="20"/>
      <c r="R2687" s="20"/>
      <c r="S2687" s="20" t="s">
        <v>21813</v>
      </c>
      <c r="T2687" s="20" t="s">
        <v>14704</v>
      </c>
      <c r="U2687" s="20" t="s">
        <v>16974</v>
      </c>
      <c r="V2687" s="20" t="s">
        <v>14751</v>
      </c>
      <c r="W2687" s="20"/>
      <c r="X2687" s="20"/>
      <c r="Y2687" s="20" t="s">
        <v>69</v>
      </c>
      <c r="Z2687" s="20"/>
      <c r="AA2687" s="20" t="s">
        <v>21815</v>
      </c>
      <c r="AB2687" s="20" t="s">
        <v>69</v>
      </c>
      <c r="AC2687" s="20" t="s">
        <v>14884</v>
      </c>
      <c r="AD2687" s="20" t="s">
        <v>69</v>
      </c>
      <c r="AE2687" s="20" t="s">
        <v>21839</v>
      </c>
      <c r="AF2687" s="20" t="s">
        <v>68</v>
      </c>
      <c r="AG2687" s="20" t="s">
        <v>21817</v>
      </c>
      <c r="AH2687" s="20"/>
      <c r="AI2687" s="20" t="s">
        <v>14887</v>
      </c>
      <c r="AJ2687" s="20" t="s">
        <v>21811</v>
      </c>
      <c r="AK2687" s="20"/>
      <c r="AL2687" s="20"/>
      <c r="AM2687" s="20" t="s">
        <v>15199</v>
      </c>
      <c r="AN2687" s="20" t="s">
        <v>105</v>
      </c>
      <c r="AO2687" s="20"/>
    </row>
    <row r="2688" spans="1:41" x14ac:dyDescent="0.2">
      <c r="A2688" s="20" t="s">
        <v>12068</v>
      </c>
      <c r="B2688" s="20" t="s">
        <v>21836</v>
      </c>
      <c r="C2688" s="20" t="s">
        <v>21808</v>
      </c>
      <c r="D2688" s="20" t="s">
        <v>391</v>
      </c>
      <c r="E2688" s="20" t="s">
        <v>12070</v>
      </c>
      <c r="F2688" s="20" t="s">
        <v>914</v>
      </c>
      <c r="G2688" s="20" t="s">
        <v>21809</v>
      </c>
      <c r="H2688" s="20" t="s">
        <v>14804</v>
      </c>
      <c r="I2688" s="20" t="s">
        <v>21837</v>
      </c>
      <c r="J2688" s="20" t="s">
        <v>101</v>
      </c>
      <c r="K2688" s="20" t="s">
        <v>14696</v>
      </c>
      <c r="L2688" s="20" t="s">
        <v>21811</v>
      </c>
      <c r="M2688" s="20" t="s">
        <v>21812</v>
      </c>
      <c r="N2688" s="20" t="s">
        <v>14698</v>
      </c>
      <c r="O2688" s="20" t="s">
        <v>14772</v>
      </c>
      <c r="P2688" s="20" t="s">
        <v>14715</v>
      </c>
      <c r="Q2688" s="20"/>
      <c r="R2688" s="20"/>
      <c r="S2688" s="20" t="s">
        <v>21813</v>
      </c>
      <c r="T2688" s="20" t="s">
        <v>14709</v>
      </c>
      <c r="U2688" s="20" t="s">
        <v>21840</v>
      </c>
      <c r="V2688" s="20" t="s">
        <v>15924</v>
      </c>
      <c r="W2688" s="20"/>
      <c r="X2688" s="20"/>
      <c r="Y2688" s="20" t="s">
        <v>69</v>
      </c>
      <c r="Z2688" s="20"/>
      <c r="AA2688" s="20" t="s">
        <v>21815</v>
      </c>
      <c r="AB2688" s="20" t="s">
        <v>69</v>
      </c>
      <c r="AC2688" s="20" t="s">
        <v>14884</v>
      </c>
      <c r="AD2688" s="20" t="s">
        <v>69</v>
      </c>
      <c r="AE2688" s="20" t="s">
        <v>21839</v>
      </c>
      <c r="AF2688" s="20" t="s">
        <v>69</v>
      </c>
      <c r="AG2688" s="20" t="s">
        <v>21819</v>
      </c>
      <c r="AH2688" s="20"/>
      <c r="AI2688" s="20" t="s">
        <v>14887</v>
      </c>
      <c r="AJ2688" s="20" t="s">
        <v>21811</v>
      </c>
      <c r="AK2688" s="20"/>
      <c r="AL2688" s="20"/>
      <c r="AM2688" s="20" t="s">
        <v>15199</v>
      </c>
      <c r="AN2688" s="20" t="s">
        <v>105</v>
      </c>
      <c r="AO2688" s="20"/>
    </row>
    <row r="2689" spans="1:41" x14ac:dyDescent="0.2">
      <c r="A2689" s="20" t="s">
        <v>12068</v>
      </c>
      <c r="B2689" s="20" t="s">
        <v>21836</v>
      </c>
      <c r="C2689" s="20" t="s">
        <v>21808</v>
      </c>
      <c r="D2689" s="20" t="s">
        <v>391</v>
      </c>
      <c r="E2689" s="20" t="s">
        <v>12070</v>
      </c>
      <c r="F2689" s="20" t="s">
        <v>914</v>
      </c>
      <c r="G2689" s="20" t="s">
        <v>21809</v>
      </c>
      <c r="H2689" s="20" t="s">
        <v>14804</v>
      </c>
      <c r="I2689" s="20" t="s">
        <v>21837</v>
      </c>
      <c r="J2689" s="20" t="s">
        <v>101</v>
      </c>
      <c r="K2689" s="20" t="s">
        <v>14696</v>
      </c>
      <c r="L2689" s="20" t="s">
        <v>21811</v>
      </c>
      <c r="M2689" s="20" t="s">
        <v>21812</v>
      </c>
      <c r="N2689" s="20" t="s">
        <v>14698</v>
      </c>
      <c r="O2689" s="20" t="s">
        <v>14772</v>
      </c>
      <c r="P2689" s="20" t="s">
        <v>14715</v>
      </c>
      <c r="Q2689" s="20"/>
      <c r="R2689" s="20"/>
      <c r="S2689" s="20" t="s">
        <v>21813</v>
      </c>
      <c r="T2689" s="20" t="s">
        <v>14704</v>
      </c>
      <c r="U2689" s="20" t="s">
        <v>18834</v>
      </c>
      <c r="V2689" s="20" t="s">
        <v>20446</v>
      </c>
      <c r="W2689" s="20"/>
      <c r="X2689" s="20"/>
      <c r="Y2689" s="20" t="s">
        <v>69</v>
      </c>
      <c r="Z2689" s="20"/>
      <c r="AA2689" s="20" t="s">
        <v>21815</v>
      </c>
      <c r="AB2689" s="20" t="s">
        <v>69</v>
      </c>
      <c r="AC2689" s="20" t="s">
        <v>14884</v>
      </c>
      <c r="AD2689" s="20" t="s">
        <v>69</v>
      </c>
      <c r="AE2689" s="20" t="s">
        <v>21839</v>
      </c>
      <c r="AF2689" s="20" t="s">
        <v>69</v>
      </c>
      <c r="AG2689" s="20" t="s">
        <v>21819</v>
      </c>
      <c r="AH2689" s="20"/>
      <c r="AI2689" s="20" t="s">
        <v>14887</v>
      </c>
      <c r="AJ2689" s="20" t="s">
        <v>21811</v>
      </c>
      <c r="AK2689" s="20"/>
      <c r="AL2689" s="20"/>
      <c r="AM2689" s="20" t="s">
        <v>15199</v>
      </c>
      <c r="AN2689" s="20" t="s">
        <v>105</v>
      </c>
      <c r="AO2689" s="20"/>
    </row>
    <row r="2690" spans="1:41" x14ac:dyDescent="0.2">
      <c r="A2690" s="20" t="s">
        <v>12068</v>
      </c>
      <c r="B2690" s="20" t="s">
        <v>21836</v>
      </c>
      <c r="C2690" s="20" t="s">
        <v>21808</v>
      </c>
      <c r="D2690" s="20" t="s">
        <v>391</v>
      </c>
      <c r="E2690" s="20" t="s">
        <v>12070</v>
      </c>
      <c r="F2690" s="20" t="s">
        <v>914</v>
      </c>
      <c r="G2690" s="20" t="s">
        <v>21809</v>
      </c>
      <c r="H2690" s="20" t="s">
        <v>14804</v>
      </c>
      <c r="I2690" s="20" t="s">
        <v>21837</v>
      </c>
      <c r="J2690" s="20" t="s">
        <v>101</v>
      </c>
      <c r="K2690" s="20" t="s">
        <v>14696</v>
      </c>
      <c r="L2690" s="20" t="s">
        <v>21811</v>
      </c>
      <c r="M2690" s="20" t="s">
        <v>21812</v>
      </c>
      <c r="N2690" s="20" t="s">
        <v>14698</v>
      </c>
      <c r="O2690" s="20" t="s">
        <v>14772</v>
      </c>
      <c r="P2690" s="20" t="s">
        <v>14715</v>
      </c>
      <c r="Q2690" s="20"/>
      <c r="R2690" s="20"/>
      <c r="S2690" s="20" t="s">
        <v>21820</v>
      </c>
      <c r="T2690" s="20" t="s">
        <v>14709</v>
      </c>
      <c r="U2690" s="20" t="s">
        <v>21838</v>
      </c>
      <c r="V2690" s="20" t="s">
        <v>18111</v>
      </c>
      <c r="W2690" s="20"/>
      <c r="X2690" s="20"/>
      <c r="Y2690" s="20" t="s">
        <v>69</v>
      </c>
      <c r="Z2690" s="20"/>
      <c r="AA2690" s="20" t="s">
        <v>21815</v>
      </c>
      <c r="AB2690" s="20" t="s">
        <v>69</v>
      </c>
      <c r="AC2690" s="20" t="s">
        <v>14884</v>
      </c>
      <c r="AD2690" s="20" t="s">
        <v>69</v>
      </c>
      <c r="AE2690" s="20" t="s">
        <v>21839</v>
      </c>
      <c r="AF2690" s="20" t="s">
        <v>69</v>
      </c>
      <c r="AG2690" s="20" t="s">
        <v>21821</v>
      </c>
      <c r="AH2690" s="20"/>
      <c r="AI2690" s="20" t="s">
        <v>14887</v>
      </c>
      <c r="AJ2690" s="20" t="s">
        <v>21811</v>
      </c>
      <c r="AK2690" s="20" t="s">
        <v>14229</v>
      </c>
      <c r="AL2690" s="20"/>
      <c r="AM2690" s="20" t="s">
        <v>14910</v>
      </c>
      <c r="AN2690" s="20" t="s">
        <v>105</v>
      </c>
      <c r="AO2690" s="20"/>
    </row>
    <row r="2691" spans="1:41" x14ac:dyDescent="0.2">
      <c r="A2691" s="20" t="s">
        <v>12068</v>
      </c>
      <c r="B2691" s="20" t="s">
        <v>21836</v>
      </c>
      <c r="C2691" s="20" t="s">
        <v>21808</v>
      </c>
      <c r="D2691" s="20" t="s">
        <v>391</v>
      </c>
      <c r="E2691" s="20" t="s">
        <v>12070</v>
      </c>
      <c r="F2691" s="20" t="s">
        <v>914</v>
      </c>
      <c r="G2691" s="20" t="s">
        <v>21809</v>
      </c>
      <c r="H2691" s="20" t="s">
        <v>14804</v>
      </c>
      <c r="I2691" s="20" t="s">
        <v>21837</v>
      </c>
      <c r="J2691" s="20" t="s">
        <v>101</v>
      </c>
      <c r="K2691" s="20" t="s">
        <v>14696</v>
      </c>
      <c r="L2691" s="20" t="s">
        <v>21811</v>
      </c>
      <c r="M2691" s="20" t="s">
        <v>21812</v>
      </c>
      <c r="N2691" s="20" t="s">
        <v>14698</v>
      </c>
      <c r="O2691" s="20" t="s">
        <v>14772</v>
      </c>
      <c r="P2691" s="20" t="s">
        <v>14715</v>
      </c>
      <c r="Q2691" s="20"/>
      <c r="R2691" s="20"/>
      <c r="S2691" s="20" t="s">
        <v>21820</v>
      </c>
      <c r="T2691" s="20" t="s">
        <v>14704</v>
      </c>
      <c r="U2691" s="20" t="s">
        <v>16974</v>
      </c>
      <c r="V2691" s="20" t="s">
        <v>16628</v>
      </c>
      <c r="W2691" s="20"/>
      <c r="X2691" s="20"/>
      <c r="Y2691" s="20" t="s">
        <v>69</v>
      </c>
      <c r="Z2691" s="20"/>
      <c r="AA2691" s="20" t="s">
        <v>21815</v>
      </c>
      <c r="AB2691" s="20" t="s">
        <v>69</v>
      </c>
      <c r="AC2691" s="20" t="s">
        <v>14884</v>
      </c>
      <c r="AD2691" s="20" t="s">
        <v>69</v>
      </c>
      <c r="AE2691" s="20" t="s">
        <v>21839</v>
      </c>
      <c r="AF2691" s="20" t="s">
        <v>69</v>
      </c>
      <c r="AG2691" s="20" t="s">
        <v>21821</v>
      </c>
      <c r="AH2691" s="20"/>
      <c r="AI2691" s="20" t="s">
        <v>14887</v>
      </c>
      <c r="AJ2691" s="20" t="s">
        <v>21811</v>
      </c>
      <c r="AK2691" s="20" t="s">
        <v>14229</v>
      </c>
      <c r="AL2691" s="20"/>
      <c r="AM2691" s="20" t="s">
        <v>14910</v>
      </c>
      <c r="AN2691" s="20" t="s">
        <v>105</v>
      </c>
      <c r="AO2691" s="20"/>
    </row>
    <row r="2692" spans="1:41" x14ac:dyDescent="0.2">
      <c r="A2692" s="20" t="s">
        <v>12068</v>
      </c>
      <c r="B2692" s="20" t="s">
        <v>21836</v>
      </c>
      <c r="C2692" s="20" t="s">
        <v>21808</v>
      </c>
      <c r="D2692" s="20" t="s">
        <v>391</v>
      </c>
      <c r="E2692" s="20" t="s">
        <v>12070</v>
      </c>
      <c r="F2692" s="20" t="s">
        <v>914</v>
      </c>
      <c r="G2692" s="20" t="s">
        <v>21809</v>
      </c>
      <c r="H2692" s="20" t="s">
        <v>14804</v>
      </c>
      <c r="I2692" s="20" t="s">
        <v>21837</v>
      </c>
      <c r="J2692" s="20" t="s">
        <v>101</v>
      </c>
      <c r="K2692" s="20" t="s">
        <v>14696</v>
      </c>
      <c r="L2692" s="20" t="s">
        <v>21811</v>
      </c>
      <c r="M2692" s="20" t="s">
        <v>21812</v>
      </c>
      <c r="N2692" s="20" t="s">
        <v>14698</v>
      </c>
      <c r="O2692" s="20" t="s">
        <v>14772</v>
      </c>
      <c r="P2692" s="20" t="s">
        <v>14715</v>
      </c>
      <c r="Q2692" s="20"/>
      <c r="R2692" s="20"/>
      <c r="S2692" s="20" t="s">
        <v>21820</v>
      </c>
      <c r="T2692" s="20" t="s">
        <v>14709</v>
      </c>
      <c r="U2692" s="20" t="s">
        <v>21840</v>
      </c>
      <c r="V2692" s="20" t="s">
        <v>16097</v>
      </c>
      <c r="W2692" s="20"/>
      <c r="X2692" s="20"/>
      <c r="Y2692" s="20" t="s">
        <v>69</v>
      </c>
      <c r="Z2692" s="20"/>
      <c r="AA2692" s="20" t="s">
        <v>21815</v>
      </c>
      <c r="AB2692" s="20" t="s">
        <v>69</v>
      </c>
      <c r="AC2692" s="20" t="s">
        <v>14884</v>
      </c>
      <c r="AD2692" s="20" t="s">
        <v>69</v>
      </c>
      <c r="AE2692" s="20" t="s">
        <v>21839</v>
      </c>
      <c r="AF2692" s="20" t="s">
        <v>69</v>
      </c>
      <c r="AG2692" s="20" t="s">
        <v>21823</v>
      </c>
      <c r="AH2692" s="20"/>
      <c r="AI2692" s="20" t="s">
        <v>14887</v>
      </c>
      <c r="AJ2692" s="20" t="s">
        <v>21811</v>
      </c>
      <c r="AK2692" s="20" t="s">
        <v>14229</v>
      </c>
      <c r="AL2692" s="20"/>
      <c r="AM2692" s="20" t="s">
        <v>14910</v>
      </c>
      <c r="AN2692" s="20" t="s">
        <v>105</v>
      </c>
      <c r="AO2692" s="20"/>
    </row>
    <row r="2693" spans="1:41" x14ac:dyDescent="0.2">
      <c r="A2693" s="20" t="s">
        <v>12068</v>
      </c>
      <c r="B2693" s="20" t="s">
        <v>21836</v>
      </c>
      <c r="C2693" s="20" t="s">
        <v>21808</v>
      </c>
      <c r="D2693" s="20" t="s">
        <v>391</v>
      </c>
      <c r="E2693" s="20" t="s">
        <v>12070</v>
      </c>
      <c r="F2693" s="20" t="s">
        <v>914</v>
      </c>
      <c r="G2693" s="20" t="s">
        <v>21809</v>
      </c>
      <c r="H2693" s="20" t="s">
        <v>14804</v>
      </c>
      <c r="I2693" s="20" t="s">
        <v>21837</v>
      </c>
      <c r="J2693" s="20" t="s">
        <v>101</v>
      </c>
      <c r="K2693" s="20" t="s">
        <v>14696</v>
      </c>
      <c r="L2693" s="20" t="s">
        <v>21811</v>
      </c>
      <c r="M2693" s="20" t="s">
        <v>21812</v>
      </c>
      <c r="N2693" s="20" t="s">
        <v>14698</v>
      </c>
      <c r="O2693" s="20" t="s">
        <v>14772</v>
      </c>
      <c r="P2693" s="20" t="s">
        <v>14715</v>
      </c>
      <c r="Q2693" s="20"/>
      <c r="R2693" s="20"/>
      <c r="S2693" s="20" t="s">
        <v>21820</v>
      </c>
      <c r="T2693" s="20" t="s">
        <v>14704</v>
      </c>
      <c r="U2693" s="20" t="s">
        <v>18834</v>
      </c>
      <c r="V2693" s="20" t="s">
        <v>17152</v>
      </c>
      <c r="W2693" s="20"/>
      <c r="X2693" s="20"/>
      <c r="Y2693" s="20" t="s">
        <v>69</v>
      </c>
      <c r="Z2693" s="20"/>
      <c r="AA2693" s="20" t="s">
        <v>21815</v>
      </c>
      <c r="AB2693" s="20" t="s">
        <v>69</v>
      </c>
      <c r="AC2693" s="20" t="s">
        <v>14884</v>
      </c>
      <c r="AD2693" s="20" t="s">
        <v>69</v>
      </c>
      <c r="AE2693" s="20" t="s">
        <v>21839</v>
      </c>
      <c r="AF2693" s="20" t="s">
        <v>69</v>
      </c>
      <c r="AG2693" s="20" t="s">
        <v>21823</v>
      </c>
      <c r="AH2693" s="20"/>
      <c r="AI2693" s="20" t="s">
        <v>14887</v>
      </c>
      <c r="AJ2693" s="20" t="s">
        <v>21811</v>
      </c>
      <c r="AK2693" s="20" t="s">
        <v>14229</v>
      </c>
      <c r="AL2693" s="20"/>
      <c r="AM2693" s="20" t="s">
        <v>14910</v>
      </c>
      <c r="AN2693" s="20" t="s">
        <v>105</v>
      </c>
      <c r="AO2693" s="20"/>
    </row>
    <row r="2694" spans="1:41" x14ac:dyDescent="0.2">
      <c r="A2694" s="20" t="s">
        <v>12196</v>
      </c>
      <c r="B2694" s="20" t="s">
        <v>21841</v>
      </c>
      <c r="C2694" s="20" t="s">
        <v>17439</v>
      </c>
      <c r="D2694" s="20" t="s">
        <v>347</v>
      </c>
      <c r="E2694" s="20" t="s">
        <v>12198</v>
      </c>
      <c r="F2694" s="20" t="s">
        <v>491</v>
      </c>
      <c r="G2694" s="20" t="s">
        <v>21842</v>
      </c>
      <c r="H2694" s="20" t="s">
        <v>15216</v>
      </c>
      <c r="I2694" s="20" t="s">
        <v>21843</v>
      </c>
      <c r="J2694" s="20" t="s">
        <v>101</v>
      </c>
      <c r="K2694" s="20" t="s">
        <v>14696</v>
      </c>
      <c r="L2694" s="20" t="s">
        <v>14785</v>
      </c>
      <c r="M2694" s="20"/>
      <c r="N2694" s="20" t="s">
        <v>14889</v>
      </c>
      <c r="O2694" s="20" t="s">
        <v>14772</v>
      </c>
      <c r="P2694" s="20" t="s">
        <v>14700</v>
      </c>
      <c r="Q2694" s="20"/>
      <c r="R2694" s="20"/>
      <c r="S2694" s="20" t="s">
        <v>14276</v>
      </c>
      <c r="T2694" s="20" t="s">
        <v>14704</v>
      </c>
      <c r="U2694" s="20" t="s">
        <v>14848</v>
      </c>
      <c r="V2694" s="20" t="s">
        <v>16532</v>
      </c>
      <c r="W2694" s="20" t="s">
        <v>15665</v>
      </c>
      <c r="X2694" s="20" t="s">
        <v>15860</v>
      </c>
      <c r="Y2694" s="20" t="s">
        <v>69</v>
      </c>
      <c r="Z2694" s="20"/>
      <c r="AA2694" s="20" t="s">
        <v>21844</v>
      </c>
      <c r="AB2694" s="20" t="s">
        <v>69</v>
      </c>
      <c r="AC2694" s="20" t="s">
        <v>69</v>
      </c>
      <c r="AD2694" s="20" t="s">
        <v>69</v>
      </c>
      <c r="AE2694" s="20" t="s">
        <v>21845</v>
      </c>
      <c r="AF2694" s="20" t="s">
        <v>68</v>
      </c>
      <c r="AG2694" s="20" t="s">
        <v>21846</v>
      </c>
      <c r="AH2694" s="20" t="s">
        <v>21847</v>
      </c>
      <c r="AI2694" s="20" t="s">
        <v>14875</v>
      </c>
      <c r="AJ2694" s="20" t="s">
        <v>14276</v>
      </c>
      <c r="AK2694" s="20" t="s">
        <v>14276</v>
      </c>
      <c r="AL2694" s="20"/>
      <c r="AM2694" s="20" t="s">
        <v>14910</v>
      </c>
      <c r="AN2694" s="20" t="s">
        <v>105</v>
      </c>
      <c r="AO2694" s="20"/>
    </row>
    <row r="2695" spans="1:41" x14ac:dyDescent="0.2">
      <c r="A2695" s="20" t="s">
        <v>12196</v>
      </c>
      <c r="B2695" s="20" t="s">
        <v>21841</v>
      </c>
      <c r="C2695" s="20" t="s">
        <v>17439</v>
      </c>
      <c r="D2695" s="20" t="s">
        <v>347</v>
      </c>
      <c r="E2695" s="20" t="s">
        <v>12198</v>
      </c>
      <c r="F2695" s="20" t="s">
        <v>491</v>
      </c>
      <c r="G2695" s="20" t="s">
        <v>21842</v>
      </c>
      <c r="H2695" s="20" t="s">
        <v>15216</v>
      </c>
      <c r="I2695" s="20" t="s">
        <v>21843</v>
      </c>
      <c r="J2695" s="20" t="s">
        <v>101</v>
      </c>
      <c r="K2695" s="20" t="s">
        <v>14696</v>
      </c>
      <c r="L2695" s="20" t="s">
        <v>14785</v>
      </c>
      <c r="M2695" s="20"/>
      <c r="N2695" s="20" t="s">
        <v>14889</v>
      </c>
      <c r="O2695" s="20" t="s">
        <v>14772</v>
      </c>
      <c r="P2695" s="20" t="s">
        <v>14700</v>
      </c>
      <c r="Q2695" s="20"/>
      <c r="R2695" s="20"/>
      <c r="S2695" s="20" t="s">
        <v>14276</v>
      </c>
      <c r="T2695" s="20" t="s">
        <v>14709</v>
      </c>
      <c r="U2695" s="20" t="s">
        <v>21848</v>
      </c>
      <c r="V2695" s="20" t="s">
        <v>21849</v>
      </c>
      <c r="W2695" s="20" t="s">
        <v>21850</v>
      </c>
      <c r="X2695" s="20" t="s">
        <v>21851</v>
      </c>
      <c r="Y2695" s="20" t="s">
        <v>69</v>
      </c>
      <c r="Z2695" s="20"/>
      <c r="AA2695" s="20" t="s">
        <v>21844</v>
      </c>
      <c r="AB2695" s="20" t="s">
        <v>69</v>
      </c>
      <c r="AC2695" s="20" t="s">
        <v>69</v>
      </c>
      <c r="AD2695" s="20" t="s">
        <v>69</v>
      </c>
      <c r="AE2695" s="20" t="s">
        <v>21845</v>
      </c>
      <c r="AF2695" s="20" t="s">
        <v>68</v>
      </c>
      <c r="AG2695" s="20" t="s">
        <v>21846</v>
      </c>
      <c r="AH2695" s="20" t="s">
        <v>21847</v>
      </c>
      <c r="AI2695" s="20" t="s">
        <v>14875</v>
      </c>
      <c r="AJ2695" s="20" t="s">
        <v>14276</v>
      </c>
      <c r="AK2695" s="20" t="s">
        <v>14276</v>
      </c>
      <c r="AL2695" s="20"/>
      <c r="AM2695" s="20" t="s">
        <v>14910</v>
      </c>
      <c r="AN2695" s="20" t="s">
        <v>105</v>
      </c>
      <c r="AO2695" s="20"/>
    </row>
    <row r="2696" spans="1:41" x14ac:dyDescent="0.2">
      <c r="A2696" s="20" t="s">
        <v>12196</v>
      </c>
      <c r="B2696" s="20" t="s">
        <v>21841</v>
      </c>
      <c r="C2696" s="20" t="s">
        <v>17439</v>
      </c>
      <c r="D2696" s="20" t="s">
        <v>347</v>
      </c>
      <c r="E2696" s="20" t="s">
        <v>12198</v>
      </c>
      <c r="F2696" s="20" t="s">
        <v>491</v>
      </c>
      <c r="G2696" s="20" t="s">
        <v>21842</v>
      </c>
      <c r="H2696" s="20" t="s">
        <v>15216</v>
      </c>
      <c r="I2696" s="20" t="s">
        <v>21843</v>
      </c>
      <c r="J2696" s="20" t="s">
        <v>101</v>
      </c>
      <c r="K2696" s="20" t="s">
        <v>14696</v>
      </c>
      <c r="L2696" s="20" t="s">
        <v>21852</v>
      </c>
      <c r="M2696" s="20"/>
      <c r="N2696" s="20" t="s">
        <v>14889</v>
      </c>
      <c r="O2696" s="20" t="s">
        <v>14772</v>
      </c>
      <c r="P2696" s="20" t="s">
        <v>14700</v>
      </c>
      <c r="Q2696" s="20"/>
      <c r="R2696" s="20"/>
      <c r="S2696" s="20" t="s">
        <v>14276</v>
      </c>
      <c r="T2696" s="20" t="s">
        <v>14704</v>
      </c>
      <c r="U2696" s="20" t="s">
        <v>14795</v>
      </c>
      <c r="V2696" s="20" t="s">
        <v>16001</v>
      </c>
      <c r="W2696" s="20" t="s">
        <v>15826</v>
      </c>
      <c r="X2696" s="20" t="s">
        <v>16017</v>
      </c>
      <c r="Y2696" s="20" t="s">
        <v>69</v>
      </c>
      <c r="Z2696" s="20"/>
      <c r="AA2696" s="20" t="s">
        <v>21844</v>
      </c>
      <c r="AB2696" s="20" t="s">
        <v>69</v>
      </c>
      <c r="AC2696" s="20" t="s">
        <v>69</v>
      </c>
      <c r="AD2696" s="20" t="s">
        <v>69</v>
      </c>
      <c r="AE2696" s="20" t="s">
        <v>21845</v>
      </c>
      <c r="AF2696" s="20" t="s">
        <v>69</v>
      </c>
      <c r="AG2696" s="20" t="s">
        <v>21853</v>
      </c>
      <c r="AH2696" s="20" t="s">
        <v>21847</v>
      </c>
      <c r="AI2696" s="20" t="s">
        <v>14875</v>
      </c>
      <c r="AJ2696" s="20" t="s">
        <v>14276</v>
      </c>
      <c r="AK2696" s="20" t="s">
        <v>14276</v>
      </c>
      <c r="AL2696" s="20"/>
      <c r="AM2696" s="20" t="s">
        <v>14910</v>
      </c>
      <c r="AN2696" s="20" t="s">
        <v>105</v>
      </c>
      <c r="AO2696" s="20"/>
    </row>
    <row r="2697" spans="1:41" x14ac:dyDescent="0.2">
      <c r="A2697" s="20" t="s">
        <v>12196</v>
      </c>
      <c r="B2697" s="20" t="s">
        <v>21841</v>
      </c>
      <c r="C2697" s="20" t="s">
        <v>17439</v>
      </c>
      <c r="D2697" s="20" t="s">
        <v>347</v>
      </c>
      <c r="E2697" s="20" t="s">
        <v>12198</v>
      </c>
      <c r="F2697" s="20" t="s">
        <v>491</v>
      </c>
      <c r="G2697" s="20" t="s">
        <v>21842</v>
      </c>
      <c r="H2697" s="20" t="s">
        <v>15216</v>
      </c>
      <c r="I2697" s="20" t="s">
        <v>21843</v>
      </c>
      <c r="J2697" s="20" t="s">
        <v>101</v>
      </c>
      <c r="K2697" s="20" t="s">
        <v>14696</v>
      </c>
      <c r="L2697" s="20" t="s">
        <v>21852</v>
      </c>
      <c r="M2697" s="20"/>
      <c r="N2697" s="20" t="s">
        <v>14889</v>
      </c>
      <c r="O2697" s="20" t="s">
        <v>14772</v>
      </c>
      <c r="P2697" s="20" t="s">
        <v>14700</v>
      </c>
      <c r="Q2697" s="20"/>
      <c r="R2697" s="20"/>
      <c r="S2697" s="20" t="s">
        <v>14276</v>
      </c>
      <c r="T2697" s="20" t="s">
        <v>14709</v>
      </c>
      <c r="U2697" s="20" t="s">
        <v>21854</v>
      </c>
      <c r="V2697" s="20" t="s">
        <v>21855</v>
      </c>
      <c r="W2697" s="20" t="s">
        <v>21856</v>
      </c>
      <c r="X2697" s="20" t="s">
        <v>21857</v>
      </c>
      <c r="Y2697" s="20" t="s">
        <v>69</v>
      </c>
      <c r="Z2697" s="20"/>
      <c r="AA2697" s="20" t="s">
        <v>21844</v>
      </c>
      <c r="AB2697" s="20" t="s">
        <v>69</v>
      </c>
      <c r="AC2697" s="20" t="s">
        <v>69</v>
      </c>
      <c r="AD2697" s="20" t="s">
        <v>69</v>
      </c>
      <c r="AE2697" s="20" t="s">
        <v>21845</v>
      </c>
      <c r="AF2697" s="20" t="s">
        <v>69</v>
      </c>
      <c r="AG2697" s="20" t="s">
        <v>21853</v>
      </c>
      <c r="AH2697" s="20" t="s">
        <v>21847</v>
      </c>
      <c r="AI2697" s="20" t="s">
        <v>14875</v>
      </c>
      <c r="AJ2697" s="20" t="s">
        <v>14276</v>
      </c>
      <c r="AK2697" s="20" t="s">
        <v>14276</v>
      </c>
      <c r="AL2697" s="20"/>
      <c r="AM2697" s="20" t="s">
        <v>14910</v>
      </c>
      <c r="AN2697" s="20" t="s">
        <v>105</v>
      </c>
      <c r="AO2697" s="20"/>
    </row>
    <row r="2698" spans="1:41" x14ac:dyDescent="0.2">
      <c r="A2698" s="20" t="s">
        <v>12196</v>
      </c>
      <c r="B2698" s="20" t="s">
        <v>21841</v>
      </c>
      <c r="C2698" s="20" t="s">
        <v>17439</v>
      </c>
      <c r="D2698" s="20" t="s">
        <v>347</v>
      </c>
      <c r="E2698" s="20" t="s">
        <v>12198</v>
      </c>
      <c r="F2698" s="20" t="s">
        <v>491</v>
      </c>
      <c r="G2698" s="20" t="s">
        <v>21842</v>
      </c>
      <c r="H2698" s="20" t="s">
        <v>15216</v>
      </c>
      <c r="I2698" s="20" t="s">
        <v>21843</v>
      </c>
      <c r="J2698" s="20" t="s">
        <v>101</v>
      </c>
      <c r="K2698" s="20" t="s">
        <v>14696</v>
      </c>
      <c r="L2698" s="20" t="s">
        <v>21858</v>
      </c>
      <c r="M2698" s="20"/>
      <c r="N2698" s="20" t="s">
        <v>14889</v>
      </c>
      <c r="O2698" s="20" t="s">
        <v>14772</v>
      </c>
      <c r="P2698" s="20" t="s">
        <v>14700</v>
      </c>
      <c r="Q2698" s="20"/>
      <c r="R2698" s="20"/>
      <c r="S2698" s="20" t="s">
        <v>14276</v>
      </c>
      <c r="T2698" s="20" t="s">
        <v>14704</v>
      </c>
      <c r="U2698" s="20" t="s">
        <v>14767</v>
      </c>
      <c r="V2698" s="20" t="s">
        <v>15860</v>
      </c>
      <c r="W2698" s="20" t="s">
        <v>15935</v>
      </c>
      <c r="X2698" s="20" t="s">
        <v>15860</v>
      </c>
      <c r="Y2698" s="20" t="s">
        <v>69</v>
      </c>
      <c r="Z2698" s="20"/>
      <c r="AA2698" s="20" t="s">
        <v>21844</v>
      </c>
      <c r="AB2698" s="20" t="s">
        <v>69</v>
      </c>
      <c r="AC2698" s="20" t="s">
        <v>69</v>
      </c>
      <c r="AD2698" s="20" t="s">
        <v>69</v>
      </c>
      <c r="AE2698" s="20" t="s">
        <v>21845</v>
      </c>
      <c r="AF2698" s="20" t="s">
        <v>69</v>
      </c>
      <c r="AG2698" s="20" t="s">
        <v>21859</v>
      </c>
      <c r="AH2698" s="20" t="s">
        <v>21847</v>
      </c>
      <c r="AI2698" s="20" t="s">
        <v>14875</v>
      </c>
      <c r="AJ2698" s="20" t="s">
        <v>14276</v>
      </c>
      <c r="AK2698" s="20" t="s">
        <v>14276</v>
      </c>
      <c r="AL2698" s="20"/>
      <c r="AM2698" s="20" t="s">
        <v>14910</v>
      </c>
      <c r="AN2698" s="20" t="s">
        <v>105</v>
      </c>
      <c r="AO2698" s="20"/>
    </row>
    <row r="2699" spans="1:41" x14ac:dyDescent="0.2">
      <c r="A2699" s="20" t="s">
        <v>12196</v>
      </c>
      <c r="B2699" s="20" t="s">
        <v>21841</v>
      </c>
      <c r="C2699" s="20" t="s">
        <v>17439</v>
      </c>
      <c r="D2699" s="20" t="s">
        <v>347</v>
      </c>
      <c r="E2699" s="20" t="s">
        <v>12198</v>
      </c>
      <c r="F2699" s="20" t="s">
        <v>491</v>
      </c>
      <c r="G2699" s="20" t="s">
        <v>21842</v>
      </c>
      <c r="H2699" s="20" t="s">
        <v>15216</v>
      </c>
      <c r="I2699" s="20" t="s">
        <v>21843</v>
      </c>
      <c r="J2699" s="20" t="s">
        <v>101</v>
      </c>
      <c r="K2699" s="20" t="s">
        <v>14696</v>
      </c>
      <c r="L2699" s="20" t="s">
        <v>21858</v>
      </c>
      <c r="M2699" s="20"/>
      <c r="N2699" s="20" t="s">
        <v>14889</v>
      </c>
      <c r="O2699" s="20" t="s">
        <v>14772</v>
      </c>
      <c r="P2699" s="20" t="s">
        <v>14700</v>
      </c>
      <c r="Q2699" s="20"/>
      <c r="R2699" s="20"/>
      <c r="S2699" s="20" t="s">
        <v>14276</v>
      </c>
      <c r="T2699" s="20" t="s">
        <v>14709</v>
      </c>
      <c r="U2699" s="20" t="s">
        <v>21860</v>
      </c>
      <c r="V2699" s="20" t="s">
        <v>21861</v>
      </c>
      <c r="W2699" s="20" t="s">
        <v>21862</v>
      </c>
      <c r="X2699" s="20" t="s">
        <v>21863</v>
      </c>
      <c r="Y2699" s="20" t="s">
        <v>69</v>
      </c>
      <c r="Z2699" s="20"/>
      <c r="AA2699" s="20" t="s">
        <v>21844</v>
      </c>
      <c r="AB2699" s="20" t="s">
        <v>69</v>
      </c>
      <c r="AC2699" s="20" t="s">
        <v>69</v>
      </c>
      <c r="AD2699" s="20" t="s">
        <v>69</v>
      </c>
      <c r="AE2699" s="20" t="s">
        <v>21845</v>
      </c>
      <c r="AF2699" s="20" t="s">
        <v>69</v>
      </c>
      <c r="AG2699" s="20" t="s">
        <v>21859</v>
      </c>
      <c r="AH2699" s="20" t="s">
        <v>21847</v>
      </c>
      <c r="AI2699" s="20" t="s">
        <v>14875</v>
      </c>
      <c r="AJ2699" s="20" t="s">
        <v>14276</v>
      </c>
      <c r="AK2699" s="20" t="s">
        <v>14276</v>
      </c>
      <c r="AL2699" s="20"/>
      <c r="AM2699" s="20" t="s">
        <v>14910</v>
      </c>
      <c r="AN2699" s="20" t="s">
        <v>105</v>
      </c>
      <c r="AO2699" s="20"/>
    </row>
    <row r="2700" spans="1:41" x14ac:dyDescent="0.2">
      <c r="A2700" s="20" t="s">
        <v>12583</v>
      </c>
      <c r="B2700" s="20" t="s">
        <v>21864</v>
      </c>
      <c r="C2700" s="20" t="s">
        <v>21865</v>
      </c>
      <c r="D2700" s="20" t="s">
        <v>375</v>
      </c>
      <c r="E2700" s="20" t="s">
        <v>12586</v>
      </c>
      <c r="F2700" s="20" t="s">
        <v>21866</v>
      </c>
      <c r="G2700" s="20" t="s">
        <v>21867</v>
      </c>
      <c r="H2700" s="20" t="s">
        <v>15216</v>
      </c>
      <c r="I2700" s="20" t="s">
        <v>21868</v>
      </c>
      <c r="J2700" s="20" t="s">
        <v>101</v>
      </c>
      <c r="K2700" s="20" t="s">
        <v>14696</v>
      </c>
      <c r="L2700" s="20" t="s">
        <v>21869</v>
      </c>
      <c r="M2700" s="20"/>
      <c r="N2700" s="20" t="s">
        <v>14698</v>
      </c>
      <c r="O2700" s="20" t="s">
        <v>14772</v>
      </c>
      <c r="P2700" s="20" t="s">
        <v>14787</v>
      </c>
      <c r="Q2700" s="20"/>
      <c r="R2700" s="20"/>
      <c r="S2700" s="20" t="s">
        <v>21870</v>
      </c>
      <c r="T2700" s="20" t="s">
        <v>14709</v>
      </c>
      <c r="U2700" s="20" t="s">
        <v>21871</v>
      </c>
      <c r="V2700" s="20" t="s">
        <v>21872</v>
      </c>
      <c r="W2700" s="20"/>
      <c r="X2700" s="20"/>
      <c r="Y2700" s="20" t="s">
        <v>69</v>
      </c>
      <c r="Z2700" s="20"/>
      <c r="AA2700" s="20" t="s">
        <v>21873</v>
      </c>
      <c r="AB2700" s="20" t="s">
        <v>69</v>
      </c>
      <c r="AC2700" s="20" t="s">
        <v>69</v>
      </c>
      <c r="AD2700" s="20" t="s">
        <v>14884</v>
      </c>
      <c r="AE2700" s="20" t="s">
        <v>21874</v>
      </c>
      <c r="AF2700" s="20" t="s">
        <v>68</v>
      </c>
      <c r="AG2700" s="20" t="s">
        <v>21875</v>
      </c>
      <c r="AH2700" s="20"/>
      <c r="AI2700" s="20" t="s">
        <v>14875</v>
      </c>
      <c r="AJ2700" s="20" t="s">
        <v>14238</v>
      </c>
      <c r="AK2700" s="20" t="s">
        <v>14271</v>
      </c>
      <c r="AL2700" s="20"/>
      <c r="AM2700" s="20" t="s">
        <v>14910</v>
      </c>
      <c r="AN2700" s="20" t="s">
        <v>105</v>
      </c>
      <c r="AO2700" s="20" t="s">
        <v>12586</v>
      </c>
    </row>
    <row r="2701" spans="1:41" x14ac:dyDescent="0.2">
      <c r="A2701" s="20" t="s">
        <v>12583</v>
      </c>
      <c r="B2701" s="20" t="s">
        <v>21864</v>
      </c>
      <c r="C2701" s="20" t="s">
        <v>21865</v>
      </c>
      <c r="D2701" s="20" t="s">
        <v>375</v>
      </c>
      <c r="E2701" s="20" t="s">
        <v>12586</v>
      </c>
      <c r="F2701" s="20" t="s">
        <v>21866</v>
      </c>
      <c r="G2701" s="20" t="s">
        <v>21867</v>
      </c>
      <c r="H2701" s="20" t="s">
        <v>15216</v>
      </c>
      <c r="I2701" s="20" t="s">
        <v>21868</v>
      </c>
      <c r="J2701" s="20" t="s">
        <v>101</v>
      </c>
      <c r="K2701" s="20" t="s">
        <v>14696</v>
      </c>
      <c r="L2701" s="20" t="s">
        <v>21869</v>
      </c>
      <c r="M2701" s="20"/>
      <c r="N2701" s="20" t="s">
        <v>14698</v>
      </c>
      <c r="O2701" s="20" t="s">
        <v>14772</v>
      </c>
      <c r="P2701" s="20" t="s">
        <v>14787</v>
      </c>
      <c r="Q2701" s="20"/>
      <c r="R2701" s="20"/>
      <c r="S2701" s="20" t="s">
        <v>21870</v>
      </c>
      <c r="T2701" s="20" t="s">
        <v>14704</v>
      </c>
      <c r="U2701" s="20" t="s">
        <v>14773</v>
      </c>
      <c r="V2701" s="20" t="s">
        <v>14856</v>
      </c>
      <c r="W2701" s="20"/>
      <c r="X2701" s="20"/>
      <c r="Y2701" s="20" t="s">
        <v>69</v>
      </c>
      <c r="Z2701" s="20"/>
      <c r="AA2701" s="20" t="s">
        <v>21873</v>
      </c>
      <c r="AB2701" s="20" t="s">
        <v>69</v>
      </c>
      <c r="AC2701" s="20" t="s">
        <v>69</v>
      </c>
      <c r="AD2701" s="20" t="s">
        <v>14884</v>
      </c>
      <c r="AE2701" s="20" t="s">
        <v>21874</v>
      </c>
      <c r="AF2701" s="20" t="s">
        <v>68</v>
      </c>
      <c r="AG2701" s="20" t="s">
        <v>21875</v>
      </c>
      <c r="AH2701" s="20"/>
      <c r="AI2701" s="20" t="s">
        <v>14875</v>
      </c>
      <c r="AJ2701" s="20" t="s">
        <v>14238</v>
      </c>
      <c r="AK2701" s="20" t="s">
        <v>14271</v>
      </c>
      <c r="AL2701" s="20"/>
      <c r="AM2701" s="20" t="s">
        <v>14910</v>
      </c>
      <c r="AN2701" s="20" t="s">
        <v>105</v>
      </c>
      <c r="AO2701" s="20" t="s">
        <v>12586</v>
      </c>
    </row>
    <row r="2702" spans="1:41" x14ac:dyDescent="0.2">
      <c r="A2702" s="20" t="s">
        <v>12583</v>
      </c>
      <c r="B2702" s="20" t="s">
        <v>21864</v>
      </c>
      <c r="C2702" s="20" t="s">
        <v>21865</v>
      </c>
      <c r="D2702" s="20" t="s">
        <v>375</v>
      </c>
      <c r="E2702" s="20" t="s">
        <v>12586</v>
      </c>
      <c r="F2702" s="20" t="s">
        <v>21866</v>
      </c>
      <c r="G2702" s="20" t="s">
        <v>21867</v>
      </c>
      <c r="H2702" s="20" t="s">
        <v>15216</v>
      </c>
      <c r="I2702" s="20" t="s">
        <v>21868</v>
      </c>
      <c r="J2702" s="20" t="s">
        <v>101</v>
      </c>
      <c r="K2702" s="20" t="s">
        <v>14696</v>
      </c>
      <c r="L2702" s="20" t="s">
        <v>21876</v>
      </c>
      <c r="M2702" s="20"/>
      <c r="N2702" s="20" t="s">
        <v>14698</v>
      </c>
      <c r="O2702" s="20" t="s">
        <v>14772</v>
      </c>
      <c r="P2702" s="20" t="s">
        <v>14787</v>
      </c>
      <c r="Q2702" s="20"/>
      <c r="R2702" s="20"/>
      <c r="S2702" s="20" t="s">
        <v>21870</v>
      </c>
      <c r="T2702" s="20" t="s">
        <v>14709</v>
      </c>
      <c r="U2702" s="20" t="s">
        <v>21877</v>
      </c>
      <c r="V2702" s="20" t="s">
        <v>21878</v>
      </c>
      <c r="W2702" s="20"/>
      <c r="X2702" s="20"/>
      <c r="Y2702" s="20" t="s">
        <v>69</v>
      </c>
      <c r="Z2702" s="20"/>
      <c r="AA2702" s="20" t="s">
        <v>21873</v>
      </c>
      <c r="AB2702" s="20" t="s">
        <v>69</v>
      </c>
      <c r="AC2702" s="20" t="s">
        <v>69</v>
      </c>
      <c r="AD2702" s="20" t="s">
        <v>14884</v>
      </c>
      <c r="AE2702" s="20" t="s">
        <v>21874</v>
      </c>
      <c r="AF2702" s="20" t="s">
        <v>69</v>
      </c>
      <c r="AG2702" s="20" t="s">
        <v>21879</v>
      </c>
      <c r="AH2702" s="20"/>
      <c r="AI2702" s="20" t="s">
        <v>14875</v>
      </c>
      <c r="AJ2702" s="20" t="s">
        <v>14238</v>
      </c>
      <c r="AK2702" s="20" t="s">
        <v>14271</v>
      </c>
      <c r="AL2702" s="20"/>
      <c r="AM2702" s="20" t="s">
        <v>14910</v>
      </c>
      <c r="AN2702" s="20" t="s">
        <v>105</v>
      </c>
      <c r="AO2702" s="20" t="s">
        <v>12586</v>
      </c>
    </row>
    <row r="2703" spans="1:41" x14ac:dyDescent="0.2">
      <c r="A2703" s="20" t="s">
        <v>12583</v>
      </c>
      <c r="B2703" s="20" t="s">
        <v>21864</v>
      </c>
      <c r="C2703" s="20" t="s">
        <v>21865</v>
      </c>
      <c r="D2703" s="20" t="s">
        <v>375</v>
      </c>
      <c r="E2703" s="20" t="s">
        <v>12586</v>
      </c>
      <c r="F2703" s="20" t="s">
        <v>21866</v>
      </c>
      <c r="G2703" s="20" t="s">
        <v>21867</v>
      </c>
      <c r="H2703" s="20" t="s">
        <v>15216</v>
      </c>
      <c r="I2703" s="20" t="s">
        <v>21868</v>
      </c>
      <c r="J2703" s="20" t="s">
        <v>101</v>
      </c>
      <c r="K2703" s="20" t="s">
        <v>14696</v>
      </c>
      <c r="L2703" s="20" t="s">
        <v>21876</v>
      </c>
      <c r="M2703" s="20"/>
      <c r="N2703" s="20" t="s">
        <v>14698</v>
      </c>
      <c r="O2703" s="20" t="s">
        <v>14772</v>
      </c>
      <c r="P2703" s="20" t="s">
        <v>14787</v>
      </c>
      <c r="Q2703" s="20"/>
      <c r="R2703" s="20"/>
      <c r="S2703" s="20" t="s">
        <v>21870</v>
      </c>
      <c r="T2703" s="20" t="s">
        <v>14704</v>
      </c>
      <c r="U2703" s="20" t="s">
        <v>15476</v>
      </c>
      <c r="V2703" s="20" t="s">
        <v>14809</v>
      </c>
      <c r="W2703" s="20"/>
      <c r="X2703" s="20"/>
      <c r="Y2703" s="20" t="s">
        <v>69</v>
      </c>
      <c r="Z2703" s="20"/>
      <c r="AA2703" s="20" t="s">
        <v>21873</v>
      </c>
      <c r="AB2703" s="20" t="s">
        <v>69</v>
      </c>
      <c r="AC2703" s="20" t="s">
        <v>69</v>
      </c>
      <c r="AD2703" s="20" t="s">
        <v>14884</v>
      </c>
      <c r="AE2703" s="20" t="s">
        <v>21874</v>
      </c>
      <c r="AF2703" s="20" t="s">
        <v>69</v>
      </c>
      <c r="AG2703" s="20" t="s">
        <v>21879</v>
      </c>
      <c r="AH2703" s="20"/>
      <c r="AI2703" s="20" t="s">
        <v>14875</v>
      </c>
      <c r="AJ2703" s="20" t="s">
        <v>14238</v>
      </c>
      <c r="AK2703" s="20" t="s">
        <v>14271</v>
      </c>
      <c r="AL2703" s="20"/>
      <c r="AM2703" s="20" t="s">
        <v>14910</v>
      </c>
      <c r="AN2703" s="20" t="s">
        <v>105</v>
      </c>
      <c r="AO2703" s="20" t="s">
        <v>12586</v>
      </c>
    </row>
    <row r="2704" spans="1:41" x14ac:dyDescent="0.2">
      <c r="A2704" s="20" t="s">
        <v>12583</v>
      </c>
      <c r="B2704" s="20" t="s">
        <v>21864</v>
      </c>
      <c r="C2704" s="20" t="s">
        <v>21865</v>
      </c>
      <c r="D2704" s="20" t="s">
        <v>375</v>
      </c>
      <c r="E2704" s="20" t="s">
        <v>12586</v>
      </c>
      <c r="F2704" s="20" t="s">
        <v>21866</v>
      </c>
      <c r="G2704" s="20" t="s">
        <v>21867</v>
      </c>
      <c r="H2704" s="20" t="s">
        <v>15216</v>
      </c>
      <c r="I2704" s="20" t="s">
        <v>21868</v>
      </c>
      <c r="J2704" s="20" t="s">
        <v>101</v>
      </c>
      <c r="K2704" s="20" t="s">
        <v>14696</v>
      </c>
      <c r="L2704" s="20" t="s">
        <v>21880</v>
      </c>
      <c r="M2704" s="20"/>
      <c r="N2704" s="20" t="s">
        <v>14698</v>
      </c>
      <c r="O2704" s="20" t="s">
        <v>14772</v>
      </c>
      <c r="P2704" s="20" t="s">
        <v>14787</v>
      </c>
      <c r="Q2704" s="20"/>
      <c r="R2704" s="20"/>
      <c r="S2704" s="20" t="s">
        <v>21870</v>
      </c>
      <c r="T2704" s="20" t="s">
        <v>14709</v>
      </c>
      <c r="U2704" s="20" t="s">
        <v>21881</v>
      </c>
      <c r="V2704" s="20" t="s">
        <v>21882</v>
      </c>
      <c r="W2704" s="20"/>
      <c r="X2704" s="20"/>
      <c r="Y2704" s="20" t="s">
        <v>69</v>
      </c>
      <c r="Z2704" s="20"/>
      <c r="AA2704" s="20" t="s">
        <v>21873</v>
      </c>
      <c r="AB2704" s="20" t="s">
        <v>69</v>
      </c>
      <c r="AC2704" s="20" t="s">
        <v>69</v>
      </c>
      <c r="AD2704" s="20" t="s">
        <v>14884</v>
      </c>
      <c r="AE2704" s="20" t="s">
        <v>21874</v>
      </c>
      <c r="AF2704" s="20" t="s">
        <v>69</v>
      </c>
      <c r="AG2704" s="20" t="s">
        <v>21883</v>
      </c>
      <c r="AH2704" s="20"/>
      <c r="AI2704" s="20" t="s">
        <v>14875</v>
      </c>
      <c r="AJ2704" s="20" t="s">
        <v>14238</v>
      </c>
      <c r="AK2704" s="20" t="s">
        <v>14271</v>
      </c>
      <c r="AL2704" s="20"/>
      <c r="AM2704" s="20" t="s">
        <v>14910</v>
      </c>
      <c r="AN2704" s="20" t="s">
        <v>105</v>
      </c>
      <c r="AO2704" s="20" t="s">
        <v>12586</v>
      </c>
    </row>
    <row r="2705" spans="1:41" x14ac:dyDescent="0.2">
      <c r="A2705" s="20" t="s">
        <v>12583</v>
      </c>
      <c r="B2705" s="20" t="s">
        <v>21864</v>
      </c>
      <c r="C2705" s="20" t="s">
        <v>21865</v>
      </c>
      <c r="D2705" s="20" t="s">
        <v>375</v>
      </c>
      <c r="E2705" s="20" t="s">
        <v>12586</v>
      </c>
      <c r="F2705" s="20" t="s">
        <v>21866</v>
      </c>
      <c r="G2705" s="20" t="s">
        <v>21867</v>
      </c>
      <c r="H2705" s="20" t="s">
        <v>15216</v>
      </c>
      <c r="I2705" s="20" t="s">
        <v>21868</v>
      </c>
      <c r="J2705" s="20" t="s">
        <v>101</v>
      </c>
      <c r="K2705" s="20" t="s">
        <v>14696</v>
      </c>
      <c r="L2705" s="20" t="s">
        <v>21880</v>
      </c>
      <c r="M2705" s="20"/>
      <c r="N2705" s="20" t="s">
        <v>14698</v>
      </c>
      <c r="O2705" s="20" t="s">
        <v>14772</v>
      </c>
      <c r="P2705" s="20" t="s">
        <v>14787</v>
      </c>
      <c r="Q2705" s="20"/>
      <c r="R2705" s="20"/>
      <c r="S2705" s="20" t="s">
        <v>21870</v>
      </c>
      <c r="T2705" s="20" t="s">
        <v>14704</v>
      </c>
      <c r="U2705" s="20" t="s">
        <v>15095</v>
      </c>
      <c r="V2705" s="20" t="s">
        <v>18012</v>
      </c>
      <c r="W2705" s="20"/>
      <c r="X2705" s="20"/>
      <c r="Y2705" s="20" t="s">
        <v>69</v>
      </c>
      <c r="Z2705" s="20"/>
      <c r="AA2705" s="20" t="s">
        <v>21873</v>
      </c>
      <c r="AB2705" s="20" t="s">
        <v>69</v>
      </c>
      <c r="AC2705" s="20" t="s">
        <v>69</v>
      </c>
      <c r="AD2705" s="20" t="s">
        <v>14884</v>
      </c>
      <c r="AE2705" s="20" t="s">
        <v>21874</v>
      </c>
      <c r="AF2705" s="20" t="s">
        <v>69</v>
      </c>
      <c r="AG2705" s="20" t="s">
        <v>21883</v>
      </c>
      <c r="AH2705" s="20"/>
      <c r="AI2705" s="20" t="s">
        <v>14875</v>
      </c>
      <c r="AJ2705" s="20" t="s">
        <v>14238</v>
      </c>
      <c r="AK2705" s="20" t="s">
        <v>14271</v>
      </c>
      <c r="AL2705" s="20"/>
      <c r="AM2705" s="20" t="s">
        <v>14910</v>
      </c>
      <c r="AN2705" s="20" t="s">
        <v>105</v>
      </c>
      <c r="AO2705" s="20" t="s">
        <v>12586</v>
      </c>
    </row>
    <row r="2706" spans="1:41" x14ac:dyDescent="0.2">
      <c r="A2706" s="20" t="s">
        <v>12583</v>
      </c>
      <c r="B2706" s="20" t="s">
        <v>21864</v>
      </c>
      <c r="C2706" s="20" t="s">
        <v>21865</v>
      </c>
      <c r="D2706" s="20" t="s">
        <v>375</v>
      </c>
      <c r="E2706" s="20" t="s">
        <v>12586</v>
      </c>
      <c r="F2706" s="20" t="s">
        <v>21866</v>
      </c>
      <c r="G2706" s="20" t="s">
        <v>21867</v>
      </c>
      <c r="H2706" s="20" t="s">
        <v>15216</v>
      </c>
      <c r="I2706" s="20" t="s">
        <v>21868</v>
      </c>
      <c r="J2706" s="20" t="s">
        <v>101</v>
      </c>
      <c r="K2706" s="20" t="s">
        <v>14696</v>
      </c>
      <c r="L2706" s="20" t="s">
        <v>21869</v>
      </c>
      <c r="M2706" s="20"/>
      <c r="N2706" s="20" t="s">
        <v>14889</v>
      </c>
      <c r="O2706" s="20" t="s">
        <v>14772</v>
      </c>
      <c r="P2706" s="20" t="s">
        <v>14787</v>
      </c>
      <c r="Q2706" s="20"/>
      <c r="R2706" s="20"/>
      <c r="S2706" s="20" t="s">
        <v>21870</v>
      </c>
      <c r="T2706" s="20" t="s">
        <v>14709</v>
      </c>
      <c r="U2706" s="20" t="s">
        <v>21884</v>
      </c>
      <c r="V2706" s="20" t="s">
        <v>21885</v>
      </c>
      <c r="W2706" s="20"/>
      <c r="X2706" s="20"/>
      <c r="Y2706" s="20" t="s">
        <v>69</v>
      </c>
      <c r="Z2706" s="20"/>
      <c r="AA2706" s="20" t="s">
        <v>21873</v>
      </c>
      <c r="AB2706" s="20" t="s">
        <v>69</v>
      </c>
      <c r="AC2706" s="20" t="s">
        <v>69</v>
      </c>
      <c r="AD2706" s="20" t="s">
        <v>14884</v>
      </c>
      <c r="AE2706" s="20" t="s">
        <v>21874</v>
      </c>
      <c r="AF2706" s="20" t="s">
        <v>68</v>
      </c>
      <c r="AG2706" s="20" t="s">
        <v>21886</v>
      </c>
      <c r="AH2706" s="20"/>
      <c r="AI2706" s="20" t="s">
        <v>14875</v>
      </c>
      <c r="AJ2706" s="20" t="s">
        <v>14238</v>
      </c>
      <c r="AK2706" s="20" t="s">
        <v>14271</v>
      </c>
      <c r="AL2706" s="20"/>
      <c r="AM2706" s="20" t="s">
        <v>14910</v>
      </c>
      <c r="AN2706" s="20" t="s">
        <v>105</v>
      </c>
      <c r="AO2706" s="20" t="s">
        <v>12586</v>
      </c>
    </row>
    <row r="2707" spans="1:41" x14ac:dyDescent="0.2">
      <c r="A2707" s="20" t="s">
        <v>12583</v>
      </c>
      <c r="B2707" s="20" t="s">
        <v>21864</v>
      </c>
      <c r="C2707" s="20" t="s">
        <v>21865</v>
      </c>
      <c r="D2707" s="20" t="s">
        <v>375</v>
      </c>
      <c r="E2707" s="20" t="s">
        <v>12586</v>
      </c>
      <c r="F2707" s="20" t="s">
        <v>21866</v>
      </c>
      <c r="G2707" s="20" t="s">
        <v>21867</v>
      </c>
      <c r="H2707" s="20" t="s">
        <v>15216</v>
      </c>
      <c r="I2707" s="20" t="s">
        <v>21868</v>
      </c>
      <c r="J2707" s="20" t="s">
        <v>101</v>
      </c>
      <c r="K2707" s="20" t="s">
        <v>14696</v>
      </c>
      <c r="L2707" s="20" t="s">
        <v>21869</v>
      </c>
      <c r="M2707" s="20"/>
      <c r="N2707" s="20" t="s">
        <v>14889</v>
      </c>
      <c r="O2707" s="20" t="s">
        <v>14772</v>
      </c>
      <c r="P2707" s="20" t="s">
        <v>14787</v>
      </c>
      <c r="Q2707" s="20"/>
      <c r="R2707" s="20"/>
      <c r="S2707" s="20" t="s">
        <v>21870</v>
      </c>
      <c r="T2707" s="20" t="s">
        <v>14704</v>
      </c>
      <c r="U2707" s="20" t="s">
        <v>15479</v>
      </c>
      <c r="V2707" s="20" t="s">
        <v>14856</v>
      </c>
      <c r="W2707" s="20"/>
      <c r="X2707" s="20"/>
      <c r="Y2707" s="20" t="s">
        <v>69</v>
      </c>
      <c r="Z2707" s="20"/>
      <c r="AA2707" s="20" t="s">
        <v>21873</v>
      </c>
      <c r="AB2707" s="20" t="s">
        <v>69</v>
      </c>
      <c r="AC2707" s="20" t="s">
        <v>69</v>
      </c>
      <c r="AD2707" s="20" t="s">
        <v>14884</v>
      </c>
      <c r="AE2707" s="20" t="s">
        <v>21874</v>
      </c>
      <c r="AF2707" s="20" t="s">
        <v>68</v>
      </c>
      <c r="AG2707" s="20" t="s">
        <v>21886</v>
      </c>
      <c r="AH2707" s="20"/>
      <c r="AI2707" s="20" t="s">
        <v>14875</v>
      </c>
      <c r="AJ2707" s="20" t="s">
        <v>14238</v>
      </c>
      <c r="AK2707" s="20" t="s">
        <v>14271</v>
      </c>
      <c r="AL2707" s="20"/>
      <c r="AM2707" s="20" t="s">
        <v>14910</v>
      </c>
      <c r="AN2707" s="20" t="s">
        <v>105</v>
      </c>
      <c r="AO2707" s="20" t="s">
        <v>12586</v>
      </c>
    </row>
    <row r="2708" spans="1:41" x14ac:dyDescent="0.2">
      <c r="A2708" s="20" t="s">
        <v>12583</v>
      </c>
      <c r="B2708" s="20" t="s">
        <v>21864</v>
      </c>
      <c r="C2708" s="20" t="s">
        <v>21865</v>
      </c>
      <c r="D2708" s="20" t="s">
        <v>375</v>
      </c>
      <c r="E2708" s="20" t="s">
        <v>12586</v>
      </c>
      <c r="F2708" s="20" t="s">
        <v>21866</v>
      </c>
      <c r="G2708" s="20" t="s">
        <v>21867</v>
      </c>
      <c r="H2708" s="20" t="s">
        <v>15216</v>
      </c>
      <c r="I2708" s="20" t="s">
        <v>21868</v>
      </c>
      <c r="J2708" s="20" t="s">
        <v>101</v>
      </c>
      <c r="K2708" s="20" t="s">
        <v>14696</v>
      </c>
      <c r="L2708" s="20" t="s">
        <v>21876</v>
      </c>
      <c r="M2708" s="20"/>
      <c r="N2708" s="20" t="s">
        <v>14889</v>
      </c>
      <c r="O2708" s="20" t="s">
        <v>14772</v>
      </c>
      <c r="P2708" s="20" t="s">
        <v>14787</v>
      </c>
      <c r="Q2708" s="20"/>
      <c r="R2708" s="20"/>
      <c r="S2708" s="20" t="s">
        <v>21870</v>
      </c>
      <c r="T2708" s="20" t="s">
        <v>14709</v>
      </c>
      <c r="U2708" s="20" t="s">
        <v>16082</v>
      </c>
      <c r="V2708" s="20" t="s">
        <v>21887</v>
      </c>
      <c r="W2708" s="20"/>
      <c r="X2708" s="20"/>
      <c r="Y2708" s="20" t="s">
        <v>69</v>
      </c>
      <c r="Z2708" s="20"/>
      <c r="AA2708" s="20" t="s">
        <v>21873</v>
      </c>
      <c r="AB2708" s="20" t="s">
        <v>69</v>
      </c>
      <c r="AC2708" s="20" t="s">
        <v>69</v>
      </c>
      <c r="AD2708" s="20" t="s">
        <v>14884</v>
      </c>
      <c r="AE2708" s="20" t="s">
        <v>21874</v>
      </c>
      <c r="AF2708" s="20" t="s">
        <v>69</v>
      </c>
      <c r="AG2708" s="20" t="s">
        <v>21888</v>
      </c>
      <c r="AH2708" s="20"/>
      <c r="AI2708" s="20" t="s">
        <v>14875</v>
      </c>
      <c r="AJ2708" s="20" t="s">
        <v>14238</v>
      </c>
      <c r="AK2708" s="20" t="s">
        <v>14271</v>
      </c>
      <c r="AL2708" s="20"/>
      <c r="AM2708" s="20" t="s">
        <v>14910</v>
      </c>
      <c r="AN2708" s="20" t="s">
        <v>105</v>
      </c>
      <c r="AO2708" s="20" t="s">
        <v>12586</v>
      </c>
    </row>
    <row r="2709" spans="1:41" x14ac:dyDescent="0.2">
      <c r="A2709" s="20" t="s">
        <v>12583</v>
      </c>
      <c r="B2709" s="20" t="s">
        <v>21864</v>
      </c>
      <c r="C2709" s="20" t="s">
        <v>21865</v>
      </c>
      <c r="D2709" s="20" t="s">
        <v>375</v>
      </c>
      <c r="E2709" s="20" t="s">
        <v>12586</v>
      </c>
      <c r="F2709" s="20" t="s">
        <v>21866</v>
      </c>
      <c r="G2709" s="20" t="s">
        <v>21867</v>
      </c>
      <c r="H2709" s="20" t="s">
        <v>15216</v>
      </c>
      <c r="I2709" s="20" t="s">
        <v>21868</v>
      </c>
      <c r="J2709" s="20" t="s">
        <v>101</v>
      </c>
      <c r="K2709" s="20" t="s">
        <v>14696</v>
      </c>
      <c r="L2709" s="20" t="s">
        <v>21876</v>
      </c>
      <c r="M2709" s="20"/>
      <c r="N2709" s="20" t="s">
        <v>14889</v>
      </c>
      <c r="O2709" s="20" t="s">
        <v>14772</v>
      </c>
      <c r="P2709" s="20" t="s">
        <v>14787</v>
      </c>
      <c r="Q2709" s="20"/>
      <c r="R2709" s="20"/>
      <c r="S2709" s="20" t="s">
        <v>21870</v>
      </c>
      <c r="T2709" s="20" t="s">
        <v>14704</v>
      </c>
      <c r="U2709" s="20" t="s">
        <v>15095</v>
      </c>
      <c r="V2709" s="20" t="s">
        <v>14764</v>
      </c>
      <c r="W2709" s="20"/>
      <c r="X2709" s="20"/>
      <c r="Y2709" s="20" t="s">
        <v>69</v>
      </c>
      <c r="Z2709" s="20"/>
      <c r="AA2709" s="20" t="s">
        <v>21873</v>
      </c>
      <c r="AB2709" s="20" t="s">
        <v>69</v>
      </c>
      <c r="AC2709" s="20" t="s">
        <v>69</v>
      </c>
      <c r="AD2709" s="20" t="s">
        <v>14884</v>
      </c>
      <c r="AE2709" s="20" t="s">
        <v>21874</v>
      </c>
      <c r="AF2709" s="20" t="s">
        <v>69</v>
      </c>
      <c r="AG2709" s="20" t="s">
        <v>21888</v>
      </c>
      <c r="AH2709" s="20"/>
      <c r="AI2709" s="20" t="s">
        <v>14875</v>
      </c>
      <c r="AJ2709" s="20" t="s">
        <v>14238</v>
      </c>
      <c r="AK2709" s="20" t="s">
        <v>14271</v>
      </c>
      <c r="AL2709" s="20"/>
      <c r="AM2709" s="20" t="s">
        <v>14910</v>
      </c>
      <c r="AN2709" s="20" t="s">
        <v>105</v>
      </c>
      <c r="AO2709" s="20" t="s">
        <v>12586</v>
      </c>
    </row>
    <row r="2710" spans="1:41" x14ac:dyDescent="0.2">
      <c r="A2710" s="20" t="s">
        <v>12583</v>
      </c>
      <c r="B2710" s="20" t="s">
        <v>21864</v>
      </c>
      <c r="C2710" s="20" t="s">
        <v>21865</v>
      </c>
      <c r="D2710" s="20" t="s">
        <v>375</v>
      </c>
      <c r="E2710" s="20" t="s">
        <v>12586</v>
      </c>
      <c r="F2710" s="20" t="s">
        <v>21866</v>
      </c>
      <c r="G2710" s="20" t="s">
        <v>21867</v>
      </c>
      <c r="H2710" s="20" t="s">
        <v>15216</v>
      </c>
      <c r="I2710" s="20" t="s">
        <v>21868</v>
      </c>
      <c r="J2710" s="20" t="s">
        <v>101</v>
      </c>
      <c r="K2710" s="20" t="s">
        <v>14696</v>
      </c>
      <c r="L2710" s="20" t="s">
        <v>21880</v>
      </c>
      <c r="M2710" s="20"/>
      <c r="N2710" s="20" t="s">
        <v>14889</v>
      </c>
      <c r="O2710" s="20" t="s">
        <v>14772</v>
      </c>
      <c r="P2710" s="20" t="s">
        <v>14787</v>
      </c>
      <c r="Q2710" s="20"/>
      <c r="R2710" s="20"/>
      <c r="S2710" s="20" t="s">
        <v>21870</v>
      </c>
      <c r="T2710" s="20" t="s">
        <v>14709</v>
      </c>
      <c r="U2710" s="20" t="s">
        <v>21889</v>
      </c>
      <c r="V2710" s="20" t="s">
        <v>21890</v>
      </c>
      <c r="W2710" s="20"/>
      <c r="X2710" s="20"/>
      <c r="Y2710" s="20" t="s">
        <v>69</v>
      </c>
      <c r="Z2710" s="20"/>
      <c r="AA2710" s="20" t="s">
        <v>21873</v>
      </c>
      <c r="AB2710" s="20" t="s">
        <v>69</v>
      </c>
      <c r="AC2710" s="20" t="s">
        <v>69</v>
      </c>
      <c r="AD2710" s="20" t="s">
        <v>14884</v>
      </c>
      <c r="AE2710" s="20" t="s">
        <v>21874</v>
      </c>
      <c r="AF2710" s="20" t="s">
        <v>69</v>
      </c>
      <c r="AG2710" s="20" t="s">
        <v>21891</v>
      </c>
      <c r="AH2710" s="20"/>
      <c r="AI2710" s="20" t="s">
        <v>14875</v>
      </c>
      <c r="AJ2710" s="20" t="s">
        <v>14238</v>
      </c>
      <c r="AK2710" s="20" t="s">
        <v>14271</v>
      </c>
      <c r="AL2710" s="20"/>
      <c r="AM2710" s="20" t="s">
        <v>14910</v>
      </c>
      <c r="AN2710" s="20" t="s">
        <v>105</v>
      </c>
      <c r="AO2710" s="20" t="s">
        <v>12586</v>
      </c>
    </row>
    <row r="2711" spans="1:41" x14ac:dyDescent="0.2">
      <c r="A2711" s="20" t="s">
        <v>12583</v>
      </c>
      <c r="B2711" s="20" t="s">
        <v>21864</v>
      </c>
      <c r="C2711" s="20" t="s">
        <v>21865</v>
      </c>
      <c r="D2711" s="20" t="s">
        <v>375</v>
      </c>
      <c r="E2711" s="20" t="s">
        <v>12586</v>
      </c>
      <c r="F2711" s="20" t="s">
        <v>21866</v>
      </c>
      <c r="G2711" s="20" t="s">
        <v>21867</v>
      </c>
      <c r="H2711" s="20" t="s">
        <v>15216</v>
      </c>
      <c r="I2711" s="20" t="s">
        <v>21868</v>
      </c>
      <c r="J2711" s="20" t="s">
        <v>101</v>
      </c>
      <c r="K2711" s="20" t="s">
        <v>14696</v>
      </c>
      <c r="L2711" s="20" t="s">
        <v>21880</v>
      </c>
      <c r="M2711" s="20"/>
      <c r="N2711" s="20" t="s">
        <v>14889</v>
      </c>
      <c r="O2711" s="20" t="s">
        <v>14772</v>
      </c>
      <c r="P2711" s="20" t="s">
        <v>14787</v>
      </c>
      <c r="Q2711" s="20"/>
      <c r="R2711" s="20"/>
      <c r="S2711" s="20" t="s">
        <v>21870</v>
      </c>
      <c r="T2711" s="20" t="s">
        <v>14704</v>
      </c>
      <c r="U2711" s="20" t="s">
        <v>14827</v>
      </c>
      <c r="V2711" s="20" t="s">
        <v>14791</v>
      </c>
      <c r="W2711" s="20"/>
      <c r="X2711" s="20"/>
      <c r="Y2711" s="20" t="s">
        <v>69</v>
      </c>
      <c r="Z2711" s="20"/>
      <c r="AA2711" s="20" t="s">
        <v>21873</v>
      </c>
      <c r="AB2711" s="20" t="s">
        <v>69</v>
      </c>
      <c r="AC2711" s="20" t="s">
        <v>69</v>
      </c>
      <c r="AD2711" s="20" t="s">
        <v>14884</v>
      </c>
      <c r="AE2711" s="20" t="s">
        <v>21874</v>
      </c>
      <c r="AF2711" s="20" t="s">
        <v>69</v>
      </c>
      <c r="AG2711" s="20" t="s">
        <v>21891</v>
      </c>
      <c r="AH2711" s="20"/>
      <c r="AI2711" s="20" t="s">
        <v>14875</v>
      </c>
      <c r="AJ2711" s="20" t="s">
        <v>14238</v>
      </c>
      <c r="AK2711" s="20" t="s">
        <v>14271</v>
      </c>
      <c r="AL2711" s="20"/>
      <c r="AM2711" s="20" t="s">
        <v>14910</v>
      </c>
      <c r="AN2711" s="20" t="s">
        <v>105</v>
      </c>
      <c r="AO2711" s="20" t="s">
        <v>12586</v>
      </c>
    </row>
    <row r="2712" spans="1:41" x14ac:dyDescent="0.2">
      <c r="A2712" s="20" t="s">
        <v>12583</v>
      </c>
      <c r="B2712" s="20" t="s">
        <v>21864</v>
      </c>
      <c r="C2712" s="20" t="s">
        <v>21865</v>
      </c>
      <c r="D2712" s="20" t="s">
        <v>375</v>
      </c>
      <c r="E2712" s="20" t="s">
        <v>12586</v>
      </c>
      <c r="F2712" s="20" t="s">
        <v>21866</v>
      </c>
      <c r="G2712" s="20" t="s">
        <v>21867</v>
      </c>
      <c r="H2712" s="20" t="s">
        <v>15216</v>
      </c>
      <c r="I2712" s="20" t="s">
        <v>21868</v>
      </c>
      <c r="J2712" s="20" t="s">
        <v>101</v>
      </c>
      <c r="K2712" s="20" t="s">
        <v>14696</v>
      </c>
      <c r="L2712" s="20" t="s">
        <v>21869</v>
      </c>
      <c r="M2712" s="20"/>
      <c r="N2712" s="20" t="s">
        <v>14746</v>
      </c>
      <c r="O2712" s="20" t="s">
        <v>14772</v>
      </c>
      <c r="P2712" s="20" t="s">
        <v>14787</v>
      </c>
      <c r="Q2712" s="20"/>
      <c r="R2712" s="20"/>
      <c r="S2712" s="20" t="s">
        <v>21870</v>
      </c>
      <c r="T2712" s="20" t="s">
        <v>14709</v>
      </c>
      <c r="U2712" s="20" t="s">
        <v>21892</v>
      </c>
      <c r="V2712" s="20" t="s">
        <v>21893</v>
      </c>
      <c r="W2712" s="20"/>
      <c r="X2712" s="20"/>
      <c r="Y2712" s="20" t="s">
        <v>69</v>
      </c>
      <c r="Z2712" s="20"/>
      <c r="AA2712" s="20" t="s">
        <v>21873</v>
      </c>
      <c r="AB2712" s="20" t="s">
        <v>69</v>
      </c>
      <c r="AC2712" s="20" t="s">
        <v>69</v>
      </c>
      <c r="AD2712" s="20" t="s">
        <v>14884</v>
      </c>
      <c r="AE2712" s="20" t="s">
        <v>21874</v>
      </c>
      <c r="AF2712" s="20" t="s">
        <v>68</v>
      </c>
      <c r="AG2712" s="20" t="s">
        <v>21894</v>
      </c>
      <c r="AH2712" s="20"/>
      <c r="AI2712" s="20" t="s">
        <v>14875</v>
      </c>
      <c r="AJ2712" s="20" t="s">
        <v>14238</v>
      </c>
      <c r="AK2712" s="20" t="s">
        <v>14271</v>
      </c>
      <c r="AL2712" s="20"/>
      <c r="AM2712" s="20" t="s">
        <v>14910</v>
      </c>
      <c r="AN2712" s="20" t="s">
        <v>105</v>
      </c>
      <c r="AO2712" s="20" t="s">
        <v>12586</v>
      </c>
    </row>
    <row r="2713" spans="1:41" x14ac:dyDescent="0.2">
      <c r="A2713" s="20" t="s">
        <v>12583</v>
      </c>
      <c r="B2713" s="20" t="s">
        <v>21864</v>
      </c>
      <c r="C2713" s="20" t="s">
        <v>21865</v>
      </c>
      <c r="D2713" s="20" t="s">
        <v>375</v>
      </c>
      <c r="E2713" s="20" t="s">
        <v>12586</v>
      </c>
      <c r="F2713" s="20" t="s">
        <v>21866</v>
      </c>
      <c r="G2713" s="20" t="s">
        <v>21867</v>
      </c>
      <c r="H2713" s="20" t="s">
        <v>15216</v>
      </c>
      <c r="I2713" s="20" t="s">
        <v>21868</v>
      </c>
      <c r="J2713" s="20" t="s">
        <v>101</v>
      </c>
      <c r="K2713" s="20" t="s">
        <v>14696</v>
      </c>
      <c r="L2713" s="20" t="s">
        <v>21869</v>
      </c>
      <c r="M2713" s="20"/>
      <c r="N2713" s="20" t="s">
        <v>14746</v>
      </c>
      <c r="O2713" s="20" t="s">
        <v>14772</v>
      </c>
      <c r="P2713" s="20" t="s">
        <v>14787</v>
      </c>
      <c r="Q2713" s="20"/>
      <c r="R2713" s="20"/>
      <c r="S2713" s="20" t="s">
        <v>21870</v>
      </c>
      <c r="T2713" s="20" t="s">
        <v>14704</v>
      </c>
      <c r="U2713" s="20" t="s">
        <v>14799</v>
      </c>
      <c r="V2713" s="20" t="s">
        <v>14809</v>
      </c>
      <c r="W2713" s="20"/>
      <c r="X2713" s="20"/>
      <c r="Y2713" s="20" t="s">
        <v>69</v>
      </c>
      <c r="Z2713" s="20"/>
      <c r="AA2713" s="20" t="s">
        <v>21873</v>
      </c>
      <c r="AB2713" s="20" t="s">
        <v>69</v>
      </c>
      <c r="AC2713" s="20" t="s">
        <v>69</v>
      </c>
      <c r="AD2713" s="20" t="s">
        <v>14884</v>
      </c>
      <c r="AE2713" s="20" t="s">
        <v>21874</v>
      </c>
      <c r="AF2713" s="20" t="s">
        <v>68</v>
      </c>
      <c r="AG2713" s="20" t="s">
        <v>21894</v>
      </c>
      <c r="AH2713" s="20"/>
      <c r="AI2713" s="20" t="s">
        <v>14875</v>
      </c>
      <c r="AJ2713" s="20" t="s">
        <v>14238</v>
      </c>
      <c r="AK2713" s="20" t="s">
        <v>14271</v>
      </c>
      <c r="AL2713" s="20"/>
      <c r="AM2713" s="20" t="s">
        <v>14910</v>
      </c>
      <c r="AN2713" s="20" t="s">
        <v>105</v>
      </c>
      <c r="AO2713" s="20" t="s">
        <v>12586</v>
      </c>
    </row>
    <row r="2714" spans="1:41" x14ac:dyDescent="0.2">
      <c r="A2714" s="20" t="s">
        <v>12583</v>
      </c>
      <c r="B2714" s="20" t="s">
        <v>21864</v>
      </c>
      <c r="C2714" s="20" t="s">
        <v>21865</v>
      </c>
      <c r="D2714" s="20" t="s">
        <v>375</v>
      </c>
      <c r="E2714" s="20" t="s">
        <v>12586</v>
      </c>
      <c r="F2714" s="20" t="s">
        <v>21866</v>
      </c>
      <c r="G2714" s="20" t="s">
        <v>21867</v>
      </c>
      <c r="H2714" s="20" t="s">
        <v>15216</v>
      </c>
      <c r="I2714" s="20" t="s">
        <v>21868</v>
      </c>
      <c r="J2714" s="20" t="s">
        <v>101</v>
      </c>
      <c r="K2714" s="20" t="s">
        <v>14696</v>
      </c>
      <c r="L2714" s="20" t="s">
        <v>21876</v>
      </c>
      <c r="M2714" s="20"/>
      <c r="N2714" s="20" t="s">
        <v>14746</v>
      </c>
      <c r="O2714" s="20" t="s">
        <v>14772</v>
      </c>
      <c r="P2714" s="20" t="s">
        <v>14787</v>
      </c>
      <c r="Q2714" s="20"/>
      <c r="R2714" s="20"/>
      <c r="S2714" s="20" t="s">
        <v>21870</v>
      </c>
      <c r="T2714" s="20" t="s">
        <v>14709</v>
      </c>
      <c r="U2714" s="20" t="s">
        <v>21895</v>
      </c>
      <c r="V2714" s="20" t="s">
        <v>21896</v>
      </c>
      <c r="W2714" s="20"/>
      <c r="X2714" s="20"/>
      <c r="Y2714" s="20" t="s">
        <v>69</v>
      </c>
      <c r="Z2714" s="20"/>
      <c r="AA2714" s="20" t="s">
        <v>21873</v>
      </c>
      <c r="AB2714" s="20" t="s">
        <v>69</v>
      </c>
      <c r="AC2714" s="20" t="s">
        <v>69</v>
      </c>
      <c r="AD2714" s="20" t="s">
        <v>14884</v>
      </c>
      <c r="AE2714" s="20" t="s">
        <v>21874</v>
      </c>
      <c r="AF2714" s="20" t="s">
        <v>69</v>
      </c>
      <c r="AG2714" s="20" t="s">
        <v>21897</v>
      </c>
      <c r="AH2714" s="20"/>
      <c r="AI2714" s="20" t="s">
        <v>14875</v>
      </c>
      <c r="AJ2714" s="20" t="s">
        <v>14238</v>
      </c>
      <c r="AK2714" s="20" t="s">
        <v>14271</v>
      </c>
      <c r="AL2714" s="20"/>
      <c r="AM2714" s="20" t="s">
        <v>14910</v>
      </c>
      <c r="AN2714" s="20" t="s">
        <v>105</v>
      </c>
      <c r="AO2714" s="20" t="s">
        <v>12586</v>
      </c>
    </row>
    <row r="2715" spans="1:41" x14ac:dyDescent="0.2">
      <c r="A2715" s="20" t="s">
        <v>12583</v>
      </c>
      <c r="B2715" s="20" t="s">
        <v>21864</v>
      </c>
      <c r="C2715" s="20" t="s">
        <v>21865</v>
      </c>
      <c r="D2715" s="20" t="s">
        <v>375</v>
      </c>
      <c r="E2715" s="20" t="s">
        <v>12586</v>
      </c>
      <c r="F2715" s="20" t="s">
        <v>21866</v>
      </c>
      <c r="G2715" s="20" t="s">
        <v>21867</v>
      </c>
      <c r="H2715" s="20" t="s">
        <v>15216</v>
      </c>
      <c r="I2715" s="20" t="s">
        <v>21868</v>
      </c>
      <c r="J2715" s="20" t="s">
        <v>101</v>
      </c>
      <c r="K2715" s="20" t="s">
        <v>14696</v>
      </c>
      <c r="L2715" s="20" t="s">
        <v>21876</v>
      </c>
      <c r="M2715" s="20"/>
      <c r="N2715" s="20" t="s">
        <v>14746</v>
      </c>
      <c r="O2715" s="20" t="s">
        <v>14772</v>
      </c>
      <c r="P2715" s="20" t="s">
        <v>14787</v>
      </c>
      <c r="Q2715" s="20"/>
      <c r="R2715" s="20"/>
      <c r="S2715" s="20" t="s">
        <v>21870</v>
      </c>
      <c r="T2715" s="20" t="s">
        <v>14704</v>
      </c>
      <c r="U2715" s="20" t="s">
        <v>14800</v>
      </c>
      <c r="V2715" s="20" t="s">
        <v>15585</v>
      </c>
      <c r="W2715" s="20"/>
      <c r="X2715" s="20"/>
      <c r="Y2715" s="20" t="s">
        <v>69</v>
      </c>
      <c r="Z2715" s="20"/>
      <c r="AA2715" s="20" t="s">
        <v>21873</v>
      </c>
      <c r="AB2715" s="20" t="s">
        <v>69</v>
      </c>
      <c r="AC2715" s="20" t="s">
        <v>69</v>
      </c>
      <c r="AD2715" s="20" t="s">
        <v>14884</v>
      </c>
      <c r="AE2715" s="20" t="s">
        <v>21874</v>
      </c>
      <c r="AF2715" s="20" t="s">
        <v>69</v>
      </c>
      <c r="AG2715" s="20" t="s">
        <v>21897</v>
      </c>
      <c r="AH2715" s="20"/>
      <c r="AI2715" s="20" t="s">
        <v>14875</v>
      </c>
      <c r="AJ2715" s="20" t="s">
        <v>14238</v>
      </c>
      <c r="AK2715" s="20" t="s">
        <v>14271</v>
      </c>
      <c r="AL2715" s="20"/>
      <c r="AM2715" s="20" t="s">
        <v>14910</v>
      </c>
      <c r="AN2715" s="20" t="s">
        <v>105</v>
      </c>
      <c r="AO2715" s="20" t="s">
        <v>12586</v>
      </c>
    </row>
    <row r="2716" spans="1:41" x14ac:dyDescent="0.2">
      <c r="A2716" s="20" t="s">
        <v>12583</v>
      </c>
      <c r="B2716" s="20" t="s">
        <v>21864</v>
      </c>
      <c r="C2716" s="20" t="s">
        <v>21865</v>
      </c>
      <c r="D2716" s="20" t="s">
        <v>375</v>
      </c>
      <c r="E2716" s="20" t="s">
        <v>12586</v>
      </c>
      <c r="F2716" s="20" t="s">
        <v>21866</v>
      </c>
      <c r="G2716" s="20" t="s">
        <v>21867</v>
      </c>
      <c r="H2716" s="20" t="s">
        <v>15216</v>
      </c>
      <c r="I2716" s="20" t="s">
        <v>21868</v>
      </c>
      <c r="J2716" s="20" t="s">
        <v>101</v>
      </c>
      <c r="K2716" s="20" t="s">
        <v>14696</v>
      </c>
      <c r="L2716" s="20" t="s">
        <v>21880</v>
      </c>
      <c r="M2716" s="20"/>
      <c r="N2716" s="20" t="s">
        <v>14746</v>
      </c>
      <c r="O2716" s="20" t="s">
        <v>14772</v>
      </c>
      <c r="P2716" s="20" t="s">
        <v>14787</v>
      </c>
      <c r="Q2716" s="20"/>
      <c r="R2716" s="20"/>
      <c r="S2716" s="20" t="s">
        <v>21870</v>
      </c>
      <c r="T2716" s="20" t="s">
        <v>14709</v>
      </c>
      <c r="U2716" s="20" t="s">
        <v>21898</v>
      </c>
      <c r="V2716" s="20" t="s">
        <v>21899</v>
      </c>
      <c r="W2716" s="20"/>
      <c r="X2716" s="20"/>
      <c r="Y2716" s="20" t="s">
        <v>69</v>
      </c>
      <c r="Z2716" s="20"/>
      <c r="AA2716" s="20" t="s">
        <v>21873</v>
      </c>
      <c r="AB2716" s="20" t="s">
        <v>69</v>
      </c>
      <c r="AC2716" s="20" t="s">
        <v>69</v>
      </c>
      <c r="AD2716" s="20" t="s">
        <v>14884</v>
      </c>
      <c r="AE2716" s="20" t="s">
        <v>21874</v>
      </c>
      <c r="AF2716" s="20" t="s">
        <v>69</v>
      </c>
      <c r="AG2716" s="20" t="s">
        <v>21900</v>
      </c>
      <c r="AH2716" s="20"/>
      <c r="AI2716" s="20" t="s">
        <v>14875</v>
      </c>
      <c r="AJ2716" s="20" t="s">
        <v>14238</v>
      </c>
      <c r="AK2716" s="20" t="s">
        <v>14271</v>
      </c>
      <c r="AL2716" s="20"/>
      <c r="AM2716" s="20" t="s">
        <v>14910</v>
      </c>
      <c r="AN2716" s="20" t="s">
        <v>105</v>
      </c>
      <c r="AO2716" s="20" t="s">
        <v>12586</v>
      </c>
    </row>
    <row r="2717" spans="1:41" x14ac:dyDescent="0.2">
      <c r="A2717" s="20" t="s">
        <v>12583</v>
      </c>
      <c r="B2717" s="20" t="s">
        <v>21864</v>
      </c>
      <c r="C2717" s="20" t="s">
        <v>21865</v>
      </c>
      <c r="D2717" s="20" t="s">
        <v>375</v>
      </c>
      <c r="E2717" s="20" t="s">
        <v>12586</v>
      </c>
      <c r="F2717" s="20" t="s">
        <v>21866</v>
      </c>
      <c r="G2717" s="20" t="s">
        <v>21867</v>
      </c>
      <c r="H2717" s="20" t="s">
        <v>15216</v>
      </c>
      <c r="I2717" s="20" t="s">
        <v>21868</v>
      </c>
      <c r="J2717" s="20" t="s">
        <v>101</v>
      </c>
      <c r="K2717" s="20" t="s">
        <v>14696</v>
      </c>
      <c r="L2717" s="20" t="s">
        <v>21880</v>
      </c>
      <c r="M2717" s="20"/>
      <c r="N2717" s="20" t="s">
        <v>14746</v>
      </c>
      <c r="O2717" s="20" t="s">
        <v>14772</v>
      </c>
      <c r="P2717" s="20" t="s">
        <v>14787</v>
      </c>
      <c r="Q2717" s="20"/>
      <c r="R2717" s="20"/>
      <c r="S2717" s="20" t="s">
        <v>21870</v>
      </c>
      <c r="T2717" s="20" t="s">
        <v>14704</v>
      </c>
      <c r="U2717" s="20" t="s">
        <v>16538</v>
      </c>
      <c r="V2717" s="20" t="s">
        <v>15640</v>
      </c>
      <c r="W2717" s="20"/>
      <c r="X2717" s="20"/>
      <c r="Y2717" s="20" t="s">
        <v>69</v>
      </c>
      <c r="Z2717" s="20"/>
      <c r="AA2717" s="20" t="s">
        <v>21873</v>
      </c>
      <c r="AB2717" s="20" t="s">
        <v>69</v>
      </c>
      <c r="AC2717" s="20" t="s">
        <v>69</v>
      </c>
      <c r="AD2717" s="20" t="s">
        <v>14884</v>
      </c>
      <c r="AE2717" s="20" t="s">
        <v>21874</v>
      </c>
      <c r="AF2717" s="20" t="s">
        <v>69</v>
      </c>
      <c r="AG2717" s="20" t="s">
        <v>21900</v>
      </c>
      <c r="AH2717" s="20"/>
      <c r="AI2717" s="20" t="s">
        <v>14875</v>
      </c>
      <c r="AJ2717" s="20" t="s">
        <v>14238</v>
      </c>
      <c r="AK2717" s="20" t="s">
        <v>14271</v>
      </c>
      <c r="AL2717" s="20"/>
      <c r="AM2717" s="20" t="s">
        <v>14910</v>
      </c>
      <c r="AN2717" s="20" t="s">
        <v>105</v>
      </c>
      <c r="AO2717" s="20" t="s">
        <v>12586</v>
      </c>
    </row>
    <row r="2718" spans="1:41" x14ac:dyDescent="0.2">
      <c r="A2718" s="20" t="s">
        <v>12616</v>
      </c>
      <c r="B2718" s="20" t="s">
        <v>21901</v>
      </c>
      <c r="C2718" s="20" t="s">
        <v>21902</v>
      </c>
      <c r="D2718" s="20" t="s">
        <v>347</v>
      </c>
      <c r="E2718" s="20" t="s">
        <v>12618</v>
      </c>
      <c r="F2718" s="20" t="s">
        <v>923</v>
      </c>
      <c r="G2718" s="20" t="s">
        <v>297</v>
      </c>
      <c r="H2718" s="20" t="s">
        <v>14730</v>
      </c>
      <c r="I2718" s="20" t="s">
        <v>21903</v>
      </c>
      <c r="J2718" s="20" t="s">
        <v>102</v>
      </c>
      <c r="K2718" s="20" t="s">
        <v>14732</v>
      </c>
      <c r="L2718" s="20"/>
      <c r="M2718" s="20"/>
      <c r="N2718" s="20" t="s">
        <v>14698</v>
      </c>
      <c r="O2718" s="20" t="s">
        <v>14772</v>
      </c>
      <c r="P2718" s="20" t="s">
        <v>14787</v>
      </c>
      <c r="Q2718" s="20"/>
      <c r="R2718" s="20"/>
      <c r="S2718" s="20" t="s">
        <v>21904</v>
      </c>
      <c r="T2718" s="20" t="s">
        <v>16193</v>
      </c>
      <c r="U2718" s="20" t="s">
        <v>14914</v>
      </c>
      <c r="V2718" s="20" t="s">
        <v>14795</v>
      </c>
      <c r="W2718" s="20"/>
      <c r="X2718" s="20"/>
      <c r="Y2718" s="20" t="s">
        <v>69</v>
      </c>
      <c r="Z2718" s="20"/>
      <c r="AA2718" s="20" t="s">
        <v>21905</v>
      </c>
      <c r="AB2718" s="20" t="s">
        <v>68</v>
      </c>
      <c r="AC2718" s="20" t="s">
        <v>68</v>
      </c>
      <c r="AD2718" s="20" t="s">
        <v>68</v>
      </c>
      <c r="AE2718" s="20" t="s">
        <v>21906</v>
      </c>
      <c r="AF2718" s="20" t="s">
        <v>68</v>
      </c>
      <c r="AG2718" s="20" t="s">
        <v>21907</v>
      </c>
      <c r="AH2718" s="20"/>
      <c r="AI2718" s="20" t="s">
        <v>21908</v>
      </c>
      <c r="AJ2718" s="20" t="s">
        <v>14238</v>
      </c>
      <c r="AK2718" s="20" t="s">
        <v>14238</v>
      </c>
      <c r="AL2718" s="20"/>
      <c r="AM2718" s="20"/>
      <c r="AN2718" s="20" t="s">
        <v>105</v>
      </c>
      <c r="AO2718" s="20"/>
    </row>
    <row r="2719" spans="1:41" x14ac:dyDescent="0.2">
      <c r="A2719" s="20" t="s">
        <v>12616</v>
      </c>
      <c r="B2719" s="20" t="s">
        <v>21901</v>
      </c>
      <c r="C2719" s="20" t="s">
        <v>21902</v>
      </c>
      <c r="D2719" s="20" t="s">
        <v>347</v>
      </c>
      <c r="E2719" s="20" t="s">
        <v>12618</v>
      </c>
      <c r="F2719" s="20" t="s">
        <v>923</v>
      </c>
      <c r="G2719" s="20" t="s">
        <v>297</v>
      </c>
      <c r="H2719" s="20" t="s">
        <v>14730</v>
      </c>
      <c r="I2719" s="20" t="s">
        <v>21903</v>
      </c>
      <c r="J2719" s="20" t="s">
        <v>102</v>
      </c>
      <c r="K2719" s="20" t="s">
        <v>14732</v>
      </c>
      <c r="L2719" s="20"/>
      <c r="M2719" s="20"/>
      <c r="N2719" s="20" t="s">
        <v>14742</v>
      </c>
      <c r="O2719" s="20" t="s">
        <v>14772</v>
      </c>
      <c r="P2719" s="20" t="s">
        <v>14787</v>
      </c>
      <c r="Q2719" s="20"/>
      <c r="R2719" s="20"/>
      <c r="S2719" s="20" t="s">
        <v>21904</v>
      </c>
      <c r="T2719" s="20" t="s">
        <v>16193</v>
      </c>
      <c r="U2719" s="20" t="s">
        <v>14763</v>
      </c>
      <c r="V2719" s="20" t="s">
        <v>14799</v>
      </c>
      <c r="W2719" s="20"/>
      <c r="X2719" s="20"/>
      <c r="Y2719" s="20" t="s">
        <v>69</v>
      </c>
      <c r="Z2719" s="20"/>
      <c r="AA2719" s="20" t="s">
        <v>21905</v>
      </c>
      <c r="AB2719" s="20" t="s">
        <v>68</v>
      </c>
      <c r="AC2719" s="20" t="s">
        <v>68</v>
      </c>
      <c r="AD2719" s="20" t="s">
        <v>68</v>
      </c>
      <c r="AE2719" s="20" t="s">
        <v>21906</v>
      </c>
      <c r="AF2719" s="20" t="s">
        <v>68</v>
      </c>
      <c r="AG2719" s="20" t="s">
        <v>21909</v>
      </c>
      <c r="AH2719" s="20"/>
      <c r="AI2719" s="20" t="s">
        <v>21908</v>
      </c>
      <c r="AJ2719" s="20" t="s">
        <v>14238</v>
      </c>
      <c r="AK2719" s="20" t="s">
        <v>14238</v>
      </c>
      <c r="AL2719" s="20"/>
      <c r="AM2719" s="20"/>
      <c r="AN2719" s="20" t="s">
        <v>105</v>
      </c>
      <c r="AO2719" s="20"/>
    </row>
    <row r="2720" spans="1:41" x14ac:dyDescent="0.2">
      <c r="A2720" s="20" t="s">
        <v>12616</v>
      </c>
      <c r="B2720" s="20" t="s">
        <v>21901</v>
      </c>
      <c r="C2720" s="20" t="s">
        <v>21902</v>
      </c>
      <c r="D2720" s="20" t="s">
        <v>347</v>
      </c>
      <c r="E2720" s="20" t="s">
        <v>12618</v>
      </c>
      <c r="F2720" s="20" t="s">
        <v>923</v>
      </c>
      <c r="G2720" s="20" t="s">
        <v>297</v>
      </c>
      <c r="H2720" s="20" t="s">
        <v>14730</v>
      </c>
      <c r="I2720" s="20" t="s">
        <v>21903</v>
      </c>
      <c r="J2720" s="20" t="s">
        <v>102</v>
      </c>
      <c r="K2720" s="20" t="s">
        <v>14732</v>
      </c>
      <c r="L2720" s="20"/>
      <c r="M2720" s="20"/>
      <c r="N2720" s="20" t="s">
        <v>17905</v>
      </c>
      <c r="O2720" s="20" t="s">
        <v>14772</v>
      </c>
      <c r="P2720" s="20" t="s">
        <v>14787</v>
      </c>
      <c r="Q2720" s="20"/>
      <c r="R2720" s="20"/>
      <c r="S2720" s="20" t="s">
        <v>21904</v>
      </c>
      <c r="T2720" s="20" t="s">
        <v>16193</v>
      </c>
      <c r="U2720" s="20" t="s">
        <v>14763</v>
      </c>
      <c r="V2720" s="20" t="s">
        <v>14809</v>
      </c>
      <c r="W2720" s="20"/>
      <c r="X2720" s="20"/>
      <c r="Y2720" s="20" t="s">
        <v>69</v>
      </c>
      <c r="Z2720" s="20"/>
      <c r="AA2720" s="20" t="s">
        <v>21905</v>
      </c>
      <c r="AB2720" s="20" t="s">
        <v>68</v>
      </c>
      <c r="AC2720" s="20" t="s">
        <v>68</v>
      </c>
      <c r="AD2720" s="20" t="s">
        <v>68</v>
      </c>
      <c r="AE2720" s="20" t="s">
        <v>21906</v>
      </c>
      <c r="AF2720" s="20" t="s">
        <v>68</v>
      </c>
      <c r="AG2720" s="20" t="s">
        <v>21910</v>
      </c>
      <c r="AH2720" s="20"/>
      <c r="AI2720" s="20" t="s">
        <v>21908</v>
      </c>
      <c r="AJ2720" s="20" t="s">
        <v>14238</v>
      </c>
      <c r="AK2720" s="20" t="s">
        <v>14238</v>
      </c>
      <c r="AL2720" s="20"/>
      <c r="AM2720" s="20"/>
      <c r="AN2720" s="20" t="s">
        <v>105</v>
      </c>
      <c r="AO2720" s="20"/>
    </row>
    <row r="2721" spans="1:41" x14ac:dyDescent="0.2">
      <c r="A2721" s="20" t="s">
        <v>12616</v>
      </c>
      <c r="B2721" s="20" t="s">
        <v>21911</v>
      </c>
      <c r="C2721" s="20" t="s">
        <v>21902</v>
      </c>
      <c r="D2721" s="20" t="s">
        <v>347</v>
      </c>
      <c r="E2721" s="20" t="s">
        <v>12618</v>
      </c>
      <c r="F2721" s="20" t="s">
        <v>923</v>
      </c>
      <c r="G2721" s="20" t="s">
        <v>297</v>
      </c>
      <c r="H2721" s="20" t="s">
        <v>14730</v>
      </c>
      <c r="I2721" s="20" t="s">
        <v>21912</v>
      </c>
      <c r="J2721" s="20" t="s">
        <v>102</v>
      </c>
      <c r="K2721" s="20" t="s">
        <v>14732</v>
      </c>
      <c r="L2721" s="20"/>
      <c r="M2721" s="20"/>
      <c r="N2721" s="20" t="s">
        <v>14698</v>
      </c>
      <c r="O2721" s="20" t="s">
        <v>14772</v>
      </c>
      <c r="P2721" s="20" t="s">
        <v>14787</v>
      </c>
      <c r="Q2721" s="20"/>
      <c r="R2721" s="20"/>
      <c r="S2721" s="20" t="s">
        <v>21904</v>
      </c>
      <c r="T2721" s="20" t="s">
        <v>16193</v>
      </c>
      <c r="U2721" s="20" t="s">
        <v>14914</v>
      </c>
      <c r="V2721" s="20" t="s">
        <v>16308</v>
      </c>
      <c r="W2721" s="20"/>
      <c r="X2721" s="20"/>
      <c r="Y2721" s="20" t="s">
        <v>69</v>
      </c>
      <c r="Z2721" s="20"/>
      <c r="AA2721" s="20" t="s">
        <v>21905</v>
      </c>
      <c r="AB2721" s="20" t="s">
        <v>68</v>
      </c>
      <c r="AC2721" s="20" t="s">
        <v>68</v>
      </c>
      <c r="AD2721" s="20" t="s">
        <v>68</v>
      </c>
      <c r="AE2721" s="20" t="s">
        <v>21906</v>
      </c>
      <c r="AF2721" s="20" t="s">
        <v>68</v>
      </c>
      <c r="AG2721" s="20" t="s">
        <v>21913</v>
      </c>
      <c r="AH2721" s="20"/>
      <c r="AI2721" s="20" t="s">
        <v>21908</v>
      </c>
      <c r="AJ2721" s="20" t="s">
        <v>14238</v>
      </c>
      <c r="AK2721" s="20" t="s">
        <v>14238</v>
      </c>
      <c r="AL2721" s="20"/>
      <c r="AM2721" s="20"/>
      <c r="AN2721" s="20" t="s">
        <v>105</v>
      </c>
      <c r="AO2721" s="20"/>
    </row>
    <row r="2722" spans="1:41" x14ac:dyDescent="0.2">
      <c r="A2722" s="20" t="s">
        <v>12616</v>
      </c>
      <c r="B2722" s="20" t="s">
        <v>21911</v>
      </c>
      <c r="C2722" s="20" t="s">
        <v>21902</v>
      </c>
      <c r="D2722" s="20" t="s">
        <v>347</v>
      </c>
      <c r="E2722" s="20" t="s">
        <v>12618</v>
      </c>
      <c r="F2722" s="20" t="s">
        <v>923</v>
      </c>
      <c r="G2722" s="20" t="s">
        <v>297</v>
      </c>
      <c r="H2722" s="20" t="s">
        <v>14730</v>
      </c>
      <c r="I2722" s="20" t="s">
        <v>21912</v>
      </c>
      <c r="J2722" s="20" t="s">
        <v>102</v>
      </c>
      <c r="K2722" s="20" t="s">
        <v>14732</v>
      </c>
      <c r="L2722" s="20"/>
      <c r="M2722" s="20"/>
      <c r="N2722" s="20" t="s">
        <v>14742</v>
      </c>
      <c r="O2722" s="20" t="s">
        <v>14772</v>
      </c>
      <c r="P2722" s="20" t="s">
        <v>14787</v>
      </c>
      <c r="Q2722" s="20"/>
      <c r="R2722" s="20"/>
      <c r="S2722" s="20" t="s">
        <v>21904</v>
      </c>
      <c r="T2722" s="20" t="s">
        <v>16193</v>
      </c>
      <c r="U2722" s="20" t="s">
        <v>14914</v>
      </c>
      <c r="V2722" s="20" t="s">
        <v>14777</v>
      </c>
      <c r="W2722" s="20"/>
      <c r="X2722" s="20"/>
      <c r="Y2722" s="20" t="s">
        <v>69</v>
      </c>
      <c r="Z2722" s="20"/>
      <c r="AA2722" s="20" t="s">
        <v>21905</v>
      </c>
      <c r="AB2722" s="20" t="s">
        <v>68</v>
      </c>
      <c r="AC2722" s="20" t="s">
        <v>68</v>
      </c>
      <c r="AD2722" s="20" t="s">
        <v>68</v>
      </c>
      <c r="AE2722" s="20" t="s">
        <v>21906</v>
      </c>
      <c r="AF2722" s="20" t="s">
        <v>68</v>
      </c>
      <c r="AG2722" s="20" t="s">
        <v>21914</v>
      </c>
      <c r="AH2722" s="20"/>
      <c r="AI2722" s="20" t="s">
        <v>21908</v>
      </c>
      <c r="AJ2722" s="20" t="s">
        <v>14238</v>
      </c>
      <c r="AK2722" s="20" t="s">
        <v>14238</v>
      </c>
      <c r="AL2722" s="20"/>
      <c r="AM2722" s="20"/>
      <c r="AN2722" s="20" t="s">
        <v>105</v>
      </c>
      <c r="AO2722" s="20"/>
    </row>
    <row r="2723" spans="1:41" x14ac:dyDescent="0.2">
      <c r="A2723" s="20" t="s">
        <v>12616</v>
      </c>
      <c r="B2723" s="20" t="s">
        <v>21911</v>
      </c>
      <c r="C2723" s="20" t="s">
        <v>21902</v>
      </c>
      <c r="D2723" s="20" t="s">
        <v>347</v>
      </c>
      <c r="E2723" s="20" t="s">
        <v>12618</v>
      </c>
      <c r="F2723" s="20" t="s">
        <v>923</v>
      </c>
      <c r="G2723" s="20" t="s">
        <v>297</v>
      </c>
      <c r="H2723" s="20" t="s">
        <v>14730</v>
      </c>
      <c r="I2723" s="20" t="s">
        <v>21912</v>
      </c>
      <c r="J2723" s="20" t="s">
        <v>102</v>
      </c>
      <c r="K2723" s="20" t="s">
        <v>14732</v>
      </c>
      <c r="L2723" s="20"/>
      <c r="M2723" s="20"/>
      <c r="N2723" s="20" t="s">
        <v>17905</v>
      </c>
      <c r="O2723" s="20" t="s">
        <v>14772</v>
      </c>
      <c r="P2723" s="20" t="s">
        <v>14787</v>
      </c>
      <c r="Q2723" s="20"/>
      <c r="R2723" s="20"/>
      <c r="S2723" s="20" t="s">
        <v>21904</v>
      </c>
      <c r="T2723" s="20" t="s">
        <v>16193</v>
      </c>
      <c r="U2723" s="20" t="s">
        <v>14914</v>
      </c>
      <c r="V2723" s="20" t="s">
        <v>14777</v>
      </c>
      <c r="W2723" s="20"/>
      <c r="X2723" s="20"/>
      <c r="Y2723" s="20" t="s">
        <v>69</v>
      </c>
      <c r="Z2723" s="20"/>
      <c r="AA2723" s="20" t="s">
        <v>21905</v>
      </c>
      <c r="AB2723" s="20" t="s">
        <v>68</v>
      </c>
      <c r="AC2723" s="20" t="s">
        <v>68</v>
      </c>
      <c r="AD2723" s="20" t="s">
        <v>68</v>
      </c>
      <c r="AE2723" s="20" t="s">
        <v>21906</v>
      </c>
      <c r="AF2723" s="20" t="s">
        <v>68</v>
      </c>
      <c r="AG2723" s="20" t="s">
        <v>21915</v>
      </c>
      <c r="AH2723" s="20"/>
      <c r="AI2723" s="20" t="s">
        <v>21908</v>
      </c>
      <c r="AJ2723" s="20" t="s">
        <v>14238</v>
      </c>
      <c r="AK2723" s="20" t="s">
        <v>14238</v>
      </c>
      <c r="AL2723" s="20"/>
      <c r="AM2723" s="20"/>
      <c r="AN2723" s="20" t="s">
        <v>105</v>
      </c>
      <c r="AO2723" s="20"/>
    </row>
    <row r="2724" spans="1:41" x14ac:dyDescent="0.2">
      <c r="A2724" s="20" t="s">
        <v>12616</v>
      </c>
      <c r="B2724" s="20" t="s">
        <v>21916</v>
      </c>
      <c r="C2724" s="20" t="s">
        <v>21902</v>
      </c>
      <c r="D2724" s="20" t="s">
        <v>347</v>
      </c>
      <c r="E2724" s="20" t="s">
        <v>12618</v>
      </c>
      <c r="F2724" s="20" t="s">
        <v>923</v>
      </c>
      <c r="G2724" s="20" t="s">
        <v>297</v>
      </c>
      <c r="H2724" s="20" t="s">
        <v>14730</v>
      </c>
      <c r="I2724" s="20" t="s">
        <v>21917</v>
      </c>
      <c r="J2724" s="20" t="s">
        <v>102</v>
      </c>
      <c r="K2724" s="20" t="s">
        <v>14732</v>
      </c>
      <c r="L2724" s="20"/>
      <c r="M2724" s="20"/>
      <c r="N2724" s="20" t="s">
        <v>14698</v>
      </c>
      <c r="O2724" s="20" t="s">
        <v>14772</v>
      </c>
      <c r="P2724" s="20" t="s">
        <v>14787</v>
      </c>
      <c r="Q2724" s="20"/>
      <c r="R2724" s="20"/>
      <c r="S2724" s="20" t="s">
        <v>21904</v>
      </c>
      <c r="T2724" s="20" t="s">
        <v>16193</v>
      </c>
      <c r="U2724" s="20" t="s">
        <v>17003</v>
      </c>
      <c r="V2724" s="20" t="s">
        <v>15886</v>
      </c>
      <c r="W2724" s="20"/>
      <c r="X2724" s="20"/>
      <c r="Y2724" s="20" t="s">
        <v>69</v>
      </c>
      <c r="Z2724" s="20"/>
      <c r="AA2724" s="20" t="s">
        <v>21905</v>
      </c>
      <c r="AB2724" s="20" t="s">
        <v>68</v>
      </c>
      <c r="AC2724" s="20" t="s">
        <v>68</v>
      </c>
      <c r="AD2724" s="20" t="s">
        <v>68</v>
      </c>
      <c r="AE2724" s="20" t="s">
        <v>21906</v>
      </c>
      <c r="AF2724" s="20" t="s">
        <v>68</v>
      </c>
      <c r="AG2724" s="20" t="s">
        <v>21918</v>
      </c>
      <c r="AH2724" s="20"/>
      <c r="AI2724" s="20" t="s">
        <v>21908</v>
      </c>
      <c r="AJ2724" s="20" t="s">
        <v>14238</v>
      </c>
      <c r="AK2724" s="20" t="s">
        <v>14238</v>
      </c>
      <c r="AL2724" s="20"/>
      <c r="AM2724" s="20"/>
      <c r="AN2724" s="20" t="s">
        <v>105</v>
      </c>
      <c r="AO2724" s="20"/>
    </row>
    <row r="2725" spans="1:41" x14ac:dyDescent="0.2">
      <c r="A2725" s="20" t="s">
        <v>12616</v>
      </c>
      <c r="B2725" s="20" t="s">
        <v>21916</v>
      </c>
      <c r="C2725" s="20" t="s">
        <v>21902</v>
      </c>
      <c r="D2725" s="20" t="s">
        <v>347</v>
      </c>
      <c r="E2725" s="20" t="s">
        <v>12618</v>
      </c>
      <c r="F2725" s="20" t="s">
        <v>923</v>
      </c>
      <c r="G2725" s="20" t="s">
        <v>297</v>
      </c>
      <c r="H2725" s="20" t="s">
        <v>14730</v>
      </c>
      <c r="I2725" s="20" t="s">
        <v>21917</v>
      </c>
      <c r="J2725" s="20" t="s">
        <v>102</v>
      </c>
      <c r="K2725" s="20" t="s">
        <v>14732</v>
      </c>
      <c r="L2725" s="20"/>
      <c r="M2725" s="20"/>
      <c r="N2725" s="20" t="s">
        <v>14742</v>
      </c>
      <c r="O2725" s="20" t="s">
        <v>14772</v>
      </c>
      <c r="P2725" s="20" t="s">
        <v>14787</v>
      </c>
      <c r="Q2725" s="20"/>
      <c r="R2725" s="20"/>
      <c r="S2725" s="20" t="s">
        <v>21904</v>
      </c>
      <c r="T2725" s="20" t="s">
        <v>16193</v>
      </c>
      <c r="U2725" s="20" t="s">
        <v>14815</v>
      </c>
      <c r="V2725" s="20" t="s">
        <v>16594</v>
      </c>
      <c r="W2725" s="20"/>
      <c r="X2725" s="20"/>
      <c r="Y2725" s="20" t="s">
        <v>69</v>
      </c>
      <c r="Z2725" s="20"/>
      <c r="AA2725" s="20" t="s">
        <v>21905</v>
      </c>
      <c r="AB2725" s="20" t="s">
        <v>68</v>
      </c>
      <c r="AC2725" s="20" t="s">
        <v>68</v>
      </c>
      <c r="AD2725" s="20" t="s">
        <v>68</v>
      </c>
      <c r="AE2725" s="20" t="s">
        <v>21906</v>
      </c>
      <c r="AF2725" s="20" t="s">
        <v>68</v>
      </c>
      <c r="AG2725" s="20" t="s">
        <v>21919</v>
      </c>
      <c r="AH2725" s="20"/>
      <c r="AI2725" s="20" t="s">
        <v>21908</v>
      </c>
      <c r="AJ2725" s="20" t="s">
        <v>14238</v>
      </c>
      <c r="AK2725" s="20" t="s">
        <v>14238</v>
      </c>
      <c r="AL2725" s="20"/>
      <c r="AM2725" s="20"/>
      <c r="AN2725" s="20" t="s">
        <v>105</v>
      </c>
      <c r="AO2725" s="20"/>
    </row>
    <row r="2726" spans="1:41" x14ac:dyDescent="0.2">
      <c r="A2726" s="20" t="s">
        <v>12616</v>
      </c>
      <c r="B2726" s="20" t="s">
        <v>21916</v>
      </c>
      <c r="C2726" s="20" t="s">
        <v>21902</v>
      </c>
      <c r="D2726" s="20" t="s">
        <v>347</v>
      </c>
      <c r="E2726" s="20" t="s">
        <v>12618</v>
      </c>
      <c r="F2726" s="20" t="s">
        <v>923</v>
      </c>
      <c r="G2726" s="20" t="s">
        <v>297</v>
      </c>
      <c r="H2726" s="20" t="s">
        <v>14730</v>
      </c>
      <c r="I2726" s="20" t="s">
        <v>21917</v>
      </c>
      <c r="J2726" s="20" t="s">
        <v>102</v>
      </c>
      <c r="K2726" s="20" t="s">
        <v>14732</v>
      </c>
      <c r="L2726" s="20"/>
      <c r="M2726" s="20"/>
      <c r="N2726" s="20" t="s">
        <v>17905</v>
      </c>
      <c r="O2726" s="20" t="s">
        <v>14772</v>
      </c>
      <c r="P2726" s="20" t="s">
        <v>14787</v>
      </c>
      <c r="Q2726" s="20"/>
      <c r="R2726" s="20"/>
      <c r="S2726" s="20" t="s">
        <v>21904</v>
      </c>
      <c r="T2726" s="20" t="s">
        <v>16193</v>
      </c>
      <c r="U2726" s="20" t="s">
        <v>15556</v>
      </c>
      <c r="V2726" s="20" t="s">
        <v>16582</v>
      </c>
      <c r="W2726" s="20"/>
      <c r="X2726" s="20"/>
      <c r="Y2726" s="20" t="s">
        <v>69</v>
      </c>
      <c r="Z2726" s="20"/>
      <c r="AA2726" s="20" t="s">
        <v>21905</v>
      </c>
      <c r="AB2726" s="20" t="s">
        <v>68</v>
      </c>
      <c r="AC2726" s="20" t="s">
        <v>68</v>
      </c>
      <c r="AD2726" s="20" t="s">
        <v>68</v>
      </c>
      <c r="AE2726" s="20" t="s">
        <v>21906</v>
      </c>
      <c r="AF2726" s="20" t="s">
        <v>68</v>
      </c>
      <c r="AG2726" s="20" t="s">
        <v>21920</v>
      </c>
      <c r="AH2726" s="20"/>
      <c r="AI2726" s="20" t="s">
        <v>21908</v>
      </c>
      <c r="AJ2726" s="20" t="s">
        <v>14238</v>
      </c>
      <c r="AK2726" s="20" t="s">
        <v>14238</v>
      </c>
      <c r="AL2726" s="20"/>
      <c r="AM2726" s="20"/>
      <c r="AN2726" s="20" t="s">
        <v>105</v>
      </c>
      <c r="AO2726" s="20"/>
    </row>
    <row r="2727" spans="1:41" x14ac:dyDescent="0.2">
      <c r="A2727" s="20" t="s">
        <v>12644</v>
      </c>
      <c r="B2727" s="20" t="s">
        <v>21921</v>
      </c>
      <c r="C2727" s="20" t="s">
        <v>21648</v>
      </c>
      <c r="D2727" s="20" t="s">
        <v>354</v>
      </c>
      <c r="E2727" s="20" t="s">
        <v>12646</v>
      </c>
      <c r="F2727" s="20" t="s">
        <v>491</v>
      </c>
      <c r="G2727" s="20" t="s">
        <v>21922</v>
      </c>
      <c r="H2727" s="20" t="s">
        <v>15216</v>
      </c>
      <c r="I2727" s="20" t="s">
        <v>21923</v>
      </c>
      <c r="J2727" s="20" t="s">
        <v>101</v>
      </c>
      <c r="K2727" s="20" t="s">
        <v>14696</v>
      </c>
      <c r="L2727" s="20" t="s">
        <v>21924</v>
      </c>
      <c r="M2727" s="20"/>
      <c r="N2727" s="20" t="s">
        <v>14742</v>
      </c>
      <c r="O2727" s="20" t="s">
        <v>14772</v>
      </c>
      <c r="P2727" s="20" t="s">
        <v>14700</v>
      </c>
      <c r="Q2727" s="20"/>
      <c r="R2727" s="20"/>
      <c r="S2727" s="20" t="s">
        <v>21925</v>
      </c>
      <c r="T2727" s="20" t="s">
        <v>14709</v>
      </c>
      <c r="U2727" s="20" t="s">
        <v>21926</v>
      </c>
      <c r="V2727" s="20" t="s">
        <v>21927</v>
      </c>
      <c r="W2727" s="20"/>
      <c r="X2727" s="20"/>
      <c r="Y2727" s="20" t="s">
        <v>68</v>
      </c>
      <c r="Z2727" s="20" t="s">
        <v>21928</v>
      </c>
      <c r="AA2727" s="20" t="s">
        <v>21929</v>
      </c>
      <c r="AB2727" s="20" t="s">
        <v>69</v>
      </c>
      <c r="AC2727" s="20" t="s">
        <v>69</v>
      </c>
      <c r="AD2727" s="20" t="s">
        <v>69</v>
      </c>
      <c r="AE2727" s="20" t="s">
        <v>21930</v>
      </c>
      <c r="AF2727" s="20" t="s">
        <v>68</v>
      </c>
      <c r="AG2727" s="20" t="s">
        <v>21931</v>
      </c>
      <c r="AH2727" s="20"/>
      <c r="AI2727" s="20" t="s">
        <v>14887</v>
      </c>
      <c r="AJ2727" s="20" t="s">
        <v>14276</v>
      </c>
      <c r="AK2727" s="20" t="s">
        <v>14788</v>
      </c>
      <c r="AL2727" s="20"/>
      <c r="AM2727" s="20" t="s">
        <v>14910</v>
      </c>
      <c r="AN2727" s="20" t="s">
        <v>110</v>
      </c>
      <c r="AO2727" s="20"/>
    </row>
    <row r="2728" spans="1:41" x14ac:dyDescent="0.2">
      <c r="A2728" s="20" t="s">
        <v>12644</v>
      </c>
      <c r="B2728" s="20" t="s">
        <v>21921</v>
      </c>
      <c r="C2728" s="20" t="s">
        <v>21648</v>
      </c>
      <c r="D2728" s="20" t="s">
        <v>354</v>
      </c>
      <c r="E2728" s="20" t="s">
        <v>12646</v>
      </c>
      <c r="F2728" s="20" t="s">
        <v>491</v>
      </c>
      <c r="G2728" s="20" t="s">
        <v>21922</v>
      </c>
      <c r="H2728" s="20" t="s">
        <v>15216</v>
      </c>
      <c r="I2728" s="20" t="s">
        <v>21923</v>
      </c>
      <c r="J2728" s="20" t="s">
        <v>101</v>
      </c>
      <c r="K2728" s="20" t="s">
        <v>14696</v>
      </c>
      <c r="L2728" s="20" t="s">
        <v>21924</v>
      </c>
      <c r="M2728" s="20"/>
      <c r="N2728" s="20" t="s">
        <v>14742</v>
      </c>
      <c r="O2728" s="20" t="s">
        <v>14772</v>
      </c>
      <c r="P2728" s="20" t="s">
        <v>14700</v>
      </c>
      <c r="Q2728" s="20"/>
      <c r="R2728" s="20"/>
      <c r="S2728" s="20" t="s">
        <v>21925</v>
      </c>
      <c r="T2728" s="20" t="s">
        <v>14704</v>
      </c>
      <c r="U2728" s="20" t="s">
        <v>16070</v>
      </c>
      <c r="V2728" s="20" t="s">
        <v>15743</v>
      </c>
      <c r="W2728" s="20"/>
      <c r="X2728" s="20"/>
      <c r="Y2728" s="20" t="s">
        <v>69</v>
      </c>
      <c r="Z2728" s="20"/>
      <c r="AA2728" s="20" t="s">
        <v>21929</v>
      </c>
      <c r="AB2728" s="20" t="s">
        <v>69</v>
      </c>
      <c r="AC2728" s="20" t="s">
        <v>69</v>
      </c>
      <c r="AD2728" s="20" t="s">
        <v>69</v>
      </c>
      <c r="AE2728" s="20" t="s">
        <v>21930</v>
      </c>
      <c r="AF2728" s="20" t="s">
        <v>68</v>
      </c>
      <c r="AG2728" s="20" t="s">
        <v>21931</v>
      </c>
      <c r="AH2728" s="20"/>
      <c r="AI2728" s="20" t="s">
        <v>14887</v>
      </c>
      <c r="AJ2728" s="20" t="s">
        <v>14276</v>
      </c>
      <c r="AK2728" s="20" t="s">
        <v>14788</v>
      </c>
      <c r="AL2728" s="20"/>
      <c r="AM2728" s="20" t="s">
        <v>14910</v>
      </c>
      <c r="AN2728" s="20" t="s">
        <v>105</v>
      </c>
      <c r="AO2728" s="20"/>
    </row>
    <row r="2729" spans="1:41" x14ac:dyDescent="0.2">
      <c r="A2729" s="20" t="s">
        <v>12644</v>
      </c>
      <c r="B2729" s="20" t="s">
        <v>21921</v>
      </c>
      <c r="C2729" s="20" t="s">
        <v>21648</v>
      </c>
      <c r="D2729" s="20" t="s">
        <v>354</v>
      </c>
      <c r="E2729" s="20" t="s">
        <v>12646</v>
      </c>
      <c r="F2729" s="20" t="s">
        <v>491</v>
      </c>
      <c r="G2729" s="20" t="s">
        <v>21922</v>
      </c>
      <c r="H2729" s="20" t="s">
        <v>15216</v>
      </c>
      <c r="I2729" s="20" t="s">
        <v>21923</v>
      </c>
      <c r="J2729" s="20" t="s">
        <v>101</v>
      </c>
      <c r="K2729" s="20" t="s">
        <v>14696</v>
      </c>
      <c r="L2729" s="20" t="s">
        <v>21924</v>
      </c>
      <c r="M2729" s="20"/>
      <c r="N2729" s="20" t="s">
        <v>14698</v>
      </c>
      <c r="O2729" s="20" t="s">
        <v>14772</v>
      </c>
      <c r="P2729" s="20" t="s">
        <v>14700</v>
      </c>
      <c r="Q2729" s="20"/>
      <c r="R2729" s="20"/>
      <c r="S2729" s="20" t="s">
        <v>21925</v>
      </c>
      <c r="T2729" s="20" t="s">
        <v>14709</v>
      </c>
      <c r="U2729" s="20" t="s">
        <v>16873</v>
      </c>
      <c r="V2729" s="20" t="s">
        <v>21357</v>
      </c>
      <c r="W2729" s="20"/>
      <c r="X2729" s="20"/>
      <c r="Y2729" s="20" t="s">
        <v>68</v>
      </c>
      <c r="Z2729" s="20" t="s">
        <v>21932</v>
      </c>
      <c r="AA2729" s="20" t="s">
        <v>21933</v>
      </c>
      <c r="AB2729" s="20" t="s">
        <v>68</v>
      </c>
      <c r="AC2729" s="20" t="s">
        <v>69</v>
      </c>
      <c r="AD2729" s="20" t="s">
        <v>69</v>
      </c>
      <c r="AE2729" s="20" t="s">
        <v>21930</v>
      </c>
      <c r="AF2729" s="20" t="s">
        <v>68</v>
      </c>
      <c r="AG2729" s="20" t="s">
        <v>21934</v>
      </c>
      <c r="AH2729" s="20"/>
      <c r="AI2729" s="20" t="s">
        <v>14887</v>
      </c>
      <c r="AJ2729" s="20" t="s">
        <v>14276</v>
      </c>
      <c r="AK2729" s="20" t="s">
        <v>14788</v>
      </c>
      <c r="AL2729" s="20"/>
      <c r="AM2729" s="20" t="s">
        <v>14910</v>
      </c>
      <c r="AN2729" s="20" t="s">
        <v>110</v>
      </c>
      <c r="AO2729" s="20"/>
    </row>
    <row r="2730" spans="1:41" x14ac:dyDescent="0.2">
      <c r="A2730" s="20" t="s">
        <v>12644</v>
      </c>
      <c r="B2730" s="20" t="s">
        <v>21921</v>
      </c>
      <c r="C2730" s="20" t="s">
        <v>21648</v>
      </c>
      <c r="D2730" s="20" t="s">
        <v>354</v>
      </c>
      <c r="E2730" s="20" t="s">
        <v>12646</v>
      </c>
      <c r="F2730" s="20" t="s">
        <v>491</v>
      </c>
      <c r="G2730" s="20" t="s">
        <v>21922</v>
      </c>
      <c r="H2730" s="20" t="s">
        <v>15216</v>
      </c>
      <c r="I2730" s="20" t="s">
        <v>21923</v>
      </c>
      <c r="J2730" s="20" t="s">
        <v>101</v>
      </c>
      <c r="K2730" s="20" t="s">
        <v>14696</v>
      </c>
      <c r="L2730" s="20" t="s">
        <v>21924</v>
      </c>
      <c r="M2730" s="20"/>
      <c r="N2730" s="20" t="s">
        <v>14698</v>
      </c>
      <c r="O2730" s="20" t="s">
        <v>14772</v>
      </c>
      <c r="P2730" s="20" t="s">
        <v>14700</v>
      </c>
      <c r="Q2730" s="20"/>
      <c r="R2730" s="20"/>
      <c r="S2730" s="20" t="s">
        <v>21925</v>
      </c>
      <c r="T2730" s="20" t="s">
        <v>14704</v>
      </c>
      <c r="U2730" s="20" t="s">
        <v>16812</v>
      </c>
      <c r="V2730" s="20" t="s">
        <v>16085</v>
      </c>
      <c r="W2730" s="20"/>
      <c r="X2730" s="20"/>
      <c r="Y2730" s="20" t="s">
        <v>69</v>
      </c>
      <c r="Z2730" s="20"/>
      <c r="AA2730" s="20" t="s">
        <v>21933</v>
      </c>
      <c r="AB2730" s="20" t="s">
        <v>68</v>
      </c>
      <c r="AC2730" s="20" t="s">
        <v>69</v>
      </c>
      <c r="AD2730" s="20" t="s">
        <v>69</v>
      </c>
      <c r="AE2730" s="20" t="s">
        <v>21930</v>
      </c>
      <c r="AF2730" s="20" t="s">
        <v>68</v>
      </c>
      <c r="AG2730" s="20" t="s">
        <v>21934</v>
      </c>
      <c r="AH2730" s="20"/>
      <c r="AI2730" s="20" t="s">
        <v>14887</v>
      </c>
      <c r="AJ2730" s="20" t="s">
        <v>14276</v>
      </c>
      <c r="AK2730" s="20" t="s">
        <v>14788</v>
      </c>
      <c r="AL2730" s="20"/>
      <c r="AM2730" s="20" t="s">
        <v>14910</v>
      </c>
      <c r="AN2730" s="20" t="s">
        <v>105</v>
      </c>
      <c r="AO2730" s="20"/>
    </row>
    <row r="2731" spans="1:41" x14ac:dyDescent="0.2">
      <c r="A2731" s="20" t="s">
        <v>12644</v>
      </c>
      <c r="B2731" s="20" t="s">
        <v>21921</v>
      </c>
      <c r="C2731" s="20" t="s">
        <v>21648</v>
      </c>
      <c r="D2731" s="20" t="s">
        <v>354</v>
      </c>
      <c r="E2731" s="20" t="s">
        <v>12646</v>
      </c>
      <c r="F2731" s="20" t="s">
        <v>491</v>
      </c>
      <c r="G2731" s="20" t="s">
        <v>21922</v>
      </c>
      <c r="H2731" s="20" t="s">
        <v>15216</v>
      </c>
      <c r="I2731" s="20" t="s">
        <v>21923</v>
      </c>
      <c r="J2731" s="20" t="s">
        <v>101</v>
      </c>
      <c r="K2731" s="20" t="s">
        <v>14696</v>
      </c>
      <c r="L2731" s="20" t="s">
        <v>21924</v>
      </c>
      <c r="M2731" s="20"/>
      <c r="N2731" s="20" t="s">
        <v>14746</v>
      </c>
      <c r="O2731" s="20" t="s">
        <v>14772</v>
      </c>
      <c r="P2731" s="20" t="s">
        <v>14700</v>
      </c>
      <c r="Q2731" s="20"/>
      <c r="R2731" s="20"/>
      <c r="S2731" s="20" t="s">
        <v>21925</v>
      </c>
      <c r="T2731" s="20" t="s">
        <v>14709</v>
      </c>
      <c r="U2731" s="20" t="s">
        <v>16841</v>
      </c>
      <c r="V2731" s="20" t="s">
        <v>17180</v>
      </c>
      <c r="W2731" s="20"/>
      <c r="X2731" s="20"/>
      <c r="Y2731" s="20" t="s">
        <v>69</v>
      </c>
      <c r="Z2731" s="20"/>
      <c r="AA2731" s="20" t="s">
        <v>21933</v>
      </c>
      <c r="AB2731" s="20" t="s">
        <v>68</v>
      </c>
      <c r="AC2731" s="20" t="s">
        <v>69</v>
      </c>
      <c r="AD2731" s="20" t="s">
        <v>69</v>
      </c>
      <c r="AE2731" s="20" t="s">
        <v>21930</v>
      </c>
      <c r="AF2731" s="20" t="s">
        <v>68</v>
      </c>
      <c r="AG2731" s="20" t="s">
        <v>21935</v>
      </c>
      <c r="AH2731" s="20"/>
      <c r="AI2731" s="20" t="s">
        <v>14887</v>
      </c>
      <c r="AJ2731" s="20" t="s">
        <v>14276</v>
      </c>
      <c r="AK2731" s="20" t="s">
        <v>14788</v>
      </c>
      <c r="AL2731" s="20"/>
      <c r="AM2731" s="20" t="s">
        <v>14910</v>
      </c>
      <c r="AN2731" s="20" t="s">
        <v>105</v>
      </c>
      <c r="AO2731" s="20"/>
    </row>
    <row r="2732" spans="1:41" x14ac:dyDescent="0.2">
      <c r="A2732" s="20" t="s">
        <v>12644</v>
      </c>
      <c r="B2732" s="20" t="s">
        <v>21921</v>
      </c>
      <c r="C2732" s="20" t="s">
        <v>21648</v>
      </c>
      <c r="D2732" s="20" t="s">
        <v>354</v>
      </c>
      <c r="E2732" s="20" t="s">
        <v>12646</v>
      </c>
      <c r="F2732" s="20" t="s">
        <v>491</v>
      </c>
      <c r="G2732" s="20" t="s">
        <v>21922</v>
      </c>
      <c r="H2732" s="20" t="s">
        <v>15216</v>
      </c>
      <c r="I2732" s="20" t="s">
        <v>21923</v>
      </c>
      <c r="J2732" s="20" t="s">
        <v>101</v>
      </c>
      <c r="K2732" s="20" t="s">
        <v>14696</v>
      </c>
      <c r="L2732" s="20" t="s">
        <v>21924</v>
      </c>
      <c r="M2732" s="20"/>
      <c r="N2732" s="20" t="s">
        <v>14746</v>
      </c>
      <c r="O2732" s="20" t="s">
        <v>14772</v>
      </c>
      <c r="P2732" s="20" t="s">
        <v>14700</v>
      </c>
      <c r="Q2732" s="20"/>
      <c r="R2732" s="20"/>
      <c r="S2732" s="20" t="s">
        <v>21925</v>
      </c>
      <c r="T2732" s="20" t="s">
        <v>14704</v>
      </c>
      <c r="U2732" s="20" t="s">
        <v>19438</v>
      </c>
      <c r="V2732" s="20" t="s">
        <v>20385</v>
      </c>
      <c r="W2732" s="20"/>
      <c r="X2732" s="20"/>
      <c r="Y2732" s="20" t="s">
        <v>69</v>
      </c>
      <c r="Z2732" s="20"/>
      <c r="AA2732" s="20" t="s">
        <v>21933</v>
      </c>
      <c r="AB2732" s="20" t="s">
        <v>68</v>
      </c>
      <c r="AC2732" s="20" t="s">
        <v>69</v>
      </c>
      <c r="AD2732" s="20" t="s">
        <v>69</v>
      </c>
      <c r="AE2732" s="20" t="s">
        <v>21930</v>
      </c>
      <c r="AF2732" s="20" t="s">
        <v>68</v>
      </c>
      <c r="AG2732" s="20" t="s">
        <v>21935</v>
      </c>
      <c r="AH2732" s="20"/>
      <c r="AI2732" s="20" t="s">
        <v>14887</v>
      </c>
      <c r="AJ2732" s="20" t="s">
        <v>14276</v>
      </c>
      <c r="AK2732" s="20" t="s">
        <v>14788</v>
      </c>
      <c r="AL2732" s="20"/>
      <c r="AM2732" s="20" t="s">
        <v>14910</v>
      </c>
      <c r="AN2732" s="20" t="s">
        <v>105</v>
      </c>
      <c r="AO2732" s="20"/>
    </row>
    <row r="2733" spans="1:41" x14ac:dyDescent="0.2">
      <c r="A2733" s="20" t="s">
        <v>12644</v>
      </c>
      <c r="B2733" s="20" t="s">
        <v>21921</v>
      </c>
      <c r="C2733" s="20" t="s">
        <v>21648</v>
      </c>
      <c r="D2733" s="20" t="s">
        <v>354</v>
      </c>
      <c r="E2733" s="20" t="s">
        <v>12646</v>
      </c>
      <c r="F2733" s="20" t="s">
        <v>491</v>
      </c>
      <c r="G2733" s="20" t="s">
        <v>21922</v>
      </c>
      <c r="H2733" s="20" t="s">
        <v>15216</v>
      </c>
      <c r="I2733" s="20" t="s">
        <v>21923</v>
      </c>
      <c r="J2733" s="20" t="s">
        <v>101</v>
      </c>
      <c r="K2733" s="20" t="s">
        <v>14696</v>
      </c>
      <c r="L2733" s="20" t="s">
        <v>21924</v>
      </c>
      <c r="M2733" s="20"/>
      <c r="N2733" s="20" t="s">
        <v>15255</v>
      </c>
      <c r="O2733" s="20" t="s">
        <v>14772</v>
      </c>
      <c r="P2733" s="20" t="s">
        <v>14700</v>
      </c>
      <c r="Q2733" s="20"/>
      <c r="R2733" s="20"/>
      <c r="S2733" s="20" t="s">
        <v>21925</v>
      </c>
      <c r="T2733" s="20" t="s">
        <v>14709</v>
      </c>
      <c r="U2733" s="20" t="s">
        <v>21936</v>
      </c>
      <c r="V2733" s="20" t="s">
        <v>16109</v>
      </c>
      <c r="W2733" s="20"/>
      <c r="X2733" s="20"/>
      <c r="Y2733" s="20" t="s">
        <v>69</v>
      </c>
      <c r="Z2733" s="20"/>
      <c r="AA2733" s="20" t="s">
        <v>21933</v>
      </c>
      <c r="AB2733" s="20" t="s">
        <v>68</v>
      </c>
      <c r="AC2733" s="20" t="s">
        <v>69</v>
      </c>
      <c r="AD2733" s="20" t="s">
        <v>69</v>
      </c>
      <c r="AE2733" s="20" t="s">
        <v>21930</v>
      </c>
      <c r="AF2733" s="20" t="s">
        <v>68</v>
      </c>
      <c r="AG2733" s="20" t="s">
        <v>21937</v>
      </c>
      <c r="AH2733" s="20"/>
      <c r="AI2733" s="20" t="s">
        <v>14887</v>
      </c>
      <c r="AJ2733" s="20" t="s">
        <v>14276</v>
      </c>
      <c r="AK2733" s="20" t="s">
        <v>14788</v>
      </c>
      <c r="AL2733" s="20"/>
      <c r="AM2733" s="20" t="s">
        <v>14910</v>
      </c>
      <c r="AN2733" s="20" t="s">
        <v>105</v>
      </c>
      <c r="AO2733" s="20"/>
    </row>
    <row r="2734" spans="1:41" x14ac:dyDescent="0.2">
      <c r="A2734" s="20" t="s">
        <v>12644</v>
      </c>
      <c r="B2734" s="20" t="s">
        <v>21921</v>
      </c>
      <c r="C2734" s="20" t="s">
        <v>21648</v>
      </c>
      <c r="D2734" s="20" t="s">
        <v>354</v>
      </c>
      <c r="E2734" s="20" t="s">
        <v>12646</v>
      </c>
      <c r="F2734" s="20" t="s">
        <v>491</v>
      </c>
      <c r="G2734" s="20" t="s">
        <v>21922</v>
      </c>
      <c r="H2734" s="20" t="s">
        <v>15216</v>
      </c>
      <c r="I2734" s="20" t="s">
        <v>21923</v>
      </c>
      <c r="J2734" s="20" t="s">
        <v>101</v>
      </c>
      <c r="K2734" s="20" t="s">
        <v>14696</v>
      </c>
      <c r="L2734" s="20" t="s">
        <v>21924</v>
      </c>
      <c r="M2734" s="20"/>
      <c r="N2734" s="20" t="s">
        <v>15255</v>
      </c>
      <c r="O2734" s="20" t="s">
        <v>14772</v>
      </c>
      <c r="P2734" s="20" t="s">
        <v>14700</v>
      </c>
      <c r="Q2734" s="20"/>
      <c r="R2734" s="20"/>
      <c r="S2734" s="20" t="s">
        <v>21925</v>
      </c>
      <c r="T2734" s="20" t="s">
        <v>14704</v>
      </c>
      <c r="U2734" s="20" t="s">
        <v>16522</v>
      </c>
      <c r="V2734" s="20" t="s">
        <v>18374</v>
      </c>
      <c r="W2734" s="20"/>
      <c r="X2734" s="20"/>
      <c r="Y2734" s="20" t="s">
        <v>69</v>
      </c>
      <c r="Z2734" s="20"/>
      <c r="AA2734" s="20" t="s">
        <v>21933</v>
      </c>
      <c r="AB2734" s="20" t="s">
        <v>68</v>
      </c>
      <c r="AC2734" s="20" t="s">
        <v>69</v>
      </c>
      <c r="AD2734" s="20" t="s">
        <v>69</v>
      </c>
      <c r="AE2734" s="20" t="s">
        <v>21930</v>
      </c>
      <c r="AF2734" s="20" t="s">
        <v>68</v>
      </c>
      <c r="AG2734" s="20" t="s">
        <v>21937</v>
      </c>
      <c r="AH2734" s="20"/>
      <c r="AI2734" s="20" t="s">
        <v>14887</v>
      </c>
      <c r="AJ2734" s="20" t="s">
        <v>14276</v>
      </c>
      <c r="AK2734" s="20" t="s">
        <v>14788</v>
      </c>
      <c r="AL2734" s="20"/>
      <c r="AM2734" s="20" t="s">
        <v>14910</v>
      </c>
      <c r="AN2734" s="20" t="s">
        <v>105</v>
      </c>
      <c r="AO2734" s="20"/>
    </row>
    <row r="2735" spans="1:41" x14ac:dyDescent="0.2">
      <c r="A2735" s="20" t="s">
        <v>12644</v>
      </c>
      <c r="B2735" s="20" t="s">
        <v>21921</v>
      </c>
      <c r="C2735" s="20" t="s">
        <v>21648</v>
      </c>
      <c r="D2735" s="20" t="s">
        <v>354</v>
      </c>
      <c r="E2735" s="20" t="s">
        <v>12646</v>
      </c>
      <c r="F2735" s="20" t="s">
        <v>491</v>
      </c>
      <c r="G2735" s="20" t="s">
        <v>21922</v>
      </c>
      <c r="H2735" s="20" t="s">
        <v>15216</v>
      </c>
      <c r="I2735" s="20" t="s">
        <v>21923</v>
      </c>
      <c r="J2735" s="20" t="s">
        <v>101</v>
      </c>
      <c r="K2735" s="20" t="s">
        <v>14696</v>
      </c>
      <c r="L2735" s="20" t="s">
        <v>21924</v>
      </c>
      <c r="M2735" s="20"/>
      <c r="N2735" s="20" t="s">
        <v>15258</v>
      </c>
      <c r="O2735" s="20" t="s">
        <v>14772</v>
      </c>
      <c r="P2735" s="20" t="s">
        <v>14700</v>
      </c>
      <c r="Q2735" s="20"/>
      <c r="R2735" s="20"/>
      <c r="S2735" s="20" t="s">
        <v>21925</v>
      </c>
      <c r="T2735" s="20" t="s">
        <v>14709</v>
      </c>
      <c r="U2735" s="20" t="s">
        <v>21938</v>
      </c>
      <c r="V2735" s="20" t="s">
        <v>19937</v>
      </c>
      <c r="W2735" s="20"/>
      <c r="X2735" s="20"/>
      <c r="Y2735" s="20" t="s">
        <v>69</v>
      </c>
      <c r="Z2735" s="20"/>
      <c r="AA2735" s="20" t="s">
        <v>21933</v>
      </c>
      <c r="AB2735" s="20" t="s">
        <v>68</v>
      </c>
      <c r="AC2735" s="20" t="s">
        <v>69</v>
      </c>
      <c r="AD2735" s="20" t="s">
        <v>69</v>
      </c>
      <c r="AE2735" s="20" t="s">
        <v>21930</v>
      </c>
      <c r="AF2735" s="20" t="s">
        <v>68</v>
      </c>
      <c r="AG2735" s="20" t="s">
        <v>21939</v>
      </c>
      <c r="AH2735" s="20"/>
      <c r="AI2735" s="20" t="s">
        <v>14887</v>
      </c>
      <c r="AJ2735" s="20" t="s">
        <v>14276</v>
      </c>
      <c r="AK2735" s="20" t="s">
        <v>14788</v>
      </c>
      <c r="AL2735" s="20"/>
      <c r="AM2735" s="20" t="s">
        <v>14910</v>
      </c>
      <c r="AN2735" s="20" t="s">
        <v>105</v>
      </c>
      <c r="AO2735" s="20"/>
    </row>
    <row r="2736" spans="1:41" x14ac:dyDescent="0.2">
      <c r="A2736" s="20" t="s">
        <v>12644</v>
      </c>
      <c r="B2736" s="20" t="s">
        <v>21921</v>
      </c>
      <c r="C2736" s="20" t="s">
        <v>21648</v>
      </c>
      <c r="D2736" s="20" t="s">
        <v>354</v>
      </c>
      <c r="E2736" s="20" t="s">
        <v>12646</v>
      </c>
      <c r="F2736" s="20" t="s">
        <v>491</v>
      </c>
      <c r="G2736" s="20" t="s">
        <v>21922</v>
      </c>
      <c r="H2736" s="20" t="s">
        <v>15216</v>
      </c>
      <c r="I2736" s="20" t="s">
        <v>21923</v>
      </c>
      <c r="J2736" s="20" t="s">
        <v>101</v>
      </c>
      <c r="K2736" s="20" t="s">
        <v>14696</v>
      </c>
      <c r="L2736" s="20" t="s">
        <v>21924</v>
      </c>
      <c r="M2736" s="20"/>
      <c r="N2736" s="20" t="s">
        <v>15258</v>
      </c>
      <c r="O2736" s="20" t="s">
        <v>14772</v>
      </c>
      <c r="P2736" s="20" t="s">
        <v>14700</v>
      </c>
      <c r="Q2736" s="20"/>
      <c r="R2736" s="20"/>
      <c r="S2736" s="20" t="s">
        <v>21925</v>
      </c>
      <c r="T2736" s="20" t="s">
        <v>14704</v>
      </c>
      <c r="U2736" s="20" t="s">
        <v>16860</v>
      </c>
      <c r="V2736" s="20" t="s">
        <v>21940</v>
      </c>
      <c r="W2736" s="20"/>
      <c r="X2736" s="20"/>
      <c r="Y2736" s="20" t="s">
        <v>69</v>
      </c>
      <c r="Z2736" s="20"/>
      <c r="AA2736" s="20" t="s">
        <v>21933</v>
      </c>
      <c r="AB2736" s="20" t="s">
        <v>68</v>
      </c>
      <c r="AC2736" s="20" t="s">
        <v>69</v>
      </c>
      <c r="AD2736" s="20" t="s">
        <v>69</v>
      </c>
      <c r="AE2736" s="20" t="s">
        <v>21930</v>
      </c>
      <c r="AF2736" s="20" t="s">
        <v>68</v>
      </c>
      <c r="AG2736" s="20" t="s">
        <v>21939</v>
      </c>
      <c r="AH2736" s="20"/>
      <c r="AI2736" s="20" t="s">
        <v>14887</v>
      </c>
      <c r="AJ2736" s="20" t="s">
        <v>14276</v>
      </c>
      <c r="AK2736" s="20" t="s">
        <v>14788</v>
      </c>
      <c r="AL2736" s="20"/>
      <c r="AM2736" s="20" t="s">
        <v>14910</v>
      </c>
      <c r="AN2736" s="20" t="s">
        <v>105</v>
      </c>
      <c r="AO2736" s="20"/>
    </row>
    <row r="2737" spans="1:41" x14ac:dyDescent="0.2">
      <c r="A2737" s="20" t="s">
        <v>12925</v>
      </c>
      <c r="B2737" s="20" t="s">
        <v>21941</v>
      </c>
      <c r="C2737" s="20" t="s">
        <v>21942</v>
      </c>
      <c r="D2737" s="20" t="s">
        <v>391</v>
      </c>
      <c r="E2737" s="20" t="s">
        <v>12927</v>
      </c>
      <c r="F2737" s="20" t="s">
        <v>491</v>
      </c>
      <c r="G2737" s="20" t="s">
        <v>21943</v>
      </c>
      <c r="H2737" s="20" t="s">
        <v>110</v>
      </c>
      <c r="I2737" s="20" t="s">
        <v>21944</v>
      </c>
      <c r="J2737" s="20" t="s">
        <v>101</v>
      </c>
      <c r="K2737" s="20" t="s">
        <v>14696</v>
      </c>
      <c r="L2737" s="20"/>
      <c r="M2737" s="20"/>
      <c r="N2737" s="20" t="s">
        <v>14698</v>
      </c>
      <c r="O2737" s="20" t="s">
        <v>14772</v>
      </c>
      <c r="P2737" s="20" t="s">
        <v>14700</v>
      </c>
      <c r="Q2737" s="20"/>
      <c r="R2737" s="20"/>
      <c r="S2737" s="20" t="s">
        <v>21945</v>
      </c>
      <c r="T2737" s="20" t="s">
        <v>14704</v>
      </c>
      <c r="U2737" s="20" t="s">
        <v>14815</v>
      </c>
      <c r="V2737" s="20" t="s">
        <v>15648</v>
      </c>
      <c r="W2737" s="20"/>
      <c r="X2737" s="20"/>
      <c r="Y2737" s="20" t="s">
        <v>69</v>
      </c>
      <c r="Z2737" s="20"/>
      <c r="AA2737" s="20" t="s">
        <v>14740</v>
      </c>
      <c r="AB2737" s="20" t="s">
        <v>69</v>
      </c>
      <c r="AC2737" s="20" t="s">
        <v>14884</v>
      </c>
      <c r="AD2737" s="20" t="s">
        <v>69</v>
      </c>
      <c r="AE2737" s="20" t="s">
        <v>21946</v>
      </c>
      <c r="AF2737" s="20" t="s">
        <v>68</v>
      </c>
      <c r="AG2737" s="20" t="s">
        <v>21947</v>
      </c>
      <c r="AH2737" s="20"/>
      <c r="AI2737" s="20" t="s">
        <v>14887</v>
      </c>
      <c r="AJ2737" s="20" t="s">
        <v>14276</v>
      </c>
      <c r="AK2737" s="20" t="s">
        <v>14276</v>
      </c>
      <c r="AL2737" s="20"/>
      <c r="AM2737" s="20" t="s">
        <v>14910</v>
      </c>
      <c r="AN2737" s="20" t="s">
        <v>105</v>
      </c>
      <c r="AO2737" s="20"/>
    </row>
    <row r="2738" spans="1:41" x14ac:dyDescent="0.2">
      <c r="A2738" s="20" t="s">
        <v>12925</v>
      </c>
      <c r="B2738" s="20" t="s">
        <v>21941</v>
      </c>
      <c r="C2738" s="20" t="s">
        <v>21942</v>
      </c>
      <c r="D2738" s="20" t="s">
        <v>391</v>
      </c>
      <c r="E2738" s="20" t="s">
        <v>12927</v>
      </c>
      <c r="F2738" s="20" t="s">
        <v>491</v>
      </c>
      <c r="G2738" s="20" t="s">
        <v>21943</v>
      </c>
      <c r="H2738" s="20" t="s">
        <v>110</v>
      </c>
      <c r="I2738" s="20" t="s">
        <v>21944</v>
      </c>
      <c r="J2738" s="20" t="s">
        <v>101</v>
      </c>
      <c r="K2738" s="20" t="s">
        <v>14696</v>
      </c>
      <c r="L2738" s="20"/>
      <c r="M2738" s="20"/>
      <c r="N2738" s="20" t="s">
        <v>14698</v>
      </c>
      <c r="O2738" s="20" t="s">
        <v>14772</v>
      </c>
      <c r="P2738" s="20" t="s">
        <v>14700</v>
      </c>
      <c r="Q2738" s="20"/>
      <c r="R2738" s="20"/>
      <c r="S2738" s="20" t="s">
        <v>21945</v>
      </c>
      <c r="T2738" s="20" t="s">
        <v>14709</v>
      </c>
      <c r="U2738" s="20" t="s">
        <v>21948</v>
      </c>
      <c r="V2738" s="20" t="s">
        <v>21949</v>
      </c>
      <c r="W2738" s="20"/>
      <c r="X2738" s="20"/>
      <c r="Y2738" s="20" t="s">
        <v>69</v>
      </c>
      <c r="Z2738" s="20"/>
      <c r="AA2738" s="20" t="s">
        <v>14740</v>
      </c>
      <c r="AB2738" s="20" t="s">
        <v>69</v>
      </c>
      <c r="AC2738" s="20" t="s">
        <v>14884</v>
      </c>
      <c r="AD2738" s="20" t="s">
        <v>69</v>
      </c>
      <c r="AE2738" s="20" t="s">
        <v>21946</v>
      </c>
      <c r="AF2738" s="20" t="s">
        <v>68</v>
      </c>
      <c r="AG2738" s="20" t="s">
        <v>21947</v>
      </c>
      <c r="AH2738" s="20"/>
      <c r="AI2738" s="20" t="s">
        <v>14887</v>
      </c>
      <c r="AJ2738" s="20" t="s">
        <v>14276</v>
      </c>
      <c r="AK2738" s="20" t="s">
        <v>14276</v>
      </c>
      <c r="AL2738" s="20"/>
      <c r="AM2738" s="20" t="s">
        <v>14910</v>
      </c>
      <c r="AN2738" s="20" t="s">
        <v>105</v>
      </c>
      <c r="AO2738" s="20"/>
    </row>
    <row r="2739" spans="1:41" x14ac:dyDescent="0.2">
      <c r="A2739" s="20" t="s">
        <v>12925</v>
      </c>
      <c r="B2739" s="20" t="s">
        <v>21941</v>
      </c>
      <c r="C2739" s="20" t="s">
        <v>21942</v>
      </c>
      <c r="D2739" s="20" t="s">
        <v>391</v>
      </c>
      <c r="E2739" s="20" t="s">
        <v>12927</v>
      </c>
      <c r="F2739" s="20" t="s">
        <v>491</v>
      </c>
      <c r="G2739" s="20" t="s">
        <v>21943</v>
      </c>
      <c r="H2739" s="20" t="s">
        <v>110</v>
      </c>
      <c r="I2739" s="20" t="s">
        <v>21944</v>
      </c>
      <c r="J2739" s="20" t="s">
        <v>101</v>
      </c>
      <c r="K2739" s="20" t="s">
        <v>14696</v>
      </c>
      <c r="L2739" s="20"/>
      <c r="M2739" s="20"/>
      <c r="N2739" s="20" t="s">
        <v>14889</v>
      </c>
      <c r="O2739" s="20" t="s">
        <v>14772</v>
      </c>
      <c r="P2739" s="20" t="s">
        <v>14700</v>
      </c>
      <c r="Q2739" s="20"/>
      <c r="R2739" s="20"/>
      <c r="S2739" s="20" t="s">
        <v>21945</v>
      </c>
      <c r="T2739" s="20" t="s">
        <v>14704</v>
      </c>
      <c r="U2739" s="20" t="s">
        <v>15473</v>
      </c>
      <c r="V2739" s="20" t="s">
        <v>15817</v>
      </c>
      <c r="W2739" s="20"/>
      <c r="X2739" s="20"/>
      <c r="Y2739" s="20" t="s">
        <v>69</v>
      </c>
      <c r="Z2739" s="20"/>
      <c r="AA2739" s="20" t="s">
        <v>14740</v>
      </c>
      <c r="AB2739" s="20" t="s">
        <v>69</v>
      </c>
      <c r="AC2739" s="20" t="s">
        <v>14884</v>
      </c>
      <c r="AD2739" s="20" t="s">
        <v>69</v>
      </c>
      <c r="AE2739" s="20" t="s">
        <v>21950</v>
      </c>
      <c r="AF2739" s="20" t="s">
        <v>68</v>
      </c>
      <c r="AG2739" s="20" t="s">
        <v>21947</v>
      </c>
      <c r="AH2739" s="20"/>
      <c r="AI2739" s="20" t="s">
        <v>14887</v>
      </c>
      <c r="AJ2739" s="20" t="s">
        <v>14276</v>
      </c>
      <c r="AK2739" s="20" t="s">
        <v>14276</v>
      </c>
      <c r="AL2739" s="20"/>
      <c r="AM2739" s="20" t="s">
        <v>14910</v>
      </c>
      <c r="AN2739" s="20" t="s">
        <v>105</v>
      </c>
      <c r="AO2739" s="20"/>
    </row>
    <row r="2740" spans="1:41" x14ac:dyDescent="0.2">
      <c r="A2740" s="20" t="s">
        <v>12925</v>
      </c>
      <c r="B2740" s="20" t="s">
        <v>21941</v>
      </c>
      <c r="C2740" s="20" t="s">
        <v>21942</v>
      </c>
      <c r="D2740" s="20" t="s">
        <v>391</v>
      </c>
      <c r="E2740" s="20" t="s">
        <v>12927</v>
      </c>
      <c r="F2740" s="20" t="s">
        <v>491</v>
      </c>
      <c r="G2740" s="20" t="s">
        <v>21943</v>
      </c>
      <c r="H2740" s="20" t="s">
        <v>110</v>
      </c>
      <c r="I2740" s="20" t="s">
        <v>21944</v>
      </c>
      <c r="J2740" s="20" t="s">
        <v>101</v>
      </c>
      <c r="K2740" s="20" t="s">
        <v>14696</v>
      </c>
      <c r="L2740" s="20"/>
      <c r="M2740" s="20"/>
      <c r="N2740" s="20" t="s">
        <v>14889</v>
      </c>
      <c r="O2740" s="20" t="s">
        <v>14772</v>
      </c>
      <c r="P2740" s="20" t="s">
        <v>14700</v>
      </c>
      <c r="Q2740" s="20"/>
      <c r="R2740" s="20"/>
      <c r="S2740" s="20" t="s">
        <v>21945</v>
      </c>
      <c r="T2740" s="20" t="s">
        <v>14709</v>
      </c>
      <c r="U2740" s="20" t="s">
        <v>21951</v>
      </c>
      <c r="V2740" s="20" t="s">
        <v>21952</v>
      </c>
      <c r="W2740" s="20"/>
      <c r="X2740" s="20"/>
      <c r="Y2740" s="20" t="s">
        <v>69</v>
      </c>
      <c r="Z2740" s="20"/>
      <c r="AA2740" s="20" t="s">
        <v>14740</v>
      </c>
      <c r="AB2740" s="20" t="s">
        <v>69</v>
      </c>
      <c r="AC2740" s="20" t="s">
        <v>14884</v>
      </c>
      <c r="AD2740" s="20" t="s">
        <v>69</v>
      </c>
      <c r="AE2740" s="20" t="s">
        <v>21950</v>
      </c>
      <c r="AF2740" s="20" t="s">
        <v>68</v>
      </c>
      <c r="AG2740" s="20" t="s">
        <v>21947</v>
      </c>
      <c r="AH2740" s="20"/>
      <c r="AI2740" s="20" t="s">
        <v>14887</v>
      </c>
      <c r="AJ2740" s="20" t="s">
        <v>14276</v>
      </c>
      <c r="AK2740" s="20" t="s">
        <v>14276</v>
      </c>
      <c r="AL2740" s="20"/>
      <c r="AM2740" s="20" t="s">
        <v>14910</v>
      </c>
      <c r="AN2740" s="20" t="s">
        <v>105</v>
      </c>
      <c r="AO2740" s="20"/>
    </row>
    <row r="2741" spans="1:41" x14ac:dyDescent="0.2">
      <c r="A2741" s="20" t="s">
        <v>12925</v>
      </c>
      <c r="B2741" s="20" t="s">
        <v>21941</v>
      </c>
      <c r="C2741" s="20" t="s">
        <v>21942</v>
      </c>
      <c r="D2741" s="20" t="s">
        <v>391</v>
      </c>
      <c r="E2741" s="20" t="s">
        <v>12927</v>
      </c>
      <c r="F2741" s="20" t="s">
        <v>491</v>
      </c>
      <c r="G2741" s="20" t="s">
        <v>21943</v>
      </c>
      <c r="H2741" s="20" t="s">
        <v>110</v>
      </c>
      <c r="I2741" s="20" t="s">
        <v>21944</v>
      </c>
      <c r="J2741" s="20" t="s">
        <v>101</v>
      </c>
      <c r="K2741" s="20" t="s">
        <v>14696</v>
      </c>
      <c r="L2741" s="20"/>
      <c r="M2741" s="20"/>
      <c r="N2741" s="20" t="s">
        <v>14746</v>
      </c>
      <c r="O2741" s="20" t="s">
        <v>14772</v>
      </c>
      <c r="P2741" s="20" t="s">
        <v>14700</v>
      </c>
      <c r="Q2741" s="20"/>
      <c r="R2741" s="20"/>
      <c r="S2741" s="20" t="s">
        <v>21945</v>
      </c>
      <c r="T2741" s="20" t="s">
        <v>14704</v>
      </c>
      <c r="U2741" s="20" t="s">
        <v>14951</v>
      </c>
      <c r="V2741" s="20" t="s">
        <v>14706</v>
      </c>
      <c r="W2741" s="20"/>
      <c r="X2741" s="20"/>
      <c r="Y2741" s="20" t="s">
        <v>69</v>
      </c>
      <c r="Z2741" s="20"/>
      <c r="AA2741" s="20" t="s">
        <v>14740</v>
      </c>
      <c r="AB2741" s="20" t="s">
        <v>69</v>
      </c>
      <c r="AC2741" s="20" t="s">
        <v>14884</v>
      </c>
      <c r="AD2741" s="20" t="s">
        <v>69</v>
      </c>
      <c r="AE2741" s="20" t="s">
        <v>21953</v>
      </c>
      <c r="AF2741" s="20" t="s">
        <v>68</v>
      </c>
      <c r="AG2741" s="20" t="s">
        <v>21947</v>
      </c>
      <c r="AH2741" s="20"/>
      <c r="AI2741" s="20" t="s">
        <v>14887</v>
      </c>
      <c r="AJ2741" s="20" t="s">
        <v>14276</v>
      </c>
      <c r="AK2741" s="20" t="s">
        <v>14276</v>
      </c>
      <c r="AL2741" s="20"/>
      <c r="AM2741" s="20" t="s">
        <v>14910</v>
      </c>
      <c r="AN2741" s="20" t="s">
        <v>105</v>
      </c>
      <c r="AO2741" s="20"/>
    </row>
    <row r="2742" spans="1:41" x14ac:dyDescent="0.2">
      <c r="A2742" s="20" t="s">
        <v>12925</v>
      </c>
      <c r="B2742" s="20" t="s">
        <v>21941</v>
      </c>
      <c r="C2742" s="20" t="s">
        <v>21942</v>
      </c>
      <c r="D2742" s="20" t="s">
        <v>391</v>
      </c>
      <c r="E2742" s="20" t="s">
        <v>12927</v>
      </c>
      <c r="F2742" s="20" t="s">
        <v>491</v>
      </c>
      <c r="G2742" s="20" t="s">
        <v>21943</v>
      </c>
      <c r="H2742" s="20" t="s">
        <v>110</v>
      </c>
      <c r="I2742" s="20" t="s">
        <v>21944</v>
      </c>
      <c r="J2742" s="20" t="s">
        <v>101</v>
      </c>
      <c r="K2742" s="20" t="s">
        <v>14696</v>
      </c>
      <c r="L2742" s="20"/>
      <c r="M2742" s="20"/>
      <c r="N2742" s="20" t="s">
        <v>14746</v>
      </c>
      <c r="O2742" s="20" t="s">
        <v>14772</v>
      </c>
      <c r="P2742" s="20" t="s">
        <v>14700</v>
      </c>
      <c r="Q2742" s="20"/>
      <c r="R2742" s="20"/>
      <c r="S2742" s="20" t="s">
        <v>21945</v>
      </c>
      <c r="T2742" s="20" t="s">
        <v>14709</v>
      </c>
      <c r="U2742" s="20" t="s">
        <v>21954</v>
      </c>
      <c r="V2742" s="20" t="s">
        <v>16122</v>
      </c>
      <c r="W2742" s="20"/>
      <c r="X2742" s="20"/>
      <c r="Y2742" s="20" t="s">
        <v>69</v>
      </c>
      <c r="Z2742" s="20"/>
      <c r="AA2742" s="20" t="s">
        <v>14740</v>
      </c>
      <c r="AB2742" s="20" t="s">
        <v>69</v>
      </c>
      <c r="AC2742" s="20" t="s">
        <v>14884</v>
      </c>
      <c r="AD2742" s="20" t="s">
        <v>69</v>
      </c>
      <c r="AE2742" s="20" t="s">
        <v>21953</v>
      </c>
      <c r="AF2742" s="20" t="s">
        <v>68</v>
      </c>
      <c r="AG2742" s="20" t="s">
        <v>21947</v>
      </c>
      <c r="AH2742" s="20"/>
      <c r="AI2742" s="20" t="s">
        <v>14887</v>
      </c>
      <c r="AJ2742" s="20" t="s">
        <v>14276</v>
      </c>
      <c r="AK2742" s="20" t="s">
        <v>14276</v>
      </c>
      <c r="AL2742" s="20"/>
      <c r="AM2742" s="20" t="s">
        <v>14910</v>
      </c>
      <c r="AN2742" s="20" t="s">
        <v>105</v>
      </c>
      <c r="AO2742" s="20"/>
    </row>
    <row r="2743" spans="1:41" x14ac:dyDescent="0.2">
      <c r="A2743" s="20" t="s">
        <v>12925</v>
      </c>
      <c r="B2743" s="20" t="s">
        <v>21941</v>
      </c>
      <c r="C2743" s="20" t="s">
        <v>21942</v>
      </c>
      <c r="D2743" s="20" t="s">
        <v>391</v>
      </c>
      <c r="E2743" s="20" t="s">
        <v>12927</v>
      </c>
      <c r="F2743" s="20" t="s">
        <v>491</v>
      </c>
      <c r="G2743" s="20" t="s">
        <v>21943</v>
      </c>
      <c r="H2743" s="20" t="s">
        <v>110</v>
      </c>
      <c r="I2743" s="20" t="s">
        <v>21944</v>
      </c>
      <c r="J2743" s="20" t="s">
        <v>101</v>
      </c>
      <c r="K2743" s="20" t="s">
        <v>14696</v>
      </c>
      <c r="L2743" s="20"/>
      <c r="M2743" s="20"/>
      <c r="N2743" s="20" t="s">
        <v>110</v>
      </c>
      <c r="O2743" s="20" t="s">
        <v>14772</v>
      </c>
      <c r="P2743" s="20" t="s">
        <v>14700</v>
      </c>
      <c r="Q2743" s="20"/>
      <c r="R2743" s="20"/>
      <c r="S2743" s="20" t="s">
        <v>21945</v>
      </c>
      <c r="T2743" s="20" t="s">
        <v>14704</v>
      </c>
      <c r="U2743" s="20" t="s">
        <v>15473</v>
      </c>
      <c r="V2743" s="20" t="s">
        <v>15068</v>
      </c>
      <c r="W2743" s="20"/>
      <c r="X2743" s="20"/>
      <c r="Y2743" s="20" t="s">
        <v>69</v>
      </c>
      <c r="Z2743" s="20"/>
      <c r="AA2743" s="20" t="s">
        <v>14740</v>
      </c>
      <c r="AB2743" s="20" t="s">
        <v>69</v>
      </c>
      <c r="AC2743" s="20" t="s">
        <v>14884</v>
      </c>
      <c r="AD2743" s="20" t="s">
        <v>69</v>
      </c>
      <c r="AE2743" s="20" t="s">
        <v>21955</v>
      </c>
      <c r="AF2743" s="20" t="s">
        <v>68</v>
      </c>
      <c r="AG2743" s="20" t="s">
        <v>21947</v>
      </c>
      <c r="AH2743" s="20"/>
      <c r="AI2743" s="20" t="s">
        <v>14887</v>
      </c>
      <c r="AJ2743" s="20" t="s">
        <v>14276</v>
      </c>
      <c r="AK2743" s="20" t="s">
        <v>14276</v>
      </c>
      <c r="AL2743" s="20"/>
      <c r="AM2743" s="20" t="s">
        <v>14910</v>
      </c>
      <c r="AN2743" s="20" t="s">
        <v>105</v>
      </c>
      <c r="AO2743" s="20"/>
    </row>
    <row r="2744" spans="1:41" x14ac:dyDescent="0.2">
      <c r="A2744" s="20" t="s">
        <v>12925</v>
      </c>
      <c r="B2744" s="20" t="s">
        <v>21941</v>
      </c>
      <c r="C2744" s="20" t="s">
        <v>21942</v>
      </c>
      <c r="D2744" s="20" t="s">
        <v>391</v>
      </c>
      <c r="E2744" s="20" t="s">
        <v>12927</v>
      </c>
      <c r="F2744" s="20" t="s">
        <v>491</v>
      </c>
      <c r="G2744" s="20" t="s">
        <v>21943</v>
      </c>
      <c r="H2744" s="20" t="s">
        <v>110</v>
      </c>
      <c r="I2744" s="20" t="s">
        <v>21944</v>
      </c>
      <c r="J2744" s="20" t="s">
        <v>101</v>
      </c>
      <c r="K2744" s="20" t="s">
        <v>14696</v>
      </c>
      <c r="L2744" s="20"/>
      <c r="M2744" s="20"/>
      <c r="N2744" s="20" t="s">
        <v>110</v>
      </c>
      <c r="O2744" s="20" t="s">
        <v>14772</v>
      </c>
      <c r="P2744" s="20" t="s">
        <v>14700</v>
      </c>
      <c r="Q2744" s="20"/>
      <c r="R2744" s="20"/>
      <c r="S2744" s="20" t="s">
        <v>21945</v>
      </c>
      <c r="T2744" s="20" t="s">
        <v>14709</v>
      </c>
      <c r="U2744" s="20" t="s">
        <v>21951</v>
      </c>
      <c r="V2744" s="20" t="s">
        <v>20807</v>
      </c>
      <c r="W2744" s="20"/>
      <c r="X2744" s="20"/>
      <c r="Y2744" s="20" t="s">
        <v>69</v>
      </c>
      <c r="Z2744" s="20"/>
      <c r="AA2744" s="20" t="s">
        <v>14740</v>
      </c>
      <c r="AB2744" s="20" t="s">
        <v>69</v>
      </c>
      <c r="AC2744" s="20" t="s">
        <v>14884</v>
      </c>
      <c r="AD2744" s="20" t="s">
        <v>69</v>
      </c>
      <c r="AE2744" s="20" t="s">
        <v>21955</v>
      </c>
      <c r="AF2744" s="20" t="s">
        <v>68</v>
      </c>
      <c r="AG2744" s="20" t="s">
        <v>21947</v>
      </c>
      <c r="AH2744" s="20"/>
      <c r="AI2744" s="20" t="s">
        <v>14887</v>
      </c>
      <c r="AJ2744" s="20" t="s">
        <v>14276</v>
      </c>
      <c r="AK2744" s="20" t="s">
        <v>14276</v>
      </c>
      <c r="AL2744" s="20"/>
      <c r="AM2744" s="20" t="s">
        <v>14910</v>
      </c>
      <c r="AN2744" s="20" t="s">
        <v>105</v>
      </c>
      <c r="AO2744" s="20"/>
    </row>
    <row r="2745" spans="1:41" x14ac:dyDescent="0.2">
      <c r="A2745" s="20" t="s">
        <v>13057</v>
      </c>
      <c r="B2745" s="20" t="s">
        <v>21956</v>
      </c>
      <c r="C2745" s="20" t="s">
        <v>17439</v>
      </c>
      <c r="D2745" s="20" t="s">
        <v>375</v>
      </c>
      <c r="E2745" s="20" t="s">
        <v>13059</v>
      </c>
      <c r="F2745" s="20" t="s">
        <v>1228</v>
      </c>
      <c r="G2745" s="20" t="s">
        <v>21957</v>
      </c>
      <c r="H2745" s="20" t="s">
        <v>14757</v>
      </c>
      <c r="I2745" s="20" t="s">
        <v>21958</v>
      </c>
      <c r="J2745" s="20" t="s">
        <v>102</v>
      </c>
      <c r="K2745" s="20" t="s">
        <v>14696</v>
      </c>
      <c r="L2745" s="20"/>
      <c r="M2745" s="20"/>
      <c r="N2745" s="20" t="s">
        <v>14698</v>
      </c>
      <c r="O2745" s="20" t="s">
        <v>14772</v>
      </c>
      <c r="P2745" s="20" t="s">
        <v>14787</v>
      </c>
      <c r="Q2745" s="20"/>
      <c r="R2745" s="20"/>
      <c r="S2745" s="20" t="s">
        <v>21959</v>
      </c>
      <c r="T2745" s="20" t="s">
        <v>14762</v>
      </c>
      <c r="U2745" s="20" t="s">
        <v>15626</v>
      </c>
      <c r="V2745" s="20" t="s">
        <v>17138</v>
      </c>
      <c r="W2745" s="20"/>
      <c r="X2745" s="20"/>
      <c r="Y2745" s="20" t="s">
        <v>69</v>
      </c>
      <c r="Z2745" s="20"/>
      <c r="AA2745" s="20" t="s">
        <v>21960</v>
      </c>
      <c r="AB2745" s="20" t="s">
        <v>68</v>
      </c>
      <c r="AC2745" s="20" t="s">
        <v>68</v>
      </c>
      <c r="AD2745" s="20" t="s">
        <v>69</v>
      </c>
      <c r="AE2745" s="20" t="s">
        <v>21961</v>
      </c>
      <c r="AF2745" s="20" t="s">
        <v>68</v>
      </c>
      <c r="AG2745" s="20" t="s">
        <v>21962</v>
      </c>
      <c r="AH2745" s="20"/>
      <c r="AI2745" s="20" t="s">
        <v>14875</v>
      </c>
      <c r="AJ2745" s="20"/>
      <c r="AK2745" s="20"/>
      <c r="AL2745" s="20" t="s">
        <v>14276</v>
      </c>
      <c r="AM2745" s="20" t="s">
        <v>14910</v>
      </c>
      <c r="AN2745" s="20" t="s">
        <v>105</v>
      </c>
      <c r="AO2745" s="20"/>
    </row>
    <row r="2746" spans="1:41" x14ac:dyDescent="0.2">
      <c r="A2746" s="20" t="s">
        <v>13057</v>
      </c>
      <c r="B2746" s="20" t="s">
        <v>21956</v>
      </c>
      <c r="C2746" s="20" t="s">
        <v>17439</v>
      </c>
      <c r="D2746" s="20" t="s">
        <v>375</v>
      </c>
      <c r="E2746" s="20" t="s">
        <v>13059</v>
      </c>
      <c r="F2746" s="20" t="s">
        <v>1228</v>
      </c>
      <c r="G2746" s="20" t="s">
        <v>21957</v>
      </c>
      <c r="H2746" s="20" t="s">
        <v>14757</v>
      </c>
      <c r="I2746" s="20" t="s">
        <v>21958</v>
      </c>
      <c r="J2746" s="20" t="s">
        <v>102</v>
      </c>
      <c r="K2746" s="20" t="s">
        <v>14696</v>
      </c>
      <c r="L2746" s="20"/>
      <c r="M2746" s="20"/>
      <c r="N2746" s="20" t="s">
        <v>14698</v>
      </c>
      <c r="O2746" s="20" t="s">
        <v>14772</v>
      </c>
      <c r="P2746" s="20" t="s">
        <v>14787</v>
      </c>
      <c r="Q2746" s="20"/>
      <c r="R2746" s="20"/>
      <c r="S2746" s="20" t="s">
        <v>21959</v>
      </c>
      <c r="T2746" s="20" t="s">
        <v>14762</v>
      </c>
      <c r="U2746" s="20" t="s">
        <v>16486</v>
      </c>
      <c r="V2746" s="20" t="s">
        <v>20192</v>
      </c>
      <c r="W2746" s="20"/>
      <c r="X2746" s="20"/>
      <c r="Y2746" s="20" t="s">
        <v>69</v>
      </c>
      <c r="Z2746" s="20"/>
      <c r="AA2746" s="20" t="s">
        <v>21960</v>
      </c>
      <c r="AB2746" s="20" t="s">
        <v>68</v>
      </c>
      <c r="AC2746" s="20" t="s">
        <v>68</v>
      </c>
      <c r="AD2746" s="20" t="s">
        <v>69</v>
      </c>
      <c r="AE2746" s="20" t="s">
        <v>21961</v>
      </c>
      <c r="AF2746" s="20" t="s">
        <v>69</v>
      </c>
      <c r="AG2746" s="20" t="s">
        <v>21963</v>
      </c>
      <c r="AH2746" s="20"/>
      <c r="AI2746" s="20" t="s">
        <v>14875</v>
      </c>
      <c r="AJ2746" s="20"/>
      <c r="AK2746" s="20"/>
      <c r="AL2746" s="20" t="s">
        <v>14276</v>
      </c>
      <c r="AM2746" s="20" t="s">
        <v>14910</v>
      </c>
      <c r="AN2746" s="20" t="s">
        <v>105</v>
      </c>
      <c r="AO2746" s="20"/>
    </row>
    <row r="2747" spans="1:41" x14ac:dyDescent="0.2">
      <c r="A2747" s="20" t="s">
        <v>13057</v>
      </c>
      <c r="B2747" s="20" t="s">
        <v>21956</v>
      </c>
      <c r="C2747" s="20" t="s">
        <v>17439</v>
      </c>
      <c r="D2747" s="20" t="s">
        <v>375</v>
      </c>
      <c r="E2747" s="20" t="s">
        <v>13059</v>
      </c>
      <c r="F2747" s="20" t="s">
        <v>1228</v>
      </c>
      <c r="G2747" s="20" t="s">
        <v>21957</v>
      </c>
      <c r="H2747" s="20" t="s">
        <v>14757</v>
      </c>
      <c r="I2747" s="20" t="s">
        <v>21958</v>
      </c>
      <c r="J2747" s="20" t="s">
        <v>102</v>
      </c>
      <c r="K2747" s="20" t="s">
        <v>14696</v>
      </c>
      <c r="L2747" s="20"/>
      <c r="M2747" s="20"/>
      <c r="N2747" s="20" t="s">
        <v>14786</v>
      </c>
      <c r="O2747" s="20" t="s">
        <v>14772</v>
      </c>
      <c r="P2747" s="20" t="s">
        <v>14787</v>
      </c>
      <c r="Q2747" s="20"/>
      <c r="R2747" s="20"/>
      <c r="S2747" s="20" t="s">
        <v>21959</v>
      </c>
      <c r="T2747" s="20" t="s">
        <v>14762</v>
      </c>
      <c r="U2747" s="20" t="s">
        <v>21964</v>
      </c>
      <c r="V2747" s="20" t="s">
        <v>14831</v>
      </c>
      <c r="W2747" s="20"/>
      <c r="X2747" s="20"/>
      <c r="Y2747" s="20" t="s">
        <v>69</v>
      </c>
      <c r="Z2747" s="20"/>
      <c r="AA2747" s="20" t="s">
        <v>21960</v>
      </c>
      <c r="AB2747" s="20" t="s">
        <v>68</v>
      </c>
      <c r="AC2747" s="20" t="s">
        <v>68</v>
      </c>
      <c r="AD2747" s="20" t="s">
        <v>69</v>
      </c>
      <c r="AE2747" s="20" t="s">
        <v>21965</v>
      </c>
      <c r="AF2747" s="20" t="s">
        <v>68</v>
      </c>
      <c r="AG2747" s="20" t="s">
        <v>21962</v>
      </c>
      <c r="AH2747" s="20"/>
      <c r="AI2747" s="20" t="s">
        <v>14875</v>
      </c>
      <c r="AJ2747" s="20"/>
      <c r="AK2747" s="20"/>
      <c r="AL2747" s="20" t="s">
        <v>14276</v>
      </c>
      <c r="AM2747" s="20" t="s">
        <v>14910</v>
      </c>
      <c r="AN2747" s="20" t="s">
        <v>105</v>
      </c>
      <c r="AO2747" s="20"/>
    </row>
    <row r="2748" spans="1:41" x14ac:dyDescent="0.2">
      <c r="A2748" s="20" t="s">
        <v>13057</v>
      </c>
      <c r="B2748" s="20" t="s">
        <v>21956</v>
      </c>
      <c r="C2748" s="20" t="s">
        <v>17439</v>
      </c>
      <c r="D2748" s="20" t="s">
        <v>375</v>
      </c>
      <c r="E2748" s="20" t="s">
        <v>13059</v>
      </c>
      <c r="F2748" s="20" t="s">
        <v>1228</v>
      </c>
      <c r="G2748" s="20" t="s">
        <v>21957</v>
      </c>
      <c r="H2748" s="20" t="s">
        <v>14757</v>
      </c>
      <c r="I2748" s="20" t="s">
        <v>21958</v>
      </c>
      <c r="J2748" s="20" t="s">
        <v>102</v>
      </c>
      <c r="K2748" s="20" t="s">
        <v>14696</v>
      </c>
      <c r="L2748" s="20"/>
      <c r="M2748" s="20"/>
      <c r="N2748" s="20" t="s">
        <v>14786</v>
      </c>
      <c r="O2748" s="20" t="s">
        <v>14772</v>
      </c>
      <c r="P2748" s="20" t="s">
        <v>14787</v>
      </c>
      <c r="Q2748" s="20"/>
      <c r="R2748" s="20"/>
      <c r="S2748" s="20" t="s">
        <v>21959</v>
      </c>
      <c r="T2748" s="20" t="s">
        <v>14762</v>
      </c>
      <c r="U2748" s="20" t="s">
        <v>17335</v>
      </c>
      <c r="V2748" s="20" t="s">
        <v>21966</v>
      </c>
      <c r="W2748" s="20"/>
      <c r="X2748" s="20"/>
      <c r="Y2748" s="20" t="s">
        <v>69</v>
      </c>
      <c r="Z2748" s="20"/>
      <c r="AA2748" s="20" t="s">
        <v>21960</v>
      </c>
      <c r="AB2748" s="20" t="s">
        <v>68</v>
      </c>
      <c r="AC2748" s="20" t="s">
        <v>68</v>
      </c>
      <c r="AD2748" s="20" t="s">
        <v>69</v>
      </c>
      <c r="AE2748" s="20" t="s">
        <v>21965</v>
      </c>
      <c r="AF2748" s="20" t="s">
        <v>69</v>
      </c>
      <c r="AG2748" s="20" t="s">
        <v>21963</v>
      </c>
      <c r="AH2748" s="20"/>
      <c r="AI2748" s="20" t="s">
        <v>14875</v>
      </c>
      <c r="AJ2748" s="20"/>
      <c r="AK2748" s="20"/>
      <c r="AL2748" s="20" t="s">
        <v>14276</v>
      </c>
      <c r="AM2748" s="20" t="s">
        <v>14910</v>
      </c>
      <c r="AN2748" s="20" t="s">
        <v>105</v>
      </c>
      <c r="AO2748" s="20"/>
    </row>
    <row r="2749" spans="1:41" x14ac:dyDescent="0.2">
      <c r="A2749" s="20" t="s">
        <v>13086</v>
      </c>
      <c r="B2749" s="20" t="s">
        <v>21967</v>
      </c>
      <c r="C2749" s="20" t="s">
        <v>21968</v>
      </c>
      <c r="D2749" s="20" t="s">
        <v>375</v>
      </c>
      <c r="E2749" s="20" t="s">
        <v>13088</v>
      </c>
      <c r="F2749" s="20" t="s">
        <v>377</v>
      </c>
      <c r="G2749" s="20" t="s">
        <v>21969</v>
      </c>
      <c r="H2749" s="20" t="s">
        <v>14730</v>
      </c>
      <c r="I2749" s="20" t="s">
        <v>21970</v>
      </c>
      <c r="J2749" s="20" t="s">
        <v>102</v>
      </c>
      <c r="K2749" s="20" t="s">
        <v>14696</v>
      </c>
      <c r="L2749" s="20" t="s">
        <v>21971</v>
      </c>
      <c r="M2749" s="20"/>
      <c r="N2749" s="20" t="s">
        <v>17905</v>
      </c>
      <c r="O2749" s="20" t="s">
        <v>14761</v>
      </c>
      <c r="P2749" s="20" t="s">
        <v>14700</v>
      </c>
      <c r="Q2749" s="20"/>
      <c r="R2749" s="20"/>
      <c r="S2749" s="20" t="s">
        <v>21972</v>
      </c>
      <c r="T2749" s="20" t="s">
        <v>14737</v>
      </c>
      <c r="U2749" s="20" t="s">
        <v>15196</v>
      </c>
      <c r="V2749" s="20" t="s">
        <v>16751</v>
      </c>
      <c r="W2749" s="20"/>
      <c r="X2749" s="20"/>
      <c r="Y2749" s="20" t="s">
        <v>69</v>
      </c>
      <c r="Z2749" s="20"/>
      <c r="AA2749" s="20" t="s">
        <v>21973</v>
      </c>
      <c r="AB2749" s="20" t="s">
        <v>68</v>
      </c>
      <c r="AC2749" s="20" t="s">
        <v>69</v>
      </c>
      <c r="AD2749" s="20" t="s">
        <v>69</v>
      </c>
      <c r="AE2749" s="20" t="s">
        <v>21974</v>
      </c>
      <c r="AF2749" s="20" t="s">
        <v>68</v>
      </c>
      <c r="AG2749" s="20" t="s">
        <v>21975</v>
      </c>
      <c r="AH2749" s="20"/>
      <c r="AI2749" s="20" t="s">
        <v>14875</v>
      </c>
      <c r="AJ2749" s="20" t="s">
        <v>14283</v>
      </c>
      <c r="AK2749" s="20" t="s">
        <v>14232</v>
      </c>
      <c r="AL2749" s="20"/>
      <c r="AM2749" s="20" t="s">
        <v>15199</v>
      </c>
      <c r="AN2749" s="20" t="s">
        <v>105</v>
      </c>
      <c r="AO2749" s="20"/>
    </row>
    <row r="2750" spans="1:41" x14ac:dyDescent="0.2">
      <c r="A2750" s="20" t="s">
        <v>13086</v>
      </c>
      <c r="B2750" s="20" t="s">
        <v>21967</v>
      </c>
      <c r="C2750" s="20" t="s">
        <v>21968</v>
      </c>
      <c r="D2750" s="20" t="s">
        <v>375</v>
      </c>
      <c r="E2750" s="20" t="s">
        <v>13088</v>
      </c>
      <c r="F2750" s="20" t="s">
        <v>377</v>
      </c>
      <c r="G2750" s="20" t="s">
        <v>21969</v>
      </c>
      <c r="H2750" s="20" t="s">
        <v>14730</v>
      </c>
      <c r="I2750" s="20" t="s">
        <v>21970</v>
      </c>
      <c r="J2750" s="20" t="s">
        <v>102</v>
      </c>
      <c r="K2750" s="20" t="s">
        <v>14696</v>
      </c>
      <c r="L2750" s="20" t="s">
        <v>21971</v>
      </c>
      <c r="M2750" s="20"/>
      <c r="N2750" s="20" t="s">
        <v>17905</v>
      </c>
      <c r="O2750" s="20" t="s">
        <v>14761</v>
      </c>
      <c r="P2750" s="20" t="s">
        <v>14700</v>
      </c>
      <c r="Q2750" s="20"/>
      <c r="R2750" s="20"/>
      <c r="S2750" s="20" t="s">
        <v>21976</v>
      </c>
      <c r="T2750" s="20" t="s">
        <v>14737</v>
      </c>
      <c r="U2750" s="20" t="s">
        <v>15196</v>
      </c>
      <c r="V2750" s="20" t="s">
        <v>14856</v>
      </c>
      <c r="W2750" s="20"/>
      <c r="X2750" s="20"/>
      <c r="Y2750" s="20" t="s">
        <v>69</v>
      </c>
      <c r="Z2750" s="20"/>
      <c r="AA2750" s="20" t="s">
        <v>21973</v>
      </c>
      <c r="AB2750" s="20" t="s">
        <v>68</v>
      </c>
      <c r="AC2750" s="20" t="s">
        <v>69</v>
      </c>
      <c r="AD2750" s="20" t="s">
        <v>69</v>
      </c>
      <c r="AE2750" s="20" t="s">
        <v>21977</v>
      </c>
      <c r="AF2750" s="20" t="s">
        <v>69</v>
      </c>
      <c r="AG2750" s="20" t="s">
        <v>21975</v>
      </c>
      <c r="AH2750" s="20"/>
      <c r="AI2750" s="20" t="s">
        <v>14875</v>
      </c>
      <c r="AJ2750" s="20" t="s">
        <v>14283</v>
      </c>
      <c r="AK2750" s="20" t="s">
        <v>14229</v>
      </c>
      <c r="AL2750" s="20"/>
      <c r="AM2750" s="20" t="s">
        <v>15199</v>
      </c>
      <c r="AN2750" s="20" t="s">
        <v>105</v>
      </c>
      <c r="AO2750" s="20"/>
    </row>
    <row r="2751" spans="1:41" x14ac:dyDescent="0.2">
      <c r="A2751" s="20" t="s">
        <v>13086</v>
      </c>
      <c r="B2751" s="20" t="s">
        <v>21967</v>
      </c>
      <c r="C2751" s="20" t="s">
        <v>21968</v>
      </c>
      <c r="D2751" s="20" t="s">
        <v>375</v>
      </c>
      <c r="E2751" s="20" t="s">
        <v>13088</v>
      </c>
      <c r="F2751" s="20" t="s">
        <v>377</v>
      </c>
      <c r="G2751" s="20" t="s">
        <v>21969</v>
      </c>
      <c r="H2751" s="20" t="s">
        <v>14730</v>
      </c>
      <c r="I2751" s="20" t="s">
        <v>21970</v>
      </c>
      <c r="J2751" s="20" t="s">
        <v>102</v>
      </c>
      <c r="K2751" s="20" t="s">
        <v>14696</v>
      </c>
      <c r="L2751" s="20" t="s">
        <v>21971</v>
      </c>
      <c r="M2751" s="20"/>
      <c r="N2751" s="20" t="s">
        <v>17905</v>
      </c>
      <c r="O2751" s="20" t="s">
        <v>14761</v>
      </c>
      <c r="P2751" s="20" t="s">
        <v>14700</v>
      </c>
      <c r="Q2751" s="20"/>
      <c r="R2751" s="20"/>
      <c r="S2751" s="20" t="s">
        <v>21978</v>
      </c>
      <c r="T2751" s="20" t="s">
        <v>14737</v>
      </c>
      <c r="U2751" s="20" t="s">
        <v>15196</v>
      </c>
      <c r="V2751" s="20" t="s">
        <v>15619</v>
      </c>
      <c r="W2751" s="20"/>
      <c r="X2751" s="20"/>
      <c r="Y2751" s="20" t="s">
        <v>69</v>
      </c>
      <c r="Z2751" s="20"/>
      <c r="AA2751" s="20" t="s">
        <v>21973</v>
      </c>
      <c r="AB2751" s="20" t="s">
        <v>68</v>
      </c>
      <c r="AC2751" s="20" t="s">
        <v>69</v>
      </c>
      <c r="AD2751" s="20" t="s">
        <v>69</v>
      </c>
      <c r="AE2751" s="20" t="s">
        <v>21979</v>
      </c>
      <c r="AF2751" s="20" t="s">
        <v>69</v>
      </c>
      <c r="AG2751" s="20" t="s">
        <v>21975</v>
      </c>
      <c r="AH2751" s="20"/>
      <c r="AI2751" s="20" t="s">
        <v>14875</v>
      </c>
      <c r="AJ2751" s="20" t="s">
        <v>14283</v>
      </c>
      <c r="AK2751" s="20" t="s">
        <v>14283</v>
      </c>
      <c r="AL2751" s="20"/>
      <c r="AM2751" s="20" t="s">
        <v>15199</v>
      </c>
      <c r="AN2751" s="20" t="s">
        <v>105</v>
      </c>
      <c r="AO2751" s="20"/>
    </row>
    <row r="2752" spans="1:41" x14ac:dyDescent="0.2">
      <c r="A2752" s="20" t="s">
        <v>13212</v>
      </c>
      <c r="B2752" s="20" t="s">
        <v>21980</v>
      </c>
      <c r="C2752" s="20" t="s">
        <v>15576</v>
      </c>
      <c r="D2752" s="20" t="s">
        <v>391</v>
      </c>
      <c r="E2752" s="20" t="s">
        <v>13214</v>
      </c>
      <c r="F2752" s="20" t="s">
        <v>486</v>
      </c>
      <c r="G2752" s="20" t="s">
        <v>17269</v>
      </c>
      <c r="H2752" s="20" t="s">
        <v>15216</v>
      </c>
      <c r="I2752" s="20" t="s">
        <v>21981</v>
      </c>
      <c r="J2752" s="20" t="s">
        <v>101</v>
      </c>
      <c r="K2752" s="20" t="s">
        <v>14696</v>
      </c>
      <c r="L2752" s="20" t="s">
        <v>21982</v>
      </c>
      <c r="M2752" s="20"/>
      <c r="N2752" s="20" t="s">
        <v>14698</v>
      </c>
      <c r="O2752" s="20" t="s">
        <v>14772</v>
      </c>
      <c r="P2752" s="20" t="s">
        <v>14700</v>
      </c>
      <c r="Q2752" s="20"/>
      <c r="R2752" s="20"/>
      <c r="S2752" s="20" t="s">
        <v>21983</v>
      </c>
      <c r="T2752" s="20" t="s">
        <v>14709</v>
      </c>
      <c r="U2752" s="20" t="s">
        <v>18028</v>
      </c>
      <c r="V2752" s="20" t="s">
        <v>16330</v>
      </c>
      <c r="W2752" s="20"/>
      <c r="X2752" s="20"/>
      <c r="Y2752" s="20" t="s">
        <v>69</v>
      </c>
      <c r="Z2752" s="20"/>
      <c r="AA2752" s="20" t="s">
        <v>14740</v>
      </c>
      <c r="AB2752" s="20" t="s">
        <v>69</v>
      </c>
      <c r="AC2752" s="20"/>
      <c r="AD2752" s="20"/>
      <c r="AE2752" s="20" t="s">
        <v>21984</v>
      </c>
      <c r="AF2752" s="20" t="s">
        <v>69</v>
      </c>
      <c r="AG2752" s="20" t="s">
        <v>21985</v>
      </c>
      <c r="AH2752" s="20"/>
      <c r="AI2752" s="20" t="s">
        <v>14887</v>
      </c>
      <c r="AJ2752" s="20" t="s">
        <v>14283</v>
      </c>
      <c r="AK2752" s="20" t="s">
        <v>14283</v>
      </c>
      <c r="AL2752" s="20"/>
      <c r="AM2752" s="20" t="s">
        <v>14910</v>
      </c>
      <c r="AN2752" s="20" t="s">
        <v>105</v>
      </c>
      <c r="AO2752" s="20"/>
    </row>
    <row r="2753" spans="1:41" x14ac:dyDescent="0.2">
      <c r="A2753" s="20" t="s">
        <v>13212</v>
      </c>
      <c r="B2753" s="20" t="s">
        <v>21980</v>
      </c>
      <c r="C2753" s="20" t="s">
        <v>15576</v>
      </c>
      <c r="D2753" s="20" t="s">
        <v>391</v>
      </c>
      <c r="E2753" s="20" t="s">
        <v>13214</v>
      </c>
      <c r="F2753" s="20" t="s">
        <v>486</v>
      </c>
      <c r="G2753" s="20" t="s">
        <v>17269</v>
      </c>
      <c r="H2753" s="20" t="s">
        <v>15216</v>
      </c>
      <c r="I2753" s="20" t="s">
        <v>21981</v>
      </c>
      <c r="J2753" s="20" t="s">
        <v>101</v>
      </c>
      <c r="K2753" s="20" t="s">
        <v>14696</v>
      </c>
      <c r="L2753" s="20" t="s">
        <v>21982</v>
      </c>
      <c r="M2753" s="20"/>
      <c r="N2753" s="20" t="s">
        <v>14698</v>
      </c>
      <c r="O2753" s="20" t="s">
        <v>14772</v>
      </c>
      <c r="P2753" s="20" t="s">
        <v>14700</v>
      </c>
      <c r="Q2753" s="20"/>
      <c r="R2753" s="20"/>
      <c r="S2753" s="20" t="s">
        <v>21983</v>
      </c>
      <c r="T2753" s="20" t="s">
        <v>14709</v>
      </c>
      <c r="U2753" s="20" t="s">
        <v>15900</v>
      </c>
      <c r="V2753" s="20" t="s">
        <v>16339</v>
      </c>
      <c r="W2753" s="20"/>
      <c r="X2753" s="20"/>
      <c r="Y2753" s="20" t="s">
        <v>69</v>
      </c>
      <c r="Z2753" s="20"/>
      <c r="AA2753" s="20" t="s">
        <v>14740</v>
      </c>
      <c r="AB2753" s="20" t="s">
        <v>69</v>
      </c>
      <c r="AC2753" s="20"/>
      <c r="AD2753" s="20"/>
      <c r="AE2753" s="20" t="s">
        <v>21984</v>
      </c>
      <c r="AF2753" s="20" t="s">
        <v>69</v>
      </c>
      <c r="AG2753" s="20" t="s">
        <v>21986</v>
      </c>
      <c r="AH2753" s="20"/>
      <c r="AI2753" s="20" t="s">
        <v>14887</v>
      </c>
      <c r="AJ2753" s="20" t="s">
        <v>14283</v>
      </c>
      <c r="AK2753" s="20" t="s">
        <v>14283</v>
      </c>
      <c r="AL2753" s="20"/>
      <c r="AM2753" s="20" t="s">
        <v>14910</v>
      </c>
      <c r="AN2753" s="20" t="s">
        <v>105</v>
      </c>
      <c r="AO2753" s="20"/>
    </row>
    <row r="2754" spans="1:41" x14ac:dyDescent="0.2">
      <c r="A2754" s="20" t="s">
        <v>13212</v>
      </c>
      <c r="B2754" s="20" t="s">
        <v>21980</v>
      </c>
      <c r="C2754" s="20" t="s">
        <v>15576</v>
      </c>
      <c r="D2754" s="20" t="s">
        <v>391</v>
      </c>
      <c r="E2754" s="20" t="s">
        <v>13214</v>
      </c>
      <c r="F2754" s="20" t="s">
        <v>486</v>
      </c>
      <c r="G2754" s="20" t="s">
        <v>17269</v>
      </c>
      <c r="H2754" s="20" t="s">
        <v>15216</v>
      </c>
      <c r="I2754" s="20" t="s">
        <v>21981</v>
      </c>
      <c r="J2754" s="20" t="s">
        <v>101</v>
      </c>
      <c r="K2754" s="20" t="s">
        <v>14696</v>
      </c>
      <c r="L2754" s="20" t="s">
        <v>21982</v>
      </c>
      <c r="M2754" s="20"/>
      <c r="N2754" s="20" t="s">
        <v>14698</v>
      </c>
      <c r="O2754" s="20" t="s">
        <v>14772</v>
      </c>
      <c r="P2754" s="20" t="s">
        <v>14700</v>
      </c>
      <c r="Q2754" s="20"/>
      <c r="R2754" s="20"/>
      <c r="S2754" s="20" t="s">
        <v>21983</v>
      </c>
      <c r="T2754" s="20" t="s">
        <v>14709</v>
      </c>
      <c r="U2754" s="20" t="s">
        <v>19033</v>
      </c>
      <c r="V2754" s="20" t="s">
        <v>18464</v>
      </c>
      <c r="W2754" s="20"/>
      <c r="X2754" s="20"/>
      <c r="Y2754" s="20" t="s">
        <v>69</v>
      </c>
      <c r="Z2754" s="20"/>
      <c r="AA2754" s="20" t="s">
        <v>14740</v>
      </c>
      <c r="AB2754" s="20" t="s">
        <v>69</v>
      </c>
      <c r="AC2754" s="20"/>
      <c r="AD2754" s="20"/>
      <c r="AE2754" s="20" t="s">
        <v>21984</v>
      </c>
      <c r="AF2754" s="20" t="s">
        <v>69</v>
      </c>
      <c r="AG2754" s="20" t="s">
        <v>21987</v>
      </c>
      <c r="AH2754" s="20"/>
      <c r="AI2754" s="20" t="s">
        <v>14887</v>
      </c>
      <c r="AJ2754" s="20" t="s">
        <v>14283</v>
      </c>
      <c r="AK2754" s="20" t="s">
        <v>14283</v>
      </c>
      <c r="AL2754" s="20"/>
      <c r="AM2754" s="20" t="s">
        <v>14910</v>
      </c>
      <c r="AN2754" s="20" t="s">
        <v>105</v>
      </c>
      <c r="AO2754" s="20"/>
    </row>
    <row r="2755" spans="1:41" x14ac:dyDescent="0.2">
      <c r="A2755" s="20" t="s">
        <v>13212</v>
      </c>
      <c r="B2755" s="20" t="s">
        <v>21980</v>
      </c>
      <c r="C2755" s="20" t="s">
        <v>15576</v>
      </c>
      <c r="D2755" s="20" t="s">
        <v>391</v>
      </c>
      <c r="E2755" s="20" t="s">
        <v>13214</v>
      </c>
      <c r="F2755" s="20" t="s">
        <v>486</v>
      </c>
      <c r="G2755" s="20" t="s">
        <v>17269</v>
      </c>
      <c r="H2755" s="20" t="s">
        <v>15216</v>
      </c>
      <c r="I2755" s="20" t="s">
        <v>21981</v>
      </c>
      <c r="J2755" s="20" t="s">
        <v>101</v>
      </c>
      <c r="K2755" s="20" t="s">
        <v>14696</v>
      </c>
      <c r="L2755" s="20" t="s">
        <v>21982</v>
      </c>
      <c r="M2755" s="20"/>
      <c r="N2755" s="20" t="s">
        <v>14698</v>
      </c>
      <c r="O2755" s="20" t="s">
        <v>14772</v>
      </c>
      <c r="P2755" s="20" t="s">
        <v>14700</v>
      </c>
      <c r="Q2755" s="20"/>
      <c r="R2755" s="20"/>
      <c r="S2755" s="20" t="s">
        <v>21983</v>
      </c>
      <c r="T2755" s="20" t="s">
        <v>14709</v>
      </c>
      <c r="U2755" s="20" t="s">
        <v>15298</v>
      </c>
      <c r="V2755" s="20" t="s">
        <v>16334</v>
      </c>
      <c r="W2755" s="20"/>
      <c r="X2755" s="20"/>
      <c r="Y2755" s="20" t="s">
        <v>69</v>
      </c>
      <c r="Z2755" s="20"/>
      <c r="AA2755" s="20" t="s">
        <v>14740</v>
      </c>
      <c r="AB2755" s="20" t="s">
        <v>69</v>
      </c>
      <c r="AC2755" s="20"/>
      <c r="AD2755" s="20"/>
      <c r="AE2755" s="20" t="s">
        <v>21984</v>
      </c>
      <c r="AF2755" s="20" t="s">
        <v>69</v>
      </c>
      <c r="AG2755" s="20" t="s">
        <v>21988</v>
      </c>
      <c r="AH2755" s="20"/>
      <c r="AI2755" s="20" t="s">
        <v>14887</v>
      </c>
      <c r="AJ2755" s="20" t="s">
        <v>14283</v>
      </c>
      <c r="AK2755" s="20" t="s">
        <v>14283</v>
      </c>
      <c r="AL2755" s="20"/>
      <c r="AM2755" s="20" t="s">
        <v>14910</v>
      </c>
      <c r="AN2755" s="20" t="s">
        <v>105</v>
      </c>
      <c r="AO2755" s="20"/>
    </row>
    <row r="2756" spans="1:41" x14ac:dyDescent="0.2">
      <c r="A2756" s="20" t="s">
        <v>13212</v>
      </c>
      <c r="B2756" s="20" t="s">
        <v>21980</v>
      </c>
      <c r="C2756" s="20" t="s">
        <v>15576</v>
      </c>
      <c r="D2756" s="20" t="s">
        <v>391</v>
      </c>
      <c r="E2756" s="20" t="s">
        <v>13214</v>
      </c>
      <c r="F2756" s="20" t="s">
        <v>486</v>
      </c>
      <c r="G2756" s="20" t="s">
        <v>17269</v>
      </c>
      <c r="H2756" s="20" t="s">
        <v>15216</v>
      </c>
      <c r="I2756" s="20" t="s">
        <v>21981</v>
      </c>
      <c r="J2756" s="20" t="s">
        <v>101</v>
      </c>
      <c r="K2756" s="20" t="s">
        <v>14696</v>
      </c>
      <c r="L2756" s="20" t="s">
        <v>21982</v>
      </c>
      <c r="M2756" s="20"/>
      <c r="N2756" s="20" t="s">
        <v>14698</v>
      </c>
      <c r="O2756" s="20" t="s">
        <v>14772</v>
      </c>
      <c r="P2756" s="20" t="s">
        <v>14700</v>
      </c>
      <c r="Q2756" s="20"/>
      <c r="R2756" s="20"/>
      <c r="S2756" s="20" t="s">
        <v>21983</v>
      </c>
      <c r="T2756" s="20" t="s">
        <v>14709</v>
      </c>
      <c r="U2756" s="20" t="s">
        <v>19019</v>
      </c>
      <c r="V2756" s="20" t="s">
        <v>17993</v>
      </c>
      <c r="W2756" s="20"/>
      <c r="X2756" s="20"/>
      <c r="Y2756" s="20" t="s">
        <v>69</v>
      </c>
      <c r="Z2756" s="20"/>
      <c r="AA2756" s="20" t="s">
        <v>14740</v>
      </c>
      <c r="AB2756" s="20" t="s">
        <v>69</v>
      </c>
      <c r="AC2756" s="20"/>
      <c r="AD2756" s="20"/>
      <c r="AE2756" s="20" t="s">
        <v>21984</v>
      </c>
      <c r="AF2756" s="20" t="s">
        <v>69</v>
      </c>
      <c r="AG2756" s="20" t="s">
        <v>21989</v>
      </c>
      <c r="AH2756" s="20"/>
      <c r="AI2756" s="20" t="s">
        <v>14887</v>
      </c>
      <c r="AJ2756" s="20" t="s">
        <v>14283</v>
      </c>
      <c r="AK2756" s="20" t="s">
        <v>14283</v>
      </c>
      <c r="AL2756" s="20"/>
      <c r="AM2756" s="20" t="s">
        <v>14910</v>
      </c>
      <c r="AN2756" s="20" t="s">
        <v>105</v>
      </c>
      <c r="AO2756" s="20"/>
    </row>
    <row r="2757" spans="1:41" x14ac:dyDescent="0.2">
      <c r="A2757" s="20" t="s">
        <v>13212</v>
      </c>
      <c r="B2757" s="20" t="s">
        <v>21980</v>
      </c>
      <c r="C2757" s="20" t="s">
        <v>15576</v>
      </c>
      <c r="D2757" s="20" t="s">
        <v>391</v>
      </c>
      <c r="E2757" s="20" t="s">
        <v>13214</v>
      </c>
      <c r="F2757" s="20" t="s">
        <v>486</v>
      </c>
      <c r="G2757" s="20" t="s">
        <v>17269</v>
      </c>
      <c r="H2757" s="20" t="s">
        <v>15216</v>
      </c>
      <c r="I2757" s="20" t="s">
        <v>21981</v>
      </c>
      <c r="J2757" s="20" t="s">
        <v>101</v>
      </c>
      <c r="K2757" s="20" t="s">
        <v>14696</v>
      </c>
      <c r="L2757" s="20" t="s">
        <v>21982</v>
      </c>
      <c r="M2757" s="20"/>
      <c r="N2757" s="20" t="s">
        <v>14698</v>
      </c>
      <c r="O2757" s="20" t="s">
        <v>14772</v>
      </c>
      <c r="P2757" s="20" t="s">
        <v>14700</v>
      </c>
      <c r="Q2757" s="20"/>
      <c r="R2757" s="20"/>
      <c r="S2757" s="20" t="s">
        <v>21983</v>
      </c>
      <c r="T2757" s="20" t="s">
        <v>14709</v>
      </c>
      <c r="U2757" s="20" t="s">
        <v>15386</v>
      </c>
      <c r="V2757" s="20" t="s">
        <v>15844</v>
      </c>
      <c r="W2757" s="20"/>
      <c r="X2757" s="20"/>
      <c r="Y2757" s="20" t="s">
        <v>69</v>
      </c>
      <c r="Z2757" s="20"/>
      <c r="AA2757" s="20" t="s">
        <v>14740</v>
      </c>
      <c r="AB2757" s="20" t="s">
        <v>69</v>
      </c>
      <c r="AC2757" s="20"/>
      <c r="AD2757" s="20"/>
      <c r="AE2757" s="20" t="s">
        <v>21984</v>
      </c>
      <c r="AF2757" s="20" t="s">
        <v>69</v>
      </c>
      <c r="AG2757" s="20" t="s">
        <v>21990</v>
      </c>
      <c r="AH2757" s="20"/>
      <c r="AI2757" s="20" t="s">
        <v>14887</v>
      </c>
      <c r="AJ2757" s="20" t="s">
        <v>14283</v>
      </c>
      <c r="AK2757" s="20" t="s">
        <v>14283</v>
      </c>
      <c r="AL2757" s="20"/>
      <c r="AM2757" s="20" t="s">
        <v>14910</v>
      </c>
      <c r="AN2757" s="20" t="s">
        <v>105</v>
      </c>
      <c r="AO2757" s="20"/>
    </row>
    <row r="2758" spans="1:41" x14ac:dyDescent="0.2">
      <c r="A2758" s="20" t="s">
        <v>13212</v>
      </c>
      <c r="B2758" s="20" t="s">
        <v>21980</v>
      </c>
      <c r="C2758" s="20" t="s">
        <v>15576</v>
      </c>
      <c r="D2758" s="20" t="s">
        <v>391</v>
      </c>
      <c r="E2758" s="20" t="s">
        <v>13214</v>
      </c>
      <c r="F2758" s="20" t="s">
        <v>486</v>
      </c>
      <c r="G2758" s="20" t="s">
        <v>17269</v>
      </c>
      <c r="H2758" s="20" t="s">
        <v>15216</v>
      </c>
      <c r="I2758" s="20" t="s">
        <v>21981</v>
      </c>
      <c r="J2758" s="20" t="s">
        <v>101</v>
      </c>
      <c r="K2758" s="20" t="s">
        <v>14696</v>
      </c>
      <c r="L2758" s="20" t="s">
        <v>21982</v>
      </c>
      <c r="M2758" s="20"/>
      <c r="N2758" s="20" t="s">
        <v>14698</v>
      </c>
      <c r="O2758" s="20" t="s">
        <v>14772</v>
      </c>
      <c r="P2758" s="20" t="s">
        <v>14700</v>
      </c>
      <c r="Q2758" s="20"/>
      <c r="R2758" s="20"/>
      <c r="S2758" s="20" t="s">
        <v>21983</v>
      </c>
      <c r="T2758" s="20" t="s">
        <v>14709</v>
      </c>
      <c r="U2758" s="20" t="s">
        <v>15386</v>
      </c>
      <c r="V2758" s="20" t="s">
        <v>15844</v>
      </c>
      <c r="W2758" s="20"/>
      <c r="X2758" s="20"/>
      <c r="Y2758" s="20" t="s">
        <v>69</v>
      </c>
      <c r="Z2758" s="20"/>
      <c r="AA2758" s="20" t="s">
        <v>14740</v>
      </c>
      <c r="AB2758" s="20" t="s">
        <v>69</v>
      </c>
      <c r="AC2758" s="20"/>
      <c r="AD2758" s="20"/>
      <c r="AE2758" s="20" t="s">
        <v>21984</v>
      </c>
      <c r="AF2758" s="20" t="s">
        <v>69</v>
      </c>
      <c r="AG2758" s="20" t="s">
        <v>21991</v>
      </c>
      <c r="AH2758" s="20"/>
      <c r="AI2758" s="20" t="s">
        <v>14887</v>
      </c>
      <c r="AJ2758" s="20" t="s">
        <v>14283</v>
      </c>
      <c r="AK2758" s="20" t="s">
        <v>14283</v>
      </c>
      <c r="AL2758" s="20"/>
      <c r="AM2758" s="20" t="s">
        <v>14910</v>
      </c>
      <c r="AN2758" s="20" t="s">
        <v>105</v>
      </c>
      <c r="AO2758" s="20"/>
    </row>
    <row r="2759" spans="1:41" x14ac:dyDescent="0.2">
      <c r="A2759" s="20" t="s">
        <v>13212</v>
      </c>
      <c r="B2759" s="20" t="s">
        <v>21980</v>
      </c>
      <c r="C2759" s="20" t="s">
        <v>15576</v>
      </c>
      <c r="D2759" s="20" t="s">
        <v>391</v>
      </c>
      <c r="E2759" s="20" t="s">
        <v>13214</v>
      </c>
      <c r="F2759" s="20" t="s">
        <v>486</v>
      </c>
      <c r="G2759" s="20" t="s">
        <v>17269</v>
      </c>
      <c r="H2759" s="20" t="s">
        <v>15216</v>
      </c>
      <c r="I2759" s="20" t="s">
        <v>21981</v>
      </c>
      <c r="J2759" s="20" t="s">
        <v>101</v>
      </c>
      <c r="K2759" s="20" t="s">
        <v>14696</v>
      </c>
      <c r="L2759" s="20" t="s">
        <v>21982</v>
      </c>
      <c r="M2759" s="20"/>
      <c r="N2759" s="20" t="s">
        <v>14698</v>
      </c>
      <c r="O2759" s="20" t="s">
        <v>14772</v>
      </c>
      <c r="P2759" s="20" t="s">
        <v>14700</v>
      </c>
      <c r="Q2759" s="20"/>
      <c r="R2759" s="20"/>
      <c r="S2759" s="20" t="s">
        <v>21983</v>
      </c>
      <c r="T2759" s="20" t="s">
        <v>14709</v>
      </c>
      <c r="U2759" s="20" t="s">
        <v>15431</v>
      </c>
      <c r="V2759" s="20" t="s">
        <v>19023</v>
      </c>
      <c r="W2759" s="20"/>
      <c r="X2759" s="20"/>
      <c r="Y2759" s="20" t="s">
        <v>69</v>
      </c>
      <c r="Z2759" s="20"/>
      <c r="AA2759" s="20" t="s">
        <v>14740</v>
      </c>
      <c r="AB2759" s="20" t="s">
        <v>69</v>
      </c>
      <c r="AC2759" s="20"/>
      <c r="AD2759" s="20"/>
      <c r="AE2759" s="20" t="s">
        <v>21984</v>
      </c>
      <c r="AF2759" s="20" t="s">
        <v>68</v>
      </c>
      <c r="AG2759" s="20" t="s">
        <v>21992</v>
      </c>
      <c r="AH2759" s="20"/>
      <c r="AI2759" s="20" t="s">
        <v>14887</v>
      </c>
      <c r="AJ2759" s="20" t="s">
        <v>14283</v>
      </c>
      <c r="AK2759" s="20" t="s">
        <v>14283</v>
      </c>
      <c r="AL2759" s="20"/>
      <c r="AM2759" s="20" t="s">
        <v>14910</v>
      </c>
      <c r="AN2759" s="20" t="s">
        <v>105</v>
      </c>
      <c r="AO2759" s="20"/>
    </row>
    <row r="2760" spans="1:41" x14ac:dyDescent="0.2">
      <c r="A2760" s="20" t="s">
        <v>13432</v>
      </c>
      <c r="B2760" s="20" t="s">
        <v>21993</v>
      </c>
      <c r="C2760" s="20" t="s">
        <v>21994</v>
      </c>
      <c r="D2760" s="20" t="s">
        <v>391</v>
      </c>
      <c r="E2760" s="20" t="s">
        <v>13434</v>
      </c>
      <c r="F2760" s="20" t="s">
        <v>475</v>
      </c>
      <c r="G2760" s="20" t="s">
        <v>21995</v>
      </c>
      <c r="H2760" s="20" t="s">
        <v>14852</v>
      </c>
      <c r="I2760" s="20" t="s">
        <v>21996</v>
      </c>
      <c r="J2760" s="20" t="s">
        <v>102</v>
      </c>
      <c r="K2760" s="20" t="s">
        <v>14696</v>
      </c>
      <c r="L2760" s="20" t="s">
        <v>21997</v>
      </c>
      <c r="M2760" s="20"/>
      <c r="N2760" s="20" t="s">
        <v>15258</v>
      </c>
      <c r="O2760" s="20" t="s">
        <v>14772</v>
      </c>
      <c r="P2760" s="20" t="s">
        <v>14700</v>
      </c>
      <c r="Q2760" s="20"/>
      <c r="R2760" s="20"/>
      <c r="S2760" s="20" t="s">
        <v>21998</v>
      </c>
      <c r="T2760" s="20" t="s">
        <v>14737</v>
      </c>
      <c r="U2760" s="20" t="s">
        <v>20160</v>
      </c>
      <c r="V2760" s="20" t="s">
        <v>15617</v>
      </c>
      <c r="W2760" s="20"/>
      <c r="X2760" s="20"/>
      <c r="Y2760" s="20" t="s">
        <v>68</v>
      </c>
      <c r="Z2760" s="20"/>
      <c r="AA2760" s="20" t="s">
        <v>21999</v>
      </c>
      <c r="AB2760" s="20" t="s">
        <v>69</v>
      </c>
      <c r="AC2760" s="20" t="s">
        <v>69</v>
      </c>
      <c r="AD2760" s="20" t="s">
        <v>69</v>
      </c>
      <c r="AE2760" s="20" t="s">
        <v>22000</v>
      </c>
      <c r="AF2760" s="20" t="s">
        <v>68</v>
      </c>
      <c r="AG2760" s="20" t="s">
        <v>22001</v>
      </c>
      <c r="AH2760" s="20"/>
      <c r="AI2760" s="20"/>
      <c r="AJ2760" s="20" t="s">
        <v>14223</v>
      </c>
      <c r="AK2760" s="20" t="s">
        <v>14271</v>
      </c>
      <c r="AL2760" s="20" t="s">
        <v>14257</v>
      </c>
      <c r="AM2760" s="20" t="s">
        <v>15199</v>
      </c>
      <c r="AN2760" s="20" t="s">
        <v>110</v>
      </c>
      <c r="AO2760" s="20"/>
    </row>
    <row r="2761" spans="1:41" x14ac:dyDescent="0.2">
      <c r="A2761" s="20" t="s">
        <v>13432</v>
      </c>
      <c r="B2761" s="20" t="s">
        <v>21993</v>
      </c>
      <c r="C2761" s="20" t="s">
        <v>21994</v>
      </c>
      <c r="D2761" s="20" t="s">
        <v>391</v>
      </c>
      <c r="E2761" s="20" t="s">
        <v>13434</v>
      </c>
      <c r="F2761" s="20" t="s">
        <v>475</v>
      </c>
      <c r="G2761" s="20" t="s">
        <v>21995</v>
      </c>
      <c r="H2761" s="20" t="s">
        <v>14852</v>
      </c>
      <c r="I2761" s="20" t="s">
        <v>21996</v>
      </c>
      <c r="J2761" s="20" t="s">
        <v>102</v>
      </c>
      <c r="K2761" s="20" t="s">
        <v>14696</v>
      </c>
      <c r="L2761" s="20" t="s">
        <v>21997</v>
      </c>
      <c r="M2761" s="20"/>
      <c r="N2761" s="20" t="s">
        <v>14698</v>
      </c>
      <c r="O2761" s="20" t="s">
        <v>14772</v>
      </c>
      <c r="P2761" s="20" t="s">
        <v>14700</v>
      </c>
      <c r="Q2761" s="20"/>
      <c r="R2761" s="20"/>
      <c r="S2761" s="20" t="s">
        <v>21998</v>
      </c>
      <c r="T2761" s="20" t="s">
        <v>14737</v>
      </c>
      <c r="U2761" s="20" t="s">
        <v>17734</v>
      </c>
      <c r="V2761" s="20" t="s">
        <v>17599</v>
      </c>
      <c r="W2761" s="20"/>
      <c r="X2761" s="20"/>
      <c r="Y2761" s="20" t="s">
        <v>68</v>
      </c>
      <c r="Z2761" s="20"/>
      <c r="AA2761" s="20" t="s">
        <v>21999</v>
      </c>
      <c r="AB2761" s="20" t="s">
        <v>69</v>
      </c>
      <c r="AC2761" s="20" t="s">
        <v>69</v>
      </c>
      <c r="AD2761" s="20" t="s">
        <v>69</v>
      </c>
      <c r="AE2761" s="20" t="s">
        <v>22002</v>
      </c>
      <c r="AF2761" s="20" t="s">
        <v>68</v>
      </c>
      <c r="AG2761" s="20" t="s">
        <v>22003</v>
      </c>
      <c r="AH2761" s="20"/>
      <c r="AI2761" s="20"/>
      <c r="AJ2761" s="20" t="s">
        <v>14223</v>
      </c>
      <c r="AK2761" s="20" t="s">
        <v>14271</v>
      </c>
      <c r="AL2761" s="20" t="s">
        <v>14257</v>
      </c>
      <c r="AM2761" s="20" t="s">
        <v>15199</v>
      </c>
      <c r="AN2761" s="20" t="s">
        <v>110</v>
      </c>
      <c r="AO2761" s="20"/>
    </row>
    <row r="2762" spans="1:41" x14ac:dyDescent="0.2">
      <c r="A2762" s="20" t="s">
        <v>13956</v>
      </c>
      <c r="B2762" s="20" t="s">
        <v>22004</v>
      </c>
      <c r="C2762" s="20" t="s">
        <v>22005</v>
      </c>
      <c r="D2762" s="20" t="s">
        <v>571</v>
      </c>
      <c r="E2762" s="20"/>
      <c r="F2762" s="20" t="s">
        <v>22006</v>
      </c>
      <c r="G2762" s="20" t="s">
        <v>22007</v>
      </c>
      <c r="H2762" s="20" t="s">
        <v>15216</v>
      </c>
      <c r="I2762" s="20" t="s">
        <v>22008</v>
      </c>
      <c r="J2762" s="20" t="s">
        <v>101</v>
      </c>
      <c r="K2762" s="20" t="s">
        <v>14866</v>
      </c>
      <c r="L2762" s="20" t="s">
        <v>22009</v>
      </c>
      <c r="M2762" s="20"/>
      <c r="N2762" s="20" t="s">
        <v>14698</v>
      </c>
      <c r="O2762" s="20" t="s">
        <v>14761</v>
      </c>
      <c r="P2762" s="20" t="s">
        <v>14700</v>
      </c>
      <c r="Q2762" s="20"/>
      <c r="R2762" s="20"/>
      <c r="S2762" s="20" t="s">
        <v>22010</v>
      </c>
      <c r="T2762" s="20" t="s">
        <v>14846</v>
      </c>
      <c r="U2762" s="20" t="s">
        <v>22011</v>
      </c>
      <c r="V2762" s="20" t="s">
        <v>22012</v>
      </c>
      <c r="W2762" s="20" t="s">
        <v>15236</v>
      </c>
      <c r="X2762" s="20" t="s">
        <v>22013</v>
      </c>
      <c r="Y2762" s="20" t="s">
        <v>69</v>
      </c>
      <c r="Z2762" s="20"/>
      <c r="AA2762" s="20" t="s">
        <v>22014</v>
      </c>
      <c r="AB2762" s="20" t="s">
        <v>69</v>
      </c>
      <c r="AC2762" s="20" t="s">
        <v>69</v>
      </c>
      <c r="AD2762" s="20" t="s">
        <v>69</v>
      </c>
      <c r="AE2762" s="20" t="s">
        <v>22015</v>
      </c>
      <c r="AF2762" s="20" t="s">
        <v>68</v>
      </c>
      <c r="AG2762" s="20" t="s">
        <v>22016</v>
      </c>
      <c r="AH2762" s="20" t="s">
        <v>14787</v>
      </c>
      <c r="AI2762" s="20" t="s">
        <v>14875</v>
      </c>
      <c r="AJ2762" s="20" t="s">
        <v>14283</v>
      </c>
      <c r="AK2762" s="20" t="s">
        <v>14283</v>
      </c>
      <c r="AL2762" s="20"/>
      <c r="AM2762" s="20" t="s">
        <v>15199</v>
      </c>
      <c r="AN2762" s="20" t="s">
        <v>105</v>
      </c>
      <c r="AO2762" s="20"/>
    </row>
    <row r="2763" spans="1:41" x14ac:dyDescent="0.2">
      <c r="A2763" s="20" t="s">
        <v>13956</v>
      </c>
      <c r="B2763" s="20" t="s">
        <v>22004</v>
      </c>
      <c r="C2763" s="20" t="s">
        <v>22005</v>
      </c>
      <c r="D2763" s="20" t="s">
        <v>571</v>
      </c>
      <c r="E2763" s="20"/>
      <c r="F2763" s="20" t="s">
        <v>22006</v>
      </c>
      <c r="G2763" s="20" t="s">
        <v>22007</v>
      </c>
      <c r="H2763" s="20" t="s">
        <v>15216</v>
      </c>
      <c r="I2763" s="20" t="s">
        <v>22008</v>
      </c>
      <c r="J2763" s="20" t="s">
        <v>101</v>
      </c>
      <c r="K2763" s="20" t="s">
        <v>14866</v>
      </c>
      <c r="L2763" s="20" t="s">
        <v>22009</v>
      </c>
      <c r="M2763" s="20"/>
      <c r="N2763" s="20" t="s">
        <v>14698</v>
      </c>
      <c r="O2763" s="20" t="s">
        <v>14761</v>
      </c>
      <c r="P2763" s="20" t="s">
        <v>14700</v>
      </c>
      <c r="Q2763" s="20"/>
      <c r="R2763" s="20"/>
      <c r="S2763" s="20" t="s">
        <v>22010</v>
      </c>
      <c r="T2763" s="20" t="s">
        <v>14709</v>
      </c>
      <c r="U2763" s="20" t="s">
        <v>22017</v>
      </c>
      <c r="V2763" s="20" t="s">
        <v>22018</v>
      </c>
      <c r="W2763" s="20" t="s">
        <v>15681</v>
      </c>
      <c r="X2763" s="20" t="s">
        <v>15648</v>
      </c>
      <c r="Y2763" s="20" t="s">
        <v>69</v>
      </c>
      <c r="Z2763" s="20"/>
      <c r="AA2763" s="20" t="s">
        <v>22014</v>
      </c>
      <c r="AB2763" s="20" t="s">
        <v>69</v>
      </c>
      <c r="AC2763" s="20" t="s">
        <v>69</v>
      </c>
      <c r="AD2763" s="20" t="s">
        <v>69</v>
      </c>
      <c r="AE2763" s="20" t="s">
        <v>22015</v>
      </c>
      <c r="AF2763" s="20" t="s">
        <v>68</v>
      </c>
      <c r="AG2763" s="20" t="s">
        <v>22016</v>
      </c>
      <c r="AH2763" s="20" t="s">
        <v>14787</v>
      </c>
      <c r="AI2763" s="20" t="s">
        <v>14875</v>
      </c>
      <c r="AJ2763" s="20" t="s">
        <v>14283</v>
      </c>
      <c r="AK2763" s="20" t="s">
        <v>14283</v>
      </c>
      <c r="AL2763" s="20"/>
      <c r="AM2763" s="20" t="s">
        <v>15199</v>
      </c>
      <c r="AN2763" s="20" t="s">
        <v>105</v>
      </c>
      <c r="AO2763" s="20"/>
    </row>
    <row r="2764" spans="1:41" x14ac:dyDescent="0.2">
      <c r="A2764" s="20" t="s">
        <v>13956</v>
      </c>
      <c r="B2764" s="20" t="s">
        <v>22004</v>
      </c>
      <c r="C2764" s="20" t="s">
        <v>22005</v>
      </c>
      <c r="D2764" s="20" t="s">
        <v>571</v>
      </c>
      <c r="E2764" s="20"/>
      <c r="F2764" s="20" t="s">
        <v>22006</v>
      </c>
      <c r="G2764" s="20" t="s">
        <v>22007</v>
      </c>
      <c r="H2764" s="20" t="s">
        <v>15216</v>
      </c>
      <c r="I2764" s="20" t="s">
        <v>22008</v>
      </c>
      <c r="J2764" s="20" t="s">
        <v>101</v>
      </c>
      <c r="K2764" s="20" t="s">
        <v>14866</v>
      </c>
      <c r="L2764" s="20" t="s">
        <v>22009</v>
      </c>
      <c r="M2764" s="20"/>
      <c r="N2764" s="20" t="s">
        <v>14698</v>
      </c>
      <c r="O2764" s="20" t="s">
        <v>14761</v>
      </c>
      <c r="P2764" s="20" t="s">
        <v>14700</v>
      </c>
      <c r="Q2764" s="20"/>
      <c r="R2764" s="20"/>
      <c r="S2764" s="20" t="s">
        <v>22010</v>
      </c>
      <c r="T2764" s="20" t="s">
        <v>14704</v>
      </c>
      <c r="U2764" s="20" t="s">
        <v>20160</v>
      </c>
      <c r="V2764" s="20" t="s">
        <v>17813</v>
      </c>
      <c r="W2764" s="20" t="s">
        <v>17217</v>
      </c>
      <c r="X2764" s="20" t="s">
        <v>15317</v>
      </c>
      <c r="Y2764" s="20" t="s">
        <v>69</v>
      </c>
      <c r="Z2764" s="20"/>
      <c r="AA2764" s="20" t="s">
        <v>22014</v>
      </c>
      <c r="AB2764" s="20" t="s">
        <v>69</v>
      </c>
      <c r="AC2764" s="20" t="s">
        <v>69</v>
      </c>
      <c r="AD2764" s="20" t="s">
        <v>69</v>
      </c>
      <c r="AE2764" s="20" t="s">
        <v>22015</v>
      </c>
      <c r="AF2764" s="20" t="s">
        <v>68</v>
      </c>
      <c r="AG2764" s="20" t="s">
        <v>22016</v>
      </c>
      <c r="AH2764" s="20" t="s">
        <v>14787</v>
      </c>
      <c r="AI2764" s="20" t="s">
        <v>14875</v>
      </c>
      <c r="AJ2764" s="20" t="s">
        <v>14283</v>
      </c>
      <c r="AK2764" s="20" t="s">
        <v>14283</v>
      </c>
      <c r="AL2764" s="20"/>
      <c r="AM2764" s="20" t="s">
        <v>15199</v>
      </c>
      <c r="AN2764" s="20" t="s">
        <v>105</v>
      </c>
      <c r="AO2764" s="20"/>
    </row>
    <row r="2765" spans="1:41" x14ac:dyDescent="0.2">
      <c r="A2765" s="20" t="s">
        <v>13956</v>
      </c>
      <c r="B2765" s="20" t="s">
        <v>22004</v>
      </c>
      <c r="C2765" s="20" t="s">
        <v>22005</v>
      </c>
      <c r="D2765" s="20" t="s">
        <v>571</v>
      </c>
      <c r="E2765" s="20"/>
      <c r="F2765" s="20" t="s">
        <v>22006</v>
      </c>
      <c r="G2765" s="20" t="s">
        <v>22007</v>
      </c>
      <c r="H2765" s="20" t="s">
        <v>15216</v>
      </c>
      <c r="I2765" s="20" t="s">
        <v>22008</v>
      </c>
      <c r="J2765" s="20" t="s">
        <v>101</v>
      </c>
      <c r="K2765" s="20" t="s">
        <v>14866</v>
      </c>
      <c r="L2765" s="20" t="s">
        <v>22009</v>
      </c>
      <c r="M2765" s="20"/>
      <c r="N2765" s="20" t="s">
        <v>14742</v>
      </c>
      <c r="O2765" s="20" t="s">
        <v>14761</v>
      </c>
      <c r="P2765" s="20" t="s">
        <v>14700</v>
      </c>
      <c r="Q2765" s="20"/>
      <c r="R2765" s="20"/>
      <c r="S2765" s="20" t="s">
        <v>22010</v>
      </c>
      <c r="T2765" s="20" t="s">
        <v>14846</v>
      </c>
      <c r="U2765" s="20" t="s">
        <v>22019</v>
      </c>
      <c r="V2765" s="20" t="s">
        <v>22020</v>
      </c>
      <c r="W2765" s="20" t="s">
        <v>15337</v>
      </c>
      <c r="X2765" s="20" t="s">
        <v>20545</v>
      </c>
      <c r="Y2765" s="20" t="s">
        <v>69</v>
      </c>
      <c r="Z2765" s="20"/>
      <c r="AA2765" s="20" t="s">
        <v>22014</v>
      </c>
      <c r="AB2765" s="20" t="s">
        <v>69</v>
      </c>
      <c r="AC2765" s="20" t="s">
        <v>69</v>
      </c>
      <c r="AD2765" s="20" t="s">
        <v>69</v>
      </c>
      <c r="AE2765" s="20" t="s">
        <v>22021</v>
      </c>
      <c r="AF2765" s="20" t="s">
        <v>68</v>
      </c>
      <c r="AG2765" s="20" t="s">
        <v>22016</v>
      </c>
      <c r="AH2765" s="20" t="s">
        <v>14787</v>
      </c>
      <c r="AI2765" s="20" t="s">
        <v>14875</v>
      </c>
      <c r="AJ2765" s="20" t="s">
        <v>14283</v>
      </c>
      <c r="AK2765" s="20" t="s">
        <v>14283</v>
      </c>
      <c r="AL2765" s="20"/>
      <c r="AM2765" s="20" t="s">
        <v>15199</v>
      </c>
      <c r="AN2765" s="20" t="s">
        <v>105</v>
      </c>
      <c r="AO2765" s="20"/>
    </row>
    <row r="2766" spans="1:41" x14ac:dyDescent="0.2">
      <c r="A2766" s="20" t="s">
        <v>13956</v>
      </c>
      <c r="B2766" s="20" t="s">
        <v>22004</v>
      </c>
      <c r="C2766" s="20" t="s">
        <v>22005</v>
      </c>
      <c r="D2766" s="20" t="s">
        <v>571</v>
      </c>
      <c r="E2766" s="20"/>
      <c r="F2766" s="20" t="s">
        <v>22006</v>
      </c>
      <c r="G2766" s="20" t="s">
        <v>22007</v>
      </c>
      <c r="H2766" s="20" t="s">
        <v>15216</v>
      </c>
      <c r="I2766" s="20" t="s">
        <v>22008</v>
      </c>
      <c r="J2766" s="20" t="s">
        <v>101</v>
      </c>
      <c r="K2766" s="20" t="s">
        <v>14866</v>
      </c>
      <c r="L2766" s="20" t="s">
        <v>22009</v>
      </c>
      <c r="M2766" s="20"/>
      <c r="N2766" s="20" t="s">
        <v>14742</v>
      </c>
      <c r="O2766" s="20" t="s">
        <v>14761</v>
      </c>
      <c r="P2766" s="20" t="s">
        <v>14700</v>
      </c>
      <c r="Q2766" s="20"/>
      <c r="R2766" s="20"/>
      <c r="S2766" s="20" t="s">
        <v>22010</v>
      </c>
      <c r="T2766" s="20" t="s">
        <v>14709</v>
      </c>
      <c r="U2766" s="20" t="s">
        <v>22022</v>
      </c>
      <c r="V2766" s="20" t="s">
        <v>22023</v>
      </c>
      <c r="W2766" s="20" t="s">
        <v>15317</v>
      </c>
      <c r="X2766" s="20" t="s">
        <v>20254</v>
      </c>
      <c r="Y2766" s="20" t="s">
        <v>69</v>
      </c>
      <c r="Z2766" s="20"/>
      <c r="AA2766" s="20" t="s">
        <v>22014</v>
      </c>
      <c r="AB2766" s="20" t="s">
        <v>69</v>
      </c>
      <c r="AC2766" s="20" t="s">
        <v>69</v>
      </c>
      <c r="AD2766" s="20" t="s">
        <v>69</v>
      </c>
      <c r="AE2766" s="20" t="s">
        <v>22021</v>
      </c>
      <c r="AF2766" s="20" t="s">
        <v>68</v>
      </c>
      <c r="AG2766" s="20" t="s">
        <v>22016</v>
      </c>
      <c r="AH2766" s="20" t="s">
        <v>14787</v>
      </c>
      <c r="AI2766" s="20" t="s">
        <v>14875</v>
      </c>
      <c r="AJ2766" s="20" t="s">
        <v>14283</v>
      </c>
      <c r="AK2766" s="20" t="s">
        <v>14283</v>
      </c>
      <c r="AL2766" s="20"/>
      <c r="AM2766" s="20" t="s">
        <v>15199</v>
      </c>
      <c r="AN2766" s="20" t="s">
        <v>105</v>
      </c>
      <c r="AO2766" s="20"/>
    </row>
    <row r="2767" spans="1:41" x14ac:dyDescent="0.2">
      <c r="A2767" s="20" t="s">
        <v>13956</v>
      </c>
      <c r="B2767" s="20" t="s">
        <v>22004</v>
      </c>
      <c r="C2767" s="20" t="s">
        <v>22005</v>
      </c>
      <c r="D2767" s="20" t="s">
        <v>571</v>
      </c>
      <c r="E2767" s="20"/>
      <c r="F2767" s="20" t="s">
        <v>22006</v>
      </c>
      <c r="G2767" s="20" t="s">
        <v>22007</v>
      </c>
      <c r="H2767" s="20" t="s">
        <v>15216</v>
      </c>
      <c r="I2767" s="20" t="s">
        <v>22008</v>
      </c>
      <c r="J2767" s="20" t="s">
        <v>101</v>
      </c>
      <c r="K2767" s="20" t="s">
        <v>14866</v>
      </c>
      <c r="L2767" s="20" t="s">
        <v>22009</v>
      </c>
      <c r="M2767" s="20"/>
      <c r="N2767" s="20" t="s">
        <v>14742</v>
      </c>
      <c r="O2767" s="20" t="s">
        <v>14761</v>
      </c>
      <c r="P2767" s="20" t="s">
        <v>14700</v>
      </c>
      <c r="Q2767" s="20"/>
      <c r="R2767" s="20"/>
      <c r="S2767" s="20" t="s">
        <v>22010</v>
      </c>
      <c r="T2767" s="20" t="s">
        <v>14704</v>
      </c>
      <c r="U2767" s="20" t="s">
        <v>15196</v>
      </c>
      <c r="V2767" s="20" t="s">
        <v>14930</v>
      </c>
      <c r="W2767" s="20" t="s">
        <v>19413</v>
      </c>
      <c r="X2767" s="20" t="s">
        <v>15681</v>
      </c>
      <c r="Y2767" s="20" t="s">
        <v>69</v>
      </c>
      <c r="Z2767" s="20"/>
      <c r="AA2767" s="20" t="s">
        <v>22014</v>
      </c>
      <c r="AB2767" s="20" t="s">
        <v>69</v>
      </c>
      <c r="AC2767" s="20" t="s">
        <v>69</v>
      </c>
      <c r="AD2767" s="20" t="s">
        <v>69</v>
      </c>
      <c r="AE2767" s="20" t="s">
        <v>22021</v>
      </c>
      <c r="AF2767" s="20" t="s">
        <v>68</v>
      </c>
      <c r="AG2767" s="20" t="s">
        <v>22016</v>
      </c>
      <c r="AH2767" s="20" t="s">
        <v>14787</v>
      </c>
      <c r="AI2767" s="20" t="s">
        <v>14875</v>
      </c>
      <c r="AJ2767" s="20" t="s">
        <v>14283</v>
      </c>
      <c r="AK2767" s="20" t="s">
        <v>14283</v>
      </c>
      <c r="AL2767" s="20"/>
      <c r="AM2767" s="20" t="s">
        <v>15199</v>
      </c>
      <c r="AN2767" s="20" t="s">
        <v>105</v>
      </c>
      <c r="AO2767" s="20"/>
    </row>
    <row r="2768" spans="1:41" x14ac:dyDescent="0.2">
      <c r="A2768" s="20" t="s">
        <v>13956</v>
      </c>
      <c r="B2768" s="20" t="s">
        <v>22004</v>
      </c>
      <c r="C2768" s="20" t="s">
        <v>22005</v>
      </c>
      <c r="D2768" s="20" t="s">
        <v>571</v>
      </c>
      <c r="E2768" s="20"/>
      <c r="F2768" s="20" t="s">
        <v>22006</v>
      </c>
      <c r="G2768" s="20" t="s">
        <v>22007</v>
      </c>
      <c r="H2768" s="20" t="s">
        <v>15216</v>
      </c>
      <c r="I2768" s="20" t="s">
        <v>22008</v>
      </c>
      <c r="J2768" s="20" t="s">
        <v>101</v>
      </c>
      <c r="K2768" s="20" t="s">
        <v>14866</v>
      </c>
      <c r="L2768" s="20" t="s">
        <v>22009</v>
      </c>
      <c r="M2768" s="20"/>
      <c r="N2768" s="20" t="s">
        <v>14742</v>
      </c>
      <c r="O2768" s="20" t="s">
        <v>14761</v>
      </c>
      <c r="P2768" s="20" t="s">
        <v>14700</v>
      </c>
      <c r="Q2768" s="20"/>
      <c r="R2768" s="20"/>
      <c r="S2768" s="20" t="s">
        <v>22010</v>
      </c>
      <c r="T2768" s="20" t="s">
        <v>14704</v>
      </c>
      <c r="U2768" s="20" t="s">
        <v>18773</v>
      </c>
      <c r="V2768" s="20" t="s">
        <v>17835</v>
      </c>
      <c r="W2768" s="20" t="s">
        <v>18695</v>
      </c>
      <c r="X2768" s="20" t="s">
        <v>22024</v>
      </c>
      <c r="Y2768" s="20" t="s">
        <v>69</v>
      </c>
      <c r="Z2768" s="20"/>
      <c r="AA2768" s="20" t="s">
        <v>17448</v>
      </c>
      <c r="AB2768" s="20" t="s">
        <v>69</v>
      </c>
      <c r="AC2768" s="20" t="s">
        <v>69</v>
      </c>
      <c r="AD2768" s="20" t="s">
        <v>69</v>
      </c>
      <c r="AE2768" s="20" t="s">
        <v>22025</v>
      </c>
      <c r="AF2768" s="20" t="s">
        <v>69</v>
      </c>
      <c r="AG2768" s="20" t="s">
        <v>22026</v>
      </c>
      <c r="AH2768" s="20" t="s">
        <v>14787</v>
      </c>
      <c r="AI2768" s="20" t="s">
        <v>14875</v>
      </c>
      <c r="AJ2768" s="20" t="s">
        <v>14283</v>
      </c>
      <c r="AK2768" s="20" t="s">
        <v>14283</v>
      </c>
      <c r="AL2768" s="20"/>
      <c r="AM2768" s="20" t="s">
        <v>15199</v>
      </c>
      <c r="AN2768" s="20" t="s">
        <v>105</v>
      </c>
      <c r="AO2768" s="20"/>
    </row>
    <row r="2769" spans="1:41" x14ac:dyDescent="0.2">
      <c r="A2769" s="20" t="s">
        <v>13975</v>
      </c>
      <c r="B2769" s="20" t="s">
        <v>22027</v>
      </c>
      <c r="C2769" s="20" t="s">
        <v>20260</v>
      </c>
      <c r="D2769" s="20" t="s">
        <v>571</v>
      </c>
      <c r="E2769" s="20" t="s">
        <v>13978</v>
      </c>
      <c r="F2769" s="20" t="s">
        <v>816</v>
      </c>
      <c r="G2769" s="20" t="s">
        <v>22028</v>
      </c>
      <c r="H2769" s="20" t="s">
        <v>110</v>
      </c>
      <c r="I2769" s="20" t="s">
        <v>22029</v>
      </c>
      <c r="J2769" s="20" t="s">
        <v>101</v>
      </c>
      <c r="K2769" s="20" t="s">
        <v>14696</v>
      </c>
      <c r="L2769" s="20" t="s">
        <v>22030</v>
      </c>
      <c r="M2769" s="20"/>
      <c r="N2769" s="20" t="s">
        <v>14698</v>
      </c>
      <c r="O2769" s="20" t="s">
        <v>14761</v>
      </c>
      <c r="P2769" s="20" t="s">
        <v>14700</v>
      </c>
      <c r="Q2769" s="20" t="s">
        <v>22031</v>
      </c>
      <c r="R2769" s="20" t="s">
        <v>22032</v>
      </c>
      <c r="S2769" s="20" t="s">
        <v>22033</v>
      </c>
      <c r="T2769" s="20" t="s">
        <v>14704</v>
      </c>
      <c r="U2769" s="20" t="s">
        <v>17127</v>
      </c>
      <c r="V2769" s="20" t="s">
        <v>22034</v>
      </c>
      <c r="W2769" s="20"/>
      <c r="X2769" s="20"/>
      <c r="Y2769" s="20" t="s">
        <v>69</v>
      </c>
      <c r="Z2769" s="20"/>
      <c r="AA2769" s="20" t="s">
        <v>15484</v>
      </c>
      <c r="AB2769" s="20" t="s">
        <v>69</v>
      </c>
      <c r="AC2769" s="20" t="s">
        <v>68</v>
      </c>
      <c r="AD2769" s="20" t="s">
        <v>68</v>
      </c>
      <c r="AE2769" s="20" t="s">
        <v>22035</v>
      </c>
      <c r="AF2769" s="20" t="s">
        <v>68</v>
      </c>
      <c r="AG2769" s="20" t="s">
        <v>22036</v>
      </c>
      <c r="AH2769" s="20"/>
      <c r="AI2769" s="20"/>
      <c r="AJ2769" s="20" t="s">
        <v>14283</v>
      </c>
      <c r="AK2769" s="20" t="s">
        <v>14283</v>
      </c>
      <c r="AL2769" s="20"/>
      <c r="AM2769" s="20" t="s">
        <v>16313</v>
      </c>
      <c r="AN2769" s="20" t="s">
        <v>105</v>
      </c>
      <c r="AO2769" s="20"/>
    </row>
    <row r="2770" spans="1:41" x14ac:dyDescent="0.2">
      <c r="A2770" s="20" t="s">
        <v>13975</v>
      </c>
      <c r="B2770" s="20" t="s">
        <v>22027</v>
      </c>
      <c r="C2770" s="20" t="s">
        <v>20260</v>
      </c>
      <c r="D2770" s="20" t="s">
        <v>571</v>
      </c>
      <c r="E2770" s="20" t="s">
        <v>13978</v>
      </c>
      <c r="F2770" s="20" t="s">
        <v>816</v>
      </c>
      <c r="G2770" s="20" t="s">
        <v>22028</v>
      </c>
      <c r="H2770" s="20" t="s">
        <v>110</v>
      </c>
      <c r="I2770" s="20" t="s">
        <v>22029</v>
      </c>
      <c r="J2770" s="20" t="s">
        <v>101</v>
      </c>
      <c r="K2770" s="20" t="s">
        <v>14696</v>
      </c>
      <c r="L2770" s="20" t="s">
        <v>22030</v>
      </c>
      <c r="M2770" s="20"/>
      <c r="N2770" s="20" t="s">
        <v>14698</v>
      </c>
      <c r="O2770" s="20" t="s">
        <v>14761</v>
      </c>
      <c r="P2770" s="20" t="s">
        <v>14700</v>
      </c>
      <c r="Q2770" s="20" t="s">
        <v>22031</v>
      </c>
      <c r="R2770" s="20" t="s">
        <v>22032</v>
      </c>
      <c r="S2770" s="20" t="s">
        <v>22033</v>
      </c>
      <c r="T2770" s="20" t="s">
        <v>14709</v>
      </c>
      <c r="U2770" s="20" t="s">
        <v>22037</v>
      </c>
      <c r="V2770" s="20" t="s">
        <v>22038</v>
      </c>
      <c r="W2770" s="20"/>
      <c r="X2770" s="20"/>
      <c r="Y2770" s="20" t="s">
        <v>69</v>
      </c>
      <c r="Z2770" s="20"/>
      <c r="AA2770" s="20" t="s">
        <v>15484</v>
      </c>
      <c r="AB2770" s="20" t="s">
        <v>69</v>
      </c>
      <c r="AC2770" s="20" t="s">
        <v>68</v>
      </c>
      <c r="AD2770" s="20" t="s">
        <v>68</v>
      </c>
      <c r="AE2770" s="20" t="s">
        <v>22035</v>
      </c>
      <c r="AF2770" s="20" t="s">
        <v>68</v>
      </c>
      <c r="AG2770" s="20" t="s">
        <v>22036</v>
      </c>
      <c r="AH2770" s="20"/>
      <c r="AI2770" s="20"/>
      <c r="AJ2770" s="20" t="s">
        <v>14283</v>
      </c>
      <c r="AK2770" s="20" t="s">
        <v>14283</v>
      </c>
      <c r="AL2770" s="20"/>
      <c r="AM2770" s="20" t="s">
        <v>16313</v>
      </c>
      <c r="AN2770" s="20" t="s">
        <v>105</v>
      </c>
      <c r="AO2770" s="20"/>
    </row>
    <row r="2771" spans="1:41" x14ac:dyDescent="0.2">
      <c r="A2771" s="20" t="s">
        <v>13975</v>
      </c>
      <c r="B2771" s="20" t="s">
        <v>22027</v>
      </c>
      <c r="C2771" s="20" t="s">
        <v>20260</v>
      </c>
      <c r="D2771" s="20" t="s">
        <v>571</v>
      </c>
      <c r="E2771" s="20" t="s">
        <v>13978</v>
      </c>
      <c r="F2771" s="20" t="s">
        <v>816</v>
      </c>
      <c r="G2771" s="20" t="s">
        <v>22028</v>
      </c>
      <c r="H2771" s="20" t="s">
        <v>110</v>
      </c>
      <c r="I2771" s="20" t="s">
        <v>22029</v>
      </c>
      <c r="J2771" s="20" t="s">
        <v>101</v>
      </c>
      <c r="K2771" s="20" t="s">
        <v>14696</v>
      </c>
      <c r="L2771" s="20" t="s">
        <v>22030</v>
      </c>
      <c r="M2771" s="20"/>
      <c r="N2771" s="20" t="s">
        <v>14698</v>
      </c>
      <c r="O2771" s="20" t="s">
        <v>14761</v>
      </c>
      <c r="P2771" s="20" t="s">
        <v>14700</v>
      </c>
      <c r="Q2771" s="20" t="s">
        <v>22031</v>
      </c>
      <c r="R2771" s="20" t="s">
        <v>22032</v>
      </c>
      <c r="S2771" s="20" t="s">
        <v>22033</v>
      </c>
      <c r="T2771" s="20" t="s">
        <v>14704</v>
      </c>
      <c r="U2771" s="20" t="s">
        <v>17104</v>
      </c>
      <c r="V2771" s="20" t="s">
        <v>19672</v>
      </c>
      <c r="W2771" s="20"/>
      <c r="X2771" s="20"/>
      <c r="Y2771" s="20" t="s">
        <v>69</v>
      </c>
      <c r="Z2771" s="20"/>
      <c r="AA2771" s="20" t="s">
        <v>15484</v>
      </c>
      <c r="AB2771" s="20" t="s">
        <v>69</v>
      </c>
      <c r="AC2771" s="20" t="s">
        <v>68</v>
      </c>
      <c r="AD2771" s="20" t="s">
        <v>68</v>
      </c>
      <c r="AE2771" s="20" t="s">
        <v>22035</v>
      </c>
      <c r="AF2771" s="20" t="s">
        <v>69</v>
      </c>
      <c r="AG2771" s="20" t="s">
        <v>22039</v>
      </c>
      <c r="AH2771" s="20"/>
      <c r="AI2771" s="20"/>
      <c r="AJ2771" s="20" t="s">
        <v>14283</v>
      </c>
      <c r="AK2771" s="20" t="s">
        <v>14283</v>
      </c>
      <c r="AL2771" s="20"/>
      <c r="AM2771" s="20" t="s">
        <v>16313</v>
      </c>
      <c r="AN2771" s="20" t="s">
        <v>105</v>
      </c>
      <c r="AO2771" s="20"/>
    </row>
    <row r="2772" spans="1:41" x14ac:dyDescent="0.2">
      <c r="A2772" s="20" t="s">
        <v>13975</v>
      </c>
      <c r="B2772" s="20" t="s">
        <v>22027</v>
      </c>
      <c r="C2772" s="20" t="s">
        <v>20260</v>
      </c>
      <c r="D2772" s="20" t="s">
        <v>571</v>
      </c>
      <c r="E2772" s="20" t="s">
        <v>13978</v>
      </c>
      <c r="F2772" s="20" t="s">
        <v>816</v>
      </c>
      <c r="G2772" s="20" t="s">
        <v>22028</v>
      </c>
      <c r="H2772" s="20" t="s">
        <v>110</v>
      </c>
      <c r="I2772" s="20" t="s">
        <v>22029</v>
      </c>
      <c r="J2772" s="20" t="s">
        <v>101</v>
      </c>
      <c r="K2772" s="20" t="s">
        <v>14696</v>
      </c>
      <c r="L2772" s="20" t="s">
        <v>22030</v>
      </c>
      <c r="M2772" s="20"/>
      <c r="N2772" s="20" t="s">
        <v>14698</v>
      </c>
      <c r="O2772" s="20" t="s">
        <v>14761</v>
      </c>
      <c r="P2772" s="20" t="s">
        <v>14700</v>
      </c>
      <c r="Q2772" s="20" t="s">
        <v>22031</v>
      </c>
      <c r="R2772" s="20" t="s">
        <v>22032</v>
      </c>
      <c r="S2772" s="20" t="s">
        <v>22033</v>
      </c>
      <c r="T2772" s="20" t="s">
        <v>14709</v>
      </c>
      <c r="U2772" s="20" t="s">
        <v>22040</v>
      </c>
      <c r="V2772" s="20" t="s">
        <v>22041</v>
      </c>
      <c r="W2772" s="20"/>
      <c r="X2772" s="20"/>
      <c r="Y2772" s="20" t="s">
        <v>69</v>
      </c>
      <c r="Z2772" s="20"/>
      <c r="AA2772" s="20" t="s">
        <v>15484</v>
      </c>
      <c r="AB2772" s="20" t="s">
        <v>69</v>
      </c>
      <c r="AC2772" s="20" t="s">
        <v>68</v>
      </c>
      <c r="AD2772" s="20" t="s">
        <v>68</v>
      </c>
      <c r="AE2772" s="20" t="s">
        <v>22035</v>
      </c>
      <c r="AF2772" s="20" t="s">
        <v>69</v>
      </c>
      <c r="AG2772" s="20" t="s">
        <v>22039</v>
      </c>
      <c r="AH2772" s="20"/>
      <c r="AI2772" s="20"/>
      <c r="AJ2772" s="20" t="s">
        <v>14283</v>
      </c>
      <c r="AK2772" s="20" t="s">
        <v>14283</v>
      </c>
      <c r="AL2772" s="20"/>
      <c r="AM2772" s="20" t="s">
        <v>16313</v>
      </c>
      <c r="AN2772" s="20" t="s">
        <v>105</v>
      </c>
      <c r="AO2772" s="20"/>
    </row>
    <row r="2773" spans="1:41" x14ac:dyDescent="0.2">
      <c r="A2773" s="20" t="s">
        <v>13975</v>
      </c>
      <c r="B2773" s="20" t="s">
        <v>22027</v>
      </c>
      <c r="C2773" s="20" t="s">
        <v>20260</v>
      </c>
      <c r="D2773" s="20" t="s">
        <v>571</v>
      </c>
      <c r="E2773" s="20" t="s">
        <v>13978</v>
      </c>
      <c r="F2773" s="20" t="s">
        <v>816</v>
      </c>
      <c r="G2773" s="20" t="s">
        <v>22028</v>
      </c>
      <c r="H2773" s="20" t="s">
        <v>110</v>
      </c>
      <c r="I2773" s="20" t="s">
        <v>22029</v>
      </c>
      <c r="J2773" s="20" t="s">
        <v>101</v>
      </c>
      <c r="K2773" s="20" t="s">
        <v>14696</v>
      </c>
      <c r="L2773" s="20" t="s">
        <v>22030</v>
      </c>
      <c r="M2773" s="20"/>
      <c r="N2773" s="20" t="s">
        <v>19182</v>
      </c>
      <c r="O2773" s="20" t="s">
        <v>14761</v>
      </c>
      <c r="P2773" s="20" t="s">
        <v>14700</v>
      </c>
      <c r="Q2773" s="20" t="s">
        <v>22031</v>
      </c>
      <c r="R2773" s="20" t="s">
        <v>22032</v>
      </c>
      <c r="S2773" s="20" t="s">
        <v>22033</v>
      </c>
      <c r="T2773" s="20" t="s">
        <v>14704</v>
      </c>
      <c r="U2773" s="20" t="s">
        <v>21057</v>
      </c>
      <c r="V2773" s="20" t="s">
        <v>22042</v>
      </c>
      <c r="W2773" s="20"/>
      <c r="X2773" s="20"/>
      <c r="Y2773" s="20" t="s">
        <v>69</v>
      </c>
      <c r="Z2773" s="20"/>
      <c r="AA2773" s="20" t="s">
        <v>15484</v>
      </c>
      <c r="AB2773" s="20" t="s">
        <v>69</v>
      </c>
      <c r="AC2773" s="20" t="s">
        <v>68</v>
      </c>
      <c r="AD2773" s="20" t="s">
        <v>68</v>
      </c>
      <c r="AE2773" s="20" t="s">
        <v>22035</v>
      </c>
      <c r="AF2773" s="20" t="s">
        <v>68</v>
      </c>
      <c r="AG2773" s="20" t="s">
        <v>22036</v>
      </c>
      <c r="AH2773" s="20"/>
      <c r="AI2773" s="20"/>
      <c r="AJ2773" s="20" t="s">
        <v>14283</v>
      </c>
      <c r="AK2773" s="20" t="s">
        <v>14283</v>
      </c>
      <c r="AL2773" s="20"/>
      <c r="AM2773" s="20" t="s">
        <v>16313</v>
      </c>
      <c r="AN2773" s="20" t="s">
        <v>105</v>
      </c>
      <c r="AO2773" s="20"/>
    </row>
    <row r="2774" spans="1:41" x14ac:dyDescent="0.2">
      <c r="A2774" s="20" t="s">
        <v>13975</v>
      </c>
      <c r="B2774" s="20" t="s">
        <v>22027</v>
      </c>
      <c r="C2774" s="20" t="s">
        <v>20260</v>
      </c>
      <c r="D2774" s="20" t="s">
        <v>571</v>
      </c>
      <c r="E2774" s="20" t="s">
        <v>13978</v>
      </c>
      <c r="F2774" s="20" t="s">
        <v>816</v>
      </c>
      <c r="G2774" s="20" t="s">
        <v>22028</v>
      </c>
      <c r="H2774" s="20" t="s">
        <v>110</v>
      </c>
      <c r="I2774" s="20" t="s">
        <v>22029</v>
      </c>
      <c r="J2774" s="20" t="s">
        <v>101</v>
      </c>
      <c r="K2774" s="20" t="s">
        <v>14696</v>
      </c>
      <c r="L2774" s="20" t="s">
        <v>22030</v>
      </c>
      <c r="M2774" s="20"/>
      <c r="N2774" s="20" t="s">
        <v>19182</v>
      </c>
      <c r="O2774" s="20" t="s">
        <v>14761</v>
      </c>
      <c r="P2774" s="20" t="s">
        <v>14700</v>
      </c>
      <c r="Q2774" s="20" t="s">
        <v>22031</v>
      </c>
      <c r="R2774" s="20" t="s">
        <v>22032</v>
      </c>
      <c r="S2774" s="20" t="s">
        <v>22033</v>
      </c>
      <c r="T2774" s="20" t="s">
        <v>14709</v>
      </c>
      <c r="U2774" s="20" t="s">
        <v>22043</v>
      </c>
      <c r="V2774" s="20" t="s">
        <v>22044</v>
      </c>
      <c r="W2774" s="20"/>
      <c r="X2774" s="20"/>
      <c r="Y2774" s="20" t="s">
        <v>69</v>
      </c>
      <c r="Z2774" s="20"/>
      <c r="AA2774" s="20" t="s">
        <v>15484</v>
      </c>
      <c r="AB2774" s="20" t="s">
        <v>69</v>
      </c>
      <c r="AC2774" s="20" t="s">
        <v>68</v>
      </c>
      <c r="AD2774" s="20" t="s">
        <v>68</v>
      </c>
      <c r="AE2774" s="20" t="s">
        <v>22035</v>
      </c>
      <c r="AF2774" s="20" t="s">
        <v>68</v>
      </c>
      <c r="AG2774" s="20" t="s">
        <v>22036</v>
      </c>
      <c r="AH2774" s="20"/>
      <c r="AI2774" s="20"/>
      <c r="AJ2774" s="20" t="s">
        <v>14283</v>
      </c>
      <c r="AK2774" s="20" t="s">
        <v>14283</v>
      </c>
      <c r="AL2774" s="20"/>
      <c r="AM2774" s="20" t="s">
        <v>16313</v>
      </c>
      <c r="AN2774" s="20" t="s">
        <v>105</v>
      </c>
      <c r="AO2774" s="20"/>
    </row>
    <row r="2775" spans="1:41" x14ac:dyDescent="0.2">
      <c r="A2775" s="20" t="s">
        <v>13975</v>
      </c>
      <c r="B2775" s="20" t="s">
        <v>22027</v>
      </c>
      <c r="C2775" s="20" t="s">
        <v>20260</v>
      </c>
      <c r="D2775" s="20" t="s">
        <v>571</v>
      </c>
      <c r="E2775" s="20" t="s">
        <v>13978</v>
      </c>
      <c r="F2775" s="20" t="s">
        <v>816</v>
      </c>
      <c r="G2775" s="20" t="s">
        <v>22028</v>
      </c>
      <c r="H2775" s="20" t="s">
        <v>110</v>
      </c>
      <c r="I2775" s="20" t="s">
        <v>22029</v>
      </c>
      <c r="J2775" s="20" t="s">
        <v>101</v>
      </c>
      <c r="K2775" s="20" t="s">
        <v>14696</v>
      </c>
      <c r="L2775" s="20" t="s">
        <v>22030</v>
      </c>
      <c r="M2775" s="20"/>
      <c r="N2775" s="20" t="s">
        <v>19182</v>
      </c>
      <c r="O2775" s="20" t="s">
        <v>14761</v>
      </c>
      <c r="P2775" s="20" t="s">
        <v>14700</v>
      </c>
      <c r="Q2775" s="20" t="s">
        <v>22031</v>
      </c>
      <c r="R2775" s="20" t="s">
        <v>22032</v>
      </c>
      <c r="S2775" s="20" t="s">
        <v>22033</v>
      </c>
      <c r="T2775" s="20" t="s">
        <v>14704</v>
      </c>
      <c r="U2775" s="20" t="s">
        <v>18387</v>
      </c>
      <c r="V2775" s="20" t="s">
        <v>22045</v>
      </c>
      <c r="W2775" s="20"/>
      <c r="X2775" s="20"/>
      <c r="Y2775" s="20" t="s">
        <v>69</v>
      </c>
      <c r="Z2775" s="20"/>
      <c r="AA2775" s="20" t="s">
        <v>15484</v>
      </c>
      <c r="AB2775" s="20" t="s">
        <v>69</v>
      </c>
      <c r="AC2775" s="20" t="s">
        <v>68</v>
      </c>
      <c r="AD2775" s="20" t="s">
        <v>68</v>
      </c>
      <c r="AE2775" s="20" t="s">
        <v>22035</v>
      </c>
      <c r="AF2775" s="20" t="s">
        <v>69</v>
      </c>
      <c r="AG2775" s="20" t="s">
        <v>22039</v>
      </c>
      <c r="AH2775" s="20"/>
      <c r="AI2775" s="20"/>
      <c r="AJ2775" s="20" t="s">
        <v>14283</v>
      </c>
      <c r="AK2775" s="20" t="s">
        <v>14283</v>
      </c>
      <c r="AL2775" s="20"/>
      <c r="AM2775" s="20" t="s">
        <v>16313</v>
      </c>
      <c r="AN2775" s="20" t="s">
        <v>105</v>
      </c>
      <c r="AO2775" s="20"/>
    </row>
    <row r="2776" spans="1:41" x14ac:dyDescent="0.2">
      <c r="A2776" s="20" t="s">
        <v>13975</v>
      </c>
      <c r="B2776" s="20" t="s">
        <v>22027</v>
      </c>
      <c r="C2776" s="20" t="s">
        <v>20260</v>
      </c>
      <c r="D2776" s="20" t="s">
        <v>571</v>
      </c>
      <c r="E2776" s="20" t="s">
        <v>13978</v>
      </c>
      <c r="F2776" s="20" t="s">
        <v>816</v>
      </c>
      <c r="G2776" s="20" t="s">
        <v>22028</v>
      </c>
      <c r="H2776" s="20" t="s">
        <v>110</v>
      </c>
      <c r="I2776" s="20" t="s">
        <v>22029</v>
      </c>
      <c r="J2776" s="20" t="s">
        <v>101</v>
      </c>
      <c r="K2776" s="20" t="s">
        <v>14696</v>
      </c>
      <c r="L2776" s="20" t="s">
        <v>22030</v>
      </c>
      <c r="M2776" s="20"/>
      <c r="N2776" s="20" t="s">
        <v>19182</v>
      </c>
      <c r="O2776" s="20" t="s">
        <v>14761</v>
      </c>
      <c r="P2776" s="20" t="s">
        <v>14700</v>
      </c>
      <c r="Q2776" s="20" t="s">
        <v>22031</v>
      </c>
      <c r="R2776" s="20" t="s">
        <v>22032</v>
      </c>
      <c r="S2776" s="20" t="s">
        <v>22033</v>
      </c>
      <c r="T2776" s="20" t="s">
        <v>14709</v>
      </c>
      <c r="U2776" s="20" t="s">
        <v>22046</v>
      </c>
      <c r="V2776" s="20" t="s">
        <v>22047</v>
      </c>
      <c r="W2776" s="20"/>
      <c r="X2776" s="20"/>
      <c r="Y2776" s="20" t="s">
        <v>69</v>
      </c>
      <c r="Z2776" s="20"/>
      <c r="AA2776" s="20" t="s">
        <v>15484</v>
      </c>
      <c r="AB2776" s="20" t="s">
        <v>69</v>
      </c>
      <c r="AC2776" s="20" t="s">
        <v>68</v>
      </c>
      <c r="AD2776" s="20" t="s">
        <v>68</v>
      </c>
      <c r="AE2776" s="20" t="s">
        <v>22035</v>
      </c>
      <c r="AF2776" s="20" t="s">
        <v>69</v>
      </c>
      <c r="AG2776" s="20" t="s">
        <v>22039</v>
      </c>
      <c r="AH2776" s="20"/>
      <c r="AI2776" s="20"/>
      <c r="AJ2776" s="20" t="s">
        <v>14283</v>
      </c>
      <c r="AK2776" s="20" t="s">
        <v>14283</v>
      </c>
      <c r="AL2776" s="20"/>
      <c r="AM2776" s="20" t="s">
        <v>16313</v>
      </c>
      <c r="AN2776" s="20" t="s">
        <v>105</v>
      </c>
      <c r="AO2776" s="20"/>
    </row>
    <row r="2777" spans="1:41" x14ac:dyDescent="0.2">
      <c r="A2777" s="20" t="s">
        <v>13975</v>
      </c>
      <c r="B2777" s="20" t="s">
        <v>22027</v>
      </c>
      <c r="C2777" s="20" t="s">
        <v>20260</v>
      </c>
      <c r="D2777" s="20" t="s">
        <v>571</v>
      </c>
      <c r="E2777" s="20" t="s">
        <v>13978</v>
      </c>
      <c r="F2777" s="20" t="s">
        <v>816</v>
      </c>
      <c r="G2777" s="20" t="s">
        <v>22028</v>
      </c>
      <c r="H2777" s="20" t="s">
        <v>110</v>
      </c>
      <c r="I2777" s="20" t="s">
        <v>22029</v>
      </c>
      <c r="J2777" s="20" t="s">
        <v>101</v>
      </c>
      <c r="K2777" s="20" t="s">
        <v>14696</v>
      </c>
      <c r="L2777" s="20" t="s">
        <v>22030</v>
      </c>
      <c r="M2777" s="20"/>
      <c r="N2777" s="20" t="s">
        <v>15255</v>
      </c>
      <c r="O2777" s="20" t="s">
        <v>14761</v>
      </c>
      <c r="P2777" s="20" t="s">
        <v>14700</v>
      </c>
      <c r="Q2777" s="20" t="s">
        <v>22031</v>
      </c>
      <c r="R2777" s="20" t="s">
        <v>22032</v>
      </c>
      <c r="S2777" s="20" t="s">
        <v>22033</v>
      </c>
      <c r="T2777" s="20" t="s">
        <v>14704</v>
      </c>
      <c r="U2777" s="20" t="s">
        <v>22048</v>
      </c>
      <c r="V2777" s="20" t="s">
        <v>16003</v>
      </c>
      <c r="W2777" s="20"/>
      <c r="X2777" s="20"/>
      <c r="Y2777" s="20" t="s">
        <v>69</v>
      </c>
      <c r="Z2777" s="20"/>
      <c r="AA2777" s="20" t="s">
        <v>15484</v>
      </c>
      <c r="AB2777" s="20" t="s">
        <v>69</v>
      </c>
      <c r="AC2777" s="20" t="s">
        <v>68</v>
      </c>
      <c r="AD2777" s="20" t="s">
        <v>68</v>
      </c>
      <c r="AE2777" s="20" t="s">
        <v>22035</v>
      </c>
      <c r="AF2777" s="20" t="s">
        <v>68</v>
      </c>
      <c r="AG2777" s="20" t="s">
        <v>22036</v>
      </c>
      <c r="AH2777" s="20"/>
      <c r="AI2777" s="20"/>
      <c r="AJ2777" s="20" t="s">
        <v>14283</v>
      </c>
      <c r="AK2777" s="20" t="s">
        <v>14283</v>
      </c>
      <c r="AL2777" s="20"/>
      <c r="AM2777" s="20" t="s">
        <v>16313</v>
      </c>
      <c r="AN2777" s="20" t="s">
        <v>105</v>
      </c>
      <c r="AO2777" s="20"/>
    </row>
    <row r="2778" spans="1:41" x14ac:dyDescent="0.2">
      <c r="A2778" s="20" t="s">
        <v>13975</v>
      </c>
      <c r="B2778" s="20" t="s">
        <v>22027</v>
      </c>
      <c r="C2778" s="20" t="s">
        <v>20260</v>
      </c>
      <c r="D2778" s="20" t="s">
        <v>571</v>
      </c>
      <c r="E2778" s="20" t="s">
        <v>13978</v>
      </c>
      <c r="F2778" s="20" t="s">
        <v>816</v>
      </c>
      <c r="G2778" s="20" t="s">
        <v>22028</v>
      </c>
      <c r="H2778" s="20" t="s">
        <v>110</v>
      </c>
      <c r="I2778" s="20" t="s">
        <v>22029</v>
      </c>
      <c r="J2778" s="20" t="s">
        <v>101</v>
      </c>
      <c r="K2778" s="20" t="s">
        <v>14696</v>
      </c>
      <c r="L2778" s="20" t="s">
        <v>22030</v>
      </c>
      <c r="M2778" s="20"/>
      <c r="N2778" s="20" t="s">
        <v>15255</v>
      </c>
      <c r="O2778" s="20" t="s">
        <v>14761</v>
      </c>
      <c r="P2778" s="20" t="s">
        <v>14700</v>
      </c>
      <c r="Q2778" s="20" t="s">
        <v>22031</v>
      </c>
      <c r="R2778" s="20" t="s">
        <v>22032</v>
      </c>
      <c r="S2778" s="20" t="s">
        <v>22033</v>
      </c>
      <c r="T2778" s="20" t="s">
        <v>14709</v>
      </c>
      <c r="U2778" s="20" t="s">
        <v>22049</v>
      </c>
      <c r="V2778" s="20" t="s">
        <v>22050</v>
      </c>
      <c r="W2778" s="20"/>
      <c r="X2778" s="20"/>
      <c r="Y2778" s="20" t="s">
        <v>69</v>
      </c>
      <c r="Z2778" s="20"/>
      <c r="AA2778" s="20" t="s">
        <v>15484</v>
      </c>
      <c r="AB2778" s="20" t="s">
        <v>69</v>
      </c>
      <c r="AC2778" s="20" t="s">
        <v>68</v>
      </c>
      <c r="AD2778" s="20" t="s">
        <v>68</v>
      </c>
      <c r="AE2778" s="20" t="s">
        <v>22035</v>
      </c>
      <c r="AF2778" s="20" t="s">
        <v>68</v>
      </c>
      <c r="AG2778" s="20" t="s">
        <v>22036</v>
      </c>
      <c r="AH2778" s="20"/>
      <c r="AI2778" s="20"/>
      <c r="AJ2778" s="20" t="s">
        <v>14283</v>
      </c>
      <c r="AK2778" s="20" t="s">
        <v>14283</v>
      </c>
      <c r="AL2778" s="20"/>
      <c r="AM2778" s="20" t="s">
        <v>16313</v>
      </c>
      <c r="AN2778" s="20" t="s">
        <v>105</v>
      </c>
      <c r="AO2778" s="20"/>
    </row>
    <row r="2779" spans="1:41" x14ac:dyDescent="0.2">
      <c r="A2779" s="20" t="s">
        <v>13975</v>
      </c>
      <c r="B2779" s="20" t="s">
        <v>22027</v>
      </c>
      <c r="C2779" s="20" t="s">
        <v>20260</v>
      </c>
      <c r="D2779" s="20" t="s">
        <v>571</v>
      </c>
      <c r="E2779" s="20" t="s">
        <v>13978</v>
      </c>
      <c r="F2779" s="20" t="s">
        <v>816</v>
      </c>
      <c r="G2779" s="20" t="s">
        <v>22028</v>
      </c>
      <c r="H2779" s="20" t="s">
        <v>110</v>
      </c>
      <c r="I2779" s="20" t="s">
        <v>22029</v>
      </c>
      <c r="J2779" s="20" t="s">
        <v>101</v>
      </c>
      <c r="K2779" s="20" t="s">
        <v>14696</v>
      </c>
      <c r="L2779" s="20" t="s">
        <v>22030</v>
      </c>
      <c r="M2779" s="20"/>
      <c r="N2779" s="20" t="s">
        <v>15255</v>
      </c>
      <c r="O2779" s="20" t="s">
        <v>14761</v>
      </c>
      <c r="P2779" s="20" t="s">
        <v>14700</v>
      </c>
      <c r="Q2779" s="20" t="s">
        <v>22031</v>
      </c>
      <c r="R2779" s="20" t="s">
        <v>22032</v>
      </c>
      <c r="S2779" s="20" t="s">
        <v>22033</v>
      </c>
      <c r="T2779" s="20" t="s">
        <v>14704</v>
      </c>
      <c r="U2779" s="20" t="s">
        <v>22051</v>
      </c>
      <c r="V2779" s="20" t="s">
        <v>19672</v>
      </c>
      <c r="W2779" s="20"/>
      <c r="X2779" s="20"/>
      <c r="Y2779" s="20" t="s">
        <v>69</v>
      </c>
      <c r="Z2779" s="20"/>
      <c r="AA2779" s="20" t="s">
        <v>15484</v>
      </c>
      <c r="AB2779" s="20" t="s">
        <v>69</v>
      </c>
      <c r="AC2779" s="20" t="s">
        <v>68</v>
      </c>
      <c r="AD2779" s="20" t="s">
        <v>68</v>
      </c>
      <c r="AE2779" s="20" t="s">
        <v>22035</v>
      </c>
      <c r="AF2779" s="20" t="s">
        <v>69</v>
      </c>
      <c r="AG2779" s="20" t="s">
        <v>22039</v>
      </c>
      <c r="AH2779" s="20"/>
      <c r="AI2779" s="20"/>
      <c r="AJ2779" s="20" t="s">
        <v>14283</v>
      </c>
      <c r="AK2779" s="20" t="s">
        <v>14283</v>
      </c>
      <c r="AL2779" s="20"/>
      <c r="AM2779" s="20" t="s">
        <v>16313</v>
      </c>
      <c r="AN2779" s="20" t="s">
        <v>105</v>
      </c>
      <c r="AO2779" s="20"/>
    </row>
    <row r="2780" spans="1:41" x14ac:dyDescent="0.2">
      <c r="A2780" s="20" t="s">
        <v>13975</v>
      </c>
      <c r="B2780" s="20" t="s">
        <v>22027</v>
      </c>
      <c r="C2780" s="20" t="s">
        <v>20260</v>
      </c>
      <c r="D2780" s="20" t="s">
        <v>571</v>
      </c>
      <c r="E2780" s="20" t="s">
        <v>13978</v>
      </c>
      <c r="F2780" s="20" t="s">
        <v>816</v>
      </c>
      <c r="G2780" s="20" t="s">
        <v>22028</v>
      </c>
      <c r="H2780" s="20" t="s">
        <v>110</v>
      </c>
      <c r="I2780" s="20" t="s">
        <v>22029</v>
      </c>
      <c r="J2780" s="20" t="s">
        <v>101</v>
      </c>
      <c r="K2780" s="20" t="s">
        <v>14696</v>
      </c>
      <c r="L2780" s="20" t="s">
        <v>22030</v>
      </c>
      <c r="M2780" s="20"/>
      <c r="N2780" s="20" t="s">
        <v>15255</v>
      </c>
      <c r="O2780" s="20" t="s">
        <v>14761</v>
      </c>
      <c r="P2780" s="20" t="s">
        <v>14700</v>
      </c>
      <c r="Q2780" s="20" t="s">
        <v>22031</v>
      </c>
      <c r="R2780" s="20" t="s">
        <v>22032</v>
      </c>
      <c r="S2780" s="20" t="s">
        <v>22033</v>
      </c>
      <c r="T2780" s="20" t="s">
        <v>14709</v>
      </c>
      <c r="U2780" s="20" t="s">
        <v>22052</v>
      </c>
      <c r="V2780" s="20" t="s">
        <v>22053</v>
      </c>
      <c r="W2780" s="20"/>
      <c r="X2780" s="20"/>
      <c r="Y2780" s="20" t="s">
        <v>69</v>
      </c>
      <c r="Z2780" s="20"/>
      <c r="AA2780" s="20" t="s">
        <v>15484</v>
      </c>
      <c r="AB2780" s="20" t="s">
        <v>69</v>
      </c>
      <c r="AC2780" s="20" t="s">
        <v>68</v>
      </c>
      <c r="AD2780" s="20" t="s">
        <v>68</v>
      </c>
      <c r="AE2780" s="20" t="s">
        <v>22035</v>
      </c>
      <c r="AF2780" s="20" t="s">
        <v>69</v>
      </c>
      <c r="AG2780" s="20" t="s">
        <v>22039</v>
      </c>
      <c r="AH2780" s="20"/>
      <c r="AI2780" s="20"/>
      <c r="AJ2780" s="20" t="s">
        <v>14283</v>
      </c>
      <c r="AK2780" s="20" t="s">
        <v>14283</v>
      </c>
      <c r="AL2780" s="20"/>
      <c r="AM2780" s="20" t="s">
        <v>16313</v>
      </c>
      <c r="AN2780" s="20" t="s">
        <v>105</v>
      </c>
      <c r="AO2780" s="20"/>
    </row>
    <row r="2781" spans="1:41" x14ac:dyDescent="0.2">
      <c r="A2781" s="20" t="s">
        <v>13975</v>
      </c>
      <c r="B2781" s="20" t="s">
        <v>22027</v>
      </c>
      <c r="C2781" s="20" t="s">
        <v>20260</v>
      </c>
      <c r="D2781" s="20" t="s">
        <v>571</v>
      </c>
      <c r="E2781" s="20" t="s">
        <v>13978</v>
      </c>
      <c r="F2781" s="20" t="s">
        <v>816</v>
      </c>
      <c r="G2781" s="20" t="s">
        <v>22028</v>
      </c>
      <c r="H2781" s="20" t="s">
        <v>110</v>
      </c>
      <c r="I2781" s="20" t="s">
        <v>22029</v>
      </c>
      <c r="J2781" s="20" t="s">
        <v>101</v>
      </c>
      <c r="K2781" s="20" t="s">
        <v>14696</v>
      </c>
      <c r="L2781" s="20" t="s">
        <v>22030</v>
      </c>
      <c r="M2781" s="20"/>
      <c r="N2781" s="20" t="s">
        <v>14889</v>
      </c>
      <c r="O2781" s="20" t="s">
        <v>14761</v>
      </c>
      <c r="P2781" s="20" t="s">
        <v>14700</v>
      </c>
      <c r="Q2781" s="20" t="s">
        <v>22031</v>
      </c>
      <c r="R2781" s="20" t="s">
        <v>22032</v>
      </c>
      <c r="S2781" s="20" t="s">
        <v>22033</v>
      </c>
      <c r="T2781" s="20" t="s">
        <v>14704</v>
      </c>
      <c r="U2781" s="20" t="s">
        <v>22054</v>
      </c>
      <c r="V2781" s="20" t="s">
        <v>22055</v>
      </c>
      <c r="W2781" s="20"/>
      <c r="X2781" s="20"/>
      <c r="Y2781" s="20" t="s">
        <v>69</v>
      </c>
      <c r="Z2781" s="20"/>
      <c r="AA2781" s="20" t="s">
        <v>15484</v>
      </c>
      <c r="AB2781" s="20" t="s">
        <v>69</v>
      </c>
      <c r="AC2781" s="20" t="s">
        <v>68</v>
      </c>
      <c r="AD2781" s="20" t="s">
        <v>68</v>
      </c>
      <c r="AE2781" s="20" t="s">
        <v>22035</v>
      </c>
      <c r="AF2781" s="20" t="s">
        <v>68</v>
      </c>
      <c r="AG2781" s="20" t="s">
        <v>22036</v>
      </c>
      <c r="AH2781" s="20"/>
      <c r="AI2781" s="20"/>
      <c r="AJ2781" s="20" t="s">
        <v>14283</v>
      </c>
      <c r="AK2781" s="20" t="s">
        <v>14283</v>
      </c>
      <c r="AL2781" s="20"/>
      <c r="AM2781" s="20" t="s">
        <v>16313</v>
      </c>
      <c r="AN2781" s="20" t="s">
        <v>105</v>
      </c>
      <c r="AO2781" s="20"/>
    </row>
    <row r="2782" spans="1:41" x14ac:dyDescent="0.2">
      <c r="A2782" s="20" t="s">
        <v>13975</v>
      </c>
      <c r="B2782" s="20" t="s">
        <v>22027</v>
      </c>
      <c r="C2782" s="20" t="s">
        <v>20260</v>
      </c>
      <c r="D2782" s="20" t="s">
        <v>571</v>
      </c>
      <c r="E2782" s="20" t="s">
        <v>13978</v>
      </c>
      <c r="F2782" s="20" t="s">
        <v>816</v>
      </c>
      <c r="G2782" s="20" t="s">
        <v>22028</v>
      </c>
      <c r="H2782" s="20" t="s">
        <v>110</v>
      </c>
      <c r="I2782" s="20" t="s">
        <v>22029</v>
      </c>
      <c r="J2782" s="20" t="s">
        <v>101</v>
      </c>
      <c r="K2782" s="20" t="s">
        <v>14696</v>
      </c>
      <c r="L2782" s="20" t="s">
        <v>22030</v>
      </c>
      <c r="M2782" s="20"/>
      <c r="N2782" s="20" t="s">
        <v>14889</v>
      </c>
      <c r="O2782" s="20" t="s">
        <v>14761</v>
      </c>
      <c r="P2782" s="20" t="s">
        <v>14700</v>
      </c>
      <c r="Q2782" s="20" t="s">
        <v>22031</v>
      </c>
      <c r="R2782" s="20" t="s">
        <v>22032</v>
      </c>
      <c r="S2782" s="20" t="s">
        <v>22033</v>
      </c>
      <c r="T2782" s="20" t="s">
        <v>14709</v>
      </c>
      <c r="U2782" s="20" t="s">
        <v>22056</v>
      </c>
      <c r="V2782" s="20" t="s">
        <v>22057</v>
      </c>
      <c r="W2782" s="20"/>
      <c r="X2782" s="20"/>
      <c r="Y2782" s="20" t="s">
        <v>69</v>
      </c>
      <c r="Z2782" s="20"/>
      <c r="AA2782" s="20" t="s">
        <v>15484</v>
      </c>
      <c r="AB2782" s="20" t="s">
        <v>69</v>
      </c>
      <c r="AC2782" s="20" t="s">
        <v>68</v>
      </c>
      <c r="AD2782" s="20" t="s">
        <v>68</v>
      </c>
      <c r="AE2782" s="20" t="s">
        <v>22035</v>
      </c>
      <c r="AF2782" s="20" t="s">
        <v>68</v>
      </c>
      <c r="AG2782" s="20" t="s">
        <v>22036</v>
      </c>
      <c r="AH2782" s="20"/>
      <c r="AI2782" s="20"/>
      <c r="AJ2782" s="20" t="s">
        <v>14283</v>
      </c>
      <c r="AK2782" s="20" t="s">
        <v>14283</v>
      </c>
      <c r="AL2782" s="20"/>
      <c r="AM2782" s="20" t="s">
        <v>16313</v>
      </c>
      <c r="AN2782" s="20" t="s">
        <v>105</v>
      </c>
      <c r="AO2782" s="20"/>
    </row>
    <row r="2783" spans="1:41" x14ac:dyDescent="0.2">
      <c r="A2783" s="20" t="s">
        <v>13975</v>
      </c>
      <c r="B2783" s="20" t="s">
        <v>22027</v>
      </c>
      <c r="C2783" s="20" t="s">
        <v>20260</v>
      </c>
      <c r="D2783" s="20" t="s">
        <v>571</v>
      </c>
      <c r="E2783" s="20" t="s">
        <v>13978</v>
      </c>
      <c r="F2783" s="20" t="s">
        <v>816</v>
      </c>
      <c r="G2783" s="20" t="s">
        <v>22028</v>
      </c>
      <c r="H2783" s="20" t="s">
        <v>110</v>
      </c>
      <c r="I2783" s="20" t="s">
        <v>22029</v>
      </c>
      <c r="J2783" s="20" t="s">
        <v>101</v>
      </c>
      <c r="K2783" s="20" t="s">
        <v>14696</v>
      </c>
      <c r="L2783" s="20" t="s">
        <v>22030</v>
      </c>
      <c r="M2783" s="20"/>
      <c r="N2783" s="20" t="s">
        <v>14889</v>
      </c>
      <c r="O2783" s="20" t="s">
        <v>14761</v>
      </c>
      <c r="P2783" s="20" t="s">
        <v>14700</v>
      </c>
      <c r="Q2783" s="20" t="s">
        <v>22031</v>
      </c>
      <c r="R2783" s="20" t="s">
        <v>22032</v>
      </c>
      <c r="S2783" s="20" t="s">
        <v>22033</v>
      </c>
      <c r="T2783" s="20" t="s">
        <v>14704</v>
      </c>
      <c r="U2783" s="20" t="s">
        <v>22058</v>
      </c>
      <c r="V2783" s="20" t="s">
        <v>22059</v>
      </c>
      <c r="W2783" s="20"/>
      <c r="X2783" s="20"/>
      <c r="Y2783" s="20" t="s">
        <v>69</v>
      </c>
      <c r="Z2783" s="20"/>
      <c r="AA2783" s="20" t="s">
        <v>15484</v>
      </c>
      <c r="AB2783" s="20" t="s">
        <v>69</v>
      </c>
      <c r="AC2783" s="20" t="s">
        <v>68</v>
      </c>
      <c r="AD2783" s="20" t="s">
        <v>68</v>
      </c>
      <c r="AE2783" s="20" t="s">
        <v>22035</v>
      </c>
      <c r="AF2783" s="20" t="s">
        <v>69</v>
      </c>
      <c r="AG2783" s="20" t="s">
        <v>22039</v>
      </c>
      <c r="AH2783" s="20"/>
      <c r="AI2783" s="20"/>
      <c r="AJ2783" s="20" t="s">
        <v>14283</v>
      </c>
      <c r="AK2783" s="20" t="s">
        <v>14283</v>
      </c>
      <c r="AL2783" s="20"/>
      <c r="AM2783" s="20" t="s">
        <v>16313</v>
      </c>
      <c r="AN2783" s="20" t="s">
        <v>105</v>
      </c>
      <c r="AO2783" s="20"/>
    </row>
    <row r="2784" spans="1:41" x14ac:dyDescent="0.2">
      <c r="A2784" s="20" t="s">
        <v>13975</v>
      </c>
      <c r="B2784" s="20" t="s">
        <v>22027</v>
      </c>
      <c r="C2784" s="20" t="s">
        <v>20260</v>
      </c>
      <c r="D2784" s="20" t="s">
        <v>571</v>
      </c>
      <c r="E2784" s="20" t="s">
        <v>13978</v>
      </c>
      <c r="F2784" s="20" t="s">
        <v>816</v>
      </c>
      <c r="G2784" s="20" t="s">
        <v>22028</v>
      </c>
      <c r="H2784" s="20" t="s">
        <v>110</v>
      </c>
      <c r="I2784" s="20" t="s">
        <v>22029</v>
      </c>
      <c r="J2784" s="20" t="s">
        <v>101</v>
      </c>
      <c r="K2784" s="20" t="s">
        <v>14696</v>
      </c>
      <c r="L2784" s="20" t="s">
        <v>22030</v>
      </c>
      <c r="M2784" s="20"/>
      <c r="N2784" s="20" t="s">
        <v>14889</v>
      </c>
      <c r="O2784" s="20" t="s">
        <v>14761</v>
      </c>
      <c r="P2784" s="20" t="s">
        <v>14700</v>
      </c>
      <c r="Q2784" s="20" t="s">
        <v>22031</v>
      </c>
      <c r="R2784" s="20" t="s">
        <v>22032</v>
      </c>
      <c r="S2784" s="20" t="s">
        <v>22033</v>
      </c>
      <c r="T2784" s="20" t="s">
        <v>14709</v>
      </c>
      <c r="U2784" s="20" t="s">
        <v>22060</v>
      </c>
      <c r="V2784" s="20" t="s">
        <v>22061</v>
      </c>
      <c r="W2784" s="20"/>
      <c r="X2784" s="20"/>
      <c r="Y2784" s="20" t="s">
        <v>69</v>
      </c>
      <c r="Z2784" s="20"/>
      <c r="AA2784" s="20" t="s">
        <v>15484</v>
      </c>
      <c r="AB2784" s="20" t="s">
        <v>69</v>
      </c>
      <c r="AC2784" s="20" t="s">
        <v>68</v>
      </c>
      <c r="AD2784" s="20" t="s">
        <v>68</v>
      </c>
      <c r="AE2784" s="20" t="s">
        <v>22035</v>
      </c>
      <c r="AF2784" s="20" t="s">
        <v>69</v>
      </c>
      <c r="AG2784" s="20" t="s">
        <v>22039</v>
      </c>
      <c r="AH2784" s="20"/>
      <c r="AI2784" s="20"/>
      <c r="AJ2784" s="20" t="s">
        <v>14283</v>
      </c>
      <c r="AK2784" s="20" t="s">
        <v>14283</v>
      </c>
      <c r="AL2784" s="20"/>
      <c r="AM2784" s="20" t="s">
        <v>16313</v>
      </c>
      <c r="AN2784" s="20" t="s">
        <v>105</v>
      </c>
      <c r="AO2784" s="20"/>
    </row>
    <row r="2785" spans="1:41" x14ac:dyDescent="0.2">
      <c r="A2785" s="20" t="s">
        <v>13975</v>
      </c>
      <c r="B2785" s="20" t="s">
        <v>22027</v>
      </c>
      <c r="C2785" s="20" t="s">
        <v>20260</v>
      </c>
      <c r="D2785" s="20" t="s">
        <v>571</v>
      </c>
      <c r="E2785" s="20" t="s">
        <v>13978</v>
      </c>
      <c r="F2785" s="20" t="s">
        <v>816</v>
      </c>
      <c r="G2785" s="20" t="s">
        <v>22028</v>
      </c>
      <c r="H2785" s="20" t="s">
        <v>110</v>
      </c>
      <c r="I2785" s="20" t="s">
        <v>22029</v>
      </c>
      <c r="J2785" s="20" t="s">
        <v>101</v>
      </c>
      <c r="K2785" s="20" t="s">
        <v>14696</v>
      </c>
      <c r="L2785" s="20" t="s">
        <v>22030</v>
      </c>
      <c r="M2785" s="20"/>
      <c r="N2785" s="20" t="s">
        <v>14746</v>
      </c>
      <c r="O2785" s="20" t="s">
        <v>14761</v>
      </c>
      <c r="P2785" s="20" t="s">
        <v>14700</v>
      </c>
      <c r="Q2785" s="20" t="s">
        <v>22031</v>
      </c>
      <c r="R2785" s="20" t="s">
        <v>22032</v>
      </c>
      <c r="S2785" s="20" t="s">
        <v>22033</v>
      </c>
      <c r="T2785" s="20" t="s">
        <v>14704</v>
      </c>
      <c r="U2785" s="20" t="s">
        <v>22062</v>
      </c>
      <c r="V2785" s="20" t="s">
        <v>22063</v>
      </c>
      <c r="W2785" s="20"/>
      <c r="X2785" s="20"/>
      <c r="Y2785" s="20" t="s">
        <v>69</v>
      </c>
      <c r="Z2785" s="20"/>
      <c r="AA2785" s="20" t="s">
        <v>15484</v>
      </c>
      <c r="AB2785" s="20" t="s">
        <v>69</v>
      </c>
      <c r="AC2785" s="20" t="s">
        <v>68</v>
      </c>
      <c r="AD2785" s="20" t="s">
        <v>68</v>
      </c>
      <c r="AE2785" s="20" t="s">
        <v>22035</v>
      </c>
      <c r="AF2785" s="20" t="s">
        <v>68</v>
      </c>
      <c r="AG2785" s="20" t="s">
        <v>22036</v>
      </c>
      <c r="AH2785" s="20"/>
      <c r="AI2785" s="20"/>
      <c r="AJ2785" s="20" t="s">
        <v>14283</v>
      </c>
      <c r="AK2785" s="20" t="s">
        <v>14283</v>
      </c>
      <c r="AL2785" s="20"/>
      <c r="AM2785" s="20" t="s">
        <v>16313</v>
      </c>
      <c r="AN2785" s="20" t="s">
        <v>105</v>
      </c>
      <c r="AO2785" s="20"/>
    </row>
    <row r="2786" spans="1:41" x14ac:dyDescent="0.2">
      <c r="A2786" s="20" t="s">
        <v>13975</v>
      </c>
      <c r="B2786" s="20" t="s">
        <v>22027</v>
      </c>
      <c r="C2786" s="20" t="s">
        <v>20260</v>
      </c>
      <c r="D2786" s="20" t="s">
        <v>571</v>
      </c>
      <c r="E2786" s="20" t="s">
        <v>13978</v>
      </c>
      <c r="F2786" s="20" t="s">
        <v>816</v>
      </c>
      <c r="G2786" s="20" t="s">
        <v>22028</v>
      </c>
      <c r="H2786" s="20" t="s">
        <v>110</v>
      </c>
      <c r="I2786" s="20" t="s">
        <v>22029</v>
      </c>
      <c r="J2786" s="20" t="s">
        <v>101</v>
      </c>
      <c r="K2786" s="20" t="s">
        <v>14696</v>
      </c>
      <c r="L2786" s="20" t="s">
        <v>22030</v>
      </c>
      <c r="M2786" s="20"/>
      <c r="N2786" s="20" t="s">
        <v>14746</v>
      </c>
      <c r="O2786" s="20" t="s">
        <v>14761</v>
      </c>
      <c r="P2786" s="20" t="s">
        <v>14700</v>
      </c>
      <c r="Q2786" s="20" t="s">
        <v>22031</v>
      </c>
      <c r="R2786" s="20" t="s">
        <v>22032</v>
      </c>
      <c r="S2786" s="20" t="s">
        <v>22033</v>
      </c>
      <c r="T2786" s="20" t="s">
        <v>14709</v>
      </c>
      <c r="U2786" s="20" t="s">
        <v>22064</v>
      </c>
      <c r="V2786" s="20" t="s">
        <v>22065</v>
      </c>
      <c r="W2786" s="20"/>
      <c r="X2786" s="20"/>
      <c r="Y2786" s="20" t="s">
        <v>69</v>
      </c>
      <c r="Z2786" s="20"/>
      <c r="AA2786" s="20" t="s">
        <v>15484</v>
      </c>
      <c r="AB2786" s="20" t="s">
        <v>69</v>
      </c>
      <c r="AC2786" s="20" t="s">
        <v>68</v>
      </c>
      <c r="AD2786" s="20" t="s">
        <v>68</v>
      </c>
      <c r="AE2786" s="20" t="s">
        <v>22035</v>
      </c>
      <c r="AF2786" s="20" t="s">
        <v>68</v>
      </c>
      <c r="AG2786" s="20" t="s">
        <v>22036</v>
      </c>
      <c r="AH2786" s="20"/>
      <c r="AI2786" s="20"/>
      <c r="AJ2786" s="20" t="s">
        <v>14283</v>
      </c>
      <c r="AK2786" s="20" t="s">
        <v>14283</v>
      </c>
      <c r="AL2786" s="20"/>
      <c r="AM2786" s="20" t="s">
        <v>16313</v>
      </c>
      <c r="AN2786" s="20" t="s">
        <v>105</v>
      </c>
      <c r="AO2786" s="20"/>
    </row>
    <row r="2787" spans="1:41" x14ac:dyDescent="0.2">
      <c r="A2787" s="20" t="s">
        <v>13975</v>
      </c>
      <c r="B2787" s="20" t="s">
        <v>22027</v>
      </c>
      <c r="C2787" s="20" t="s">
        <v>20260</v>
      </c>
      <c r="D2787" s="20" t="s">
        <v>571</v>
      </c>
      <c r="E2787" s="20" t="s">
        <v>13978</v>
      </c>
      <c r="F2787" s="20" t="s">
        <v>816</v>
      </c>
      <c r="G2787" s="20" t="s">
        <v>22028</v>
      </c>
      <c r="H2787" s="20" t="s">
        <v>110</v>
      </c>
      <c r="I2787" s="20" t="s">
        <v>22029</v>
      </c>
      <c r="J2787" s="20" t="s">
        <v>101</v>
      </c>
      <c r="K2787" s="20" t="s">
        <v>14696</v>
      </c>
      <c r="L2787" s="20" t="s">
        <v>22030</v>
      </c>
      <c r="M2787" s="20"/>
      <c r="N2787" s="20" t="s">
        <v>14746</v>
      </c>
      <c r="O2787" s="20" t="s">
        <v>14761</v>
      </c>
      <c r="P2787" s="20" t="s">
        <v>14700</v>
      </c>
      <c r="Q2787" s="20" t="s">
        <v>22031</v>
      </c>
      <c r="R2787" s="20" t="s">
        <v>22032</v>
      </c>
      <c r="S2787" s="20" t="s">
        <v>22033</v>
      </c>
      <c r="T2787" s="20" t="s">
        <v>14704</v>
      </c>
      <c r="U2787" s="20" t="s">
        <v>15829</v>
      </c>
      <c r="V2787" s="20" t="s">
        <v>19263</v>
      </c>
      <c r="W2787" s="20"/>
      <c r="X2787" s="20"/>
      <c r="Y2787" s="20" t="s">
        <v>69</v>
      </c>
      <c r="Z2787" s="20"/>
      <c r="AA2787" s="20" t="s">
        <v>15484</v>
      </c>
      <c r="AB2787" s="20" t="s">
        <v>69</v>
      </c>
      <c r="AC2787" s="20" t="s">
        <v>68</v>
      </c>
      <c r="AD2787" s="20" t="s">
        <v>68</v>
      </c>
      <c r="AE2787" s="20" t="s">
        <v>22035</v>
      </c>
      <c r="AF2787" s="20" t="s">
        <v>69</v>
      </c>
      <c r="AG2787" s="20" t="s">
        <v>22039</v>
      </c>
      <c r="AH2787" s="20"/>
      <c r="AI2787" s="20"/>
      <c r="AJ2787" s="20" t="s">
        <v>14283</v>
      </c>
      <c r="AK2787" s="20" t="s">
        <v>14283</v>
      </c>
      <c r="AL2787" s="20"/>
      <c r="AM2787" s="20" t="s">
        <v>16313</v>
      </c>
      <c r="AN2787" s="20" t="s">
        <v>105</v>
      </c>
      <c r="AO2787" s="20"/>
    </row>
    <row r="2788" spans="1:41" x14ac:dyDescent="0.2">
      <c r="A2788" s="20" t="s">
        <v>13975</v>
      </c>
      <c r="B2788" s="20" t="s">
        <v>22027</v>
      </c>
      <c r="C2788" s="20" t="s">
        <v>20260</v>
      </c>
      <c r="D2788" s="20" t="s">
        <v>571</v>
      </c>
      <c r="E2788" s="20" t="s">
        <v>13978</v>
      </c>
      <c r="F2788" s="20" t="s">
        <v>816</v>
      </c>
      <c r="G2788" s="20" t="s">
        <v>22028</v>
      </c>
      <c r="H2788" s="20" t="s">
        <v>110</v>
      </c>
      <c r="I2788" s="20" t="s">
        <v>22029</v>
      </c>
      <c r="J2788" s="20" t="s">
        <v>101</v>
      </c>
      <c r="K2788" s="20" t="s">
        <v>14696</v>
      </c>
      <c r="L2788" s="20" t="s">
        <v>22030</v>
      </c>
      <c r="M2788" s="20"/>
      <c r="N2788" s="20" t="s">
        <v>14746</v>
      </c>
      <c r="O2788" s="20" t="s">
        <v>14761</v>
      </c>
      <c r="P2788" s="20" t="s">
        <v>14700</v>
      </c>
      <c r="Q2788" s="20" t="s">
        <v>22031</v>
      </c>
      <c r="R2788" s="20" t="s">
        <v>22032</v>
      </c>
      <c r="S2788" s="20" t="s">
        <v>22033</v>
      </c>
      <c r="T2788" s="20" t="s">
        <v>14709</v>
      </c>
      <c r="U2788" s="20" t="s">
        <v>22066</v>
      </c>
      <c r="V2788" s="20" t="s">
        <v>22067</v>
      </c>
      <c r="W2788" s="20"/>
      <c r="X2788" s="20"/>
      <c r="Y2788" s="20" t="s">
        <v>69</v>
      </c>
      <c r="Z2788" s="20"/>
      <c r="AA2788" s="20" t="s">
        <v>15484</v>
      </c>
      <c r="AB2788" s="20" t="s">
        <v>69</v>
      </c>
      <c r="AC2788" s="20" t="s">
        <v>68</v>
      </c>
      <c r="AD2788" s="20" t="s">
        <v>68</v>
      </c>
      <c r="AE2788" s="20" t="s">
        <v>22035</v>
      </c>
      <c r="AF2788" s="20" t="s">
        <v>69</v>
      </c>
      <c r="AG2788" s="20" t="s">
        <v>22039</v>
      </c>
      <c r="AH2788" s="20"/>
      <c r="AI2788" s="20"/>
      <c r="AJ2788" s="20" t="s">
        <v>14283</v>
      </c>
      <c r="AK2788" s="20" t="s">
        <v>14283</v>
      </c>
      <c r="AL2788" s="20"/>
      <c r="AM2788" s="20" t="s">
        <v>16313</v>
      </c>
      <c r="AN2788" s="20" t="s">
        <v>105</v>
      </c>
      <c r="AO2788" s="20"/>
    </row>
    <row r="2789" spans="1:41" x14ac:dyDescent="0.2">
      <c r="A2789" s="20" t="s">
        <v>14053</v>
      </c>
      <c r="B2789" s="20" t="s">
        <v>22068</v>
      </c>
      <c r="C2789" s="20" t="s">
        <v>22069</v>
      </c>
      <c r="D2789" s="20" t="s">
        <v>571</v>
      </c>
      <c r="E2789" s="20" t="s">
        <v>14055</v>
      </c>
      <c r="F2789" s="20" t="s">
        <v>2048</v>
      </c>
      <c r="G2789" s="20" t="s">
        <v>22070</v>
      </c>
      <c r="H2789" s="20" t="s">
        <v>14897</v>
      </c>
      <c r="I2789" s="20" t="s">
        <v>22071</v>
      </c>
      <c r="J2789" s="20" t="s">
        <v>101</v>
      </c>
      <c r="K2789" s="20" t="s">
        <v>14732</v>
      </c>
      <c r="L2789" s="20" t="s">
        <v>22072</v>
      </c>
      <c r="M2789" s="20" t="s">
        <v>22073</v>
      </c>
      <c r="N2789" s="20" t="s">
        <v>14746</v>
      </c>
      <c r="O2789" s="20" t="s">
        <v>14772</v>
      </c>
      <c r="P2789" s="20" t="s">
        <v>14700</v>
      </c>
      <c r="Q2789" s="20"/>
      <c r="R2789" s="20"/>
      <c r="S2789" s="20" t="s">
        <v>22074</v>
      </c>
      <c r="T2789" s="20" t="s">
        <v>14704</v>
      </c>
      <c r="U2789" s="20" t="s">
        <v>19699</v>
      </c>
      <c r="V2789" s="20" t="s">
        <v>22075</v>
      </c>
      <c r="W2789" s="20"/>
      <c r="X2789" s="20"/>
      <c r="Y2789" s="20" t="s">
        <v>69</v>
      </c>
      <c r="Z2789" s="20"/>
      <c r="AA2789" s="20" t="s">
        <v>16293</v>
      </c>
      <c r="AB2789" s="20" t="s">
        <v>69</v>
      </c>
      <c r="AC2789" s="20"/>
      <c r="AD2789" s="20"/>
      <c r="AE2789" s="20" t="s">
        <v>22076</v>
      </c>
      <c r="AF2789" s="20" t="s">
        <v>68</v>
      </c>
      <c r="AG2789" s="20" t="s">
        <v>22077</v>
      </c>
      <c r="AH2789" s="20"/>
      <c r="AI2789" s="20" t="s">
        <v>14887</v>
      </c>
      <c r="AJ2789" s="20" t="s">
        <v>14283</v>
      </c>
      <c r="AK2789" s="20" t="s">
        <v>14244</v>
      </c>
      <c r="AL2789" s="20"/>
      <c r="AM2789" s="20" t="s">
        <v>14910</v>
      </c>
      <c r="AN2789" s="20" t="s">
        <v>105</v>
      </c>
      <c r="AO2789" s="20"/>
    </row>
    <row r="2790" spans="1:41" x14ac:dyDescent="0.2">
      <c r="A2790" s="20" t="s">
        <v>14053</v>
      </c>
      <c r="B2790" s="20" t="s">
        <v>22068</v>
      </c>
      <c r="C2790" s="20" t="s">
        <v>22069</v>
      </c>
      <c r="D2790" s="20" t="s">
        <v>571</v>
      </c>
      <c r="E2790" s="20" t="s">
        <v>14055</v>
      </c>
      <c r="F2790" s="20" t="s">
        <v>2048</v>
      </c>
      <c r="G2790" s="20" t="s">
        <v>22070</v>
      </c>
      <c r="H2790" s="20" t="s">
        <v>14897</v>
      </c>
      <c r="I2790" s="20" t="s">
        <v>22071</v>
      </c>
      <c r="J2790" s="20" t="s">
        <v>101</v>
      </c>
      <c r="K2790" s="20" t="s">
        <v>14732</v>
      </c>
      <c r="L2790" s="20" t="s">
        <v>22072</v>
      </c>
      <c r="M2790" s="20" t="s">
        <v>22073</v>
      </c>
      <c r="N2790" s="20" t="s">
        <v>14746</v>
      </c>
      <c r="O2790" s="20" t="s">
        <v>14772</v>
      </c>
      <c r="P2790" s="20" t="s">
        <v>14700</v>
      </c>
      <c r="Q2790" s="20"/>
      <c r="R2790" s="20"/>
      <c r="S2790" s="20" t="s">
        <v>22074</v>
      </c>
      <c r="T2790" s="20" t="s">
        <v>14846</v>
      </c>
      <c r="U2790" s="20" t="s">
        <v>16154</v>
      </c>
      <c r="V2790" s="20" t="s">
        <v>22078</v>
      </c>
      <c r="W2790" s="20"/>
      <c r="X2790" s="20"/>
      <c r="Y2790" s="20" t="s">
        <v>69</v>
      </c>
      <c r="Z2790" s="20"/>
      <c r="AA2790" s="20" t="s">
        <v>16293</v>
      </c>
      <c r="AB2790" s="20" t="s">
        <v>69</v>
      </c>
      <c r="AC2790" s="20"/>
      <c r="AD2790" s="20"/>
      <c r="AE2790" s="20" t="s">
        <v>22076</v>
      </c>
      <c r="AF2790" s="20" t="s">
        <v>68</v>
      </c>
      <c r="AG2790" s="20" t="s">
        <v>22077</v>
      </c>
      <c r="AH2790" s="20"/>
      <c r="AI2790" s="20" t="s">
        <v>14887</v>
      </c>
      <c r="AJ2790" s="20" t="s">
        <v>14283</v>
      </c>
      <c r="AK2790" s="20" t="s">
        <v>14244</v>
      </c>
      <c r="AL2790" s="20"/>
      <c r="AM2790" s="20" t="s">
        <v>14910</v>
      </c>
      <c r="AN2790" s="20" t="s">
        <v>105</v>
      </c>
      <c r="AO2790" s="20"/>
    </row>
    <row r="2791" spans="1:41" x14ac:dyDescent="0.2">
      <c r="A2791" s="20" t="s">
        <v>14053</v>
      </c>
      <c r="B2791" s="20" t="s">
        <v>22068</v>
      </c>
      <c r="C2791" s="20" t="s">
        <v>22069</v>
      </c>
      <c r="D2791" s="20" t="s">
        <v>571</v>
      </c>
      <c r="E2791" s="20" t="s">
        <v>14055</v>
      </c>
      <c r="F2791" s="20" t="s">
        <v>2048</v>
      </c>
      <c r="G2791" s="20" t="s">
        <v>22070</v>
      </c>
      <c r="H2791" s="20" t="s">
        <v>14897</v>
      </c>
      <c r="I2791" s="20" t="s">
        <v>22071</v>
      </c>
      <c r="J2791" s="20" t="s">
        <v>101</v>
      </c>
      <c r="K2791" s="20" t="s">
        <v>14732</v>
      </c>
      <c r="L2791" s="20" t="s">
        <v>22072</v>
      </c>
      <c r="M2791" s="20" t="s">
        <v>22073</v>
      </c>
      <c r="N2791" s="20" t="s">
        <v>14698</v>
      </c>
      <c r="O2791" s="20" t="s">
        <v>14772</v>
      </c>
      <c r="P2791" s="20" t="s">
        <v>14700</v>
      </c>
      <c r="Q2791" s="20"/>
      <c r="R2791" s="20"/>
      <c r="S2791" s="20" t="s">
        <v>22074</v>
      </c>
      <c r="T2791" s="20" t="s">
        <v>14704</v>
      </c>
      <c r="U2791" s="20" t="s">
        <v>19216</v>
      </c>
      <c r="V2791" s="20" t="s">
        <v>18623</v>
      </c>
      <c r="W2791" s="20"/>
      <c r="X2791" s="20"/>
      <c r="Y2791" s="20" t="s">
        <v>69</v>
      </c>
      <c r="Z2791" s="20"/>
      <c r="AA2791" s="20" t="s">
        <v>16293</v>
      </c>
      <c r="AB2791" s="20" t="s">
        <v>69</v>
      </c>
      <c r="AC2791" s="20"/>
      <c r="AD2791" s="20"/>
      <c r="AE2791" s="20" t="s">
        <v>22079</v>
      </c>
      <c r="AF2791" s="20" t="s">
        <v>68</v>
      </c>
      <c r="AG2791" s="20" t="s">
        <v>22077</v>
      </c>
      <c r="AH2791" s="20"/>
      <c r="AI2791" s="20" t="s">
        <v>14887</v>
      </c>
      <c r="AJ2791" s="20" t="s">
        <v>14283</v>
      </c>
      <c r="AK2791" s="20" t="s">
        <v>14244</v>
      </c>
      <c r="AL2791" s="20"/>
      <c r="AM2791" s="20" t="s">
        <v>14910</v>
      </c>
      <c r="AN2791" s="20" t="s">
        <v>105</v>
      </c>
      <c r="AO2791" s="20"/>
    </row>
    <row r="2792" spans="1:41" x14ac:dyDescent="0.2">
      <c r="A2792" s="20" t="s">
        <v>14053</v>
      </c>
      <c r="B2792" s="20" t="s">
        <v>22068</v>
      </c>
      <c r="C2792" s="20" t="s">
        <v>22069</v>
      </c>
      <c r="D2792" s="20" t="s">
        <v>571</v>
      </c>
      <c r="E2792" s="20" t="s">
        <v>14055</v>
      </c>
      <c r="F2792" s="20" t="s">
        <v>2048</v>
      </c>
      <c r="G2792" s="20" t="s">
        <v>22070</v>
      </c>
      <c r="H2792" s="20" t="s">
        <v>14897</v>
      </c>
      <c r="I2792" s="20" t="s">
        <v>22071</v>
      </c>
      <c r="J2792" s="20" t="s">
        <v>101</v>
      </c>
      <c r="K2792" s="20" t="s">
        <v>14732</v>
      </c>
      <c r="L2792" s="20" t="s">
        <v>22072</v>
      </c>
      <c r="M2792" s="20" t="s">
        <v>22073</v>
      </c>
      <c r="N2792" s="20" t="s">
        <v>14698</v>
      </c>
      <c r="O2792" s="20" t="s">
        <v>14772</v>
      </c>
      <c r="P2792" s="20" t="s">
        <v>14700</v>
      </c>
      <c r="Q2792" s="20"/>
      <c r="R2792" s="20"/>
      <c r="S2792" s="20" t="s">
        <v>22074</v>
      </c>
      <c r="T2792" s="20" t="s">
        <v>14846</v>
      </c>
      <c r="U2792" s="20" t="s">
        <v>16479</v>
      </c>
      <c r="V2792" s="20" t="s">
        <v>22080</v>
      </c>
      <c r="W2792" s="20"/>
      <c r="X2792" s="20"/>
      <c r="Y2792" s="20" t="s">
        <v>69</v>
      </c>
      <c r="Z2792" s="20"/>
      <c r="AA2792" s="20" t="s">
        <v>16293</v>
      </c>
      <c r="AB2792" s="20" t="s">
        <v>69</v>
      </c>
      <c r="AC2792" s="20"/>
      <c r="AD2792" s="20"/>
      <c r="AE2792" s="20" t="s">
        <v>22079</v>
      </c>
      <c r="AF2792" s="20" t="s">
        <v>68</v>
      </c>
      <c r="AG2792" s="20" t="s">
        <v>22077</v>
      </c>
      <c r="AH2792" s="20"/>
      <c r="AI2792" s="20" t="s">
        <v>14887</v>
      </c>
      <c r="AJ2792" s="20" t="s">
        <v>14283</v>
      </c>
      <c r="AK2792" s="20" t="s">
        <v>14244</v>
      </c>
      <c r="AL2792" s="20"/>
      <c r="AM2792" s="20" t="s">
        <v>14910</v>
      </c>
      <c r="AN2792" s="20" t="s">
        <v>105</v>
      </c>
      <c r="AO2792" s="20"/>
    </row>
    <row r="2793" spans="1:41" x14ac:dyDescent="0.2">
      <c r="A2793" s="20" t="s">
        <v>14053</v>
      </c>
      <c r="B2793" s="20" t="s">
        <v>22068</v>
      </c>
      <c r="C2793" s="20" t="s">
        <v>22069</v>
      </c>
      <c r="D2793" s="20" t="s">
        <v>571</v>
      </c>
      <c r="E2793" s="20" t="s">
        <v>14055</v>
      </c>
      <c r="F2793" s="20" t="s">
        <v>2048</v>
      </c>
      <c r="G2793" s="20" t="s">
        <v>22070</v>
      </c>
      <c r="H2793" s="20" t="s">
        <v>14897</v>
      </c>
      <c r="I2793" s="20" t="s">
        <v>22071</v>
      </c>
      <c r="J2793" s="20" t="s">
        <v>101</v>
      </c>
      <c r="K2793" s="20" t="s">
        <v>14732</v>
      </c>
      <c r="L2793" s="20" t="s">
        <v>22072</v>
      </c>
      <c r="M2793" s="20" t="s">
        <v>22073</v>
      </c>
      <c r="N2793" s="20" t="s">
        <v>14746</v>
      </c>
      <c r="O2793" s="20" t="s">
        <v>14772</v>
      </c>
      <c r="P2793" s="20" t="s">
        <v>14700</v>
      </c>
      <c r="Q2793" s="20"/>
      <c r="R2793" s="20"/>
      <c r="S2793" s="20" t="s">
        <v>22074</v>
      </c>
      <c r="T2793" s="20" t="s">
        <v>14704</v>
      </c>
      <c r="U2793" s="20" t="s">
        <v>22013</v>
      </c>
      <c r="V2793" s="20" t="s">
        <v>22081</v>
      </c>
      <c r="W2793" s="20"/>
      <c r="X2793" s="20"/>
      <c r="Y2793" s="20" t="s">
        <v>69</v>
      </c>
      <c r="Z2793" s="20"/>
      <c r="AA2793" s="20" t="s">
        <v>16293</v>
      </c>
      <c r="AB2793" s="20" t="s">
        <v>69</v>
      </c>
      <c r="AC2793" s="20"/>
      <c r="AD2793" s="20"/>
      <c r="AE2793" s="20" t="s">
        <v>22076</v>
      </c>
      <c r="AF2793" s="20" t="s">
        <v>69</v>
      </c>
      <c r="AG2793" s="20" t="s">
        <v>22082</v>
      </c>
      <c r="AH2793" s="20"/>
      <c r="AI2793" s="20" t="s">
        <v>14887</v>
      </c>
      <c r="AJ2793" s="20" t="s">
        <v>14283</v>
      </c>
      <c r="AK2793" s="20" t="s">
        <v>14244</v>
      </c>
      <c r="AL2793" s="20"/>
      <c r="AM2793" s="20" t="s">
        <v>14910</v>
      </c>
      <c r="AN2793" s="20" t="s">
        <v>105</v>
      </c>
      <c r="AO2793" s="20"/>
    </row>
    <row r="2794" spans="1:41" x14ac:dyDescent="0.2">
      <c r="A2794" s="20" t="s">
        <v>14053</v>
      </c>
      <c r="B2794" s="20" t="s">
        <v>22068</v>
      </c>
      <c r="C2794" s="20" t="s">
        <v>22069</v>
      </c>
      <c r="D2794" s="20" t="s">
        <v>571</v>
      </c>
      <c r="E2794" s="20" t="s">
        <v>14055</v>
      </c>
      <c r="F2794" s="20" t="s">
        <v>2048</v>
      </c>
      <c r="G2794" s="20" t="s">
        <v>22070</v>
      </c>
      <c r="H2794" s="20" t="s">
        <v>14897</v>
      </c>
      <c r="I2794" s="20" t="s">
        <v>22071</v>
      </c>
      <c r="J2794" s="20" t="s">
        <v>101</v>
      </c>
      <c r="K2794" s="20" t="s">
        <v>14732</v>
      </c>
      <c r="L2794" s="20" t="s">
        <v>22072</v>
      </c>
      <c r="M2794" s="20" t="s">
        <v>22073</v>
      </c>
      <c r="N2794" s="20" t="s">
        <v>14746</v>
      </c>
      <c r="O2794" s="20" t="s">
        <v>14772</v>
      </c>
      <c r="P2794" s="20" t="s">
        <v>14700</v>
      </c>
      <c r="Q2794" s="20"/>
      <c r="R2794" s="20"/>
      <c r="S2794" s="20" t="s">
        <v>22074</v>
      </c>
      <c r="T2794" s="20" t="s">
        <v>14846</v>
      </c>
      <c r="U2794" s="20" t="s">
        <v>16154</v>
      </c>
      <c r="V2794" s="20" t="s">
        <v>15830</v>
      </c>
      <c r="W2794" s="20"/>
      <c r="X2794" s="20"/>
      <c r="Y2794" s="20" t="s">
        <v>69</v>
      </c>
      <c r="Z2794" s="20"/>
      <c r="AA2794" s="20" t="s">
        <v>16293</v>
      </c>
      <c r="AB2794" s="20" t="s">
        <v>69</v>
      </c>
      <c r="AC2794" s="20"/>
      <c r="AD2794" s="20"/>
      <c r="AE2794" s="20" t="s">
        <v>22076</v>
      </c>
      <c r="AF2794" s="20" t="s">
        <v>69</v>
      </c>
      <c r="AG2794" s="20" t="s">
        <v>22082</v>
      </c>
      <c r="AH2794" s="20"/>
      <c r="AI2794" s="20" t="s">
        <v>14887</v>
      </c>
      <c r="AJ2794" s="20" t="s">
        <v>14283</v>
      </c>
      <c r="AK2794" s="20" t="s">
        <v>14244</v>
      </c>
      <c r="AL2794" s="20"/>
      <c r="AM2794" s="20" t="s">
        <v>14910</v>
      </c>
      <c r="AN2794" s="20" t="s">
        <v>105</v>
      </c>
      <c r="AO2794" s="20"/>
    </row>
    <row r="2795" spans="1:41" x14ac:dyDescent="0.2">
      <c r="A2795" s="20" t="s">
        <v>14053</v>
      </c>
      <c r="B2795" s="20" t="s">
        <v>22068</v>
      </c>
      <c r="C2795" s="20" t="s">
        <v>22069</v>
      </c>
      <c r="D2795" s="20" t="s">
        <v>571</v>
      </c>
      <c r="E2795" s="20" t="s">
        <v>14055</v>
      </c>
      <c r="F2795" s="20" t="s">
        <v>2048</v>
      </c>
      <c r="G2795" s="20" t="s">
        <v>22070</v>
      </c>
      <c r="H2795" s="20" t="s">
        <v>14897</v>
      </c>
      <c r="I2795" s="20" t="s">
        <v>22071</v>
      </c>
      <c r="J2795" s="20" t="s">
        <v>101</v>
      </c>
      <c r="K2795" s="20" t="s">
        <v>14732</v>
      </c>
      <c r="L2795" s="20" t="s">
        <v>22072</v>
      </c>
      <c r="M2795" s="20" t="s">
        <v>22073</v>
      </c>
      <c r="N2795" s="20" t="s">
        <v>14698</v>
      </c>
      <c r="O2795" s="20" t="s">
        <v>14772</v>
      </c>
      <c r="P2795" s="20" t="s">
        <v>14700</v>
      </c>
      <c r="Q2795" s="20"/>
      <c r="R2795" s="20"/>
      <c r="S2795" s="20" t="s">
        <v>22074</v>
      </c>
      <c r="T2795" s="20" t="s">
        <v>14704</v>
      </c>
      <c r="U2795" s="20" t="s">
        <v>18847</v>
      </c>
      <c r="V2795" s="20" t="s">
        <v>17155</v>
      </c>
      <c r="W2795" s="20"/>
      <c r="X2795" s="20"/>
      <c r="Y2795" s="20" t="s">
        <v>69</v>
      </c>
      <c r="Z2795" s="20"/>
      <c r="AA2795" s="20" t="s">
        <v>16293</v>
      </c>
      <c r="AB2795" s="20" t="s">
        <v>69</v>
      </c>
      <c r="AC2795" s="20"/>
      <c r="AD2795" s="20"/>
      <c r="AE2795" s="20" t="s">
        <v>22079</v>
      </c>
      <c r="AF2795" s="20" t="s">
        <v>69</v>
      </c>
      <c r="AG2795" s="20" t="s">
        <v>22082</v>
      </c>
      <c r="AH2795" s="20"/>
      <c r="AI2795" s="20" t="s">
        <v>14887</v>
      </c>
      <c r="AJ2795" s="20" t="s">
        <v>14283</v>
      </c>
      <c r="AK2795" s="20" t="s">
        <v>14244</v>
      </c>
      <c r="AL2795" s="20"/>
      <c r="AM2795" s="20" t="s">
        <v>14910</v>
      </c>
      <c r="AN2795" s="20" t="s">
        <v>105</v>
      </c>
      <c r="AO2795" s="20"/>
    </row>
    <row r="2796" spans="1:41" x14ac:dyDescent="0.2">
      <c r="A2796" s="20" t="s">
        <v>14053</v>
      </c>
      <c r="B2796" s="20" t="s">
        <v>22068</v>
      </c>
      <c r="C2796" s="20" t="s">
        <v>22069</v>
      </c>
      <c r="D2796" s="20" t="s">
        <v>571</v>
      </c>
      <c r="E2796" s="20" t="s">
        <v>14055</v>
      </c>
      <c r="F2796" s="20" t="s">
        <v>2048</v>
      </c>
      <c r="G2796" s="20" t="s">
        <v>22070</v>
      </c>
      <c r="H2796" s="20" t="s">
        <v>14897</v>
      </c>
      <c r="I2796" s="20" t="s">
        <v>22071</v>
      </c>
      <c r="J2796" s="20" t="s">
        <v>101</v>
      </c>
      <c r="K2796" s="20" t="s">
        <v>14732</v>
      </c>
      <c r="L2796" s="20" t="s">
        <v>22072</v>
      </c>
      <c r="M2796" s="20" t="s">
        <v>22073</v>
      </c>
      <c r="N2796" s="20" t="s">
        <v>14698</v>
      </c>
      <c r="O2796" s="20" t="s">
        <v>14772</v>
      </c>
      <c r="P2796" s="20" t="s">
        <v>14700</v>
      </c>
      <c r="Q2796" s="20"/>
      <c r="R2796" s="20"/>
      <c r="S2796" s="20" t="s">
        <v>22074</v>
      </c>
      <c r="T2796" s="20" t="s">
        <v>14846</v>
      </c>
      <c r="U2796" s="20" t="s">
        <v>17152</v>
      </c>
      <c r="V2796" s="20" t="s">
        <v>18379</v>
      </c>
      <c r="W2796" s="20"/>
      <c r="X2796" s="20"/>
      <c r="Y2796" s="20" t="s">
        <v>69</v>
      </c>
      <c r="Z2796" s="20"/>
      <c r="AA2796" s="20" t="s">
        <v>16293</v>
      </c>
      <c r="AB2796" s="20" t="s">
        <v>69</v>
      </c>
      <c r="AC2796" s="20"/>
      <c r="AD2796" s="20"/>
      <c r="AE2796" s="20" t="s">
        <v>22079</v>
      </c>
      <c r="AF2796" s="20" t="s">
        <v>69</v>
      </c>
      <c r="AG2796" s="20" t="s">
        <v>22082</v>
      </c>
      <c r="AH2796" s="20"/>
      <c r="AI2796" s="20" t="s">
        <v>14887</v>
      </c>
      <c r="AJ2796" s="20" t="s">
        <v>14283</v>
      </c>
      <c r="AK2796" s="20" t="s">
        <v>14244</v>
      </c>
      <c r="AL2796" s="20"/>
      <c r="AM2796" s="20" t="s">
        <v>14910</v>
      </c>
      <c r="AN2796" s="20" t="s">
        <v>105</v>
      </c>
      <c r="AO2796" s="20"/>
    </row>
    <row r="2797" spans="1:41" x14ac:dyDescent="0.2">
      <c r="A2797" s="20" t="s">
        <v>14057</v>
      </c>
      <c r="B2797" s="20" t="s">
        <v>22083</v>
      </c>
      <c r="C2797" s="20" t="s">
        <v>16661</v>
      </c>
      <c r="D2797" s="20" t="s">
        <v>354</v>
      </c>
      <c r="E2797" s="20" t="s">
        <v>14060</v>
      </c>
      <c r="F2797" s="20" t="s">
        <v>4088</v>
      </c>
      <c r="G2797" s="20" t="s">
        <v>22084</v>
      </c>
      <c r="H2797" s="20" t="s">
        <v>14730</v>
      </c>
      <c r="I2797" s="20" t="s">
        <v>22085</v>
      </c>
      <c r="J2797" s="20" t="s">
        <v>101</v>
      </c>
      <c r="K2797" s="20" t="s">
        <v>14732</v>
      </c>
      <c r="L2797" s="20" t="s">
        <v>22086</v>
      </c>
      <c r="M2797" s="20"/>
      <c r="N2797" s="20" t="s">
        <v>14742</v>
      </c>
      <c r="O2797" s="20" t="s">
        <v>14714</v>
      </c>
      <c r="P2797" s="20" t="s">
        <v>14700</v>
      </c>
      <c r="Q2797" s="20" t="s">
        <v>22087</v>
      </c>
      <c r="R2797" s="20" t="s">
        <v>22087</v>
      </c>
      <c r="S2797" s="20" t="s">
        <v>22088</v>
      </c>
      <c r="T2797" s="20" t="s">
        <v>14846</v>
      </c>
      <c r="U2797" s="20" t="s">
        <v>22089</v>
      </c>
      <c r="V2797" s="20" t="s">
        <v>22090</v>
      </c>
      <c r="W2797" s="20"/>
      <c r="X2797" s="20"/>
      <c r="Y2797" s="20" t="s">
        <v>69</v>
      </c>
      <c r="Z2797" s="20"/>
      <c r="AA2797" s="20" t="s">
        <v>14775</v>
      </c>
      <c r="AB2797" s="20" t="s">
        <v>69</v>
      </c>
      <c r="AC2797" s="20"/>
      <c r="AD2797" s="20"/>
      <c r="AE2797" s="20" t="s">
        <v>22091</v>
      </c>
      <c r="AF2797" s="20" t="s">
        <v>68</v>
      </c>
      <c r="AG2797" s="20" t="s">
        <v>22092</v>
      </c>
      <c r="AH2797" s="20"/>
      <c r="AI2797" s="20" t="s">
        <v>14887</v>
      </c>
      <c r="AJ2797" s="20" t="s">
        <v>14276</v>
      </c>
      <c r="AK2797" s="20" t="s">
        <v>22086</v>
      </c>
      <c r="AL2797" s="20"/>
      <c r="AM2797" s="20" t="s">
        <v>16313</v>
      </c>
      <c r="AN2797" s="20" t="s">
        <v>105</v>
      </c>
      <c r="AO2797" s="20"/>
    </row>
    <row r="2798" spans="1:41" x14ac:dyDescent="0.2">
      <c r="A2798" s="20" t="s">
        <v>14057</v>
      </c>
      <c r="B2798" s="20" t="s">
        <v>22083</v>
      </c>
      <c r="C2798" s="20" t="s">
        <v>16661</v>
      </c>
      <c r="D2798" s="20" t="s">
        <v>354</v>
      </c>
      <c r="E2798" s="20" t="s">
        <v>14060</v>
      </c>
      <c r="F2798" s="20" t="s">
        <v>4088</v>
      </c>
      <c r="G2798" s="20" t="s">
        <v>22084</v>
      </c>
      <c r="H2798" s="20" t="s">
        <v>14730</v>
      </c>
      <c r="I2798" s="20" t="s">
        <v>22085</v>
      </c>
      <c r="J2798" s="20" t="s">
        <v>101</v>
      </c>
      <c r="K2798" s="20" t="s">
        <v>14732</v>
      </c>
      <c r="L2798" s="20" t="s">
        <v>22086</v>
      </c>
      <c r="M2798" s="20"/>
      <c r="N2798" s="20" t="s">
        <v>14742</v>
      </c>
      <c r="O2798" s="20" t="s">
        <v>14714</v>
      </c>
      <c r="P2798" s="20" t="s">
        <v>14700</v>
      </c>
      <c r="Q2798" s="20" t="s">
        <v>22087</v>
      </c>
      <c r="R2798" s="20" t="s">
        <v>22087</v>
      </c>
      <c r="S2798" s="20" t="s">
        <v>22088</v>
      </c>
      <c r="T2798" s="20" t="s">
        <v>14704</v>
      </c>
      <c r="U2798" s="20" t="s">
        <v>15548</v>
      </c>
      <c r="V2798" s="20" t="s">
        <v>15870</v>
      </c>
      <c r="W2798" s="20"/>
      <c r="X2798" s="20"/>
      <c r="Y2798" s="20" t="s">
        <v>69</v>
      </c>
      <c r="Z2798" s="20"/>
      <c r="AA2798" s="20" t="s">
        <v>14775</v>
      </c>
      <c r="AB2798" s="20" t="s">
        <v>69</v>
      </c>
      <c r="AC2798" s="20"/>
      <c r="AD2798" s="20"/>
      <c r="AE2798" s="20" t="s">
        <v>22093</v>
      </c>
      <c r="AF2798" s="20" t="s">
        <v>68</v>
      </c>
      <c r="AG2798" s="20" t="s">
        <v>22092</v>
      </c>
      <c r="AH2798" s="20"/>
      <c r="AI2798" s="20" t="s">
        <v>14887</v>
      </c>
      <c r="AJ2798" s="20" t="s">
        <v>14276</v>
      </c>
      <c r="AK2798" s="20" t="s">
        <v>22086</v>
      </c>
      <c r="AL2798" s="20"/>
      <c r="AM2798" s="20" t="s">
        <v>16313</v>
      </c>
      <c r="AN2798" s="20" t="s">
        <v>105</v>
      </c>
      <c r="AO2798" s="20"/>
    </row>
    <row r="2799" spans="1:41" x14ac:dyDescent="0.2">
      <c r="A2799" s="20" t="s">
        <v>14085</v>
      </c>
      <c r="B2799" s="20" t="s">
        <v>22094</v>
      </c>
      <c r="C2799" s="20" t="s">
        <v>22095</v>
      </c>
      <c r="D2799" s="20" t="s">
        <v>419</v>
      </c>
      <c r="E2799" s="20" t="s">
        <v>14088</v>
      </c>
      <c r="F2799" s="20" t="s">
        <v>1008</v>
      </c>
      <c r="G2799" s="20" t="s">
        <v>17269</v>
      </c>
      <c r="H2799" s="20" t="s">
        <v>14804</v>
      </c>
      <c r="I2799" s="20" t="s">
        <v>22096</v>
      </c>
      <c r="J2799" s="20" t="s">
        <v>101</v>
      </c>
      <c r="K2799" s="20" t="s">
        <v>14696</v>
      </c>
      <c r="L2799" s="20"/>
      <c r="M2799" s="20"/>
      <c r="N2799" s="20" t="s">
        <v>14698</v>
      </c>
      <c r="O2799" s="20" t="s">
        <v>14761</v>
      </c>
      <c r="P2799" s="20" t="s">
        <v>14700</v>
      </c>
      <c r="Q2799" s="20"/>
      <c r="R2799" s="20"/>
      <c r="S2799" s="20" t="s">
        <v>22097</v>
      </c>
      <c r="T2799" s="20" t="s">
        <v>14704</v>
      </c>
      <c r="U2799" s="20" t="s">
        <v>14800</v>
      </c>
      <c r="V2799" s="20" t="s">
        <v>14778</v>
      </c>
      <c r="W2799" s="20"/>
      <c r="X2799" s="20"/>
      <c r="Y2799" s="20" t="s">
        <v>69</v>
      </c>
      <c r="Z2799" s="20"/>
      <c r="AA2799" s="20" t="s">
        <v>22098</v>
      </c>
      <c r="AB2799" s="20" t="s">
        <v>69</v>
      </c>
      <c r="AC2799" s="20" t="s">
        <v>68</v>
      </c>
      <c r="AD2799" s="20" t="s">
        <v>68</v>
      </c>
      <c r="AE2799" s="20" t="s">
        <v>22099</v>
      </c>
      <c r="AF2799" s="20" t="s">
        <v>68</v>
      </c>
      <c r="AG2799" s="20" t="s">
        <v>22100</v>
      </c>
      <c r="AH2799" s="20"/>
      <c r="AI2799" s="20"/>
      <c r="AJ2799" s="20" t="s">
        <v>14276</v>
      </c>
      <c r="AK2799" s="20" t="s">
        <v>14276</v>
      </c>
      <c r="AL2799" s="20"/>
      <c r="AM2799" s="20" t="s">
        <v>16313</v>
      </c>
      <c r="AN2799" s="20" t="s">
        <v>105</v>
      </c>
      <c r="AO2799" s="20"/>
    </row>
    <row r="2800" spans="1:41" x14ac:dyDescent="0.2">
      <c r="A2800" s="20" t="s">
        <v>14134</v>
      </c>
      <c r="B2800" s="20" t="s">
        <v>22101</v>
      </c>
      <c r="C2800" s="20" t="s">
        <v>22102</v>
      </c>
      <c r="D2800" s="20" t="s">
        <v>571</v>
      </c>
      <c r="E2800" s="20" t="s">
        <v>14137</v>
      </c>
      <c r="F2800" s="20" t="s">
        <v>4311</v>
      </c>
      <c r="G2800" s="20" t="s">
        <v>22103</v>
      </c>
      <c r="H2800" s="20" t="s">
        <v>14694</v>
      </c>
      <c r="I2800" s="20" t="s">
        <v>22104</v>
      </c>
      <c r="J2800" s="20" t="s">
        <v>101</v>
      </c>
      <c r="K2800" s="20" t="s">
        <v>14696</v>
      </c>
      <c r="L2800" s="20" t="s">
        <v>22105</v>
      </c>
      <c r="M2800" s="20"/>
      <c r="N2800" s="20" t="s">
        <v>14698</v>
      </c>
      <c r="O2800" s="20" t="s">
        <v>15195</v>
      </c>
      <c r="P2800" s="20" t="s">
        <v>14700</v>
      </c>
      <c r="Q2800" s="20"/>
      <c r="R2800" s="20"/>
      <c r="S2800" s="20" t="s">
        <v>22106</v>
      </c>
      <c r="T2800" s="20" t="s">
        <v>14704</v>
      </c>
      <c r="U2800" s="20" t="s">
        <v>14831</v>
      </c>
      <c r="V2800" s="20" t="s">
        <v>15473</v>
      </c>
      <c r="W2800" s="20"/>
      <c r="X2800" s="20"/>
      <c r="Y2800" s="20" t="s">
        <v>69</v>
      </c>
      <c r="Z2800" s="20"/>
      <c r="AA2800" s="20" t="s">
        <v>22107</v>
      </c>
      <c r="AB2800" s="20" t="s">
        <v>69</v>
      </c>
      <c r="AC2800" s="20" t="s">
        <v>14884</v>
      </c>
      <c r="AD2800" s="20" t="s">
        <v>69</v>
      </c>
      <c r="AE2800" s="20" t="s">
        <v>22108</v>
      </c>
      <c r="AF2800" s="20" t="s">
        <v>68</v>
      </c>
      <c r="AG2800" s="20" t="s">
        <v>22109</v>
      </c>
      <c r="AH2800" s="20"/>
      <c r="AI2800" s="20"/>
      <c r="AJ2800" s="20" t="s">
        <v>14449</v>
      </c>
      <c r="AK2800" s="20"/>
      <c r="AL2800" s="20"/>
      <c r="AM2800" s="20"/>
      <c r="AN2800" s="20" t="s">
        <v>105</v>
      </c>
      <c r="AO2800" s="20"/>
    </row>
    <row r="2801" spans="1:41" x14ac:dyDescent="0.2">
      <c r="A2801" s="20" t="s">
        <v>14134</v>
      </c>
      <c r="B2801" s="20" t="s">
        <v>22101</v>
      </c>
      <c r="C2801" s="20" t="s">
        <v>22102</v>
      </c>
      <c r="D2801" s="20" t="s">
        <v>571</v>
      </c>
      <c r="E2801" s="20" t="s">
        <v>14137</v>
      </c>
      <c r="F2801" s="20" t="s">
        <v>4311</v>
      </c>
      <c r="G2801" s="20" t="s">
        <v>22103</v>
      </c>
      <c r="H2801" s="20" t="s">
        <v>14694</v>
      </c>
      <c r="I2801" s="20" t="s">
        <v>22104</v>
      </c>
      <c r="J2801" s="20" t="s">
        <v>101</v>
      </c>
      <c r="K2801" s="20" t="s">
        <v>14696</v>
      </c>
      <c r="L2801" s="20" t="s">
        <v>22105</v>
      </c>
      <c r="M2801" s="20"/>
      <c r="N2801" s="20" t="s">
        <v>14698</v>
      </c>
      <c r="O2801" s="20" t="s">
        <v>15195</v>
      </c>
      <c r="P2801" s="20" t="s">
        <v>14700</v>
      </c>
      <c r="Q2801" s="20"/>
      <c r="R2801" s="20"/>
      <c r="S2801" s="20" t="s">
        <v>22106</v>
      </c>
      <c r="T2801" s="20" t="s">
        <v>14709</v>
      </c>
      <c r="U2801" s="20" t="s">
        <v>22110</v>
      </c>
      <c r="V2801" s="20" t="s">
        <v>14572</v>
      </c>
      <c r="W2801" s="20"/>
      <c r="X2801" s="20"/>
      <c r="Y2801" s="20" t="s">
        <v>69</v>
      </c>
      <c r="Z2801" s="20"/>
      <c r="AA2801" s="20" t="s">
        <v>22107</v>
      </c>
      <c r="AB2801" s="20" t="s">
        <v>69</v>
      </c>
      <c r="AC2801" s="20" t="s">
        <v>14884</v>
      </c>
      <c r="AD2801" s="20" t="s">
        <v>69</v>
      </c>
      <c r="AE2801" s="20" t="s">
        <v>22111</v>
      </c>
      <c r="AF2801" s="20" t="s">
        <v>68</v>
      </c>
      <c r="AG2801" s="20" t="s">
        <v>22109</v>
      </c>
      <c r="AH2801" s="20"/>
      <c r="AI2801" s="20"/>
      <c r="AJ2801" s="20" t="s">
        <v>14449</v>
      </c>
      <c r="AK2801" s="20"/>
      <c r="AL2801" s="20"/>
      <c r="AM2801" s="20"/>
      <c r="AN2801" s="20" t="s">
        <v>105</v>
      </c>
      <c r="AO2801" s="20"/>
    </row>
  </sheetData>
  <autoFilter ref="A1:AO2801"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F7F7F"/>
  </sheetPr>
  <dimension ref="A1:AJ267"/>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1" customWidth="1"/>
    <col min="2" max="2" width="19" customWidth="1"/>
    <col min="3" max="3" width="8" customWidth="1"/>
    <col min="4" max="4" width="45" customWidth="1"/>
    <col min="5" max="5" width="33" customWidth="1"/>
    <col min="6" max="7" width="45" customWidth="1"/>
    <col min="8" max="9" width="15" customWidth="1"/>
    <col min="10" max="10" width="45" customWidth="1"/>
    <col min="11" max="11" width="23" customWidth="1"/>
    <col min="12" max="12" width="15" customWidth="1"/>
    <col min="13" max="17" width="45" customWidth="1"/>
    <col min="18" max="18" width="16" customWidth="1"/>
    <col min="19" max="19" width="11" customWidth="1"/>
    <col min="20" max="20" width="15" customWidth="1"/>
    <col min="21" max="21" width="18" customWidth="1"/>
    <col min="22" max="22" width="10" customWidth="1"/>
    <col min="23" max="23" width="16" customWidth="1"/>
    <col min="24" max="24" width="18" customWidth="1"/>
    <col min="25" max="25" width="17" customWidth="1"/>
    <col min="26" max="26" width="19" customWidth="1"/>
    <col min="27" max="27" width="20" customWidth="1"/>
    <col min="28" max="29" width="45" customWidth="1"/>
    <col min="30" max="30" width="21" customWidth="1"/>
    <col min="31" max="31" width="23" customWidth="1"/>
    <col min="32" max="32" width="45" customWidth="1"/>
    <col min="33" max="33" width="20" customWidth="1"/>
    <col min="34" max="34" width="45" customWidth="1"/>
    <col min="35" max="35" width="22" customWidth="1"/>
    <col min="36" max="36" width="20" customWidth="1"/>
  </cols>
  <sheetData>
    <row r="1" spans="1:36" x14ac:dyDescent="0.2">
      <c r="A1" s="3" t="s">
        <v>334</v>
      </c>
      <c r="B1" s="3" t="s">
        <v>14653</v>
      </c>
      <c r="C1" s="3" t="s">
        <v>14654</v>
      </c>
      <c r="D1" s="3" t="s">
        <v>14656</v>
      </c>
      <c r="E1" s="3" t="s">
        <v>14655</v>
      </c>
      <c r="F1" s="3" t="s">
        <v>22112</v>
      </c>
      <c r="G1" s="3" t="s">
        <v>22113</v>
      </c>
      <c r="H1" s="3" t="s">
        <v>22114</v>
      </c>
      <c r="I1" s="3" t="s">
        <v>22115</v>
      </c>
      <c r="J1" s="3" t="s">
        <v>14663</v>
      </c>
      <c r="K1" s="3" t="s">
        <v>22116</v>
      </c>
      <c r="L1" s="3" t="s">
        <v>22117</v>
      </c>
      <c r="M1" s="3" t="s">
        <v>22118</v>
      </c>
      <c r="N1" s="3" t="s">
        <v>22119</v>
      </c>
      <c r="O1" s="3" t="s">
        <v>22120</v>
      </c>
      <c r="P1" s="3" t="s">
        <v>22121</v>
      </c>
      <c r="Q1" s="3" t="s">
        <v>22122</v>
      </c>
      <c r="R1" s="3" t="s">
        <v>14660</v>
      </c>
      <c r="S1" s="3" t="s">
        <v>22123</v>
      </c>
      <c r="T1" s="3" t="s">
        <v>22124</v>
      </c>
      <c r="U1" s="3" t="s">
        <v>22125</v>
      </c>
      <c r="V1" s="3" t="s">
        <v>22126</v>
      </c>
      <c r="W1" s="3" t="s">
        <v>22127</v>
      </c>
      <c r="X1" s="3" t="s">
        <v>22128</v>
      </c>
      <c r="Y1" s="3" t="s">
        <v>22129</v>
      </c>
      <c r="Z1" s="3" t="s">
        <v>22130</v>
      </c>
      <c r="AA1" s="3" t="s">
        <v>22131</v>
      </c>
      <c r="AB1" s="3" t="s">
        <v>22132</v>
      </c>
      <c r="AC1" s="3" t="s">
        <v>22133</v>
      </c>
      <c r="AD1" s="3" t="s">
        <v>14688</v>
      </c>
      <c r="AE1" s="3" t="s">
        <v>22134</v>
      </c>
      <c r="AF1" s="3" t="s">
        <v>22135</v>
      </c>
      <c r="AG1" s="3" t="s">
        <v>22136</v>
      </c>
      <c r="AH1" s="3" t="s">
        <v>14222</v>
      </c>
      <c r="AI1" s="3" t="s">
        <v>14658</v>
      </c>
      <c r="AJ1" s="3" t="s">
        <v>14661</v>
      </c>
    </row>
    <row r="2" spans="1:36" x14ac:dyDescent="0.2">
      <c r="A2" s="20" t="s">
        <v>344</v>
      </c>
      <c r="B2" s="20" t="s">
        <v>14692</v>
      </c>
      <c r="C2" s="20">
        <v>2020</v>
      </c>
      <c r="D2" s="20" t="s">
        <v>349</v>
      </c>
      <c r="E2" s="20" t="s">
        <v>350</v>
      </c>
      <c r="F2" s="20" t="s">
        <v>22137</v>
      </c>
      <c r="G2" s="20" t="s">
        <v>22138</v>
      </c>
      <c r="H2" s="20" t="s">
        <v>153</v>
      </c>
      <c r="I2" s="20" t="s">
        <v>22139</v>
      </c>
      <c r="J2" s="20"/>
      <c r="K2" s="20" t="s">
        <v>22140</v>
      </c>
      <c r="L2" s="20" t="s">
        <v>97</v>
      </c>
      <c r="M2" s="20" t="s">
        <v>22141</v>
      </c>
      <c r="N2" s="20" t="s">
        <v>22142</v>
      </c>
      <c r="O2" s="20" t="s">
        <v>14697</v>
      </c>
      <c r="P2" s="20" t="s">
        <v>22143</v>
      </c>
      <c r="Q2" s="20" t="s">
        <v>14629</v>
      </c>
      <c r="R2" s="20" t="s">
        <v>101</v>
      </c>
      <c r="S2" s="20"/>
      <c r="T2" s="20"/>
      <c r="U2" s="20" t="s">
        <v>22144</v>
      </c>
      <c r="V2" s="20" t="s">
        <v>14276</v>
      </c>
      <c r="W2" s="20" t="s">
        <v>14238</v>
      </c>
      <c r="X2" s="20"/>
      <c r="Y2" s="20"/>
      <c r="Z2" s="20"/>
      <c r="AA2" s="20" t="s">
        <v>110</v>
      </c>
      <c r="AB2" s="20" t="s">
        <v>22145</v>
      </c>
      <c r="AC2" s="20" t="s">
        <v>15275</v>
      </c>
      <c r="AD2" s="20" t="s">
        <v>14888</v>
      </c>
      <c r="AE2" s="20" t="s">
        <v>22146</v>
      </c>
      <c r="AF2" s="20" t="s">
        <v>22147</v>
      </c>
      <c r="AG2" s="20" t="s">
        <v>105</v>
      </c>
      <c r="AH2" s="20" t="s">
        <v>22148</v>
      </c>
      <c r="AI2" s="20" t="s">
        <v>14694</v>
      </c>
      <c r="AJ2" s="20" t="s">
        <v>14696</v>
      </c>
    </row>
    <row r="3" spans="1:36" x14ac:dyDescent="0.2">
      <c r="A3" s="20" t="s">
        <v>353</v>
      </c>
      <c r="B3" s="20" t="s">
        <v>14726</v>
      </c>
      <c r="C3" s="20">
        <v>2018</v>
      </c>
      <c r="D3" s="20" t="s">
        <v>14728</v>
      </c>
      <c r="E3" s="20" t="s">
        <v>14727</v>
      </c>
      <c r="F3" s="20" t="s">
        <v>133</v>
      </c>
      <c r="G3" s="20" t="s">
        <v>134</v>
      </c>
      <c r="H3" s="20" t="s">
        <v>126</v>
      </c>
      <c r="I3" s="20" t="s">
        <v>22149</v>
      </c>
      <c r="J3" s="20" t="s">
        <v>14734</v>
      </c>
      <c r="K3" s="20" t="s">
        <v>22150</v>
      </c>
      <c r="L3" s="20" t="s">
        <v>96</v>
      </c>
      <c r="M3" s="20" t="s">
        <v>22151</v>
      </c>
      <c r="N3" s="20" t="s">
        <v>22152</v>
      </c>
      <c r="O3" s="20" t="s">
        <v>14733</v>
      </c>
      <c r="P3" s="20"/>
      <c r="Q3" s="20" t="s">
        <v>14223</v>
      </c>
      <c r="R3" s="20" t="s">
        <v>102</v>
      </c>
      <c r="S3" s="20" t="s">
        <v>14232</v>
      </c>
      <c r="T3" s="20" t="s">
        <v>22153</v>
      </c>
      <c r="U3" s="20" t="s">
        <v>14735</v>
      </c>
      <c r="V3" s="20" t="s">
        <v>14283</v>
      </c>
      <c r="W3" s="20" t="s">
        <v>14788</v>
      </c>
      <c r="X3" s="20"/>
      <c r="Y3" s="20"/>
      <c r="Z3" s="20"/>
      <c r="AA3" s="20" t="s">
        <v>22154</v>
      </c>
      <c r="AB3" s="20" t="s">
        <v>14283</v>
      </c>
      <c r="AC3" s="20"/>
      <c r="AD3" s="20"/>
      <c r="AE3" s="20" t="s">
        <v>22155</v>
      </c>
      <c r="AF3" s="20" t="s">
        <v>22156</v>
      </c>
      <c r="AG3" s="20" t="s">
        <v>105</v>
      </c>
      <c r="AH3" s="20" t="s">
        <v>22157</v>
      </c>
      <c r="AI3" s="20" t="s">
        <v>14730</v>
      </c>
      <c r="AJ3" s="20" t="s">
        <v>14732</v>
      </c>
    </row>
    <row r="4" spans="1:36" x14ac:dyDescent="0.2">
      <c r="A4" s="20" t="s">
        <v>359</v>
      </c>
      <c r="B4" s="20" t="s">
        <v>14754</v>
      </c>
      <c r="C4" s="20">
        <v>2018</v>
      </c>
      <c r="D4" s="20" t="s">
        <v>18570</v>
      </c>
      <c r="E4" s="20" t="s">
        <v>363</v>
      </c>
      <c r="F4" s="20" t="s">
        <v>174</v>
      </c>
      <c r="G4" s="20" t="s">
        <v>175</v>
      </c>
      <c r="H4" s="20" t="s">
        <v>175</v>
      </c>
      <c r="I4" s="20" t="s">
        <v>22158</v>
      </c>
      <c r="J4" s="20"/>
      <c r="K4" s="20" t="s">
        <v>22159</v>
      </c>
      <c r="L4" s="20" t="s">
        <v>96</v>
      </c>
      <c r="M4" s="20" t="s">
        <v>22160</v>
      </c>
      <c r="N4" s="20" t="s">
        <v>22161</v>
      </c>
      <c r="O4" s="20" t="s">
        <v>18572</v>
      </c>
      <c r="P4" s="20" t="s">
        <v>14390</v>
      </c>
      <c r="Q4" s="20" t="s">
        <v>14238</v>
      </c>
      <c r="R4" s="20" t="s">
        <v>101</v>
      </c>
      <c r="S4" s="20"/>
      <c r="T4" s="20"/>
      <c r="U4" s="20" t="s">
        <v>22144</v>
      </c>
      <c r="V4" s="20" t="s">
        <v>14276</v>
      </c>
      <c r="W4" s="20"/>
      <c r="X4" s="20"/>
      <c r="Y4" s="20"/>
      <c r="Z4" s="20" t="s">
        <v>68</v>
      </c>
      <c r="AA4" s="20" t="s">
        <v>14772</v>
      </c>
      <c r="AB4" s="20" t="s">
        <v>14276</v>
      </c>
      <c r="AC4" s="20"/>
      <c r="AD4" s="20"/>
      <c r="AE4" s="20"/>
      <c r="AF4" s="20" t="s">
        <v>22162</v>
      </c>
      <c r="AG4" s="20" t="s">
        <v>105</v>
      </c>
      <c r="AH4" s="20" t="s">
        <v>22163</v>
      </c>
      <c r="AI4" s="20" t="s">
        <v>15216</v>
      </c>
      <c r="AJ4" s="20" t="s">
        <v>14696</v>
      </c>
    </row>
    <row r="5" spans="1:36" x14ac:dyDescent="0.2">
      <c r="A5" s="20" t="s">
        <v>365</v>
      </c>
      <c r="B5" s="20" t="s">
        <v>18633</v>
      </c>
      <c r="C5" s="20">
        <v>2020</v>
      </c>
      <c r="D5" s="20" t="s">
        <v>367</v>
      </c>
      <c r="E5" s="20" t="s">
        <v>368</v>
      </c>
      <c r="F5" s="20" t="s">
        <v>127</v>
      </c>
      <c r="G5" s="20" t="s">
        <v>128</v>
      </c>
      <c r="H5" s="20" t="s">
        <v>129</v>
      </c>
      <c r="I5" s="20" t="s">
        <v>22139</v>
      </c>
      <c r="J5" s="20"/>
      <c r="K5" s="20" t="s">
        <v>22140</v>
      </c>
      <c r="L5" s="20" t="s">
        <v>96</v>
      </c>
      <c r="M5" s="20" t="s">
        <v>22164</v>
      </c>
      <c r="N5" s="20" t="s">
        <v>22165</v>
      </c>
      <c r="O5" s="20" t="s">
        <v>18635</v>
      </c>
      <c r="P5" s="20"/>
      <c r="Q5" s="20"/>
      <c r="R5" s="20" t="s">
        <v>102</v>
      </c>
      <c r="S5" s="20" t="s">
        <v>14232</v>
      </c>
      <c r="T5" s="20" t="s">
        <v>22153</v>
      </c>
      <c r="U5" s="20" t="s">
        <v>22166</v>
      </c>
      <c r="V5" s="20"/>
      <c r="W5" s="20" t="s">
        <v>14223</v>
      </c>
      <c r="X5" s="20" t="s">
        <v>22167</v>
      </c>
      <c r="Y5" s="20" t="s">
        <v>17234</v>
      </c>
      <c r="Z5" s="20"/>
      <c r="AA5" s="20" t="s">
        <v>22168</v>
      </c>
      <c r="AB5" s="20" t="s">
        <v>14223</v>
      </c>
      <c r="AC5" s="20" t="s">
        <v>14722</v>
      </c>
      <c r="AD5" s="20" t="s">
        <v>14888</v>
      </c>
      <c r="AE5" s="20" t="s">
        <v>22146</v>
      </c>
      <c r="AF5" s="20" t="s">
        <v>22169</v>
      </c>
      <c r="AG5" s="20" t="s">
        <v>106</v>
      </c>
      <c r="AH5" s="20" t="s">
        <v>22170</v>
      </c>
      <c r="AI5" s="20" t="s">
        <v>14730</v>
      </c>
      <c r="AJ5" s="20" t="s">
        <v>14696</v>
      </c>
    </row>
    <row r="6" spans="1:36" x14ac:dyDescent="0.2">
      <c r="A6" s="20" t="s">
        <v>370</v>
      </c>
      <c r="B6" s="20" t="s">
        <v>14754</v>
      </c>
      <c r="C6" s="20">
        <v>2019</v>
      </c>
      <c r="D6" s="20" t="s">
        <v>14728</v>
      </c>
      <c r="E6" s="20" t="s">
        <v>14755</v>
      </c>
      <c r="F6" s="20" t="s">
        <v>124</v>
      </c>
      <c r="G6" s="20" t="s">
        <v>125</v>
      </c>
      <c r="H6" s="20" t="s">
        <v>126</v>
      </c>
      <c r="I6" s="20" t="s">
        <v>22171</v>
      </c>
      <c r="J6" s="20" t="s">
        <v>14760</v>
      </c>
      <c r="K6" s="20" t="s">
        <v>22172</v>
      </c>
      <c r="L6" s="20" t="s">
        <v>98</v>
      </c>
      <c r="M6" s="20" t="s">
        <v>22173</v>
      </c>
      <c r="N6" s="20" t="s">
        <v>22174</v>
      </c>
      <c r="O6" s="20" t="s">
        <v>22175</v>
      </c>
      <c r="P6" s="20" t="s">
        <v>22176</v>
      </c>
      <c r="Q6" s="20" t="s">
        <v>14238</v>
      </c>
      <c r="R6" s="20" t="s">
        <v>102</v>
      </c>
      <c r="S6" s="20" t="s">
        <v>14276</v>
      </c>
      <c r="T6" s="20" t="s">
        <v>22153</v>
      </c>
      <c r="U6" s="20" t="s">
        <v>22144</v>
      </c>
      <c r="V6" s="20" t="s">
        <v>14328</v>
      </c>
      <c r="W6" s="20"/>
      <c r="X6" s="20"/>
      <c r="Y6" s="20"/>
      <c r="Z6" s="20"/>
      <c r="AA6" s="20" t="s">
        <v>22168</v>
      </c>
      <c r="AB6" s="20" t="s">
        <v>14328</v>
      </c>
      <c r="AC6" s="20"/>
      <c r="AD6" s="20"/>
      <c r="AE6" s="20" t="s">
        <v>22155</v>
      </c>
      <c r="AF6" s="20" t="s">
        <v>22177</v>
      </c>
      <c r="AG6" s="20" t="s">
        <v>105</v>
      </c>
      <c r="AH6" s="20" t="s">
        <v>22178</v>
      </c>
      <c r="AI6" s="20" t="s">
        <v>14757</v>
      </c>
      <c r="AJ6" s="20" t="s">
        <v>14696</v>
      </c>
    </row>
    <row r="7" spans="1:36" x14ac:dyDescent="0.2">
      <c r="A7" s="20" t="s">
        <v>380</v>
      </c>
      <c r="B7" s="20" t="s">
        <v>18664</v>
      </c>
      <c r="C7" s="20">
        <v>2021</v>
      </c>
      <c r="D7" s="20" t="s">
        <v>356</v>
      </c>
      <c r="E7" s="20" t="s">
        <v>382</v>
      </c>
      <c r="F7" s="20" t="s">
        <v>130</v>
      </c>
      <c r="G7" s="20" t="s">
        <v>131</v>
      </c>
      <c r="H7" s="20" t="s">
        <v>132</v>
      </c>
      <c r="I7" s="20" t="s">
        <v>22139</v>
      </c>
      <c r="J7" s="20" t="s">
        <v>18667</v>
      </c>
      <c r="K7" s="20" t="s">
        <v>22179</v>
      </c>
      <c r="L7" s="20" t="s">
        <v>97</v>
      </c>
      <c r="M7" s="20" t="s">
        <v>22180</v>
      </c>
      <c r="N7" s="20" t="s">
        <v>22181</v>
      </c>
      <c r="O7" s="20" t="s">
        <v>15235</v>
      </c>
      <c r="P7" s="20"/>
      <c r="Q7" s="20"/>
      <c r="R7" s="20" t="s">
        <v>101</v>
      </c>
      <c r="S7" s="20"/>
      <c r="T7" s="20"/>
      <c r="U7" s="20" t="s">
        <v>22144</v>
      </c>
      <c r="V7" s="20"/>
      <c r="W7" s="20"/>
      <c r="X7" s="20"/>
      <c r="Y7" s="20"/>
      <c r="Z7" s="20"/>
      <c r="AA7" s="20" t="s">
        <v>110</v>
      </c>
      <c r="AB7" s="20"/>
      <c r="AC7" s="20" t="s">
        <v>22182</v>
      </c>
      <c r="AD7" s="20" t="s">
        <v>14888</v>
      </c>
      <c r="AE7" s="20" t="s">
        <v>22146</v>
      </c>
      <c r="AF7" s="20" t="s">
        <v>22162</v>
      </c>
      <c r="AG7" s="20" t="s">
        <v>109</v>
      </c>
      <c r="AH7" s="20" t="s">
        <v>22183</v>
      </c>
      <c r="AI7" s="20" t="s">
        <v>14694</v>
      </c>
      <c r="AJ7" s="20" t="s">
        <v>14866</v>
      </c>
    </row>
    <row r="8" spans="1:36" x14ac:dyDescent="0.2">
      <c r="A8" s="20" t="s">
        <v>384</v>
      </c>
      <c r="B8" s="20" t="s">
        <v>18875</v>
      </c>
      <c r="C8" s="20">
        <v>2020</v>
      </c>
      <c r="D8" s="20" t="s">
        <v>386</v>
      </c>
      <c r="E8" s="20" t="s">
        <v>387</v>
      </c>
      <c r="F8" s="20" t="s">
        <v>119</v>
      </c>
      <c r="G8" s="20" t="s">
        <v>120</v>
      </c>
      <c r="H8" s="20" t="s">
        <v>121</v>
      </c>
      <c r="I8" s="20" t="s">
        <v>22139</v>
      </c>
      <c r="J8" s="20"/>
      <c r="K8" s="20" t="s">
        <v>22159</v>
      </c>
      <c r="L8" s="20" t="s">
        <v>96</v>
      </c>
      <c r="M8" s="20" t="s">
        <v>22184</v>
      </c>
      <c r="N8" s="20" t="s">
        <v>22185</v>
      </c>
      <c r="O8" s="20" t="s">
        <v>18877</v>
      </c>
      <c r="P8" s="20" t="s">
        <v>18905</v>
      </c>
      <c r="Q8" s="20" t="s">
        <v>14238</v>
      </c>
      <c r="R8" s="20" t="s">
        <v>101</v>
      </c>
      <c r="S8" s="20"/>
      <c r="T8" s="20"/>
      <c r="U8" s="20" t="s">
        <v>22144</v>
      </c>
      <c r="V8" s="20" t="s">
        <v>14276</v>
      </c>
      <c r="W8" s="20" t="s">
        <v>14238</v>
      </c>
      <c r="X8" s="20"/>
      <c r="Y8" s="20"/>
      <c r="Z8" s="20"/>
      <c r="AA8" s="20" t="s">
        <v>110</v>
      </c>
      <c r="AB8" s="20" t="s">
        <v>14276</v>
      </c>
      <c r="AC8" s="20" t="s">
        <v>14276</v>
      </c>
      <c r="AD8" s="20" t="s">
        <v>15199</v>
      </c>
      <c r="AE8" s="20" t="s">
        <v>22155</v>
      </c>
      <c r="AF8" s="20" t="s">
        <v>22186</v>
      </c>
      <c r="AG8" s="20" t="s">
        <v>106</v>
      </c>
      <c r="AH8" s="20" t="s">
        <v>22187</v>
      </c>
      <c r="AI8" s="20" t="s">
        <v>110</v>
      </c>
      <c r="AJ8" s="20" t="s">
        <v>14696</v>
      </c>
    </row>
    <row r="9" spans="1:36" x14ac:dyDescent="0.2">
      <c r="A9" s="20" t="s">
        <v>390</v>
      </c>
      <c r="B9" s="20" t="s">
        <v>14781</v>
      </c>
      <c r="C9" s="20">
        <v>2022</v>
      </c>
      <c r="D9" s="20" t="s">
        <v>393</v>
      </c>
      <c r="E9" s="20" t="s">
        <v>394</v>
      </c>
      <c r="F9" s="20" t="s">
        <v>124</v>
      </c>
      <c r="G9" s="20" t="s">
        <v>125</v>
      </c>
      <c r="H9" s="20" t="s">
        <v>126</v>
      </c>
      <c r="I9" s="20" t="s">
        <v>22149</v>
      </c>
      <c r="J9" s="20" t="s">
        <v>14785</v>
      </c>
      <c r="K9" s="20" t="s">
        <v>22172</v>
      </c>
      <c r="L9" s="20" t="s">
        <v>98</v>
      </c>
      <c r="M9" s="20" t="s">
        <v>22188</v>
      </c>
      <c r="N9" s="20" t="s">
        <v>22189</v>
      </c>
      <c r="O9" s="20"/>
      <c r="P9" s="20" t="s">
        <v>22190</v>
      </c>
      <c r="Q9" s="20" t="s">
        <v>14229</v>
      </c>
      <c r="R9" s="20" t="s">
        <v>102</v>
      </c>
      <c r="S9" s="20" t="s">
        <v>14276</v>
      </c>
      <c r="T9" s="20"/>
      <c r="U9" s="20" t="s">
        <v>22166</v>
      </c>
      <c r="V9" s="20"/>
      <c r="W9" s="20" t="s">
        <v>14283</v>
      </c>
      <c r="X9" s="20" t="s">
        <v>22191</v>
      </c>
      <c r="Y9" s="20" t="s">
        <v>14328</v>
      </c>
      <c r="Z9" s="20"/>
      <c r="AA9" s="20" t="s">
        <v>14772</v>
      </c>
      <c r="AB9" s="20"/>
      <c r="AC9" s="20" t="s">
        <v>14788</v>
      </c>
      <c r="AD9" s="20" t="s">
        <v>16313</v>
      </c>
      <c r="AE9" s="20" t="s">
        <v>22155</v>
      </c>
      <c r="AF9" s="20" t="s">
        <v>22162</v>
      </c>
      <c r="AG9" s="20" t="s">
        <v>105</v>
      </c>
      <c r="AH9" s="20" t="s">
        <v>22192</v>
      </c>
      <c r="AI9" s="20" t="s">
        <v>14694</v>
      </c>
      <c r="AJ9" s="20" t="s">
        <v>14696</v>
      </c>
    </row>
    <row r="10" spans="1:36" x14ac:dyDescent="0.2">
      <c r="A10" s="20" t="s">
        <v>403</v>
      </c>
      <c r="B10" s="20" t="s">
        <v>18004</v>
      </c>
      <c r="C10" s="20">
        <v>2022</v>
      </c>
      <c r="D10" s="20" t="s">
        <v>405</v>
      </c>
      <c r="E10" s="20" t="s">
        <v>406</v>
      </c>
      <c r="F10" s="20" t="s">
        <v>22193</v>
      </c>
      <c r="G10" s="20" t="s">
        <v>22194</v>
      </c>
      <c r="H10" s="20" t="s">
        <v>126</v>
      </c>
      <c r="I10" s="20" t="s">
        <v>22139</v>
      </c>
      <c r="J10" s="20"/>
      <c r="K10" s="20" t="s">
        <v>22195</v>
      </c>
      <c r="L10" s="20" t="s">
        <v>96</v>
      </c>
      <c r="M10" s="20" t="s">
        <v>22196</v>
      </c>
      <c r="N10" s="20" t="s">
        <v>22197</v>
      </c>
      <c r="O10" s="20" t="s">
        <v>14788</v>
      </c>
      <c r="P10" s="20"/>
      <c r="Q10" s="20"/>
      <c r="R10" s="20" t="s">
        <v>101</v>
      </c>
      <c r="S10" s="20"/>
      <c r="T10" s="20"/>
      <c r="U10" s="20" t="s">
        <v>14715</v>
      </c>
      <c r="V10" s="20"/>
      <c r="W10" s="20"/>
      <c r="X10" s="20"/>
      <c r="Y10" s="20"/>
      <c r="Z10" s="20"/>
      <c r="AA10" s="20" t="s">
        <v>22198</v>
      </c>
      <c r="AB10" s="20"/>
      <c r="AC10" s="20" t="s">
        <v>22199</v>
      </c>
      <c r="AD10" s="20" t="s">
        <v>14888</v>
      </c>
      <c r="AE10" s="20" t="s">
        <v>22146</v>
      </c>
      <c r="AF10" s="20" t="s">
        <v>22162</v>
      </c>
      <c r="AG10" s="20" t="s">
        <v>105</v>
      </c>
      <c r="AH10" s="20" t="s">
        <v>22200</v>
      </c>
      <c r="AI10" s="20" t="s">
        <v>14730</v>
      </c>
      <c r="AJ10" s="20" t="s">
        <v>14866</v>
      </c>
    </row>
    <row r="11" spans="1:36" x14ac:dyDescent="0.2">
      <c r="A11" s="20" t="s">
        <v>408</v>
      </c>
      <c r="B11" s="20" t="s">
        <v>18730</v>
      </c>
      <c r="C11" s="20">
        <v>2022</v>
      </c>
      <c r="D11" s="20" t="s">
        <v>410</v>
      </c>
      <c r="E11" s="20" t="s">
        <v>411</v>
      </c>
      <c r="F11" s="20"/>
      <c r="G11" s="20"/>
      <c r="H11" s="20" t="s">
        <v>126</v>
      </c>
      <c r="I11" s="20" t="s">
        <v>22158</v>
      </c>
      <c r="J11" s="20"/>
      <c r="K11" s="20" t="s">
        <v>22179</v>
      </c>
      <c r="L11" s="20" t="s">
        <v>97</v>
      </c>
      <c r="M11" s="20" t="s">
        <v>22201</v>
      </c>
      <c r="N11" s="20" t="s">
        <v>22202</v>
      </c>
      <c r="O11" s="20" t="s">
        <v>17350</v>
      </c>
      <c r="P11" s="20"/>
      <c r="Q11" s="20"/>
      <c r="R11" s="20" t="s">
        <v>101</v>
      </c>
      <c r="S11" s="20"/>
      <c r="T11" s="20"/>
      <c r="U11" s="20" t="s">
        <v>14735</v>
      </c>
      <c r="V11" s="20" t="s">
        <v>14276</v>
      </c>
      <c r="W11" s="20" t="s">
        <v>14788</v>
      </c>
      <c r="X11" s="20"/>
      <c r="Y11" s="20"/>
      <c r="Z11" s="20"/>
      <c r="AA11" s="20" t="s">
        <v>22154</v>
      </c>
      <c r="AB11" s="20" t="s">
        <v>14276</v>
      </c>
      <c r="AC11" s="20"/>
      <c r="AD11" s="20"/>
      <c r="AE11" s="20" t="s">
        <v>22155</v>
      </c>
      <c r="AF11" s="20" t="s">
        <v>22162</v>
      </c>
      <c r="AG11" s="20" t="s">
        <v>105</v>
      </c>
      <c r="AH11" s="20" t="s">
        <v>22203</v>
      </c>
      <c r="AI11" s="20" t="s">
        <v>14694</v>
      </c>
      <c r="AJ11" s="20" t="s">
        <v>14839</v>
      </c>
    </row>
    <row r="12" spans="1:36" x14ac:dyDescent="0.2">
      <c r="A12" s="20" t="s">
        <v>413</v>
      </c>
      <c r="B12" s="20" t="s">
        <v>14803</v>
      </c>
      <c r="C12" s="20">
        <v>2021</v>
      </c>
      <c r="D12" s="20" t="s">
        <v>415</v>
      </c>
      <c r="E12" s="20" t="s">
        <v>416</v>
      </c>
      <c r="F12" s="20" t="s">
        <v>22204</v>
      </c>
      <c r="G12" s="20" t="s">
        <v>297</v>
      </c>
      <c r="H12" s="20" t="s">
        <v>297</v>
      </c>
      <c r="I12" s="20" t="s">
        <v>22205</v>
      </c>
      <c r="J12" s="20"/>
      <c r="K12" s="20" t="s">
        <v>22206</v>
      </c>
      <c r="L12" s="20" t="s">
        <v>96</v>
      </c>
      <c r="M12" s="20" t="s">
        <v>22207</v>
      </c>
      <c r="N12" s="20" t="s">
        <v>22208</v>
      </c>
      <c r="O12" s="20" t="s">
        <v>14806</v>
      </c>
      <c r="P12" s="20" t="s">
        <v>22209</v>
      </c>
      <c r="Q12" s="20"/>
      <c r="R12" s="20" t="s">
        <v>101</v>
      </c>
      <c r="S12" s="20"/>
      <c r="T12" s="20"/>
      <c r="U12" s="20" t="s">
        <v>14735</v>
      </c>
      <c r="V12" s="20" t="s">
        <v>14283</v>
      </c>
      <c r="W12" s="20" t="s">
        <v>14229</v>
      </c>
      <c r="X12" s="20"/>
      <c r="Y12" s="20"/>
      <c r="Z12" s="20"/>
      <c r="AA12" s="20" t="s">
        <v>22168</v>
      </c>
      <c r="AB12" s="20" t="s">
        <v>14283</v>
      </c>
      <c r="AC12" s="20" t="s">
        <v>14283</v>
      </c>
      <c r="AD12" s="20" t="s">
        <v>15822</v>
      </c>
      <c r="AE12" s="20" t="s">
        <v>22155</v>
      </c>
      <c r="AF12" s="20" t="s">
        <v>22210</v>
      </c>
      <c r="AG12" s="20" t="s">
        <v>105</v>
      </c>
      <c r="AH12" s="20" t="s">
        <v>22211</v>
      </c>
      <c r="AI12" s="20" t="s">
        <v>14804</v>
      </c>
      <c r="AJ12" s="20" t="s">
        <v>14696</v>
      </c>
    </row>
    <row r="13" spans="1:36" x14ac:dyDescent="0.2">
      <c r="A13" s="20" t="s">
        <v>418</v>
      </c>
      <c r="B13" s="20" t="s">
        <v>16527</v>
      </c>
      <c r="C13" s="20">
        <v>2024</v>
      </c>
      <c r="D13" s="20" t="s">
        <v>421</v>
      </c>
      <c r="E13" s="20" t="s">
        <v>422</v>
      </c>
      <c r="F13" s="20" t="s">
        <v>122</v>
      </c>
      <c r="G13" s="20" t="s">
        <v>123</v>
      </c>
      <c r="H13" s="20" t="s">
        <v>121</v>
      </c>
      <c r="I13" s="20" t="s">
        <v>22171</v>
      </c>
      <c r="J13" s="20" t="s">
        <v>22212</v>
      </c>
      <c r="K13" s="20" t="s">
        <v>22150</v>
      </c>
      <c r="L13" s="20" t="s">
        <v>97</v>
      </c>
      <c r="M13" s="20" t="s">
        <v>22213</v>
      </c>
      <c r="N13" s="20" t="s">
        <v>22214</v>
      </c>
      <c r="O13" s="20"/>
      <c r="P13" s="20" t="s">
        <v>14240</v>
      </c>
      <c r="Q13" s="20" t="s">
        <v>14238</v>
      </c>
      <c r="R13" s="20" t="s">
        <v>101</v>
      </c>
      <c r="S13" s="20"/>
      <c r="T13" s="20"/>
      <c r="U13" s="20" t="s">
        <v>14735</v>
      </c>
      <c r="V13" s="20" t="s">
        <v>14276</v>
      </c>
      <c r="W13" s="20" t="s">
        <v>14276</v>
      </c>
      <c r="X13" s="20"/>
      <c r="Y13" s="20"/>
      <c r="Z13" s="20"/>
      <c r="AA13" s="20" t="s">
        <v>22154</v>
      </c>
      <c r="AB13" s="20" t="s">
        <v>14276</v>
      </c>
      <c r="AC13" s="20"/>
      <c r="AD13" s="20"/>
      <c r="AE13" s="20" t="s">
        <v>22155</v>
      </c>
      <c r="AF13" s="20" t="s">
        <v>22215</v>
      </c>
      <c r="AG13" s="20" t="s">
        <v>105</v>
      </c>
      <c r="AH13" s="20" t="s">
        <v>22216</v>
      </c>
      <c r="AI13" s="20" t="s">
        <v>14897</v>
      </c>
      <c r="AJ13" s="20" t="s">
        <v>14732</v>
      </c>
    </row>
    <row r="14" spans="1:36" x14ac:dyDescent="0.2">
      <c r="A14" s="20" t="s">
        <v>424</v>
      </c>
      <c r="B14" s="20" t="s">
        <v>16545</v>
      </c>
      <c r="C14" s="20">
        <v>2024</v>
      </c>
      <c r="D14" s="20" t="s">
        <v>426</v>
      </c>
      <c r="E14" s="20" t="s">
        <v>427</v>
      </c>
      <c r="F14" s="20"/>
      <c r="G14" s="20"/>
      <c r="H14" s="20"/>
      <c r="I14" s="20"/>
      <c r="J14" s="20"/>
      <c r="K14" s="20" t="s">
        <v>22195</v>
      </c>
      <c r="L14" s="20" t="s">
        <v>96</v>
      </c>
      <c r="M14" s="20" t="s">
        <v>22217</v>
      </c>
      <c r="N14" s="20" t="s">
        <v>22218</v>
      </c>
      <c r="O14" s="20" t="s">
        <v>22219</v>
      </c>
      <c r="P14" s="20"/>
      <c r="Q14" s="20"/>
      <c r="R14" s="20" t="s">
        <v>101</v>
      </c>
      <c r="S14" s="20"/>
      <c r="T14" s="20"/>
      <c r="U14" s="20" t="s">
        <v>22144</v>
      </c>
      <c r="V14" s="20" t="s">
        <v>14283</v>
      </c>
      <c r="W14" s="20"/>
      <c r="X14" s="20"/>
      <c r="Y14" s="20"/>
      <c r="Z14" s="20"/>
      <c r="AA14" s="20" t="s">
        <v>22168</v>
      </c>
      <c r="AB14" s="20" t="s">
        <v>14283</v>
      </c>
      <c r="AC14" s="20"/>
      <c r="AD14" s="20"/>
      <c r="AE14" s="20" t="s">
        <v>22146</v>
      </c>
      <c r="AF14" s="20" t="s">
        <v>22162</v>
      </c>
      <c r="AG14" s="20" t="s">
        <v>109</v>
      </c>
      <c r="AH14" s="20" t="s">
        <v>22220</v>
      </c>
      <c r="AI14" s="20" t="s">
        <v>14730</v>
      </c>
      <c r="AJ14" s="20" t="s">
        <v>14696</v>
      </c>
    </row>
    <row r="15" spans="1:36" x14ac:dyDescent="0.2">
      <c r="A15" s="20" t="s">
        <v>429</v>
      </c>
      <c r="B15" s="20" t="s">
        <v>16651</v>
      </c>
      <c r="C15" s="20">
        <v>2025</v>
      </c>
      <c r="D15" s="20" t="s">
        <v>421</v>
      </c>
      <c r="E15" s="20" t="s">
        <v>432</v>
      </c>
      <c r="F15" s="20" t="s">
        <v>139</v>
      </c>
      <c r="G15" s="20" t="s">
        <v>140</v>
      </c>
      <c r="H15" s="20" t="s">
        <v>132</v>
      </c>
      <c r="I15" s="20" t="s">
        <v>22149</v>
      </c>
      <c r="J15" s="20" t="s">
        <v>16654</v>
      </c>
      <c r="K15" s="20" t="s">
        <v>22172</v>
      </c>
      <c r="L15" s="20" t="s">
        <v>96</v>
      </c>
      <c r="M15" s="20" t="s">
        <v>22221</v>
      </c>
      <c r="N15" s="20" t="s">
        <v>22222</v>
      </c>
      <c r="O15" s="20"/>
      <c r="P15" s="20"/>
      <c r="Q15" s="20"/>
      <c r="R15" s="20" t="s">
        <v>102</v>
      </c>
      <c r="S15" s="20" t="s">
        <v>14232</v>
      </c>
      <c r="T15" s="20"/>
      <c r="U15" s="20" t="s">
        <v>14735</v>
      </c>
      <c r="V15" s="20" t="s">
        <v>14276</v>
      </c>
      <c r="W15" s="20" t="s">
        <v>14283</v>
      </c>
      <c r="X15" s="20"/>
      <c r="Y15" s="20"/>
      <c r="Z15" s="20"/>
      <c r="AA15" s="20" t="s">
        <v>22154</v>
      </c>
      <c r="AB15" s="20" t="s">
        <v>14276</v>
      </c>
      <c r="AC15" s="20"/>
      <c r="AD15" s="20"/>
      <c r="AE15" s="20" t="s">
        <v>22155</v>
      </c>
      <c r="AF15" s="20" t="s">
        <v>22223</v>
      </c>
      <c r="AG15" s="20" t="s">
        <v>105</v>
      </c>
      <c r="AH15" s="20" t="s">
        <v>22224</v>
      </c>
      <c r="AI15" s="20" t="s">
        <v>110</v>
      </c>
      <c r="AJ15" s="20" t="s">
        <v>14732</v>
      </c>
    </row>
    <row r="16" spans="1:36" x14ac:dyDescent="0.2">
      <c r="A16" s="20" t="s">
        <v>434</v>
      </c>
      <c r="B16" s="20" t="s">
        <v>16661</v>
      </c>
      <c r="C16" s="20">
        <v>2019</v>
      </c>
      <c r="D16" s="20" t="s">
        <v>16662</v>
      </c>
      <c r="E16" s="20" t="s">
        <v>437</v>
      </c>
      <c r="F16" s="20" t="s">
        <v>122</v>
      </c>
      <c r="G16" s="20" t="s">
        <v>123</v>
      </c>
      <c r="H16" s="20" t="s">
        <v>121</v>
      </c>
      <c r="I16" s="20"/>
      <c r="J16" s="20"/>
      <c r="K16" s="20" t="s">
        <v>22150</v>
      </c>
      <c r="L16" s="20" t="s">
        <v>96</v>
      </c>
      <c r="M16" s="20" t="s">
        <v>22225</v>
      </c>
      <c r="N16" s="20" t="s">
        <v>22226</v>
      </c>
      <c r="O16" s="20" t="s">
        <v>22227</v>
      </c>
      <c r="P16" s="20"/>
      <c r="Q16" s="20" t="s">
        <v>14232</v>
      </c>
      <c r="R16" s="20" t="s">
        <v>102</v>
      </c>
      <c r="S16" s="20"/>
      <c r="T16" s="20" t="s">
        <v>22153</v>
      </c>
      <c r="U16" s="20" t="s">
        <v>14715</v>
      </c>
      <c r="V16" s="20"/>
      <c r="W16" s="20"/>
      <c r="X16" s="20"/>
      <c r="Y16" s="20"/>
      <c r="Z16" s="20"/>
      <c r="AA16" s="20" t="s">
        <v>22198</v>
      </c>
      <c r="AB16" s="20"/>
      <c r="AC16" s="20" t="s">
        <v>16666</v>
      </c>
      <c r="AD16" s="20" t="s">
        <v>16313</v>
      </c>
      <c r="AE16" s="20" t="s">
        <v>22146</v>
      </c>
      <c r="AF16" s="20" t="s">
        <v>22228</v>
      </c>
      <c r="AG16" s="20" t="s">
        <v>105</v>
      </c>
      <c r="AH16" s="20" t="s">
        <v>22229</v>
      </c>
      <c r="AI16" s="20" t="s">
        <v>110</v>
      </c>
      <c r="AJ16" s="20" t="s">
        <v>14839</v>
      </c>
    </row>
    <row r="17" spans="1:36" x14ac:dyDescent="0.2">
      <c r="A17" s="20" t="s">
        <v>439</v>
      </c>
      <c r="B17" s="20" t="s">
        <v>15313</v>
      </c>
      <c r="C17" s="20">
        <v>2025</v>
      </c>
      <c r="D17" s="20" t="s">
        <v>441</v>
      </c>
      <c r="E17" s="20" t="s">
        <v>442</v>
      </c>
      <c r="F17" s="20"/>
      <c r="G17" s="20"/>
      <c r="H17" s="20" t="s">
        <v>126</v>
      </c>
      <c r="I17" s="20" t="s">
        <v>22139</v>
      </c>
      <c r="J17" s="20"/>
      <c r="K17" s="20" t="s">
        <v>22195</v>
      </c>
      <c r="L17" s="20" t="s">
        <v>96</v>
      </c>
      <c r="M17" s="20" t="s">
        <v>22230</v>
      </c>
      <c r="N17" s="20" t="s">
        <v>22231</v>
      </c>
      <c r="O17" s="20" t="s">
        <v>22232</v>
      </c>
      <c r="P17" s="20"/>
      <c r="Q17" s="20" t="s">
        <v>14512</v>
      </c>
      <c r="R17" s="20" t="s">
        <v>101</v>
      </c>
      <c r="S17" s="20"/>
      <c r="T17" s="20"/>
      <c r="U17" s="20" t="s">
        <v>22144</v>
      </c>
      <c r="V17" s="20" t="s">
        <v>14276</v>
      </c>
      <c r="W17" s="20"/>
      <c r="X17" s="20"/>
      <c r="Y17" s="20"/>
      <c r="Z17" s="20"/>
      <c r="AA17" s="20" t="s">
        <v>14772</v>
      </c>
      <c r="AB17" s="20"/>
      <c r="AC17" s="20"/>
      <c r="AD17" s="20" t="s">
        <v>22233</v>
      </c>
      <c r="AE17" s="20" t="s">
        <v>22234</v>
      </c>
      <c r="AF17" s="20" t="s">
        <v>22235</v>
      </c>
      <c r="AG17" s="20" t="s">
        <v>105</v>
      </c>
      <c r="AH17" s="20" t="s">
        <v>22236</v>
      </c>
      <c r="AI17" s="20" t="s">
        <v>110</v>
      </c>
      <c r="AJ17" s="20" t="s">
        <v>14696</v>
      </c>
    </row>
    <row r="18" spans="1:36" x14ac:dyDescent="0.2">
      <c r="A18" s="20" t="s">
        <v>444</v>
      </c>
      <c r="B18" s="20" t="s">
        <v>16741</v>
      </c>
      <c r="C18" s="20">
        <v>2023</v>
      </c>
      <c r="D18" s="20" t="s">
        <v>421</v>
      </c>
      <c r="E18" s="20" t="s">
        <v>16742</v>
      </c>
      <c r="F18" s="20" t="s">
        <v>116</v>
      </c>
      <c r="G18" s="20" t="s">
        <v>117</v>
      </c>
      <c r="H18" s="20" t="s">
        <v>118</v>
      </c>
      <c r="I18" s="20" t="s">
        <v>22149</v>
      </c>
      <c r="J18" s="20" t="s">
        <v>16746</v>
      </c>
      <c r="K18" s="20" t="s">
        <v>22206</v>
      </c>
      <c r="L18" s="20" t="s">
        <v>96</v>
      </c>
      <c r="M18" s="20" t="s">
        <v>22237</v>
      </c>
      <c r="N18" s="20" t="s">
        <v>22238</v>
      </c>
      <c r="O18" s="20" t="s">
        <v>16745</v>
      </c>
      <c r="P18" s="20"/>
      <c r="Q18" s="20"/>
      <c r="R18" s="20" t="s">
        <v>102</v>
      </c>
      <c r="S18" s="20" t="s">
        <v>14232</v>
      </c>
      <c r="T18" s="20" t="s">
        <v>22239</v>
      </c>
      <c r="U18" s="20" t="s">
        <v>22144</v>
      </c>
      <c r="V18" s="20" t="s">
        <v>14276</v>
      </c>
      <c r="W18" s="20"/>
      <c r="X18" s="20" t="s">
        <v>22240</v>
      </c>
      <c r="Y18" s="20" t="s">
        <v>14253</v>
      </c>
      <c r="Z18" s="20"/>
      <c r="AA18" s="20" t="s">
        <v>22154</v>
      </c>
      <c r="AB18" s="20" t="s">
        <v>14276</v>
      </c>
      <c r="AC18" s="20"/>
      <c r="AD18" s="20"/>
      <c r="AE18" s="20" t="s">
        <v>22155</v>
      </c>
      <c r="AF18" s="20" t="s">
        <v>22241</v>
      </c>
      <c r="AG18" s="20" t="s">
        <v>105</v>
      </c>
      <c r="AH18" s="20" t="s">
        <v>22242</v>
      </c>
      <c r="AI18" s="20" t="s">
        <v>110</v>
      </c>
      <c r="AJ18" s="20" t="s">
        <v>14696</v>
      </c>
    </row>
    <row r="19" spans="1:36" x14ac:dyDescent="0.2">
      <c r="A19" s="20" t="s">
        <v>454</v>
      </c>
      <c r="B19" s="20" t="s">
        <v>18807</v>
      </c>
      <c r="C19" s="20">
        <v>2018</v>
      </c>
      <c r="D19" s="20" t="s">
        <v>456</v>
      </c>
      <c r="E19" s="20" t="s">
        <v>457</v>
      </c>
      <c r="F19" s="20" t="s">
        <v>210</v>
      </c>
      <c r="G19" s="20" t="s">
        <v>211</v>
      </c>
      <c r="H19" s="20" t="s">
        <v>153</v>
      </c>
      <c r="I19" s="20" t="s">
        <v>22139</v>
      </c>
      <c r="J19" s="20"/>
      <c r="K19" s="20" t="s">
        <v>22179</v>
      </c>
      <c r="L19" s="20" t="s">
        <v>97</v>
      </c>
      <c r="M19" s="20" t="s">
        <v>22243</v>
      </c>
      <c r="N19" s="20" t="s">
        <v>22244</v>
      </c>
      <c r="O19" s="20" t="s">
        <v>18809</v>
      </c>
      <c r="P19" s="20"/>
      <c r="Q19" s="20" t="s">
        <v>14257</v>
      </c>
      <c r="R19" s="20" t="s">
        <v>101</v>
      </c>
      <c r="S19" s="20"/>
      <c r="T19" s="20"/>
      <c r="U19" s="20" t="s">
        <v>14735</v>
      </c>
      <c r="V19" s="20" t="s">
        <v>14276</v>
      </c>
      <c r="W19" s="20" t="s">
        <v>14283</v>
      </c>
      <c r="X19" s="20"/>
      <c r="Y19" s="20"/>
      <c r="Z19" s="20"/>
      <c r="AA19" s="20" t="s">
        <v>22154</v>
      </c>
      <c r="AB19" s="20" t="s">
        <v>14276</v>
      </c>
      <c r="AC19" s="20"/>
      <c r="AD19" s="20"/>
      <c r="AE19" s="20" t="s">
        <v>22155</v>
      </c>
      <c r="AF19" s="20" t="s">
        <v>22245</v>
      </c>
      <c r="AG19" s="20" t="s">
        <v>105</v>
      </c>
      <c r="AH19" s="20" t="s">
        <v>22246</v>
      </c>
      <c r="AI19" s="20" t="s">
        <v>110</v>
      </c>
      <c r="AJ19" s="20" t="s">
        <v>14866</v>
      </c>
    </row>
    <row r="20" spans="1:36" x14ac:dyDescent="0.2">
      <c r="A20" s="20" t="s">
        <v>459</v>
      </c>
      <c r="B20" s="20" t="s">
        <v>18826</v>
      </c>
      <c r="C20" s="20">
        <v>2019</v>
      </c>
      <c r="D20" s="20" t="s">
        <v>461</v>
      </c>
      <c r="E20" s="20" t="s">
        <v>462</v>
      </c>
      <c r="F20" s="20"/>
      <c r="G20" s="20"/>
      <c r="H20" s="20" t="s">
        <v>175</v>
      </c>
      <c r="I20" s="20" t="s">
        <v>22158</v>
      </c>
      <c r="J20" s="20"/>
      <c r="K20" s="20" t="s">
        <v>22247</v>
      </c>
      <c r="L20" s="20" t="s">
        <v>96</v>
      </c>
      <c r="M20" s="20" t="s">
        <v>22248</v>
      </c>
      <c r="N20" s="20" t="s">
        <v>22249</v>
      </c>
      <c r="O20" s="20" t="s">
        <v>18829</v>
      </c>
      <c r="P20" s="20"/>
      <c r="Q20" s="20"/>
      <c r="R20" s="20" t="s">
        <v>102</v>
      </c>
      <c r="S20" s="20" t="s">
        <v>14232</v>
      </c>
      <c r="T20" s="20" t="s">
        <v>22153</v>
      </c>
      <c r="U20" s="20" t="s">
        <v>22166</v>
      </c>
      <c r="V20" s="20"/>
      <c r="W20" s="20" t="s">
        <v>14788</v>
      </c>
      <c r="X20" s="20" t="s">
        <v>22167</v>
      </c>
      <c r="Y20" s="20" t="s">
        <v>17234</v>
      </c>
      <c r="Z20" s="20"/>
      <c r="AA20" s="20" t="s">
        <v>22168</v>
      </c>
      <c r="AB20" s="20" t="s">
        <v>14223</v>
      </c>
      <c r="AC20" s="20"/>
      <c r="AD20" s="20"/>
      <c r="AE20" s="20" t="s">
        <v>22155</v>
      </c>
      <c r="AF20" s="20" t="s">
        <v>22250</v>
      </c>
      <c r="AG20" s="20" t="s">
        <v>105</v>
      </c>
      <c r="AH20" s="20" t="s">
        <v>22251</v>
      </c>
      <c r="AI20" s="20" t="s">
        <v>14730</v>
      </c>
      <c r="AJ20" s="20" t="s">
        <v>14696</v>
      </c>
    </row>
    <row r="21" spans="1:36" x14ac:dyDescent="0.2">
      <c r="A21" s="20" t="s">
        <v>469</v>
      </c>
      <c r="B21" s="20" t="s">
        <v>18849</v>
      </c>
      <c r="C21" s="20">
        <v>2024</v>
      </c>
      <c r="D21" s="20" t="s">
        <v>393</v>
      </c>
      <c r="E21" s="20" t="s">
        <v>471</v>
      </c>
      <c r="F21" s="20" t="s">
        <v>124</v>
      </c>
      <c r="G21" s="20" t="s">
        <v>125</v>
      </c>
      <c r="H21" s="20" t="s">
        <v>126</v>
      </c>
      <c r="I21" s="20" t="s">
        <v>22171</v>
      </c>
      <c r="J21" s="20" t="s">
        <v>16486</v>
      </c>
      <c r="K21" s="20" t="s">
        <v>22150</v>
      </c>
      <c r="L21" s="20" t="s">
        <v>97</v>
      </c>
      <c r="M21" s="20" t="s">
        <v>22252</v>
      </c>
      <c r="N21" s="20" t="s">
        <v>22253</v>
      </c>
      <c r="O21" s="20" t="s">
        <v>18852</v>
      </c>
      <c r="P21" s="20" t="s">
        <v>14240</v>
      </c>
      <c r="Q21" s="20" t="s">
        <v>14238</v>
      </c>
      <c r="R21" s="20" t="s">
        <v>101</v>
      </c>
      <c r="S21" s="20"/>
      <c r="T21" s="20"/>
      <c r="U21" s="20" t="s">
        <v>22144</v>
      </c>
      <c r="V21" s="20" t="s">
        <v>14223</v>
      </c>
      <c r="W21" s="20"/>
      <c r="X21" s="20"/>
      <c r="Y21" s="20"/>
      <c r="Z21" s="20" t="s">
        <v>69</v>
      </c>
      <c r="AA21" s="20" t="s">
        <v>22168</v>
      </c>
      <c r="AB21" s="20" t="s">
        <v>14223</v>
      </c>
      <c r="AC21" s="20"/>
      <c r="AD21" s="20"/>
      <c r="AE21" s="20" t="s">
        <v>22155</v>
      </c>
      <c r="AF21" s="20" t="s">
        <v>22254</v>
      </c>
      <c r="AG21" s="20" t="s">
        <v>108</v>
      </c>
      <c r="AH21" s="20" t="s">
        <v>22255</v>
      </c>
      <c r="AI21" s="20" t="s">
        <v>14897</v>
      </c>
      <c r="AJ21" s="20" t="s">
        <v>14866</v>
      </c>
    </row>
    <row r="22" spans="1:36" x14ac:dyDescent="0.2">
      <c r="A22" s="20" t="s">
        <v>473</v>
      </c>
      <c r="B22" s="20" t="s">
        <v>14863</v>
      </c>
      <c r="C22" s="20">
        <v>2022</v>
      </c>
      <c r="D22" s="20" t="s">
        <v>475</v>
      </c>
      <c r="E22" s="20" t="s">
        <v>476</v>
      </c>
      <c r="F22" s="20" t="s">
        <v>188</v>
      </c>
      <c r="G22" s="20" t="s">
        <v>189</v>
      </c>
      <c r="H22" s="20" t="s">
        <v>126</v>
      </c>
      <c r="I22" s="20" t="s">
        <v>22256</v>
      </c>
      <c r="J22" s="20" t="s">
        <v>14868</v>
      </c>
      <c r="K22" s="20" t="s">
        <v>22195</v>
      </c>
      <c r="L22" s="20" t="s">
        <v>97</v>
      </c>
      <c r="M22" s="20" t="s">
        <v>22257</v>
      </c>
      <c r="N22" s="20" t="s">
        <v>22258</v>
      </c>
      <c r="O22" s="20" t="s">
        <v>14867</v>
      </c>
      <c r="P22" s="20" t="s">
        <v>14271</v>
      </c>
      <c r="Q22" s="20" t="s">
        <v>14303</v>
      </c>
      <c r="R22" s="20" t="s">
        <v>101</v>
      </c>
      <c r="S22" s="20"/>
      <c r="T22" s="20"/>
      <c r="U22" s="20" t="s">
        <v>22166</v>
      </c>
      <c r="V22" s="20"/>
      <c r="W22" s="20"/>
      <c r="X22" s="20" t="s">
        <v>22191</v>
      </c>
      <c r="Y22" s="20" t="s">
        <v>14328</v>
      </c>
      <c r="Z22" s="20" t="s">
        <v>69</v>
      </c>
      <c r="AA22" s="20" t="s">
        <v>14772</v>
      </c>
      <c r="AB22" s="20" t="s">
        <v>14271</v>
      </c>
      <c r="AC22" s="20"/>
      <c r="AD22" s="20"/>
      <c r="AE22" s="20" t="s">
        <v>22155</v>
      </c>
      <c r="AF22" s="20" t="s">
        <v>22259</v>
      </c>
      <c r="AG22" s="20" t="s">
        <v>105</v>
      </c>
      <c r="AH22" s="20" t="s">
        <v>22260</v>
      </c>
      <c r="AI22" s="20" t="s">
        <v>14852</v>
      </c>
      <c r="AJ22" s="20" t="s">
        <v>14866</v>
      </c>
    </row>
    <row r="23" spans="1:36" x14ac:dyDescent="0.2">
      <c r="A23" s="20" t="s">
        <v>489</v>
      </c>
      <c r="B23" s="20" t="s">
        <v>16011</v>
      </c>
      <c r="C23" s="20">
        <v>2022</v>
      </c>
      <c r="D23" s="20" t="s">
        <v>491</v>
      </c>
      <c r="E23" s="20" t="s">
        <v>492</v>
      </c>
      <c r="F23" s="20" t="s">
        <v>22261</v>
      </c>
      <c r="G23" s="20" t="s">
        <v>22262</v>
      </c>
      <c r="H23" s="20" t="s">
        <v>118</v>
      </c>
      <c r="I23" s="20" t="s">
        <v>22256</v>
      </c>
      <c r="J23" s="20"/>
      <c r="K23" s="20" t="s">
        <v>22150</v>
      </c>
      <c r="L23" s="20" t="s">
        <v>96</v>
      </c>
      <c r="M23" s="20" t="s">
        <v>22263</v>
      </c>
      <c r="N23" s="20" t="s">
        <v>22264</v>
      </c>
      <c r="O23" s="20" t="s">
        <v>22265</v>
      </c>
      <c r="P23" s="20" t="s">
        <v>14229</v>
      </c>
      <c r="Q23" s="20" t="s">
        <v>14232</v>
      </c>
      <c r="R23" s="20" t="s">
        <v>101</v>
      </c>
      <c r="S23" s="20"/>
      <c r="T23" s="20"/>
      <c r="U23" s="20" t="s">
        <v>22144</v>
      </c>
      <c r="V23" s="20" t="s">
        <v>14421</v>
      </c>
      <c r="W23" s="20"/>
      <c r="X23" s="20"/>
      <c r="Y23" s="20"/>
      <c r="Z23" s="20" t="s">
        <v>69</v>
      </c>
      <c r="AA23" s="20" t="s">
        <v>110</v>
      </c>
      <c r="AB23" s="20" t="s">
        <v>14421</v>
      </c>
      <c r="AC23" s="20" t="s">
        <v>14788</v>
      </c>
      <c r="AD23" s="20" t="s">
        <v>16313</v>
      </c>
      <c r="AE23" s="20" t="s">
        <v>22234</v>
      </c>
      <c r="AF23" s="20" t="s">
        <v>22266</v>
      </c>
      <c r="AG23" s="20" t="s">
        <v>105</v>
      </c>
      <c r="AH23" s="20" t="s">
        <v>22267</v>
      </c>
      <c r="AI23" s="20" t="s">
        <v>110</v>
      </c>
      <c r="AJ23" s="20" t="s">
        <v>14696</v>
      </c>
    </row>
    <row r="24" spans="1:36" x14ac:dyDescent="0.2">
      <c r="A24" s="20" t="s">
        <v>504</v>
      </c>
      <c r="B24" s="20" t="s">
        <v>17054</v>
      </c>
      <c r="C24" s="20">
        <v>2025</v>
      </c>
      <c r="D24" s="20" t="s">
        <v>410</v>
      </c>
      <c r="E24" s="20" t="s">
        <v>506</v>
      </c>
      <c r="F24" s="20" t="s">
        <v>130</v>
      </c>
      <c r="G24" s="20" t="s">
        <v>131</v>
      </c>
      <c r="H24" s="20" t="s">
        <v>132</v>
      </c>
      <c r="I24" s="20" t="s">
        <v>22139</v>
      </c>
      <c r="J24" s="20"/>
      <c r="K24" s="20" t="s">
        <v>99</v>
      </c>
      <c r="L24" s="20" t="s">
        <v>97</v>
      </c>
      <c r="M24" s="20" t="s">
        <v>22268</v>
      </c>
      <c r="N24" s="20" t="s">
        <v>22269</v>
      </c>
      <c r="O24" s="20" t="s">
        <v>14868</v>
      </c>
      <c r="P24" s="20" t="s">
        <v>14788</v>
      </c>
      <c r="Q24" s="20"/>
      <c r="R24" s="20" t="s">
        <v>101</v>
      </c>
      <c r="S24" s="20"/>
      <c r="T24" s="20"/>
      <c r="U24" s="20" t="s">
        <v>22144</v>
      </c>
      <c r="V24" s="20" t="s">
        <v>14283</v>
      </c>
      <c r="W24" s="20" t="s">
        <v>14276</v>
      </c>
      <c r="X24" s="20"/>
      <c r="Y24" s="20"/>
      <c r="Z24" s="20" t="s">
        <v>69</v>
      </c>
      <c r="AA24" s="20" t="s">
        <v>110</v>
      </c>
      <c r="AB24" s="20" t="s">
        <v>14283</v>
      </c>
      <c r="AC24" s="20"/>
      <c r="AD24" s="20"/>
      <c r="AE24" s="20" t="s">
        <v>22155</v>
      </c>
      <c r="AF24" s="20" t="s">
        <v>22162</v>
      </c>
      <c r="AG24" s="20" t="s">
        <v>106</v>
      </c>
      <c r="AH24" s="20" t="s">
        <v>22270</v>
      </c>
      <c r="AI24" s="20" t="s">
        <v>14694</v>
      </c>
      <c r="AJ24" s="20" t="s">
        <v>14696</v>
      </c>
    </row>
    <row r="25" spans="1:36" x14ac:dyDescent="0.2">
      <c r="A25" s="20" t="s">
        <v>508</v>
      </c>
      <c r="B25" s="20" t="s">
        <v>16391</v>
      </c>
      <c r="C25" s="20">
        <v>2019</v>
      </c>
      <c r="D25" s="20" t="s">
        <v>421</v>
      </c>
      <c r="E25" s="20" t="s">
        <v>510</v>
      </c>
      <c r="F25" s="20" t="s">
        <v>135</v>
      </c>
      <c r="G25" s="20" t="s">
        <v>136</v>
      </c>
      <c r="H25" s="20" t="s">
        <v>126</v>
      </c>
      <c r="I25" s="20" t="s">
        <v>22256</v>
      </c>
      <c r="J25" s="20" t="s">
        <v>22271</v>
      </c>
      <c r="K25" s="20" t="s">
        <v>22150</v>
      </c>
      <c r="L25" s="20" t="s">
        <v>96</v>
      </c>
      <c r="M25" s="20" t="s">
        <v>22272</v>
      </c>
      <c r="N25" s="20" t="s">
        <v>22273</v>
      </c>
      <c r="O25" s="20" t="s">
        <v>16759</v>
      </c>
      <c r="P25" s="20" t="s">
        <v>14242</v>
      </c>
      <c r="Q25" s="20" t="s">
        <v>14271</v>
      </c>
      <c r="R25" s="20" t="s">
        <v>102</v>
      </c>
      <c r="S25" s="20" t="s">
        <v>19757</v>
      </c>
      <c r="T25" s="20" t="s">
        <v>22153</v>
      </c>
      <c r="U25" s="20" t="s">
        <v>14715</v>
      </c>
      <c r="V25" s="20"/>
      <c r="W25" s="20" t="s">
        <v>14421</v>
      </c>
      <c r="X25" s="20"/>
      <c r="Y25" s="20"/>
      <c r="Z25" s="20" t="s">
        <v>68</v>
      </c>
      <c r="AA25" s="20" t="s">
        <v>22198</v>
      </c>
      <c r="AB25" s="20"/>
      <c r="AC25" s="20" t="s">
        <v>16760</v>
      </c>
      <c r="AD25" s="20" t="s">
        <v>16313</v>
      </c>
      <c r="AE25" s="20" t="s">
        <v>22146</v>
      </c>
      <c r="AF25" s="20" t="s">
        <v>22274</v>
      </c>
      <c r="AG25" s="20" t="s">
        <v>105</v>
      </c>
      <c r="AH25" s="20" t="s">
        <v>22275</v>
      </c>
      <c r="AI25" s="20" t="s">
        <v>14694</v>
      </c>
      <c r="AJ25" s="20" t="s">
        <v>14696</v>
      </c>
    </row>
    <row r="26" spans="1:36" x14ac:dyDescent="0.2">
      <c r="A26" s="20" t="s">
        <v>521</v>
      </c>
      <c r="B26" s="20" t="s">
        <v>16776</v>
      </c>
      <c r="C26" s="20">
        <v>2025</v>
      </c>
      <c r="D26" s="20" t="s">
        <v>523</v>
      </c>
      <c r="E26" s="20" t="s">
        <v>524</v>
      </c>
      <c r="F26" s="20" t="s">
        <v>196</v>
      </c>
      <c r="G26" s="20" t="s">
        <v>197</v>
      </c>
      <c r="H26" s="20" t="s">
        <v>126</v>
      </c>
      <c r="I26" s="20" t="s">
        <v>22171</v>
      </c>
      <c r="J26" s="20" t="s">
        <v>16628</v>
      </c>
      <c r="K26" s="20" t="s">
        <v>22150</v>
      </c>
      <c r="L26" s="20" t="s">
        <v>96</v>
      </c>
      <c r="M26" s="20" t="s">
        <v>22276</v>
      </c>
      <c r="N26" s="20" t="s">
        <v>22277</v>
      </c>
      <c r="O26" s="20" t="s">
        <v>22278</v>
      </c>
      <c r="P26" s="20" t="s">
        <v>14229</v>
      </c>
      <c r="Q26" s="20" t="s">
        <v>14238</v>
      </c>
      <c r="R26" s="20" t="s">
        <v>101</v>
      </c>
      <c r="S26" s="20"/>
      <c r="T26" s="20"/>
      <c r="U26" s="20" t="s">
        <v>14735</v>
      </c>
      <c r="V26" s="20" t="s">
        <v>14276</v>
      </c>
      <c r="W26" s="20" t="s">
        <v>14283</v>
      </c>
      <c r="X26" s="20"/>
      <c r="Y26" s="20"/>
      <c r="Z26" s="20" t="s">
        <v>69</v>
      </c>
      <c r="AA26" s="20" t="s">
        <v>22154</v>
      </c>
      <c r="AB26" s="20" t="s">
        <v>14276</v>
      </c>
      <c r="AC26" s="20" t="s">
        <v>14276</v>
      </c>
      <c r="AD26" s="20" t="s">
        <v>15199</v>
      </c>
      <c r="AE26" s="20" t="s">
        <v>22155</v>
      </c>
      <c r="AF26" s="20" t="s">
        <v>22279</v>
      </c>
      <c r="AG26" s="20" t="s">
        <v>105</v>
      </c>
      <c r="AH26" s="20" t="s">
        <v>22280</v>
      </c>
      <c r="AI26" s="20" t="s">
        <v>14897</v>
      </c>
      <c r="AJ26" s="20" t="s">
        <v>14732</v>
      </c>
    </row>
    <row r="27" spans="1:36" x14ac:dyDescent="0.2">
      <c r="A27" s="20" t="s">
        <v>526</v>
      </c>
      <c r="B27" s="20" t="s">
        <v>14818</v>
      </c>
      <c r="C27" s="20">
        <v>2023</v>
      </c>
      <c r="D27" s="20" t="s">
        <v>528</v>
      </c>
      <c r="E27" s="20" t="s">
        <v>529</v>
      </c>
      <c r="F27" s="20" t="s">
        <v>135</v>
      </c>
      <c r="G27" s="20" t="s">
        <v>136</v>
      </c>
      <c r="H27" s="20" t="s">
        <v>126</v>
      </c>
      <c r="I27" s="20" t="s">
        <v>22139</v>
      </c>
      <c r="J27" s="20" t="s">
        <v>14822</v>
      </c>
      <c r="K27" s="20" t="s">
        <v>22150</v>
      </c>
      <c r="L27" s="20" t="s">
        <v>98</v>
      </c>
      <c r="M27" s="20" t="s">
        <v>22281</v>
      </c>
      <c r="N27" s="20" t="s">
        <v>22282</v>
      </c>
      <c r="O27" s="20" t="s">
        <v>22283</v>
      </c>
      <c r="P27" s="20"/>
      <c r="Q27" s="20" t="s">
        <v>14240</v>
      </c>
      <c r="R27" s="20" t="s">
        <v>102</v>
      </c>
      <c r="S27" s="20" t="s">
        <v>14232</v>
      </c>
      <c r="T27" s="20" t="s">
        <v>22153</v>
      </c>
      <c r="U27" s="20" t="s">
        <v>14735</v>
      </c>
      <c r="V27" s="20" t="s">
        <v>14283</v>
      </c>
      <c r="W27" s="20" t="s">
        <v>14276</v>
      </c>
      <c r="X27" s="20"/>
      <c r="Y27" s="20"/>
      <c r="Z27" s="20" t="s">
        <v>68</v>
      </c>
      <c r="AA27" s="20" t="s">
        <v>22198</v>
      </c>
      <c r="AB27" s="20"/>
      <c r="AC27" s="20" t="s">
        <v>14276</v>
      </c>
      <c r="AD27" s="20" t="s">
        <v>14888</v>
      </c>
      <c r="AE27" s="20" t="s">
        <v>22234</v>
      </c>
      <c r="AF27" s="20" t="s">
        <v>22284</v>
      </c>
      <c r="AG27" s="20" t="s">
        <v>105</v>
      </c>
      <c r="AH27" s="20" t="s">
        <v>22285</v>
      </c>
      <c r="AI27" s="20" t="s">
        <v>14694</v>
      </c>
      <c r="AJ27" s="20" t="s">
        <v>14696</v>
      </c>
    </row>
    <row r="28" spans="1:36" x14ac:dyDescent="0.2">
      <c r="A28" s="20" t="s">
        <v>535</v>
      </c>
      <c r="B28" s="20" t="s">
        <v>18967</v>
      </c>
      <c r="C28" s="20">
        <v>2024</v>
      </c>
      <c r="D28" s="20" t="s">
        <v>537</v>
      </c>
      <c r="E28" s="20" t="s">
        <v>538</v>
      </c>
      <c r="F28" s="20" t="s">
        <v>143</v>
      </c>
      <c r="G28" s="20" t="s">
        <v>144</v>
      </c>
      <c r="H28" s="20" t="s">
        <v>118</v>
      </c>
      <c r="I28" s="20" t="s">
        <v>22149</v>
      </c>
      <c r="J28" s="20" t="s">
        <v>18971</v>
      </c>
      <c r="K28" s="20" t="s">
        <v>22172</v>
      </c>
      <c r="L28" s="20" t="s">
        <v>96</v>
      </c>
      <c r="M28" s="20" t="s">
        <v>22286</v>
      </c>
      <c r="N28" s="20" t="s">
        <v>22287</v>
      </c>
      <c r="O28" s="20" t="s">
        <v>22288</v>
      </c>
      <c r="P28" s="20"/>
      <c r="Q28" s="20" t="s">
        <v>14238</v>
      </c>
      <c r="R28" s="20" t="s">
        <v>102</v>
      </c>
      <c r="S28" s="20" t="s">
        <v>14232</v>
      </c>
      <c r="T28" s="20" t="s">
        <v>22239</v>
      </c>
      <c r="U28" s="20" t="s">
        <v>22144</v>
      </c>
      <c r="V28" s="20" t="s">
        <v>14276</v>
      </c>
      <c r="W28" s="20"/>
      <c r="X28" s="20"/>
      <c r="Y28" s="20"/>
      <c r="Z28" s="20" t="s">
        <v>69</v>
      </c>
      <c r="AA28" s="20" t="s">
        <v>14772</v>
      </c>
      <c r="AB28" s="20" t="s">
        <v>14276</v>
      </c>
      <c r="AC28" s="20"/>
      <c r="AD28" s="20"/>
      <c r="AE28" s="20" t="s">
        <v>22155</v>
      </c>
      <c r="AF28" s="20" t="s">
        <v>22289</v>
      </c>
      <c r="AG28" s="20" t="s">
        <v>106</v>
      </c>
      <c r="AH28" s="20" t="s">
        <v>22290</v>
      </c>
      <c r="AI28" s="20" t="s">
        <v>110</v>
      </c>
      <c r="AJ28" s="20" t="s">
        <v>14696</v>
      </c>
    </row>
    <row r="29" spans="1:36" x14ac:dyDescent="0.2">
      <c r="A29" s="20" t="s">
        <v>540</v>
      </c>
      <c r="B29" s="20" t="s">
        <v>19004</v>
      </c>
      <c r="C29" s="20">
        <v>2024</v>
      </c>
      <c r="D29" s="20" t="s">
        <v>542</v>
      </c>
      <c r="E29" s="20" t="s">
        <v>543</v>
      </c>
      <c r="F29" s="20" t="s">
        <v>22291</v>
      </c>
      <c r="G29" s="20" t="s">
        <v>22291</v>
      </c>
      <c r="H29" s="20" t="s">
        <v>126</v>
      </c>
      <c r="I29" s="20" t="s">
        <v>22158</v>
      </c>
      <c r="J29" s="20" t="s">
        <v>22292</v>
      </c>
      <c r="K29" s="20" t="s">
        <v>22159</v>
      </c>
      <c r="L29" s="20" t="s">
        <v>96</v>
      </c>
      <c r="M29" s="20" t="s">
        <v>22293</v>
      </c>
      <c r="N29" s="20" t="s">
        <v>22294</v>
      </c>
      <c r="O29" s="20"/>
      <c r="P29" s="20" t="s">
        <v>22295</v>
      </c>
      <c r="Q29" s="20" t="s">
        <v>14278</v>
      </c>
      <c r="R29" s="20" t="s">
        <v>101</v>
      </c>
      <c r="S29" s="20"/>
      <c r="T29" s="20"/>
      <c r="U29" s="20" t="s">
        <v>22144</v>
      </c>
      <c r="V29" s="20" t="s">
        <v>14276</v>
      </c>
      <c r="W29" s="20"/>
      <c r="X29" s="20"/>
      <c r="Y29" s="20"/>
      <c r="Z29" s="20" t="s">
        <v>69</v>
      </c>
      <c r="AA29" s="20" t="s">
        <v>22168</v>
      </c>
      <c r="AB29" s="20" t="s">
        <v>14276</v>
      </c>
      <c r="AC29" s="20" t="s">
        <v>18274</v>
      </c>
      <c r="AD29" s="20" t="s">
        <v>14888</v>
      </c>
      <c r="AE29" s="20" t="s">
        <v>22146</v>
      </c>
      <c r="AF29" s="20" t="s">
        <v>22296</v>
      </c>
      <c r="AG29" s="20" t="s">
        <v>105</v>
      </c>
      <c r="AH29" s="20" t="s">
        <v>22297</v>
      </c>
      <c r="AI29" s="20" t="s">
        <v>15216</v>
      </c>
      <c r="AJ29" s="20" t="s">
        <v>14696</v>
      </c>
    </row>
    <row r="30" spans="1:36" x14ac:dyDescent="0.2">
      <c r="A30" s="20" t="s">
        <v>550</v>
      </c>
      <c r="B30" s="20" t="s">
        <v>16884</v>
      </c>
      <c r="C30" s="20">
        <v>2023</v>
      </c>
      <c r="D30" s="20" t="s">
        <v>16885</v>
      </c>
      <c r="E30" s="20" t="s">
        <v>553</v>
      </c>
      <c r="F30" s="20" t="s">
        <v>139</v>
      </c>
      <c r="G30" s="20" t="s">
        <v>140</v>
      </c>
      <c r="H30" s="20" t="s">
        <v>132</v>
      </c>
      <c r="I30" s="20" t="s">
        <v>22149</v>
      </c>
      <c r="J30" s="20" t="s">
        <v>22298</v>
      </c>
      <c r="K30" s="20" t="s">
        <v>22172</v>
      </c>
      <c r="L30" s="20" t="s">
        <v>97</v>
      </c>
      <c r="M30" s="20" t="s">
        <v>22299</v>
      </c>
      <c r="N30" s="20" t="s">
        <v>22300</v>
      </c>
      <c r="O30" s="20" t="s">
        <v>14868</v>
      </c>
      <c r="P30" s="20" t="s">
        <v>14271</v>
      </c>
      <c r="Q30" s="20" t="s">
        <v>14238</v>
      </c>
      <c r="R30" s="20" t="s">
        <v>102</v>
      </c>
      <c r="S30" s="20" t="s">
        <v>14232</v>
      </c>
      <c r="T30" s="20" t="s">
        <v>22239</v>
      </c>
      <c r="U30" s="20" t="s">
        <v>14735</v>
      </c>
      <c r="V30" s="20" t="s">
        <v>14283</v>
      </c>
      <c r="W30" s="20" t="s">
        <v>14421</v>
      </c>
      <c r="X30" s="20"/>
      <c r="Y30" s="20"/>
      <c r="Z30" s="20" t="s">
        <v>68</v>
      </c>
      <c r="AA30" s="20" t="s">
        <v>22154</v>
      </c>
      <c r="AB30" s="20" t="s">
        <v>14283</v>
      </c>
      <c r="AC30" s="20" t="s">
        <v>14283</v>
      </c>
      <c r="AD30" s="20" t="s">
        <v>15199</v>
      </c>
      <c r="AE30" s="20" t="s">
        <v>22155</v>
      </c>
      <c r="AF30" s="20" t="s">
        <v>22301</v>
      </c>
      <c r="AG30" s="20" t="s">
        <v>109</v>
      </c>
      <c r="AH30" s="20" t="s">
        <v>22302</v>
      </c>
      <c r="AI30" s="20" t="s">
        <v>110</v>
      </c>
      <c r="AJ30" s="20" t="s">
        <v>14839</v>
      </c>
    </row>
    <row r="31" spans="1:36" x14ac:dyDescent="0.2">
      <c r="A31" s="20" t="s">
        <v>610</v>
      </c>
      <c r="B31" s="20" t="s">
        <v>19043</v>
      </c>
      <c r="C31" s="20">
        <v>2025</v>
      </c>
      <c r="D31" s="20" t="s">
        <v>612</v>
      </c>
      <c r="E31" s="20" t="s">
        <v>613</v>
      </c>
      <c r="F31" s="20" t="s">
        <v>119</v>
      </c>
      <c r="G31" s="20" t="s">
        <v>120</v>
      </c>
      <c r="H31" s="20" t="s">
        <v>121</v>
      </c>
      <c r="I31" s="20" t="s">
        <v>22139</v>
      </c>
      <c r="J31" s="20" t="s">
        <v>22303</v>
      </c>
      <c r="K31" s="20" t="s">
        <v>22247</v>
      </c>
      <c r="L31" s="20" t="s">
        <v>96</v>
      </c>
      <c r="M31" s="20" t="s">
        <v>22304</v>
      </c>
      <c r="N31" s="20" t="s">
        <v>22305</v>
      </c>
      <c r="O31" s="20" t="s">
        <v>19046</v>
      </c>
      <c r="P31" s="20" t="s">
        <v>14283</v>
      </c>
      <c r="Q31" s="20" t="s">
        <v>14271</v>
      </c>
      <c r="R31" s="20" t="s">
        <v>102</v>
      </c>
      <c r="S31" s="20" t="s">
        <v>14232</v>
      </c>
      <c r="T31" s="20" t="s">
        <v>22239</v>
      </c>
      <c r="U31" s="20" t="s">
        <v>22166</v>
      </c>
      <c r="V31" s="20"/>
      <c r="W31" s="20"/>
      <c r="X31" s="20" t="s">
        <v>22167</v>
      </c>
      <c r="Y31" s="20" t="s">
        <v>17234</v>
      </c>
      <c r="Z31" s="20" t="s">
        <v>69</v>
      </c>
      <c r="AA31" s="20" t="s">
        <v>22154</v>
      </c>
      <c r="AB31" s="20" t="s">
        <v>14283</v>
      </c>
      <c r="AC31" s="20" t="s">
        <v>14283</v>
      </c>
      <c r="AD31" s="20" t="s">
        <v>15199</v>
      </c>
      <c r="AE31" s="20" t="s">
        <v>22155</v>
      </c>
      <c r="AF31" s="20" t="s">
        <v>22306</v>
      </c>
      <c r="AG31" s="20" t="s">
        <v>105</v>
      </c>
      <c r="AH31" s="20" t="s">
        <v>22307</v>
      </c>
      <c r="AI31" s="20" t="s">
        <v>110</v>
      </c>
      <c r="AJ31" s="20" t="s">
        <v>14696</v>
      </c>
    </row>
    <row r="32" spans="1:36" x14ac:dyDescent="0.2">
      <c r="A32" s="20" t="s">
        <v>615</v>
      </c>
      <c r="B32" s="20" t="s">
        <v>19083</v>
      </c>
      <c r="C32" s="20">
        <v>2026</v>
      </c>
      <c r="D32" s="20" t="s">
        <v>617</v>
      </c>
      <c r="E32" s="20" t="s">
        <v>618</v>
      </c>
      <c r="F32" s="20" t="s">
        <v>154</v>
      </c>
      <c r="G32" s="20" t="s">
        <v>155</v>
      </c>
      <c r="H32" s="20" t="s">
        <v>153</v>
      </c>
      <c r="I32" s="20" t="s">
        <v>22149</v>
      </c>
      <c r="J32" s="20" t="s">
        <v>19087</v>
      </c>
      <c r="K32" s="20" t="s">
        <v>99</v>
      </c>
      <c r="L32" s="20" t="s">
        <v>96</v>
      </c>
      <c r="M32" s="20" t="s">
        <v>22308</v>
      </c>
      <c r="N32" s="20" t="s">
        <v>22309</v>
      </c>
      <c r="O32" s="20" t="s">
        <v>19086</v>
      </c>
      <c r="P32" s="20"/>
      <c r="Q32" s="20"/>
      <c r="R32" s="20" t="s">
        <v>102</v>
      </c>
      <c r="S32" s="20" t="s">
        <v>14232</v>
      </c>
      <c r="T32" s="20"/>
      <c r="U32" s="20" t="s">
        <v>22144</v>
      </c>
      <c r="V32" s="20" t="s">
        <v>14283</v>
      </c>
      <c r="W32" s="20"/>
      <c r="X32" s="20" t="s">
        <v>22191</v>
      </c>
      <c r="Y32" s="20" t="s">
        <v>14328</v>
      </c>
      <c r="Z32" s="20" t="s">
        <v>69</v>
      </c>
      <c r="AA32" s="20" t="s">
        <v>22310</v>
      </c>
      <c r="AB32" s="20" t="s">
        <v>14283</v>
      </c>
      <c r="AC32" s="20"/>
      <c r="AD32" s="20"/>
      <c r="AE32" s="20" t="s">
        <v>22155</v>
      </c>
      <c r="AF32" s="20" t="s">
        <v>22311</v>
      </c>
      <c r="AG32" s="20" t="s">
        <v>105</v>
      </c>
      <c r="AH32" s="20" t="s">
        <v>22312</v>
      </c>
      <c r="AI32" s="20" t="s">
        <v>110</v>
      </c>
      <c r="AJ32" s="20" t="s">
        <v>14696</v>
      </c>
    </row>
    <row r="33" spans="1:36" x14ac:dyDescent="0.2">
      <c r="A33" s="20" t="s">
        <v>624</v>
      </c>
      <c r="B33" s="20" t="s">
        <v>16959</v>
      </c>
      <c r="C33" s="20">
        <v>2025</v>
      </c>
      <c r="D33" s="20" t="s">
        <v>626</v>
      </c>
      <c r="E33" s="20" t="s">
        <v>627</v>
      </c>
      <c r="F33" s="20" t="s">
        <v>172</v>
      </c>
      <c r="G33" s="20" t="s">
        <v>173</v>
      </c>
      <c r="H33" s="20" t="s">
        <v>132</v>
      </c>
      <c r="I33" s="20" t="s">
        <v>22149</v>
      </c>
      <c r="J33" s="20" t="s">
        <v>22313</v>
      </c>
      <c r="K33" s="20" t="s">
        <v>22172</v>
      </c>
      <c r="L33" s="20" t="s">
        <v>97</v>
      </c>
      <c r="M33" s="20" t="s">
        <v>22314</v>
      </c>
      <c r="N33" s="20" t="s">
        <v>22315</v>
      </c>
      <c r="O33" s="20" t="s">
        <v>16962</v>
      </c>
      <c r="P33" s="20" t="s">
        <v>14283</v>
      </c>
      <c r="Q33" s="20"/>
      <c r="R33" s="20" t="s">
        <v>102</v>
      </c>
      <c r="S33" s="20" t="s">
        <v>14232</v>
      </c>
      <c r="T33" s="20" t="s">
        <v>22239</v>
      </c>
      <c r="U33" s="20" t="s">
        <v>14735</v>
      </c>
      <c r="V33" s="20" t="s">
        <v>14449</v>
      </c>
      <c r="W33" s="20" t="s">
        <v>14276</v>
      </c>
      <c r="X33" s="20"/>
      <c r="Y33" s="20"/>
      <c r="Z33" s="20" t="s">
        <v>68</v>
      </c>
      <c r="AA33" s="20" t="s">
        <v>110</v>
      </c>
      <c r="AB33" s="20" t="s">
        <v>14276</v>
      </c>
      <c r="AC33" s="20"/>
      <c r="AD33" s="20"/>
      <c r="AE33" s="20" t="s">
        <v>22155</v>
      </c>
      <c r="AF33" s="20" t="s">
        <v>22316</v>
      </c>
      <c r="AG33" s="20" t="s">
        <v>108</v>
      </c>
      <c r="AH33" s="20" t="s">
        <v>22317</v>
      </c>
      <c r="AI33" s="20" t="s">
        <v>110</v>
      </c>
      <c r="AJ33" s="20" t="s">
        <v>14696</v>
      </c>
    </row>
    <row r="34" spans="1:36" x14ac:dyDescent="0.2">
      <c r="A34" s="20" t="s">
        <v>629</v>
      </c>
      <c r="B34" s="20" t="s">
        <v>16991</v>
      </c>
      <c r="C34" s="20">
        <v>2026</v>
      </c>
      <c r="D34" s="20" t="s">
        <v>421</v>
      </c>
      <c r="E34" s="20" t="s">
        <v>631</v>
      </c>
      <c r="F34" s="20" t="s">
        <v>116</v>
      </c>
      <c r="G34" s="20" t="s">
        <v>117</v>
      </c>
      <c r="H34" s="20" t="s">
        <v>118</v>
      </c>
      <c r="I34" s="20" t="s">
        <v>22149</v>
      </c>
      <c r="J34" s="20" t="s">
        <v>16995</v>
      </c>
      <c r="K34" s="20" t="s">
        <v>22172</v>
      </c>
      <c r="L34" s="20" t="s">
        <v>97</v>
      </c>
      <c r="M34" s="20" t="s">
        <v>22318</v>
      </c>
      <c r="N34" s="20" t="s">
        <v>22319</v>
      </c>
      <c r="O34" s="20"/>
      <c r="P34" s="20" t="s">
        <v>14240</v>
      </c>
      <c r="Q34" s="20"/>
      <c r="R34" s="20" t="s">
        <v>102</v>
      </c>
      <c r="S34" s="20" t="s">
        <v>14232</v>
      </c>
      <c r="T34" s="20" t="s">
        <v>22153</v>
      </c>
      <c r="U34" s="20" t="s">
        <v>22166</v>
      </c>
      <c r="V34" s="20"/>
      <c r="W34" s="20"/>
      <c r="X34" s="20" t="s">
        <v>22240</v>
      </c>
      <c r="Y34" s="20" t="s">
        <v>14253</v>
      </c>
      <c r="Z34" s="20" t="s">
        <v>68</v>
      </c>
      <c r="AA34" s="20" t="s">
        <v>14772</v>
      </c>
      <c r="AB34" s="20" t="s">
        <v>14240</v>
      </c>
      <c r="AC34" s="20" t="s">
        <v>14240</v>
      </c>
      <c r="AD34" s="20" t="s">
        <v>22233</v>
      </c>
      <c r="AE34" s="20" t="s">
        <v>22155</v>
      </c>
      <c r="AF34" s="20" t="s">
        <v>22320</v>
      </c>
      <c r="AG34" s="20" t="s">
        <v>105</v>
      </c>
      <c r="AH34" s="20" t="s">
        <v>22321</v>
      </c>
      <c r="AI34" s="20" t="s">
        <v>110</v>
      </c>
      <c r="AJ34" s="20" t="s">
        <v>14732</v>
      </c>
    </row>
    <row r="35" spans="1:36" x14ac:dyDescent="0.2">
      <c r="A35" s="20" t="s">
        <v>633</v>
      </c>
      <c r="B35" s="20" t="s">
        <v>19104</v>
      </c>
      <c r="C35" s="20">
        <v>2026</v>
      </c>
      <c r="D35" s="20" t="s">
        <v>635</v>
      </c>
      <c r="E35" s="20" t="s">
        <v>636</v>
      </c>
      <c r="F35" s="20" t="s">
        <v>230</v>
      </c>
      <c r="G35" s="20" t="s">
        <v>231</v>
      </c>
      <c r="H35" s="20" t="s">
        <v>153</v>
      </c>
      <c r="I35" s="20" t="s">
        <v>22256</v>
      </c>
      <c r="J35" s="20" t="s">
        <v>16712</v>
      </c>
      <c r="K35" s="20" t="s">
        <v>22150</v>
      </c>
      <c r="L35" s="20" t="s">
        <v>96</v>
      </c>
      <c r="M35" s="20" t="s">
        <v>22322</v>
      </c>
      <c r="N35" s="20" t="s">
        <v>22323</v>
      </c>
      <c r="O35" s="20" t="s">
        <v>22324</v>
      </c>
      <c r="P35" s="20" t="s">
        <v>14390</v>
      </c>
      <c r="Q35" s="20" t="s">
        <v>14232</v>
      </c>
      <c r="R35" s="20" t="s">
        <v>101</v>
      </c>
      <c r="S35" s="20"/>
      <c r="T35" s="20"/>
      <c r="U35" s="20" t="s">
        <v>14735</v>
      </c>
      <c r="V35" s="20" t="s">
        <v>14276</v>
      </c>
      <c r="W35" s="20" t="s">
        <v>14229</v>
      </c>
      <c r="X35" s="20" t="s">
        <v>22191</v>
      </c>
      <c r="Y35" s="20" t="s">
        <v>14328</v>
      </c>
      <c r="Z35" s="20" t="s">
        <v>69</v>
      </c>
      <c r="AA35" s="20" t="s">
        <v>14772</v>
      </c>
      <c r="AB35" s="20"/>
      <c r="AC35" s="20"/>
      <c r="AD35" s="20"/>
      <c r="AE35" s="20" t="s">
        <v>22155</v>
      </c>
      <c r="AF35" s="20" t="s">
        <v>22325</v>
      </c>
      <c r="AG35" s="20" t="s">
        <v>106</v>
      </c>
      <c r="AH35" s="20" t="s">
        <v>22326</v>
      </c>
      <c r="AI35" s="20" t="s">
        <v>14804</v>
      </c>
      <c r="AJ35" s="20" t="s">
        <v>14696</v>
      </c>
    </row>
    <row r="36" spans="1:36" x14ac:dyDescent="0.2">
      <c r="A36" s="20" t="s">
        <v>638</v>
      </c>
      <c r="B36" s="20" t="s">
        <v>14836</v>
      </c>
      <c r="C36" s="20">
        <v>2026</v>
      </c>
      <c r="D36" s="20" t="s">
        <v>640</v>
      </c>
      <c r="E36" s="20" t="s">
        <v>641</v>
      </c>
      <c r="F36" s="20" t="s">
        <v>200</v>
      </c>
      <c r="G36" s="20" t="s">
        <v>201</v>
      </c>
      <c r="H36" s="20" t="s">
        <v>118</v>
      </c>
      <c r="I36" s="20" t="s">
        <v>22256</v>
      </c>
      <c r="J36" s="20" t="s">
        <v>14841</v>
      </c>
      <c r="K36" s="20" t="s">
        <v>22150</v>
      </c>
      <c r="L36" s="20" t="s">
        <v>96</v>
      </c>
      <c r="M36" s="20" t="s">
        <v>22327</v>
      </c>
      <c r="N36" s="20" t="s">
        <v>22328</v>
      </c>
      <c r="O36" s="20" t="s">
        <v>14840</v>
      </c>
      <c r="P36" s="20"/>
      <c r="Q36" s="20" t="s">
        <v>14303</v>
      </c>
      <c r="R36" s="20" t="s">
        <v>101</v>
      </c>
      <c r="S36" s="20"/>
      <c r="T36" s="20"/>
      <c r="U36" s="20" t="s">
        <v>14735</v>
      </c>
      <c r="V36" s="20" t="s">
        <v>14276</v>
      </c>
      <c r="W36" s="20" t="s">
        <v>14276</v>
      </c>
      <c r="X36" s="20" t="s">
        <v>22240</v>
      </c>
      <c r="Y36" s="20" t="s">
        <v>14253</v>
      </c>
      <c r="Z36" s="20" t="s">
        <v>69</v>
      </c>
      <c r="AA36" s="20" t="s">
        <v>110</v>
      </c>
      <c r="AB36" s="20"/>
      <c r="AC36" s="20"/>
      <c r="AD36" s="20"/>
      <c r="AE36" s="20" t="s">
        <v>22155</v>
      </c>
      <c r="AF36" s="20" t="s">
        <v>22329</v>
      </c>
      <c r="AG36" s="20" t="s">
        <v>106</v>
      </c>
      <c r="AH36" s="20" t="s">
        <v>22330</v>
      </c>
      <c r="AI36" s="20" t="s">
        <v>14804</v>
      </c>
      <c r="AJ36" s="20" t="s">
        <v>14839</v>
      </c>
    </row>
    <row r="37" spans="1:36" x14ac:dyDescent="0.2">
      <c r="A37" s="20" t="s">
        <v>653</v>
      </c>
      <c r="B37" s="20" t="s">
        <v>19137</v>
      </c>
      <c r="C37" s="20">
        <v>2024</v>
      </c>
      <c r="D37" s="20" t="s">
        <v>655</v>
      </c>
      <c r="E37" s="20" t="s">
        <v>656</v>
      </c>
      <c r="F37" s="20" t="s">
        <v>119</v>
      </c>
      <c r="G37" s="20" t="s">
        <v>120</v>
      </c>
      <c r="H37" s="20" t="s">
        <v>121</v>
      </c>
      <c r="I37" s="20" t="s">
        <v>22256</v>
      </c>
      <c r="J37" s="20" t="s">
        <v>19141</v>
      </c>
      <c r="K37" s="20" t="s">
        <v>22140</v>
      </c>
      <c r="L37" s="20" t="s">
        <v>96</v>
      </c>
      <c r="M37" s="20" t="s">
        <v>22331</v>
      </c>
      <c r="N37" s="20" t="s">
        <v>22332</v>
      </c>
      <c r="O37" s="20" t="s">
        <v>19140</v>
      </c>
      <c r="P37" s="20"/>
      <c r="Q37" s="20" t="s">
        <v>14263</v>
      </c>
      <c r="R37" s="20" t="s">
        <v>102</v>
      </c>
      <c r="S37" s="20" t="s">
        <v>14232</v>
      </c>
      <c r="T37" s="20" t="s">
        <v>22239</v>
      </c>
      <c r="U37" s="20" t="s">
        <v>22144</v>
      </c>
      <c r="V37" s="20" t="s">
        <v>14276</v>
      </c>
      <c r="W37" s="20"/>
      <c r="X37" s="20"/>
      <c r="Y37" s="20"/>
      <c r="Z37" s="20" t="s">
        <v>69</v>
      </c>
      <c r="AA37" s="20" t="s">
        <v>22168</v>
      </c>
      <c r="AB37" s="20" t="s">
        <v>14276</v>
      </c>
      <c r="AC37" s="20" t="s">
        <v>19142</v>
      </c>
      <c r="AD37" s="20" t="s">
        <v>16313</v>
      </c>
      <c r="AE37" s="20" t="s">
        <v>22146</v>
      </c>
      <c r="AF37" s="20" t="s">
        <v>22333</v>
      </c>
      <c r="AG37" s="20" t="s">
        <v>105</v>
      </c>
      <c r="AH37" s="20" t="s">
        <v>22334</v>
      </c>
      <c r="AI37" s="20" t="s">
        <v>14730</v>
      </c>
      <c r="AJ37" s="20" t="s">
        <v>14696</v>
      </c>
    </row>
    <row r="38" spans="1:36" x14ac:dyDescent="0.2">
      <c r="A38" s="20" t="s">
        <v>658</v>
      </c>
      <c r="B38" s="20" t="s">
        <v>14878</v>
      </c>
      <c r="C38" s="20">
        <v>2026</v>
      </c>
      <c r="D38" s="20" t="s">
        <v>660</v>
      </c>
      <c r="E38" s="20" t="s">
        <v>661</v>
      </c>
      <c r="F38" s="20" t="s">
        <v>162</v>
      </c>
      <c r="G38" s="20" t="s">
        <v>163</v>
      </c>
      <c r="H38" s="20" t="s">
        <v>153</v>
      </c>
      <c r="I38" s="20" t="s">
        <v>22139</v>
      </c>
      <c r="J38" s="20"/>
      <c r="K38" s="20" t="s">
        <v>22140</v>
      </c>
      <c r="L38" s="20" t="s">
        <v>96</v>
      </c>
      <c r="M38" s="20" t="s">
        <v>22335</v>
      </c>
      <c r="N38" s="20" t="s">
        <v>22336</v>
      </c>
      <c r="O38" s="20" t="s">
        <v>14880</v>
      </c>
      <c r="P38" s="20"/>
      <c r="Q38" s="20" t="s">
        <v>14449</v>
      </c>
      <c r="R38" s="20" t="s">
        <v>102</v>
      </c>
      <c r="S38" s="20" t="s">
        <v>14223</v>
      </c>
      <c r="T38" s="20" t="s">
        <v>22153</v>
      </c>
      <c r="U38" s="20" t="s">
        <v>22144</v>
      </c>
      <c r="V38" s="20"/>
      <c r="W38" s="20"/>
      <c r="X38" s="20"/>
      <c r="Y38" s="20"/>
      <c r="Z38" s="20" t="s">
        <v>69</v>
      </c>
      <c r="AA38" s="20" t="s">
        <v>22168</v>
      </c>
      <c r="AB38" s="20" t="s">
        <v>14283</v>
      </c>
      <c r="AC38" s="20" t="s">
        <v>14421</v>
      </c>
      <c r="AD38" s="20" t="s">
        <v>14888</v>
      </c>
      <c r="AE38" s="20" t="s">
        <v>22234</v>
      </c>
      <c r="AF38" s="20" t="s">
        <v>22337</v>
      </c>
      <c r="AG38" s="20" t="s">
        <v>105</v>
      </c>
      <c r="AH38" s="20" t="s">
        <v>22338</v>
      </c>
      <c r="AI38" s="20" t="s">
        <v>110</v>
      </c>
      <c r="AJ38" s="20" t="s">
        <v>14732</v>
      </c>
    </row>
    <row r="39" spans="1:36" x14ac:dyDescent="0.2">
      <c r="A39" s="20" t="s">
        <v>673</v>
      </c>
      <c r="B39" s="20" t="s">
        <v>16651</v>
      </c>
      <c r="C39" s="20">
        <v>2026</v>
      </c>
      <c r="D39" s="20" t="s">
        <v>617</v>
      </c>
      <c r="E39" s="20" t="s">
        <v>675</v>
      </c>
      <c r="F39" s="20" t="s">
        <v>137</v>
      </c>
      <c r="G39" s="20" t="s">
        <v>138</v>
      </c>
      <c r="H39" s="20" t="s">
        <v>118</v>
      </c>
      <c r="I39" s="20" t="s">
        <v>22149</v>
      </c>
      <c r="J39" s="20"/>
      <c r="K39" s="20" t="s">
        <v>22150</v>
      </c>
      <c r="L39" s="20" t="s">
        <v>96</v>
      </c>
      <c r="M39" s="20" t="s">
        <v>22339</v>
      </c>
      <c r="N39" s="20" t="s">
        <v>22340</v>
      </c>
      <c r="O39" s="20" t="s">
        <v>17825</v>
      </c>
      <c r="P39" s="20"/>
      <c r="Q39" s="20"/>
      <c r="R39" s="20" t="s">
        <v>101</v>
      </c>
      <c r="S39" s="20"/>
      <c r="T39" s="20"/>
      <c r="U39" s="20" t="s">
        <v>22166</v>
      </c>
      <c r="V39" s="20"/>
      <c r="W39" s="20"/>
      <c r="X39" s="20" t="s">
        <v>22191</v>
      </c>
      <c r="Y39" s="20" t="s">
        <v>14328</v>
      </c>
      <c r="Z39" s="20" t="s">
        <v>69</v>
      </c>
      <c r="AA39" s="20" t="s">
        <v>22168</v>
      </c>
      <c r="AB39" s="20" t="s">
        <v>14283</v>
      </c>
      <c r="AC39" s="20"/>
      <c r="AD39" s="20"/>
      <c r="AE39" s="20" t="s">
        <v>22155</v>
      </c>
      <c r="AF39" s="20" t="s">
        <v>22341</v>
      </c>
      <c r="AG39" s="20" t="s">
        <v>105</v>
      </c>
      <c r="AH39" s="20" t="s">
        <v>22342</v>
      </c>
      <c r="AI39" s="20" t="s">
        <v>14804</v>
      </c>
      <c r="AJ39" s="20" t="s">
        <v>14839</v>
      </c>
    </row>
    <row r="40" spans="1:36" x14ac:dyDescent="0.2">
      <c r="A40" s="20" t="s">
        <v>686</v>
      </c>
      <c r="B40" s="20" t="s">
        <v>14895</v>
      </c>
      <c r="C40" s="20">
        <v>2026</v>
      </c>
      <c r="D40" s="20" t="s">
        <v>688</v>
      </c>
      <c r="E40" s="20" t="s">
        <v>689</v>
      </c>
      <c r="F40" s="20" t="s">
        <v>186</v>
      </c>
      <c r="G40" s="20" t="s">
        <v>187</v>
      </c>
      <c r="H40" s="20" t="s">
        <v>126</v>
      </c>
      <c r="I40" s="20" t="s">
        <v>22139</v>
      </c>
      <c r="J40" s="20" t="s">
        <v>14900</v>
      </c>
      <c r="K40" s="20" t="s">
        <v>22140</v>
      </c>
      <c r="L40" s="20" t="s">
        <v>98</v>
      </c>
      <c r="M40" s="20" t="s">
        <v>22343</v>
      </c>
      <c r="N40" s="20" t="s">
        <v>22344</v>
      </c>
      <c r="O40" s="20" t="s">
        <v>22345</v>
      </c>
      <c r="P40" s="20" t="s">
        <v>14455</v>
      </c>
      <c r="Q40" s="20" t="s">
        <v>14271</v>
      </c>
      <c r="R40" s="20" t="s">
        <v>101</v>
      </c>
      <c r="S40" s="20"/>
      <c r="T40" s="20"/>
      <c r="U40" s="20" t="s">
        <v>22166</v>
      </c>
      <c r="V40" s="20"/>
      <c r="W40" s="20" t="s">
        <v>14276</v>
      </c>
      <c r="X40" s="20" t="s">
        <v>22240</v>
      </c>
      <c r="Y40" s="20" t="s">
        <v>14253</v>
      </c>
      <c r="Z40" s="20" t="s">
        <v>69</v>
      </c>
      <c r="AA40" s="20" t="s">
        <v>14772</v>
      </c>
      <c r="AB40" s="20" t="s">
        <v>14276</v>
      </c>
      <c r="AC40" s="20" t="s">
        <v>22346</v>
      </c>
      <c r="AD40" s="20" t="s">
        <v>22233</v>
      </c>
      <c r="AE40" s="20" t="s">
        <v>22234</v>
      </c>
      <c r="AF40" s="20" t="s">
        <v>22347</v>
      </c>
      <c r="AG40" s="20" t="s">
        <v>107</v>
      </c>
      <c r="AH40" s="20" t="s">
        <v>22348</v>
      </c>
      <c r="AI40" s="20" t="s">
        <v>14897</v>
      </c>
      <c r="AJ40" s="20" t="s">
        <v>14732</v>
      </c>
    </row>
    <row r="41" spans="1:36" x14ac:dyDescent="0.2">
      <c r="A41" s="20" t="s">
        <v>701</v>
      </c>
      <c r="B41" s="20" t="s">
        <v>17054</v>
      </c>
      <c r="C41" s="20">
        <v>2026</v>
      </c>
      <c r="D41" s="20" t="s">
        <v>703</v>
      </c>
      <c r="E41" s="20" t="s">
        <v>704</v>
      </c>
      <c r="F41" s="20" t="s">
        <v>22204</v>
      </c>
      <c r="G41" s="20" t="s">
        <v>297</v>
      </c>
      <c r="H41" s="20" t="s">
        <v>297</v>
      </c>
      <c r="I41" s="20" t="s">
        <v>22205</v>
      </c>
      <c r="J41" s="20"/>
      <c r="K41" s="20" t="s">
        <v>22206</v>
      </c>
      <c r="L41" s="20" t="s">
        <v>96</v>
      </c>
      <c r="M41" s="20" t="s">
        <v>22349</v>
      </c>
      <c r="N41" s="20" t="s">
        <v>22350</v>
      </c>
      <c r="O41" s="20" t="s">
        <v>22351</v>
      </c>
      <c r="P41" s="20" t="s">
        <v>22352</v>
      </c>
      <c r="Q41" s="20" t="s">
        <v>22353</v>
      </c>
      <c r="R41" s="20" t="s">
        <v>102</v>
      </c>
      <c r="S41" s="20" t="s">
        <v>14232</v>
      </c>
      <c r="T41" s="20" t="s">
        <v>22239</v>
      </c>
      <c r="U41" s="20" t="s">
        <v>14735</v>
      </c>
      <c r="V41" s="20" t="s">
        <v>14276</v>
      </c>
      <c r="W41" s="20" t="s">
        <v>17234</v>
      </c>
      <c r="X41" s="20" t="s">
        <v>22240</v>
      </c>
      <c r="Y41" s="20" t="s">
        <v>14253</v>
      </c>
      <c r="Z41" s="20" t="s">
        <v>69</v>
      </c>
      <c r="AA41" s="20" t="s">
        <v>22168</v>
      </c>
      <c r="AB41" s="20" t="s">
        <v>14276</v>
      </c>
      <c r="AC41" s="20" t="s">
        <v>22352</v>
      </c>
      <c r="AD41" s="20" t="s">
        <v>15199</v>
      </c>
      <c r="AE41" s="20" t="s">
        <v>22234</v>
      </c>
      <c r="AF41" s="20" t="s">
        <v>22354</v>
      </c>
      <c r="AG41" s="20" t="s">
        <v>105</v>
      </c>
      <c r="AH41" s="20" t="s">
        <v>22355</v>
      </c>
      <c r="AI41" s="20" t="s">
        <v>110</v>
      </c>
      <c r="AJ41" s="20" t="s">
        <v>14696</v>
      </c>
    </row>
    <row r="42" spans="1:36" x14ac:dyDescent="0.2">
      <c r="A42" s="20" t="s">
        <v>725</v>
      </c>
      <c r="B42" s="20" t="s">
        <v>17008</v>
      </c>
      <c r="C42" s="20">
        <v>2026</v>
      </c>
      <c r="D42" s="20" t="s">
        <v>727</v>
      </c>
      <c r="E42" s="20" t="s">
        <v>728</v>
      </c>
      <c r="F42" s="20" t="s">
        <v>116</v>
      </c>
      <c r="G42" s="20" t="s">
        <v>117</v>
      </c>
      <c r="H42" s="20" t="s">
        <v>118</v>
      </c>
      <c r="I42" s="20" t="s">
        <v>22149</v>
      </c>
      <c r="J42" s="20" t="s">
        <v>17012</v>
      </c>
      <c r="K42" s="20" t="s">
        <v>22172</v>
      </c>
      <c r="L42" s="20" t="s">
        <v>97</v>
      </c>
      <c r="M42" s="20" t="s">
        <v>22356</v>
      </c>
      <c r="N42" s="20" t="s">
        <v>22357</v>
      </c>
      <c r="O42" s="20" t="s">
        <v>17011</v>
      </c>
      <c r="P42" s="20"/>
      <c r="Q42" s="20"/>
      <c r="R42" s="20" t="s">
        <v>102</v>
      </c>
      <c r="S42" s="20"/>
      <c r="T42" s="20" t="s">
        <v>22153</v>
      </c>
      <c r="U42" s="20" t="s">
        <v>22166</v>
      </c>
      <c r="V42" s="20"/>
      <c r="W42" s="20" t="s">
        <v>14283</v>
      </c>
      <c r="X42" s="20" t="s">
        <v>22240</v>
      </c>
      <c r="Y42" s="20" t="s">
        <v>14253</v>
      </c>
      <c r="Z42" s="20" t="s">
        <v>68</v>
      </c>
      <c r="AA42" s="20" t="s">
        <v>22168</v>
      </c>
      <c r="AB42" s="20" t="s">
        <v>14283</v>
      </c>
      <c r="AC42" s="20" t="s">
        <v>14276</v>
      </c>
      <c r="AD42" s="20" t="s">
        <v>14888</v>
      </c>
      <c r="AE42" s="20" t="s">
        <v>22155</v>
      </c>
      <c r="AF42" s="20" t="s">
        <v>22358</v>
      </c>
      <c r="AG42" s="20" t="s">
        <v>105</v>
      </c>
      <c r="AH42" s="20" t="s">
        <v>22359</v>
      </c>
      <c r="AI42" s="20" t="s">
        <v>14804</v>
      </c>
      <c r="AJ42" s="20" t="s">
        <v>14839</v>
      </c>
    </row>
    <row r="43" spans="1:36" x14ac:dyDescent="0.2">
      <c r="A43" s="20" t="s">
        <v>763</v>
      </c>
      <c r="B43" s="20" t="s">
        <v>19208</v>
      </c>
      <c r="C43" s="20">
        <v>2026</v>
      </c>
      <c r="D43" s="20" t="s">
        <v>765</v>
      </c>
      <c r="E43" s="20" t="s">
        <v>766</v>
      </c>
      <c r="F43" s="20" t="s">
        <v>137</v>
      </c>
      <c r="G43" s="20" t="s">
        <v>138</v>
      </c>
      <c r="H43" s="20" t="s">
        <v>118</v>
      </c>
      <c r="I43" s="20" t="s">
        <v>22256</v>
      </c>
      <c r="J43" s="20" t="s">
        <v>14278</v>
      </c>
      <c r="K43" s="20" t="s">
        <v>22150</v>
      </c>
      <c r="L43" s="20" t="s">
        <v>96</v>
      </c>
      <c r="M43" s="20" t="s">
        <v>22360</v>
      </c>
      <c r="N43" s="20" t="s">
        <v>22361</v>
      </c>
      <c r="O43" s="20" t="s">
        <v>14788</v>
      </c>
      <c r="P43" s="20" t="s">
        <v>22362</v>
      </c>
      <c r="Q43" s="20" t="s">
        <v>22363</v>
      </c>
      <c r="R43" s="20" t="s">
        <v>101</v>
      </c>
      <c r="S43" s="20"/>
      <c r="T43" s="20"/>
      <c r="U43" s="20" t="s">
        <v>110</v>
      </c>
      <c r="V43" s="20"/>
      <c r="W43" s="20"/>
      <c r="X43" s="20"/>
      <c r="Y43" s="20"/>
      <c r="Z43" s="20"/>
      <c r="AA43" s="20" t="s">
        <v>22154</v>
      </c>
      <c r="AB43" s="20" t="s">
        <v>14276</v>
      </c>
      <c r="AC43" s="20" t="s">
        <v>22364</v>
      </c>
      <c r="AD43" s="20" t="s">
        <v>15199</v>
      </c>
      <c r="AE43" s="20" t="s">
        <v>22155</v>
      </c>
      <c r="AF43" s="20" t="s">
        <v>22365</v>
      </c>
      <c r="AG43" s="20" t="s">
        <v>105</v>
      </c>
      <c r="AH43" s="20" t="s">
        <v>22366</v>
      </c>
      <c r="AI43" s="20" t="s">
        <v>14804</v>
      </c>
      <c r="AJ43" s="20" t="s">
        <v>14732</v>
      </c>
    </row>
    <row r="44" spans="1:36" x14ac:dyDescent="0.2">
      <c r="A44" s="20" t="s">
        <v>768</v>
      </c>
      <c r="B44" s="20" t="s">
        <v>17054</v>
      </c>
      <c r="C44" s="20">
        <v>2026</v>
      </c>
      <c r="D44" s="20" t="s">
        <v>17055</v>
      </c>
      <c r="E44" s="20" t="s">
        <v>771</v>
      </c>
      <c r="F44" s="20" t="s">
        <v>116</v>
      </c>
      <c r="G44" s="20" t="s">
        <v>117</v>
      </c>
      <c r="H44" s="20" t="s">
        <v>118</v>
      </c>
      <c r="I44" s="20" t="s">
        <v>22149</v>
      </c>
      <c r="J44" s="20" t="s">
        <v>17059</v>
      </c>
      <c r="K44" s="20" t="s">
        <v>22179</v>
      </c>
      <c r="L44" s="20" t="s">
        <v>98</v>
      </c>
      <c r="M44" s="20" t="s">
        <v>22367</v>
      </c>
      <c r="N44" s="20" t="s">
        <v>22368</v>
      </c>
      <c r="O44" s="20" t="s">
        <v>22369</v>
      </c>
      <c r="P44" s="20"/>
      <c r="Q44" s="20" t="s">
        <v>22370</v>
      </c>
      <c r="R44" s="20" t="s">
        <v>101</v>
      </c>
      <c r="S44" s="20"/>
      <c r="T44" s="20"/>
      <c r="U44" s="20" t="s">
        <v>22166</v>
      </c>
      <c r="V44" s="20"/>
      <c r="W44" s="20" t="s">
        <v>14238</v>
      </c>
      <c r="X44" s="20" t="s">
        <v>22240</v>
      </c>
      <c r="Y44" s="20" t="s">
        <v>14253</v>
      </c>
      <c r="Z44" s="20" t="s">
        <v>69</v>
      </c>
      <c r="AA44" s="20" t="s">
        <v>22154</v>
      </c>
      <c r="AB44" s="20" t="s">
        <v>22371</v>
      </c>
      <c r="AC44" s="20" t="s">
        <v>22372</v>
      </c>
      <c r="AD44" s="20" t="s">
        <v>15199</v>
      </c>
      <c r="AE44" s="20" t="s">
        <v>22234</v>
      </c>
      <c r="AF44" s="20" t="s">
        <v>22373</v>
      </c>
      <c r="AG44" s="20" t="s">
        <v>105</v>
      </c>
      <c r="AH44" s="20" t="s">
        <v>22374</v>
      </c>
      <c r="AI44" s="20" t="s">
        <v>15216</v>
      </c>
      <c r="AJ44" s="20" t="s">
        <v>14866</v>
      </c>
    </row>
    <row r="45" spans="1:36" x14ac:dyDescent="0.2">
      <c r="A45" s="20" t="s">
        <v>773</v>
      </c>
      <c r="B45" s="20" t="s">
        <v>19223</v>
      </c>
      <c r="C45" s="20">
        <v>2026</v>
      </c>
      <c r="D45" s="20" t="s">
        <v>617</v>
      </c>
      <c r="E45" s="20" t="s">
        <v>775</v>
      </c>
      <c r="F45" s="20" t="s">
        <v>130</v>
      </c>
      <c r="G45" s="20" t="s">
        <v>131</v>
      </c>
      <c r="H45" s="20" t="s">
        <v>132</v>
      </c>
      <c r="I45" s="20" t="s">
        <v>22139</v>
      </c>
      <c r="J45" s="20" t="s">
        <v>22375</v>
      </c>
      <c r="K45" s="20" t="s">
        <v>22247</v>
      </c>
      <c r="L45" s="20" t="s">
        <v>96</v>
      </c>
      <c r="M45" s="20" t="s">
        <v>22376</v>
      </c>
      <c r="N45" s="20" t="s">
        <v>22377</v>
      </c>
      <c r="O45" s="20" t="s">
        <v>22378</v>
      </c>
      <c r="P45" s="20"/>
      <c r="Q45" s="20"/>
      <c r="R45" s="20" t="s">
        <v>102</v>
      </c>
      <c r="S45" s="20" t="s">
        <v>14232</v>
      </c>
      <c r="T45" s="20" t="s">
        <v>22153</v>
      </c>
      <c r="U45" s="20" t="s">
        <v>22166</v>
      </c>
      <c r="V45" s="20"/>
      <c r="W45" s="20" t="s">
        <v>14276</v>
      </c>
      <c r="X45" s="20" t="s">
        <v>22167</v>
      </c>
      <c r="Y45" s="20" t="s">
        <v>17234</v>
      </c>
      <c r="Z45" s="20" t="s">
        <v>69</v>
      </c>
      <c r="AA45" s="20" t="s">
        <v>22168</v>
      </c>
      <c r="AB45" s="20"/>
      <c r="AC45" s="20"/>
      <c r="AD45" s="20"/>
      <c r="AE45" s="20" t="s">
        <v>22155</v>
      </c>
      <c r="AF45" s="20" t="s">
        <v>22379</v>
      </c>
      <c r="AG45" s="20" t="s">
        <v>105</v>
      </c>
      <c r="AH45" s="20" t="s">
        <v>22380</v>
      </c>
      <c r="AI45" s="20" t="s">
        <v>14730</v>
      </c>
      <c r="AJ45" s="20" t="s">
        <v>14696</v>
      </c>
    </row>
    <row r="46" spans="1:36" x14ac:dyDescent="0.2">
      <c r="A46" s="20" t="s">
        <v>777</v>
      </c>
      <c r="B46" s="20" t="s">
        <v>19231</v>
      </c>
      <c r="C46" s="20">
        <v>2026</v>
      </c>
      <c r="D46" s="20" t="s">
        <v>491</v>
      </c>
      <c r="E46" s="20" t="s">
        <v>779</v>
      </c>
      <c r="F46" s="20" t="s">
        <v>124</v>
      </c>
      <c r="G46" s="20" t="s">
        <v>125</v>
      </c>
      <c r="H46" s="20" t="s">
        <v>126</v>
      </c>
      <c r="I46" s="20" t="s">
        <v>22139</v>
      </c>
      <c r="J46" s="20"/>
      <c r="K46" s="20" t="s">
        <v>22159</v>
      </c>
      <c r="L46" s="20" t="s">
        <v>96</v>
      </c>
      <c r="M46" s="20" t="s">
        <v>22381</v>
      </c>
      <c r="N46" s="20" t="s">
        <v>22382</v>
      </c>
      <c r="O46" s="20" t="s">
        <v>22383</v>
      </c>
      <c r="P46" s="20" t="s">
        <v>22384</v>
      </c>
      <c r="Q46" s="20" t="s">
        <v>22385</v>
      </c>
      <c r="R46" s="20" t="s">
        <v>101</v>
      </c>
      <c r="S46" s="20"/>
      <c r="T46" s="20"/>
      <c r="U46" s="20" t="s">
        <v>22166</v>
      </c>
      <c r="V46" s="20"/>
      <c r="W46" s="20" t="s">
        <v>14238</v>
      </c>
      <c r="X46" s="20" t="s">
        <v>22240</v>
      </c>
      <c r="Y46" s="20" t="s">
        <v>14253</v>
      </c>
      <c r="Z46" s="20" t="s">
        <v>69</v>
      </c>
      <c r="AA46" s="20" t="s">
        <v>22168</v>
      </c>
      <c r="AB46" s="20"/>
      <c r="AC46" s="20" t="s">
        <v>15886</v>
      </c>
      <c r="AD46" s="20" t="s">
        <v>15822</v>
      </c>
      <c r="AE46" s="20" t="s">
        <v>22234</v>
      </c>
      <c r="AF46" s="20" t="s">
        <v>22386</v>
      </c>
      <c r="AG46" s="20" t="s">
        <v>106</v>
      </c>
      <c r="AH46" s="20" t="s">
        <v>22387</v>
      </c>
      <c r="AI46" s="20" t="s">
        <v>110</v>
      </c>
      <c r="AJ46" s="20" t="s">
        <v>14696</v>
      </c>
    </row>
    <row r="47" spans="1:36" x14ac:dyDescent="0.2">
      <c r="A47" s="20" t="s">
        <v>781</v>
      </c>
      <c r="B47" s="20" t="s">
        <v>17132</v>
      </c>
      <c r="C47" s="20">
        <v>2026</v>
      </c>
      <c r="D47" s="20" t="s">
        <v>783</v>
      </c>
      <c r="E47" s="20" t="s">
        <v>784</v>
      </c>
      <c r="F47" s="20" t="s">
        <v>116</v>
      </c>
      <c r="G47" s="20" t="s">
        <v>117</v>
      </c>
      <c r="H47" s="20" t="s">
        <v>118</v>
      </c>
      <c r="I47" s="20" t="s">
        <v>22149</v>
      </c>
      <c r="J47" s="20" t="s">
        <v>17136</v>
      </c>
      <c r="K47" s="20" t="s">
        <v>22150</v>
      </c>
      <c r="L47" s="20" t="s">
        <v>96</v>
      </c>
      <c r="M47" s="20" t="s">
        <v>22388</v>
      </c>
      <c r="N47" s="20" t="s">
        <v>22389</v>
      </c>
      <c r="O47" s="20" t="s">
        <v>17135</v>
      </c>
      <c r="P47" s="20" t="s">
        <v>22390</v>
      </c>
      <c r="Q47" s="20" t="s">
        <v>22391</v>
      </c>
      <c r="R47" s="20" t="s">
        <v>101</v>
      </c>
      <c r="S47" s="20"/>
      <c r="T47" s="20"/>
      <c r="U47" s="20" t="s">
        <v>22166</v>
      </c>
      <c r="V47" s="20"/>
      <c r="W47" s="20" t="s">
        <v>14788</v>
      </c>
      <c r="X47" s="20" t="s">
        <v>22191</v>
      </c>
      <c r="Y47" s="20" t="s">
        <v>14328</v>
      </c>
      <c r="Z47" s="20" t="s">
        <v>69</v>
      </c>
      <c r="AA47" s="20" t="s">
        <v>22154</v>
      </c>
      <c r="AB47" s="20" t="s">
        <v>14283</v>
      </c>
      <c r="AC47" s="20" t="s">
        <v>22392</v>
      </c>
      <c r="AD47" s="20" t="s">
        <v>15199</v>
      </c>
      <c r="AE47" s="20" t="s">
        <v>22155</v>
      </c>
      <c r="AF47" s="20" t="s">
        <v>22393</v>
      </c>
      <c r="AG47" s="20" t="s">
        <v>105</v>
      </c>
      <c r="AH47" s="20" t="s">
        <v>22394</v>
      </c>
      <c r="AI47" s="20" t="s">
        <v>14804</v>
      </c>
      <c r="AJ47" s="20" t="s">
        <v>14839</v>
      </c>
    </row>
    <row r="48" spans="1:36" x14ac:dyDescent="0.2">
      <c r="A48" s="20" t="s">
        <v>796</v>
      </c>
      <c r="B48" s="20" t="s">
        <v>19276</v>
      </c>
      <c r="C48" s="20">
        <v>2026</v>
      </c>
      <c r="D48" s="20" t="s">
        <v>456</v>
      </c>
      <c r="E48" s="20" t="s">
        <v>798</v>
      </c>
      <c r="F48" s="20" t="s">
        <v>116</v>
      </c>
      <c r="G48" s="20" t="s">
        <v>117</v>
      </c>
      <c r="H48" s="20" t="s">
        <v>118</v>
      </c>
      <c r="I48" s="20" t="s">
        <v>22149</v>
      </c>
      <c r="J48" s="20" t="s">
        <v>22395</v>
      </c>
      <c r="K48" s="20" t="s">
        <v>22172</v>
      </c>
      <c r="L48" s="20" t="s">
        <v>97</v>
      </c>
      <c r="M48" s="20" t="s">
        <v>22396</v>
      </c>
      <c r="N48" s="20" t="s">
        <v>22397</v>
      </c>
      <c r="O48" s="20" t="s">
        <v>22398</v>
      </c>
      <c r="P48" s="20"/>
      <c r="Q48" s="20"/>
      <c r="R48" s="20" t="s">
        <v>102</v>
      </c>
      <c r="S48" s="20" t="s">
        <v>14232</v>
      </c>
      <c r="T48" s="20" t="s">
        <v>22153</v>
      </c>
      <c r="U48" s="20" t="s">
        <v>22166</v>
      </c>
      <c r="V48" s="20"/>
      <c r="W48" s="20" t="s">
        <v>14283</v>
      </c>
      <c r="X48" s="20" t="s">
        <v>22240</v>
      </c>
      <c r="Y48" s="20" t="s">
        <v>14253</v>
      </c>
      <c r="Z48" s="20" t="s">
        <v>68</v>
      </c>
      <c r="AA48" s="20" t="s">
        <v>22168</v>
      </c>
      <c r="AB48" s="20" t="s">
        <v>14283</v>
      </c>
      <c r="AC48" s="20"/>
      <c r="AD48" s="20"/>
      <c r="AE48" s="20" t="s">
        <v>22155</v>
      </c>
      <c r="AF48" s="20" t="s">
        <v>22399</v>
      </c>
      <c r="AG48" s="20" t="s">
        <v>105</v>
      </c>
      <c r="AH48" s="20" t="s">
        <v>22400</v>
      </c>
      <c r="AI48" s="20" t="s">
        <v>14757</v>
      </c>
      <c r="AJ48" s="20" t="s">
        <v>14866</v>
      </c>
    </row>
    <row r="49" spans="1:36" x14ac:dyDescent="0.2">
      <c r="A49" s="20" t="s">
        <v>800</v>
      </c>
      <c r="B49" s="20" t="s">
        <v>14850</v>
      </c>
      <c r="C49" s="20">
        <v>2026</v>
      </c>
      <c r="D49" s="20" t="s">
        <v>640</v>
      </c>
      <c r="E49" s="20" t="s">
        <v>802</v>
      </c>
      <c r="F49" s="20" t="s">
        <v>192</v>
      </c>
      <c r="G49" s="20" t="s">
        <v>193</v>
      </c>
      <c r="H49" s="20" t="s">
        <v>153</v>
      </c>
      <c r="I49" s="20" t="s">
        <v>22149</v>
      </c>
      <c r="J49" s="20"/>
      <c r="K49" s="20" t="s">
        <v>22150</v>
      </c>
      <c r="L49" s="20" t="s">
        <v>96</v>
      </c>
      <c r="M49" s="20" t="s">
        <v>22401</v>
      </c>
      <c r="N49" s="20" t="s">
        <v>22402</v>
      </c>
      <c r="O49" s="20" t="s">
        <v>22403</v>
      </c>
      <c r="P49" s="20"/>
      <c r="Q49" s="20" t="s">
        <v>22404</v>
      </c>
      <c r="R49" s="20" t="s">
        <v>101</v>
      </c>
      <c r="S49" s="20"/>
      <c r="T49" s="20"/>
      <c r="U49" s="20" t="s">
        <v>22166</v>
      </c>
      <c r="V49" s="20"/>
      <c r="W49" s="20" t="s">
        <v>14238</v>
      </c>
      <c r="X49" s="20" t="s">
        <v>22240</v>
      </c>
      <c r="Y49" s="20" t="s">
        <v>14253</v>
      </c>
      <c r="Z49" s="20" t="s">
        <v>69</v>
      </c>
      <c r="AA49" s="20" t="s">
        <v>22168</v>
      </c>
      <c r="AB49" s="20" t="s">
        <v>14223</v>
      </c>
      <c r="AC49" s="20" t="s">
        <v>22405</v>
      </c>
      <c r="AD49" s="20" t="s">
        <v>15199</v>
      </c>
      <c r="AE49" s="20" t="s">
        <v>22155</v>
      </c>
      <c r="AF49" s="20" t="s">
        <v>22406</v>
      </c>
      <c r="AG49" s="20" t="s">
        <v>105</v>
      </c>
      <c r="AH49" s="20" t="s">
        <v>22407</v>
      </c>
      <c r="AI49" s="20" t="s">
        <v>14852</v>
      </c>
      <c r="AJ49" s="20" t="s">
        <v>14732</v>
      </c>
    </row>
    <row r="50" spans="1:36" x14ac:dyDescent="0.2">
      <c r="A50" s="20" t="s">
        <v>824</v>
      </c>
      <c r="B50" s="20" t="s">
        <v>17183</v>
      </c>
      <c r="C50" s="20">
        <v>2026</v>
      </c>
      <c r="D50" s="20" t="s">
        <v>17184</v>
      </c>
      <c r="E50" s="20" t="s">
        <v>827</v>
      </c>
      <c r="F50" s="20" t="s">
        <v>190</v>
      </c>
      <c r="G50" s="20" t="s">
        <v>191</v>
      </c>
      <c r="H50" s="20" t="s">
        <v>132</v>
      </c>
      <c r="I50" s="20" t="s">
        <v>22149</v>
      </c>
      <c r="J50" s="20"/>
      <c r="K50" s="20" t="s">
        <v>22140</v>
      </c>
      <c r="L50" s="20" t="s">
        <v>98</v>
      </c>
      <c r="M50" s="20" t="s">
        <v>22408</v>
      </c>
      <c r="N50" s="20" t="s">
        <v>22409</v>
      </c>
      <c r="O50" s="20" t="s">
        <v>22410</v>
      </c>
      <c r="P50" s="20" t="s">
        <v>22411</v>
      </c>
      <c r="Q50" s="20" t="s">
        <v>22412</v>
      </c>
      <c r="R50" s="20" t="s">
        <v>101</v>
      </c>
      <c r="S50" s="20"/>
      <c r="T50" s="20"/>
      <c r="U50" s="20" t="s">
        <v>22413</v>
      </c>
      <c r="V50" s="20" t="s">
        <v>14283</v>
      </c>
      <c r="W50" s="20" t="s">
        <v>14238</v>
      </c>
      <c r="X50" s="20"/>
      <c r="Y50" s="20"/>
      <c r="Z50" s="20" t="s">
        <v>69</v>
      </c>
      <c r="AA50" s="20" t="s">
        <v>14772</v>
      </c>
      <c r="AB50" s="20" t="s">
        <v>14283</v>
      </c>
      <c r="AC50" s="20" t="s">
        <v>22414</v>
      </c>
      <c r="AD50" s="20" t="s">
        <v>22233</v>
      </c>
      <c r="AE50" s="20" t="s">
        <v>22234</v>
      </c>
      <c r="AF50" s="20" t="s">
        <v>22415</v>
      </c>
      <c r="AG50" s="20" t="s">
        <v>105</v>
      </c>
      <c r="AH50" s="20" t="s">
        <v>22416</v>
      </c>
      <c r="AI50" s="20" t="s">
        <v>14897</v>
      </c>
      <c r="AJ50" s="20" t="s">
        <v>14839</v>
      </c>
    </row>
    <row r="51" spans="1:36" x14ac:dyDescent="0.2">
      <c r="A51" s="20" t="s">
        <v>829</v>
      </c>
      <c r="B51" s="20" t="s">
        <v>19321</v>
      </c>
      <c r="C51" s="20">
        <v>2026</v>
      </c>
      <c r="D51" s="20" t="s">
        <v>19322</v>
      </c>
      <c r="E51" s="20" t="s">
        <v>832</v>
      </c>
      <c r="F51" s="20" t="s">
        <v>116</v>
      </c>
      <c r="G51" s="20" t="s">
        <v>117</v>
      </c>
      <c r="H51" s="20" t="s">
        <v>118</v>
      </c>
      <c r="I51" s="20" t="s">
        <v>22171</v>
      </c>
      <c r="J51" s="20"/>
      <c r="K51" s="20" t="s">
        <v>22150</v>
      </c>
      <c r="L51" s="20" t="s">
        <v>96</v>
      </c>
      <c r="M51" s="20" t="s">
        <v>22417</v>
      </c>
      <c r="N51" s="20" t="s">
        <v>22418</v>
      </c>
      <c r="O51" s="20" t="s">
        <v>22419</v>
      </c>
      <c r="P51" s="20" t="s">
        <v>22420</v>
      </c>
      <c r="Q51" s="20" t="s">
        <v>22421</v>
      </c>
      <c r="R51" s="20" t="s">
        <v>101</v>
      </c>
      <c r="S51" s="20"/>
      <c r="T51" s="20"/>
      <c r="U51" s="20" t="s">
        <v>14735</v>
      </c>
      <c r="V51" s="20" t="s">
        <v>14283</v>
      </c>
      <c r="W51" s="20" t="s">
        <v>14283</v>
      </c>
      <c r="X51" s="20"/>
      <c r="Y51" s="20"/>
      <c r="Z51" s="20" t="s">
        <v>69</v>
      </c>
      <c r="AA51" s="20" t="s">
        <v>22168</v>
      </c>
      <c r="AB51" s="20" t="s">
        <v>22422</v>
      </c>
      <c r="AC51" s="20" t="s">
        <v>22423</v>
      </c>
      <c r="AD51" s="20" t="s">
        <v>16313</v>
      </c>
      <c r="AE51" s="20" t="s">
        <v>22234</v>
      </c>
      <c r="AF51" s="20" t="s">
        <v>22424</v>
      </c>
      <c r="AG51" s="20" t="s">
        <v>105</v>
      </c>
      <c r="AH51" s="20" t="s">
        <v>22425</v>
      </c>
      <c r="AI51" s="20" t="s">
        <v>110</v>
      </c>
      <c r="AJ51" s="20" t="s">
        <v>14696</v>
      </c>
    </row>
    <row r="52" spans="1:36" x14ac:dyDescent="0.2">
      <c r="A52" s="20" t="s">
        <v>834</v>
      </c>
      <c r="B52" s="20" t="s">
        <v>17212</v>
      </c>
      <c r="C52" s="20">
        <v>2026</v>
      </c>
      <c r="D52" s="20" t="s">
        <v>421</v>
      </c>
      <c r="E52" s="20" t="s">
        <v>836</v>
      </c>
      <c r="F52" s="20" t="s">
        <v>218</v>
      </c>
      <c r="G52" s="20" t="s">
        <v>219</v>
      </c>
      <c r="H52" s="20" t="s">
        <v>118</v>
      </c>
      <c r="I52" s="20" t="s">
        <v>22139</v>
      </c>
      <c r="J52" s="20" t="s">
        <v>22426</v>
      </c>
      <c r="K52" s="20" t="s">
        <v>22179</v>
      </c>
      <c r="L52" s="20" t="s">
        <v>97</v>
      </c>
      <c r="M52" s="20" t="s">
        <v>22427</v>
      </c>
      <c r="N52" s="20" t="s">
        <v>22428</v>
      </c>
      <c r="O52" s="20" t="s">
        <v>17214</v>
      </c>
      <c r="P52" s="20" t="s">
        <v>22429</v>
      </c>
      <c r="Q52" s="20" t="s">
        <v>22430</v>
      </c>
      <c r="R52" s="20" t="s">
        <v>102</v>
      </c>
      <c r="S52" s="20" t="s">
        <v>14271</v>
      </c>
      <c r="T52" s="20" t="s">
        <v>22239</v>
      </c>
      <c r="U52" s="20" t="s">
        <v>22144</v>
      </c>
      <c r="V52" s="20" t="s">
        <v>14283</v>
      </c>
      <c r="W52" s="20" t="s">
        <v>14238</v>
      </c>
      <c r="X52" s="20"/>
      <c r="Y52" s="20"/>
      <c r="Z52" s="20" t="s">
        <v>68</v>
      </c>
      <c r="AA52" s="20" t="s">
        <v>22168</v>
      </c>
      <c r="AB52" s="20" t="s">
        <v>14283</v>
      </c>
      <c r="AC52" s="20" t="s">
        <v>14283</v>
      </c>
      <c r="AD52" s="20" t="s">
        <v>15822</v>
      </c>
      <c r="AE52" s="20" t="s">
        <v>22146</v>
      </c>
      <c r="AF52" s="20" t="s">
        <v>22431</v>
      </c>
      <c r="AG52" s="20" t="s">
        <v>109</v>
      </c>
      <c r="AH52" s="20" t="s">
        <v>22432</v>
      </c>
      <c r="AI52" s="20" t="s">
        <v>14757</v>
      </c>
      <c r="AJ52" s="20" t="s">
        <v>14839</v>
      </c>
    </row>
    <row r="53" spans="1:36" x14ac:dyDescent="0.2">
      <c r="A53" s="20" t="s">
        <v>838</v>
      </c>
      <c r="B53" s="20" t="s">
        <v>17228</v>
      </c>
      <c r="C53" s="20">
        <v>2026</v>
      </c>
      <c r="D53" s="20" t="s">
        <v>17229</v>
      </c>
      <c r="E53" s="20" t="s">
        <v>840</v>
      </c>
      <c r="F53" s="20" t="s">
        <v>116</v>
      </c>
      <c r="G53" s="20" t="s">
        <v>117</v>
      </c>
      <c r="H53" s="20" t="s">
        <v>118</v>
      </c>
      <c r="I53" s="20" t="s">
        <v>22149</v>
      </c>
      <c r="J53" s="20" t="s">
        <v>17233</v>
      </c>
      <c r="K53" s="20" t="s">
        <v>99</v>
      </c>
      <c r="L53" s="20" t="s">
        <v>96</v>
      </c>
      <c r="M53" s="20" t="s">
        <v>22433</v>
      </c>
      <c r="N53" s="20" t="s">
        <v>22434</v>
      </c>
      <c r="O53" s="20" t="s">
        <v>22435</v>
      </c>
      <c r="P53" s="20" t="s">
        <v>22436</v>
      </c>
      <c r="Q53" s="20"/>
      <c r="R53" s="20" t="s">
        <v>102</v>
      </c>
      <c r="S53" s="20" t="s">
        <v>14232</v>
      </c>
      <c r="T53" s="20" t="s">
        <v>22239</v>
      </c>
      <c r="U53" s="20" t="s">
        <v>22166</v>
      </c>
      <c r="V53" s="20"/>
      <c r="W53" s="20" t="s">
        <v>14238</v>
      </c>
      <c r="X53" s="20" t="s">
        <v>22240</v>
      </c>
      <c r="Y53" s="20" t="s">
        <v>14253</v>
      </c>
      <c r="Z53" s="20" t="s">
        <v>68</v>
      </c>
      <c r="AA53" s="20" t="s">
        <v>22154</v>
      </c>
      <c r="AB53" s="20" t="s">
        <v>14283</v>
      </c>
      <c r="AC53" s="20" t="s">
        <v>22437</v>
      </c>
      <c r="AD53" s="20" t="s">
        <v>15199</v>
      </c>
      <c r="AE53" s="20" t="s">
        <v>22155</v>
      </c>
      <c r="AF53" s="20" t="s">
        <v>22438</v>
      </c>
      <c r="AG53" s="20" t="s">
        <v>105</v>
      </c>
      <c r="AH53" s="20" t="s">
        <v>22439</v>
      </c>
      <c r="AI53" s="20" t="s">
        <v>110</v>
      </c>
      <c r="AJ53" s="20" t="s">
        <v>14732</v>
      </c>
    </row>
    <row r="54" spans="1:36" x14ac:dyDescent="0.2">
      <c r="A54" s="20" t="s">
        <v>842</v>
      </c>
      <c r="B54" s="20" t="s">
        <v>16405</v>
      </c>
      <c r="C54" s="20">
        <v>2026</v>
      </c>
      <c r="D54" s="20" t="s">
        <v>421</v>
      </c>
      <c r="E54" s="20" t="s">
        <v>844</v>
      </c>
      <c r="F54" s="20" t="s">
        <v>116</v>
      </c>
      <c r="G54" s="20" t="s">
        <v>117</v>
      </c>
      <c r="H54" s="20" t="s">
        <v>118</v>
      </c>
      <c r="I54" s="20" t="s">
        <v>22149</v>
      </c>
      <c r="J54" s="20" t="s">
        <v>22440</v>
      </c>
      <c r="K54" s="20" t="s">
        <v>22172</v>
      </c>
      <c r="L54" s="20" t="s">
        <v>99</v>
      </c>
      <c r="M54" s="20" t="s">
        <v>22441</v>
      </c>
      <c r="N54" s="20" t="s">
        <v>22442</v>
      </c>
      <c r="O54" s="20" t="s">
        <v>22443</v>
      </c>
      <c r="P54" s="20" t="s">
        <v>22444</v>
      </c>
      <c r="Q54" s="20"/>
      <c r="R54" s="20" t="s">
        <v>102</v>
      </c>
      <c r="S54" s="20" t="s">
        <v>14232</v>
      </c>
      <c r="T54" s="20" t="s">
        <v>22239</v>
      </c>
      <c r="U54" s="20" t="s">
        <v>22166</v>
      </c>
      <c r="V54" s="20"/>
      <c r="W54" s="20" t="s">
        <v>14238</v>
      </c>
      <c r="X54" s="20" t="s">
        <v>22240</v>
      </c>
      <c r="Y54" s="20" t="s">
        <v>14253</v>
      </c>
      <c r="Z54" s="20" t="s">
        <v>69</v>
      </c>
      <c r="AA54" s="20" t="s">
        <v>22168</v>
      </c>
      <c r="AB54" s="20" t="s">
        <v>14283</v>
      </c>
      <c r="AC54" s="20" t="s">
        <v>22445</v>
      </c>
      <c r="AD54" s="20" t="s">
        <v>15199</v>
      </c>
      <c r="AE54" s="20" t="s">
        <v>22146</v>
      </c>
      <c r="AF54" s="20" t="s">
        <v>22446</v>
      </c>
      <c r="AG54" s="20" t="s">
        <v>105</v>
      </c>
      <c r="AH54" s="20" t="s">
        <v>22447</v>
      </c>
      <c r="AI54" s="20" t="s">
        <v>110</v>
      </c>
      <c r="AJ54" s="20" t="s">
        <v>14732</v>
      </c>
    </row>
    <row r="55" spans="1:36" x14ac:dyDescent="0.2">
      <c r="A55" s="20" t="s">
        <v>855</v>
      </c>
      <c r="B55" s="20" t="s">
        <v>17255</v>
      </c>
      <c r="C55" s="20">
        <v>2026</v>
      </c>
      <c r="D55" s="20" t="s">
        <v>486</v>
      </c>
      <c r="E55" s="20" t="s">
        <v>857</v>
      </c>
      <c r="F55" s="20" t="s">
        <v>154</v>
      </c>
      <c r="G55" s="20" t="s">
        <v>155</v>
      </c>
      <c r="H55" s="20" t="s">
        <v>153</v>
      </c>
      <c r="I55" s="20" t="s">
        <v>22139</v>
      </c>
      <c r="J55" s="20"/>
      <c r="K55" s="20" t="s">
        <v>22150</v>
      </c>
      <c r="L55" s="20" t="s">
        <v>96</v>
      </c>
      <c r="M55" s="20" t="s">
        <v>22448</v>
      </c>
      <c r="N55" s="20" t="s">
        <v>22449</v>
      </c>
      <c r="O55" s="20" t="s">
        <v>22450</v>
      </c>
      <c r="P55" s="20" t="s">
        <v>22451</v>
      </c>
      <c r="Q55" s="20" t="s">
        <v>22452</v>
      </c>
      <c r="R55" s="20" t="s">
        <v>101</v>
      </c>
      <c r="S55" s="20"/>
      <c r="T55" s="20"/>
      <c r="U55" s="20" t="s">
        <v>22166</v>
      </c>
      <c r="V55" s="20"/>
      <c r="W55" s="20" t="s">
        <v>14238</v>
      </c>
      <c r="X55" s="20" t="s">
        <v>22240</v>
      </c>
      <c r="Y55" s="20" t="s">
        <v>14253</v>
      </c>
      <c r="Z55" s="20" t="s">
        <v>69</v>
      </c>
      <c r="AA55" s="20" t="s">
        <v>22168</v>
      </c>
      <c r="AB55" s="20"/>
      <c r="AC55" s="20" t="s">
        <v>14238</v>
      </c>
      <c r="AD55" s="20" t="s">
        <v>14888</v>
      </c>
      <c r="AE55" s="20" t="s">
        <v>22234</v>
      </c>
      <c r="AF55" s="20" t="s">
        <v>22453</v>
      </c>
      <c r="AG55" s="20" t="s">
        <v>105</v>
      </c>
      <c r="AH55" s="20" t="s">
        <v>22454</v>
      </c>
      <c r="AI55" s="20" t="s">
        <v>14897</v>
      </c>
      <c r="AJ55" s="20" t="s">
        <v>14696</v>
      </c>
    </row>
    <row r="56" spans="1:36" x14ac:dyDescent="0.2">
      <c r="A56" s="20" t="s">
        <v>859</v>
      </c>
      <c r="B56" s="20" t="s">
        <v>16405</v>
      </c>
      <c r="C56" s="20">
        <v>2027</v>
      </c>
      <c r="D56" s="20" t="s">
        <v>862</v>
      </c>
      <c r="E56" s="20" t="s">
        <v>863</v>
      </c>
      <c r="F56" s="20" t="s">
        <v>119</v>
      </c>
      <c r="G56" s="20" t="s">
        <v>120</v>
      </c>
      <c r="H56" s="20" t="s">
        <v>121</v>
      </c>
      <c r="I56" s="20" t="s">
        <v>22139</v>
      </c>
      <c r="J56" s="20"/>
      <c r="K56" s="20" t="s">
        <v>22150</v>
      </c>
      <c r="L56" s="20" t="s">
        <v>96</v>
      </c>
      <c r="M56" s="20" t="s">
        <v>22455</v>
      </c>
      <c r="N56" s="20" t="s">
        <v>22456</v>
      </c>
      <c r="O56" s="20" t="s">
        <v>22457</v>
      </c>
      <c r="P56" s="20" t="s">
        <v>22458</v>
      </c>
      <c r="Q56" s="20"/>
      <c r="R56" s="20" t="s">
        <v>102</v>
      </c>
      <c r="S56" s="20" t="s">
        <v>14232</v>
      </c>
      <c r="T56" s="20" t="s">
        <v>22153</v>
      </c>
      <c r="U56" s="20" t="s">
        <v>22144</v>
      </c>
      <c r="V56" s="20" t="s">
        <v>14276</v>
      </c>
      <c r="W56" s="20" t="s">
        <v>14238</v>
      </c>
      <c r="X56" s="20"/>
      <c r="Y56" s="20"/>
      <c r="Z56" s="20" t="s">
        <v>69</v>
      </c>
      <c r="AA56" s="20" t="s">
        <v>14772</v>
      </c>
      <c r="AB56" s="20" t="s">
        <v>14257</v>
      </c>
      <c r="AC56" s="20" t="s">
        <v>22459</v>
      </c>
      <c r="AD56" s="20" t="s">
        <v>22233</v>
      </c>
      <c r="AE56" s="20" t="s">
        <v>22234</v>
      </c>
      <c r="AF56" s="20" t="s">
        <v>22460</v>
      </c>
      <c r="AG56" s="20" t="s">
        <v>105</v>
      </c>
      <c r="AH56" s="20" t="s">
        <v>22461</v>
      </c>
      <c r="AI56" s="20" t="s">
        <v>110</v>
      </c>
      <c r="AJ56" s="20" t="s">
        <v>14732</v>
      </c>
    </row>
    <row r="57" spans="1:36" x14ac:dyDescent="0.2">
      <c r="A57" s="20" t="s">
        <v>865</v>
      </c>
      <c r="B57" s="20" t="s">
        <v>17268</v>
      </c>
      <c r="C57" s="20">
        <v>2026</v>
      </c>
      <c r="D57" s="20" t="s">
        <v>867</v>
      </c>
      <c r="E57" s="20" t="s">
        <v>868</v>
      </c>
      <c r="F57" s="20" t="s">
        <v>119</v>
      </c>
      <c r="G57" s="20" t="s">
        <v>120</v>
      </c>
      <c r="H57" s="20" t="s">
        <v>121</v>
      </c>
      <c r="I57" s="20" t="s">
        <v>22139</v>
      </c>
      <c r="J57" s="20"/>
      <c r="K57" s="20" t="s">
        <v>22172</v>
      </c>
      <c r="L57" s="20" t="s">
        <v>96</v>
      </c>
      <c r="M57" s="20" t="s">
        <v>22462</v>
      </c>
      <c r="N57" s="20" t="s">
        <v>22463</v>
      </c>
      <c r="O57" s="20" t="s">
        <v>22464</v>
      </c>
      <c r="P57" s="20" t="s">
        <v>22465</v>
      </c>
      <c r="Q57" s="20" t="s">
        <v>22466</v>
      </c>
      <c r="R57" s="20" t="s">
        <v>102</v>
      </c>
      <c r="S57" s="20" t="s">
        <v>14232</v>
      </c>
      <c r="T57" s="20" t="s">
        <v>22153</v>
      </c>
      <c r="U57" s="20" t="s">
        <v>22166</v>
      </c>
      <c r="V57" s="20"/>
      <c r="W57" s="20" t="s">
        <v>14238</v>
      </c>
      <c r="X57" s="20" t="s">
        <v>22191</v>
      </c>
      <c r="Y57" s="20" t="s">
        <v>14328</v>
      </c>
      <c r="Z57" s="20" t="s">
        <v>68</v>
      </c>
      <c r="AA57" s="20" t="s">
        <v>22168</v>
      </c>
      <c r="AB57" s="20" t="s">
        <v>22467</v>
      </c>
      <c r="AC57" s="20" t="s">
        <v>14283</v>
      </c>
      <c r="AD57" s="20" t="s">
        <v>15822</v>
      </c>
      <c r="AE57" s="20" t="s">
        <v>22234</v>
      </c>
      <c r="AF57" s="20" t="s">
        <v>22468</v>
      </c>
      <c r="AG57" s="20" t="s">
        <v>107</v>
      </c>
      <c r="AH57" s="20" t="s">
        <v>22469</v>
      </c>
      <c r="AI57" s="20" t="s">
        <v>110</v>
      </c>
      <c r="AJ57" s="20" t="s">
        <v>14732</v>
      </c>
    </row>
    <row r="58" spans="1:36" x14ac:dyDescent="0.2">
      <c r="A58" s="20" t="s">
        <v>874</v>
      </c>
      <c r="B58" s="20" t="s">
        <v>19380</v>
      </c>
      <c r="C58" s="20">
        <v>2026</v>
      </c>
      <c r="D58" s="20" t="s">
        <v>598</v>
      </c>
      <c r="E58" s="20" t="s">
        <v>876</v>
      </c>
      <c r="F58" s="20" t="s">
        <v>130</v>
      </c>
      <c r="G58" s="20" t="s">
        <v>131</v>
      </c>
      <c r="H58" s="20" t="s">
        <v>132</v>
      </c>
      <c r="I58" s="20" t="s">
        <v>22149</v>
      </c>
      <c r="J58" s="20"/>
      <c r="K58" s="20" t="s">
        <v>22172</v>
      </c>
      <c r="L58" s="20" t="s">
        <v>96</v>
      </c>
      <c r="M58" s="20" t="s">
        <v>22470</v>
      </c>
      <c r="N58" s="20" t="s">
        <v>22471</v>
      </c>
      <c r="O58" s="20" t="s">
        <v>19383</v>
      </c>
      <c r="P58" s="20" t="s">
        <v>22472</v>
      </c>
      <c r="Q58" s="20" t="s">
        <v>22473</v>
      </c>
      <c r="R58" s="20" t="s">
        <v>102</v>
      </c>
      <c r="S58" s="20" t="s">
        <v>19757</v>
      </c>
      <c r="T58" s="20" t="s">
        <v>22239</v>
      </c>
      <c r="U58" s="20" t="s">
        <v>22166</v>
      </c>
      <c r="V58" s="20"/>
      <c r="W58" s="20" t="s">
        <v>14283</v>
      </c>
      <c r="X58" s="20" t="s">
        <v>22087</v>
      </c>
      <c r="Y58" s="20" t="s">
        <v>14328</v>
      </c>
      <c r="Z58" s="20" t="s">
        <v>68</v>
      </c>
      <c r="AA58" s="20" t="s">
        <v>22154</v>
      </c>
      <c r="AB58" s="20" t="s">
        <v>14283</v>
      </c>
      <c r="AC58" s="20" t="s">
        <v>22474</v>
      </c>
      <c r="AD58" s="20" t="s">
        <v>15199</v>
      </c>
      <c r="AE58" s="20" t="s">
        <v>22234</v>
      </c>
      <c r="AF58" s="20" t="s">
        <v>22475</v>
      </c>
      <c r="AG58" s="20" t="s">
        <v>105</v>
      </c>
      <c r="AH58" s="20" t="s">
        <v>22476</v>
      </c>
      <c r="AI58" s="20" t="s">
        <v>14757</v>
      </c>
      <c r="AJ58" s="20" t="s">
        <v>14732</v>
      </c>
    </row>
    <row r="59" spans="1:36" x14ac:dyDescent="0.2">
      <c r="A59" s="20" t="s">
        <v>884</v>
      </c>
      <c r="B59" s="20" t="s">
        <v>15191</v>
      </c>
      <c r="C59" s="20">
        <v>2026</v>
      </c>
      <c r="D59" s="20" t="s">
        <v>886</v>
      </c>
      <c r="E59" s="20" t="s">
        <v>887</v>
      </c>
      <c r="F59" s="20" t="s">
        <v>139</v>
      </c>
      <c r="G59" s="20" t="s">
        <v>140</v>
      </c>
      <c r="H59" s="20" t="s">
        <v>132</v>
      </c>
      <c r="I59" s="20" t="s">
        <v>22171</v>
      </c>
      <c r="J59" s="20" t="s">
        <v>14238</v>
      </c>
      <c r="K59" s="20" t="s">
        <v>22150</v>
      </c>
      <c r="L59" s="20" t="s">
        <v>96</v>
      </c>
      <c r="M59" s="20" t="s">
        <v>22477</v>
      </c>
      <c r="N59" s="20" t="s">
        <v>22478</v>
      </c>
      <c r="O59" s="20" t="s">
        <v>22479</v>
      </c>
      <c r="P59" s="20"/>
      <c r="Q59" s="20"/>
      <c r="R59" s="20" t="s">
        <v>102</v>
      </c>
      <c r="S59" s="20" t="s">
        <v>14232</v>
      </c>
      <c r="T59" s="20" t="s">
        <v>22153</v>
      </c>
      <c r="U59" s="20" t="s">
        <v>22144</v>
      </c>
      <c r="V59" s="20" t="s">
        <v>14283</v>
      </c>
      <c r="W59" s="20"/>
      <c r="X59" s="20"/>
      <c r="Y59" s="20"/>
      <c r="Z59" s="20" t="s">
        <v>68</v>
      </c>
      <c r="AA59" s="20" t="s">
        <v>22168</v>
      </c>
      <c r="AB59" s="20" t="s">
        <v>14229</v>
      </c>
      <c r="AC59" s="20"/>
      <c r="AD59" s="20"/>
      <c r="AE59" s="20" t="s">
        <v>22155</v>
      </c>
      <c r="AF59" s="20" t="s">
        <v>22480</v>
      </c>
      <c r="AG59" s="20" t="s">
        <v>105</v>
      </c>
      <c r="AH59" s="20" t="s">
        <v>22481</v>
      </c>
      <c r="AI59" s="20" t="s">
        <v>110</v>
      </c>
      <c r="AJ59" s="20" t="s">
        <v>14732</v>
      </c>
    </row>
    <row r="60" spans="1:36" x14ac:dyDescent="0.2">
      <c r="A60" s="20" t="s">
        <v>894</v>
      </c>
      <c r="B60" s="20" t="s">
        <v>15214</v>
      </c>
      <c r="C60" s="20">
        <v>2026</v>
      </c>
      <c r="D60" s="20" t="s">
        <v>640</v>
      </c>
      <c r="E60" s="20" t="s">
        <v>896</v>
      </c>
      <c r="F60" s="20" t="s">
        <v>216</v>
      </c>
      <c r="G60" s="20" t="s">
        <v>217</v>
      </c>
      <c r="H60" s="20" t="s">
        <v>118</v>
      </c>
      <c r="I60" s="20" t="s">
        <v>22149</v>
      </c>
      <c r="J60" s="20" t="s">
        <v>22482</v>
      </c>
      <c r="K60" s="20" t="s">
        <v>22179</v>
      </c>
      <c r="L60" s="20" t="s">
        <v>98</v>
      </c>
      <c r="M60" s="20" t="s">
        <v>22483</v>
      </c>
      <c r="N60" s="20" t="s">
        <v>22484</v>
      </c>
      <c r="O60" s="20" t="s">
        <v>15218</v>
      </c>
      <c r="P60" s="20" t="s">
        <v>14301</v>
      </c>
      <c r="Q60" s="20" t="s">
        <v>22145</v>
      </c>
      <c r="R60" s="20" t="s">
        <v>101</v>
      </c>
      <c r="S60" s="20"/>
      <c r="T60" s="20"/>
      <c r="U60" s="20" t="s">
        <v>22144</v>
      </c>
      <c r="V60" s="20" t="s">
        <v>14283</v>
      </c>
      <c r="W60" s="20"/>
      <c r="X60" s="20"/>
      <c r="Y60" s="20"/>
      <c r="Z60" s="20" t="s">
        <v>69</v>
      </c>
      <c r="AA60" s="20" t="s">
        <v>14772</v>
      </c>
      <c r="AB60" s="20" t="s">
        <v>14301</v>
      </c>
      <c r="AC60" s="20" t="s">
        <v>14238</v>
      </c>
      <c r="AD60" s="20" t="s">
        <v>22233</v>
      </c>
      <c r="AE60" s="20" t="s">
        <v>22155</v>
      </c>
      <c r="AF60" s="20" t="s">
        <v>22485</v>
      </c>
      <c r="AG60" s="20" t="s">
        <v>107</v>
      </c>
      <c r="AH60" s="20" t="s">
        <v>22486</v>
      </c>
      <c r="AI60" s="20" t="s">
        <v>15216</v>
      </c>
      <c r="AJ60" s="20" t="s">
        <v>14732</v>
      </c>
    </row>
    <row r="61" spans="1:36" x14ac:dyDescent="0.2">
      <c r="A61" s="20" t="s">
        <v>903</v>
      </c>
      <c r="B61" s="20" t="s">
        <v>15747</v>
      </c>
      <c r="C61" s="20">
        <v>2026</v>
      </c>
      <c r="D61" s="20" t="s">
        <v>19489</v>
      </c>
      <c r="E61" s="20" t="s">
        <v>906</v>
      </c>
      <c r="F61" s="20" t="s">
        <v>119</v>
      </c>
      <c r="G61" s="20" t="s">
        <v>120</v>
      </c>
      <c r="H61" s="20" t="s">
        <v>121</v>
      </c>
      <c r="I61" s="20" t="s">
        <v>22149</v>
      </c>
      <c r="J61" s="20"/>
      <c r="K61" s="20" t="s">
        <v>22179</v>
      </c>
      <c r="L61" s="20" t="s">
        <v>97</v>
      </c>
      <c r="M61" s="20" t="s">
        <v>22487</v>
      </c>
      <c r="N61" s="20" t="s">
        <v>22488</v>
      </c>
      <c r="O61" s="20" t="s">
        <v>19492</v>
      </c>
      <c r="P61" s="20" t="s">
        <v>22489</v>
      </c>
      <c r="Q61" s="20" t="s">
        <v>14229</v>
      </c>
      <c r="R61" s="20" t="s">
        <v>101</v>
      </c>
      <c r="S61" s="20"/>
      <c r="T61" s="20"/>
      <c r="U61" s="20" t="s">
        <v>22166</v>
      </c>
      <c r="V61" s="20"/>
      <c r="W61" s="20"/>
      <c r="X61" s="20" t="s">
        <v>22240</v>
      </c>
      <c r="Y61" s="20" t="s">
        <v>14253</v>
      </c>
      <c r="Z61" s="20" t="s">
        <v>69</v>
      </c>
      <c r="AA61" s="20" t="s">
        <v>22168</v>
      </c>
      <c r="AB61" s="20" t="s">
        <v>14283</v>
      </c>
      <c r="AC61" s="20" t="s">
        <v>14276</v>
      </c>
      <c r="AD61" s="20" t="s">
        <v>14888</v>
      </c>
      <c r="AE61" s="20" t="s">
        <v>22155</v>
      </c>
      <c r="AF61" s="20" t="s">
        <v>22490</v>
      </c>
      <c r="AG61" s="20" t="s">
        <v>105</v>
      </c>
      <c r="AH61" s="20" t="s">
        <v>22491</v>
      </c>
      <c r="AI61" s="20" t="s">
        <v>110</v>
      </c>
      <c r="AJ61" s="20" t="s">
        <v>14866</v>
      </c>
    </row>
    <row r="62" spans="1:36" x14ac:dyDescent="0.2">
      <c r="A62" s="20" t="s">
        <v>917</v>
      </c>
      <c r="B62" s="20" t="s">
        <v>15747</v>
      </c>
      <c r="C62" s="20">
        <v>2026</v>
      </c>
      <c r="D62" s="20" t="s">
        <v>607</v>
      </c>
      <c r="E62" s="20" t="s">
        <v>919</v>
      </c>
      <c r="F62" s="20" t="s">
        <v>116</v>
      </c>
      <c r="G62" s="20" t="s">
        <v>117</v>
      </c>
      <c r="H62" s="20" t="s">
        <v>118</v>
      </c>
      <c r="I62" s="20" t="s">
        <v>22149</v>
      </c>
      <c r="J62" s="20"/>
      <c r="K62" s="20" t="s">
        <v>22140</v>
      </c>
      <c r="L62" s="20" t="s">
        <v>96</v>
      </c>
      <c r="M62" s="20" t="s">
        <v>22492</v>
      </c>
      <c r="N62" s="20" t="s">
        <v>22493</v>
      </c>
      <c r="O62" s="20" t="s">
        <v>19505</v>
      </c>
      <c r="P62" s="20"/>
      <c r="Q62" s="20"/>
      <c r="R62" s="20" t="s">
        <v>102</v>
      </c>
      <c r="S62" s="20" t="s">
        <v>14232</v>
      </c>
      <c r="T62" s="20" t="s">
        <v>22239</v>
      </c>
      <c r="U62" s="20" t="s">
        <v>22166</v>
      </c>
      <c r="V62" s="20"/>
      <c r="W62" s="20"/>
      <c r="X62" s="20" t="s">
        <v>22191</v>
      </c>
      <c r="Y62" s="20" t="s">
        <v>14328</v>
      </c>
      <c r="Z62" s="20"/>
      <c r="AA62" s="20" t="s">
        <v>22154</v>
      </c>
      <c r="AB62" s="20"/>
      <c r="AC62" s="20"/>
      <c r="AD62" s="20"/>
      <c r="AE62" s="20" t="s">
        <v>22155</v>
      </c>
      <c r="AF62" s="20" t="s">
        <v>22494</v>
      </c>
      <c r="AG62" s="20" t="s">
        <v>105</v>
      </c>
      <c r="AH62" s="20" t="s">
        <v>22495</v>
      </c>
      <c r="AI62" s="20" t="s">
        <v>110</v>
      </c>
      <c r="AJ62" s="20" t="s">
        <v>14696</v>
      </c>
    </row>
    <row r="63" spans="1:36" x14ac:dyDescent="0.2">
      <c r="A63" s="20" t="s">
        <v>926</v>
      </c>
      <c r="B63" s="20" t="s">
        <v>19519</v>
      </c>
      <c r="C63" s="20">
        <v>2026</v>
      </c>
      <c r="D63" s="20" t="s">
        <v>557</v>
      </c>
      <c r="E63" s="20" t="s">
        <v>928</v>
      </c>
      <c r="F63" s="20" t="s">
        <v>200</v>
      </c>
      <c r="G63" s="20" t="s">
        <v>201</v>
      </c>
      <c r="H63" s="20" t="s">
        <v>118</v>
      </c>
      <c r="I63" s="20" t="s">
        <v>22256</v>
      </c>
      <c r="J63" s="20" t="s">
        <v>22496</v>
      </c>
      <c r="K63" s="20" t="s">
        <v>22159</v>
      </c>
      <c r="L63" s="20" t="s">
        <v>96</v>
      </c>
      <c r="M63" s="20" t="s">
        <v>22497</v>
      </c>
      <c r="N63" s="20" t="s">
        <v>22498</v>
      </c>
      <c r="O63" s="20" t="s">
        <v>22499</v>
      </c>
      <c r="P63" s="20" t="s">
        <v>14425</v>
      </c>
      <c r="Q63" s="20" t="s">
        <v>14223</v>
      </c>
      <c r="R63" s="20" t="s">
        <v>101</v>
      </c>
      <c r="S63" s="20"/>
      <c r="T63" s="20"/>
      <c r="U63" s="20" t="s">
        <v>22144</v>
      </c>
      <c r="V63" s="20"/>
      <c r="W63" s="20"/>
      <c r="X63" s="20"/>
      <c r="Y63" s="20"/>
      <c r="Z63" s="20" t="s">
        <v>69</v>
      </c>
      <c r="AA63" s="20" t="s">
        <v>22168</v>
      </c>
      <c r="AB63" s="20" t="s">
        <v>14283</v>
      </c>
      <c r="AC63" s="20"/>
      <c r="AD63" s="20"/>
      <c r="AE63" s="20" t="s">
        <v>22234</v>
      </c>
      <c r="AF63" s="20" t="s">
        <v>22500</v>
      </c>
      <c r="AG63" s="20" t="s">
        <v>105</v>
      </c>
      <c r="AH63" s="20" t="s">
        <v>22501</v>
      </c>
      <c r="AI63" s="20" t="s">
        <v>110</v>
      </c>
      <c r="AJ63" s="20" t="s">
        <v>14696</v>
      </c>
    </row>
    <row r="64" spans="1:36" x14ac:dyDescent="0.2">
      <c r="A64" s="20" t="s">
        <v>943</v>
      </c>
      <c r="B64" s="20" t="s">
        <v>17292</v>
      </c>
      <c r="C64" s="20">
        <v>2026</v>
      </c>
      <c r="D64" s="20" t="s">
        <v>17229</v>
      </c>
      <c r="E64" s="20" t="s">
        <v>945</v>
      </c>
      <c r="F64" s="20" t="s">
        <v>116</v>
      </c>
      <c r="G64" s="20" t="s">
        <v>117</v>
      </c>
      <c r="H64" s="20" t="s">
        <v>118</v>
      </c>
      <c r="I64" s="20" t="s">
        <v>22171</v>
      </c>
      <c r="J64" s="20"/>
      <c r="K64" s="20" t="s">
        <v>22172</v>
      </c>
      <c r="L64" s="20" t="s">
        <v>97</v>
      </c>
      <c r="M64" s="20" t="s">
        <v>22502</v>
      </c>
      <c r="N64" s="20" t="s">
        <v>22503</v>
      </c>
      <c r="O64" s="20" t="s">
        <v>22504</v>
      </c>
      <c r="P64" s="20"/>
      <c r="Q64" s="20"/>
      <c r="R64" s="20" t="s">
        <v>102</v>
      </c>
      <c r="S64" s="20" t="s">
        <v>22505</v>
      </c>
      <c r="T64" s="20" t="s">
        <v>22239</v>
      </c>
      <c r="U64" s="20" t="s">
        <v>22166</v>
      </c>
      <c r="V64" s="20"/>
      <c r="W64" s="20" t="s">
        <v>14283</v>
      </c>
      <c r="X64" s="20"/>
      <c r="Y64" s="20"/>
      <c r="Z64" s="20" t="s">
        <v>69</v>
      </c>
      <c r="AA64" s="20" t="s">
        <v>22168</v>
      </c>
      <c r="AB64" s="20"/>
      <c r="AC64" s="20" t="s">
        <v>22506</v>
      </c>
      <c r="AD64" s="20" t="s">
        <v>16313</v>
      </c>
      <c r="AE64" s="20" t="s">
        <v>22234</v>
      </c>
      <c r="AF64" s="20" t="s">
        <v>22507</v>
      </c>
      <c r="AG64" s="20" t="s">
        <v>105</v>
      </c>
      <c r="AH64" s="20" t="s">
        <v>22508</v>
      </c>
      <c r="AI64" s="20" t="s">
        <v>14694</v>
      </c>
      <c r="AJ64" s="20" t="s">
        <v>14732</v>
      </c>
    </row>
    <row r="65" spans="1:36" x14ac:dyDescent="0.2">
      <c r="A65" s="20" t="s">
        <v>947</v>
      </c>
      <c r="B65" s="20" t="s">
        <v>17312</v>
      </c>
      <c r="C65" s="20">
        <v>2026</v>
      </c>
      <c r="D65" s="20" t="s">
        <v>783</v>
      </c>
      <c r="E65" s="20" t="s">
        <v>949</v>
      </c>
      <c r="F65" s="20" t="s">
        <v>202</v>
      </c>
      <c r="G65" s="20" t="s">
        <v>203</v>
      </c>
      <c r="H65" s="20" t="s">
        <v>126</v>
      </c>
      <c r="I65" s="20" t="s">
        <v>22149</v>
      </c>
      <c r="J65" s="20" t="s">
        <v>15161</v>
      </c>
      <c r="K65" s="20" t="s">
        <v>22150</v>
      </c>
      <c r="L65" s="20" t="s">
        <v>96</v>
      </c>
      <c r="M65" s="20" t="s">
        <v>22509</v>
      </c>
      <c r="N65" s="20" t="s">
        <v>22510</v>
      </c>
      <c r="O65" s="20" t="s">
        <v>17314</v>
      </c>
      <c r="P65" s="20" t="s">
        <v>14244</v>
      </c>
      <c r="Q65" s="20" t="s">
        <v>14238</v>
      </c>
      <c r="R65" s="20" t="s">
        <v>101</v>
      </c>
      <c r="S65" s="20"/>
      <c r="T65" s="20"/>
      <c r="U65" s="20" t="s">
        <v>22166</v>
      </c>
      <c r="V65" s="20"/>
      <c r="W65" s="20"/>
      <c r="X65" s="20" t="s">
        <v>22191</v>
      </c>
      <c r="Y65" s="20" t="s">
        <v>14328</v>
      </c>
      <c r="Z65" s="20" t="s">
        <v>69</v>
      </c>
      <c r="AA65" s="20" t="s">
        <v>14772</v>
      </c>
      <c r="AB65" s="20"/>
      <c r="AC65" s="20"/>
      <c r="AD65" s="20"/>
      <c r="AE65" s="20" t="s">
        <v>22155</v>
      </c>
      <c r="AF65" s="20" t="s">
        <v>22511</v>
      </c>
      <c r="AG65" s="20" t="s">
        <v>105</v>
      </c>
      <c r="AH65" s="20" t="s">
        <v>22512</v>
      </c>
      <c r="AI65" s="20" t="s">
        <v>14897</v>
      </c>
      <c r="AJ65" s="20" t="s">
        <v>14732</v>
      </c>
    </row>
    <row r="66" spans="1:36" x14ac:dyDescent="0.2">
      <c r="A66" s="20" t="s">
        <v>956</v>
      </c>
      <c r="B66" s="20" t="s">
        <v>16011</v>
      </c>
      <c r="C66" s="20">
        <v>2026</v>
      </c>
      <c r="D66" s="20" t="s">
        <v>17055</v>
      </c>
      <c r="E66" s="20" t="s">
        <v>958</v>
      </c>
      <c r="F66" s="20" t="s">
        <v>116</v>
      </c>
      <c r="G66" s="20" t="s">
        <v>117</v>
      </c>
      <c r="H66" s="20" t="s">
        <v>118</v>
      </c>
      <c r="I66" s="20" t="s">
        <v>22149</v>
      </c>
      <c r="J66" s="20" t="s">
        <v>17329</v>
      </c>
      <c r="K66" s="20" t="s">
        <v>22172</v>
      </c>
      <c r="L66" s="20" t="s">
        <v>96</v>
      </c>
      <c r="M66" s="20" t="s">
        <v>22513</v>
      </c>
      <c r="N66" s="20" t="s">
        <v>22514</v>
      </c>
      <c r="O66" s="20" t="s">
        <v>17328</v>
      </c>
      <c r="P66" s="20" t="s">
        <v>22515</v>
      </c>
      <c r="Q66" s="20"/>
      <c r="R66" s="20" t="s">
        <v>102</v>
      </c>
      <c r="S66" s="20" t="s">
        <v>14232</v>
      </c>
      <c r="T66" s="20" t="s">
        <v>22239</v>
      </c>
      <c r="U66" s="20" t="s">
        <v>22166</v>
      </c>
      <c r="V66" s="20"/>
      <c r="W66" s="20"/>
      <c r="X66" s="20" t="s">
        <v>22240</v>
      </c>
      <c r="Y66" s="20" t="s">
        <v>14253</v>
      </c>
      <c r="Z66" s="20" t="s">
        <v>68</v>
      </c>
      <c r="AA66" s="20" t="s">
        <v>22168</v>
      </c>
      <c r="AB66" s="20" t="s">
        <v>14283</v>
      </c>
      <c r="AC66" s="20" t="s">
        <v>14276</v>
      </c>
      <c r="AD66" s="20" t="s">
        <v>14888</v>
      </c>
      <c r="AE66" s="20" t="s">
        <v>22234</v>
      </c>
      <c r="AF66" s="20" t="s">
        <v>22516</v>
      </c>
      <c r="AG66" s="20" t="s">
        <v>108</v>
      </c>
      <c r="AH66" s="20" t="s">
        <v>22517</v>
      </c>
      <c r="AI66" s="20" t="s">
        <v>110</v>
      </c>
      <c r="AJ66" s="20" t="s">
        <v>14696</v>
      </c>
    </row>
    <row r="67" spans="1:36" x14ac:dyDescent="0.2">
      <c r="A67" s="20" t="s">
        <v>960</v>
      </c>
      <c r="B67" s="20" t="s">
        <v>17439</v>
      </c>
      <c r="C67" s="20">
        <v>2026</v>
      </c>
      <c r="D67" s="20" t="s">
        <v>962</v>
      </c>
      <c r="E67" s="20" t="s">
        <v>963</v>
      </c>
      <c r="F67" s="20" t="s">
        <v>124</v>
      </c>
      <c r="G67" s="20" t="s">
        <v>125</v>
      </c>
      <c r="H67" s="20" t="s">
        <v>126</v>
      </c>
      <c r="I67" s="20" t="s">
        <v>22149</v>
      </c>
      <c r="J67" s="20"/>
      <c r="K67" s="20" t="s">
        <v>22140</v>
      </c>
      <c r="L67" s="20" t="s">
        <v>96</v>
      </c>
      <c r="M67" s="20" t="s">
        <v>22518</v>
      </c>
      <c r="N67" s="20" t="s">
        <v>22519</v>
      </c>
      <c r="O67" s="20" t="s">
        <v>19553</v>
      </c>
      <c r="P67" s="20" t="s">
        <v>22520</v>
      </c>
      <c r="Q67" s="20" t="s">
        <v>14303</v>
      </c>
      <c r="R67" s="20" t="s">
        <v>101</v>
      </c>
      <c r="S67" s="20"/>
      <c r="T67" s="20"/>
      <c r="U67" s="20" t="s">
        <v>22166</v>
      </c>
      <c r="V67" s="20"/>
      <c r="W67" s="20"/>
      <c r="X67" s="20" t="s">
        <v>22191</v>
      </c>
      <c r="Y67" s="20" t="s">
        <v>14328</v>
      </c>
      <c r="Z67" s="20" t="s">
        <v>69</v>
      </c>
      <c r="AA67" s="20" t="s">
        <v>14772</v>
      </c>
      <c r="AB67" s="20" t="s">
        <v>19562</v>
      </c>
      <c r="AC67" s="20" t="s">
        <v>14253</v>
      </c>
      <c r="AD67" s="20" t="s">
        <v>14888</v>
      </c>
      <c r="AE67" s="20" t="s">
        <v>22146</v>
      </c>
      <c r="AF67" s="20" t="s">
        <v>22521</v>
      </c>
      <c r="AG67" s="20" t="s">
        <v>107</v>
      </c>
      <c r="AH67" s="20" t="s">
        <v>22522</v>
      </c>
      <c r="AI67" s="20" t="s">
        <v>14694</v>
      </c>
      <c r="AJ67" s="20" t="s">
        <v>14866</v>
      </c>
    </row>
    <row r="68" spans="1:36" x14ac:dyDescent="0.2">
      <c r="A68" s="20" t="s">
        <v>969</v>
      </c>
      <c r="B68" s="20" t="s">
        <v>19616</v>
      </c>
      <c r="C68" s="20">
        <v>2026</v>
      </c>
      <c r="D68" s="20" t="s">
        <v>456</v>
      </c>
      <c r="E68" s="20" t="s">
        <v>971</v>
      </c>
      <c r="F68" s="20" t="s">
        <v>116</v>
      </c>
      <c r="G68" s="20" t="s">
        <v>117</v>
      </c>
      <c r="H68" s="20" t="s">
        <v>118</v>
      </c>
      <c r="I68" s="20" t="s">
        <v>22171</v>
      </c>
      <c r="J68" s="20" t="s">
        <v>15014</v>
      </c>
      <c r="K68" s="20" t="s">
        <v>22247</v>
      </c>
      <c r="L68" s="20" t="s">
        <v>96</v>
      </c>
      <c r="M68" s="20" t="s">
        <v>22523</v>
      </c>
      <c r="N68" s="20" t="s">
        <v>22524</v>
      </c>
      <c r="O68" s="20"/>
      <c r="P68" s="20"/>
      <c r="Q68" s="20" t="s">
        <v>14232</v>
      </c>
      <c r="R68" s="20" t="s">
        <v>102</v>
      </c>
      <c r="S68" s="20" t="s">
        <v>14232</v>
      </c>
      <c r="T68" s="20"/>
      <c r="U68" s="20" t="s">
        <v>22166</v>
      </c>
      <c r="V68" s="20"/>
      <c r="W68" s="20" t="s">
        <v>14276</v>
      </c>
      <c r="X68" s="20"/>
      <c r="Y68" s="20"/>
      <c r="Z68" s="20" t="s">
        <v>68</v>
      </c>
      <c r="AA68" s="20" t="s">
        <v>22154</v>
      </c>
      <c r="AB68" s="20" t="s">
        <v>14223</v>
      </c>
      <c r="AC68" s="20" t="s">
        <v>14223</v>
      </c>
      <c r="AD68" s="20" t="s">
        <v>15199</v>
      </c>
      <c r="AE68" s="20" t="s">
        <v>22155</v>
      </c>
      <c r="AF68" s="20" t="s">
        <v>22525</v>
      </c>
      <c r="AG68" s="20" t="s">
        <v>105</v>
      </c>
      <c r="AH68" s="20" t="s">
        <v>22526</v>
      </c>
      <c r="AI68" s="20" t="s">
        <v>14730</v>
      </c>
      <c r="AJ68" s="20" t="s">
        <v>14696</v>
      </c>
    </row>
    <row r="69" spans="1:36" x14ac:dyDescent="0.2">
      <c r="A69" s="20" t="s">
        <v>998</v>
      </c>
      <c r="B69" s="20" t="s">
        <v>14754</v>
      </c>
      <c r="C69" s="20">
        <v>2020</v>
      </c>
      <c r="D69" s="20" t="s">
        <v>15232</v>
      </c>
      <c r="E69" s="20" t="s">
        <v>15231</v>
      </c>
      <c r="F69" s="20"/>
      <c r="G69" s="20"/>
      <c r="H69" s="20" t="s">
        <v>126</v>
      </c>
      <c r="I69" s="20" t="s">
        <v>22158</v>
      </c>
      <c r="J69" s="20"/>
      <c r="K69" s="20" t="s">
        <v>22195</v>
      </c>
      <c r="L69" s="20" t="s">
        <v>97</v>
      </c>
      <c r="M69" s="20" t="s">
        <v>22527</v>
      </c>
      <c r="N69" s="20" t="s">
        <v>22528</v>
      </c>
      <c r="O69" s="20" t="s">
        <v>15235</v>
      </c>
      <c r="P69" s="20" t="s">
        <v>14421</v>
      </c>
      <c r="Q69" s="20"/>
      <c r="R69" s="20" t="s">
        <v>101</v>
      </c>
      <c r="S69" s="20"/>
      <c r="T69" s="20"/>
      <c r="U69" s="20" t="s">
        <v>22144</v>
      </c>
      <c r="V69" s="20" t="s">
        <v>14276</v>
      </c>
      <c r="W69" s="20"/>
      <c r="X69" s="20"/>
      <c r="Y69" s="20"/>
      <c r="Z69" s="20" t="s">
        <v>69</v>
      </c>
      <c r="AA69" s="20" t="s">
        <v>14772</v>
      </c>
      <c r="AB69" s="20" t="s">
        <v>14421</v>
      </c>
      <c r="AC69" s="20" t="s">
        <v>14421</v>
      </c>
      <c r="AD69" s="20" t="s">
        <v>15199</v>
      </c>
      <c r="AE69" s="20" t="s">
        <v>22234</v>
      </c>
      <c r="AF69" s="20" t="s">
        <v>22162</v>
      </c>
      <c r="AG69" s="20" t="s">
        <v>110</v>
      </c>
      <c r="AH69" s="20" t="s">
        <v>22529</v>
      </c>
      <c r="AI69" s="20" t="s">
        <v>110</v>
      </c>
      <c r="AJ69" s="20" t="s">
        <v>14696</v>
      </c>
    </row>
    <row r="70" spans="1:36" x14ac:dyDescent="0.2">
      <c r="A70" s="20" t="s">
        <v>1015</v>
      </c>
      <c r="B70" s="20" t="s">
        <v>19624</v>
      </c>
      <c r="C70" s="20">
        <v>2018</v>
      </c>
      <c r="D70" s="20" t="s">
        <v>1017</v>
      </c>
      <c r="E70" s="20" t="s">
        <v>1018</v>
      </c>
      <c r="F70" s="20" t="s">
        <v>22204</v>
      </c>
      <c r="G70" s="20" t="s">
        <v>297</v>
      </c>
      <c r="H70" s="20" t="s">
        <v>297</v>
      </c>
      <c r="I70" s="20" t="s">
        <v>22205</v>
      </c>
      <c r="J70" s="20"/>
      <c r="K70" s="20" t="s">
        <v>22206</v>
      </c>
      <c r="L70" s="20" t="s">
        <v>96</v>
      </c>
      <c r="M70" s="20" t="s">
        <v>22530</v>
      </c>
      <c r="N70" s="20" t="s">
        <v>22531</v>
      </c>
      <c r="O70" s="20" t="s">
        <v>22532</v>
      </c>
      <c r="P70" s="20"/>
      <c r="Q70" s="20"/>
      <c r="R70" s="20" t="s">
        <v>102</v>
      </c>
      <c r="S70" s="20" t="s">
        <v>14328</v>
      </c>
      <c r="T70" s="20" t="s">
        <v>22153</v>
      </c>
      <c r="U70" s="20" t="s">
        <v>14735</v>
      </c>
      <c r="V70" s="20" t="s">
        <v>14283</v>
      </c>
      <c r="W70" s="20" t="s">
        <v>14232</v>
      </c>
      <c r="X70" s="20"/>
      <c r="Y70" s="20"/>
      <c r="Z70" s="20" t="s">
        <v>69</v>
      </c>
      <c r="AA70" s="20" t="s">
        <v>22154</v>
      </c>
      <c r="AB70" s="20" t="s">
        <v>14283</v>
      </c>
      <c r="AC70" s="20" t="s">
        <v>14283</v>
      </c>
      <c r="AD70" s="20" t="s">
        <v>15199</v>
      </c>
      <c r="AE70" s="20" t="s">
        <v>22155</v>
      </c>
      <c r="AF70" s="20" t="s">
        <v>22533</v>
      </c>
      <c r="AG70" s="20" t="s">
        <v>105</v>
      </c>
      <c r="AH70" s="20" t="s">
        <v>22534</v>
      </c>
      <c r="AI70" s="20" t="s">
        <v>14694</v>
      </c>
      <c r="AJ70" s="20" t="s">
        <v>14696</v>
      </c>
    </row>
    <row r="71" spans="1:36" x14ac:dyDescent="0.2">
      <c r="A71" s="20" t="s">
        <v>1020</v>
      </c>
      <c r="B71" s="20" t="s">
        <v>19633</v>
      </c>
      <c r="C71" s="20">
        <v>2016</v>
      </c>
      <c r="D71" s="20" t="s">
        <v>1023</v>
      </c>
      <c r="E71" s="20" t="s">
        <v>1024</v>
      </c>
      <c r="F71" s="20" t="s">
        <v>141</v>
      </c>
      <c r="G71" s="20" t="s">
        <v>142</v>
      </c>
      <c r="H71" s="20" t="s">
        <v>126</v>
      </c>
      <c r="I71" s="20" t="s">
        <v>22256</v>
      </c>
      <c r="J71" s="20" t="s">
        <v>19637</v>
      </c>
      <c r="K71" s="20" t="s">
        <v>99</v>
      </c>
      <c r="L71" s="20" t="s">
        <v>96</v>
      </c>
      <c r="M71" s="20" t="s">
        <v>22535</v>
      </c>
      <c r="N71" s="20" t="s">
        <v>22536</v>
      </c>
      <c r="O71" s="20" t="s">
        <v>22537</v>
      </c>
      <c r="P71" s="20"/>
      <c r="Q71" s="20"/>
      <c r="R71" s="20" t="s">
        <v>102</v>
      </c>
      <c r="S71" s="20" t="s">
        <v>14232</v>
      </c>
      <c r="T71" s="20" t="s">
        <v>22239</v>
      </c>
      <c r="U71" s="20" t="s">
        <v>22166</v>
      </c>
      <c r="V71" s="20"/>
      <c r="W71" s="20"/>
      <c r="X71" s="20" t="s">
        <v>22191</v>
      </c>
      <c r="Y71" s="20" t="s">
        <v>14328</v>
      </c>
      <c r="Z71" s="20" t="s">
        <v>69</v>
      </c>
      <c r="AA71" s="20" t="s">
        <v>110</v>
      </c>
      <c r="AB71" s="20" t="s">
        <v>14276</v>
      </c>
      <c r="AC71" s="20" t="s">
        <v>14276</v>
      </c>
      <c r="AD71" s="20" t="s">
        <v>15199</v>
      </c>
      <c r="AE71" s="20" t="s">
        <v>22155</v>
      </c>
      <c r="AF71" s="20" t="s">
        <v>22538</v>
      </c>
      <c r="AG71" s="20" t="s">
        <v>105</v>
      </c>
      <c r="AH71" s="20" t="s">
        <v>22539</v>
      </c>
      <c r="AI71" s="20" t="s">
        <v>110</v>
      </c>
      <c r="AJ71" s="20" t="s">
        <v>14732</v>
      </c>
    </row>
    <row r="72" spans="1:36" x14ac:dyDescent="0.2">
      <c r="A72" s="20" t="s">
        <v>1057</v>
      </c>
      <c r="B72" s="20" t="s">
        <v>19648</v>
      </c>
      <c r="C72" s="20">
        <v>2020</v>
      </c>
      <c r="D72" s="20" t="s">
        <v>811</v>
      </c>
      <c r="E72" s="20" t="s">
        <v>1059</v>
      </c>
      <c r="F72" s="20" t="s">
        <v>119</v>
      </c>
      <c r="G72" s="20" t="s">
        <v>120</v>
      </c>
      <c r="H72" s="20" t="s">
        <v>121</v>
      </c>
      <c r="I72" s="20" t="s">
        <v>22139</v>
      </c>
      <c r="J72" s="20"/>
      <c r="K72" s="20" t="s">
        <v>22159</v>
      </c>
      <c r="L72" s="20" t="s">
        <v>96</v>
      </c>
      <c r="M72" s="20" t="s">
        <v>22540</v>
      </c>
      <c r="N72" s="20" t="s">
        <v>22541</v>
      </c>
      <c r="O72" s="20" t="s">
        <v>22542</v>
      </c>
      <c r="P72" s="20" t="s">
        <v>22543</v>
      </c>
      <c r="Q72" s="20" t="s">
        <v>14257</v>
      </c>
      <c r="R72" s="20" t="s">
        <v>101</v>
      </c>
      <c r="S72" s="20"/>
      <c r="T72" s="20"/>
      <c r="U72" s="20" t="s">
        <v>22144</v>
      </c>
      <c r="V72" s="20" t="s">
        <v>14276</v>
      </c>
      <c r="W72" s="20"/>
      <c r="X72" s="20"/>
      <c r="Y72" s="20"/>
      <c r="Z72" s="20" t="s">
        <v>69</v>
      </c>
      <c r="AA72" s="20" t="s">
        <v>110</v>
      </c>
      <c r="AB72" s="20" t="s">
        <v>14276</v>
      </c>
      <c r="AC72" s="20" t="s">
        <v>21490</v>
      </c>
      <c r="AD72" s="20" t="s">
        <v>14888</v>
      </c>
      <c r="AE72" s="20" t="s">
        <v>22234</v>
      </c>
      <c r="AF72" s="20" t="s">
        <v>22544</v>
      </c>
      <c r="AG72" s="20" t="s">
        <v>105</v>
      </c>
      <c r="AH72" s="20" t="s">
        <v>22545</v>
      </c>
      <c r="AI72" s="20" t="s">
        <v>110</v>
      </c>
      <c r="AJ72" s="20" t="s">
        <v>14696</v>
      </c>
    </row>
    <row r="73" spans="1:36" x14ac:dyDescent="0.2">
      <c r="A73" s="20" t="s">
        <v>1087</v>
      </c>
      <c r="B73" s="20" t="s">
        <v>19659</v>
      </c>
      <c r="C73" s="20">
        <v>2022</v>
      </c>
      <c r="D73" s="20" t="s">
        <v>1037</v>
      </c>
      <c r="E73" s="20" t="s">
        <v>1089</v>
      </c>
      <c r="F73" s="20" t="s">
        <v>124</v>
      </c>
      <c r="G73" s="20" t="s">
        <v>125</v>
      </c>
      <c r="H73" s="20" t="s">
        <v>126</v>
      </c>
      <c r="I73" s="20" t="s">
        <v>22139</v>
      </c>
      <c r="J73" s="20"/>
      <c r="K73" s="20" t="s">
        <v>22150</v>
      </c>
      <c r="L73" s="20" t="s">
        <v>96</v>
      </c>
      <c r="M73" s="20" t="s">
        <v>22546</v>
      </c>
      <c r="N73" s="20" t="s">
        <v>22547</v>
      </c>
      <c r="O73" s="20" t="s">
        <v>19662</v>
      </c>
      <c r="P73" s="20" t="s">
        <v>15275</v>
      </c>
      <c r="Q73" s="20" t="s">
        <v>14223</v>
      </c>
      <c r="R73" s="20" t="s">
        <v>101</v>
      </c>
      <c r="S73" s="20"/>
      <c r="T73" s="20"/>
      <c r="U73" s="20" t="s">
        <v>14735</v>
      </c>
      <c r="V73" s="20" t="s">
        <v>14283</v>
      </c>
      <c r="W73" s="20" t="s">
        <v>14276</v>
      </c>
      <c r="X73" s="20"/>
      <c r="Y73" s="20"/>
      <c r="Z73" s="20" t="s">
        <v>69</v>
      </c>
      <c r="AA73" s="20" t="s">
        <v>14772</v>
      </c>
      <c r="AB73" s="20" t="s">
        <v>14229</v>
      </c>
      <c r="AC73" s="20" t="s">
        <v>14238</v>
      </c>
      <c r="AD73" s="20" t="s">
        <v>22233</v>
      </c>
      <c r="AE73" s="20" t="s">
        <v>22155</v>
      </c>
      <c r="AF73" s="20" t="s">
        <v>22548</v>
      </c>
      <c r="AG73" s="20" t="s">
        <v>107</v>
      </c>
      <c r="AH73" s="20" t="s">
        <v>22549</v>
      </c>
      <c r="AI73" s="20" t="s">
        <v>14694</v>
      </c>
      <c r="AJ73" s="20" t="s">
        <v>14732</v>
      </c>
    </row>
    <row r="74" spans="1:36" x14ac:dyDescent="0.2">
      <c r="A74" s="20" t="s">
        <v>1096</v>
      </c>
      <c r="B74" s="20" t="s">
        <v>15242</v>
      </c>
      <c r="C74" s="20">
        <v>2019</v>
      </c>
      <c r="D74" s="20" t="s">
        <v>640</v>
      </c>
      <c r="E74" s="20" t="s">
        <v>1098</v>
      </c>
      <c r="F74" s="20" t="s">
        <v>22550</v>
      </c>
      <c r="G74" s="20" t="s">
        <v>22550</v>
      </c>
      <c r="H74" s="20" t="s">
        <v>298</v>
      </c>
      <c r="I74" s="20" t="s">
        <v>22158</v>
      </c>
      <c r="J74" s="20"/>
      <c r="K74" s="20" t="s">
        <v>22179</v>
      </c>
      <c r="L74" s="20" t="s">
        <v>96</v>
      </c>
      <c r="M74" s="20" t="s">
        <v>22551</v>
      </c>
      <c r="N74" s="20" t="s">
        <v>22552</v>
      </c>
      <c r="O74" s="20" t="s">
        <v>22553</v>
      </c>
      <c r="P74" s="20"/>
      <c r="Q74" s="20"/>
      <c r="R74" s="20" t="s">
        <v>101</v>
      </c>
      <c r="S74" s="20"/>
      <c r="T74" s="20"/>
      <c r="U74" s="20" t="s">
        <v>14715</v>
      </c>
      <c r="V74" s="20"/>
      <c r="W74" s="20"/>
      <c r="X74" s="20"/>
      <c r="Y74" s="20"/>
      <c r="Z74" s="20" t="s">
        <v>69</v>
      </c>
      <c r="AA74" s="20" t="s">
        <v>22198</v>
      </c>
      <c r="AB74" s="20"/>
      <c r="AC74" s="20" t="s">
        <v>22554</v>
      </c>
      <c r="AD74" s="20" t="s">
        <v>14888</v>
      </c>
      <c r="AE74" s="20" t="s">
        <v>22146</v>
      </c>
      <c r="AF74" s="20" t="s">
        <v>22555</v>
      </c>
      <c r="AG74" s="20" t="s">
        <v>110</v>
      </c>
      <c r="AH74" s="20" t="s">
        <v>22556</v>
      </c>
      <c r="AI74" s="20" t="s">
        <v>15216</v>
      </c>
      <c r="AJ74" s="20" t="s">
        <v>14696</v>
      </c>
    </row>
    <row r="75" spans="1:36" x14ac:dyDescent="0.2">
      <c r="A75" s="20" t="s">
        <v>1121</v>
      </c>
      <c r="B75" s="20" t="s">
        <v>19683</v>
      </c>
      <c r="C75" s="20">
        <v>2023</v>
      </c>
      <c r="D75" s="20" t="s">
        <v>1123</v>
      </c>
      <c r="E75" s="20" t="s">
        <v>1124</v>
      </c>
      <c r="F75" s="20" t="s">
        <v>22557</v>
      </c>
      <c r="G75" s="20" t="s">
        <v>22558</v>
      </c>
      <c r="H75" s="20" t="s">
        <v>298</v>
      </c>
      <c r="I75" s="20" t="s">
        <v>22149</v>
      </c>
      <c r="J75" s="20"/>
      <c r="K75" s="20" t="s">
        <v>22247</v>
      </c>
      <c r="L75" s="20" t="s">
        <v>96</v>
      </c>
      <c r="M75" s="20" t="s">
        <v>22559</v>
      </c>
      <c r="N75" s="20" t="s">
        <v>22560</v>
      </c>
      <c r="O75" s="20"/>
      <c r="P75" s="20"/>
      <c r="Q75" s="20"/>
      <c r="R75" s="20" t="s">
        <v>102</v>
      </c>
      <c r="S75" s="20" t="s">
        <v>14232</v>
      </c>
      <c r="T75" s="20" t="s">
        <v>22153</v>
      </c>
      <c r="U75" s="20" t="s">
        <v>22144</v>
      </c>
      <c r="V75" s="20" t="s">
        <v>14283</v>
      </c>
      <c r="W75" s="20"/>
      <c r="X75" s="20"/>
      <c r="Y75" s="20"/>
      <c r="Z75" s="20" t="s">
        <v>69</v>
      </c>
      <c r="AA75" s="20" t="s">
        <v>22168</v>
      </c>
      <c r="AB75" s="20" t="s">
        <v>14283</v>
      </c>
      <c r="AC75" s="20" t="s">
        <v>22167</v>
      </c>
      <c r="AD75" s="20" t="s">
        <v>14888</v>
      </c>
      <c r="AE75" s="20" t="s">
        <v>22234</v>
      </c>
      <c r="AF75" s="20" t="s">
        <v>22561</v>
      </c>
      <c r="AG75" s="20" t="s">
        <v>105</v>
      </c>
      <c r="AH75" s="20" t="s">
        <v>22562</v>
      </c>
      <c r="AI75" s="20" t="s">
        <v>14730</v>
      </c>
      <c r="AJ75" s="20" t="s">
        <v>14696</v>
      </c>
    </row>
    <row r="76" spans="1:36" x14ac:dyDescent="0.2">
      <c r="A76" s="20" t="s">
        <v>1126</v>
      </c>
      <c r="B76" s="20" t="s">
        <v>19321</v>
      </c>
      <c r="C76" s="20">
        <v>2021</v>
      </c>
      <c r="D76" s="20" t="s">
        <v>456</v>
      </c>
      <c r="E76" s="20" t="s">
        <v>1128</v>
      </c>
      <c r="F76" s="20" t="s">
        <v>116</v>
      </c>
      <c r="G76" s="20" t="s">
        <v>117</v>
      </c>
      <c r="H76" s="20" t="s">
        <v>118</v>
      </c>
      <c r="I76" s="20" t="s">
        <v>22139</v>
      </c>
      <c r="J76" s="20" t="s">
        <v>19709</v>
      </c>
      <c r="K76" s="20" t="s">
        <v>22150</v>
      </c>
      <c r="L76" s="20" t="s">
        <v>96</v>
      </c>
      <c r="M76" s="20" t="s">
        <v>22563</v>
      </c>
      <c r="N76" s="20" t="s">
        <v>22564</v>
      </c>
      <c r="O76" s="20" t="s">
        <v>19708</v>
      </c>
      <c r="P76" s="20" t="s">
        <v>19708</v>
      </c>
      <c r="Q76" s="20" t="s">
        <v>14278</v>
      </c>
      <c r="R76" s="20" t="s">
        <v>101</v>
      </c>
      <c r="S76" s="20"/>
      <c r="T76" s="20"/>
      <c r="U76" s="20" t="s">
        <v>22144</v>
      </c>
      <c r="V76" s="20"/>
      <c r="W76" s="20"/>
      <c r="X76" s="20"/>
      <c r="Y76" s="20"/>
      <c r="Z76" s="20" t="s">
        <v>69</v>
      </c>
      <c r="AA76" s="20" t="s">
        <v>14772</v>
      </c>
      <c r="AB76" s="20" t="s">
        <v>14276</v>
      </c>
      <c r="AC76" s="20"/>
      <c r="AD76" s="20"/>
      <c r="AE76" s="20" t="s">
        <v>22155</v>
      </c>
      <c r="AF76" s="20" t="s">
        <v>22565</v>
      </c>
      <c r="AG76" s="20" t="s">
        <v>105</v>
      </c>
      <c r="AH76" s="20" t="s">
        <v>22566</v>
      </c>
      <c r="AI76" s="20" t="s">
        <v>14694</v>
      </c>
      <c r="AJ76" s="20" t="s">
        <v>14732</v>
      </c>
    </row>
    <row r="77" spans="1:36" x14ac:dyDescent="0.2">
      <c r="A77" s="20" t="s">
        <v>1130</v>
      </c>
      <c r="B77" s="20" t="s">
        <v>17397</v>
      </c>
      <c r="C77" s="20">
        <v>2022</v>
      </c>
      <c r="D77" s="20" t="s">
        <v>421</v>
      </c>
      <c r="E77" s="20" t="s">
        <v>1132</v>
      </c>
      <c r="F77" s="20" t="s">
        <v>124</v>
      </c>
      <c r="G77" s="20" t="s">
        <v>125</v>
      </c>
      <c r="H77" s="20" t="s">
        <v>126</v>
      </c>
      <c r="I77" s="20" t="s">
        <v>22139</v>
      </c>
      <c r="J77" s="20"/>
      <c r="K77" s="20" t="s">
        <v>22140</v>
      </c>
      <c r="L77" s="20" t="s">
        <v>97</v>
      </c>
      <c r="M77" s="20" t="s">
        <v>22567</v>
      </c>
      <c r="N77" s="20" t="s">
        <v>22568</v>
      </c>
      <c r="O77" s="20" t="s">
        <v>22569</v>
      </c>
      <c r="P77" s="20" t="s">
        <v>14303</v>
      </c>
      <c r="Q77" s="20" t="s">
        <v>14238</v>
      </c>
      <c r="R77" s="20" t="s">
        <v>102</v>
      </c>
      <c r="S77" s="20" t="s">
        <v>14629</v>
      </c>
      <c r="T77" s="20" t="s">
        <v>22239</v>
      </c>
      <c r="U77" s="20" t="s">
        <v>22166</v>
      </c>
      <c r="V77" s="20"/>
      <c r="W77" s="20"/>
      <c r="X77" s="20" t="s">
        <v>22087</v>
      </c>
      <c r="Y77" s="20" t="s">
        <v>14410</v>
      </c>
      <c r="Z77" s="20" t="s">
        <v>68</v>
      </c>
      <c r="AA77" s="20" t="s">
        <v>14772</v>
      </c>
      <c r="AB77" s="20" t="s">
        <v>14303</v>
      </c>
      <c r="AC77" s="20" t="s">
        <v>22570</v>
      </c>
      <c r="AD77" s="20" t="s">
        <v>14888</v>
      </c>
      <c r="AE77" s="20" t="s">
        <v>22155</v>
      </c>
      <c r="AF77" s="20" t="s">
        <v>22571</v>
      </c>
      <c r="AG77" s="20" t="s">
        <v>108</v>
      </c>
      <c r="AH77" s="20" t="s">
        <v>22572</v>
      </c>
      <c r="AI77" s="20" t="s">
        <v>14757</v>
      </c>
      <c r="AJ77" s="20" t="s">
        <v>14732</v>
      </c>
    </row>
    <row r="78" spans="1:36" x14ac:dyDescent="0.2">
      <c r="A78" s="20" t="s">
        <v>1173</v>
      </c>
      <c r="B78" s="20" t="s">
        <v>15576</v>
      </c>
      <c r="C78" s="20">
        <v>2023</v>
      </c>
      <c r="D78" s="20" t="s">
        <v>1037</v>
      </c>
      <c r="E78" s="20" t="s">
        <v>1175</v>
      </c>
      <c r="F78" s="20" t="s">
        <v>22204</v>
      </c>
      <c r="G78" s="20" t="s">
        <v>297</v>
      </c>
      <c r="H78" s="20" t="s">
        <v>297</v>
      </c>
      <c r="I78" s="20" t="s">
        <v>22205</v>
      </c>
      <c r="J78" s="20"/>
      <c r="K78" s="20" t="s">
        <v>22206</v>
      </c>
      <c r="L78" s="20" t="s">
        <v>96</v>
      </c>
      <c r="M78" s="20" t="s">
        <v>22573</v>
      </c>
      <c r="N78" s="20" t="s">
        <v>22574</v>
      </c>
      <c r="O78" s="20"/>
      <c r="P78" s="20"/>
      <c r="Q78" s="20" t="s">
        <v>22575</v>
      </c>
      <c r="R78" s="20" t="s">
        <v>101</v>
      </c>
      <c r="S78" s="20"/>
      <c r="T78" s="20"/>
      <c r="U78" s="20" t="s">
        <v>22144</v>
      </c>
      <c r="V78" s="20" t="s">
        <v>14283</v>
      </c>
      <c r="W78" s="20"/>
      <c r="X78" s="20"/>
      <c r="Y78" s="20"/>
      <c r="Z78" s="20" t="s">
        <v>68</v>
      </c>
      <c r="AA78" s="20" t="s">
        <v>22168</v>
      </c>
      <c r="AB78" s="20" t="s">
        <v>14283</v>
      </c>
      <c r="AC78" s="20" t="s">
        <v>14328</v>
      </c>
      <c r="AD78" s="20" t="s">
        <v>15822</v>
      </c>
      <c r="AE78" s="20" t="s">
        <v>22155</v>
      </c>
      <c r="AF78" s="20" t="s">
        <v>22576</v>
      </c>
      <c r="AG78" s="20" t="s">
        <v>106</v>
      </c>
      <c r="AH78" s="20" t="s">
        <v>22577</v>
      </c>
      <c r="AI78" s="20" t="s">
        <v>110</v>
      </c>
      <c r="AJ78" s="20" t="s">
        <v>14696</v>
      </c>
    </row>
    <row r="79" spans="1:36" x14ac:dyDescent="0.2">
      <c r="A79" s="20" t="s">
        <v>1182</v>
      </c>
      <c r="B79" s="20" t="s">
        <v>19738</v>
      </c>
      <c r="C79" s="20">
        <v>2023</v>
      </c>
      <c r="D79" s="20" t="s">
        <v>1037</v>
      </c>
      <c r="E79" s="20" t="s">
        <v>1184</v>
      </c>
      <c r="F79" s="20" t="s">
        <v>22550</v>
      </c>
      <c r="G79" s="20" t="s">
        <v>22550</v>
      </c>
      <c r="H79" s="20" t="s">
        <v>298</v>
      </c>
      <c r="I79" s="20" t="s">
        <v>22158</v>
      </c>
      <c r="J79" s="20"/>
      <c r="K79" s="20" t="s">
        <v>22159</v>
      </c>
      <c r="L79" s="20" t="s">
        <v>96</v>
      </c>
      <c r="M79" s="20" t="s">
        <v>22578</v>
      </c>
      <c r="N79" s="20" t="s">
        <v>22579</v>
      </c>
      <c r="O79" s="20" t="s">
        <v>19741</v>
      </c>
      <c r="P79" s="20"/>
      <c r="Q79" s="20" t="s">
        <v>14238</v>
      </c>
      <c r="R79" s="20" t="s">
        <v>101</v>
      </c>
      <c r="S79" s="20"/>
      <c r="T79" s="20"/>
      <c r="U79" s="20" t="s">
        <v>22144</v>
      </c>
      <c r="V79" s="20" t="s">
        <v>14276</v>
      </c>
      <c r="W79" s="20"/>
      <c r="X79" s="20"/>
      <c r="Y79" s="20"/>
      <c r="Z79" s="20"/>
      <c r="AA79" s="20" t="s">
        <v>14772</v>
      </c>
      <c r="AB79" s="20" t="s">
        <v>14276</v>
      </c>
      <c r="AC79" s="20"/>
      <c r="AD79" s="20"/>
      <c r="AE79" s="20"/>
      <c r="AF79" s="20" t="s">
        <v>22580</v>
      </c>
      <c r="AG79" s="20" t="s">
        <v>105</v>
      </c>
      <c r="AH79" s="20" t="s">
        <v>22581</v>
      </c>
      <c r="AI79" s="20" t="s">
        <v>110</v>
      </c>
      <c r="AJ79" s="20" t="s">
        <v>14696</v>
      </c>
    </row>
    <row r="80" spans="1:36" x14ac:dyDescent="0.2">
      <c r="A80" s="20" t="s">
        <v>1231</v>
      </c>
      <c r="B80" s="20" t="s">
        <v>15576</v>
      </c>
      <c r="C80" s="20">
        <v>2021</v>
      </c>
      <c r="D80" s="20" t="s">
        <v>475</v>
      </c>
      <c r="E80" s="20" t="s">
        <v>1233</v>
      </c>
      <c r="F80" s="20" t="s">
        <v>116</v>
      </c>
      <c r="G80" s="20" t="s">
        <v>117</v>
      </c>
      <c r="H80" s="20" t="s">
        <v>118</v>
      </c>
      <c r="I80" s="20" t="s">
        <v>22139</v>
      </c>
      <c r="J80" s="20"/>
      <c r="K80" s="20" t="s">
        <v>22159</v>
      </c>
      <c r="L80" s="20" t="s">
        <v>96</v>
      </c>
      <c r="M80" s="20" t="s">
        <v>22582</v>
      </c>
      <c r="N80" s="20" t="s">
        <v>22583</v>
      </c>
      <c r="O80" s="20"/>
      <c r="P80" s="20" t="s">
        <v>14449</v>
      </c>
      <c r="Q80" s="20" t="s">
        <v>14278</v>
      </c>
      <c r="R80" s="20" t="s">
        <v>101</v>
      </c>
      <c r="S80" s="20"/>
      <c r="T80" s="20"/>
      <c r="U80" s="20" t="s">
        <v>22144</v>
      </c>
      <c r="V80" s="20" t="s">
        <v>14449</v>
      </c>
      <c r="W80" s="20"/>
      <c r="X80" s="20"/>
      <c r="Y80" s="20"/>
      <c r="Z80" s="20"/>
      <c r="AA80" s="20" t="s">
        <v>14772</v>
      </c>
      <c r="AB80" s="20" t="s">
        <v>14449</v>
      </c>
      <c r="AC80" s="20"/>
      <c r="AD80" s="20"/>
      <c r="AE80" s="20"/>
      <c r="AF80" s="20" t="s">
        <v>22584</v>
      </c>
      <c r="AG80" s="20" t="s">
        <v>105</v>
      </c>
      <c r="AH80" s="20" t="s">
        <v>22585</v>
      </c>
      <c r="AI80" s="20" t="s">
        <v>14852</v>
      </c>
      <c r="AJ80" s="20" t="s">
        <v>14696</v>
      </c>
    </row>
    <row r="81" spans="1:36" x14ac:dyDescent="0.2">
      <c r="A81" s="20" t="s">
        <v>1243</v>
      </c>
      <c r="B81" s="20" t="s">
        <v>19774</v>
      </c>
      <c r="C81" s="20">
        <v>2024</v>
      </c>
      <c r="D81" s="20" t="s">
        <v>410</v>
      </c>
      <c r="E81" s="20" t="s">
        <v>1245</v>
      </c>
      <c r="F81" s="20" t="s">
        <v>160</v>
      </c>
      <c r="G81" s="20" t="s">
        <v>161</v>
      </c>
      <c r="H81" s="20" t="s">
        <v>118</v>
      </c>
      <c r="I81" s="20" t="s">
        <v>22256</v>
      </c>
      <c r="J81" s="20" t="s">
        <v>19777</v>
      </c>
      <c r="K81" s="20" t="s">
        <v>22172</v>
      </c>
      <c r="L81" s="20" t="s">
        <v>96</v>
      </c>
      <c r="M81" s="20" t="s">
        <v>22586</v>
      </c>
      <c r="N81" s="20" t="s">
        <v>22587</v>
      </c>
      <c r="O81" s="20" t="s">
        <v>17350</v>
      </c>
      <c r="P81" s="20"/>
      <c r="Q81" s="20" t="s">
        <v>14238</v>
      </c>
      <c r="R81" s="20" t="s">
        <v>102</v>
      </c>
      <c r="S81" s="20" t="s">
        <v>14283</v>
      </c>
      <c r="T81" s="20" t="s">
        <v>22239</v>
      </c>
      <c r="U81" s="20" t="s">
        <v>22166</v>
      </c>
      <c r="V81" s="20"/>
      <c r="W81" s="20"/>
      <c r="X81" s="20" t="s">
        <v>22087</v>
      </c>
      <c r="Y81" s="20" t="s">
        <v>14410</v>
      </c>
      <c r="Z81" s="20"/>
      <c r="AA81" s="20" t="s">
        <v>22168</v>
      </c>
      <c r="AB81" s="20" t="s">
        <v>14271</v>
      </c>
      <c r="AC81" s="20"/>
      <c r="AD81" s="20"/>
      <c r="AE81" s="20" t="s">
        <v>22155</v>
      </c>
      <c r="AF81" s="20" t="s">
        <v>22588</v>
      </c>
      <c r="AG81" s="20" t="s">
        <v>105</v>
      </c>
      <c r="AH81" s="20" t="s">
        <v>22589</v>
      </c>
      <c r="AI81" s="20" t="s">
        <v>14694</v>
      </c>
      <c r="AJ81" s="20" t="s">
        <v>14839</v>
      </c>
    </row>
    <row r="82" spans="1:36" x14ac:dyDescent="0.2">
      <c r="A82" s="20" t="s">
        <v>1276</v>
      </c>
      <c r="B82" s="20" t="s">
        <v>15313</v>
      </c>
      <c r="C82" s="20">
        <v>2020</v>
      </c>
      <c r="D82" s="20" t="s">
        <v>1278</v>
      </c>
      <c r="E82" s="20" t="s">
        <v>1279</v>
      </c>
      <c r="F82" s="20" t="s">
        <v>22204</v>
      </c>
      <c r="G82" s="20" t="s">
        <v>297</v>
      </c>
      <c r="H82" s="20" t="s">
        <v>297</v>
      </c>
      <c r="I82" s="20" t="s">
        <v>22205</v>
      </c>
      <c r="J82" s="20"/>
      <c r="K82" s="20" t="s">
        <v>22206</v>
      </c>
      <c r="L82" s="20" t="s">
        <v>96</v>
      </c>
      <c r="M82" s="20" t="s">
        <v>22590</v>
      </c>
      <c r="N82" s="20" t="s">
        <v>22591</v>
      </c>
      <c r="O82" s="20" t="s">
        <v>15316</v>
      </c>
      <c r="P82" s="20"/>
      <c r="Q82" s="20" t="s">
        <v>14449</v>
      </c>
      <c r="R82" s="20" t="s">
        <v>101</v>
      </c>
      <c r="S82" s="20"/>
      <c r="T82" s="20"/>
      <c r="U82" s="20" t="s">
        <v>22413</v>
      </c>
      <c r="V82" s="20" t="s">
        <v>14283</v>
      </c>
      <c r="W82" s="20"/>
      <c r="X82" s="20"/>
      <c r="Y82" s="20"/>
      <c r="Z82" s="20"/>
      <c r="AA82" s="20" t="s">
        <v>22168</v>
      </c>
      <c r="AB82" s="20"/>
      <c r="AC82" s="20"/>
      <c r="AD82" s="20"/>
      <c r="AE82" s="20" t="s">
        <v>22234</v>
      </c>
      <c r="AF82" s="20" t="s">
        <v>22592</v>
      </c>
      <c r="AG82" s="20" t="s">
        <v>105</v>
      </c>
      <c r="AH82" s="20" t="s">
        <v>22593</v>
      </c>
      <c r="AI82" s="20" t="s">
        <v>110</v>
      </c>
      <c r="AJ82" s="20" t="s">
        <v>14696</v>
      </c>
    </row>
    <row r="83" spans="1:36" x14ac:dyDescent="0.2">
      <c r="A83" s="20" t="s">
        <v>1281</v>
      </c>
      <c r="B83" s="20" t="s">
        <v>15353</v>
      </c>
      <c r="C83" s="20">
        <v>2023</v>
      </c>
      <c r="D83" s="20" t="s">
        <v>1283</v>
      </c>
      <c r="E83" s="20" t="s">
        <v>1284</v>
      </c>
      <c r="F83" s="20" t="s">
        <v>119</v>
      </c>
      <c r="G83" s="20" t="s">
        <v>120</v>
      </c>
      <c r="H83" s="20" t="s">
        <v>121</v>
      </c>
      <c r="I83" s="20" t="s">
        <v>22139</v>
      </c>
      <c r="J83" s="20"/>
      <c r="K83" s="20" t="s">
        <v>22159</v>
      </c>
      <c r="L83" s="20" t="s">
        <v>96</v>
      </c>
      <c r="M83" s="20" t="s">
        <v>22594</v>
      </c>
      <c r="N83" s="20" t="s">
        <v>22595</v>
      </c>
      <c r="O83" s="20"/>
      <c r="P83" s="20"/>
      <c r="Q83" s="20" t="s">
        <v>14449</v>
      </c>
      <c r="R83" s="20" t="s">
        <v>101</v>
      </c>
      <c r="S83" s="20"/>
      <c r="T83" s="20"/>
      <c r="U83" s="20" t="s">
        <v>22144</v>
      </c>
      <c r="V83" s="20" t="s">
        <v>14276</v>
      </c>
      <c r="W83" s="20"/>
      <c r="X83" s="20"/>
      <c r="Y83" s="20"/>
      <c r="Z83" s="20"/>
      <c r="AA83" s="20" t="s">
        <v>14772</v>
      </c>
      <c r="AB83" s="20" t="s">
        <v>14276</v>
      </c>
      <c r="AC83" s="20"/>
      <c r="AD83" s="20"/>
      <c r="AE83" s="20"/>
      <c r="AF83" s="20" t="s">
        <v>22162</v>
      </c>
      <c r="AG83" s="20" t="s">
        <v>105</v>
      </c>
      <c r="AH83" s="20" t="s">
        <v>22596</v>
      </c>
      <c r="AI83" s="20" t="s">
        <v>15216</v>
      </c>
      <c r="AJ83" s="20" t="s">
        <v>14696</v>
      </c>
    </row>
    <row r="84" spans="1:36" x14ac:dyDescent="0.2">
      <c r="A84" s="20" t="s">
        <v>1297</v>
      </c>
      <c r="B84" s="20" t="s">
        <v>16022</v>
      </c>
      <c r="C84" s="20">
        <v>2023</v>
      </c>
      <c r="D84" s="20" t="s">
        <v>1299</v>
      </c>
      <c r="E84" s="20" t="s">
        <v>1300</v>
      </c>
      <c r="F84" s="20" t="s">
        <v>116</v>
      </c>
      <c r="G84" s="20" t="s">
        <v>117</v>
      </c>
      <c r="H84" s="20" t="s">
        <v>118</v>
      </c>
      <c r="I84" s="20" t="s">
        <v>22139</v>
      </c>
      <c r="J84" s="20"/>
      <c r="K84" s="20" t="s">
        <v>22159</v>
      </c>
      <c r="L84" s="20" t="s">
        <v>96</v>
      </c>
      <c r="M84" s="20" t="s">
        <v>22597</v>
      </c>
      <c r="N84" s="20" t="s">
        <v>22598</v>
      </c>
      <c r="O84" s="20"/>
      <c r="P84" s="20" t="s">
        <v>16666</v>
      </c>
      <c r="Q84" s="20" t="s">
        <v>14257</v>
      </c>
      <c r="R84" s="20" t="s">
        <v>101</v>
      </c>
      <c r="S84" s="20"/>
      <c r="T84" s="20"/>
      <c r="U84" s="20" t="s">
        <v>22144</v>
      </c>
      <c r="V84" s="20" t="s">
        <v>14276</v>
      </c>
      <c r="W84" s="20"/>
      <c r="X84" s="20" t="s">
        <v>22599</v>
      </c>
      <c r="Y84" s="20" t="s">
        <v>14276</v>
      </c>
      <c r="Z84" s="20"/>
      <c r="AA84" s="20" t="s">
        <v>14772</v>
      </c>
      <c r="AB84" s="20" t="s">
        <v>14276</v>
      </c>
      <c r="AC84" s="20"/>
      <c r="AD84" s="20"/>
      <c r="AE84" s="20"/>
      <c r="AF84" s="20" t="s">
        <v>22600</v>
      </c>
      <c r="AG84" s="20" t="s">
        <v>107</v>
      </c>
      <c r="AH84" s="20" t="s">
        <v>22601</v>
      </c>
      <c r="AI84" s="20" t="s">
        <v>110</v>
      </c>
      <c r="AJ84" s="20" t="s">
        <v>14696</v>
      </c>
    </row>
    <row r="85" spans="1:36" x14ac:dyDescent="0.2">
      <c r="A85" s="20" t="s">
        <v>1302</v>
      </c>
      <c r="B85" s="20" t="s">
        <v>15353</v>
      </c>
      <c r="C85" s="20">
        <v>2023</v>
      </c>
      <c r="D85" s="20" t="s">
        <v>491</v>
      </c>
      <c r="E85" s="20" t="s">
        <v>1304</v>
      </c>
      <c r="F85" s="20" t="s">
        <v>119</v>
      </c>
      <c r="G85" s="20" t="s">
        <v>120</v>
      </c>
      <c r="H85" s="20" t="s">
        <v>121</v>
      </c>
      <c r="I85" s="20" t="s">
        <v>22139</v>
      </c>
      <c r="J85" s="20"/>
      <c r="K85" s="20" t="s">
        <v>22159</v>
      </c>
      <c r="L85" s="20" t="s">
        <v>96</v>
      </c>
      <c r="M85" s="20" t="s">
        <v>22602</v>
      </c>
      <c r="N85" s="20" t="s">
        <v>22603</v>
      </c>
      <c r="O85" s="20" t="s">
        <v>19794</v>
      </c>
      <c r="P85" s="20" t="s">
        <v>22604</v>
      </c>
      <c r="Q85" s="20" t="s">
        <v>14238</v>
      </c>
      <c r="R85" s="20" t="s">
        <v>101</v>
      </c>
      <c r="S85" s="20"/>
      <c r="T85" s="20"/>
      <c r="U85" s="20" t="s">
        <v>22144</v>
      </c>
      <c r="V85" s="20" t="s">
        <v>14276</v>
      </c>
      <c r="W85" s="20"/>
      <c r="X85" s="20"/>
      <c r="Y85" s="20"/>
      <c r="Z85" s="20"/>
      <c r="AA85" s="20" t="s">
        <v>14772</v>
      </c>
      <c r="AB85" s="20" t="s">
        <v>14276</v>
      </c>
      <c r="AC85" s="20"/>
      <c r="AD85" s="20"/>
      <c r="AE85" s="20"/>
      <c r="AF85" s="20" t="s">
        <v>22605</v>
      </c>
      <c r="AG85" s="20" t="s">
        <v>105</v>
      </c>
      <c r="AH85" s="20" t="s">
        <v>22606</v>
      </c>
      <c r="AI85" s="20" t="s">
        <v>110</v>
      </c>
      <c r="AJ85" s="20" t="s">
        <v>14696</v>
      </c>
    </row>
    <row r="86" spans="1:36" x14ac:dyDescent="0.2">
      <c r="A86" s="20" t="s">
        <v>1315</v>
      </c>
      <c r="B86" s="20" t="s">
        <v>15442</v>
      </c>
      <c r="C86" s="20">
        <v>2021</v>
      </c>
      <c r="D86" s="20" t="s">
        <v>15444</v>
      </c>
      <c r="E86" s="20" t="s">
        <v>15443</v>
      </c>
      <c r="F86" s="20" t="s">
        <v>22607</v>
      </c>
      <c r="G86" s="20" t="s">
        <v>22608</v>
      </c>
      <c r="H86" s="20" t="s">
        <v>298</v>
      </c>
      <c r="I86" s="20" t="s">
        <v>22171</v>
      </c>
      <c r="J86" s="20" t="s">
        <v>14223</v>
      </c>
      <c r="K86" s="20" t="s">
        <v>99</v>
      </c>
      <c r="L86" s="20" t="s">
        <v>99</v>
      </c>
      <c r="M86" s="20" t="s">
        <v>22609</v>
      </c>
      <c r="N86" s="20" t="s">
        <v>22610</v>
      </c>
      <c r="O86" s="20" t="s">
        <v>15447</v>
      </c>
      <c r="P86" s="20" t="s">
        <v>17044</v>
      </c>
      <c r="Q86" s="20"/>
      <c r="R86" s="20" t="s">
        <v>103</v>
      </c>
      <c r="S86" s="20" t="s">
        <v>14223</v>
      </c>
      <c r="T86" s="20" t="s">
        <v>22239</v>
      </c>
      <c r="U86" s="20" t="s">
        <v>14735</v>
      </c>
      <c r="V86" s="20" t="s">
        <v>14276</v>
      </c>
      <c r="W86" s="20" t="s">
        <v>14421</v>
      </c>
      <c r="X86" s="20"/>
      <c r="Y86" s="20"/>
      <c r="Z86" s="20"/>
      <c r="AA86" s="20" t="s">
        <v>22154</v>
      </c>
      <c r="AB86" s="20" t="s">
        <v>14276</v>
      </c>
      <c r="AC86" s="20" t="s">
        <v>14276</v>
      </c>
      <c r="AD86" s="20" t="s">
        <v>15199</v>
      </c>
      <c r="AE86" s="20" t="s">
        <v>22155</v>
      </c>
      <c r="AF86" s="20" t="s">
        <v>22162</v>
      </c>
      <c r="AG86" s="20" t="s">
        <v>105</v>
      </c>
      <c r="AH86" s="20" t="s">
        <v>22611</v>
      </c>
      <c r="AI86" s="20" t="s">
        <v>14804</v>
      </c>
      <c r="AJ86" s="20" t="s">
        <v>14732</v>
      </c>
    </row>
    <row r="87" spans="1:36" x14ac:dyDescent="0.2">
      <c r="A87" s="20" t="s">
        <v>1332</v>
      </c>
      <c r="B87" s="20" t="s">
        <v>19802</v>
      </c>
      <c r="C87" s="20">
        <v>2025</v>
      </c>
      <c r="D87" s="20" t="s">
        <v>475</v>
      </c>
      <c r="E87" s="20" t="s">
        <v>1334</v>
      </c>
      <c r="F87" s="20" t="s">
        <v>119</v>
      </c>
      <c r="G87" s="20" t="s">
        <v>120</v>
      </c>
      <c r="H87" s="20" t="s">
        <v>121</v>
      </c>
      <c r="I87" s="20" t="s">
        <v>22139</v>
      </c>
      <c r="J87" s="20" t="s">
        <v>22612</v>
      </c>
      <c r="K87" s="20" t="s">
        <v>22159</v>
      </c>
      <c r="L87" s="20" t="s">
        <v>98</v>
      </c>
      <c r="M87" s="20" t="s">
        <v>22613</v>
      </c>
      <c r="N87" s="20" t="s">
        <v>22614</v>
      </c>
      <c r="O87" s="20"/>
      <c r="P87" s="20" t="s">
        <v>15275</v>
      </c>
      <c r="Q87" s="20" t="s">
        <v>14328</v>
      </c>
      <c r="R87" s="20" t="s">
        <v>101</v>
      </c>
      <c r="S87" s="20"/>
      <c r="T87" s="20"/>
      <c r="U87" s="20" t="s">
        <v>14735</v>
      </c>
      <c r="V87" s="20" t="s">
        <v>14283</v>
      </c>
      <c r="W87" s="20" t="s">
        <v>14328</v>
      </c>
      <c r="X87" s="20"/>
      <c r="Y87" s="20"/>
      <c r="Z87" s="20"/>
      <c r="AA87" s="20" t="s">
        <v>22154</v>
      </c>
      <c r="AB87" s="20" t="s">
        <v>14240</v>
      </c>
      <c r="AC87" s="20" t="s">
        <v>14240</v>
      </c>
      <c r="AD87" s="20" t="s">
        <v>15199</v>
      </c>
      <c r="AE87" s="20" t="s">
        <v>22155</v>
      </c>
      <c r="AF87" s="20" t="s">
        <v>22162</v>
      </c>
      <c r="AG87" s="20" t="s">
        <v>105</v>
      </c>
      <c r="AH87" s="20" t="s">
        <v>22615</v>
      </c>
      <c r="AI87" s="20" t="s">
        <v>14852</v>
      </c>
      <c r="AJ87" s="20" t="s">
        <v>14696</v>
      </c>
    </row>
    <row r="88" spans="1:36" x14ac:dyDescent="0.2">
      <c r="A88" s="20" t="s">
        <v>1341</v>
      </c>
      <c r="B88" s="20" t="s">
        <v>19817</v>
      </c>
      <c r="C88" s="20">
        <v>2023</v>
      </c>
      <c r="D88" s="20" t="s">
        <v>19818</v>
      </c>
      <c r="E88" s="20" t="s">
        <v>1344</v>
      </c>
      <c r="F88" s="20" t="s">
        <v>284</v>
      </c>
      <c r="G88" s="20" t="s">
        <v>285</v>
      </c>
      <c r="H88" s="20" t="s">
        <v>298</v>
      </c>
      <c r="I88" s="20" t="s">
        <v>22139</v>
      </c>
      <c r="J88" s="20"/>
      <c r="K88" s="20" t="s">
        <v>22150</v>
      </c>
      <c r="L88" s="20" t="s">
        <v>96</v>
      </c>
      <c r="M88" s="20" t="s">
        <v>22616</v>
      </c>
      <c r="N88" s="20" t="s">
        <v>22617</v>
      </c>
      <c r="O88" s="20" t="s">
        <v>19820</v>
      </c>
      <c r="P88" s="20" t="s">
        <v>22618</v>
      </c>
      <c r="Q88" s="20"/>
      <c r="R88" s="20" t="s">
        <v>101</v>
      </c>
      <c r="S88" s="20"/>
      <c r="T88" s="20"/>
      <c r="U88" s="20" t="s">
        <v>22144</v>
      </c>
      <c r="V88" s="20"/>
      <c r="W88" s="20"/>
      <c r="X88" s="20"/>
      <c r="Y88" s="20"/>
      <c r="Z88" s="20"/>
      <c r="AA88" s="20" t="s">
        <v>22168</v>
      </c>
      <c r="AB88" s="20" t="s">
        <v>14283</v>
      </c>
      <c r="AC88" s="20" t="s">
        <v>15275</v>
      </c>
      <c r="AD88" s="20" t="s">
        <v>14888</v>
      </c>
      <c r="AE88" s="20" t="s">
        <v>22155</v>
      </c>
      <c r="AF88" s="20" t="s">
        <v>22162</v>
      </c>
      <c r="AG88" s="20" t="s">
        <v>105</v>
      </c>
      <c r="AH88" s="20" t="s">
        <v>22619</v>
      </c>
      <c r="AI88" s="20" t="s">
        <v>14804</v>
      </c>
      <c r="AJ88" s="20" t="s">
        <v>14696</v>
      </c>
    </row>
    <row r="89" spans="1:36" x14ac:dyDescent="0.2">
      <c r="A89" s="20" t="s">
        <v>1376</v>
      </c>
      <c r="B89" s="20" t="s">
        <v>19828</v>
      </c>
      <c r="C89" s="20">
        <v>2022</v>
      </c>
      <c r="D89" s="20" t="s">
        <v>1378</v>
      </c>
      <c r="E89" s="20" t="s">
        <v>1379</v>
      </c>
      <c r="F89" s="20" t="s">
        <v>119</v>
      </c>
      <c r="G89" s="20" t="s">
        <v>120</v>
      </c>
      <c r="H89" s="20" t="s">
        <v>121</v>
      </c>
      <c r="I89" s="20" t="s">
        <v>22149</v>
      </c>
      <c r="J89" s="20" t="s">
        <v>22620</v>
      </c>
      <c r="K89" s="20" t="s">
        <v>22140</v>
      </c>
      <c r="L89" s="20" t="s">
        <v>98</v>
      </c>
      <c r="M89" s="20" t="s">
        <v>22621</v>
      </c>
      <c r="N89" s="20" t="s">
        <v>22622</v>
      </c>
      <c r="O89" s="20"/>
      <c r="P89" s="20"/>
      <c r="Q89" s="20" t="s">
        <v>22505</v>
      </c>
      <c r="R89" s="20" t="s">
        <v>101</v>
      </c>
      <c r="S89" s="20"/>
      <c r="T89" s="20"/>
      <c r="U89" s="20" t="s">
        <v>19831</v>
      </c>
      <c r="V89" s="20"/>
      <c r="W89" s="20"/>
      <c r="X89" s="20"/>
      <c r="Y89" s="20"/>
      <c r="Z89" s="20"/>
      <c r="AA89" s="20" t="s">
        <v>22168</v>
      </c>
      <c r="AB89" s="20" t="s">
        <v>14232</v>
      </c>
      <c r="AC89" s="20"/>
      <c r="AD89" s="20"/>
      <c r="AE89" s="20" t="s">
        <v>22155</v>
      </c>
      <c r="AF89" s="20" t="s">
        <v>22623</v>
      </c>
      <c r="AG89" s="20" t="s">
        <v>105</v>
      </c>
      <c r="AH89" s="20" t="s">
        <v>22624</v>
      </c>
      <c r="AI89" s="20" t="s">
        <v>14852</v>
      </c>
      <c r="AJ89" s="20" t="s">
        <v>14732</v>
      </c>
    </row>
    <row r="90" spans="1:36" x14ac:dyDescent="0.2">
      <c r="A90" s="20" t="s">
        <v>1395</v>
      </c>
      <c r="B90" s="20" t="s">
        <v>19867</v>
      </c>
      <c r="C90" s="20">
        <v>2023</v>
      </c>
      <c r="D90" s="20" t="s">
        <v>386</v>
      </c>
      <c r="E90" s="20" t="s">
        <v>1397</v>
      </c>
      <c r="F90" s="20" t="s">
        <v>147</v>
      </c>
      <c r="G90" s="20" t="s">
        <v>148</v>
      </c>
      <c r="H90" s="20" t="s">
        <v>118</v>
      </c>
      <c r="I90" s="20" t="s">
        <v>22149</v>
      </c>
      <c r="J90" s="20"/>
      <c r="K90" s="20" t="s">
        <v>22159</v>
      </c>
      <c r="L90" s="20" t="s">
        <v>96</v>
      </c>
      <c r="M90" s="20" t="s">
        <v>22625</v>
      </c>
      <c r="N90" s="20" t="s">
        <v>22626</v>
      </c>
      <c r="O90" s="20" t="s">
        <v>19870</v>
      </c>
      <c r="P90" s="20" t="s">
        <v>14240</v>
      </c>
      <c r="Q90" s="20" t="s">
        <v>14455</v>
      </c>
      <c r="R90" s="20" t="s">
        <v>101</v>
      </c>
      <c r="S90" s="20"/>
      <c r="T90" s="20"/>
      <c r="U90" s="20" t="s">
        <v>22144</v>
      </c>
      <c r="V90" s="20" t="s">
        <v>14276</v>
      </c>
      <c r="W90" s="20"/>
      <c r="X90" s="20"/>
      <c r="Y90" s="20"/>
      <c r="Z90" s="20"/>
      <c r="AA90" s="20" t="s">
        <v>14772</v>
      </c>
      <c r="AB90" s="20" t="s">
        <v>14240</v>
      </c>
      <c r="AC90" s="20"/>
      <c r="AD90" s="20"/>
      <c r="AE90" s="20"/>
      <c r="AF90" s="20" t="s">
        <v>22627</v>
      </c>
      <c r="AG90" s="20" t="s">
        <v>105</v>
      </c>
      <c r="AH90" s="20" t="s">
        <v>22628</v>
      </c>
      <c r="AI90" s="20" t="s">
        <v>15216</v>
      </c>
      <c r="AJ90" s="20" t="s">
        <v>14696</v>
      </c>
    </row>
    <row r="91" spans="1:36" x14ac:dyDescent="0.2">
      <c r="A91" s="20" t="s">
        <v>1420</v>
      </c>
      <c r="B91" s="20" t="s">
        <v>15467</v>
      </c>
      <c r="C91" s="20">
        <v>2022</v>
      </c>
      <c r="D91" s="20" t="s">
        <v>1422</v>
      </c>
      <c r="E91" s="20" t="s">
        <v>1423</v>
      </c>
      <c r="F91" s="20" t="s">
        <v>222</v>
      </c>
      <c r="G91" s="20" t="s">
        <v>223</v>
      </c>
      <c r="H91" s="20" t="s">
        <v>118</v>
      </c>
      <c r="I91" s="20" t="s">
        <v>22149</v>
      </c>
      <c r="J91" s="20"/>
      <c r="K91" s="20" t="s">
        <v>22150</v>
      </c>
      <c r="L91" s="20" t="s">
        <v>96</v>
      </c>
      <c r="M91" s="20" t="s">
        <v>22629</v>
      </c>
      <c r="N91" s="20" t="s">
        <v>22630</v>
      </c>
      <c r="O91" s="20" t="s">
        <v>15470</v>
      </c>
      <c r="P91" s="20" t="s">
        <v>22631</v>
      </c>
      <c r="Q91" s="20" t="s">
        <v>14229</v>
      </c>
      <c r="R91" s="20" t="s">
        <v>103</v>
      </c>
      <c r="S91" s="20" t="s">
        <v>14271</v>
      </c>
      <c r="T91" s="20" t="s">
        <v>22153</v>
      </c>
      <c r="U91" s="20" t="s">
        <v>14735</v>
      </c>
      <c r="V91" s="20" t="s">
        <v>14276</v>
      </c>
      <c r="W91" s="20" t="s">
        <v>14788</v>
      </c>
      <c r="X91" s="20"/>
      <c r="Y91" s="20"/>
      <c r="Z91" s="20"/>
      <c r="AA91" s="20" t="s">
        <v>22154</v>
      </c>
      <c r="AB91" s="20" t="s">
        <v>14276</v>
      </c>
      <c r="AC91" s="20" t="s">
        <v>14276</v>
      </c>
      <c r="AD91" s="20" t="s">
        <v>15199</v>
      </c>
      <c r="AE91" s="20" t="s">
        <v>22155</v>
      </c>
      <c r="AF91" s="20" t="s">
        <v>22162</v>
      </c>
      <c r="AG91" s="20" t="s">
        <v>105</v>
      </c>
      <c r="AH91" s="20" t="s">
        <v>22632</v>
      </c>
      <c r="AI91" s="20" t="s">
        <v>14757</v>
      </c>
      <c r="AJ91" s="20" t="s">
        <v>14732</v>
      </c>
    </row>
    <row r="92" spans="1:36" x14ac:dyDescent="0.2">
      <c r="A92" s="20" t="s">
        <v>1425</v>
      </c>
      <c r="B92" s="20" t="s">
        <v>19878</v>
      </c>
      <c r="C92" s="20">
        <v>2024</v>
      </c>
      <c r="D92" s="20" t="s">
        <v>1427</v>
      </c>
      <c r="E92" s="20" t="s">
        <v>1428</v>
      </c>
      <c r="F92" s="20" t="s">
        <v>116</v>
      </c>
      <c r="G92" s="20" t="s">
        <v>117</v>
      </c>
      <c r="H92" s="20" t="s">
        <v>118</v>
      </c>
      <c r="I92" s="20" t="s">
        <v>22139</v>
      </c>
      <c r="J92" s="20"/>
      <c r="K92" s="20" t="s">
        <v>22159</v>
      </c>
      <c r="L92" s="20" t="s">
        <v>96</v>
      </c>
      <c r="M92" s="20" t="s">
        <v>22633</v>
      </c>
      <c r="N92" s="20" t="s">
        <v>22634</v>
      </c>
      <c r="O92" s="20" t="s">
        <v>19881</v>
      </c>
      <c r="P92" s="20" t="s">
        <v>22635</v>
      </c>
      <c r="Q92" s="20" t="s">
        <v>14240</v>
      </c>
      <c r="R92" s="20" t="s">
        <v>101</v>
      </c>
      <c r="S92" s="20"/>
      <c r="T92" s="20"/>
      <c r="U92" s="20" t="s">
        <v>22144</v>
      </c>
      <c r="V92" s="20" t="s">
        <v>14276</v>
      </c>
      <c r="W92" s="20"/>
      <c r="X92" s="20"/>
      <c r="Y92" s="20"/>
      <c r="Z92" s="20"/>
      <c r="AA92" s="20" t="s">
        <v>14772</v>
      </c>
      <c r="AB92" s="20"/>
      <c r="AC92" s="20"/>
      <c r="AD92" s="20"/>
      <c r="AE92" s="20"/>
      <c r="AF92" s="20" t="s">
        <v>22162</v>
      </c>
      <c r="AG92" s="20" t="s">
        <v>106</v>
      </c>
      <c r="AH92" s="20" t="s">
        <v>22636</v>
      </c>
      <c r="AI92" s="20" t="s">
        <v>14852</v>
      </c>
      <c r="AJ92" s="20" t="s">
        <v>14696</v>
      </c>
    </row>
    <row r="93" spans="1:36" x14ac:dyDescent="0.2">
      <c r="A93" s="20" t="s">
        <v>1438</v>
      </c>
      <c r="B93" s="20" t="s">
        <v>19892</v>
      </c>
      <c r="C93" s="20">
        <v>2024</v>
      </c>
      <c r="D93" s="20" t="s">
        <v>486</v>
      </c>
      <c r="E93" s="20" t="s">
        <v>1440</v>
      </c>
      <c r="F93" s="20" t="s">
        <v>127</v>
      </c>
      <c r="G93" s="20" t="s">
        <v>128</v>
      </c>
      <c r="H93" s="20" t="s">
        <v>129</v>
      </c>
      <c r="I93" s="20" t="s">
        <v>22256</v>
      </c>
      <c r="J93" s="20" t="s">
        <v>19896</v>
      </c>
      <c r="K93" s="20" t="s">
        <v>22150</v>
      </c>
      <c r="L93" s="20" t="s">
        <v>96</v>
      </c>
      <c r="M93" s="20" t="s">
        <v>22637</v>
      </c>
      <c r="N93" s="20" t="s">
        <v>22638</v>
      </c>
      <c r="O93" s="20" t="s">
        <v>19895</v>
      </c>
      <c r="P93" s="20" t="s">
        <v>14283</v>
      </c>
      <c r="Q93" s="20" t="s">
        <v>14238</v>
      </c>
      <c r="R93" s="20" t="s">
        <v>102</v>
      </c>
      <c r="S93" s="20" t="s">
        <v>14232</v>
      </c>
      <c r="T93" s="20"/>
      <c r="U93" s="20" t="s">
        <v>22144</v>
      </c>
      <c r="V93" s="20" t="s">
        <v>14283</v>
      </c>
      <c r="W93" s="20"/>
      <c r="X93" s="20"/>
      <c r="Y93" s="20"/>
      <c r="Z93" s="20"/>
      <c r="AA93" s="20" t="s">
        <v>22168</v>
      </c>
      <c r="AB93" s="20" t="s">
        <v>14283</v>
      </c>
      <c r="AC93" s="20"/>
      <c r="AD93" s="20"/>
      <c r="AE93" s="20" t="s">
        <v>22146</v>
      </c>
      <c r="AF93" s="20" t="s">
        <v>22639</v>
      </c>
      <c r="AG93" s="20" t="s">
        <v>105</v>
      </c>
      <c r="AH93" s="20" t="s">
        <v>22640</v>
      </c>
      <c r="AI93" s="20" t="s">
        <v>14694</v>
      </c>
      <c r="AJ93" s="20" t="s">
        <v>14839</v>
      </c>
    </row>
    <row r="94" spans="1:36" x14ac:dyDescent="0.2">
      <c r="A94" s="20" t="s">
        <v>1477</v>
      </c>
      <c r="B94" s="20" t="s">
        <v>15509</v>
      </c>
      <c r="C94" s="20">
        <v>2025</v>
      </c>
      <c r="D94" s="20" t="s">
        <v>557</v>
      </c>
      <c r="E94" s="20" t="s">
        <v>1479</v>
      </c>
      <c r="F94" s="20" t="s">
        <v>22641</v>
      </c>
      <c r="G94" s="20" t="s">
        <v>22642</v>
      </c>
      <c r="H94" s="20" t="s">
        <v>121</v>
      </c>
      <c r="I94" s="20" t="s">
        <v>22158</v>
      </c>
      <c r="J94" s="20"/>
      <c r="K94" s="20" t="s">
        <v>22172</v>
      </c>
      <c r="L94" s="20" t="s">
        <v>97</v>
      </c>
      <c r="M94" s="20" t="s">
        <v>22643</v>
      </c>
      <c r="N94" s="20" t="s">
        <v>22644</v>
      </c>
      <c r="O94" s="20" t="s">
        <v>22645</v>
      </c>
      <c r="P94" s="20"/>
      <c r="Q94" s="20" t="s">
        <v>14223</v>
      </c>
      <c r="R94" s="20" t="s">
        <v>103</v>
      </c>
      <c r="S94" s="20" t="s">
        <v>14240</v>
      </c>
      <c r="T94" s="20" t="s">
        <v>22153</v>
      </c>
      <c r="U94" s="20" t="s">
        <v>22166</v>
      </c>
      <c r="V94" s="20"/>
      <c r="W94" s="20"/>
      <c r="X94" s="20"/>
      <c r="Y94" s="20"/>
      <c r="Z94" s="20"/>
      <c r="AA94" s="20" t="s">
        <v>14772</v>
      </c>
      <c r="AB94" s="20" t="s">
        <v>14232</v>
      </c>
      <c r="AC94" s="20"/>
      <c r="AD94" s="20" t="s">
        <v>22233</v>
      </c>
      <c r="AE94" s="20" t="s">
        <v>22155</v>
      </c>
      <c r="AF94" s="20" t="s">
        <v>22646</v>
      </c>
      <c r="AG94" s="20" t="s">
        <v>105</v>
      </c>
      <c r="AH94" s="20" t="s">
        <v>22647</v>
      </c>
      <c r="AI94" s="20" t="s">
        <v>110</v>
      </c>
      <c r="AJ94" s="20" t="s">
        <v>14732</v>
      </c>
    </row>
    <row r="95" spans="1:36" x14ac:dyDescent="0.2">
      <c r="A95" s="20" t="s">
        <v>1525</v>
      </c>
      <c r="B95" s="20" t="s">
        <v>19867</v>
      </c>
      <c r="C95" s="20">
        <v>2024</v>
      </c>
      <c r="D95" s="20" t="s">
        <v>811</v>
      </c>
      <c r="E95" s="20" t="s">
        <v>1527</v>
      </c>
      <c r="F95" s="20" t="s">
        <v>147</v>
      </c>
      <c r="G95" s="20" t="s">
        <v>148</v>
      </c>
      <c r="H95" s="20" t="s">
        <v>118</v>
      </c>
      <c r="I95" s="20" t="s">
        <v>22149</v>
      </c>
      <c r="J95" s="20" t="s">
        <v>22648</v>
      </c>
      <c r="K95" s="20" t="s">
        <v>22159</v>
      </c>
      <c r="L95" s="20" t="s">
        <v>96</v>
      </c>
      <c r="M95" s="20" t="s">
        <v>22649</v>
      </c>
      <c r="N95" s="20" t="s">
        <v>22650</v>
      </c>
      <c r="O95" s="20"/>
      <c r="P95" s="20" t="s">
        <v>18090</v>
      </c>
      <c r="Q95" s="20" t="s">
        <v>14512</v>
      </c>
      <c r="R95" s="20" t="s">
        <v>101</v>
      </c>
      <c r="S95" s="20"/>
      <c r="T95" s="20"/>
      <c r="U95" s="20" t="s">
        <v>22144</v>
      </c>
      <c r="V95" s="20" t="s">
        <v>14276</v>
      </c>
      <c r="W95" s="20"/>
      <c r="X95" s="20" t="s">
        <v>22599</v>
      </c>
      <c r="Y95" s="20" t="s">
        <v>14276</v>
      </c>
      <c r="Z95" s="20"/>
      <c r="AA95" s="20" t="s">
        <v>14772</v>
      </c>
      <c r="AB95" s="20" t="s">
        <v>18090</v>
      </c>
      <c r="AC95" s="20"/>
      <c r="AD95" s="20"/>
      <c r="AE95" s="20"/>
      <c r="AF95" s="20" t="s">
        <v>22651</v>
      </c>
      <c r="AG95" s="20" t="s">
        <v>105</v>
      </c>
      <c r="AH95" s="20" t="s">
        <v>22652</v>
      </c>
      <c r="AI95" s="20" t="s">
        <v>15216</v>
      </c>
      <c r="AJ95" s="20" t="s">
        <v>14696</v>
      </c>
    </row>
    <row r="96" spans="1:36" x14ac:dyDescent="0.2">
      <c r="A96" s="20" t="s">
        <v>1586</v>
      </c>
      <c r="B96" s="20" t="s">
        <v>15538</v>
      </c>
      <c r="C96" s="20">
        <v>2020</v>
      </c>
      <c r="D96" s="20" t="s">
        <v>1388</v>
      </c>
      <c r="E96" s="20" t="s">
        <v>1589</v>
      </c>
      <c r="F96" s="20" t="s">
        <v>22653</v>
      </c>
      <c r="G96" s="20" t="s">
        <v>22654</v>
      </c>
      <c r="H96" s="20" t="s">
        <v>298</v>
      </c>
      <c r="I96" s="20" t="s">
        <v>22171</v>
      </c>
      <c r="J96" s="20"/>
      <c r="K96" s="20" t="s">
        <v>22150</v>
      </c>
      <c r="L96" s="20" t="s">
        <v>96</v>
      </c>
      <c r="M96" s="20" t="s">
        <v>22655</v>
      </c>
      <c r="N96" s="20" t="s">
        <v>22656</v>
      </c>
      <c r="O96" s="20" t="s">
        <v>22657</v>
      </c>
      <c r="P96" s="20" t="s">
        <v>14223</v>
      </c>
      <c r="Q96" s="20" t="s">
        <v>14229</v>
      </c>
      <c r="R96" s="20" t="s">
        <v>101</v>
      </c>
      <c r="S96" s="20"/>
      <c r="T96" s="20"/>
      <c r="U96" s="20" t="s">
        <v>22166</v>
      </c>
      <c r="V96" s="20"/>
      <c r="W96" s="20"/>
      <c r="X96" s="20" t="s">
        <v>22167</v>
      </c>
      <c r="Y96" s="20" t="s">
        <v>17234</v>
      </c>
      <c r="Z96" s="20" t="s">
        <v>68</v>
      </c>
      <c r="AA96" s="20" t="s">
        <v>14772</v>
      </c>
      <c r="AB96" s="20" t="s">
        <v>14223</v>
      </c>
      <c r="AC96" s="20"/>
      <c r="AD96" s="20"/>
      <c r="AE96" s="20"/>
      <c r="AF96" s="20" t="s">
        <v>22658</v>
      </c>
      <c r="AG96" s="20" t="s">
        <v>105</v>
      </c>
      <c r="AH96" s="20" t="s">
        <v>22659</v>
      </c>
      <c r="AI96" s="20" t="s">
        <v>14897</v>
      </c>
      <c r="AJ96" s="20" t="s">
        <v>14732</v>
      </c>
    </row>
    <row r="97" spans="1:36" x14ac:dyDescent="0.2">
      <c r="A97" s="20" t="s">
        <v>1623</v>
      </c>
      <c r="B97" s="20" t="s">
        <v>19931</v>
      </c>
      <c r="C97" s="20">
        <v>2022</v>
      </c>
      <c r="D97" s="20" t="s">
        <v>914</v>
      </c>
      <c r="E97" s="20" t="s">
        <v>1625</v>
      </c>
      <c r="F97" s="20" t="s">
        <v>127</v>
      </c>
      <c r="G97" s="20" t="s">
        <v>128</v>
      </c>
      <c r="H97" s="20" t="s">
        <v>129</v>
      </c>
      <c r="I97" s="20" t="s">
        <v>22139</v>
      </c>
      <c r="J97" s="20" t="s">
        <v>21084</v>
      </c>
      <c r="K97" s="20" t="s">
        <v>22206</v>
      </c>
      <c r="L97" s="20" t="s">
        <v>96</v>
      </c>
      <c r="M97" s="20" t="s">
        <v>22660</v>
      </c>
      <c r="N97" s="20" t="s">
        <v>22661</v>
      </c>
      <c r="O97" s="20"/>
      <c r="P97" s="20" t="s">
        <v>22662</v>
      </c>
      <c r="Q97" s="20"/>
      <c r="R97" s="20" t="s">
        <v>101</v>
      </c>
      <c r="S97" s="20"/>
      <c r="T97" s="20"/>
      <c r="U97" s="20" t="s">
        <v>22166</v>
      </c>
      <c r="V97" s="20"/>
      <c r="W97" s="20" t="s">
        <v>14238</v>
      </c>
      <c r="X97" s="20" t="s">
        <v>22191</v>
      </c>
      <c r="Y97" s="20" t="s">
        <v>14276</v>
      </c>
      <c r="Z97" s="20" t="s">
        <v>68</v>
      </c>
      <c r="AA97" s="20" t="s">
        <v>22154</v>
      </c>
      <c r="AB97" s="20" t="s">
        <v>14410</v>
      </c>
      <c r="AC97" s="20" t="s">
        <v>14410</v>
      </c>
      <c r="AD97" s="20" t="s">
        <v>15199</v>
      </c>
      <c r="AE97" s="20" t="s">
        <v>22234</v>
      </c>
      <c r="AF97" s="20" t="s">
        <v>22663</v>
      </c>
      <c r="AG97" s="20" t="s">
        <v>106</v>
      </c>
      <c r="AH97" s="20" t="s">
        <v>22664</v>
      </c>
      <c r="AI97" s="20" t="s">
        <v>14804</v>
      </c>
      <c r="AJ97" s="20" t="s">
        <v>14696</v>
      </c>
    </row>
    <row r="98" spans="1:36" x14ac:dyDescent="0.2">
      <c r="A98" s="20" t="s">
        <v>1668</v>
      </c>
      <c r="B98" s="20" t="s">
        <v>19616</v>
      </c>
      <c r="C98" s="20">
        <v>2025</v>
      </c>
      <c r="D98" s="20" t="s">
        <v>1093</v>
      </c>
      <c r="E98" s="20" t="s">
        <v>1670</v>
      </c>
      <c r="F98" s="20" t="s">
        <v>116</v>
      </c>
      <c r="G98" s="20" t="s">
        <v>117</v>
      </c>
      <c r="H98" s="20" t="s">
        <v>118</v>
      </c>
      <c r="I98" s="20" t="s">
        <v>22149</v>
      </c>
      <c r="J98" s="20"/>
      <c r="K98" s="20" t="s">
        <v>22247</v>
      </c>
      <c r="L98" s="20" t="s">
        <v>96</v>
      </c>
      <c r="M98" s="20" t="s">
        <v>22665</v>
      </c>
      <c r="N98" s="20" t="s">
        <v>22666</v>
      </c>
      <c r="O98" s="20" t="s">
        <v>19949</v>
      </c>
      <c r="P98" s="20"/>
      <c r="Q98" s="20" t="s">
        <v>14283</v>
      </c>
      <c r="R98" s="20" t="s">
        <v>102</v>
      </c>
      <c r="S98" s="20" t="s">
        <v>14232</v>
      </c>
      <c r="T98" s="20" t="s">
        <v>22239</v>
      </c>
      <c r="U98" s="20" t="s">
        <v>22144</v>
      </c>
      <c r="V98" s="20" t="s">
        <v>14283</v>
      </c>
      <c r="W98" s="20"/>
      <c r="X98" s="20" t="s">
        <v>22240</v>
      </c>
      <c r="Y98" s="20" t="s">
        <v>14253</v>
      </c>
      <c r="Z98" s="20"/>
      <c r="AA98" s="20" t="s">
        <v>22168</v>
      </c>
      <c r="AB98" s="20" t="s">
        <v>14283</v>
      </c>
      <c r="AC98" s="20" t="s">
        <v>22667</v>
      </c>
      <c r="AD98" s="20" t="s">
        <v>110</v>
      </c>
      <c r="AE98" s="20" t="s">
        <v>22155</v>
      </c>
      <c r="AF98" s="20" t="s">
        <v>22668</v>
      </c>
      <c r="AG98" s="20" t="s">
        <v>106</v>
      </c>
      <c r="AH98" s="20" t="s">
        <v>22669</v>
      </c>
      <c r="AI98" s="20" t="s">
        <v>14730</v>
      </c>
      <c r="AJ98" s="20" t="s">
        <v>14696</v>
      </c>
    </row>
    <row r="99" spans="1:36" x14ac:dyDescent="0.2">
      <c r="A99" s="20" t="s">
        <v>1708</v>
      </c>
      <c r="B99" s="20" t="s">
        <v>19958</v>
      </c>
      <c r="C99" s="20">
        <v>2024</v>
      </c>
      <c r="D99" s="20" t="s">
        <v>19322</v>
      </c>
      <c r="E99" s="20" t="s">
        <v>1710</v>
      </c>
      <c r="F99" s="20" t="s">
        <v>119</v>
      </c>
      <c r="G99" s="20" t="s">
        <v>120</v>
      </c>
      <c r="H99" s="20" t="s">
        <v>121</v>
      </c>
      <c r="I99" s="20" t="s">
        <v>22149</v>
      </c>
      <c r="J99" s="20" t="s">
        <v>22303</v>
      </c>
      <c r="K99" s="20" t="s">
        <v>22159</v>
      </c>
      <c r="L99" s="20" t="s">
        <v>96</v>
      </c>
      <c r="M99" s="20" t="s">
        <v>22670</v>
      </c>
      <c r="N99" s="20" t="s">
        <v>22671</v>
      </c>
      <c r="O99" s="20" t="s">
        <v>22672</v>
      </c>
      <c r="P99" s="20" t="s">
        <v>22673</v>
      </c>
      <c r="Q99" s="20" t="s">
        <v>14229</v>
      </c>
      <c r="R99" s="20" t="s">
        <v>101</v>
      </c>
      <c r="S99" s="20"/>
      <c r="T99" s="20"/>
      <c r="U99" s="20" t="s">
        <v>19831</v>
      </c>
      <c r="V99" s="20"/>
      <c r="W99" s="20"/>
      <c r="X99" s="20"/>
      <c r="Y99" s="20"/>
      <c r="Z99" s="20" t="s">
        <v>69</v>
      </c>
      <c r="AA99" s="20" t="s">
        <v>14772</v>
      </c>
      <c r="AB99" s="20" t="s">
        <v>14276</v>
      </c>
      <c r="AC99" s="20"/>
      <c r="AD99" s="20"/>
      <c r="AE99" s="20"/>
      <c r="AF99" s="20" t="s">
        <v>22674</v>
      </c>
      <c r="AG99" s="20" t="s">
        <v>105</v>
      </c>
      <c r="AH99" s="20" t="s">
        <v>22675</v>
      </c>
      <c r="AI99" s="20" t="s">
        <v>15216</v>
      </c>
      <c r="AJ99" s="20" t="s">
        <v>14696</v>
      </c>
    </row>
    <row r="100" spans="1:36" x14ac:dyDescent="0.2">
      <c r="A100" s="20" t="s">
        <v>1739</v>
      </c>
      <c r="B100" s="20" t="s">
        <v>19616</v>
      </c>
      <c r="C100" s="20">
        <v>2026</v>
      </c>
      <c r="D100" s="20" t="s">
        <v>1228</v>
      </c>
      <c r="E100" s="20" t="s">
        <v>1741</v>
      </c>
      <c r="F100" s="20" t="s">
        <v>22204</v>
      </c>
      <c r="G100" s="20" t="s">
        <v>297</v>
      </c>
      <c r="H100" s="20" t="s">
        <v>297</v>
      </c>
      <c r="I100" s="20" t="s">
        <v>22205</v>
      </c>
      <c r="J100" s="20"/>
      <c r="K100" s="20" t="s">
        <v>22179</v>
      </c>
      <c r="L100" s="20" t="s">
        <v>97</v>
      </c>
      <c r="M100" s="20" t="s">
        <v>22676</v>
      </c>
      <c r="N100" s="20" t="s">
        <v>22677</v>
      </c>
      <c r="O100" s="20" t="s">
        <v>19974</v>
      </c>
      <c r="P100" s="20"/>
      <c r="Q100" s="20" t="s">
        <v>14283</v>
      </c>
      <c r="R100" s="20" t="s">
        <v>101</v>
      </c>
      <c r="S100" s="20"/>
      <c r="T100" s="20"/>
      <c r="U100" s="20" t="s">
        <v>22144</v>
      </c>
      <c r="V100" s="20" t="s">
        <v>14276</v>
      </c>
      <c r="W100" s="20" t="s">
        <v>14238</v>
      </c>
      <c r="X100" s="20"/>
      <c r="Y100" s="20"/>
      <c r="Z100" s="20" t="s">
        <v>69</v>
      </c>
      <c r="AA100" s="20" t="s">
        <v>14772</v>
      </c>
      <c r="AB100" s="20" t="s">
        <v>14229</v>
      </c>
      <c r="AC100" s="20" t="s">
        <v>22678</v>
      </c>
      <c r="AD100" s="20" t="s">
        <v>15822</v>
      </c>
      <c r="AE100" s="20" t="s">
        <v>22234</v>
      </c>
      <c r="AF100" s="20" t="s">
        <v>22679</v>
      </c>
      <c r="AG100" s="20" t="s">
        <v>110</v>
      </c>
      <c r="AH100" s="20" t="s">
        <v>22680</v>
      </c>
      <c r="AI100" s="20" t="s">
        <v>15216</v>
      </c>
      <c r="AJ100" s="20" t="s">
        <v>14696</v>
      </c>
    </row>
    <row r="101" spans="1:36" x14ac:dyDescent="0.2">
      <c r="A101" s="20" t="s">
        <v>1765</v>
      </c>
      <c r="B101" s="20" t="s">
        <v>17413</v>
      </c>
      <c r="C101" s="20">
        <v>2022</v>
      </c>
      <c r="D101" s="20" t="s">
        <v>421</v>
      </c>
      <c r="E101" s="20" t="s">
        <v>1767</v>
      </c>
      <c r="F101" s="20" t="s">
        <v>116</v>
      </c>
      <c r="G101" s="20" t="s">
        <v>117</v>
      </c>
      <c r="H101" s="20" t="s">
        <v>118</v>
      </c>
      <c r="I101" s="20" t="s">
        <v>22139</v>
      </c>
      <c r="J101" s="20" t="s">
        <v>17417</v>
      </c>
      <c r="K101" s="20" t="s">
        <v>22140</v>
      </c>
      <c r="L101" s="20" t="s">
        <v>97</v>
      </c>
      <c r="M101" s="20" t="s">
        <v>22681</v>
      </c>
      <c r="N101" s="20" t="s">
        <v>22682</v>
      </c>
      <c r="O101" s="20" t="s">
        <v>22683</v>
      </c>
      <c r="P101" s="20"/>
      <c r="Q101" s="20"/>
      <c r="R101" s="20" t="s">
        <v>102</v>
      </c>
      <c r="S101" s="20" t="s">
        <v>14232</v>
      </c>
      <c r="T101" s="20" t="s">
        <v>22239</v>
      </c>
      <c r="U101" s="20" t="s">
        <v>14735</v>
      </c>
      <c r="V101" s="20" t="s">
        <v>14276</v>
      </c>
      <c r="W101" s="20" t="s">
        <v>14276</v>
      </c>
      <c r="X101" s="20"/>
      <c r="Y101" s="20"/>
      <c r="Z101" s="20"/>
      <c r="AA101" s="20" t="s">
        <v>110</v>
      </c>
      <c r="AB101" s="20" t="s">
        <v>14276</v>
      </c>
      <c r="AC101" s="20"/>
      <c r="AD101" s="20"/>
      <c r="AE101" s="20"/>
      <c r="AF101" s="20" t="s">
        <v>22684</v>
      </c>
      <c r="AG101" s="20" t="s">
        <v>105</v>
      </c>
      <c r="AH101" s="20" t="s">
        <v>22685</v>
      </c>
      <c r="AI101" s="20" t="s">
        <v>110</v>
      </c>
      <c r="AJ101" s="20" t="s">
        <v>14696</v>
      </c>
    </row>
    <row r="102" spans="1:36" x14ac:dyDescent="0.2">
      <c r="A102" s="20" t="s">
        <v>1830</v>
      </c>
      <c r="B102" s="20" t="s">
        <v>17054</v>
      </c>
      <c r="C102" s="20">
        <v>2026</v>
      </c>
      <c r="D102" s="20" t="s">
        <v>1832</v>
      </c>
      <c r="E102" s="20" t="s">
        <v>1833</v>
      </c>
      <c r="F102" s="20" t="s">
        <v>116</v>
      </c>
      <c r="G102" s="20" t="s">
        <v>117</v>
      </c>
      <c r="H102" s="20" t="s">
        <v>118</v>
      </c>
      <c r="I102" s="20" t="s">
        <v>22149</v>
      </c>
      <c r="J102" s="20" t="s">
        <v>22686</v>
      </c>
      <c r="K102" s="20" t="s">
        <v>22179</v>
      </c>
      <c r="L102" s="20" t="s">
        <v>97</v>
      </c>
      <c r="M102" s="20" t="s">
        <v>22687</v>
      </c>
      <c r="N102" s="20" t="s">
        <v>22688</v>
      </c>
      <c r="O102" s="20"/>
      <c r="P102" s="20"/>
      <c r="Q102" s="20" t="s">
        <v>17234</v>
      </c>
      <c r="R102" s="20" t="s">
        <v>101</v>
      </c>
      <c r="S102" s="20"/>
      <c r="T102" s="20"/>
      <c r="U102" s="20" t="s">
        <v>22166</v>
      </c>
      <c r="V102" s="20"/>
      <c r="W102" s="20" t="s">
        <v>14238</v>
      </c>
      <c r="X102" s="20"/>
      <c r="Y102" s="20"/>
      <c r="Z102" s="20" t="s">
        <v>69</v>
      </c>
      <c r="AA102" s="20" t="s">
        <v>22168</v>
      </c>
      <c r="AB102" s="20"/>
      <c r="AC102" s="20" t="s">
        <v>14276</v>
      </c>
      <c r="AD102" s="20" t="s">
        <v>14888</v>
      </c>
      <c r="AE102" s="20" t="s">
        <v>22155</v>
      </c>
      <c r="AF102" s="20" t="s">
        <v>22689</v>
      </c>
      <c r="AG102" s="20" t="s">
        <v>107</v>
      </c>
      <c r="AH102" s="20" t="s">
        <v>22690</v>
      </c>
      <c r="AI102" s="20" t="s">
        <v>15216</v>
      </c>
      <c r="AJ102" s="20" t="s">
        <v>14866</v>
      </c>
    </row>
    <row r="103" spans="1:36" x14ac:dyDescent="0.2">
      <c r="A103" s="20" t="s">
        <v>1867</v>
      </c>
      <c r="B103" s="20" t="s">
        <v>20014</v>
      </c>
      <c r="C103" s="20">
        <v>2025</v>
      </c>
      <c r="D103" s="20" t="s">
        <v>557</v>
      </c>
      <c r="E103" s="20" t="s">
        <v>1869</v>
      </c>
      <c r="F103" s="20" t="s">
        <v>156</v>
      </c>
      <c r="G103" s="20" t="s">
        <v>157</v>
      </c>
      <c r="H103" s="20" t="s">
        <v>126</v>
      </c>
      <c r="I103" s="20" t="s">
        <v>22149</v>
      </c>
      <c r="J103" s="20"/>
      <c r="K103" s="20" t="s">
        <v>22159</v>
      </c>
      <c r="L103" s="20" t="s">
        <v>96</v>
      </c>
      <c r="M103" s="20" t="s">
        <v>22691</v>
      </c>
      <c r="N103" s="20" t="s">
        <v>22692</v>
      </c>
      <c r="O103" s="20"/>
      <c r="P103" s="20" t="s">
        <v>14303</v>
      </c>
      <c r="Q103" s="20" t="s">
        <v>14449</v>
      </c>
      <c r="R103" s="20" t="s">
        <v>101</v>
      </c>
      <c r="S103" s="20"/>
      <c r="T103" s="20"/>
      <c r="U103" s="20" t="s">
        <v>22144</v>
      </c>
      <c r="V103" s="20" t="s">
        <v>14283</v>
      </c>
      <c r="W103" s="20" t="s">
        <v>14238</v>
      </c>
      <c r="X103" s="20" t="s">
        <v>22240</v>
      </c>
      <c r="Y103" s="20" t="s">
        <v>14253</v>
      </c>
      <c r="Z103" s="20" t="s">
        <v>69</v>
      </c>
      <c r="AA103" s="20" t="s">
        <v>14772</v>
      </c>
      <c r="AB103" s="20" t="s">
        <v>14238</v>
      </c>
      <c r="AC103" s="20" t="s">
        <v>22693</v>
      </c>
      <c r="AD103" s="20" t="s">
        <v>110</v>
      </c>
      <c r="AE103" s="20" t="s">
        <v>22234</v>
      </c>
      <c r="AF103" s="20" t="s">
        <v>22694</v>
      </c>
      <c r="AG103" s="20" t="s">
        <v>105</v>
      </c>
      <c r="AH103" s="20" t="s">
        <v>22695</v>
      </c>
      <c r="AI103" s="20" t="s">
        <v>110</v>
      </c>
      <c r="AJ103" s="20" t="s">
        <v>14696</v>
      </c>
    </row>
    <row r="104" spans="1:36" x14ac:dyDescent="0.2">
      <c r="A104" s="20" t="s">
        <v>1885</v>
      </c>
      <c r="B104" s="20" t="s">
        <v>20022</v>
      </c>
      <c r="C104" s="20">
        <v>2026</v>
      </c>
      <c r="D104" s="20" t="s">
        <v>475</v>
      </c>
      <c r="E104" s="20" t="s">
        <v>1887</v>
      </c>
      <c r="F104" s="20" t="s">
        <v>116</v>
      </c>
      <c r="G104" s="20" t="s">
        <v>117</v>
      </c>
      <c r="H104" s="20" t="s">
        <v>118</v>
      </c>
      <c r="I104" s="20" t="s">
        <v>22139</v>
      </c>
      <c r="J104" s="20"/>
      <c r="K104" s="20" t="s">
        <v>22159</v>
      </c>
      <c r="L104" s="20" t="s">
        <v>96</v>
      </c>
      <c r="M104" s="20" t="s">
        <v>22696</v>
      </c>
      <c r="N104" s="20" t="s">
        <v>22697</v>
      </c>
      <c r="O104" s="20" t="s">
        <v>14881</v>
      </c>
      <c r="P104" s="20" t="s">
        <v>22698</v>
      </c>
      <c r="Q104" s="20" t="s">
        <v>16027</v>
      </c>
      <c r="R104" s="20" t="s">
        <v>102</v>
      </c>
      <c r="S104" s="20" t="s">
        <v>14240</v>
      </c>
      <c r="T104" s="20" t="s">
        <v>22153</v>
      </c>
      <c r="U104" s="20" t="s">
        <v>22166</v>
      </c>
      <c r="V104" s="20"/>
      <c r="W104" s="20" t="s">
        <v>14283</v>
      </c>
      <c r="X104" s="20" t="s">
        <v>22191</v>
      </c>
      <c r="Y104" s="20" t="s">
        <v>14328</v>
      </c>
      <c r="Z104" s="20" t="s">
        <v>68</v>
      </c>
      <c r="AA104" s="20" t="s">
        <v>14772</v>
      </c>
      <c r="AB104" s="20" t="s">
        <v>14271</v>
      </c>
      <c r="AC104" s="20" t="s">
        <v>22699</v>
      </c>
      <c r="AD104" s="20" t="s">
        <v>110</v>
      </c>
      <c r="AE104" s="20" t="s">
        <v>22234</v>
      </c>
      <c r="AF104" s="20" t="s">
        <v>22700</v>
      </c>
      <c r="AG104" s="20" t="s">
        <v>107</v>
      </c>
      <c r="AH104" s="20" t="s">
        <v>22701</v>
      </c>
      <c r="AI104" s="20" t="s">
        <v>14852</v>
      </c>
      <c r="AJ104" s="20" t="s">
        <v>14732</v>
      </c>
    </row>
    <row r="105" spans="1:36" x14ac:dyDescent="0.2">
      <c r="A105" s="20" t="s">
        <v>1932</v>
      </c>
      <c r="B105" s="20" t="s">
        <v>17054</v>
      </c>
      <c r="C105" s="20">
        <v>2025</v>
      </c>
      <c r="D105" s="20" t="s">
        <v>1620</v>
      </c>
      <c r="E105" s="20" t="s">
        <v>1934</v>
      </c>
      <c r="F105" s="20" t="s">
        <v>147</v>
      </c>
      <c r="G105" s="20" t="s">
        <v>148</v>
      </c>
      <c r="H105" s="20" t="s">
        <v>118</v>
      </c>
      <c r="I105" s="20" t="s">
        <v>22149</v>
      </c>
      <c r="J105" s="20" t="s">
        <v>22648</v>
      </c>
      <c r="K105" s="20" t="s">
        <v>22159</v>
      </c>
      <c r="L105" s="20" t="s">
        <v>96</v>
      </c>
      <c r="M105" s="20" t="s">
        <v>22702</v>
      </c>
      <c r="N105" s="20" t="s">
        <v>22703</v>
      </c>
      <c r="O105" s="20" t="s">
        <v>20054</v>
      </c>
      <c r="P105" s="20" t="s">
        <v>14276</v>
      </c>
      <c r="Q105" s="20" t="s">
        <v>14276</v>
      </c>
      <c r="R105" s="20" t="s">
        <v>101</v>
      </c>
      <c r="S105" s="20"/>
      <c r="T105" s="20"/>
      <c r="U105" s="20" t="s">
        <v>22144</v>
      </c>
      <c r="V105" s="20" t="s">
        <v>14276</v>
      </c>
      <c r="W105" s="20" t="s">
        <v>14238</v>
      </c>
      <c r="X105" s="20"/>
      <c r="Y105" s="20"/>
      <c r="Z105" s="20" t="s">
        <v>69</v>
      </c>
      <c r="AA105" s="20" t="s">
        <v>14772</v>
      </c>
      <c r="AB105" s="20" t="s">
        <v>14283</v>
      </c>
      <c r="AC105" s="20" t="s">
        <v>22704</v>
      </c>
      <c r="AD105" s="20" t="s">
        <v>110</v>
      </c>
      <c r="AE105" s="20" t="s">
        <v>22155</v>
      </c>
      <c r="AF105" s="20" t="s">
        <v>22705</v>
      </c>
      <c r="AG105" s="20" t="s">
        <v>105</v>
      </c>
      <c r="AH105" s="20" t="s">
        <v>22706</v>
      </c>
      <c r="AI105" s="20" t="s">
        <v>110</v>
      </c>
      <c r="AJ105" s="20" t="s">
        <v>14696</v>
      </c>
    </row>
    <row r="106" spans="1:36" x14ac:dyDescent="0.2">
      <c r="A106" s="20" t="s">
        <v>1957</v>
      </c>
      <c r="B106" s="20" t="s">
        <v>17431</v>
      </c>
      <c r="C106" s="20">
        <v>2026</v>
      </c>
      <c r="D106" s="20" t="s">
        <v>17184</v>
      </c>
      <c r="E106" s="20" t="s">
        <v>1959</v>
      </c>
      <c r="F106" s="20" t="s">
        <v>258</v>
      </c>
      <c r="G106" s="20" t="s">
        <v>259</v>
      </c>
      <c r="H106" s="20" t="s">
        <v>118</v>
      </c>
      <c r="I106" s="20" t="s">
        <v>22139</v>
      </c>
      <c r="J106" s="20"/>
      <c r="K106" s="20" t="s">
        <v>22140</v>
      </c>
      <c r="L106" s="20" t="s">
        <v>98</v>
      </c>
      <c r="M106" s="20" t="s">
        <v>22707</v>
      </c>
      <c r="N106" s="20" t="s">
        <v>22708</v>
      </c>
      <c r="O106" s="20" t="s">
        <v>22709</v>
      </c>
      <c r="P106" s="20"/>
      <c r="Q106" s="20" t="s">
        <v>17234</v>
      </c>
      <c r="R106" s="20" t="s">
        <v>101</v>
      </c>
      <c r="S106" s="20"/>
      <c r="T106" s="20"/>
      <c r="U106" s="20" t="s">
        <v>22144</v>
      </c>
      <c r="V106" s="20" t="s">
        <v>14283</v>
      </c>
      <c r="W106" s="20" t="s">
        <v>14238</v>
      </c>
      <c r="X106" s="20"/>
      <c r="Y106" s="20"/>
      <c r="Z106" s="20" t="s">
        <v>69</v>
      </c>
      <c r="AA106" s="20" t="s">
        <v>14772</v>
      </c>
      <c r="AB106" s="20" t="s">
        <v>14283</v>
      </c>
      <c r="AC106" s="20" t="s">
        <v>22710</v>
      </c>
      <c r="AD106" s="20" t="s">
        <v>22233</v>
      </c>
      <c r="AE106" s="20" t="s">
        <v>22234</v>
      </c>
      <c r="AF106" s="20" t="s">
        <v>22711</v>
      </c>
      <c r="AG106" s="20" t="s">
        <v>105</v>
      </c>
      <c r="AH106" s="20" t="s">
        <v>22712</v>
      </c>
      <c r="AI106" s="20" t="s">
        <v>14897</v>
      </c>
      <c r="AJ106" s="20" t="s">
        <v>14732</v>
      </c>
    </row>
    <row r="107" spans="1:36" x14ac:dyDescent="0.2">
      <c r="A107" s="20" t="s">
        <v>2005</v>
      </c>
      <c r="B107" s="20" t="s">
        <v>19878</v>
      </c>
      <c r="C107" s="20">
        <v>2026</v>
      </c>
      <c r="D107" s="20" t="s">
        <v>20072</v>
      </c>
      <c r="E107" s="20" t="s">
        <v>2008</v>
      </c>
      <c r="F107" s="20" t="s">
        <v>180</v>
      </c>
      <c r="G107" s="20" t="s">
        <v>181</v>
      </c>
      <c r="H107" s="20" t="s">
        <v>126</v>
      </c>
      <c r="I107" s="20" t="s">
        <v>22256</v>
      </c>
      <c r="J107" s="20"/>
      <c r="K107" s="20" t="s">
        <v>22172</v>
      </c>
      <c r="L107" s="20" t="s">
        <v>96</v>
      </c>
      <c r="M107" s="20" t="s">
        <v>22713</v>
      </c>
      <c r="N107" s="20" t="s">
        <v>22714</v>
      </c>
      <c r="O107" s="20" t="s">
        <v>22715</v>
      </c>
      <c r="P107" s="20"/>
      <c r="Q107" s="20" t="s">
        <v>14303</v>
      </c>
      <c r="R107" s="20" t="s">
        <v>101</v>
      </c>
      <c r="S107" s="20"/>
      <c r="T107" s="20"/>
      <c r="U107" s="20" t="s">
        <v>22144</v>
      </c>
      <c r="V107" s="20" t="s">
        <v>14276</v>
      </c>
      <c r="W107" s="20" t="s">
        <v>14238</v>
      </c>
      <c r="X107" s="20"/>
      <c r="Y107" s="20"/>
      <c r="Z107" s="20" t="s">
        <v>69</v>
      </c>
      <c r="AA107" s="20" t="s">
        <v>22168</v>
      </c>
      <c r="AB107" s="20" t="s">
        <v>14276</v>
      </c>
      <c r="AC107" s="20" t="s">
        <v>22716</v>
      </c>
      <c r="AD107" s="20" t="s">
        <v>110</v>
      </c>
      <c r="AE107" s="20" t="s">
        <v>22155</v>
      </c>
      <c r="AF107" s="20" t="s">
        <v>22717</v>
      </c>
      <c r="AG107" s="20" t="s">
        <v>106</v>
      </c>
      <c r="AH107" s="20" t="s">
        <v>22718</v>
      </c>
      <c r="AI107" s="20" t="s">
        <v>14694</v>
      </c>
      <c r="AJ107" s="20" t="s">
        <v>14696</v>
      </c>
    </row>
    <row r="108" spans="1:36" x14ac:dyDescent="0.2">
      <c r="A108" s="20" t="s">
        <v>2085</v>
      </c>
      <c r="B108" s="20" t="s">
        <v>17439</v>
      </c>
      <c r="C108" s="20">
        <v>2026</v>
      </c>
      <c r="D108" s="20" t="s">
        <v>17229</v>
      </c>
      <c r="E108" s="20" t="s">
        <v>2087</v>
      </c>
      <c r="F108" s="20" t="s">
        <v>116</v>
      </c>
      <c r="G108" s="20" t="s">
        <v>117</v>
      </c>
      <c r="H108" s="20" t="s">
        <v>118</v>
      </c>
      <c r="I108" s="20" t="s">
        <v>22149</v>
      </c>
      <c r="J108" s="20" t="s">
        <v>17443</v>
      </c>
      <c r="K108" s="20" t="s">
        <v>22172</v>
      </c>
      <c r="L108" s="20" t="s">
        <v>96</v>
      </c>
      <c r="M108" s="20" t="s">
        <v>22719</v>
      </c>
      <c r="N108" s="20" t="s">
        <v>22720</v>
      </c>
      <c r="O108" s="20" t="s">
        <v>17442</v>
      </c>
      <c r="P108" s="20"/>
      <c r="Q108" s="20" t="s">
        <v>14238</v>
      </c>
      <c r="R108" s="20" t="s">
        <v>102</v>
      </c>
      <c r="S108" s="20" t="s">
        <v>14240</v>
      </c>
      <c r="T108" s="20" t="s">
        <v>22153</v>
      </c>
      <c r="U108" s="20" t="s">
        <v>22166</v>
      </c>
      <c r="V108" s="20"/>
      <c r="W108" s="20"/>
      <c r="X108" s="20" t="s">
        <v>22240</v>
      </c>
      <c r="Y108" s="20" t="s">
        <v>14253</v>
      </c>
      <c r="Z108" s="20" t="s">
        <v>69</v>
      </c>
      <c r="AA108" s="20" t="s">
        <v>22168</v>
      </c>
      <c r="AB108" s="20" t="s">
        <v>14283</v>
      </c>
      <c r="AC108" s="20" t="s">
        <v>15669</v>
      </c>
      <c r="AD108" s="20" t="s">
        <v>15822</v>
      </c>
      <c r="AE108" s="20" t="s">
        <v>22234</v>
      </c>
      <c r="AF108" s="20" t="s">
        <v>22721</v>
      </c>
      <c r="AG108" s="20" t="s">
        <v>105</v>
      </c>
      <c r="AH108" s="20" t="s">
        <v>22722</v>
      </c>
      <c r="AI108" s="20" t="s">
        <v>14757</v>
      </c>
      <c r="AJ108" s="20" t="s">
        <v>14732</v>
      </c>
    </row>
    <row r="109" spans="1:36" x14ac:dyDescent="0.2">
      <c r="A109" s="20" t="s">
        <v>2112</v>
      </c>
      <c r="B109" s="20" t="s">
        <v>20107</v>
      </c>
      <c r="C109" s="20">
        <v>2026</v>
      </c>
      <c r="D109" s="20" t="s">
        <v>1037</v>
      </c>
      <c r="E109" s="20" t="s">
        <v>2114</v>
      </c>
      <c r="F109" s="20" t="s">
        <v>119</v>
      </c>
      <c r="G109" s="20" t="s">
        <v>120</v>
      </c>
      <c r="H109" s="20" t="s">
        <v>121</v>
      </c>
      <c r="I109" s="20" t="s">
        <v>22149</v>
      </c>
      <c r="J109" s="20"/>
      <c r="K109" s="20" t="s">
        <v>22150</v>
      </c>
      <c r="L109" s="20" t="s">
        <v>96</v>
      </c>
      <c r="M109" s="20" t="s">
        <v>22723</v>
      </c>
      <c r="N109" s="20" t="s">
        <v>22724</v>
      </c>
      <c r="O109" s="20"/>
      <c r="P109" s="20" t="s">
        <v>16032</v>
      </c>
      <c r="Q109" s="20" t="s">
        <v>14328</v>
      </c>
      <c r="R109" s="20" t="s">
        <v>101</v>
      </c>
      <c r="S109" s="20"/>
      <c r="T109" s="20"/>
      <c r="U109" s="20" t="s">
        <v>19831</v>
      </c>
      <c r="V109" s="20"/>
      <c r="W109" s="20"/>
      <c r="X109" s="20"/>
      <c r="Y109" s="20"/>
      <c r="Z109" s="20" t="s">
        <v>69</v>
      </c>
      <c r="AA109" s="20" t="s">
        <v>14772</v>
      </c>
      <c r="AB109" s="20"/>
      <c r="AC109" s="20" t="s">
        <v>22725</v>
      </c>
      <c r="AD109" s="20" t="s">
        <v>22233</v>
      </c>
      <c r="AE109" s="20" t="s">
        <v>22234</v>
      </c>
      <c r="AF109" s="20" t="s">
        <v>22726</v>
      </c>
      <c r="AG109" s="20" t="s">
        <v>107</v>
      </c>
      <c r="AH109" s="20" t="s">
        <v>22727</v>
      </c>
      <c r="AI109" s="20" t="s">
        <v>14694</v>
      </c>
      <c r="AJ109" s="20" t="s">
        <v>14696</v>
      </c>
    </row>
    <row r="110" spans="1:36" x14ac:dyDescent="0.2">
      <c r="A110" s="20" t="s">
        <v>2145</v>
      </c>
      <c r="B110" s="20" t="s">
        <v>17464</v>
      </c>
      <c r="C110" s="20">
        <v>2026</v>
      </c>
      <c r="D110" s="20" t="s">
        <v>17465</v>
      </c>
      <c r="E110" s="20" t="s">
        <v>2148</v>
      </c>
      <c r="F110" s="20" t="s">
        <v>22728</v>
      </c>
      <c r="G110" s="20" t="s">
        <v>22729</v>
      </c>
      <c r="H110" s="20" t="s">
        <v>118</v>
      </c>
      <c r="I110" s="20" t="s">
        <v>22149</v>
      </c>
      <c r="J110" s="20" t="s">
        <v>22730</v>
      </c>
      <c r="K110" s="20" t="s">
        <v>22179</v>
      </c>
      <c r="L110" s="20" t="s">
        <v>97</v>
      </c>
      <c r="M110" s="20" t="s">
        <v>22731</v>
      </c>
      <c r="N110" s="20" t="s">
        <v>22732</v>
      </c>
      <c r="O110" s="20" t="s">
        <v>22733</v>
      </c>
      <c r="P110" s="20" t="s">
        <v>14283</v>
      </c>
      <c r="Q110" s="20" t="s">
        <v>14244</v>
      </c>
      <c r="R110" s="20" t="s">
        <v>102</v>
      </c>
      <c r="S110" s="20" t="s">
        <v>14232</v>
      </c>
      <c r="T110" s="20"/>
      <c r="U110" s="20" t="s">
        <v>22166</v>
      </c>
      <c r="V110" s="20"/>
      <c r="W110" s="20" t="s">
        <v>14328</v>
      </c>
      <c r="X110" s="20" t="s">
        <v>22240</v>
      </c>
      <c r="Y110" s="20" t="s">
        <v>14253</v>
      </c>
      <c r="Z110" s="20" t="s">
        <v>68</v>
      </c>
      <c r="AA110" s="20" t="s">
        <v>22168</v>
      </c>
      <c r="AB110" s="20"/>
      <c r="AC110" s="20" t="s">
        <v>15665</v>
      </c>
      <c r="AD110" s="20" t="s">
        <v>15822</v>
      </c>
      <c r="AE110" s="20" t="s">
        <v>22155</v>
      </c>
      <c r="AF110" s="20" t="s">
        <v>22734</v>
      </c>
      <c r="AG110" s="20" t="s">
        <v>110</v>
      </c>
      <c r="AH110" s="20" t="s">
        <v>22735</v>
      </c>
      <c r="AI110" s="20" t="s">
        <v>14757</v>
      </c>
      <c r="AJ110" s="20" t="s">
        <v>14839</v>
      </c>
    </row>
    <row r="111" spans="1:36" x14ac:dyDescent="0.2">
      <c r="A111" s="20" t="s">
        <v>2195</v>
      </c>
      <c r="B111" s="20" t="s">
        <v>17475</v>
      </c>
      <c r="C111" s="20">
        <v>2026</v>
      </c>
      <c r="D111" s="20" t="s">
        <v>2197</v>
      </c>
      <c r="E111" s="20" t="s">
        <v>2198</v>
      </c>
      <c r="F111" s="20" t="s">
        <v>170</v>
      </c>
      <c r="G111" s="20" t="s">
        <v>171</v>
      </c>
      <c r="H111" s="20" t="s">
        <v>118</v>
      </c>
      <c r="I111" s="20" t="s">
        <v>22149</v>
      </c>
      <c r="J111" s="20"/>
      <c r="K111" s="20" t="s">
        <v>22172</v>
      </c>
      <c r="L111" s="20" t="s">
        <v>98</v>
      </c>
      <c r="M111" s="20" t="s">
        <v>22736</v>
      </c>
      <c r="N111" s="20" t="s">
        <v>22737</v>
      </c>
      <c r="O111" s="20" t="s">
        <v>17478</v>
      </c>
      <c r="P111" s="20"/>
      <c r="Q111" s="20" t="s">
        <v>14240</v>
      </c>
      <c r="R111" s="20" t="s">
        <v>101</v>
      </c>
      <c r="S111" s="20"/>
      <c r="T111" s="20"/>
      <c r="U111" s="20" t="s">
        <v>22144</v>
      </c>
      <c r="V111" s="20" t="s">
        <v>14283</v>
      </c>
      <c r="W111" s="20" t="s">
        <v>14238</v>
      </c>
      <c r="X111" s="20" t="s">
        <v>22191</v>
      </c>
      <c r="Y111" s="20" t="s">
        <v>14328</v>
      </c>
      <c r="Z111" s="20" t="s">
        <v>68</v>
      </c>
      <c r="AA111" s="20" t="s">
        <v>22168</v>
      </c>
      <c r="AB111" s="20" t="s">
        <v>14283</v>
      </c>
      <c r="AC111" s="20" t="s">
        <v>22738</v>
      </c>
      <c r="AD111" s="20" t="s">
        <v>110</v>
      </c>
      <c r="AE111" s="20" t="s">
        <v>22155</v>
      </c>
      <c r="AF111" s="20" t="s">
        <v>22739</v>
      </c>
      <c r="AG111" s="20" t="s">
        <v>106</v>
      </c>
      <c r="AH111" s="20" t="s">
        <v>22740</v>
      </c>
      <c r="AI111" s="20" t="s">
        <v>14852</v>
      </c>
      <c r="AJ111" s="20" t="s">
        <v>14866</v>
      </c>
    </row>
    <row r="112" spans="1:36" x14ac:dyDescent="0.2">
      <c r="A112" s="20" t="s">
        <v>2200</v>
      </c>
      <c r="B112" s="20" t="s">
        <v>15558</v>
      </c>
      <c r="C112" s="20">
        <v>2025</v>
      </c>
      <c r="D112" s="20" t="s">
        <v>2202</v>
      </c>
      <c r="E112" s="20" t="s">
        <v>2203</v>
      </c>
      <c r="F112" s="20"/>
      <c r="G112" s="20"/>
      <c r="H112" s="20" t="s">
        <v>153</v>
      </c>
      <c r="I112" s="20" t="s">
        <v>22158</v>
      </c>
      <c r="J112" s="20"/>
      <c r="K112" s="20" t="s">
        <v>22206</v>
      </c>
      <c r="L112" s="20" t="s">
        <v>98</v>
      </c>
      <c r="M112" s="20" t="s">
        <v>22741</v>
      </c>
      <c r="N112" s="20" t="s">
        <v>22742</v>
      </c>
      <c r="O112" s="20" t="s">
        <v>15561</v>
      </c>
      <c r="P112" s="20"/>
      <c r="Q112" s="20" t="s">
        <v>14301</v>
      </c>
      <c r="R112" s="20" t="s">
        <v>101</v>
      </c>
      <c r="S112" s="20"/>
      <c r="T112" s="20"/>
      <c r="U112" s="20" t="s">
        <v>22144</v>
      </c>
      <c r="V112" s="20" t="s">
        <v>14276</v>
      </c>
      <c r="W112" s="20" t="s">
        <v>14238</v>
      </c>
      <c r="X112" s="20"/>
      <c r="Y112" s="20"/>
      <c r="Z112" s="20" t="s">
        <v>69</v>
      </c>
      <c r="AA112" s="20" t="s">
        <v>22168</v>
      </c>
      <c r="AB112" s="20" t="s">
        <v>14276</v>
      </c>
      <c r="AC112" s="20" t="s">
        <v>22743</v>
      </c>
      <c r="AD112" s="20" t="s">
        <v>110</v>
      </c>
      <c r="AE112" s="20" t="s">
        <v>22155</v>
      </c>
      <c r="AF112" s="20" t="s">
        <v>22744</v>
      </c>
      <c r="AG112" s="20" t="s">
        <v>105</v>
      </c>
      <c r="AH112" s="20" t="s">
        <v>22745</v>
      </c>
      <c r="AI112" s="20" t="s">
        <v>15216</v>
      </c>
      <c r="AJ112" s="20" t="s">
        <v>14732</v>
      </c>
    </row>
    <row r="113" spans="1:36" x14ac:dyDescent="0.2">
      <c r="A113" s="20" t="s">
        <v>2251</v>
      </c>
      <c r="B113" s="20" t="s">
        <v>20117</v>
      </c>
      <c r="C113" s="20">
        <v>2023</v>
      </c>
      <c r="D113" s="20" t="s">
        <v>2253</v>
      </c>
      <c r="E113" s="20" t="s">
        <v>2254</v>
      </c>
      <c r="F113" s="20" t="s">
        <v>212</v>
      </c>
      <c r="G113" s="20" t="s">
        <v>213</v>
      </c>
      <c r="H113" s="20" t="s">
        <v>126</v>
      </c>
      <c r="I113" s="20" t="s">
        <v>22256</v>
      </c>
      <c r="J113" s="20" t="s">
        <v>22746</v>
      </c>
      <c r="K113" s="20" t="s">
        <v>22140</v>
      </c>
      <c r="L113" s="20" t="s">
        <v>98</v>
      </c>
      <c r="M113" s="20" t="s">
        <v>22747</v>
      </c>
      <c r="N113" s="20" t="s">
        <v>22748</v>
      </c>
      <c r="O113" s="20" t="s">
        <v>20119</v>
      </c>
      <c r="P113" s="20" t="s">
        <v>15272</v>
      </c>
      <c r="Q113" s="20" t="s">
        <v>14229</v>
      </c>
      <c r="R113" s="20" t="s">
        <v>101</v>
      </c>
      <c r="S113" s="20"/>
      <c r="T113" s="20"/>
      <c r="U113" s="20" t="s">
        <v>22144</v>
      </c>
      <c r="V113" s="20" t="s">
        <v>14276</v>
      </c>
      <c r="W113" s="20" t="s">
        <v>14238</v>
      </c>
      <c r="X113" s="20"/>
      <c r="Y113" s="20"/>
      <c r="Z113" s="20" t="s">
        <v>69</v>
      </c>
      <c r="AA113" s="20" t="s">
        <v>22154</v>
      </c>
      <c r="AB113" s="20" t="s">
        <v>14276</v>
      </c>
      <c r="AC113" s="20" t="s">
        <v>14276</v>
      </c>
      <c r="AD113" s="20" t="s">
        <v>15199</v>
      </c>
      <c r="AE113" s="20" t="s">
        <v>22155</v>
      </c>
      <c r="AF113" s="20" t="s">
        <v>22749</v>
      </c>
      <c r="AG113" s="20" t="s">
        <v>105</v>
      </c>
      <c r="AH113" s="20" t="s">
        <v>22750</v>
      </c>
      <c r="AI113" s="20" t="s">
        <v>14694</v>
      </c>
      <c r="AJ113" s="20" t="s">
        <v>14696</v>
      </c>
    </row>
    <row r="114" spans="1:36" x14ac:dyDescent="0.2">
      <c r="A114" s="20" t="s">
        <v>2375</v>
      </c>
      <c r="B114" s="20" t="s">
        <v>15747</v>
      </c>
      <c r="C114" s="20">
        <v>2026</v>
      </c>
      <c r="D114" s="20" t="s">
        <v>421</v>
      </c>
      <c r="E114" s="20" t="s">
        <v>2377</v>
      </c>
      <c r="F114" s="20" t="s">
        <v>116</v>
      </c>
      <c r="G114" s="20" t="s">
        <v>117</v>
      </c>
      <c r="H114" s="20" t="s">
        <v>118</v>
      </c>
      <c r="I114" s="20" t="s">
        <v>22149</v>
      </c>
      <c r="J114" s="20"/>
      <c r="K114" s="20" t="s">
        <v>22150</v>
      </c>
      <c r="L114" s="20" t="s">
        <v>96</v>
      </c>
      <c r="M114" s="20" t="s">
        <v>22751</v>
      </c>
      <c r="N114" s="20" t="s">
        <v>22752</v>
      </c>
      <c r="O114" s="20" t="s">
        <v>15950</v>
      </c>
      <c r="P114" s="20" t="s">
        <v>14276</v>
      </c>
      <c r="Q114" s="20" t="s">
        <v>14238</v>
      </c>
      <c r="R114" s="20" t="s">
        <v>101</v>
      </c>
      <c r="S114" s="20"/>
      <c r="T114" s="20"/>
      <c r="U114" s="20" t="s">
        <v>22144</v>
      </c>
      <c r="V114" s="20" t="s">
        <v>14283</v>
      </c>
      <c r="W114" s="20" t="s">
        <v>14238</v>
      </c>
      <c r="X114" s="20"/>
      <c r="Y114" s="20"/>
      <c r="Z114" s="20" t="s">
        <v>69</v>
      </c>
      <c r="AA114" s="20" t="s">
        <v>22154</v>
      </c>
      <c r="AB114" s="20" t="s">
        <v>14283</v>
      </c>
      <c r="AC114" s="20" t="s">
        <v>14276</v>
      </c>
      <c r="AD114" s="20" t="s">
        <v>15199</v>
      </c>
      <c r="AE114" s="20" t="s">
        <v>22155</v>
      </c>
      <c r="AF114" s="20" t="s">
        <v>22753</v>
      </c>
      <c r="AG114" s="20" t="s">
        <v>105</v>
      </c>
      <c r="AH114" s="20" t="s">
        <v>22754</v>
      </c>
      <c r="AI114" s="20" t="s">
        <v>14694</v>
      </c>
      <c r="AJ114" s="20" t="s">
        <v>14732</v>
      </c>
    </row>
    <row r="115" spans="1:36" x14ac:dyDescent="0.2">
      <c r="A115" s="20" t="s">
        <v>2379</v>
      </c>
      <c r="B115" s="20" t="s">
        <v>20142</v>
      </c>
      <c r="C115" s="20">
        <v>2026</v>
      </c>
      <c r="D115" s="20" t="s">
        <v>2292</v>
      </c>
      <c r="E115" s="20" t="s">
        <v>2381</v>
      </c>
      <c r="F115" s="20" t="s">
        <v>135</v>
      </c>
      <c r="G115" s="20" t="s">
        <v>136</v>
      </c>
      <c r="H115" s="20" t="s">
        <v>126</v>
      </c>
      <c r="I115" s="20" t="s">
        <v>22149</v>
      </c>
      <c r="J115" s="20"/>
      <c r="K115" s="20" t="s">
        <v>22150</v>
      </c>
      <c r="L115" s="20" t="s">
        <v>97</v>
      </c>
      <c r="M115" s="20" t="s">
        <v>22755</v>
      </c>
      <c r="N115" s="20" t="s">
        <v>22756</v>
      </c>
      <c r="O115" s="20" t="s">
        <v>20145</v>
      </c>
      <c r="P115" s="20" t="s">
        <v>14229</v>
      </c>
      <c r="Q115" s="20" t="s">
        <v>14271</v>
      </c>
      <c r="R115" s="20" t="s">
        <v>102</v>
      </c>
      <c r="S115" s="20" t="s">
        <v>14232</v>
      </c>
      <c r="T115" s="20" t="s">
        <v>22153</v>
      </c>
      <c r="U115" s="20" t="s">
        <v>22166</v>
      </c>
      <c r="V115" s="20"/>
      <c r="W115" s="20" t="s">
        <v>14421</v>
      </c>
      <c r="X115" s="20" t="s">
        <v>22191</v>
      </c>
      <c r="Y115" s="20" t="s">
        <v>14328</v>
      </c>
      <c r="Z115" s="20" t="s">
        <v>68</v>
      </c>
      <c r="AA115" s="20" t="s">
        <v>14772</v>
      </c>
      <c r="AB115" s="20" t="s">
        <v>14229</v>
      </c>
      <c r="AC115" s="20" t="s">
        <v>22757</v>
      </c>
      <c r="AD115" s="20" t="s">
        <v>22233</v>
      </c>
      <c r="AE115" s="20" t="s">
        <v>22234</v>
      </c>
      <c r="AF115" s="20" t="s">
        <v>22758</v>
      </c>
      <c r="AG115" s="20" t="s">
        <v>105</v>
      </c>
      <c r="AH115" s="20" t="s">
        <v>22759</v>
      </c>
      <c r="AI115" s="20" t="s">
        <v>14730</v>
      </c>
      <c r="AJ115" s="20" t="s">
        <v>14696</v>
      </c>
    </row>
    <row r="116" spans="1:36" x14ac:dyDescent="0.2">
      <c r="A116" s="20" t="s">
        <v>2383</v>
      </c>
      <c r="B116" s="20" t="s">
        <v>15747</v>
      </c>
      <c r="C116" s="20">
        <v>2026</v>
      </c>
      <c r="D116" s="20" t="s">
        <v>528</v>
      </c>
      <c r="E116" s="20" t="s">
        <v>2385</v>
      </c>
      <c r="F116" s="20" t="s">
        <v>252</v>
      </c>
      <c r="G116" s="20" t="s">
        <v>253</v>
      </c>
      <c r="H116" s="20" t="s">
        <v>118</v>
      </c>
      <c r="I116" s="20" t="s">
        <v>22256</v>
      </c>
      <c r="J116" s="20" t="s">
        <v>17044</v>
      </c>
      <c r="K116" s="20" t="s">
        <v>22172</v>
      </c>
      <c r="L116" s="20" t="s">
        <v>97</v>
      </c>
      <c r="M116" s="20" t="s">
        <v>22760</v>
      </c>
      <c r="N116" s="20" t="s">
        <v>22761</v>
      </c>
      <c r="O116" s="20" t="s">
        <v>20168</v>
      </c>
      <c r="P116" s="20"/>
      <c r="Q116" s="20" t="s">
        <v>14223</v>
      </c>
      <c r="R116" s="20" t="s">
        <v>101</v>
      </c>
      <c r="S116" s="20"/>
      <c r="T116" s="20"/>
      <c r="U116" s="20" t="s">
        <v>22166</v>
      </c>
      <c r="V116" s="20"/>
      <c r="W116" s="20"/>
      <c r="X116" s="20" t="s">
        <v>22762</v>
      </c>
      <c r="Y116" s="20" t="s">
        <v>14449</v>
      </c>
      <c r="Z116" s="20" t="s">
        <v>69</v>
      </c>
      <c r="AA116" s="20" t="s">
        <v>22168</v>
      </c>
      <c r="AB116" s="20" t="s">
        <v>14238</v>
      </c>
      <c r="AC116" s="20" t="s">
        <v>14283</v>
      </c>
      <c r="AD116" s="20" t="s">
        <v>14888</v>
      </c>
      <c r="AE116" s="20" t="s">
        <v>22155</v>
      </c>
      <c r="AF116" s="20" t="s">
        <v>22763</v>
      </c>
      <c r="AG116" s="20" t="s">
        <v>107</v>
      </c>
      <c r="AH116" s="20" t="s">
        <v>22764</v>
      </c>
      <c r="AI116" s="20" t="s">
        <v>14694</v>
      </c>
      <c r="AJ116" s="20" t="s">
        <v>14866</v>
      </c>
    </row>
    <row r="117" spans="1:36" x14ac:dyDescent="0.2">
      <c r="A117" s="20" t="s">
        <v>2404</v>
      </c>
      <c r="B117" s="20" t="s">
        <v>20188</v>
      </c>
      <c r="C117" s="20">
        <v>2026</v>
      </c>
      <c r="D117" s="20" t="s">
        <v>2406</v>
      </c>
      <c r="E117" s="20" t="s">
        <v>2407</v>
      </c>
      <c r="F117" s="20" t="s">
        <v>149</v>
      </c>
      <c r="G117" s="20" t="s">
        <v>150</v>
      </c>
      <c r="H117" s="20" t="s">
        <v>118</v>
      </c>
      <c r="I117" s="20" t="s">
        <v>22149</v>
      </c>
      <c r="J117" s="20" t="s">
        <v>22765</v>
      </c>
      <c r="K117" s="20" t="s">
        <v>22150</v>
      </c>
      <c r="L117" s="20" t="s">
        <v>96</v>
      </c>
      <c r="M117" s="20" t="s">
        <v>22766</v>
      </c>
      <c r="N117" s="20" t="s">
        <v>22767</v>
      </c>
      <c r="O117" s="20" t="s">
        <v>20191</v>
      </c>
      <c r="P117" s="20" t="s">
        <v>19757</v>
      </c>
      <c r="Q117" s="20" t="s">
        <v>14238</v>
      </c>
      <c r="R117" s="20" t="s">
        <v>101</v>
      </c>
      <c r="S117" s="20"/>
      <c r="T117" s="20"/>
      <c r="U117" s="20" t="s">
        <v>22144</v>
      </c>
      <c r="V117" s="20" t="s">
        <v>14283</v>
      </c>
      <c r="W117" s="20"/>
      <c r="X117" s="20" t="s">
        <v>22167</v>
      </c>
      <c r="Y117" s="20" t="s">
        <v>17234</v>
      </c>
      <c r="Z117" s="20" t="s">
        <v>69</v>
      </c>
      <c r="AA117" s="20" t="s">
        <v>14772</v>
      </c>
      <c r="AB117" s="20" t="s">
        <v>19757</v>
      </c>
      <c r="AC117" s="20" t="s">
        <v>14238</v>
      </c>
      <c r="AD117" s="20" t="s">
        <v>22233</v>
      </c>
      <c r="AE117" s="20" t="s">
        <v>22234</v>
      </c>
      <c r="AF117" s="20" t="s">
        <v>22768</v>
      </c>
      <c r="AG117" s="20" t="s">
        <v>105</v>
      </c>
      <c r="AH117" s="20" t="s">
        <v>22769</v>
      </c>
      <c r="AI117" s="20" t="s">
        <v>110</v>
      </c>
      <c r="AJ117" s="20" t="s">
        <v>14696</v>
      </c>
    </row>
    <row r="118" spans="1:36" x14ac:dyDescent="0.2">
      <c r="A118" s="20" t="s">
        <v>2472</v>
      </c>
      <c r="B118" s="20" t="s">
        <v>17533</v>
      </c>
      <c r="C118" s="20">
        <v>2026</v>
      </c>
      <c r="D118" s="20" t="s">
        <v>2474</v>
      </c>
      <c r="E118" s="20" t="s">
        <v>2475</v>
      </c>
      <c r="F118" s="20" t="s">
        <v>218</v>
      </c>
      <c r="G118" s="20" t="s">
        <v>219</v>
      </c>
      <c r="H118" s="20" t="s">
        <v>118</v>
      </c>
      <c r="I118" s="20" t="s">
        <v>22149</v>
      </c>
      <c r="J118" s="20"/>
      <c r="K118" s="20" t="s">
        <v>22172</v>
      </c>
      <c r="L118" s="20" t="s">
        <v>96</v>
      </c>
      <c r="M118" s="20" t="s">
        <v>22770</v>
      </c>
      <c r="N118" s="20" t="s">
        <v>22771</v>
      </c>
      <c r="O118" s="20" t="s">
        <v>17536</v>
      </c>
      <c r="P118" s="20"/>
      <c r="Q118" s="20" t="s">
        <v>14303</v>
      </c>
      <c r="R118" s="20" t="s">
        <v>102</v>
      </c>
      <c r="S118" s="20" t="s">
        <v>14232</v>
      </c>
      <c r="T118" s="20" t="s">
        <v>22153</v>
      </c>
      <c r="U118" s="20" t="s">
        <v>22144</v>
      </c>
      <c r="V118" s="20" t="s">
        <v>14283</v>
      </c>
      <c r="W118" s="20"/>
      <c r="X118" s="20"/>
      <c r="Y118" s="20"/>
      <c r="Z118" s="20" t="s">
        <v>68</v>
      </c>
      <c r="AA118" s="20" t="s">
        <v>110</v>
      </c>
      <c r="AB118" s="20" t="s">
        <v>14283</v>
      </c>
      <c r="AC118" s="20"/>
      <c r="AD118" s="20"/>
      <c r="AE118" s="20" t="s">
        <v>22155</v>
      </c>
      <c r="AF118" s="20" t="s">
        <v>22772</v>
      </c>
      <c r="AG118" s="20" t="s">
        <v>105</v>
      </c>
      <c r="AH118" s="20" t="s">
        <v>22773</v>
      </c>
      <c r="AI118" s="20" t="s">
        <v>110</v>
      </c>
      <c r="AJ118" s="20" t="s">
        <v>14696</v>
      </c>
    </row>
    <row r="119" spans="1:36" x14ac:dyDescent="0.2">
      <c r="A119" s="20" t="s">
        <v>2486</v>
      </c>
      <c r="B119" s="20" t="s">
        <v>15576</v>
      </c>
      <c r="C119" s="20">
        <v>2026</v>
      </c>
      <c r="D119" s="20" t="s">
        <v>1900</v>
      </c>
      <c r="E119" s="20" t="s">
        <v>2488</v>
      </c>
      <c r="F119" s="20" t="s">
        <v>116</v>
      </c>
      <c r="G119" s="20" t="s">
        <v>117</v>
      </c>
      <c r="H119" s="20" t="s">
        <v>118</v>
      </c>
      <c r="I119" s="20" t="s">
        <v>22139</v>
      </c>
      <c r="J119" s="20" t="s">
        <v>22774</v>
      </c>
      <c r="K119" s="20" t="s">
        <v>22150</v>
      </c>
      <c r="L119" s="20" t="s">
        <v>96</v>
      </c>
      <c r="M119" s="20" t="s">
        <v>22775</v>
      </c>
      <c r="N119" s="20" t="s">
        <v>22776</v>
      </c>
      <c r="O119" s="20" t="s">
        <v>15579</v>
      </c>
      <c r="P119" s="20"/>
      <c r="Q119" s="20" t="s">
        <v>14238</v>
      </c>
      <c r="R119" s="20" t="s">
        <v>101</v>
      </c>
      <c r="S119" s="20"/>
      <c r="T119" s="20"/>
      <c r="U119" s="20" t="s">
        <v>22166</v>
      </c>
      <c r="V119" s="20"/>
      <c r="W119" s="20"/>
      <c r="X119" s="20" t="s">
        <v>22240</v>
      </c>
      <c r="Y119" s="20" t="s">
        <v>14253</v>
      </c>
      <c r="Z119" s="20" t="s">
        <v>69</v>
      </c>
      <c r="AA119" s="20" t="s">
        <v>22168</v>
      </c>
      <c r="AB119" s="20" t="s">
        <v>14223</v>
      </c>
      <c r="AC119" s="20"/>
      <c r="AD119" s="20"/>
      <c r="AE119" s="20" t="s">
        <v>22155</v>
      </c>
      <c r="AF119" s="20" t="s">
        <v>22162</v>
      </c>
      <c r="AG119" s="20" t="s">
        <v>105</v>
      </c>
      <c r="AH119" s="20" t="s">
        <v>22777</v>
      </c>
      <c r="AI119" s="20" t="s">
        <v>14804</v>
      </c>
      <c r="AJ119" s="20" t="s">
        <v>14696</v>
      </c>
    </row>
    <row r="120" spans="1:36" x14ac:dyDescent="0.2">
      <c r="A120" s="20" t="s">
        <v>2616</v>
      </c>
      <c r="B120" s="20" t="s">
        <v>20200</v>
      </c>
      <c r="C120" s="20">
        <v>2026</v>
      </c>
      <c r="D120" s="20" t="s">
        <v>528</v>
      </c>
      <c r="E120" s="20" t="s">
        <v>2618</v>
      </c>
      <c r="F120" s="20" t="s">
        <v>137</v>
      </c>
      <c r="G120" s="20" t="s">
        <v>138</v>
      </c>
      <c r="H120" s="20" t="s">
        <v>118</v>
      </c>
      <c r="I120" s="20" t="s">
        <v>22256</v>
      </c>
      <c r="J120" s="20" t="s">
        <v>20204</v>
      </c>
      <c r="K120" s="20" t="s">
        <v>22150</v>
      </c>
      <c r="L120" s="20" t="s">
        <v>96</v>
      </c>
      <c r="M120" s="20" t="s">
        <v>22778</v>
      </c>
      <c r="N120" s="20" t="s">
        <v>22779</v>
      </c>
      <c r="O120" s="20" t="s">
        <v>20203</v>
      </c>
      <c r="P120" s="20"/>
      <c r="Q120" s="20" t="s">
        <v>14238</v>
      </c>
      <c r="R120" s="20" t="s">
        <v>102</v>
      </c>
      <c r="S120" s="20" t="s">
        <v>14303</v>
      </c>
      <c r="T120" s="20" t="s">
        <v>22153</v>
      </c>
      <c r="U120" s="20" t="s">
        <v>22144</v>
      </c>
      <c r="V120" s="20" t="s">
        <v>14303</v>
      </c>
      <c r="W120" s="20"/>
      <c r="X120" s="20"/>
      <c r="Y120" s="20"/>
      <c r="Z120" s="20"/>
      <c r="AA120" s="20" t="s">
        <v>22168</v>
      </c>
      <c r="AB120" s="20" t="s">
        <v>14303</v>
      </c>
      <c r="AC120" s="20" t="s">
        <v>16666</v>
      </c>
      <c r="AD120" s="20" t="s">
        <v>16313</v>
      </c>
      <c r="AE120" s="20" t="s">
        <v>22146</v>
      </c>
      <c r="AF120" s="20" t="s">
        <v>22162</v>
      </c>
      <c r="AG120" s="20" t="s">
        <v>105</v>
      </c>
      <c r="AH120" s="20" t="s">
        <v>22780</v>
      </c>
      <c r="AI120" s="20" t="s">
        <v>14757</v>
      </c>
      <c r="AJ120" s="20" t="s">
        <v>14732</v>
      </c>
    </row>
    <row r="121" spans="1:36" x14ac:dyDescent="0.2">
      <c r="A121" s="20" t="s">
        <v>2655</v>
      </c>
      <c r="B121" s="20" t="s">
        <v>15576</v>
      </c>
      <c r="C121" s="20">
        <v>2026</v>
      </c>
      <c r="D121" s="20" t="s">
        <v>456</v>
      </c>
      <c r="E121" s="20" t="s">
        <v>2657</v>
      </c>
      <c r="F121" s="20" t="s">
        <v>145</v>
      </c>
      <c r="G121" s="20" t="s">
        <v>146</v>
      </c>
      <c r="H121" s="20" t="s">
        <v>118</v>
      </c>
      <c r="I121" s="20" t="s">
        <v>22149</v>
      </c>
      <c r="J121" s="20"/>
      <c r="K121" s="20" t="s">
        <v>22172</v>
      </c>
      <c r="L121" s="20" t="s">
        <v>97</v>
      </c>
      <c r="M121" s="20" t="s">
        <v>22781</v>
      </c>
      <c r="N121" s="20" t="s">
        <v>22782</v>
      </c>
      <c r="O121" s="20" t="s">
        <v>20221</v>
      </c>
      <c r="P121" s="20" t="s">
        <v>14223</v>
      </c>
      <c r="Q121" s="20" t="s">
        <v>14238</v>
      </c>
      <c r="R121" s="20" t="s">
        <v>101</v>
      </c>
      <c r="S121" s="20"/>
      <c r="T121" s="20"/>
      <c r="U121" s="20" t="s">
        <v>22166</v>
      </c>
      <c r="V121" s="20"/>
      <c r="W121" s="20"/>
      <c r="X121" s="20" t="s">
        <v>22599</v>
      </c>
      <c r="Y121" s="20" t="s">
        <v>14276</v>
      </c>
      <c r="Z121" s="20" t="s">
        <v>69</v>
      </c>
      <c r="AA121" s="20" t="s">
        <v>22168</v>
      </c>
      <c r="AB121" s="20"/>
      <c r="AC121" s="20" t="s">
        <v>14788</v>
      </c>
      <c r="AD121" s="20" t="s">
        <v>16313</v>
      </c>
      <c r="AE121" s="20" t="s">
        <v>22146</v>
      </c>
      <c r="AF121" s="20" t="s">
        <v>22783</v>
      </c>
      <c r="AG121" s="20" t="s">
        <v>105</v>
      </c>
      <c r="AH121" s="20" t="s">
        <v>22784</v>
      </c>
      <c r="AI121" s="20" t="s">
        <v>14694</v>
      </c>
      <c r="AJ121" s="20" t="s">
        <v>14696</v>
      </c>
    </row>
    <row r="122" spans="1:36" x14ac:dyDescent="0.2">
      <c r="A122" s="20" t="s">
        <v>2682</v>
      </c>
      <c r="B122" s="20" t="s">
        <v>20250</v>
      </c>
      <c r="C122" s="20">
        <v>2026</v>
      </c>
      <c r="D122" s="20" t="s">
        <v>557</v>
      </c>
      <c r="E122" s="20" t="s">
        <v>2684</v>
      </c>
      <c r="F122" s="20" t="s">
        <v>149</v>
      </c>
      <c r="G122" s="20" t="s">
        <v>150</v>
      </c>
      <c r="H122" s="20" t="s">
        <v>118</v>
      </c>
      <c r="I122" s="20" t="s">
        <v>22149</v>
      </c>
      <c r="J122" s="20" t="s">
        <v>20253</v>
      </c>
      <c r="K122" s="20" t="s">
        <v>22172</v>
      </c>
      <c r="L122" s="20" t="s">
        <v>96</v>
      </c>
      <c r="M122" s="20" t="s">
        <v>22785</v>
      </c>
      <c r="N122" s="20" t="s">
        <v>22786</v>
      </c>
      <c r="O122" s="20" t="s">
        <v>17746</v>
      </c>
      <c r="P122" s="20"/>
      <c r="Q122" s="20" t="s">
        <v>14238</v>
      </c>
      <c r="R122" s="20" t="s">
        <v>102</v>
      </c>
      <c r="S122" s="20" t="s">
        <v>14276</v>
      </c>
      <c r="T122" s="20" t="s">
        <v>22239</v>
      </c>
      <c r="U122" s="20" t="s">
        <v>22144</v>
      </c>
      <c r="V122" s="20" t="s">
        <v>14283</v>
      </c>
      <c r="W122" s="20"/>
      <c r="X122" s="20" t="s">
        <v>22240</v>
      </c>
      <c r="Y122" s="20" t="s">
        <v>14253</v>
      </c>
      <c r="Z122" s="20" t="s">
        <v>68</v>
      </c>
      <c r="AA122" s="20" t="s">
        <v>22168</v>
      </c>
      <c r="AB122" s="20" t="s">
        <v>14283</v>
      </c>
      <c r="AC122" s="20" t="s">
        <v>22787</v>
      </c>
      <c r="AD122" s="20" t="s">
        <v>14888</v>
      </c>
      <c r="AE122" s="20" t="s">
        <v>22155</v>
      </c>
      <c r="AF122" s="20" t="s">
        <v>22788</v>
      </c>
      <c r="AG122" s="20" t="s">
        <v>105</v>
      </c>
      <c r="AH122" s="20" t="s">
        <v>22789</v>
      </c>
      <c r="AI122" s="20" t="s">
        <v>14757</v>
      </c>
      <c r="AJ122" s="20" t="s">
        <v>14696</v>
      </c>
    </row>
    <row r="123" spans="1:36" x14ac:dyDescent="0.2">
      <c r="A123" s="20" t="s">
        <v>2705</v>
      </c>
      <c r="B123" s="20" t="s">
        <v>17584</v>
      </c>
      <c r="C123" s="20">
        <v>2026</v>
      </c>
      <c r="D123" s="20" t="s">
        <v>421</v>
      </c>
      <c r="E123" s="20" t="s">
        <v>2707</v>
      </c>
      <c r="F123" s="20" t="s">
        <v>119</v>
      </c>
      <c r="G123" s="20" t="s">
        <v>120</v>
      </c>
      <c r="H123" s="20" t="s">
        <v>121</v>
      </c>
      <c r="I123" s="20" t="s">
        <v>22256</v>
      </c>
      <c r="J123" s="20" t="s">
        <v>22790</v>
      </c>
      <c r="K123" s="20" t="s">
        <v>22172</v>
      </c>
      <c r="L123" s="20" t="s">
        <v>96</v>
      </c>
      <c r="M123" s="20" t="s">
        <v>22791</v>
      </c>
      <c r="N123" s="20" t="s">
        <v>22792</v>
      </c>
      <c r="O123" s="20" t="s">
        <v>17587</v>
      </c>
      <c r="P123" s="20"/>
      <c r="Q123" s="20" t="s">
        <v>14238</v>
      </c>
      <c r="R123" s="20" t="s">
        <v>102</v>
      </c>
      <c r="S123" s="20" t="s">
        <v>14232</v>
      </c>
      <c r="T123" s="20" t="s">
        <v>22239</v>
      </c>
      <c r="U123" s="20" t="s">
        <v>22166</v>
      </c>
      <c r="V123" s="20"/>
      <c r="W123" s="20"/>
      <c r="X123" s="20" t="s">
        <v>22191</v>
      </c>
      <c r="Y123" s="20" t="s">
        <v>14328</v>
      </c>
      <c r="Z123" s="20" t="s">
        <v>69</v>
      </c>
      <c r="AA123" s="20" t="s">
        <v>110</v>
      </c>
      <c r="AB123" s="20" t="s">
        <v>14232</v>
      </c>
      <c r="AC123" s="20"/>
      <c r="AD123" s="20"/>
      <c r="AE123" s="20" t="s">
        <v>22155</v>
      </c>
      <c r="AF123" s="20" t="s">
        <v>22793</v>
      </c>
      <c r="AG123" s="20" t="s">
        <v>108</v>
      </c>
      <c r="AH123" s="20" t="s">
        <v>22794</v>
      </c>
      <c r="AI123" s="20" t="s">
        <v>14694</v>
      </c>
      <c r="AJ123" s="20" t="s">
        <v>14839</v>
      </c>
    </row>
    <row r="124" spans="1:36" x14ac:dyDescent="0.2">
      <c r="A124" s="20" t="s">
        <v>2936</v>
      </c>
      <c r="B124" s="20" t="s">
        <v>20260</v>
      </c>
      <c r="C124" s="20">
        <v>2026</v>
      </c>
      <c r="D124" s="20" t="s">
        <v>2938</v>
      </c>
      <c r="E124" s="20" t="s">
        <v>2939</v>
      </c>
      <c r="F124" s="20" t="s">
        <v>116</v>
      </c>
      <c r="G124" s="20" t="s">
        <v>117</v>
      </c>
      <c r="H124" s="20" t="s">
        <v>118</v>
      </c>
      <c r="I124" s="20" t="s">
        <v>22149</v>
      </c>
      <c r="J124" s="20"/>
      <c r="K124" s="20" t="s">
        <v>22179</v>
      </c>
      <c r="L124" s="20" t="s">
        <v>97</v>
      </c>
      <c r="M124" s="20" t="s">
        <v>22795</v>
      </c>
      <c r="N124" s="20" t="s">
        <v>22796</v>
      </c>
      <c r="O124" s="20"/>
      <c r="P124" s="20"/>
      <c r="Q124" s="20" t="s">
        <v>14240</v>
      </c>
      <c r="R124" s="20" t="s">
        <v>101</v>
      </c>
      <c r="S124" s="20"/>
      <c r="T124" s="20"/>
      <c r="U124" s="20" t="s">
        <v>22144</v>
      </c>
      <c r="V124" s="20" t="s">
        <v>14283</v>
      </c>
      <c r="W124" s="20"/>
      <c r="X124" s="20"/>
      <c r="Y124" s="20"/>
      <c r="Z124" s="20" t="s">
        <v>69</v>
      </c>
      <c r="AA124" s="20" t="s">
        <v>22168</v>
      </c>
      <c r="AB124" s="20" t="s">
        <v>17234</v>
      </c>
      <c r="AC124" s="20"/>
      <c r="AD124" s="20"/>
      <c r="AE124" s="20" t="s">
        <v>22155</v>
      </c>
      <c r="AF124" s="20" t="s">
        <v>22162</v>
      </c>
      <c r="AG124" s="20" t="s">
        <v>105</v>
      </c>
      <c r="AH124" s="20" t="s">
        <v>22797</v>
      </c>
      <c r="AI124" s="20" t="s">
        <v>110</v>
      </c>
      <c r="AJ124" s="20" t="s">
        <v>14866</v>
      </c>
    </row>
    <row r="125" spans="1:36" x14ac:dyDescent="0.2">
      <c r="A125" s="20" t="s">
        <v>2953</v>
      </c>
      <c r="B125" s="20" t="s">
        <v>17614</v>
      </c>
      <c r="C125" s="20">
        <v>2026</v>
      </c>
      <c r="D125" s="20" t="s">
        <v>421</v>
      </c>
      <c r="E125" s="20" t="s">
        <v>2955</v>
      </c>
      <c r="F125" s="20" t="s">
        <v>116</v>
      </c>
      <c r="G125" s="20" t="s">
        <v>117</v>
      </c>
      <c r="H125" s="20" t="s">
        <v>118</v>
      </c>
      <c r="I125" s="20" t="s">
        <v>22139</v>
      </c>
      <c r="J125" s="20"/>
      <c r="K125" s="20" t="s">
        <v>22179</v>
      </c>
      <c r="L125" s="20" t="s">
        <v>97</v>
      </c>
      <c r="M125" s="20" t="s">
        <v>22798</v>
      </c>
      <c r="N125" s="20" t="s">
        <v>22799</v>
      </c>
      <c r="O125" s="20"/>
      <c r="P125" s="20"/>
      <c r="Q125" s="20" t="s">
        <v>14283</v>
      </c>
      <c r="R125" s="20" t="s">
        <v>101</v>
      </c>
      <c r="S125" s="20"/>
      <c r="T125" s="20"/>
      <c r="U125" s="20" t="s">
        <v>22144</v>
      </c>
      <c r="V125" s="20" t="s">
        <v>14276</v>
      </c>
      <c r="W125" s="20"/>
      <c r="X125" s="20"/>
      <c r="Y125" s="20"/>
      <c r="Z125" s="20" t="s">
        <v>69</v>
      </c>
      <c r="AA125" s="20" t="s">
        <v>22168</v>
      </c>
      <c r="AB125" s="20"/>
      <c r="AC125" s="20" t="s">
        <v>14238</v>
      </c>
      <c r="AD125" s="20" t="s">
        <v>15822</v>
      </c>
      <c r="AE125" s="20" t="s">
        <v>22155</v>
      </c>
      <c r="AF125" s="20" t="s">
        <v>22800</v>
      </c>
      <c r="AG125" s="20" t="s">
        <v>106</v>
      </c>
      <c r="AH125" s="20" t="s">
        <v>22801</v>
      </c>
      <c r="AI125" s="20" t="s">
        <v>15216</v>
      </c>
      <c r="AJ125" s="20" t="s">
        <v>14732</v>
      </c>
    </row>
    <row r="126" spans="1:36" x14ac:dyDescent="0.2">
      <c r="A126" s="20" t="s">
        <v>3000</v>
      </c>
      <c r="B126" s="20" t="s">
        <v>20295</v>
      </c>
      <c r="C126" s="20">
        <v>2026</v>
      </c>
      <c r="D126" s="20" t="s">
        <v>3002</v>
      </c>
      <c r="E126" s="20" t="s">
        <v>3003</v>
      </c>
      <c r="F126" s="20" t="s">
        <v>162</v>
      </c>
      <c r="G126" s="20" t="s">
        <v>163</v>
      </c>
      <c r="H126" s="20" t="s">
        <v>153</v>
      </c>
      <c r="I126" s="20" t="s">
        <v>22139</v>
      </c>
      <c r="J126" s="20" t="s">
        <v>22802</v>
      </c>
      <c r="K126" s="20" t="s">
        <v>22247</v>
      </c>
      <c r="L126" s="20" t="s">
        <v>96</v>
      </c>
      <c r="M126" s="20" t="s">
        <v>22803</v>
      </c>
      <c r="N126" s="20" t="s">
        <v>22804</v>
      </c>
      <c r="O126" s="20" t="s">
        <v>14854</v>
      </c>
      <c r="P126" s="20"/>
      <c r="Q126" s="20" t="s">
        <v>14232</v>
      </c>
      <c r="R126" s="20" t="s">
        <v>102</v>
      </c>
      <c r="S126" s="20" t="s">
        <v>14232</v>
      </c>
      <c r="T126" s="20"/>
      <c r="U126" s="20" t="s">
        <v>22144</v>
      </c>
      <c r="V126" s="20" t="s">
        <v>14283</v>
      </c>
      <c r="W126" s="20"/>
      <c r="X126" s="20"/>
      <c r="Y126" s="20"/>
      <c r="Z126" s="20" t="s">
        <v>69</v>
      </c>
      <c r="AA126" s="20" t="s">
        <v>22168</v>
      </c>
      <c r="AB126" s="20" t="s">
        <v>14283</v>
      </c>
      <c r="AC126" s="20"/>
      <c r="AD126" s="20"/>
      <c r="AE126" s="20" t="s">
        <v>22155</v>
      </c>
      <c r="AF126" s="20" t="s">
        <v>22805</v>
      </c>
      <c r="AG126" s="20" t="s">
        <v>105</v>
      </c>
      <c r="AH126" s="20" t="s">
        <v>22806</v>
      </c>
      <c r="AI126" s="20" t="s">
        <v>14730</v>
      </c>
      <c r="AJ126" s="20" t="s">
        <v>14696</v>
      </c>
    </row>
    <row r="127" spans="1:36" x14ac:dyDescent="0.2">
      <c r="A127" s="20" t="s">
        <v>3021</v>
      </c>
      <c r="B127" s="20" t="s">
        <v>16405</v>
      </c>
      <c r="C127" s="20">
        <v>2026</v>
      </c>
      <c r="D127" s="20" t="s">
        <v>421</v>
      </c>
      <c r="E127" s="20" t="s">
        <v>3023</v>
      </c>
      <c r="F127" s="20" t="s">
        <v>116</v>
      </c>
      <c r="G127" s="20" t="s">
        <v>117</v>
      </c>
      <c r="H127" s="20" t="s">
        <v>118</v>
      </c>
      <c r="I127" s="20" t="s">
        <v>22149</v>
      </c>
      <c r="J127" s="20" t="s">
        <v>17634</v>
      </c>
      <c r="K127" s="20" t="s">
        <v>22140</v>
      </c>
      <c r="L127" s="20" t="s">
        <v>98</v>
      </c>
      <c r="M127" s="20" t="s">
        <v>22807</v>
      </c>
      <c r="N127" s="20" t="s">
        <v>22808</v>
      </c>
      <c r="O127" s="20" t="s">
        <v>17633</v>
      </c>
      <c r="P127" s="20"/>
      <c r="Q127" s="20"/>
      <c r="R127" s="20" t="s">
        <v>102</v>
      </c>
      <c r="S127" s="20" t="s">
        <v>14232</v>
      </c>
      <c r="T127" s="20" t="s">
        <v>22153</v>
      </c>
      <c r="U127" s="20" t="s">
        <v>22166</v>
      </c>
      <c r="V127" s="20"/>
      <c r="W127" s="20"/>
      <c r="X127" s="20" t="s">
        <v>22240</v>
      </c>
      <c r="Y127" s="20" t="s">
        <v>14253</v>
      </c>
      <c r="Z127" s="20" t="s">
        <v>69</v>
      </c>
      <c r="AA127" s="20" t="s">
        <v>14772</v>
      </c>
      <c r="AB127" s="20"/>
      <c r="AC127" s="20"/>
      <c r="AD127" s="20" t="s">
        <v>22233</v>
      </c>
      <c r="AE127" s="20" t="s">
        <v>22234</v>
      </c>
      <c r="AF127" s="20" t="s">
        <v>22809</v>
      </c>
      <c r="AG127" s="20" t="s">
        <v>108</v>
      </c>
      <c r="AH127" s="20" t="s">
        <v>22810</v>
      </c>
      <c r="AI127" s="20" t="s">
        <v>110</v>
      </c>
      <c r="AJ127" s="20" t="s">
        <v>14732</v>
      </c>
    </row>
    <row r="128" spans="1:36" x14ac:dyDescent="0.2">
      <c r="A128" s="20" t="s">
        <v>3029</v>
      </c>
      <c r="B128" s="20" t="s">
        <v>17054</v>
      </c>
      <c r="C128" s="20">
        <v>2026</v>
      </c>
      <c r="D128" s="20" t="s">
        <v>17055</v>
      </c>
      <c r="E128" s="20" t="s">
        <v>3031</v>
      </c>
      <c r="F128" s="20" t="s">
        <v>116</v>
      </c>
      <c r="G128" s="20" t="s">
        <v>117</v>
      </c>
      <c r="H128" s="20" t="s">
        <v>118</v>
      </c>
      <c r="I128" s="20" t="s">
        <v>22149</v>
      </c>
      <c r="J128" s="20"/>
      <c r="K128" s="20" t="s">
        <v>22140</v>
      </c>
      <c r="L128" s="20" t="s">
        <v>98</v>
      </c>
      <c r="M128" s="20" t="s">
        <v>22811</v>
      </c>
      <c r="N128" s="20" t="s">
        <v>22812</v>
      </c>
      <c r="O128" s="20" t="s">
        <v>17669</v>
      </c>
      <c r="P128" s="20"/>
      <c r="Q128" s="20"/>
      <c r="R128" s="20" t="s">
        <v>102</v>
      </c>
      <c r="S128" s="20" t="s">
        <v>14232</v>
      </c>
      <c r="T128" s="20" t="s">
        <v>22239</v>
      </c>
      <c r="U128" s="20" t="s">
        <v>22166</v>
      </c>
      <c r="V128" s="20"/>
      <c r="W128" s="20"/>
      <c r="X128" s="20" t="s">
        <v>22240</v>
      </c>
      <c r="Y128" s="20" t="s">
        <v>14253</v>
      </c>
      <c r="Z128" s="20" t="s">
        <v>68</v>
      </c>
      <c r="AA128" s="20" t="s">
        <v>22168</v>
      </c>
      <c r="AB128" s="20" t="s">
        <v>14283</v>
      </c>
      <c r="AC128" s="20" t="s">
        <v>17350</v>
      </c>
      <c r="AD128" s="20" t="s">
        <v>16313</v>
      </c>
      <c r="AE128" s="20" t="s">
        <v>22234</v>
      </c>
      <c r="AF128" s="20" t="s">
        <v>22813</v>
      </c>
      <c r="AG128" s="20" t="s">
        <v>110</v>
      </c>
      <c r="AH128" s="20" t="s">
        <v>22814</v>
      </c>
      <c r="AI128" s="20" t="s">
        <v>110</v>
      </c>
      <c r="AJ128" s="20" t="s">
        <v>14732</v>
      </c>
    </row>
    <row r="129" spans="1:36" x14ac:dyDescent="0.2">
      <c r="A129" s="20" t="s">
        <v>3047</v>
      </c>
      <c r="B129" s="20" t="s">
        <v>15603</v>
      </c>
      <c r="C129" s="20">
        <v>2026</v>
      </c>
      <c r="D129" s="20" t="s">
        <v>640</v>
      </c>
      <c r="E129" s="20" t="s">
        <v>3050</v>
      </c>
      <c r="F129" s="20" t="s">
        <v>272</v>
      </c>
      <c r="G129" s="20" t="s">
        <v>273</v>
      </c>
      <c r="H129" s="20" t="s">
        <v>118</v>
      </c>
      <c r="I129" s="20" t="s">
        <v>22139</v>
      </c>
      <c r="J129" s="20" t="s">
        <v>15606</v>
      </c>
      <c r="K129" s="20" t="s">
        <v>22206</v>
      </c>
      <c r="L129" s="20" t="s">
        <v>97</v>
      </c>
      <c r="M129" s="20" t="s">
        <v>22815</v>
      </c>
      <c r="N129" s="20" t="s">
        <v>22816</v>
      </c>
      <c r="O129" s="20" t="s">
        <v>15605</v>
      </c>
      <c r="P129" s="20"/>
      <c r="Q129" s="20" t="s">
        <v>16840</v>
      </c>
      <c r="R129" s="20" t="s">
        <v>102</v>
      </c>
      <c r="S129" s="20" t="s">
        <v>14232</v>
      </c>
      <c r="T129" s="20" t="s">
        <v>22239</v>
      </c>
      <c r="U129" s="20" t="s">
        <v>22166</v>
      </c>
      <c r="V129" s="20"/>
      <c r="W129" s="20"/>
      <c r="X129" s="20" t="s">
        <v>22191</v>
      </c>
      <c r="Y129" s="20" t="s">
        <v>14328</v>
      </c>
      <c r="Z129" s="20"/>
      <c r="AA129" s="20" t="s">
        <v>22168</v>
      </c>
      <c r="AB129" s="20" t="s">
        <v>14283</v>
      </c>
      <c r="AC129" s="20"/>
      <c r="AD129" s="20"/>
      <c r="AE129" s="20" t="s">
        <v>22155</v>
      </c>
      <c r="AF129" s="20" t="s">
        <v>22817</v>
      </c>
      <c r="AG129" s="20" t="s">
        <v>105</v>
      </c>
      <c r="AH129" s="20" t="s">
        <v>22818</v>
      </c>
      <c r="AI129" s="20" t="s">
        <v>110</v>
      </c>
      <c r="AJ129" s="20" t="s">
        <v>14839</v>
      </c>
    </row>
    <row r="130" spans="1:36" x14ac:dyDescent="0.2">
      <c r="A130" s="20" t="s">
        <v>3124</v>
      </c>
      <c r="B130" s="20" t="s">
        <v>15576</v>
      </c>
      <c r="C130" s="20">
        <v>2026</v>
      </c>
      <c r="D130" s="20" t="s">
        <v>3126</v>
      </c>
      <c r="E130" s="20" t="s">
        <v>3127</v>
      </c>
      <c r="F130" s="20" t="s">
        <v>116</v>
      </c>
      <c r="G130" s="20" t="s">
        <v>117</v>
      </c>
      <c r="H130" s="20" t="s">
        <v>118</v>
      </c>
      <c r="I130" s="20" t="s">
        <v>22256</v>
      </c>
      <c r="J130" s="20"/>
      <c r="K130" s="20" t="s">
        <v>22179</v>
      </c>
      <c r="L130" s="20" t="s">
        <v>98</v>
      </c>
      <c r="M130" s="20" t="s">
        <v>22819</v>
      </c>
      <c r="N130" s="20" t="s">
        <v>22820</v>
      </c>
      <c r="O130" s="20" t="s">
        <v>17692</v>
      </c>
      <c r="P130" s="20"/>
      <c r="Q130" s="20" t="s">
        <v>14238</v>
      </c>
      <c r="R130" s="20" t="s">
        <v>101</v>
      </c>
      <c r="S130" s="20"/>
      <c r="T130" s="20"/>
      <c r="U130" s="20" t="s">
        <v>22166</v>
      </c>
      <c r="V130" s="20"/>
      <c r="W130" s="20"/>
      <c r="X130" s="20" t="s">
        <v>22191</v>
      </c>
      <c r="Y130" s="20" t="s">
        <v>14328</v>
      </c>
      <c r="Z130" s="20" t="s">
        <v>69</v>
      </c>
      <c r="AA130" s="20" t="s">
        <v>22168</v>
      </c>
      <c r="AB130" s="20" t="s">
        <v>14283</v>
      </c>
      <c r="AC130" s="20" t="s">
        <v>14238</v>
      </c>
      <c r="AD130" s="20" t="s">
        <v>14888</v>
      </c>
      <c r="AE130" s="20" t="s">
        <v>22155</v>
      </c>
      <c r="AF130" s="20" t="s">
        <v>22821</v>
      </c>
      <c r="AG130" s="20" t="s">
        <v>105</v>
      </c>
      <c r="AH130" s="20" t="s">
        <v>22822</v>
      </c>
      <c r="AI130" s="20" t="s">
        <v>15216</v>
      </c>
      <c r="AJ130" s="20" t="s">
        <v>14866</v>
      </c>
    </row>
    <row r="131" spans="1:36" x14ac:dyDescent="0.2">
      <c r="A131" s="20" t="s">
        <v>3149</v>
      </c>
      <c r="B131" s="20" t="s">
        <v>15576</v>
      </c>
      <c r="C131" s="20">
        <v>2026</v>
      </c>
      <c r="D131" s="20" t="s">
        <v>421</v>
      </c>
      <c r="E131" s="20" t="s">
        <v>3151</v>
      </c>
      <c r="F131" s="20" t="s">
        <v>116</v>
      </c>
      <c r="G131" s="20" t="s">
        <v>117</v>
      </c>
      <c r="H131" s="20" t="s">
        <v>118</v>
      </c>
      <c r="I131" s="20" t="s">
        <v>22139</v>
      </c>
      <c r="J131" s="20"/>
      <c r="K131" s="20" t="s">
        <v>22172</v>
      </c>
      <c r="L131" s="20" t="s">
        <v>97</v>
      </c>
      <c r="M131" s="20" t="s">
        <v>22823</v>
      </c>
      <c r="N131" s="20" t="s">
        <v>22824</v>
      </c>
      <c r="O131" s="20" t="s">
        <v>22825</v>
      </c>
      <c r="P131" s="20" t="s">
        <v>14244</v>
      </c>
      <c r="Q131" s="20" t="s">
        <v>17234</v>
      </c>
      <c r="R131" s="20" t="s">
        <v>102</v>
      </c>
      <c r="S131" s="20" t="s">
        <v>14223</v>
      </c>
      <c r="T131" s="20"/>
      <c r="U131" s="20" t="s">
        <v>22166</v>
      </c>
      <c r="V131" s="20"/>
      <c r="W131" s="20"/>
      <c r="X131" s="20"/>
      <c r="Y131" s="20"/>
      <c r="Z131" s="20"/>
      <c r="AA131" s="20" t="s">
        <v>14772</v>
      </c>
      <c r="AB131" s="20" t="s">
        <v>14244</v>
      </c>
      <c r="AC131" s="20"/>
      <c r="AD131" s="20" t="s">
        <v>22233</v>
      </c>
      <c r="AE131" s="20" t="s">
        <v>22234</v>
      </c>
      <c r="AF131" s="20" t="s">
        <v>22826</v>
      </c>
      <c r="AG131" s="20" t="s">
        <v>105</v>
      </c>
      <c r="AH131" s="20" t="s">
        <v>22827</v>
      </c>
      <c r="AI131" s="20" t="s">
        <v>14852</v>
      </c>
      <c r="AJ131" s="20" t="s">
        <v>14696</v>
      </c>
    </row>
    <row r="132" spans="1:36" x14ac:dyDescent="0.2">
      <c r="A132" s="20" t="s">
        <v>3165</v>
      </c>
      <c r="B132" s="20" t="s">
        <v>17742</v>
      </c>
      <c r="C132" s="20">
        <v>2026</v>
      </c>
      <c r="D132" s="20" t="s">
        <v>1383</v>
      </c>
      <c r="E132" s="20" t="s">
        <v>3167</v>
      </c>
      <c r="F132" s="20" t="s">
        <v>116</v>
      </c>
      <c r="G132" s="20" t="s">
        <v>117</v>
      </c>
      <c r="H132" s="20" t="s">
        <v>118</v>
      </c>
      <c r="I132" s="20" t="s">
        <v>22256</v>
      </c>
      <c r="J132" s="20"/>
      <c r="K132" s="20" t="s">
        <v>22150</v>
      </c>
      <c r="L132" s="20" t="s">
        <v>96</v>
      </c>
      <c r="M132" s="20" t="s">
        <v>22828</v>
      </c>
      <c r="N132" s="20" t="s">
        <v>22829</v>
      </c>
      <c r="O132" s="20" t="s">
        <v>17745</v>
      </c>
      <c r="P132" s="20"/>
      <c r="Q132" s="20" t="s">
        <v>14238</v>
      </c>
      <c r="R132" s="20" t="s">
        <v>102</v>
      </c>
      <c r="S132" s="20" t="s">
        <v>14232</v>
      </c>
      <c r="T132" s="20" t="s">
        <v>22153</v>
      </c>
      <c r="U132" s="20" t="s">
        <v>22166</v>
      </c>
      <c r="V132" s="20" t="s">
        <v>14283</v>
      </c>
      <c r="W132" s="20"/>
      <c r="X132" s="20" t="s">
        <v>22191</v>
      </c>
      <c r="Y132" s="20" t="s">
        <v>14328</v>
      </c>
      <c r="Z132" s="20" t="s">
        <v>68</v>
      </c>
      <c r="AA132" s="20" t="s">
        <v>22168</v>
      </c>
      <c r="AB132" s="20" t="s">
        <v>14449</v>
      </c>
      <c r="AC132" s="20" t="s">
        <v>14229</v>
      </c>
      <c r="AD132" s="20" t="s">
        <v>14888</v>
      </c>
      <c r="AE132" s="20" t="s">
        <v>22155</v>
      </c>
      <c r="AF132" s="20" t="s">
        <v>22830</v>
      </c>
      <c r="AG132" s="20" t="s">
        <v>105</v>
      </c>
      <c r="AH132" s="20" t="s">
        <v>22831</v>
      </c>
      <c r="AI132" s="20" t="s">
        <v>14757</v>
      </c>
      <c r="AJ132" s="20" t="s">
        <v>14696</v>
      </c>
    </row>
    <row r="133" spans="1:36" x14ac:dyDescent="0.2">
      <c r="A133" s="20" t="s">
        <v>3173</v>
      </c>
      <c r="B133" s="20" t="s">
        <v>20303</v>
      </c>
      <c r="C133" s="20">
        <v>2026</v>
      </c>
      <c r="D133" s="20" t="s">
        <v>362</v>
      </c>
      <c r="E133" s="20" t="s">
        <v>3175</v>
      </c>
      <c r="F133" s="20" t="s">
        <v>240</v>
      </c>
      <c r="G133" s="20" t="s">
        <v>241</v>
      </c>
      <c r="H133" s="20" t="s">
        <v>153</v>
      </c>
      <c r="I133" s="20" t="s">
        <v>22256</v>
      </c>
      <c r="J133" s="20"/>
      <c r="K133" s="20" t="s">
        <v>99</v>
      </c>
      <c r="L133" s="20" t="s">
        <v>96</v>
      </c>
      <c r="M133" s="20" t="s">
        <v>22832</v>
      </c>
      <c r="N133" s="20" t="s">
        <v>22833</v>
      </c>
      <c r="O133" s="20" t="s">
        <v>20306</v>
      </c>
      <c r="P133" s="20"/>
      <c r="Q133" s="20"/>
      <c r="R133" s="20" t="s">
        <v>102</v>
      </c>
      <c r="S133" s="20" t="s">
        <v>14232</v>
      </c>
      <c r="T133" s="20" t="s">
        <v>22239</v>
      </c>
      <c r="U133" s="20" t="s">
        <v>22144</v>
      </c>
      <c r="V133" s="20" t="s">
        <v>14229</v>
      </c>
      <c r="W133" s="20"/>
      <c r="X133" s="20"/>
      <c r="Y133" s="20"/>
      <c r="Z133" s="20" t="s">
        <v>68</v>
      </c>
      <c r="AA133" s="20" t="s">
        <v>22168</v>
      </c>
      <c r="AB133" s="20" t="s">
        <v>14229</v>
      </c>
      <c r="AC133" s="20"/>
      <c r="AD133" s="20"/>
      <c r="AE133" s="20" t="s">
        <v>22155</v>
      </c>
      <c r="AF133" s="20" t="s">
        <v>22834</v>
      </c>
      <c r="AG133" s="20" t="s">
        <v>110</v>
      </c>
      <c r="AH133" s="20" t="s">
        <v>22835</v>
      </c>
      <c r="AI133" s="20" t="s">
        <v>14852</v>
      </c>
      <c r="AJ133" s="20" t="s">
        <v>14732</v>
      </c>
    </row>
    <row r="134" spans="1:36" x14ac:dyDescent="0.2">
      <c r="A134" s="20" t="s">
        <v>3189</v>
      </c>
      <c r="B134" s="20" t="s">
        <v>17765</v>
      </c>
      <c r="C134" s="20">
        <v>2026</v>
      </c>
      <c r="D134" s="20" t="s">
        <v>3126</v>
      </c>
      <c r="E134" s="20" t="s">
        <v>3191</v>
      </c>
      <c r="F134" s="20" t="s">
        <v>22836</v>
      </c>
      <c r="G134" s="20" t="s">
        <v>22837</v>
      </c>
      <c r="H134" s="20" t="s">
        <v>118</v>
      </c>
      <c r="I134" s="20" t="s">
        <v>22158</v>
      </c>
      <c r="J134" s="20"/>
      <c r="K134" s="20" t="s">
        <v>22247</v>
      </c>
      <c r="L134" s="20" t="s">
        <v>96</v>
      </c>
      <c r="M134" s="20" t="s">
        <v>22838</v>
      </c>
      <c r="N134" s="20" t="s">
        <v>22839</v>
      </c>
      <c r="O134" s="20" t="s">
        <v>22840</v>
      </c>
      <c r="P134" s="20"/>
      <c r="Q134" s="20"/>
      <c r="R134" s="20" t="s">
        <v>102</v>
      </c>
      <c r="S134" s="20" t="s">
        <v>14232</v>
      </c>
      <c r="T134" s="20" t="s">
        <v>22153</v>
      </c>
      <c r="U134" s="20" t="s">
        <v>22166</v>
      </c>
      <c r="V134" s="20"/>
      <c r="W134" s="20" t="s">
        <v>14276</v>
      </c>
      <c r="X134" s="20" t="s">
        <v>22240</v>
      </c>
      <c r="Y134" s="20" t="s">
        <v>14253</v>
      </c>
      <c r="Z134" s="20" t="s">
        <v>69</v>
      </c>
      <c r="AA134" s="20" t="s">
        <v>22168</v>
      </c>
      <c r="AB134" s="20" t="s">
        <v>14283</v>
      </c>
      <c r="AC134" s="20" t="s">
        <v>16712</v>
      </c>
      <c r="AD134" s="20" t="s">
        <v>14888</v>
      </c>
      <c r="AE134" s="20" t="s">
        <v>22155</v>
      </c>
      <c r="AF134" s="20" t="s">
        <v>22841</v>
      </c>
      <c r="AG134" s="20" t="s">
        <v>105</v>
      </c>
      <c r="AH134" s="20" t="s">
        <v>22842</v>
      </c>
      <c r="AI134" s="20" t="s">
        <v>14730</v>
      </c>
      <c r="AJ134" s="20" t="s">
        <v>14696</v>
      </c>
    </row>
    <row r="135" spans="1:36" x14ac:dyDescent="0.2">
      <c r="A135" s="20" t="s">
        <v>3206</v>
      </c>
      <c r="B135" s="20" t="s">
        <v>17779</v>
      </c>
      <c r="C135" s="20">
        <v>2026</v>
      </c>
      <c r="D135" s="20" t="s">
        <v>16885</v>
      </c>
      <c r="E135" s="20" t="s">
        <v>3208</v>
      </c>
      <c r="F135" s="20" t="s">
        <v>116</v>
      </c>
      <c r="G135" s="20" t="s">
        <v>117</v>
      </c>
      <c r="H135" s="20" t="s">
        <v>118</v>
      </c>
      <c r="I135" s="20" t="s">
        <v>22149</v>
      </c>
      <c r="J135" s="20"/>
      <c r="K135" s="20" t="s">
        <v>22150</v>
      </c>
      <c r="L135" s="20" t="s">
        <v>96</v>
      </c>
      <c r="M135" s="20" t="s">
        <v>22843</v>
      </c>
      <c r="N135" s="20" t="s">
        <v>22844</v>
      </c>
      <c r="O135" s="20" t="s">
        <v>17782</v>
      </c>
      <c r="P135" s="20"/>
      <c r="Q135" s="20" t="s">
        <v>14238</v>
      </c>
      <c r="R135" s="20" t="s">
        <v>102</v>
      </c>
      <c r="S135" s="20" t="s">
        <v>14232</v>
      </c>
      <c r="T135" s="20" t="s">
        <v>22153</v>
      </c>
      <c r="U135" s="20" t="s">
        <v>22166</v>
      </c>
      <c r="V135" s="20"/>
      <c r="W135" s="20" t="s">
        <v>17787</v>
      </c>
      <c r="X135" s="20" t="s">
        <v>22191</v>
      </c>
      <c r="Y135" s="20" t="s">
        <v>14328</v>
      </c>
      <c r="Z135" s="20" t="s">
        <v>68</v>
      </c>
      <c r="AA135" s="20" t="s">
        <v>22168</v>
      </c>
      <c r="AB135" s="20" t="s">
        <v>14283</v>
      </c>
      <c r="AC135" s="20" t="s">
        <v>14449</v>
      </c>
      <c r="AD135" s="20" t="s">
        <v>14888</v>
      </c>
      <c r="AE135" s="20" t="s">
        <v>22155</v>
      </c>
      <c r="AF135" s="20" t="s">
        <v>22845</v>
      </c>
      <c r="AG135" s="20" t="s">
        <v>105</v>
      </c>
      <c r="AH135" s="20" t="s">
        <v>22846</v>
      </c>
      <c r="AI135" s="20" t="s">
        <v>14852</v>
      </c>
      <c r="AJ135" s="20" t="s">
        <v>14732</v>
      </c>
    </row>
    <row r="136" spans="1:36" x14ac:dyDescent="0.2">
      <c r="A136" s="20" t="s">
        <v>3210</v>
      </c>
      <c r="B136" s="20" t="s">
        <v>20341</v>
      </c>
      <c r="C136" s="20">
        <v>2026</v>
      </c>
      <c r="D136" s="20" t="s">
        <v>953</v>
      </c>
      <c r="E136" s="20" t="s">
        <v>3212</v>
      </c>
      <c r="F136" s="20" t="s">
        <v>137</v>
      </c>
      <c r="G136" s="20" t="s">
        <v>138</v>
      </c>
      <c r="H136" s="20" t="s">
        <v>118</v>
      </c>
      <c r="I136" s="20" t="s">
        <v>22149</v>
      </c>
      <c r="J136" s="20"/>
      <c r="K136" s="20" t="s">
        <v>99</v>
      </c>
      <c r="L136" s="20" t="s">
        <v>96</v>
      </c>
      <c r="M136" s="20" t="s">
        <v>22847</v>
      </c>
      <c r="N136" s="20" t="s">
        <v>22848</v>
      </c>
      <c r="O136" s="20" t="s">
        <v>20344</v>
      </c>
      <c r="P136" s="20"/>
      <c r="Q136" s="20"/>
      <c r="R136" s="20" t="s">
        <v>102</v>
      </c>
      <c r="S136" s="20" t="s">
        <v>14232</v>
      </c>
      <c r="T136" s="20" t="s">
        <v>22239</v>
      </c>
      <c r="U136" s="20" t="s">
        <v>22144</v>
      </c>
      <c r="V136" s="20" t="s">
        <v>14276</v>
      </c>
      <c r="W136" s="20"/>
      <c r="X136" s="20"/>
      <c r="Y136" s="20"/>
      <c r="Z136" s="20"/>
      <c r="AA136" s="20" t="s">
        <v>110</v>
      </c>
      <c r="AB136" s="20" t="s">
        <v>14283</v>
      </c>
      <c r="AC136" s="20" t="s">
        <v>14421</v>
      </c>
      <c r="AD136" s="20" t="s">
        <v>14888</v>
      </c>
      <c r="AE136" s="20" t="s">
        <v>22155</v>
      </c>
      <c r="AF136" s="20" t="s">
        <v>22849</v>
      </c>
      <c r="AG136" s="20" t="s">
        <v>105</v>
      </c>
      <c r="AH136" s="20" t="s">
        <v>22850</v>
      </c>
      <c r="AI136" s="20" t="s">
        <v>110</v>
      </c>
      <c r="AJ136" s="20" t="s">
        <v>14696</v>
      </c>
    </row>
    <row r="137" spans="1:36" x14ac:dyDescent="0.2">
      <c r="A137" s="20" t="s">
        <v>3218</v>
      </c>
      <c r="B137" s="20" t="s">
        <v>17789</v>
      </c>
      <c r="C137" s="20">
        <v>2026</v>
      </c>
      <c r="D137" s="20" t="s">
        <v>3220</v>
      </c>
      <c r="E137" s="20" t="s">
        <v>3221</v>
      </c>
      <c r="F137" s="20" t="s">
        <v>116</v>
      </c>
      <c r="G137" s="20" t="s">
        <v>117</v>
      </c>
      <c r="H137" s="20" t="s">
        <v>118</v>
      </c>
      <c r="I137" s="20" t="s">
        <v>22139</v>
      </c>
      <c r="J137" s="20" t="s">
        <v>22851</v>
      </c>
      <c r="K137" s="20" t="s">
        <v>22247</v>
      </c>
      <c r="L137" s="20" t="s">
        <v>96</v>
      </c>
      <c r="M137" s="20" t="s">
        <v>22852</v>
      </c>
      <c r="N137" s="20" t="s">
        <v>22853</v>
      </c>
      <c r="O137" s="20" t="s">
        <v>22854</v>
      </c>
      <c r="P137" s="20"/>
      <c r="Q137" s="20" t="s">
        <v>17188</v>
      </c>
      <c r="R137" s="20" t="s">
        <v>102</v>
      </c>
      <c r="S137" s="20" t="s">
        <v>14232</v>
      </c>
      <c r="T137" s="20" t="s">
        <v>22153</v>
      </c>
      <c r="U137" s="20" t="s">
        <v>22144</v>
      </c>
      <c r="V137" s="20" t="s">
        <v>14283</v>
      </c>
      <c r="W137" s="20"/>
      <c r="X137" s="20"/>
      <c r="Y137" s="20"/>
      <c r="Z137" s="20" t="s">
        <v>68</v>
      </c>
      <c r="AA137" s="20" t="s">
        <v>22168</v>
      </c>
      <c r="AB137" s="20" t="s">
        <v>14283</v>
      </c>
      <c r="AC137" s="20" t="s">
        <v>14238</v>
      </c>
      <c r="AD137" s="20" t="s">
        <v>15822</v>
      </c>
      <c r="AE137" s="20" t="s">
        <v>22155</v>
      </c>
      <c r="AF137" s="20" t="s">
        <v>22855</v>
      </c>
      <c r="AG137" s="20" t="s">
        <v>105</v>
      </c>
      <c r="AH137" s="20" t="s">
        <v>22856</v>
      </c>
      <c r="AI137" s="20" t="s">
        <v>14730</v>
      </c>
      <c r="AJ137" s="20" t="s">
        <v>14696</v>
      </c>
    </row>
    <row r="138" spans="1:36" x14ac:dyDescent="0.2">
      <c r="A138" s="20" t="s">
        <v>3268</v>
      </c>
      <c r="B138" s="20" t="s">
        <v>20366</v>
      </c>
      <c r="C138" s="20">
        <v>2026</v>
      </c>
      <c r="D138" s="20" t="s">
        <v>1727</v>
      </c>
      <c r="E138" s="20" t="s">
        <v>3270</v>
      </c>
      <c r="F138" s="20" t="s">
        <v>116</v>
      </c>
      <c r="G138" s="20" t="s">
        <v>117</v>
      </c>
      <c r="H138" s="20" t="s">
        <v>118</v>
      </c>
      <c r="I138" s="20" t="s">
        <v>22149</v>
      </c>
      <c r="J138" s="20" t="s">
        <v>20369</v>
      </c>
      <c r="K138" s="20" t="s">
        <v>22179</v>
      </c>
      <c r="L138" s="20" t="s">
        <v>97</v>
      </c>
      <c r="M138" s="20" t="s">
        <v>22857</v>
      </c>
      <c r="N138" s="20" t="s">
        <v>22858</v>
      </c>
      <c r="O138" s="20" t="s">
        <v>15235</v>
      </c>
      <c r="P138" s="20"/>
      <c r="Q138" s="20" t="s">
        <v>14238</v>
      </c>
      <c r="R138" s="20" t="s">
        <v>101</v>
      </c>
      <c r="S138" s="20"/>
      <c r="T138" s="20"/>
      <c r="U138" s="20" t="s">
        <v>22166</v>
      </c>
      <c r="V138" s="20"/>
      <c r="W138" s="20"/>
      <c r="X138" s="20" t="s">
        <v>22191</v>
      </c>
      <c r="Y138" s="20" t="s">
        <v>14328</v>
      </c>
      <c r="Z138" s="20"/>
      <c r="AA138" s="20" t="s">
        <v>22198</v>
      </c>
      <c r="AB138" s="20"/>
      <c r="AC138" s="20" t="s">
        <v>14868</v>
      </c>
      <c r="AD138" s="20" t="s">
        <v>16313</v>
      </c>
      <c r="AE138" s="20" t="s">
        <v>22155</v>
      </c>
      <c r="AF138" s="20" t="s">
        <v>22859</v>
      </c>
      <c r="AG138" s="20" t="s">
        <v>106</v>
      </c>
      <c r="AH138" s="20" t="s">
        <v>22860</v>
      </c>
      <c r="AI138" s="20" t="s">
        <v>14694</v>
      </c>
      <c r="AJ138" s="20" t="s">
        <v>14839</v>
      </c>
    </row>
    <row r="139" spans="1:36" x14ac:dyDescent="0.2">
      <c r="A139" s="20" t="s">
        <v>3331</v>
      </c>
      <c r="B139" s="20" t="s">
        <v>17054</v>
      </c>
      <c r="C139" s="20">
        <v>2026</v>
      </c>
      <c r="D139" s="20" t="s">
        <v>905</v>
      </c>
      <c r="E139" s="20" t="s">
        <v>3333</v>
      </c>
      <c r="F139" s="20" t="s">
        <v>22204</v>
      </c>
      <c r="G139" s="20" t="s">
        <v>297</v>
      </c>
      <c r="H139" s="20" t="s">
        <v>297</v>
      </c>
      <c r="I139" s="20" t="s">
        <v>22205</v>
      </c>
      <c r="J139" s="20"/>
      <c r="K139" s="20" t="s">
        <v>22172</v>
      </c>
      <c r="L139" s="20" t="s">
        <v>97</v>
      </c>
      <c r="M139" s="20" t="s">
        <v>22861</v>
      </c>
      <c r="N139" s="20" t="s">
        <v>22862</v>
      </c>
      <c r="O139" s="20"/>
      <c r="P139" s="20"/>
      <c r="Q139" s="20" t="s">
        <v>14303</v>
      </c>
      <c r="R139" s="20" t="s">
        <v>101</v>
      </c>
      <c r="S139" s="20"/>
      <c r="T139" s="20"/>
      <c r="U139" s="20" t="s">
        <v>22144</v>
      </c>
      <c r="V139" s="20" t="s">
        <v>14276</v>
      </c>
      <c r="W139" s="20"/>
      <c r="X139" s="20"/>
      <c r="Y139" s="20"/>
      <c r="Z139" s="20" t="s">
        <v>69</v>
      </c>
      <c r="AA139" s="20" t="s">
        <v>22168</v>
      </c>
      <c r="AB139" s="20" t="s">
        <v>14276</v>
      </c>
      <c r="AC139" s="20" t="s">
        <v>14283</v>
      </c>
      <c r="AD139" s="20" t="s">
        <v>15822</v>
      </c>
      <c r="AE139" s="20" t="s">
        <v>22155</v>
      </c>
      <c r="AF139" s="20" t="s">
        <v>22863</v>
      </c>
      <c r="AG139" s="20" t="s">
        <v>110</v>
      </c>
      <c r="AH139" s="20" t="s">
        <v>22864</v>
      </c>
      <c r="AI139" s="20" t="s">
        <v>15216</v>
      </c>
      <c r="AJ139" s="20" t="s">
        <v>14866</v>
      </c>
    </row>
    <row r="140" spans="1:36" x14ac:dyDescent="0.2">
      <c r="A140" s="20" t="s">
        <v>3351</v>
      </c>
      <c r="B140" s="20" t="s">
        <v>20418</v>
      </c>
      <c r="C140" s="20">
        <v>2026</v>
      </c>
      <c r="D140" s="20" t="s">
        <v>1620</v>
      </c>
      <c r="E140" s="20" t="s">
        <v>3353</v>
      </c>
      <c r="F140" s="20" t="s">
        <v>116</v>
      </c>
      <c r="G140" s="20" t="s">
        <v>117</v>
      </c>
      <c r="H140" s="20" t="s">
        <v>118</v>
      </c>
      <c r="I140" s="20" t="s">
        <v>22139</v>
      </c>
      <c r="J140" s="20"/>
      <c r="K140" s="20" t="s">
        <v>22206</v>
      </c>
      <c r="L140" s="20" t="s">
        <v>96</v>
      </c>
      <c r="M140" s="20" t="s">
        <v>22865</v>
      </c>
      <c r="N140" s="20" t="s">
        <v>22866</v>
      </c>
      <c r="O140" s="20"/>
      <c r="P140" s="20"/>
      <c r="Q140" s="20" t="s">
        <v>17234</v>
      </c>
      <c r="R140" s="20" t="s">
        <v>101</v>
      </c>
      <c r="S140" s="20"/>
      <c r="T140" s="20"/>
      <c r="U140" s="20" t="s">
        <v>22166</v>
      </c>
      <c r="V140" s="20"/>
      <c r="W140" s="20"/>
      <c r="X140" s="20" t="s">
        <v>22191</v>
      </c>
      <c r="Y140" s="20" t="s">
        <v>14328</v>
      </c>
      <c r="Z140" s="20" t="s">
        <v>69</v>
      </c>
      <c r="AA140" s="20" t="s">
        <v>22168</v>
      </c>
      <c r="AB140" s="20" t="s">
        <v>14283</v>
      </c>
      <c r="AC140" s="20" t="s">
        <v>16712</v>
      </c>
      <c r="AD140" s="20" t="s">
        <v>14888</v>
      </c>
      <c r="AE140" s="20" t="s">
        <v>22234</v>
      </c>
      <c r="AF140" s="20" t="s">
        <v>22867</v>
      </c>
      <c r="AG140" s="20" t="s">
        <v>105</v>
      </c>
      <c r="AH140" s="20" t="s">
        <v>22868</v>
      </c>
      <c r="AI140" s="20" t="s">
        <v>14852</v>
      </c>
      <c r="AJ140" s="20" t="s">
        <v>14696</v>
      </c>
    </row>
    <row r="141" spans="1:36" x14ac:dyDescent="0.2">
      <c r="A141" s="20" t="s">
        <v>3363</v>
      </c>
      <c r="B141" s="20" t="s">
        <v>20429</v>
      </c>
      <c r="C141" s="20">
        <v>2026</v>
      </c>
      <c r="D141" s="20" t="s">
        <v>905</v>
      </c>
      <c r="E141" s="20" t="s">
        <v>3365</v>
      </c>
      <c r="F141" s="20" t="s">
        <v>119</v>
      </c>
      <c r="G141" s="20" t="s">
        <v>120</v>
      </c>
      <c r="H141" s="20" t="s">
        <v>121</v>
      </c>
      <c r="I141" s="20" t="s">
        <v>22149</v>
      </c>
      <c r="J141" s="20"/>
      <c r="K141" s="20" t="s">
        <v>22150</v>
      </c>
      <c r="L141" s="20" t="s">
        <v>96</v>
      </c>
      <c r="M141" s="20" t="s">
        <v>22869</v>
      </c>
      <c r="N141" s="20" t="s">
        <v>22870</v>
      </c>
      <c r="O141" s="20" t="s">
        <v>20432</v>
      </c>
      <c r="P141" s="20"/>
      <c r="Q141" s="20" t="s">
        <v>14244</v>
      </c>
      <c r="R141" s="20" t="s">
        <v>102</v>
      </c>
      <c r="S141" s="20" t="s">
        <v>14232</v>
      </c>
      <c r="T141" s="20" t="s">
        <v>22153</v>
      </c>
      <c r="U141" s="20" t="s">
        <v>22144</v>
      </c>
      <c r="V141" s="20" t="s">
        <v>14276</v>
      </c>
      <c r="W141" s="20"/>
      <c r="X141" s="20" t="s">
        <v>22240</v>
      </c>
      <c r="Y141" s="20" t="s">
        <v>14253</v>
      </c>
      <c r="Z141" s="20" t="s">
        <v>68</v>
      </c>
      <c r="AA141" s="20" t="s">
        <v>22168</v>
      </c>
      <c r="AB141" s="20" t="s">
        <v>14283</v>
      </c>
      <c r="AC141" s="20" t="s">
        <v>14328</v>
      </c>
      <c r="AD141" s="20" t="s">
        <v>14888</v>
      </c>
      <c r="AE141" s="20" t="s">
        <v>22155</v>
      </c>
      <c r="AF141" s="20" t="s">
        <v>22871</v>
      </c>
      <c r="AG141" s="20" t="s">
        <v>106</v>
      </c>
      <c r="AH141" s="20" t="s">
        <v>22872</v>
      </c>
      <c r="AI141" s="20" t="s">
        <v>14730</v>
      </c>
      <c r="AJ141" s="20" t="s">
        <v>14696</v>
      </c>
    </row>
    <row r="142" spans="1:36" x14ac:dyDescent="0.2">
      <c r="A142" s="20" t="s">
        <v>3465</v>
      </c>
      <c r="B142" s="20" t="s">
        <v>20440</v>
      </c>
      <c r="C142" s="20">
        <v>2026</v>
      </c>
      <c r="D142" s="20" t="s">
        <v>3467</v>
      </c>
      <c r="E142" s="20" t="s">
        <v>3468</v>
      </c>
      <c r="F142" s="20" t="s">
        <v>133</v>
      </c>
      <c r="G142" s="20" t="s">
        <v>134</v>
      </c>
      <c r="H142" s="20" t="s">
        <v>126</v>
      </c>
      <c r="I142" s="20" t="s">
        <v>22149</v>
      </c>
      <c r="J142" s="20" t="s">
        <v>14823</v>
      </c>
      <c r="K142" s="20" t="s">
        <v>22172</v>
      </c>
      <c r="L142" s="20" t="s">
        <v>97</v>
      </c>
      <c r="M142" s="20" t="s">
        <v>22873</v>
      </c>
      <c r="N142" s="20" t="s">
        <v>22874</v>
      </c>
      <c r="O142" s="20" t="s">
        <v>20443</v>
      </c>
      <c r="P142" s="20" t="s">
        <v>22875</v>
      </c>
      <c r="Q142" s="20" t="s">
        <v>14283</v>
      </c>
      <c r="R142" s="20" t="s">
        <v>102</v>
      </c>
      <c r="S142" s="20" t="s">
        <v>14232</v>
      </c>
      <c r="T142" s="20" t="s">
        <v>22153</v>
      </c>
      <c r="U142" s="20" t="s">
        <v>22166</v>
      </c>
      <c r="V142" s="20"/>
      <c r="W142" s="20"/>
      <c r="X142" s="20" t="s">
        <v>22240</v>
      </c>
      <c r="Y142" s="20" t="s">
        <v>14253</v>
      </c>
      <c r="Z142" s="20" t="s">
        <v>68</v>
      </c>
      <c r="AA142" s="20" t="s">
        <v>22168</v>
      </c>
      <c r="AB142" s="20" t="s">
        <v>14283</v>
      </c>
      <c r="AC142" s="20" t="s">
        <v>14283</v>
      </c>
      <c r="AD142" s="20" t="s">
        <v>14888</v>
      </c>
      <c r="AE142" s="20" t="s">
        <v>22146</v>
      </c>
      <c r="AF142" s="20" t="s">
        <v>22876</v>
      </c>
      <c r="AG142" s="20" t="s">
        <v>108</v>
      </c>
      <c r="AH142" s="20" t="s">
        <v>22877</v>
      </c>
      <c r="AI142" s="20" t="s">
        <v>110</v>
      </c>
      <c r="AJ142" s="20" t="s">
        <v>14866</v>
      </c>
    </row>
    <row r="143" spans="1:36" x14ac:dyDescent="0.2">
      <c r="A143" s="20" t="s">
        <v>3511</v>
      </c>
      <c r="B143" s="20" t="s">
        <v>17802</v>
      </c>
      <c r="C143" s="20">
        <v>2026</v>
      </c>
      <c r="D143" s="20" t="s">
        <v>17229</v>
      </c>
      <c r="E143" s="20" t="s">
        <v>3513</v>
      </c>
      <c r="F143" s="20" t="s">
        <v>116</v>
      </c>
      <c r="G143" s="20" t="s">
        <v>117</v>
      </c>
      <c r="H143" s="20" t="s">
        <v>118</v>
      </c>
      <c r="I143" s="20" t="s">
        <v>22149</v>
      </c>
      <c r="J143" s="20" t="s">
        <v>16666</v>
      </c>
      <c r="K143" s="20" t="s">
        <v>22140</v>
      </c>
      <c r="L143" s="20" t="s">
        <v>98</v>
      </c>
      <c r="M143" s="20" t="s">
        <v>22878</v>
      </c>
      <c r="N143" s="20" t="s">
        <v>22879</v>
      </c>
      <c r="O143" s="20"/>
      <c r="P143" s="20" t="s">
        <v>14283</v>
      </c>
      <c r="Q143" s="20"/>
      <c r="R143" s="20" t="s">
        <v>102</v>
      </c>
      <c r="S143" s="20" t="s">
        <v>14232</v>
      </c>
      <c r="T143" s="20" t="s">
        <v>22239</v>
      </c>
      <c r="U143" s="20" t="s">
        <v>22166</v>
      </c>
      <c r="V143" s="20"/>
      <c r="W143" s="20"/>
      <c r="X143" s="20" t="s">
        <v>22240</v>
      </c>
      <c r="Y143" s="20" t="s">
        <v>14253</v>
      </c>
      <c r="Z143" s="20"/>
      <c r="AA143" s="20" t="s">
        <v>22154</v>
      </c>
      <c r="AB143" s="20" t="s">
        <v>14283</v>
      </c>
      <c r="AC143" s="20" t="s">
        <v>14283</v>
      </c>
      <c r="AD143" s="20" t="s">
        <v>15199</v>
      </c>
      <c r="AE143" s="20" t="s">
        <v>22155</v>
      </c>
      <c r="AF143" s="20" t="s">
        <v>22880</v>
      </c>
      <c r="AG143" s="20" t="s">
        <v>110</v>
      </c>
      <c r="AH143" s="20" t="s">
        <v>22881</v>
      </c>
      <c r="AI143" s="20" t="s">
        <v>110</v>
      </c>
      <c r="AJ143" s="20" t="s">
        <v>14732</v>
      </c>
    </row>
    <row r="144" spans="1:36" x14ac:dyDescent="0.2">
      <c r="A144" s="20" t="s">
        <v>3550</v>
      </c>
      <c r="B144" s="20" t="s">
        <v>17809</v>
      </c>
      <c r="C144" s="20">
        <v>2025</v>
      </c>
      <c r="D144" s="20" t="s">
        <v>1383</v>
      </c>
      <c r="E144" s="20" t="s">
        <v>3552</v>
      </c>
      <c r="F144" s="20" t="s">
        <v>160</v>
      </c>
      <c r="G144" s="20" t="s">
        <v>161</v>
      </c>
      <c r="H144" s="20" t="s">
        <v>118</v>
      </c>
      <c r="I144" s="20" t="s">
        <v>22256</v>
      </c>
      <c r="J144" s="20" t="s">
        <v>22882</v>
      </c>
      <c r="K144" s="20" t="s">
        <v>22150</v>
      </c>
      <c r="L144" s="20" t="s">
        <v>96</v>
      </c>
      <c r="M144" s="20" t="s">
        <v>22883</v>
      </c>
      <c r="N144" s="20" t="s">
        <v>22884</v>
      </c>
      <c r="O144" s="20" t="s">
        <v>17812</v>
      </c>
      <c r="P144" s="20"/>
      <c r="Q144" s="20" t="s">
        <v>14238</v>
      </c>
      <c r="R144" s="20" t="s">
        <v>102</v>
      </c>
      <c r="S144" s="20" t="s">
        <v>14232</v>
      </c>
      <c r="T144" s="20" t="s">
        <v>22153</v>
      </c>
      <c r="U144" s="20" t="s">
        <v>22166</v>
      </c>
      <c r="V144" s="20"/>
      <c r="W144" s="20"/>
      <c r="X144" s="20" t="s">
        <v>22240</v>
      </c>
      <c r="Y144" s="20" t="s">
        <v>14253</v>
      </c>
      <c r="Z144" s="20" t="s">
        <v>68</v>
      </c>
      <c r="AA144" s="20" t="s">
        <v>22168</v>
      </c>
      <c r="AB144" s="20" t="s">
        <v>14283</v>
      </c>
      <c r="AC144" s="20"/>
      <c r="AD144" s="20"/>
      <c r="AE144" s="20" t="s">
        <v>22155</v>
      </c>
      <c r="AF144" s="20" t="s">
        <v>22162</v>
      </c>
      <c r="AG144" s="20" t="s">
        <v>105</v>
      </c>
      <c r="AH144" s="20" t="s">
        <v>22885</v>
      </c>
      <c r="AI144" s="20" t="s">
        <v>110</v>
      </c>
      <c r="AJ144" s="20" t="s">
        <v>14696</v>
      </c>
    </row>
    <row r="145" spans="1:36" x14ac:dyDescent="0.2">
      <c r="A145" s="20" t="s">
        <v>3568</v>
      </c>
      <c r="B145" s="20" t="s">
        <v>20456</v>
      </c>
      <c r="C145" s="20">
        <v>2024</v>
      </c>
      <c r="D145" s="20" t="s">
        <v>1179</v>
      </c>
      <c r="E145" s="20" t="s">
        <v>3570</v>
      </c>
      <c r="F145" s="20" t="s">
        <v>116</v>
      </c>
      <c r="G145" s="20" t="s">
        <v>117</v>
      </c>
      <c r="H145" s="20" t="s">
        <v>118</v>
      </c>
      <c r="I145" s="20" t="s">
        <v>22139</v>
      </c>
      <c r="J145" s="20"/>
      <c r="K145" s="20" t="s">
        <v>22159</v>
      </c>
      <c r="L145" s="20" t="s">
        <v>96</v>
      </c>
      <c r="M145" s="20" t="s">
        <v>22886</v>
      </c>
      <c r="N145" s="20" t="s">
        <v>22887</v>
      </c>
      <c r="O145" s="20" t="s">
        <v>22888</v>
      </c>
      <c r="P145" s="20" t="s">
        <v>16829</v>
      </c>
      <c r="Q145" s="20" t="s">
        <v>14238</v>
      </c>
      <c r="R145" s="20" t="s">
        <v>101</v>
      </c>
      <c r="S145" s="20"/>
      <c r="T145" s="20"/>
      <c r="U145" s="20" t="s">
        <v>22144</v>
      </c>
      <c r="V145" s="20" t="s">
        <v>14283</v>
      </c>
      <c r="W145" s="20"/>
      <c r="X145" s="20"/>
      <c r="Y145" s="20"/>
      <c r="Z145" s="20" t="s">
        <v>69</v>
      </c>
      <c r="AA145" s="20" t="s">
        <v>22154</v>
      </c>
      <c r="AB145" s="20" t="s">
        <v>14283</v>
      </c>
      <c r="AC145" s="20" t="s">
        <v>14276</v>
      </c>
      <c r="AD145" s="20" t="s">
        <v>15199</v>
      </c>
      <c r="AE145" s="20" t="s">
        <v>22155</v>
      </c>
      <c r="AF145" s="20" t="s">
        <v>22889</v>
      </c>
      <c r="AG145" s="20" t="s">
        <v>105</v>
      </c>
      <c r="AH145" s="20" t="s">
        <v>22890</v>
      </c>
      <c r="AI145" s="20" t="s">
        <v>15216</v>
      </c>
      <c r="AJ145" s="20" t="s">
        <v>14696</v>
      </c>
    </row>
    <row r="146" spans="1:36" x14ac:dyDescent="0.2">
      <c r="A146" s="20" t="s">
        <v>3576</v>
      </c>
      <c r="B146" s="20" t="s">
        <v>17821</v>
      </c>
      <c r="C146" s="20">
        <v>2026</v>
      </c>
      <c r="D146" s="20" t="s">
        <v>421</v>
      </c>
      <c r="E146" s="20" t="s">
        <v>3578</v>
      </c>
      <c r="F146" s="20" t="s">
        <v>116</v>
      </c>
      <c r="G146" s="20" t="s">
        <v>117</v>
      </c>
      <c r="H146" s="20" t="s">
        <v>118</v>
      </c>
      <c r="I146" s="20" t="s">
        <v>22149</v>
      </c>
      <c r="J146" s="20"/>
      <c r="K146" s="20" t="s">
        <v>22172</v>
      </c>
      <c r="L146" s="20" t="s">
        <v>97</v>
      </c>
      <c r="M146" s="20" t="s">
        <v>22891</v>
      </c>
      <c r="N146" s="20" t="s">
        <v>22892</v>
      </c>
      <c r="O146" s="20" t="s">
        <v>17824</v>
      </c>
      <c r="P146" s="20" t="s">
        <v>14283</v>
      </c>
      <c r="Q146" s="20" t="s">
        <v>14238</v>
      </c>
      <c r="R146" s="20" t="s">
        <v>102</v>
      </c>
      <c r="S146" s="20" t="s">
        <v>14232</v>
      </c>
      <c r="T146" s="20" t="s">
        <v>22239</v>
      </c>
      <c r="U146" s="20" t="s">
        <v>22144</v>
      </c>
      <c r="V146" s="20" t="s">
        <v>14283</v>
      </c>
      <c r="W146" s="20"/>
      <c r="X146" s="20"/>
      <c r="Y146" s="20"/>
      <c r="Z146" s="20"/>
      <c r="AA146" s="20" t="s">
        <v>14772</v>
      </c>
      <c r="AB146" s="20" t="s">
        <v>14283</v>
      </c>
      <c r="AC146" s="20" t="s">
        <v>14283</v>
      </c>
      <c r="AD146" s="20" t="s">
        <v>22233</v>
      </c>
      <c r="AE146" s="20" t="s">
        <v>22155</v>
      </c>
      <c r="AF146" s="20" t="s">
        <v>22893</v>
      </c>
      <c r="AG146" s="20" t="s">
        <v>105</v>
      </c>
      <c r="AH146" s="20" t="s">
        <v>22894</v>
      </c>
      <c r="AI146" s="20" t="s">
        <v>110</v>
      </c>
      <c r="AJ146" s="20" t="s">
        <v>14732</v>
      </c>
    </row>
    <row r="147" spans="1:36" x14ac:dyDescent="0.2">
      <c r="A147" s="20" t="s">
        <v>3654</v>
      </c>
      <c r="B147" s="20" t="s">
        <v>17054</v>
      </c>
      <c r="C147" s="20">
        <v>2026</v>
      </c>
      <c r="D147" s="20" t="s">
        <v>421</v>
      </c>
      <c r="E147" s="20" t="s">
        <v>3656</v>
      </c>
      <c r="F147" s="20" t="s">
        <v>168</v>
      </c>
      <c r="G147" s="20" t="s">
        <v>169</v>
      </c>
      <c r="H147" s="20" t="s">
        <v>126</v>
      </c>
      <c r="I147" s="20" t="s">
        <v>22256</v>
      </c>
      <c r="J147" s="20"/>
      <c r="K147" s="20" t="s">
        <v>22172</v>
      </c>
      <c r="L147" s="20" t="s">
        <v>97</v>
      </c>
      <c r="M147" s="20" t="s">
        <v>22895</v>
      </c>
      <c r="N147" s="20" t="s">
        <v>22896</v>
      </c>
      <c r="O147" s="20" t="s">
        <v>17842</v>
      </c>
      <c r="P147" s="20" t="s">
        <v>14283</v>
      </c>
      <c r="Q147" s="20" t="s">
        <v>14238</v>
      </c>
      <c r="R147" s="20" t="s">
        <v>102</v>
      </c>
      <c r="S147" s="20" t="s">
        <v>14229</v>
      </c>
      <c r="T147" s="20"/>
      <c r="U147" s="20" t="s">
        <v>22166</v>
      </c>
      <c r="V147" s="20"/>
      <c r="W147" s="20"/>
      <c r="X147" s="20" t="s">
        <v>22087</v>
      </c>
      <c r="Y147" s="20" t="s">
        <v>14328</v>
      </c>
      <c r="Z147" s="20"/>
      <c r="AA147" s="20" t="s">
        <v>14772</v>
      </c>
      <c r="AB147" s="20" t="s">
        <v>14283</v>
      </c>
      <c r="AC147" s="20" t="s">
        <v>14283</v>
      </c>
      <c r="AD147" s="20" t="s">
        <v>22233</v>
      </c>
      <c r="AE147" s="20" t="s">
        <v>22155</v>
      </c>
      <c r="AF147" s="20" t="s">
        <v>22162</v>
      </c>
      <c r="AG147" s="20" t="s">
        <v>105</v>
      </c>
      <c r="AH147" s="20" t="s">
        <v>22897</v>
      </c>
      <c r="AI147" s="20" t="s">
        <v>14694</v>
      </c>
      <c r="AJ147" s="20" t="s">
        <v>14732</v>
      </c>
    </row>
    <row r="148" spans="1:36" x14ac:dyDescent="0.2">
      <c r="A148" s="20" t="s">
        <v>3708</v>
      </c>
      <c r="B148" s="20" t="s">
        <v>16405</v>
      </c>
      <c r="C148" s="20">
        <v>2026</v>
      </c>
      <c r="D148" s="20" t="s">
        <v>421</v>
      </c>
      <c r="E148" s="20" t="s">
        <v>3710</v>
      </c>
      <c r="F148" s="20" t="s">
        <v>116</v>
      </c>
      <c r="G148" s="20" t="s">
        <v>117</v>
      </c>
      <c r="H148" s="20" t="s">
        <v>118</v>
      </c>
      <c r="I148" s="20" t="s">
        <v>22171</v>
      </c>
      <c r="J148" s="20" t="s">
        <v>17869</v>
      </c>
      <c r="K148" s="20" t="s">
        <v>22172</v>
      </c>
      <c r="L148" s="20" t="s">
        <v>96</v>
      </c>
      <c r="M148" s="20" t="s">
        <v>22898</v>
      </c>
      <c r="N148" s="20" t="s">
        <v>22899</v>
      </c>
      <c r="O148" s="20"/>
      <c r="P148" s="20"/>
      <c r="Q148" s="20" t="s">
        <v>14283</v>
      </c>
      <c r="R148" s="20" t="s">
        <v>101</v>
      </c>
      <c r="S148" s="20"/>
      <c r="T148" s="20"/>
      <c r="U148" s="20" t="s">
        <v>22166</v>
      </c>
      <c r="V148" s="20"/>
      <c r="W148" s="20"/>
      <c r="X148" s="20" t="s">
        <v>22191</v>
      </c>
      <c r="Y148" s="20" t="s">
        <v>14328</v>
      </c>
      <c r="Z148" s="20" t="s">
        <v>69</v>
      </c>
      <c r="AA148" s="20" t="s">
        <v>110</v>
      </c>
      <c r="AB148" s="20" t="s">
        <v>14238</v>
      </c>
      <c r="AC148" s="20"/>
      <c r="AD148" s="20"/>
      <c r="AE148" s="20" t="s">
        <v>22155</v>
      </c>
      <c r="AF148" s="20" t="s">
        <v>22900</v>
      </c>
      <c r="AG148" s="20" t="s">
        <v>110</v>
      </c>
      <c r="AH148" s="20" t="s">
        <v>22901</v>
      </c>
      <c r="AI148" s="20" t="s">
        <v>110</v>
      </c>
      <c r="AJ148" s="20" t="s">
        <v>14696</v>
      </c>
    </row>
    <row r="149" spans="1:36" x14ac:dyDescent="0.2">
      <c r="A149" s="20" t="s">
        <v>3712</v>
      </c>
      <c r="B149" s="20" t="s">
        <v>15631</v>
      </c>
      <c r="C149" s="20">
        <v>2026</v>
      </c>
      <c r="D149" s="20" t="s">
        <v>737</v>
      </c>
      <c r="E149" s="20" t="s">
        <v>3714</v>
      </c>
      <c r="F149" s="20" t="s">
        <v>119</v>
      </c>
      <c r="G149" s="20" t="s">
        <v>120</v>
      </c>
      <c r="H149" s="20" t="s">
        <v>121</v>
      </c>
      <c r="I149" s="20" t="s">
        <v>22149</v>
      </c>
      <c r="J149" s="20"/>
      <c r="K149" s="20" t="s">
        <v>22150</v>
      </c>
      <c r="L149" s="20" t="s">
        <v>98</v>
      </c>
      <c r="M149" s="20" t="s">
        <v>22902</v>
      </c>
      <c r="N149" s="20" t="s">
        <v>22903</v>
      </c>
      <c r="O149" s="20" t="s">
        <v>15634</v>
      </c>
      <c r="P149" s="20" t="s">
        <v>14276</v>
      </c>
      <c r="Q149" s="20" t="s">
        <v>14229</v>
      </c>
      <c r="R149" s="20" t="s">
        <v>101</v>
      </c>
      <c r="S149" s="20"/>
      <c r="T149" s="20"/>
      <c r="U149" s="20" t="s">
        <v>22166</v>
      </c>
      <c r="V149" s="20"/>
      <c r="W149" s="20"/>
      <c r="X149" s="20" t="s">
        <v>22240</v>
      </c>
      <c r="Y149" s="20" t="s">
        <v>14253</v>
      </c>
      <c r="Z149" s="20" t="s">
        <v>69</v>
      </c>
      <c r="AA149" s="20" t="s">
        <v>14772</v>
      </c>
      <c r="AB149" s="20" t="s">
        <v>14276</v>
      </c>
      <c r="AC149" s="20" t="s">
        <v>14238</v>
      </c>
      <c r="AD149" s="20" t="s">
        <v>15199</v>
      </c>
      <c r="AE149" s="20" t="s">
        <v>22155</v>
      </c>
      <c r="AF149" s="20" t="s">
        <v>22904</v>
      </c>
      <c r="AG149" s="20" t="s">
        <v>105</v>
      </c>
      <c r="AH149" s="20" t="s">
        <v>22905</v>
      </c>
      <c r="AI149" s="20" t="s">
        <v>110</v>
      </c>
      <c r="AJ149" s="20" t="s">
        <v>14696</v>
      </c>
    </row>
    <row r="150" spans="1:36" x14ac:dyDescent="0.2">
      <c r="A150" s="20" t="s">
        <v>3716</v>
      </c>
      <c r="B150" s="20" t="s">
        <v>16405</v>
      </c>
      <c r="C150" s="20">
        <v>2026</v>
      </c>
      <c r="D150" s="20" t="s">
        <v>1378</v>
      </c>
      <c r="E150" s="20" t="s">
        <v>3718</v>
      </c>
      <c r="F150" s="20" t="s">
        <v>22550</v>
      </c>
      <c r="G150" s="20" t="s">
        <v>22550</v>
      </c>
      <c r="H150" s="20" t="s">
        <v>298</v>
      </c>
      <c r="I150" s="20" t="s">
        <v>22205</v>
      </c>
      <c r="J150" s="20"/>
      <c r="K150" s="20" t="s">
        <v>22159</v>
      </c>
      <c r="L150" s="20" t="s">
        <v>96</v>
      </c>
      <c r="M150" s="20" t="s">
        <v>22906</v>
      </c>
      <c r="N150" s="20" t="s">
        <v>22907</v>
      </c>
      <c r="O150" s="20" t="s">
        <v>20476</v>
      </c>
      <c r="P150" s="20" t="s">
        <v>20481</v>
      </c>
      <c r="Q150" s="20"/>
      <c r="R150" s="20" t="s">
        <v>101</v>
      </c>
      <c r="S150" s="20"/>
      <c r="T150" s="20"/>
      <c r="U150" s="20" t="s">
        <v>22166</v>
      </c>
      <c r="V150" s="20"/>
      <c r="W150" s="20" t="s">
        <v>14253</v>
      </c>
      <c r="X150" s="20"/>
      <c r="Y150" s="20"/>
      <c r="Z150" s="20" t="s">
        <v>69</v>
      </c>
      <c r="AA150" s="20" t="s">
        <v>14772</v>
      </c>
      <c r="AB150" s="20" t="s">
        <v>20481</v>
      </c>
      <c r="AC150" s="20" t="s">
        <v>14238</v>
      </c>
      <c r="AD150" s="20" t="s">
        <v>15199</v>
      </c>
      <c r="AE150" s="20" t="s">
        <v>22155</v>
      </c>
      <c r="AF150" s="20" t="s">
        <v>22908</v>
      </c>
      <c r="AG150" s="20" t="s">
        <v>105</v>
      </c>
      <c r="AH150" s="20" t="s">
        <v>22909</v>
      </c>
      <c r="AI150" s="20" t="s">
        <v>14852</v>
      </c>
      <c r="AJ150" s="20" t="s">
        <v>14696</v>
      </c>
    </row>
    <row r="151" spans="1:36" x14ac:dyDescent="0.2">
      <c r="A151" s="20" t="s">
        <v>3730</v>
      </c>
      <c r="B151" s="20" t="s">
        <v>19616</v>
      </c>
      <c r="C151" s="20">
        <v>2026</v>
      </c>
      <c r="D151" s="20" t="s">
        <v>1228</v>
      </c>
      <c r="E151" s="20" t="s">
        <v>3732</v>
      </c>
      <c r="F151" s="20" t="s">
        <v>174</v>
      </c>
      <c r="G151" s="20" t="s">
        <v>175</v>
      </c>
      <c r="H151" s="20" t="s">
        <v>175</v>
      </c>
      <c r="I151" s="20" t="s">
        <v>22158</v>
      </c>
      <c r="J151" s="20"/>
      <c r="K151" s="20" t="s">
        <v>22172</v>
      </c>
      <c r="L151" s="20" t="s">
        <v>96</v>
      </c>
      <c r="M151" s="20" t="s">
        <v>22910</v>
      </c>
      <c r="N151" s="20" t="s">
        <v>22911</v>
      </c>
      <c r="O151" s="20"/>
      <c r="P151" s="20" t="s">
        <v>14223</v>
      </c>
      <c r="Q151" s="20"/>
      <c r="R151" s="20" t="s">
        <v>101</v>
      </c>
      <c r="S151" s="20"/>
      <c r="T151" s="20"/>
      <c r="U151" s="20" t="s">
        <v>22144</v>
      </c>
      <c r="V151" s="20" t="s">
        <v>14283</v>
      </c>
      <c r="W151" s="20"/>
      <c r="X151" s="20"/>
      <c r="Y151" s="20"/>
      <c r="Z151" s="20" t="s">
        <v>69</v>
      </c>
      <c r="AA151" s="20" t="s">
        <v>14772</v>
      </c>
      <c r="AB151" s="20" t="s">
        <v>14223</v>
      </c>
      <c r="AC151" s="20" t="s">
        <v>14223</v>
      </c>
      <c r="AD151" s="20" t="s">
        <v>22233</v>
      </c>
      <c r="AE151" s="20" t="s">
        <v>22155</v>
      </c>
      <c r="AF151" s="20" t="s">
        <v>22912</v>
      </c>
      <c r="AG151" s="20" t="s">
        <v>107</v>
      </c>
      <c r="AH151" s="20" t="s">
        <v>22913</v>
      </c>
      <c r="AI151" s="20" t="s">
        <v>110</v>
      </c>
      <c r="AJ151" s="20" t="s">
        <v>14696</v>
      </c>
    </row>
    <row r="152" spans="1:36" x14ac:dyDescent="0.2">
      <c r="A152" s="20" t="s">
        <v>3778</v>
      </c>
      <c r="B152" s="20" t="s">
        <v>20514</v>
      </c>
      <c r="C152" s="20">
        <v>2026</v>
      </c>
      <c r="D152" s="20" t="s">
        <v>3780</v>
      </c>
      <c r="E152" s="20" t="s">
        <v>3781</v>
      </c>
      <c r="F152" s="20" t="s">
        <v>119</v>
      </c>
      <c r="G152" s="20" t="s">
        <v>120</v>
      </c>
      <c r="H152" s="20" t="s">
        <v>121</v>
      </c>
      <c r="I152" s="20" t="s">
        <v>22171</v>
      </c>
      <c r="J152" s="20" t="s">
        <v>22914</v>
      </c>
      <c r="K152" s="20" t="s">
        <v>22150</v>
      </c>
      <c r="L152" s="20" t="s">
        <v>96</v>
      </c>
      <c r="M152" s="20" t="s">
        <v>22915</v>
      </c>
      <c r="N152" s="20" t="s">
        <v>22916</v>
      </c>
      <c r="O152" s="20" t="s">
        <v>20516</v>
      </c>
      <c r="P152" s="20" t="s">
        <v>14271</v>
      </c>
      <c r="Q152" s="20" t="s">
        <v>14232</v>
      </c>
      <c r="R152" s="20" t="s">
        <v>102</v>
      </c>
      <c r="S152" s="20" t="s">
        <v>14232</v>
      </c>
      <c r="T152" s="20" t="s">
        <v>22153</v>
      </c>
      <c r="U152" s="20" t="s">
        <v>22166</v>
      </c>
      <c r="V152" s="20"/>
      <c r="W152" s="20"/>
      <c r="X152" s="20" t="s">
        <v>22191</v>
      </c>
      <c r="Y152" s="20" t="s">
        <v>14328</v>
      </c>
      <c r="Z152" s="20" t="s">
        <v>68</v>
      </c>
      <c r="AA152" s="20" t="s">
        <v>14772</v>
      </c>
      <c r="AB152" s="20" t="s">
        <v>14229</v>
      </c>
      <c r="AC152" s="20" t="s">
        <v>14238</v>
      </c>
      <c r="AD152" s="20" t="s">
        <v>15199</v>
      </c>
      <c r="AE152" s="20" t="s">
        <v>22155</v>
      </c>
      <c r="AF152" s="20" t="s">
        <v>22917</v>
      </c>
      <c r="AG152" s="20" t="s">
        <v>105</v>
      </c>
      <c r="AH152" s="20" t="s">
        <v>22918</v>
      </c>
      <c r="AI152" s="20" t="s">
        <v>14694</v>
      </c>
      <c r="AJ152" s="20" t="s">
        <v>14732</v>
      </c>
    </row>
    <row r="153" spans="1:36" x14ac:dyDescent="0.2">
      <c r="A153" s="20" t="s">
        <v>3833</v>
      </c>
      <c r="B153" s="20" t="s">
        <v>20527</v>
      </c>
      <c r="C153" s="20">
        <v>2026</v>
      </c>
      <c r="D153" s="20" t="s">
        <v>3835</v>
      </c>
      <c r="E153" s="20" t="s">
        <v>3836</v>
      </c>
      <c r="F153" s="20" t="s">
        <v>137</v>
      </c>
      <c r="G153" s="20" t="s">
        <v>138</v>
      </c>
      <c r="H153" s="20" t="s">
        <v>118</v>
      </c>
      <c r="I153" s="20" t="s">
        <v>22149</v>
      </c>
      <c r="J153" s="20"/>
      <c r="K153" s="20" t="s">
        <v>22150</v>
      </c>
      <c r="L153" s="20" t="s">
        <v>96</v>
      </c>
      <c r="M153" s="20" t="s">
        <v>22919</v>
      </c>
      <c r="N153" s="20" t="s">
        <v>22920</v>
      </c>
      <c r="O153" s="20" t="s">
        <v>20530</v>
      </c>
      <c r="P153" s="20" t="s">
        <v>14283</v>
      </c>
      <c r="Q153" s="20" t="s">
        <v>14238</v>
      </c>
      <c r="R153" s="20" t="s">
        <v>102</v>
      </c>
      <c r="S153" s="20" t="s">
        <v>14232</v>
      </c>
      <c r="T153" s="20" t="s">
        <v>22153</v>
      </c>
      <c r="U153" s="20" t="s">
        <v>22413</v>
      </c>
      <c r="V153" s="20" t="s">
        <v>14283</v>
      </c>
      <c r="W153" s="20"/>
      <c r="X153" s="20"/>
      <c r="Y153" s="20"/>
      <c r="Z153" s="20" t="s">
        <v>68</v>
      </c>
      <c r="AA153" s="20" t="s">
        <v>14772</v>
      </c>
      <c r="AB153" s="20" t="s">
        <v>14283</v>
      </c>
      <c r="AC153" s="20" t="s">
        <v>14238</v>
      </c>
      <c r="AD153" s="20" t="s">
        <v>15199</v>
      </c>
      <c r="AE153" s="20" t="s">
        <v>22155</v>
      </c>
      <c r="AF153" s="20" t="s">
        <v>22921</v>
      </c>
      <c r="AG153" s="20" t="s">
        <v>105</v>
      </c>
      <c r="AH153" s="20" t="s">
        <v>22922</v>
      </c>
      <c r="AI153" s="20" t="s">
        <v>110</v>
      </c>
      <c r="AJ153" s="20" t="s">
        <v>14696</v>
      </c>
    </row>
    <row r="154" spans="1:36" x14ac:dyDescent="0.2">
      <c r="A154" s="20" t="s">
        <v>3850</v>
      </c>
      <c r="B154" s="20" t="s">
        <v>20536</v>
      </c>
      <c r="C154" s="20">
        <v>2026</v>
      </c>
      <c r="D154" s="20" t="s">
        <v>542</v>
      </c>
      <c r="E154" s="20" t="s">
        <v>3852</v>
      </c>
      <c r="F154" s="20" t="s">
        <v>145</v>
      </c>
      <c r="G154" s="20" t="s">
        <v>146</v>
      </c>
      <c r="H154" s="20" t="s">
        <v>118</v>
      </c>
      <c r="I154" s="20" t="s">
        <v>22256</v>
      </c>
      <c r="J154" s="20"/>
      <c r="K154" s="20" t="s">
        <v>22150</v>
      </c>
      <c r="L154" s="20" t="s">
        <v>96</v>
      </c>
      <c r="M154" s="20" t="s">
        <v>22923</v>
      </c>
      <c r="N154" s="20" t="s">
        <v>22924</v>
      </c>
      <c r="O154" s="20" t="s">
        <v>14435</v>
      </c>
      <c r="P154" s="20" t="s">
        <v>14303</v>
      </c>
      <c r="Q154" s="20" t="s">
        <v>14303</v>
      </c>
      <c r="R154" s="20" t="s">
        <v>102</v>
      </c>
      <c r="S154" s="20" t="s">
        <v>14232</v>
      </c>
      <c r="T154" s="20"/>
      <c r="U154" s="20" t="s">
        <v>22166</v>
      </c>
      <c r="V154" s="20"/>
      <c r="W154" s="20" t="s">
        <v>14421</v>
      </c>
      <c r="X154" s="20" t="s">
        <v>22087</v>
      </c>
      <c r="Y154" s="20" t="s">
        <v>14410</v>
      </c>
      <c r="Z154" s="20" t="s">
        <v>68</v>
      </c>
      <c r="AA154" s="20" t="s">
        <v>14772</v>
      </c>
      <c r="AB154" s="20" t="s">
        <v>14303</v>
      </c>
      <c r="AC154" s="20"/>
      <c r="AD154" s="20"/>
      <c r="AE154" s="20" t="s">
        <v>22155</v>
      </c>
      <c r="AF154" s="20" t="s">
        <v>22925</v>
      </c>
      <c r="AG154" s="20" t="s">
        <v>105</v>
      </c>
      <c r="AH154" s="20" t="s">
        <v>22926</v>
      </c>
      <c r="AI154" s="20" t="s">
        <v>14694</v>
      </c>
      <c r="AJ154" s="20" t="s">
        <v>14696</v>
      </c>
    </row>
    <row r="155" spans="1:36" x14ac:dyDescent="0.2">
      <c r="A155" s="20" t="s">
        <v>3858</v>
      </c>
      <c r="B155" s="20" t="s">
        <v>18338</v>
      </c>
      <c r="C155" s="20">
        <v>2026</v>
      </c>
      <c r="D155" s="20" t="s">
        <v>3860</v>
      </c>
      <c r="E155" s="20" t="s">
        <v>3861</v>
      </c>
      <c r="F155" s="20" t="s">
        <v>119</v>
      </c>
      <c r="G155" s="20" t="s">
        <v>120</v>
      </c>
      <c r="H155" s="20" t="s">
        <v>121</v>
      </c>
      <c r="I155" s="20" t="s">
        <v>22139</v>
      </c>
      <c r="J155" s="20"/>
      <c r="K155" s="20" t="s">
        <v>22179</v>
      </c>
      <c r="L155" s="20" t="s">
        <v>96</v>
      </c>
      <c r="M155" s="20" t="s">
        <v>22927</v>
      </c>
      <c r="N155" s="20" t="s">
        <v>22928</v>
      </c>
      <c r="O155" s="20" t="s">
        <v>20550</v>
      </c>
      <c r="P155" s="20" t="s">
        <v>14325</v>
      </c>
      <c r="Q155" s="20" t="s">
        <v>14455</v>
      </c>
      <c r="R155" s="20" t="s">
        <v>102</v>
      </c>
      <c r="S155" s="20" t="s">
        <v>14240</v>
      </c>
      <c r="T155" s="20" t="s">
        <v>22153</v>
      </c>
      <c r="U155" s="20" t="s">
        <v>22166</v>
      </c>
      <c r="V155" s="20"/>
      <c r="W155" s="20" t="s">
        <v>14238</v>
      </c>
      <c r="X155" s="20" t="s">
        <v>22191</v>
      </c>
      <c r="Y155" s="20" t="s">
        <v>14328</v>
      </c>
      <c r="Z155" s="20" t="s">
        <v>68</v>
      </c>
      <c r="AA155" s="20" t="s">
        <v>14772</v>
      </c>
      <c r="AB155" s="20" t="s">
        <v>14283</v>
      </c>
      <c r="AC155" s="20"/>
      <c r="AD155" s="20"/>
      <c r="AE155" s="20" t="s">
        <v>22155</v>
      </c>
      <c r="AF155" s="20" t="s">
        <v>22929</v>
      </c>
      <c r="AG155" s="20" t="s">
        <v>107</v>
      </c>
      <c r="AH155" s="20" t="s">
        <v>22930</v>
      </c>
      <c r="AI155" s="20" t="s">
        <v>15216</v>
      </c>
      <c r="AJ155" s="20" t="s">
        <v>14696</v>
      </c>
    </row>
    <row r="156" spans="1:36" x14ac:dyDescent="0.2">
      <c r="A156" s="20" t="s">
        <v>3936</v>
      </c>
      <c r="B156" s="20" t="s">
        <v>17054</v>
      </c>
      <c r="C156" s="20">
        <v>2026</v>
      </c>
      <c r="D156" s="20" t="s">
        <v>1228</v>
      </c>
      <c r="E156" s="20" t="s">
        <v>3938</v>
      </c>
      <c r="F156" s="20" t="s">
        <v>135</v>
      </c>
      <c r="G156" s="20" t="s">
        <v>136</v>
      </c>
      <c r="H156" s="20" t="s">
        <v>126</v>
      </c>
      <c r="I156" s="20" t="s">
        <v>22149</v>
      </c>
      <c r="J156" s="20"/>
      <c r="K156" s="20" t="s">
        <v>22140</v>
      </c>
      <c r="L156" s="20" t="s">
        <v>98</v>
      </c>
      <c r="M156" s="20" t="s">
        <v>22931</v>
      </c>
      <c r="N156" s="20" t="s">
        <v>22932</v>
      </c>
      <c r="O156" s="20" t="s">
        <v>20580</v>
      </c>
      <c r="P156" s="20" t="s">
        <v>20600</v>
      </c>
      <c r="Q156" s="20" t="s">
        <v>14238</v>
      </c>
      <c r="R156" s="20" t="s">
        <v>102</v>
      </c>
      <c r="S156" s="20"/>
      <c r="T156" s="20" t="s">
        <v>22153</v>
      </c>
      <c r="U156" s="20" t="s">
        <v>22144</v>
      </c>
      <c r="V156" s="20" t="s">
        <v>14283</v>
      </c>
      <c r="W156" s="20"/>
      <c r="X156" s="20"/>
      <c r="Y156" s="20"/>
      <c r="Z156" s="20"/>
      <c r="AA156" s="20" t="s">
        <v>14772</v>
      </c>
      <c r="AB156" s="20" t="s">
        <v>14223</v>
      </c>
      <c r="AC156" s="20"/>
      <c r="AD156" s="20"/>
      <c r="AE156" s="20" t="s">
        <v>22155</v>
      </c>
      <c r="AF156" s="20" t="s">
        <v>22933</v>
      </c>
      <c r="AG156" s="20" t="s">
        <v>105</v>
      </c>
      <c r="AH156" s="20" t="s">
        <v>22934</v>
      </c>
      <c r="AI156" s="20" t="s">
        <v>14757</v>
      </c>
      <c r="AJ156" s="20" t="s">
        <v>14732</v>
      </c>
    </row>
    <row r="157" spans="1:36" x14ac:dyDescent="0.2">
      <c r="A157" s="20" t="s">
        <v>3977</v>
      </c>
      <c r="B157" s="20" t="s">
        <v>15747</v>
      </c>
      <c r="C157" s="20">
        <v>2026</v>
      </c>
      <c r="D157" s="20" t="s">
        <v>1071</v>
      </c>
      <c r="E157" s="20" t="s">
        <v>3979</v>
      </c>
      <c r="F157" s="20" t="s">
        <v>116</v>
      </c>
      <c r="G157" s="20" t="s">
        <v>117</v>
      </c>
      <c r="H157" s="20" t="s">
        <v>118</v>
      </c>
      <c r="I157" s="20" t="s">
        <v>22149</v>
      </c>
      <c r="J157" s="20" t="s">
        <v>22935</v>
      </c>
      <c r="K157" s="20" t="s">
        <v>22150</v>
      </c>
      <c r="L157" s="20" t="s">
        <v>96</v>
      </c>
      <c r="M157" s="20" t="s">
        <v>22936</v>
      </c>
      <c r="N157" s="20" t="s">
        <v>22937</v>
      </c>
      <c r="O157" s="20" t="s">
        <v>22938</v>
      </c>
      <c r="P157" s="20"/>
      <c r="Q157" s="20" t="s">
        <v>14238</v>
      </c>
      <c r="R157" s="20" t="s">
        <v>101</v>
      </c>
      <c r="S157" s="20"/>
      <c r="T157" s="20"/>
      <c r="U157" s="20" t="s">
        <v>22166</v>
      </c>
      <c r="V157" s="20"/>
      <c r="W157" s="20" t="s">
        <v>14238</v>
      </c>
      <c r="X157" s="20" t="s">
        <v>22191</v>
      </c>
      <c r="Y157" s="20" t="s">
        <v>14328</v>
      </c>
      <c r="Z157" s="20" t="s">
        <v>68</v>
      </c>
      <c r="AA157" s="20" t="s">
        <v>22154</v>
      </c>
      <c r="AB157" s="20" t="s">
        <v>14283</v>
      </c>
      <c r="AC157" s="20" t="s">
        <v>14283</v>
      </c>
      <c r="AD157" s="20" t="s">
        <v>15199</v>
      </c>
      <c r="AE157" s="20" t="s">
        <v>22155</v>
      </c>
      <c r="AF157" s="20" t="s">
        <v>22939</v>
      </c>
      <c r="AG157" s="20" t="s">
        <v>105</v>
      </c>
      <c r="AH157" s="20" t="s">
        <v>22940</v>
      </c>
      <c r="AI157" s="20" t="s">
        <v>14804</v>
      </c>
      <c r="AJ157" s="20" t="s">
        <v>14732</v>
      </c>
    </row>
    <row r="158" spans="1:36" x14ac:dyDescent="0.2">
      <c r="A158" s="20" t="s">
        <v>4000</v>
      </c>
      <c r="B158" s="20" t="s">
        <v>17887</v>
      </c>
      <c r="C158" s="20">
        <v>2026</v>
      </c>
      <c r="D158" s="20" t="s">
        <v>421</v>
      </c>
      <c r="E158" s="20" t="s">
        <v>4002</v>
      </c>
      <c r="F158" s="20" t="s">
        <v>116</v>
      </c>
      <c r="G158" s="20" t="s">
        <v>117</v>
      </c>
      <c r="H158" s="20" t="s">
        <v>118</v>
      </c>
      <c r="I158" s="20" t="s">
        <v>22149</v>
      </c>
      <c r="J158" s="20"/>
      <c r="K158" s="20" t="s">
        <v>99</v>
      </c>
      <c r="L158" s="20" t="s">
        <v>96</v>
      </c>
      <c r="M158" s="20" t="s">
        <v>22941</v>
      </c>
      <c r="N158" s="20" t="s">
        <v>22942</v>
      </c>
      <c r="O158" s="20" t="s">
        <v>17890</v>
      </c>
      <c r="P158" s="20"/>
      <c r="Q158" s="20"/>
      <c r="R158" s="20" t="s">
        <v>102</v>
      </c>
      <c r="S158" s="20" t="s">
        <v>14232</v>
      </c>
      <c r="T158" s="20" t="s">
        <v>22239</v>
      </c>
      <c r="U158" s="20" t="s">
        <v>22144</v>
      </c>
      <c r="V158" s="20" t="s">
        <v>14283</v>
      </c>
      <c r="W158" s="20"/>
      <c r="X158" s="20" t="s">
        <v>22191</v>
      </c>
      <c r="Y158" s="20" t="s">
        <v>14328</v>
      </c>
      <c r="Z158" s="20" t="s">
        <v>68</v>
      </c>
      <c r="AA158" s="20" t="s">
        <v>14772</v>
      </c>
      <c r="AB158" s="20" t="s">
        <v>14238</v>
      </c>
      <c r="AC158" s="20"/>
      <c r="AD158" s="20" t="s">
        <v>22233</v>
      </c>
      <c r="AE158" s="20" t="s">
        <v>22155</v>
      </c>
      <c r="AF158" s="20" t="s">
        <v>22943</v>
      </c>
      <c r="AG158" s="20" t="s">
        <v>106</v>
      </c>
      <c r="AH158" s="20" t="s">
        <v>22944</v>
      </c>
      <c r="AI158" s="20" t="s">
        <v>110</v>
      </c>
      <c r="AJ158" s="20" t="s">
        <v>14732</v>
      </c>
    </row>
    <row r="159" spans="1:36" x14ac:dyDescent="0.2">
      <c r="A159" s="20" t="s">
        <v>4008</v>
      </c>
      <c r="B159" s="20" t="s">
        <v>20634</v>
      </c>
      <c r="C159" s="20">
        <v>2026</v>
      </c>
      <c r="D159" s="20" t="s">
        <v>4010</v>
      </c>
      <c r="E159" s="20" t="s">
        <v>4011</v>
      </c>
      <c r="F159" s="20" t="s">
        <v>166</v>
      </c>
      <c r="G159" s="20" t="s">
        <v>167</v>
      </c>
      <c r="H159" s="20" t="s">
        <v>126</v>
      </c>
      <c r="I159" s="20" t="s">
        <v>22149</v>
      </c>
      <c r="J159" s="20" t="s">
        <v>20638</v>
      </c>
      <c r="K159" s="20" t="s">
        <v>22150</v>
      </c>
      <c r="L159" s="20" t="s">
        <v>96</v>
      </c>
      <c r="M159" s="20" t="s">
        <v>22945</v>
      </c>
      <c r="N159" s="20" t="s">
        <v>22946</v>
      </c>
      <c r="O159" s="20" t="s">
        <v>20637</v>
      </c>
      <c r="P159" s="20"/>
      <c r="Q159" s="20" t="s">
        <v>14238</v>
      </c>
      <c r="R159" s="20" t="s">
        <v>101</v>
      </c>
      <c r="S159" s="20"/>
      <c r="T159" s="20"/>
      <c r="U159" s="20" t="s">
        <v>22166</v>
      </c>
      <c r="V159" s="20"/>
      <c r="W159" s="20" t="s">
        <v>14788</v>
      </c>
      <c r="X159" s="20" t="s">
        <v>22191</v>
      </c>
      <c r="Y159" s="20" t="s">
        <v>14328</v>
      </c>
      <c r="Z159" s="20" t="s">
        <v>69</v>
      </c>
      <c r="AA159" s="20" t="s">
        <v>110</v>
      </c>
      <c r="AB159" s="20" t="s">
        <v>20637</v>
      </c>
      <c r="AC159" s="20" t="s">
        <v>14223</v>
      </c>
      <c r="AD159" s="20"/>
      <c r="AE159" s="20" t="s">
        <v>22155</v>
      </c>
      <c r="AF159" s="20" t="s">
        <v>22947</v>
      </c>
      <c r="AG159" s="20" t="s">
        <v>105</v>
      </c>
      <c r="AH159" s="20" t="s">
        <v>22948</v>
      </c>
      <c r="AI159" s="20" t="s">
        <v>14804</v>
      </c>
      <c r="AJ159" s="20" t="s">
        <v>14866</v>
      </c>
    </row>
    <row r="160" spans="1:36" x14ac:dyDescent="0.2">
      <c r="A160" s="20" t="s">
        <v>4056</v>
      </c>
      <c r="B160" s="20" t="s">
        <v>20659</v>
      </c>
      <c r="C160" s="20">
        <v>2026</v>
      </c>
      <c r="D160" s="20" t="s">
        <v>1891</v>
      </c>
      <c r="E160" s="20" t="s">
        <v>4058</v>
      </c>
      <c r="F160" s="20" t="s">
        <v>162</v>
      </c>
      <c r="G160" s="20" t="s">
        <v>163</v>
      </c>
      <c r="H160" s="20" t="s">
        <v>153</v>
      </c>
      <c r="I160" s="20" t="s">
        <v>22171</v>
      </c>
      <c r="J160" s="20" t="s">
        <v>15845</v>
      </c>
      <c r="K160" s="20" t="s">
        <v>22150</v>
      </c>
      <c r="L160" s="20" t="s">
        <v>96</v>
      </c>
      <c r="M160" s="20" t="s">
        <v>22949</v>
      </c>
      <c r="N160" s="20" t="s">
        <v>22950</v>
      </c>
      <c r="O160" s="20" t="s">
        <v>22951</v>
      </c>
      <c r="P160" s="20" t="s">
        <v>14223</v>
      </c>
      <c r="Q160" s="20" t="s">
        <v>14238</v>
      </c>
      <c r="R160" s="20" t="s">
        <v>101</v>
      </c>
      <c r="S160" s="20"/>
      <c r="T160" s="20"/>
      <c r="U160" s="20" t="s">
        <v>22144</v>
      </c>
      <c r="V160" s="20" t="s">
        <v>14283</v>
      </c>
      <c r="W160" s="20"/>
      <c r="X160" s="20"/>
      <c r="Y160" s="20"/>
      <c r="Z160" s="20" t="s">
        <v>69</v>
      </c>
      <c r="AA160" s="20" t="s">
        <v>14772</v>
      </c>
      <c r="AB160" s="20"/>
      <c r="AC160" s="20"/>
      <c r="AD160" s="20"/>
      <c r="AE160" s="20" t="s">
        <v>22155</v>
      </c>
      <c r="AF160" s="20" t="s">
        <v>22952</v>
      </c>
      <c r="AG160" s="20" t="s">
        <v>105</v>
      </c>
      <c r="AH160" s="20" t="s">
        <v>22953</v>
      </c>
      <c r="AI160" s="20" t="s">
        <v>14804</v>
      </c>
      <c r="AJ160" s="20" t="s">
        <v>14866</v>
      </c>
    </row>
    <row r="161" spans="1:36" x14ac:dyDescent="0.2">
      <c r="A161" s="20" t="s">
        <v>4091</v>
      </c>
      <c r="B161" s="20" t="s">
        <v>20759</v>
      </c>
      <c r="C161" s="20">
        <v>2026</v>
      </c>
      <c r="D161" s="20" t="s">
        <v>4093</v>
      </c>
      <c r="E161" s="20" t="s">
        <v>4094</v>
      </c>
      <c r="F161" s="20" t="s">
        <v>127</v>
      </c>
      <c r="G161" s="20" t="s">
        <v>128</v>
      </c>
      <c r="H161" s="20" t="s">
        <v>129</v>
      </c>
      <c r="I161" s="20" t="s">
        <v>22149</v>
      </c>
      <c r="J161" s="20"/>
      <c r="K161" s="20" t="s">
        <v>22150</v>
      </c>
      <c r="L161" s="20" t="s">
        <v>96</v>
      </c>
      <c r="M161" s="20" t="s">
        <v>22954</v>
      </c>
      <c r="N161" s="20" t="s">
        <v>22955</v>
      </c>
      <c r="O161" s="20"/>
      <c r="P161" s="20" t="s">
        <v>14303</v>
      </c>
      <c r="Q161" s="20" t="s">
        <v>14229</v>
      </c>
      <c r="R161" s="20" t="s">
        <v>102</v>
      </c>
      <c r="S161" s="20" t="s">
        <v>14223</v>
      </c>
      <c r="T161" s="20" t="s">
        <v>22153</v>
      </c>
      <c r="U161" s="20" t="s">
        <v>14735</v>
      </c>
      <c r="V161" s="20" t="s">
        <v>14283</v>
      </c>
      <c r="W161" s="20" t="s">
        <v>14276</v>
      </c>
      <c r="X161" s="20"/>
      <c r="Y161" s="20"/>
      <c r="Z161" s="20" t="s">
        <v>68</v>
      </c>
      <c r="AA161" s="20" t="s">
        <v>14772</v>
      </c>
      <c r="AB161" s="20" t="s">
        <v>14303</v>
      </c>
      <c r="AC161" s="20"/>
      <c r="AD161" s="20"/>
      <c r="AE161" s="20" t="s">
        <v>22155</v>
      </c>
      <c r="AF161" s="20" t="s">
        <v>22956</v>
      </c>
      <c r="AG161" s="20" t="s">
        <v>105</v>
      </c>
      <c r="AH161" s="20" t="s">
        <v>22957</v>
      </c>
      <c r="AI161" s="20" t="s">
        <v>110</v>
      </c>
      <c r="AJ161" s="20" t="s">
        <v>14866</v>
      </c>
    </row>
    <row r="162" spans="1:36" x14ac:dyDescent="0.2">
      <c r="A162" s="20" t="s">
        <v>4119</v>
      </c>
      <c r="B162" s="20" t="s">
        <v>17742</v>
      </c>
      <c r="C162" s="20">
        <v>2026</v>
      </c>
      <c r="D162" s="20" t="s">
        <v>3517</v>
      </c>
      <c r="E162" s="20" t="s">
        <v>4121</v>
      </c>
      <c r="F162" s="20" t="s">
        <v>116</v>
      </c>
      <c r="G162" s="20" t="s">
        <v>117</v>
      </c>
      <c r="H162" s="20" t="s">
        <v>118</v>
      </c>
      <c r="I162" s="20" t="s">
        <v>22139</v>
      </c>
      <c r="J162" s="20" t="s">
        <v>22958</v>
      </c>
      <c r="K162" s="20" t="s">
        <v>22247</v>
      </c>
      <c r="L162" s="20" t="s">
        <v>96</v>
      </c>
      <c r="M162" s="20" t="s">
        <v>22959</v>
      </c>
      <c r="N162" s="20" t="s">
        <v>22960</v>
      </c>
      <c r="O162" s="20" t="s">
        <v>17904</v>
      </c>
      <c r="P162" s="20"/>
      <c r="Q162" s="20"/>
      <c r="R162" s="20" t="s">
        <v>102</v>
      </c>
      <c r="S162" s="20" t="s">
        <v>14232</v>
      </c>
      <c r="T162" s="20" t="s">
        <v>22153</v>
      </c>
      <c r="U162" s="20" t="s">
        <v>22144</v>
      </c>
      <c r="V162" s="20" t="s">
        <v>14276</v>
      </c>
      <c r="W162" s="20"/>
      <c r="X162" s="20"/>
      <c r="Y162" s="20"/>
      <c r="Z162" s="20" t="s">
        <v>69</v>
      </c>
      <c r="AA162" s="20" t="s">
        <v>22168</v>
      </c>
      <c r="AB162" s="20" t="s">
        <v>14223</v>
      </c>
      <c r="AC162" s="20"/>
      <c r="AD162" s="20"/>
      <c r="AE162" s="20" t="s">
        <v>22155</v>
      </c>
      <c r="AF162" s="20" t="s">
        <v>22961</v>
      </c>
      <c r="AG162" s="20" t="s">
        <v>105</v>
      </c>
      <c r="AH162" s="20" t="s">
        <v>22962</v>
      </c>
      <c r="AI162" s="20" t="s">
        <v>14730</v>
      </c>
      <c r="AJ162" s="20" t="s">
        <v>14696</v>
      </c>
    </row>
    <row r="163" spans="1:36" x14ac:dyDescent="0.2">
      <c r="A163" s="20" t="s">
        <v>4222</v>
      </c>
      <c r="B163" s="20" t="s">
        <v>17913</v>
      </c>
      <c r="C163" s="20">
        <v>2026</v>
      </c>
      <c r="D163" s="20" t="s">
        <v>421</v>
      </c>
      <c r="E163" s="20" t="s">
        <v>4224</v>
      </c>
      <c r="F163" s="20" t="s">
        <v>119</v>
      </c>
      <c r="G163" s="20" t="s">
        <v>120</v>
      </c>
      <c r="H163" s="20" t="s">
        <v>121</v>
      </c>
      <c r="I163" s="20" t="s">
        <v>22139</v>
      </c>
      <c r="J163" s="20"/>
      <c r="K163" s="20" t="s">
        <v>22159</v>
      </c>
      <c r="L163" s="20" t="s">
        <v>96</v>
      </c>
      <c r="M163" s="20" t="s">
        <v>22963</v>
      </c>
      <c r="N163" s="20" t="s">
        <v>22964</v>
      </c>
      <c r="O163" s="20" t="s">
        <v>17916</v>
      </c>
      <c r="P163" s="20" t="s">
        <v>14463</v>
      </c>
      <c r="Q163" s="20" t="s">
        <v>14283</v>
      </c>
      <c r="R163" s="20" t="s">
        <v>101</v>
      </c>
      <c r="S163" s="20"/>
      <c r="T163" s="20"/>
      <c r="U163" s="20" t="s">
        <v>22166</v>
      </c>
      <c r="V163" s="20"/>
      <c r="W163" s="20" t="s">
        <v>14253</v>
      </c>
      <c r="X163" s="20" t="s">
        <v>22965</v>
      </c>
      <c r="Y163" s="20" t="s">
        <v>22966</v>
      </c>
      <c r="Z163" s="20" t="s">
        <v>69</v>
      </c>
      <c r="AA163" s="20" t="s">
        <v>14772</v>
      </c>
      <c r="AB163" s="20" t="s">
        <v>14276</v>
      </c>
      <c r="AC163" s="20"/>
      <c r="AD163" s="20"/>
      <c r="AE163" s="20" t="s">
        <v>22155</v>
      </c>
      <c r="AF163" s="20" t="s">
        <v>22967</v>
      </c>
      <c r="AG163" s="20" t="s">
        <v>105</v>
      </c>
      <c r="AH163" s="20" t="s">
        <v>22968</v>
      </c>
      <c r="AI163" s="20" t="s">
        <v>14852</v>
      </c>
      <c r="AJ163" s="20" t="s">
        <v>14696</v>
      </c>
    </row>
    <row r="164" spans="1:36" x14ac:dyDescent="0.2">
      <c r="A164" s="20" t="s">
        <v>4274</v>
      </c>
      <c r="B164" s="20" t="s">
        <v>20794</v>
      </c>
      <c r="C164" s="20">
        <v>2024</v>
      </c>
      <c r="D164" s="20" t="s">
        <v>4276</v>
      </c>
      <c r="E164" s="20" t="s">
        <v>4277</v>
      </c>
      <c r="F164" s="20" t="s">
        <v>141</v>
      </c>
      <c r="G164" s="20" t="s">
        <v>142</v>
      </c>
      <c r="H164" s="20" t="s">
        <v>126</v>
      </c>
      <c r="I164" s="20" t="s">
        <v>22139</v>
      </c>
      <c r="J164" s="20"/>
      <c r="K164" s="20" t="s">
        <v>22150</v>
      </c>
      <c r="L164" s="20" t="s">
        <v>96</v>
      </c>
      <c r="M164" s="20" t="s">
        <v>22969</v>
      </c>
      <c r="N164" s="20" t="s">
        <v>22970</v>
      </c>
      <c r="O164" s="20" t="s">
        <v>20796</v>
      </c>
      <c r="P164" s="20" t="s">
        <v>14283</v>
      </c>
      <c r="Q164" s="20" t="s">
        <v>14390</v>
      </c>
      <c r="R164" s="20" t="s">
        <v>101</v>
      </c>
      <c r="S164" s="20"/>
      <c r="T164" s="20"/>
      <c r="U164" s="20" t="s">
        <v>14735</v>
      </c>
      <c r="V164" s="20" t="s">
        <v>14283</v>
      </c>
      <c r="W164" s="20"/>
      <c r="X164" s="20" t="s">
        <v>22191</v>
      </c>
      <c r="Y164" s="20" t="s">
        <v>14328</v>
      </c>
      <c r="Z164" s="20" t="s">
        <v>69</v>
      </c>
      <c r="AA164" s="20" t="s">
        <v>14772</v>
      </c>
      <c r="AB164" s="20" t="s">
        <v>14283</v>
      </c>
      <c r="AC164" s="20"/>
      <c r="AD164" s="20"/>
      <c r="AE164" s="20" t="s">
        <v>22155</v>
      </c>
      <c r="AF164" s="20" t="s">
        <v>22162</v>
      </c>
      <c r="AG164" s="20" t="s">
        <v>106</v>
      </c>
      <c r="AH164" s="20" t="s">
        <v>22971</v>
      </c>
      <c r="AI164" s="20" t="s">
        <v>14804</v>
      </c>
      <c r="AJ164" s="20" t="s">
        <v>14696</v>
      </c>
    </row>
    <row r="165" spans="1:36" x14ac:dyDescent="0.2">
      <c r="A165" s="20" t="s">
        <v>4297</v>
      </c>
      <c r="B165" s="20" t="s">
        <v>17054</v>
      </c>
      <c r="C165" s="20">
        <v>2023</v>
      </c>
      <c r="D165" s="20" t="s">
        <v>1228</v>
      </c>
      <c r="E165" s="20" t="s">
        <v>4299</v>
      </c>
      <c r="F165" s="20" t="s">
        <v>130</v>
      </c>
      <c r="G165" s="20" t="s">
        <v>131</v>
      </c>
      <c r="H165" s="20" t="s">
        <v>132</v>
      </c>
      <c r="I165" s="20" t="s">
        <v>22139</v>
      </c>
      <c r="J165" s="20"/>
      <c r="K165" s="20" t="s">
        <v>22179</v>
      </c>
      <c r="L165" s="20" t="s">
        <v>97</v>
      </c>
      <c r="M165" s="20" t="s">
        <v>22972</v>
      </c>
      <c r="N165" s="20" t="s">
        <v>22973</v>
      </c>
      <c r="O165" s="20" t="s">
        <v>14868</v>
      </c>
      <c r="P165" s="20" t="s">
        <v>14276</v>
      </c>
      <c r="Q165" s="20"/>
      <c r="R165" s="20" t="s">
        <v>101</v>
      </c>
      <c r="S165" s="20"/>
      <c r="T165" s="20"/>
      <c r="U165" s="20" t="s">
        <v>14735</v>
      </c>
      <c r="V165" s="20" t="s">
        <v>14276</v>
      </c>
      <c r="W165" s="20" t="s">
        <v>14276</v>
      </c>
      <c r="X165" s="20"/>
      <c r="Y165" s="20"/>
      <c r="Z165" s="20" t="s">
        <v>69</v>
      </c>
      <c r="AA165" s="20" t="s">
        <v>22168</v>
      </c>
      <c r="AB165" s="20" t="s">
        <v>14276</v>
      </c>
      <c r="AC165" s="20"/>
      <c r="AD165" s="20"/>
      <c r="AE165" s="20" t="s">
        <v>22146</v>
      </c>
      <c r="AF165" s="20" t="s">
        <v>22162</v>
      </c>
      <c r="AG165" s="20" t="s">
        <v>106</v>
      </c>
      <c r="AH165" s="20" t="s">
        <v>22974</v>
      </c>
      <c r="AI165" s="20" t="s">
        <v>14694</v>
      </c>
      <c r="AJ165" s="20" t="s">
        <v>14696</v>
      </c>
    </row>
    <row r="166" spans="1:36" x14ac:dyDescent="0.2">
      <c r="A166" s="20" t="s">
        <v>4305</v>
      </c>
      <c r="B166" s="20" t="s">
        <v>20829</v>
      </c>
      <c r="C166" s="20">
        <v>2021</v>
      </c>
      <c r="D166" s="20" t="s">
        <v>475</v>
      </c>
      <c r="E166" s="20" t="s">
        <v>4307</v>
      </c>
      <c r="F166" s="20" t="s">
        <v>116</v>
      </c>
      <c r="G166" s="20" t="s">
        <v>117</v>
      </c>
      <c r="H166" s="20" t="s">
        <v>118</v>
      </c>
      <c r="I166" s="20" t="s">
        <v>22139</v>
      </c>
      <c r="J166" s="20" t="s">
        <v>17417</v>
      </c>
      <c r="K166" s="20" t="s">
        <v>22159</v>
      </c>
      <c r="L166" s="20" t="s">
        <v>96</v>
      </c>
      <c r="M166" s="20" t="s">
        <v>22975</v>
      </c>
      <c r="N166" s="20" t="s">
        <v>22976</v>
      </c>
      <c r="O166" s="20"/>
      <c r="P166" s="20"/>
      <c r="Q166" s="20" t="s">
        <v>14238</v>
      </c>
      <c r="R166" s="20" t="s">
        <v>101</v>
      </c>
      <c r="S166" s="20"/>
      <c r="T166" s="20"/>
      <c r="U166" s="20" t="s">
        <v>22144</v>
      </c>
      <c r="V166" s="20" t="s">
        <v>14276</v>
      </c>
      <c r="W166" s="20"/>
      <c r="X166" s="20"/>
      <c r="Y166" s="20"/>
      <c r="Z166" s="20" t="s">
        <v>69</v>
      </c>
      <c r="AA166" s="20" t="s">
        <v>14772</v>
      </c>
      <c r="AB166" s="20" t="s">
        <v>14229</v>
      </c>
      <c r="AC166" s="20"/>
      <c r="AD166" s="20"/>
      <c r="AE166" s="20" t="s">
        <v>22155</v>
      </c>
      <c r="AF166" s="20" t="s">
        <v>22977</v>
      </c>
      <c r="AG166" s="20" t="s">
        <v>105</v>
      </c>
      <c r="AH166" s="20" t="s">
        <v>22978</v>
      </c>
      <c r="AI166" s="20" t="s">
        <v>15216</v>
      </c>
      <c r="AJ166" s="20" t="s">
        <v>14696</v>
      </c>
    </row>
    <row r="167" spans="1:36" x14ac:dyDescent="0.2">
      <c r="A167" s="20" t="s">
        <v>4358</v>
      </c>
      <c r="B167" s="20" t="s">
        <v>20847</v>
      </c>
      <c r="C167" s="20">
        <v>2022</v>
      </c>
      <c r="D167" s="20" t="s">
        <v>542</v>
      </c>
      <c r="E167" s="20" t="s">
        <v>4360</v>
      </c>
      <c r="F167" s="20" t="s">
        <v>122</v>
      </c>
      <c r="G167" s="20" t="s">
        <v>123</v>
      </c>
      <c r="H167" s="20" t="s">
        <v>121</v>
      </c>
      <c r="I167" s="20" t="s">
        <v>22139</v>
      </c>
      <c r="J167" s="20" t="s">
        <v>22979</v>
      </c>
      <c r="K167" s="20" t="s">
        <v>22159</v>
      </c>
      <c r="L167" s="20" t="s">
        <v>96</v>
      </c>
      <c r="M167" s="20" t="s">
        <v>22980</v>
      </c>
      <c r="N167" s="20" t="s">
        <v>22981</v>
      </c>
      <c r="O167" s="20" t="s">
        <v>22982</v>
      </c>
      <c r="P167" s="20"/>
      <c r="Q167" s="20" t="s">
        <v>14276</v>
      </c>
      <c r="R167" s="20" t="s">
        <v>101</v>
      </c>
      <c r="S167" s="20"/>
      <c r="T167" s="20"/>
      <c r="U167" s="20" t="s">
        <v>22144</v>
      </c>
      <c r="V167" s="20" t="s">
        <v>14276</v>
      </c>
      <c r="W167" s="20"/>
      <c r="X167" s="20"/>
      <c r="Y167" s="20"/>
      <c r="Z167" s="20" t="s">
        <v>69</v>
      </c>
      <c r="AA167" s="20" t="s">
        <v>14772</v>
      </c>
      <c r="AB167" s="20" t="s">
        <v>14283</v>
      </c>
      <c r="AC167" s="20"/>
      <c r="AD167" s="20" t="s">
        <v>22233</v>
      </c>
      <c r="AE167" s="20" t="s">
        <v>22155</v>
      </c>
      <c r="AF167" s="20" t="s">
        <v>22983</v>
      </c>
      <c r="AG167" s="20" t="s">
        <v>106</v>
      </c>
      <c r="AH167" s="20" t="s">
        <v>22984</v>
      </c>
      <c r="AI167" s="20" t="s">
        <v>110</v>
      </c>
      <c r="AJ167" s="20" t="s">
        <v>14696</v>
      </c>
    </row>
    <row r="168" spans="1:36" x14ac:dyDescent="0.2">
      <c r="A168" s="20" t="s">
        <v>4370</v>
      </c>
      <c r="B168" s="20" t="s">
        <v>17942</v>
      </c>
      <c r="C168" s="20">
        <v>2024</v>
      </c>
      <c r="D168" s="20" t="s">
        <v>421</v>
      </c>
      <c r="E168" s="20" t="s">
        <v>4372</v>
      </c>
      <c r="F168" s="20" t="s">
        <v>119</v>
      </c>
      <c r="G168" s="20" t="s">
        <v>120</v>
      </c>
      <c r="H168" s="20" t="s">
        <v>121</v>
      </c>
      <c r="I168" s="20" t="s">
        <v>22149</v>
      </c>
      <c r="J168" s="20" t="s">
        <v>17945</v>
      </c>
      <c r="K168" s="20" t="s">
        <v>22172</v>
      </c>
      <c r="L168" s="20" t="s">
        <v>98</v>
      </c>
      <c r="M168" s="20" t="s">
        <v>22985</v>
      </c>
      <c r="N168" s="20" t="s">
        <v>22986</v>
      </c>
      <c r="O168" s="20"/>
      <c r="P168" s="20"/>
      <c r="Q168" s="20" t="s">
        <v>14238</v>
      </c>
      <c r="R168" s="20" t="s">
        <v>102</v>
      </c>
      <c r="S168" s="20" t="s">
        <v>14240</v>
      </c>
      <c r="T168" s="20"/>
      <c r="U168" s="20" t="s">
        <v>14735</v>
      </c>
      <c r="V168" s="20" t="s">
        <v>14276</v>
      </c>
      <c r="W168" s="20" t="s">
        <v>14283</v>
      </c>
      <c r="X168" s="20" t="s">
        <v>22191</v>
      </c>
      <c r="Y168" s="20" t="s">
        <v>14328</v>
      </c>
      <c r="Z168" s="20" t="s">
        <v>69</v>
      </c>
      <c r="AA168" s="20" t="s">
        <v>22154</v>
      </c>
      <c r="AB168" s="20"/>
      <c r="AC168" s="20"/>
      <c r="AD168" s="20"/>
      <c r="AE168" s="20" t="s">
        <v>22155</v>
      </c>
      <c r="AF168" s="20" t="s">
        <v>22987</v>
      </c>
      <c r="AG168" s="20" t="s">
        <v>106</v>
      </c>
      <c r="AH168" s="20" t="s">
        <v>22988</v>
      </c>
      <c r="AI168" s="20" t="s">
        <v>14757</v>
      </c>
      <c r="AJ168" s="20" t="s">
        <v>14732</v>
      </c>
    </row>
    <row r="169" spans="1:36" x14ac:dyDescent="0.2">
      <c r="A169" s="20" t="s">
        <v>4388</v>
      </c>
      <c r="B169" s="20" t="s">
        <v>20858</v>
      </c>
      <c r="C169" s="20">
        <v>2026</v>
      </c>
      <c r="D169" s="20" t="s">
        <v>4390</v>
      </c>
      <c r="E169" s="20" t="s">
        <v>4391</v>
      </c>
      <c r="F169" s="20" t="s">
        <v>127</v>
      </c>
      <c r="G169" s="20" t="s">
        <v>128</v>
      </c>
      <c r="H169" s="20" t="s">
        <v>129</v>
      </c>
      <c r="I169" s="20" t="s">
        <v>22139</v>
      </c>
      <c r="J169" s="20"/>
      <c r="K169" s="20" t="s">
        <v>22150</v>
      </c>
      <c r="L169" s="20" t="s">
        <v>96</v>
      </c>
      <c r="M169" s="20" t="s">
        <v>22989</v>
      </c>
      <c r="N169" s="20" t="s">
        <v>22990</v>
      </c>
      <c r="O169" s="20" t="s">
        <v>20860</v>
      </c>
      <c r="P169" s="20" t="s">
        <v>20864</v>
      </c>
      <c r="Q169" s="20" t="s">
        <v>22505</v>
      </c>
      <c r="R169" s="20" t="s">
        <v>101</v>
      </c>
      <c r="S169" s="20"/>
      <c r="T169" s="20"/>
      <c r="U169" s="20" t="s">
        <v>22166</v>
      </c>
      <c r="V169" s="20"/>
      <c r="W169" s="20"/>
      <c r="X169" s="20" t="s">
        <v>22240</v>
      </c>
      <c r="Y169" s="20" t="s">
        <v>14253</v>
      </c>
      <c r="Z169" s="20" t="s">
        <v>69</v>
      </c>
      <c r="AA169" s="20" t="s">
        <v>14772</v>
      </c>
      <c r="AB169" s="20" t="s">
        <v>20864</v>
      </c>
      <c r="AC169" s="20"/>
      <c r="AD169" s="20"/>
      <c r="AE169" s="20" t="s">
        <v>22155</v>
      </c>
      <c r="AF169" s="20" t="s">
        <v>22991</v>
      </c>
      <c r="AG169" s="20" t="s">
        <v>105</v>
      </c>
      <c r="AH169" s="20" t="s">
        <v>22992</v>
      </c>
      <c r="AI169" s="20" t="s">
        <v>110</v>
      </c>
      <c r="AJ169" s="20" t="s">
        <v>14696</v>
      </c>
    </row>
    <row r="170" spans="1:36" x14ac:dyDescent="0.2">
      <c r="A170" s="20" t="s">
        <v>4407</v>
      </c>
      <c r="B170" s="20" t="s">
        <v>20878</v>
      </c>
      <c r="C170" s="20">
        <v>2022</v>
      </c>
      <c r="D170" s="20" t="s">
        <v>1037</v>
      </c>
      <c r="E170" s="20" t="s">
        <v>4409</v>
      </c>
      <c r="F170" s="20" t="s">
        <v>124</v>
      </c>
      <c r="G170" s="20" t="s">
        <v>125</v>
      </c>
      <c r="H170" s="20" t="s">
        <v>126</v>
      </c>
      <c r="I170" s="20" t="s">
        <v>22139</v>
      </c>
      <c r="J170" s="20"/>
      <c r="K170" s="20" t="s">
        <v>22140</v>
      </c>
      <c r="L170" s="20" t="s">
        <v>97</v>
      </c>
      <c r="M170" s="20" t="s">
        <v>22993</v>
      </c>
      <c r="N170" s="20" t="s">
        <v>22994</v>
      </c>
      <c r="O170" s="20" t="s">
        <v>20881</v>
      </c>
      <c r="P170" s="20" t="s">
        <v>15275</v>
      </c>
      <c r="Q170" s="20" t="s">
        <v>14232</v>
      </c>
      <c r="R170" s="20" t="s">
        <v>102</v>
      </c>
      <c r="S170" s="20"/>
      <c r="T170" s="20" t="s">
        <v>22153</v>
      </c>
      <c r="U170" s="20" t="s">
        <v>22166</v>
      </c>
      <c r="V170" s="20"/>
      <c r="W170" s="20" t="s">
        <v>14788</v>
      </c>
      <c r="X170" s="20" t="s">
        <v>22240</v>
      </c>
      <c r="Y170" s="20" t="s">
        <v>14253</v>
      </c>
      <c r="Z170" s="20" t="s">
        <v>69</v>
      </c>
      <c r="AA170" s="20" t="s">
        <v>14772</v>
      </c>
      <c r="AB170" s="20" t="s">
        <v>14229</v>
      </c>
      <c r="AC170" s="20"/>
      <c r="AD170" s="20"/>
      <c r="AE170" s="20" t="s">
        <v>22155</v>
      </c>
      <c r="AF170" s="20" t="s">
        <v>22995</v>
      </c>
      <c r="AG170" s="20" t="s">
        <v>105</v>
      </c>
      <c r="AH170" s="20" t="s">
        <v>22996</v>
      </c>
      <c r="AI170" s="20" t="s">
        <v>14757</v>
      </c>
      <c r="AJ170" s="20" t="s">
        <v>14696</v>
      </c>
    </row>
    <row r="171" spans="1:36" x14ac:dyDescent="0.2">
      <c r="A171" s="20" t="s">
        <v>4442</v>
      </c>
      <c r="B171" s="20" t="s">
        <v>20908</v>
      </c>
      <c r="C171" s="20">
        <v>2026</v>
      </c>
      <c r="D171" s="20" t="s">
        <v>19489</v>
      </c>
      <c r="E171" s="20" t="s">
        <v>4444</v>
      </c>
      <c r="F171" s="20" t="s">
        <v>116</v>
      </c>
      <c r="G171" s="20" t="s">
        <v>117</v>
      </c>
      <c r="H171" s="20" t="s">
        <v>118</v>
      </c>
      <c r="I171" s="20" t="s">
        <v>22139</v>
      </c>
      <c r="J171" s="20"/>
      <c r="K171" s="20" t="s">
        <v>22150</v>
      </c>
      <c r="L171" s="20" t="s">
        <v>96</v>
      </c>
      <c r="M171" s="20" t="s">
        <v>22997</v>
      </c>
      <c r="N171" s="20" t="s">
        <v>22998</v>
      </c>
      <c r="O171" s="20" t="s">
        <v>20910</v>
      </c>
      <c r="P171" s="20"/>
      <c r="Q171" s="20" t="s">
        <v>19757</v>
      </c>
      <c r="R171" s="20" t="s">
        <v>101</v>
      </c>
      <c r="S171" s="20"/>
      <c r="T171" s="20"/>
      <c r="U171" s="20" t="s">
        <v>22144</v>
      </c>
      <c r="V171" s="20" t="s">
        <v>14276</v>
      </c>
      <c r="W171" s="20"/>
      <c r="X171" s="20"/>
      <c r="Y171" s="20"/>
      <c r="Z171" s="20" t="s">
        <v>69</v>
      </c>
      <c r="AA171" s="20" t="s">
        <v>14772</v>
      </c>
      <c r="AB171" s="20" t="s">
        <v>14223</v>
      </c>
      <c r="AC171" s="20"/>
      <c r="AD171" s="20" t="s">
        <v>22233</v>
      </c>
      <c r="AE171" s="20" t="s">
        <v>22155</v>
      </c>
      <c r="AF171" s="20" t="s">
        <v>22999</v>
      </c>
      <c r="AG171" s="20" t="s">
        <v>106</v>
      </c>
      <c r="AH171" s="20" t="s">
        <v>23000</v>
      </c>
      <c r="AI171" s="20" t="s">
        <v>14804</v>
      </c>
      <c r="AJ171" s="20" t="s">
        <v>14696</v>
      </c>
    </row>
    <row r="172" spans="1:36" x14ac:dyDescent="0.2">
      <c r="A172" s="20" t="s">
        <v>4455</v>
      </c>
      <c r="B172" s="20" t="s">
        <v>20950</v>
      </c>
      <c r="C172" s="20">
        <v>2025</v>
      </c>
      <c r="D172" s="20" t="s">
        <v>2492</v>
      </c>
      <c r="E172" s="20" t="s">
        <v>4457</v>
      </c>
      <c r="F172" s="20" t="s">
        <v>23001</v>
      </c>
      <c r="G172" s="20" t="s">
        <v>23002</v>
      </c>
      <c r="H172" s="20" t="s">
        <v>126</v>
      </c>
      <c r="I172" s="20" t="s">
        <v>22158</v>
      </c>
      <c r="J172" s="20"/>
      <c r="K172" s="20" t="s">
        <v>22140</v>
      </c>
      <c r="L172" s="20" t="s">
        <v>99</v>
      </c>
      <c r="M172" s="20" t="s">
        <v>23003</v>
      </c>
      <c r="N172" s="20" t="s">
        <v>23004</v>
      </c>
      <c r="O172" s="20" t="s">
        <v>20953</v>
      </c>
      <c r="P172" s="20" t="s">
        <v>14244</v>
      </c>
      <c r="Q172" s="20" t="s">
        <v>14238</v>
      </c>
      <c r="R172" s="20" t="s">
        <v>102</v>
      </c>
      <c r="S172" s="20" t="s">
        <v>14303</v>
      </c>
      <c r="T172" s="20" t="s">
        <v>22153</v>
      </c>
      <c r="U172" s="20" t="s">
        <v>22166</v>
      </c>
      <c r="V172" s="20"/>
      <c r="W172" s="20"/>
      <c r="X172" s="20" t="s">
        <v>22167</v>
      </c>
      <c r="Y172" s="20" t="s">
        <v>17234</v>
      </c>
      <c r="Z172" s="20" t="s">
        <v>69</v>
      </c>
      <c r="AA172" s="20" t="s">
        <v>14772</v>
      </c>
      <c r="AB172" s="20" t="s">
        <v>14244</v>
      </c>
      <c r="AC172" s="20"/>
      <c r="AD172" s="20" t="s">
        <v>22233</v>
      </c>
      <c r="AE172" s="20" t="s">
        <v>22155</v>
      </c>
      <c r="AF172" s="20" t="s">
        <v>23005</v>
      </c>
      <c r="AG172" s="20" t="s">
        <v>105</v>
      </c>
      <c r="AH172" s="20" t="s">
        <v>23006</v>
      </c>
      <c r="AI172" s="20" t="s">
        <v>14757</v>
      </c>
      <c r="AJ172" s="20" t="s">
        <v>14732</v>
      </c>
    </row>
    <row r="173" spans="1:36" x14ac:dyDescent="0.2">
      <c r="A173" s="20" t="s">
        <v>4468</v>
      </c>
      <c r="B173" s="20" t="s">
        <v>21035</v>
      </c>
      <c r="C173" s="20">
        <v>2025</v>
      </c>
      <c r="D173" s="20" t="s">
        <v>1891</v>
      </c>
      <c r="E173" s="20" t="s">
        <v>4470</v>
      </c>
      <c r="F173" s="20" t="s">
        <v>119</v>
      </c>
      <c r="G173" s="20" t="s">
        <v>120</v>
      </c>
      <c r="H173" s="20" t="s">
        <v>121</v>
      </c>
      <c r="I173" s="20" t="s">
        <v>22139</v>
      </c>
      <c r="J173" s="20"/>
      <c r="K173" s="20" t="s">
        <v>22150</v>
      </c>
      <c r="L173" s="20" t="s">
        <v>96</v>
      </c>
      <c r="M173" s="20" t="s">
        <v>23007</v>
      </c>
      <c r="N173" s="20" t="s">
        <v>23008</v>
      </c>
      <c r="O173" s="20" t="s">
        <v>23009</v>
      </c>
      <c r="P173" s="20" t="s">
        <v>19757</v>
      </c>
      <c r="Q173" s="20" t="s">
        <v>14223</v>
      </c>
      <c r="R173" s="20" t="s">
        <v>101</v>
      </c>
      <c r="S173" s="20"/>
      <c r="T173" s="20"/>
      <c r="U173" s="20" t="s">
        <v>22166</v>
      </c>
      <c r="V173" s="20"/>
      <c r="W173" s="20" t="s">
        <v>14788</v>
      </c>
      <c r="X173" s="20" t="s">
        <v>22167</v>
      </c>
      <c r="Y173" s="20" t="s">
        <v>17234</v>
      </c>
      <c r="Z173" s="20" t="s">
        <v>68</v>
      </c>
      <c r="AA173" s="20" t="s">
        <v>14772</v>
      </c>
      <c r="AB173" s="20" t="s">
        <v>14229</v>
      </c>
      <c r="AC173" s="20"/>
      <c r="AD173" s="20" t="s">
        <v>22233</v>
      </c>
      <c r="AE173" s="20" t="s">
        <v>22234</v>
      </c>
      <c r="AF173" s="20" t="s">
        <v>23010</v>
      </c>
      <c r="AG173" s="20" t="s">
        <v>107</v>
      </c>
      <c r="AH173" s="20" t="s">
        <v>23011</v>
      </c>
      <c r="AI173" s="20" t="s">
        <v>14694</v>
      </c>
      <c r="AJ173" s="20" t="s">
        <v>14696</v>
      </c>
    </row>
    <row r="174" spans="1:36" x14ac:dyDescent="0.2">
      <c r="A174" s="20" t="s">
        <v>4550</v>
      </c>
      <c r="B174" s="20" t="s">
        <v>17967</v>
      </c>
      <c r="C174" s="20">
        <v>2025</v>
      </c>
      <c r="D174" s="20" t="s">
        <v>17184</v>
      </c>
      <c r="E174" s="20" t="s">
        <v>4552</v>
      </c>
      <c r="F174" s="20" t="s">
        <v>127</v>
      </c>
      <c r="G174" s="20" t="s">
        <v>128</v>
      </c>
      <c r="H174" s="20" t="s">
        <v>129</v>
      </c>
      <c r="I174" s="20" t="s">
        <v>22139</v>
      </c>
      <c r="J174" s="20"/>
      <c r="K174" s="20" t="s">
        <v>22140</v>
      </c>
      <c r="L174" s="20" t="s">
        <v>97</v>
      </c>
      <c r="M174" s="20" t="s">
        <v>23012</v>
      </c>
      <c r="N174" s="20" t="s">
        <v>23013</v>
      </c>
      <c r="O174" s="20" t="s">
        <v>17969</v>
      </c>
      <c r="P174" s="20" t="s">
        <v>15206</v>
      </c>
      <c r="Q174" s="20" t="s">
        <v>14425</v>
      </c>
      <c r="R174" s="20" t="s">
        <v>101</v>
      </c>
      <c r="S174" s="20"/>
      <c r="T174" s="20"/>
      <c r="U174" s="20" t="s">
        <v>22166</v>
      </c>
      <c r="V174" s="20"/>
      <c r="W174" s="20" t="s">
        <v>14238</v>
      </c>
      <c r="X174" s="20" t="s">
        <v>22191</v>
      </c>
      <c r="Y174" s="20" t="s">
        <v>14276</v>
      </c>
      <c r="Z174" s="20" t="s">
        <v>69</v>
      </c>
      <c r="AA174" s="20" t="s">
        <v>14772</v>
      </c>
      <c r="AB174" s="20" t="s">
        <v>14283</v>
      </c>
      <c r="AC174" s="20"/>
      <c r="AD174" s="20" t="s">
        <v>22233</v>
      </c>
      <c r="AE174" s="20" t="s">
        <v>22234</v>
      </c>
      <c r="AF174" s="20" t="s">
        <v>23014</v>
      </c>
      <c r="AG174" s="20" t="s">
        <v>105</v>
      </c>
      <c r="AH174" s="20" t="s">
        <v>23015</v>
      </c>
      <c r="AI174" s="20" t="s">
        <v>16248</v>
      </c>
      <c r="AJ174" s="20" t="s">
        <v>14696</v>
      </c>
    </row>
    <row r="175" spans="1:36" x14ac:dyDescent="0.2">
      <c r="A175" s="20" t="s">
        <v>4629</v>
      </c>
      <c r="B175" s="20" t="s">
        <v>17413</v>
      </c>
      <c r="C175" s="20">
        <v>2026</v>
      </c>
      <c r="D175" s="20" t="s">
        <v>1017</v>
      </c>
      <c r="E175" s="20" t="s">
        <v>4631</v>
      </c>
      <c r="F175" s="20" t="s">
        <v>116</v>
      </c>
      <c r="G175" s="20" t="s">
        <v>117</v>
      </c>
      <c r="H175" s="20" t="s">
        <v>118</v>
      </c>
      <c r="I175" s="20" t="s">
        <v>22256</v>
      </c>
      <c r="J175" s="20" t="s">
        <v>21069</v>
      </c>
      <c r="K175" s="20" t="s">
        <v>22150</v>
      </c>
      <c r="L175" s="20" t="s">
        <v>96</v>
      </c>
      <c r="M175" s="20" t="s">
        <v>21068</v>
      </c>
      <c r="N175" s="20" t="s">
        <v>23016</v>
      </c>
      <c r="O175" s="20" t="s">
        <v>15275</v>
      </c>
      <c r="P175" s="20" t="s">
        <v>15275</v>
      </c>
      <c r="Q175" s="20" t="s">
        <v>14238</v>
      </c>
      <c r="R175" s="20" t="s">
        <v>101</v>
      </c>
      <c r="S175" s="20"/>
      <c r="T175" s="20"/>
      <c r="U175" s="20" t="s">
        <v>22413</v>
      </c>
      <c r="V175" s="20" t="s">
        <v>14283</v>
      </c>
      <c r="W175" s="20" t="s">
        <v>14283</v>
      </c>
      <c r="X175" s="20"/>
      <c r="Y175" s="20"/>
      <c r="Z175" s="20" t="s">
        <v>69</v>
      </c>
      <c r="AA175" s="20" t="s">
        <v>22310</v>
      </c>
      <c r="AB175" s="20"/>
      <c r="AC175" s="20"/>
      <c r="AD175" s="20"/>
      <c r="AE175" s="20"/>
      <c r="AF175" s="20" t="s">
        <v>23017</v>
      </c>
      <c r="AG175" s="20" t="s">
        <v>105</v>
      </c>
      <c r="AH175" s="20" t="s">
        <v>23018</v>
      </c>
      <c r="AI175" s="20" t="s">
        <v>14804</v>
      </c>
      <c r="AJ175" s="20" t="s">
        <v>14732</v>
      </c>
    </row>
    <row r="176" spans="1:36" x14ac:dyDescent="0.2">
      <c r="A176" s="20" t="s">
        <v>4680</v>
      </c>
      <c r="B176" s="20" t="s">
        <v>15674</v>
      </c>
      <c r="C176" s="20">
        <v>2026</v>
      </c>
      <c r="D176" s="20" t="s">
        <v>528</v>
      </c>
      <c r="E176" s="20" t="s">
        <v>4682</v>
      </c>
      <c r="F176" s="20" t="s">
        <v>22550</v>
      </c>
      <c r="G176" s="20" t="s">
        <v>22550</v>
      </c>
      <c r="H176" s="20" t="s">
        <v>298</v>
      </c>
      <c r="I176" s="20" t="s">
        <v>22205</v>
      </c>
      <c r="J176" s="20" t="s">
        <v>15678</v>
      </c>
      <c r="K176" s="20" t="s">
        <v>22172</v>
      </c>
      <c r="L176" s="20" t="s">
        <v>97</v>
      </c>
      <c r="M176" s="20" t="s">
        <v>23019</v>
      </c>
      <c r="N176" s="20" t="s">
        <v>23020</v>
      </c>
      <c r="O176" s="20" t="s">
        <v>23021</v>
      </c>
      <c r="P176" s="20" t="s">
        <v>22505</v>
      </c>
      <c r="Q176" s="20" t="s">
        <v>14223</v>
      </c>
      <c r="R176" s="20" t="s">
        <v>102</v>
      </c>
      <c r="S176" s="20" t="s">
        <v>14232</v>
      </c>
      <c r="T176" s="20"/>
      <c r="U176" s="20" t="s">
        <v>22166</v>
      </c>
      <c r="V176" s="20"/>
      <c r="W176" s="20" t="s">
        <v>14238</v>
      </c>
      <c r="X176" s="20" t="s">
        <v>22167</v>
      </c>
      <c r="Y176" s="20" t="s">
        <v>14449</v>
      </c>
      <c r="Z176" s="20" t="s">
        <v>69</v>
      </c>
      <c r="AA176" s="20" t="s">
        <v>14772</v>
      </c>
      <c r="AB176" s="20" t="s">
        <v>14283</v>
      </c>
      <c r="AC176" s="20"/>
      <c r="AD176" s="20"/>
      <c r="AE176" s="20" t="s">
        <v>22234</v>
      </c>
      <c r="AF176" s="20" t="s">
        <v>23022</v>
      </c>
      <c r="AG176" s="20" t="s">
        <v>105</v>
      </c>
      <c r="AH176" s="20" t="s">
        <v>23023</v>
      </c>
      <c r="AI176" s="20" t="s">
        <v>14852</v>
      </c>
      <c r="AJ176" s="20" t="s">
        <v>14696</v>
      </c>
    </row>
    <row r="177" spans="1:36" x14ac:dyDescent="0.2">
      <c r="A177" s="20" t="s">
        <v>4693</v>
      </c>
      <c r="B177" s="20" t="s">
        <v>21082</v>
      </c>
      <c r="C177" s="20">
        <v>2024</v>
      </c>
      <c r="D177" s="20" t="s">
        <v>557</v>
      </c>
      <c r="E177" s="20" t="s">
        <v>4695</v>
      </c>
      <c r="F177" s="20" t="s">
        <v>127</v>
      </c>
      <c r="G177" s="20" t="s">
        <v>128</v>
      </c>
      <c r="H177" s="20" t="s">
        <v>129</v>
      </c>
      <c r="I177" s="20" t="s">
        <v>22139</v>
      </c>
      <c r="J177" s="20" t="s">
        <v>21084</v>
      </c>
      <c r="K177" s="20" t="s">
        <v>99</v>
      </c>
      <c r="L177" s="20" t="s">
        <v>97</v>
      </c>
      <c r="M177" s="20" t="s">
        <v>23024</v>
      </c>
      <c r="N177" s="20" t="s">
        <v>23025</v>
      </c>
      <c r="O177" s="20"/>
      <c r="P177" s="20" t="s">
        <v>14240</v>
      </c>
      <c r="Q177" s="20" t="s">
        <v>14229</v>
      </c>
      <c r="R177" s="20" t="s">
        <v>102</v>
      </c>
      <c r="S177" s="20" t="s">
        <v>14283</v>
      </c>
      <c r="T177" s="20" t="s">
        <v>22153</v>
      </c>
      <c r="U177" s="20" t="s">
        <v>22166</v>
      </c>
      <c r="V177" s="20"/>
      <c r="W177" s="20" t="s">
        <v>14238</v>
      </c>
      <c r="X177" s="20" t="s">
        <v>22191</v>
      </c>
      <c r="Y177" s="20" t="s">
        <v>14276</v>
      </c>
      <c r="Z177" s="20" t="s">
        <v>69</v>
      </c>
      <c r="AA177" s="20" t="s">
        <v>14772</v>
      </c>
      <c r="AB177" s="20" t="s">
        <v>14240</v>
      </c>
      <c r="AC177" s="20"/>
      <c r="AD177" s="20" t="s">
        <v>15199</v>
      </c>
      <c r="AE177" s="20" t="s">
        <v>22234</v>
      </c>
      <c r="AF177" s="20" t="s">
        <v>23026</v>
      </c>
      <c r="AG177" s="20" t="s">
        <v>105</v>
      </c>
      <c r="AH177" s="20" t="s">
        <v>23027</v>
      </c>
      <c r="AI177" s="20" t="s">
        <v>14757</v>
      </c>
      <c r="AJ177" s="20" t="s">
        <v>14696</v>
      </c>
    </row>
    <row r="178" spans="1:36" x14ac:dyDescent="0.2">
      <c r="A178" s="20" t="s">
        <v>4697</v>
      </c>
      <c r="B178" s="20" t="s">
        <v>15714</v>
      </c>
      <c r="C178" s="20">
        <v>2024</v>
      </c>
      <c r="D178" s="20" t="s">
        <v>914</v>
      </c>
      <c r="E178" s="20" t="s">
        <v>4699</v>
      </c>
      <c r="F178" s="20" t="s">
        <v>23028</v>
      </c>
      <c r="G178" s="20" t="s">
        <v>23029</v>
      </c>
      <c r="H178" s="20" t="s">
        <v>153</v>
      </c>
      <c r="I178" s="20" t="s">
        <v>22158</v>
      </c>
      <c r="J178" s="20"/>
      <c r="K178" s="20" t="s">
        <v>22206</v>
      </c>
      <c r="L178" s="20" t="s">
        <v>96</v>
      </c>
      <c r="M178" s="20" t="s">
        <v>23030</v>
      </c>
      <c r="N178" s="20" t="s">
        <v>23031</v>
      </c>
      <c r="O178" s="20" t="s">
        <v>15739</v>
      </c>
      <c r="P178" s="20" t="s">
        <v>14223</v>
      </c>
      <c r="Q178" s="20"/>
      <c r="R178" s="20" t="s">
        <v>101</v>
      </c>
      <c r="S178" s="20"/>
      <c r="T178" s="20"/>
      <c r="U178" s="20" t="s">
        <v>22144</v>
      </c>
      <c r="V178" s="20" t="s">
        <v>14276</v>
      </c>
      <c r="W178" s="20" t="s">
        <v>14238</v>
      </c>
      <c r="X178" s="20"/>
      <c r="Y178" s="20"/>
      <c r="Z178" s="20" t="s">
        <v>69</v>
      </c>
      <c r="AA178" s="20" t="s">
        <v>14772</v>
      </c>
      <c r="AB178" s="20" t="s">
        <v>14223</v>
      </c>
      <c r="AC178" s="20"/>
      <c r="AD178" s="20" t="s">
        <v>22233</v>
      </c>
      <c r="AE178" s="20" t="s">
        <v>22234</v>
      </c>
      <c r="AF178" s="20" t="s">
        <v>23032</v>
      </c>
      <c r="AG178" s="20" t="s">
        <v>105</v>
      </c>
      <c r="AH178" s="20" t="s">
        <v>23033</v>
      </c>
      <c r="AI178" s="20" t="s">
        <v>14804</v>
      </c>
      <c r="AJ178" s="20" t="s">
        <v>14696</v>
      </c>
    </row>
    <row r="179" spans="1:36" x14ac:dyDescent="0.2">
      <c r="A179" s="20" t="s">
        <v>4722</v>
      </c>
      <c r="B179" s="20" t="s">
        <v>15747</v>
      </c>
      <c r="C179" s="20">
        <v>2023</v>
      </c>
      <c r="D179" s="20" t="s">
        <v>1905</v>
      </c>
      <c r="E179" s="20" t="s">
        <v>4724</v>
      </c>
      <c r="F179" s="20" t="s">
        <v>22204</v>
      </c>
      <c r="G179" s="20" t="s">
        <v>297</v>
      </c>
      <c r="H179" s="20" t="s">
        <v>297</v>
      </c>
      <c r="I179" s="20" t="s">
        <v>22205</v>
      </c>
      <c r="J179" s="20"/>
      <c r="K179" s="20" t="s">
        <v>22159</v>
      </c>
      <c r="L179" s="20" t="s">
        <v>96</v>
      </c>
      <c r="M179" s="20" t="s">
        <v>23034</v>
      </c>
      <c r="N179" s="20" t="s">
        <v>23035</v>
      </c>
      <c r="O179" s="20"/>
      <c r="P179" s="20" t="s">
        <v>23036</v>
      </c>
      <c r="Q179" s="20" t="s">
        <v>14240</v>
      </c>
      <c r="R179" s="20" t="s">
        <v>101</v>
      </c>
      <c r="S179" s="20"/>
      <c r="T179" s="20"/>
      <c r="U179" s="20" t="s">
        <v>22144</v>
      </c>
      <c r="V179" s="20" t="s">
        <v>14283</v>
      </c>
      <c r="W179" s="20" t="s">
        <v>14238</v>
      </c>
      <c r="X179" s="20"/>
      <c r="Y179" s="20"/>
      <c r="Z179" s="20" t="s">
        <v>69</v>
      </c>
      <c r="AA179" s="20" t="s">
        <v>14772</v>
      </c>
      <c r="AB179" s="20" t="s">
        <v>14303</v>
      </c>
      <c r="AC179" s="20"/>
      <c r="AD179" s="20" t="s">
        <v>22233</v>
      </c>
      <c r="AE179" s="20" t="s">
        <v>22234</v>
      </c>
      <c r="AF179" s="20" t="s">
        <v>23037</v>
      </c>
      <c r="AG179" s="20" t="s">
        <v>105</v>
      </c>
      <c r="AH179" s="20" t="s">
        <v>23038</v>
      </c>
      <c r="AI179" s="20" t="s">
        <v>14852</v>
      </c>
      <c r="AJ179" s="20" t="s">
        <v>14696</v>
      </c>
    </row>
    <row r="180" spans="1:36" x14ac:dyDescent="0.2">
      <c r="A180" s="20" t="s">
        <v>4731</v>
      </c>
      <c r="B180" s="20" t="s">
        <v>17977</v>
      </c>
      <c r="C180" s="20">
        <v>2024</v>
      </c>
      <c r="D180" s="20" t="s">
        <v>421</v>
      </c>
      <c r="E180" s="20" t="s">
        <v>4733</v>
      </c>
      <c r="F180" s="20" t="s">
        <v>256</v>
      </c>
      <c r="G180" s="20" t="s">
        <v>257</v>
      </c>
      <c r="H180" s="20" t="s">
        <v>118</v>
      </c>
      <c r="I180" s="20" t="s">
        <v>22139</v>
      </c>
      <c r="J180" s="20"/>
      <c r="K180" s="20" t="s">
        <v>22159</v>
      </c>
      <c r="L180" s="20" t="s">
        <v>96</v>
      </c>
      <c r="M180" s="20" t="s">
        <v>23039</v>
      </c>
      <c r="N180" s="20" t="s">
        <v>23040</v>
      </c>
      <c r="O180" s="20" t="s">
        <v>23041</v>
      </c>
      <c r="P180" s="20" t="s">
        <v>18260</v>
      </c>
      <c r="Q180" s="20" t="s">
        <v>14263</v>
      </c>
      <c r="R180" s="20" t="s">
        <v>101</v>
      </c>
      <c r="S180" s="20"/>
      <c r="T180" s="20"/>
      <c r="U180" s="20" t="s">
        <v>22166</v>
      </c>
      <c r="V180" s="20"/>
      <c r="W180" s="20" t="s">
        <v>14238</v>
      </c>
      <c r="X180" s="20" t="s">
        <v>22191</v>
      </c>
      <c r="Y180" s="20" t="s">
        <v>14328</v>
      </c>
      <c r="Z180" s="20" t="s">
        <v>69</v>
      </c>
      <c r="AA180" s="20" t="s">
        <v>14772</v>
      </c>
      <c r="AB180" s="20"/>
      <c r="AC180" s="20"/>
      <c r="AD180" s="20"/>
      <c r="AE180" s="20" t="s">
        <v>22155</v>
      </c>
      <c r="AF180" s="20" t="s">
        <v>23042</v>
      </c>
      <c r="AG180" s="20" t="s">
        <v>105</v>
      </c>
      <c r="AH180" s="20" t="s">
        <v>23043</v>
      </c>
      <c r="AI180" s="20" t="s">
        <v>15216</v>
      </c>
      <c r="AJ180" s="20" t="s">
        <v>14732</v>
      </c>
    </row>
    <row r="181" spans="1:36" x14ac:dyDescent="0.2">
      <c r="A181" s="20" t="s">
        <v>4778</v>
      </c>
      <c r="B181" s="20" t="s">
        <v>21093</v>
      </c>
      <c r="C181" s="20">
        <v>2023</v>
      </c>
      <c r="D181" s="20" t="s">
        <v>1123</v>
      </c>
      <c r="E181" s="20" t="s">
        <v>4780</v>
      </c>
      <c r="F181" s="20" t="s">
        <v>22204</v>
      </c>
      <c r="G181" s="20" t="s">
        <v>297</v>
      </c>
      <c r="H181" s="20" t="s">
        <v>297</v>
      </c>
      <c r="I181" s="20" t="s">
        <v>22205</v>
      </c>
      <c r="J181" s="20"/>
      <c r="K181" s="20" t="s">
        <v>99</v>
      </c>
      <c r="L181" s="20" t="s">
        <v>96</v>
      </c>
      <c r="M181" s="20" t="s">
        <v>23044</v>
      </c>
      <c r="N181" s="20" t="s">
        <v>23045</v>
      </c>
      <c r="O181" s="20" t="s">
        <v>23046</v>
      </c>
      <c r="P181" s="20"/>
      <c r="Q181" s="20"/>
      <c r="R181" s="20" t="s">
        <v>101</v>
      </c>
      <c r="S181" s="20"/>
      <c r="T181" s="20"/>
      <c r="U181" s="20" t="s">
        <v>22144</v>
      </c>
      <c r="V181" s="20" t="s">
        <v>14276</v>
      </c>
      <c r="W181" s="20" t="s">
        <v>14238</v>
      </c>
      <c r="X181" s="20"/>
      <c r="Y181" s="20"/>
      <c r="Z181" s="20" t="s">
        <v>69</v>
      </c>
      <c r="AA181" s="20" t="s">
        <v>22168</v>
      </c>
      <c r="AB181" s="20" t="s">
        <v>14276</v>
      </c>
      <c r="AC181" s="20" t="s">
        <v>23047</v>
      </c>
      <c r="AD181" s="20" t="s">
        <v>15822</v>
      </c>
      <c r="AE181" s="20" t="s">
        <v>22234</v>
      </c>
      <c r="AF181" s="20" t="s">
        <v>23048</v>
      </c>
      <c r="AG181" s="20" t="s">
        <v>105</v>
      </c>
      <c r="AH181" s="20" t="s">
        <v>23049</v>
      </c>
      <c r="AI181" s="20" t="s">
        <v>110</v>
      </c>
      <c r="AJ181" s="20" t="s">
        <v>14696</v>
      </c>
    </row>
    <row r="182" spans="1:36" x14ac:dyDescent="0.2">
      <c r="A182" s="20" t="s">
        <v>4826</v>
      </c>
      <c r="B182" s="20" t="s">
        <v>18004</v>
      </c>
      <c r="C182" s="20">
        <v>2024</v>
      </c>
      <c r="D182" s="20" t="s">
        <v>1905</v>
      </c>
      <c r="E182" s="20" t="s">
        <v>4828</v>
      </c>
      <c r="F182" s="20" t="s">
        <v>133</v>
      </c>
      <c r="G182" s="20" t="s">
        <v>134</v>
      </c>
      <c r="H182" s="20" t="s">
        <v>126</v>
      </c>
      <c r="I182" s="20" t="s">
        <v>22139</v>
      </c>
      <c r="J182" s="20"/>
      <c r="K182" s="20" t="s">
        <v>22159</v>
      </c>
      <c r="L182" s="20" t="s">
        <v>96</v>
      </c>
      <c r="M182" s="20" t="s">
        <v>23050</v>
      </c>
      <c r="N182" s="20" t="s">
        <v>23051</v>
      </c>
      <c r="O182" s="20" t="s">
        <v>23052</v>
      </c>
      <c r="P182" s="20" t="s">
        <v>23052</v>
      </c>
      <c r="Q182" s="20" t="s">
        <v>14238</v>
      </c>
      <c r="R182" s="20" t="s">
        <v>101</v>
      </c>
      <c r="S182" s="20"/>
      <c r="T182" s="20"/>
      <c r="U182" s="20" t="s">
        <v>22144</v>
      </c>
      <c r="V182" s="20" t="s">
        <v>14276</v>
      </c>
      <c r="W182" s="20" t="s">
        <v>14238</v>
      </c>
      <c r="X182" s="20"/>
      <c r="Y182" s="20"/>
      <c r="Z182" s="20" t="s">
        <v>69</v>
      </c>
      <c r="AA182" s="20" t="s">
        <v>22310</v>
      </c>
      <c r="AB182" s="20" t="s">
        <v>14276</v>
      </c>
      <c r="AC182" s="20"/>
      <c r="AD182" s="20"/>
      <c r="AE182" s="20"/>
      <c r="AF182" s="20" t="s">
        <v>23053</v>
      </c>
      <c r="AG182" s="20" t="s">
        <v>105</v>
      </c>
      <c r="AH182" s="20" t="s">
        <v>23054</v>
      </c>
      <c r="AI182" s="20" t="s">
        <v>15216</v>
      </c>
      <c r="AJ182" s="20" t="s">
        <v>14839</v>
      </c>
    </row>
    <row r="183" spans="1:36" x14ac:dyDescent="0.2">
      <c r="A183" s="20" t="s">
        <v>4840</v>
      </c>
      <c r="B183" s="20" t="s">
        <v>21125</v>
      </c>
      <c r="C183" s="20">
        <v>2024</v>
      </c>
      <c r="D183" s="20" t="s">
        <v>688</v>
      </c>
      <c r="E183" s="20" t="s">
        <v>4842</v>
      </c>
      <c r="F183" s="20" t="s">
        <v>145</v>
      </c>
      <c r="G183" s="20" t="s">
        <v>146</v>
      </c>
      <c r="H183" s="20" t="s">
        <v>118</v>
      </c>
      <c r="I183" s="20" t="s">
        <v>22171</v>
      </c>
      <c r="J183" s="20"/>
      <c r="K183" s="20" t="s">
        <v>22150</v>
      </c>
      <c r="L183" s="20" t="s">
        <v>96</v>
      </c>
      <c r="M183" s="20" t="s">
        <v>23055</v>
      </c>
      <c r="N183" s="20" t="s">
        <v>23056</v>
      </c>
      <c r="O183" s="20" t="s">
        <v>23057</v>
      </c>
      <c r="P183" s="20" t="s">
        <v>14303</v>
      </c>
      <c r="Q183" s="20" t="s">
        <v>14223</v>
      </c>
      <c r="R183" s="20" t="s">
        <v>101</v>
      </c>
      <c r="S183" s="20"/>
      <c r="T183" s="20"/>
      <c r="U183" s="20" t="s">
        <v>22144</v>
      </c>
      <c r="V183" s="20" t="s">
        <v>14283</v>
      </c>
      <c r="W183" s="20" t="s">
        <v>14238</v>
      </c>
      <c r="X183" s="20"/>
      <c r="Y183" s="20"/>
      <c r="Z183" s="20" t="s">
        <v>69</v>
      </c>
      <c r="AA183" s="20" t="s">
        <v>110</v>
      </c>
      <c r="AB183" s="20" t="s">
        <v>14301</v>
      </c>
      <c r="AC183" s="20" t="s">
        <v>14788</v>
      </c>
      <c r="AD183" s="20" t="s">
        <v>16313</v>
      </c>
      <c r="AE183" s="20" t="s">
        <v>22146</v>
      </c>
      <c r="AF183" s="20" t="s">
        <v>23058</v>
      </c>
      <c r="AG183" s="20" t="s">
        <v>108</v>
      </c>
      <c r="AH183" s="20" t="s">
        <v>23059</v>
      </c>
      <c r="AI183" s="20" t="s">
        <v>14897</v>
      </c>
      <c r="AJ183" s="20" t="s">
        <v>14866</v>
      </c>
    </row>
    <row r="184" spans="1:36" x14ac:dyDescent="0.2">
      <c r="A184" s="20" t="s">
        <v>4844</v>
      </c>
      <c r="B184" s="20" t="s">
        <v>18034</v>
      </c>
      <c r="C184" s="20">
        <v>2024</v>
      </c>
      <c r="D184" s="20" t="s">
        <v>421</v>
      </c>
      <c r="E184" s="20" t="s">
        <v>4846</v>
      </c>
      <c r="F184" s="20" t="s">
        <v>130</v>
      </c>
      <c r="G184" s="20" t="s">
        <v>131</v>
      </c>
      <c r="H184" s="20" t="s">
        <v>132</v>
      </c>
      <c r="I184" s="20" t="s">
        <v>22139</v>
      </c>
      <c r="J184" s="20"/>
      <c r="K184" s="20" t="s">
        <v>22172</v>
      </c>
      <c r="L184" s="20" t="s">
        <v>97</v>
      </c>
      <c r="M184" s="20" t="s">
        <v>23060</v>
      </c>
      <c r="N184" s="20" t="s">
        <v>23061</v>
      </c>
      <c r="O184" s="20" t="s">
        <v>18036</v>
      </c>
      <c r="P184" s="20" t="s">
        <v>14328</v>
      </c>
      <c r="Q184" s="20" t="s">
        <v>14283</v>
      </c>
      <c r="R184" s="20" t="s">
        <v>101</v>
      </c>
      <c r="S184" s="20"/>
      <c r="T184" s="20"/>
      <c r="U184" s="20" t="s">
        <v>22166</v>
      </c>
      <c r="V184" s="20"/>
      <c r="W184" s="20" t="s">
        <v>14238</v>
      </c>
      <c r="X184" s="20" t="s">
        <v>22191</v>
      </c>
      <c r="Y184" s="20" t="s">
        <v>14328</v>
      </c>
      <c r="Z184" s="20" t="s">
        <v>69</v>
      </c>
      <c r="AA184" s="20" t="s">
        <v>14772</v>
      </c>
      <c r="AB184" s="20"/>
      <c r="AC184" s="20"/>
      <c r="AD184" s="20"/>
      <c r="AE184" s="20" t="s">
        <v>22155</v>
      </c>
      <c r="AF184" s="20" t="s">
        <v>23062</v>
      </c>
      <c r="AG184" s="20" t="s">
        <v>105</v>
      </c>
      <c r="AH184" s="20" t="s">
        <v>23063</v>
      </c>
      <c r="AI184" s="20" t="s">
        <v>14694</v>
      </c>
      <c r="AJ184" s="20" t="s">
        <v>14696</v>
      </c>
    </row>
    <row r="185" spans="1:36" x14ac:dyDescent="0.2">
      <c r="A185" s="20" t="s">
        <v>4853</v>
      </c>
      <c r="B185" s="20" t="s">
        <v>15576</v>
      </c>
      <c r="C185" s="20">
        <v>2026</v>
      </c>
      <c r="D185" s="20" t="s">
        <v>1809</v>
      </c>
      <c r="E185" s="20" t="s">
        <v>4855</v>
      </c>
      <c r="F185" s="20" t="s">
        <v>116</v>
      </c>
      <c r="G185" s="20" t="s">
        <v>117</v>
      </c>
      <c r="H185" s="20" t="s">
        <v>118</v>
      </c>
      <c r="I185" s="20" t="s">
        <v>22139</v>
      </c>
      <c r="J185" s="20"/>
      <c r="K185" s="20" t="s">
        <v>22150</v>
      </c>
      <c r="L185" s="20" t="s">
        <v>96</v>
      </c>
      <c r="M185" s="20" t="s">
        <v>23064</v>
      </c>
      <c r="N185" s="20" t="s">
        <v>23065</v>
      </c>
      <c r="O185" s="20" t="s">
        <v>15782</v>
      </c>
      <c r="P185" s="20" t="s">
        <v>14276</v>
      </c>
      <c r="Q185" s="20" t="s">
        <v>14303</v>
      </c>
      <c r="R185" s="20" t="s">
        <v>101</v>
      </c>
      <c r="S185" s="20"/>
      <c r="T185" s="20"/>
      <c r="U185" s="20" t="s">
        <v>22144</v>
      </c>
      <c r="V185" s="20" t="s">
        <v>14283</v>
      </c>
      <c r="W185" s="20" t="s">
        <v>14238</v>
      </c>
      <c r="X185" s="20"/>
      <c r="Y185" s="20"/>
      <c r="Z185" s="20" t="s">
        <v>69</v>
      </c>
      <c r="AA185" s="20" t="s">
        <v>14772</v>
      </c>
      <c r="AB185" s="20" t="s">
        <v>14276</v>
      </c>
      <c r="AC185" s="20"/>
      <c r="AD185" s="20"/>
      <c r="AE185" s="20" t="s">
        <v>22234</v>
      </c>
      <c r="AF185" s="20" t="s">
        <v>23066</v>
      </c>
      <c r="AG185" s="20" t="s">
        <v>107</v>
      </c>
      <c r="AH185" s="20" t="s">
        <v>23067</v>
      </c>
      <c r="AI185" s="20" t="s">
        <v>14897</v>
      </c>
      <c r="AJ185" s="20" t="s">
        <v>14696</v>
      </c>
    </row>
    <row r="186" spans="1:36" x14ac:dyDescent="0.2">
      <c r="A186" s="20" t="s">
        <v>4992</v>
      </c>
      <c r="B186" s="20" t="s">
        <v>15576</v>
      </c>
      <c r="C186" s="20">
        <v>2026</v>
      </c>
      <c r="D186" s="20" t="s">
        <v>1950</v>
      </c>
      <c r="E186" s="20" t="s">
        <v>4994</v>
      </c>
      <c r="F186" s="20" t="s">
        <v>116</v>
      </c>
      <c r="G186" s="20" t="s">
        <v>117</v>
      </c>
      <c r="H186" s="20" t="s">
        <v>118</v>
      </c>
      <c r="I186" s="20" t="s">
        <v>22139</v>
      </c>
      <c r="J186" s="20" t="s">
        <v>17417</v>
      </c>
      <c r="K186" s="20" t="s">
        <v>22206</v>
      </c>
      <c r="L186" s="20" t="s">
        <v>96</v>
      </c>
      <c r="M186" s="20" t="s">
        <v>23068</v>
      </c>
      <c r="N186" s="20" t="s">
        <v>23069</v>
      </c>
      <c r="O186" s="20" t="s">
        <v>15815</v>
      </c>
      <c r="P186" s="20" t="s">
        <v>17110</v>
      </c>
      <c r="Q186" s="20"/>
      <c r="R186" s="20" t="s">
        <v>101</v>
      </c>
      <c r="S186" s="20"/>
      <c r="T186" s="20"/>
      <c r="U186" s="20" t="s">
        <v>22144</v>
      </c>
      <c r="V186" s="20" t="s">
        <v>14283</v>
      </c>
      <c r="W186" s="20" t="s">
        <v>14238</v>
      </c>
      <c r="X186" s="20" t="s">
        <v>22191</v>
      </c>
      <c r="Y186" s="20" t="s">
        <v>14328</v>
      </c>
      <c r="Z186" s="20" t="s">
        <v>69</v>
      </c>
      <c r="AA186" s="20" t="s">
        <v>22168</v>
      </c>
      <c r="AB186" s="20" t="s">
        <v>14283</v>
      </c>
      <c r="AC186" s="20" t="s">
        <v>14238</v>
      </c>
      <c r="AD186" s="20" t="s">
        <v>15822</v>
      </c>
      <c r="AE186" s="20" t="s">
        <v>22155</v>
      </c>
      <c r="AF186" s="20" t="s">
        <v>23070</v>
      </c>
      <c r="AG186" s="20" t="s">
        <v>106</v>
      </c>
      <c r="AH186" s="20" t="s">
        <v>23071</v>
      </c>
      <c r="AI186" s="20" t="s">
        <v>14804</v>
      </c>
      <c r="AJ186" s="20" t="s">
        <v>14732</v>
      </c>
    </row>
    <row r="187" spans="1:36" x14ac:dyDescent="0.2">
      <c r="A187" s="20" t="s">
        <v>5249</v>
      </c>
      <c r="B187" s="20" t="s">
        <v>18051</v>
      </c>
      <c r="C187" s="20">
        <v>2026</v>
      </c>
      <c r="D187" s="20" t="s">
        <v>421</v>
      </c>
      <c r="E187" s="20" t="s">
        <v>5251</v>
      </c>
      <c r="F187" s="20" t="s">
        <v>178</v>
      </c>
      <c r="G187" s="20" t="s">
        <v>179</v>
      </c>
      <c r="H187" s="20" t="s">
        <v>132</v>
      </c>
      <c r="I187" s="20" t="s">
        <v>22171</v>
      </c>
      <c r="J187" s="20"/>
      <c r="K187" s="20" t="s">
        <v>22172</v>
      </c>
      <c r="L187" s="20" t="s">
        <v>97</v>
      </c>
      <c r="M187" s="20" t="s">
        <v>23072</v>
      </c>
      <c r="N187" s="20" t="s">
        <v>23073</v>
      </c>
      <c r="O187" s="20" t="s">
        <v>18053</v>
      </c>
      <c r="P187" s="20" t="s">
        <v>14283</v>
      </c>
      <c r="Q187" s="20" t="s">
        <v>14238</v>
      </c>
      <c r="R187" s="20" t="s">
        <v>101</v>
      </c>
      <c r="S187" s="20"/>
      <c r="T187" s="20"/>
      <c r="U187" s="20" t="s">
        <v>22144</v>
      </c>
      <c r="V187" s="20" t="s">
        <v>14276</v>
      </c>
      <c r="W187" s="20" t="s">
        <v>14238</v>
      </c>
      <c r="X187" s="20"/>
      <c r="Y187" s="20"/>
      <c r="Z187" s="20" t="s">
        <v>69</v>
      </c>
      <c r="AA187" s="20" t="s">
        <v>14772</v>
      </c>
      <c r="AB187" s="20" t="s">
        <v>14283</v>
      </c>
      <c r="AC187" s="20"/>
      <c r="AD187" s="20"/>
      <c r="AE187" s="20" t="s">
        <v>22234</v>
      </c>
      <c r="AF187" s="20" t="s">
        <v>23074</v>
      </c>
      <c r="AG187" s="20" t="s">
        <v>105</v>
      </c>
      <c r="AH187" s="20" t="s">
        <v>23075</v>
      </c>
      <c r="AI187" s="20" t="s">
        <v>14897</v>
      </c>
      <c r="AJ187" s="20" t="s">
        <v>14696</v>
      </c>
    </row>
    <row r="188" spans="1:36" x14ac:dyDescent="0.2">
      <c r="A188" s="20" t="s">
        <v>5262</v>
      </c>
      <c r="B188" s="20" t="s">
        <v>21251</v>
      </c>
      <c r="C188" s="20">
        <v>2026</v>
      </c>
      <c r="D188" s="20" t="s">
        <v>562</v>
      </c>
      <c r="E188" s="20" t="s">
        <v>5264</v>
      </c>
      <c r="F188" s="20" t="s">
        <v>192</v>
      </c>
      <c r="G188" s="20" t="s">
        <v>193</v>
      </c>
      <c r="H188" s="20" t="s">
        <v>153</v>
      </c>
      <c r="I188" s="20" t="s">
        <v>22149</v>
      </c>
      <c r="J188" s="20"/>
      <c r="K188" s="20" t="s">
        <v>22179</v>
      </c>
      <c r="L188" s="20" t="s">
        <v>97</v>
      </c>
      <c r="M188" s="20" t="s">
        <v>23076</v>
      </c>
      <c r="N188" s="20" t="s">
        <v>23077</v>
      </c>
      <c r="O188" s="20" t="s">
        <v>21254</v>
      </c>
      <c r="P188" s="20"/>
      <c r="Q188" s="20" t="s">
        <v>14238</v>
      </c>
      <c r="R188" s="20" t="s">
        <v>101</v>
      </c>
      <c r="S188" s="20"/>
      <c r="T188" s="20"/>
      <c r="U188" s="20" t="s">
        <v>22144</v>
      </c>
      <c r="V188" s="20" t="s">
        <v>14283</v>
      </c>
      <c r="W188" s="20" t="s">
        <v>14238</v>
      </c>
      <c r="X188" s="20"/>
      <c r="Y188" s="20"/>
      <c r="Z188" s="20" t="s">
        <v>69</v>
      </c>
      <c r="AA188" s="20" t="s">
        <v>22168</v>
      </c>
      <c r="AB188" s="20"/>
      <c r="AC188" s="20" t="s">
        <v>23078</v>
      </c>
      <c r="AD188" s="20" t="s">
        <v>14888</v>
      </c>
      <c r="AE188" s="20" t="s">
        <v>22155</v>
      </c>
      <c r="AF188" s="20" t="s">
        <v>23079</v>
      </c>
      <c r="AG188" s="20" t="s">
        <v>106</v>
      </c>
      <c r="AH188" s="20" t="s">
        <v>23080</v>
      </c>
      <c r="AI188" s="20" t="s">
        <v>15216</v>
      </c>
      <c r="AJ188" s="20" t="s">
        <v>14866</v>
      </c>
    </row>
    <row r="189" spans="1:36" x14ac:dyDescent="0.2">
      <c r="A189" s="20" t="s">
        <v>5512</v>
      </c>
      <c r="B189" s="20" t="s">
        <v>15889</v>
      </c>
      <c r="C189" s="20">
        <v>2026</v>
      </c>
      <c r="D189" s="20" t="s">
        <v>640</v>
      </c>
      <c r="E189" s="20" t="s">
        <v>5514</v>
      </c>
      <c r="F189" s="20" t="s">
        <v>119</v>
      </c>
      <c r="G189" s="20" t="s">
        <v>120</v>
      </c>
      <c r="H189" s="20" t="s">
        <v>121</v>
      </c>
      <c r="I189" s="20" t="s">
        <v>22256</v>
      </c>
      <c r="J189" s="20"/>
      <c r="K189" s="20" t="s">
        <v>22150</v>
      </c>
      <c r="L189" s="20" t="s">
        <v>96</v>
      </c>
      <c r="M189" s="20" t="s">
        <v>23081</v>
      </c>
      <c r="N189" s="20" t="s">
        <v>23082</v>
      </c>
      <c r="O189" s="20" t="s">
        <v>15892</v>
      </c>
      <c r="P189" s="20" t="s">
        <v>17776</v>
      </c>
      <c r="Q189" s="20" t="s">
        <v>14629</v>
      </c>
      <c r="R189" s="20" t="s">
        <v>101</v>
      </c>
      <c r="S189" s="20"/>
      <c r="T189" s="20"/>
      <c r="U189" s="20" t="s">
        <v>22144</v>
      </c>
      <c r="V189" s="20" t="s">
        <v>14276</v>
      </c>
      <c r="W189" s="20" t="s">
        <v>14238</v>
      </c>
      <c r="X189" s="20"/>
      <c r="Y189" s="20"/>
      <c r="Z189" s="20" t="s">
        <v>69</v>
      </c>
      <c r="AA189" s="20" t="s">
        <v>22168</v>
      </c>
      <c r="AB189" s="20" t="s">
        <v>14283</v>
      </c>
      <c r="AC189" s="20"/>
      <c r="AD189" s="20"/>
      <c r="AE189" s="20" t="s">
        <v>22234</v>
      </c>
      <c r="AF189" s="20" t="s">
        <v>23083</v>
      </c>
      <c r="AG189" s="20" t="s">
        <v>105</v>
      </c>
      <c r="AH189" s="20" t="s">
        <v>23084</v>
      </c>
      <c r="AI189" s="20" t="s">
        <v>14694</v>
      </c>
      <c r="AJ189" s="20" t="s">
        <v>14732</v>
      </c>
    </row>
    <row r="190" spans="1:36" x14ac:dyDescent="0.2">
      <c r="A190" s="20" t="s">
        <v>5560</v>
      </c>
      <c r="B190" s="20" t="s">
        <v>21288</v>
      </c>
      <c r="C190" s="20">
        <v>2026</v>
      </c>
      <c r="D190" s="20" t="s">
        <v>1228</v>
      </c>
      <c r="E190" s="20" t="s">
        <v>5562</v>
      </c>
      <c r="F190" s="20" t="s">
        <v>168</v>
      </c>
      <c r="G190" s="20" t="s">
        <v>169</v>
      </c>
      <c r="H190" s="20" t="s">
        <v>126</v>
      </c>
      <c r="I190" s="20" t="s">
        <v>22139</v>
      </c>
      <c r="J190" s="20"/>
      <c r="K190" s="20" t="s">
        <v>22150</v>
      </c>
      <c r="L190" s="20" t="s">
        <v>96</v>
      </c>
      <c r="M190" s="20" t="s">
        <v>21289</v>
      </c>
      <c r="N190" s="20" t="s">
        <v>23085</v>
      </c>
      <c r="O190" s="20" t="s">
        <v>21290</v>
      </c>
      <c r="P190" s="20" t="s">
        <v>23086</v>
      </c>
      <c r="Q190" s="20" t="s">
        <v>14244</v>
      </c>
      <c r="R190" s="20" t="s">
        <v>101</v>
      </c>
      <c r="S190" s="20"/>
      <c r="T190" s="20"/>
      <c r="U190" s="20" t="s">
        <v>22166</v>
      </c>
      <c r="V190" s="20"/>
      <c r="W190" s="20" t="s">
        <v>14238</v>
      </c>
      <c r="X190" s="20" t="s">
        <v>22167</v>
      </c>
      <c r="Y190" s="20" t="s">
        <v>17234</v>
      </c>
      <c r="Z190" s="20" t="s">
        <v>69</v>
      </c>
      <c r="AA190" s="20" t="s">
        <v>22168</v>
      </c>
      <c r="AB190" s="20"/>
      <c r="AC190" s="20"/>
      <c r="AD190" s="20"/>
      <c r="AE190" s="20"/>
      <c r="AF190" s="20" t="s">
        <v>23087</v>
      </c>
      <c r="AG190" s="20" t="s">
        <v>105</v>
      </c>
      <c r="AH190" s="20" t="s">
        <v>23088</v>
      </c>
      <c r="AI190" s="20" t="s">
        <v>14852</v>
      </c>
      <c r="AJ190" s="20" t="s">
        <v>14732</v>
      </c>
    </row>
    <row r="191" spans="1:36" x14ac:dyDescent="0.2">
      <c r="A191" s="20" t="s">
        <v>5564</v>
      </c>
      <c r="B191" s="20" t="s">
        <v>21301</v>
      </c>
      <c r="C191" s="20">
        <v>2026</v>
      </c>
      <c r="D191" s="20" t="s">
        <v>1832</v>
      </c>
      <c r="E191" s="20" t="s">
        <v>5566</v>
      </c>
      <c r="F191" s="20" t="s">
        <v>116</v>
      </c>
      <c r="G191" s="20" t="s">
        <v>117</v>
      </c>
      <c r="H191" s="20" t="s">
        <v>118</v>
      </c>
      <c r="I191" s="20" t="s">
        <v>22149</v>
      </c>
      <c r="J191" s="20"/>
      <c r="K191" s="20" t="s">
        <v>22179</v>
      </c>
      <c r="L191" s="20" t="s">
        <v>97</v>
      </c>
      <c r="M191" s="20" t="s">
        <v>23089</v>
      </c>
      <c r="N191" s="20" t="s">
        <v>23090</v>
      </c>
      <c r="O191" s="20" t="s">
        <v>21304</v>
      </c>
      <c r="P191" s="20"/>
      <c r="Q191" s="20" t="s">
        <v>14572</v>
      </c>
      <c r="R191" s="20" t="s">
        <v>101</v>
      </c>
      <c r="S191" s="20"/>
      <c r="T191" s="20"/>
      <c r="U191" s="20" t="s">
        <v>22144</v>
      </c>
      <c r="V191" s="20"/>
      <c r="W191" s="20" t="s">
        <v>14238</v>
      </c>
      <c r="X191" s="20"/>
      <c r="Y191" s="20"/>
      <c r="Z191" s="20" t="s">
        <v>68</v>
      </c>
      <c r="AA191" s="20" t="s">
        <v>22168</v>
      </c>
      <c r="AB191" s="20"/>
      <c r="AC191" s="20"/>
      <c r="AD191" s="20"/>
      <c r="AE191" s="20" t="s">
        <v>22155</v>
      </c>
      <c r="AF191" s="20" t="s">
        <v>23091</v>
      </c>
      <c r="AG191" s="20" t="s">
        <v>107</v>
      </c>
      <c r="AH191" s="20" t="s">
        <v>23092</v>
      </c>
      <c r="AI191" s="20" t="s">
        <v>15216</v>
      </c>
      <c r="AJ191" s="20" t="s">
        <v>14866</v>
      </c>
    </row>
    <row r="192" spans="1:36" x14ac:dyDescent="0.2">
      <c r="A192" s="20" t="s">
        <v>5664</v>
      </c>
      <c r="B192" s="20" t="s">
        <v>15918</v>
      </c>
      <c r="C192" s="20">
        <v>2026</v>
      </c>
      <c r="D192" s="20" t="s">
        <v>5666</v>
      </c>
      <c r="E192" s="20" t="s">
        <v>5667</v>
      </c>
      <c r="F192" s="20" t="s">
        <v>156</v>
      </c>
      <c r="G192" s="20" t="s">
        <v>157</v>
      </c>
      <c r="H192" s="20" t="s">
        <v>126</v>
      </c>
      <c r="I192" s="20" t="s">
        <v>22256</v>
      </c>
      <c r="J192" s="20"/>
      <c r="K192" s="20" t="s">
        <v>22159</v>
      </c>
      <c r="L192" s="20" t="s">
        <v>96</v>
      </c>
      <c r="M192" s="20" t="s">
        <v>23093</v>
      </c>
      <c r="N192" s="20" t="s">
        <v>23094</v>
      </c>
      <c r="O192" s="20" t="s">
        <v>15921</v>
      </c>
      <c r="P192" s="20" t="s">
        <v>14240</v>
      </c>
      <c r="Q192" s="20" t="s">
        <v>14276</v>
      </c>
      <c r="R192" s="20" t="s">
        <v>101</v>
      </c>
      <c r="S192" s="20"/>
      <c r="T192" s="20"/>
      <c r="U192" s="20" t="s">
        <v>22166</v>
      </c>
      <c r="V192" s="20" t="s">
        <v>14283</v>
      </c>
      <c r="W192" s="20"/>
      <c r="X192" s="20" t="s">
        <v>22240</v>
      </c>
      <c r="Y192" s="20" t="s">
        <v>14253</v>
      </c>
      <c r="Z192" s="20" t="s">
        <v>69</v>
      </c>
      <c r="AA192" s="20" t="s">
        <v>14772</v>
      </c>
      <c r="AB192" s="20"/>
      <c r="AC192" s="20"/>
      <c r="AD192" s="20"/>
      <c r="AE192" s="20"/>
      <c r="AF192" s="20" t="s">
        <v>23095</v>
      </c>
      <c r="AG192" s="20" t="s">
        <v>105</v>
      </c>
      <c r="AH192" s="20" t="s">
        <v>23096</v>
      </c>
      <c r="AI192" s="20" t="s">
        <v>14852</v>
      </c>
      <c r="AJ192" s="20" t="s">
        <v>14696</v>
      </c>
    </row>
    <row r="193" spans="1:36" x14ac:dyDescent="0.2">
      <c r="A193" s="20" t="s">
        <v>5721</v>
      </c>
      <c r="B193" s="20" t="s">
        <v>21314</v>
      </c>
      <c r="C193" s="20">
        <v>2026</v>
      </c>
      <c r="D193" s="20" t="s">
        <v>21315</v>
      </c>
      <c r="E193" s="20" t="s">
        <v>5724</v>
      </c>
      <c r="F193" s="20" t="s">
        <v>119</v>
      </c>
      <c r="G193" s="20" t="s">
        <v>120</v>
      </c>
      <c r="H193" s="20" t="s">
        <v>121</v>
      </c>
      <c r="I193" s="20" t="s">
        <v>22149</v>
      </c>
      <c r="J193" s="20"/>
      <c r="K193" s="20" t="s">
        <v>22150</v>
      </c>
      <c r="L193" s="20" t="s">
        <v>98</v>
      </c>
      <c r="M193" s="20" t="s">
        <v>23097</v>
      </c>
      <c r="N193" s="20" t="s">
        <v>23098</v>
      </c>
      <c r="O193" s="20" t="s">
        <v>21318</v>
      </c>
      <c r="P193" s="20" t="s">
        <v>14455</v>
      </c>
      <c r="Q193" s="20" t="s">
        <v>14232</v>
      </c>
      <c r="R193" s="20" t="s">
        <v>102</v>
      </c>
      <c r="S193" s="20" t="s">
        <v>14278</v>
      </c>
      <c r="T193" s="20" t="s">
        <v>22153</v>
      </c>
      <c r="U193" s="20" t="s">
        <v>22166</v>
      </c>
      <c r="V193" s="20"/>
      <c r="W193" s="20"/>
      <c r="X193" s="20" t="s">
        <v>22167</v>
      </c>
      <c r="Y193" s="20" t="s">
        <v>17234</v>
      </c>
      <c r="Z193" s="20" t="s">
        <v>68</v>
      </c>
      <c r="AA193" s="20" t="s">
        <v>14772</v>
      </c>
      <c r="AB193" s="20" t="s">
        <v>14455</v>
      </c>
      <c r="AC193" s="20"/>
      <c r="AD193" s="20"/>
      <c r="AE193" s="20"/>
      <c r="AF193" s="20" t="s">
        <v>23099</v>
      </c>
      <c r="AG193" s="20" t="s">
        <v>105</v>
      </c>
      <c r="AH193" s="20" t="s">
        <v>23100</v>
      </c>
      <c r="AI193" s="20" t="s">
        <v>14694</v>
      </c>
      <c r="AJ193" s="20" t="s">
        <v>14696</v>
      </c>
    </row>
    <row r="194" spans="1:36" x14ac:dyDescent="0.2">
      <c r="A194" s="20" t="s">
        <v>6205</v>
      </c>
      <c r="B194" s="20" t="s">
        <v>21325</v>
      </c>
      <c r="C194" s="20">
        <v>2026</v>
      </c>
      <c r="D194" s="20" t="s">
        <v>4390</v>
      </c>
      <c r="E194" s="20" t="s">
        <v>6207</v>
      </c>
      <c r="F194" s="20" t="s">
        <v>116</v>
      </c>
      <c r="G194" s="20" t="s">
        <v>117</v>
      </c>
      <c r="H194" s="20" t="s">
        <v>118</v>
      </c>
      <c r="I194" s="20" t="s">
        <v>22139</v>
      </c>
      <c r="J194" s="20"/>
      <c r="K194" s="20" t="s">
        <v>22140</v>
      </c>
      <c r="L194" s="20" t="s">
        <v>98</v>
      </c>
      <c r="M194" s="20" t="s">
        <v>23101</v>
      </c>
      <c r="N194" s="20" t="s">
        <v>23102</v>
      </c>
      <c r="O194" s="20" t="s">
        <v>21328</v>
      </c>
      <c r="P194" s="20"/>
      <c r="Q194" s="20" t="s">
        <v>14276</v>
      </c>
      <c r="R194" s="20" t="s">
        <v>101</v>
      </c>
      <c r="S194" s="20"/>
      <c r="T194" s="20"/>
      <c r="U194" s="20" t="s">
        <v>22166</v>
      </c>
      <c r="V194" s="20"/>
      <c r="W194" s="20"/>
      <c r="X194" s="20" t="s">
        <v>22167</v>
      </c>
      <c r="Y194" s="20" t="s">
        <v>17234</v>
      </c>
      <c r="Z194" s="20" t="s">
        <v>69</v>
      </c>
      <c r="AA194" s="20" t="s">
        <v>14772</v>
      </c>
      <c r="AB194" s="20"/>
      <c r="AC194" s="20"/>
      <c r="AD194" s="20" t="s">
        <v>22233</v>
      </c>
      <c r="AE194" s="20" t="s">
        <v>22155</v>
      </c>
      <c r="AF194" s="20" t="s">
        <v>23103</v>
      </c>
      <c r="AG194" s="20" t="s">
        <v>107</v>
      </c>
      <c r="AH194" s="20" t="s">
        <v>23104</v>
      </c>
      <c r="AI194" s="20" t="s">
        <v>14897</v>
      </c>
      <c r="AJ194" s="20" t="s">
        <v>14732</v>
      </c>
    </row>
    <row r="195" spans="1:36" x14ac:dyDescent="0.2">
      <c r="A195" s="20" t="s">
        <v>6398</v>
      </c>
      <c r="B195" s="20" t="s">
        <v>15983</v>
      </c>
      <c r="C195" s="20">
        <v>2026</v>
      </c>
      <c r="D195" s="20" t="s">
        <v>15984</v>
      </c>
      <c r="E195" s="20" t="s">
        <v>6400</v>
      </c>
      <c r="F195" s="20" t="s">
        <v>22291</v>
      </c>
      <c r="G195" s="20" t="s">
        <v>22291</v>
      </c>
      <c r="H195" s="20" t="s">
        <v>126</v>
      </c>
      <c r="I195" s="20" t="s">
        <v>22158</v>
      </c>
      <c r="J195" s="20"/>
      <c r="K195" s="20" t="s">
        <v>22159</v>
      </c>
      <c r="L195" s="20" t="s">
        <v>96</v>
      </c>
      <c r="M195" s="20" t="s">
        <v>23105</v>
      </c>
      <c r="N195" s="20" t="s">
        <v>23106</v>
      </c>
      <c r="O195" s="20" t="s">
        <v>15987</v>
      </c>
      <c r="P195" s="20"/>
      <c r="Q195" s="20" t="s">
        <v>22575</v>
      </c>
      <c r="R195" s="20" t="s">
        <v>101</v>
      </c>
      <c r="S195" s="20"/>
      <c r="T195" s="20"/>
      <c r="U195" s="20" t="s">
        <v>22144</v>
      </c>
      <c r="V195" s="20" t="s">
        <v>14283</v>
      </c>
      <c r="W195" s="20"/>
      <c r="X195" s="20"/>
      <c r="Y195" s="20"/>
      <c r="Z195" s="20" t="s">
        <v>69</v>
      </c>
      <c r="AA195" s="20" t="s">
        <v>14772</v>
      </c>
      <c r="AB195" s="20" t="s">
        <v>14283</v>
      </c>
      <c r="AC195" s="20"/>
      <c r="AD195" s="20"/>
      <c r="AE195" s="20"/>
      <c r="AF195" s="20" t="s">
        <v>23107</v>
      </c>
      <c r="AG195" s="20" t="s">
        <v>105</v>
      </c>
      <c r="AH195" s="20" t="s">
        <v>23108</v>
      </c>
      <c r="AI195" s="20" t="s">
        <v>14694</v>
      </c>
      <c r="AJ195" s="20" t="s">
        <v>14732</v>
      </c>
    </row>
    <row r="196" spans="1:36" x14ac:dyDescent="0.2">
      <c r="A196" s="20" t="s">
        <v>6659</v>
      </c>
      <c r="B196" s="20" t="s">
        <v>15929</v>
      </c>
      <c r="C196" s="20">
        <v>2026</v>
      </c>
      <c r="D196" s="20" t="s">
        <v>1278</v>
      </c>
      <c r="E196" s="20" t="s">
        <v>6661</v>
      </c>
      <c r="F196" s="20" t="s">
        <v>23109</v>
      </c>
      <c r="G196" s="20" t="s">
        <v>23110</v>
      </c>
      <c r="H196" s="20" t="s">
        <v>126</v>
      </c>
      <c r="I196" s="20" t="s">
        <v>22158</v>
      </c>
      <c r="J196" s="20"/>
      <c r="K196" s="20" t="s">
        <v>22150</v>
      </c>
      <c r="L196" s="20" t="s">
        <v>96</v>
      </c>
      <c r="M196" s="20" t="s">
        <v>23111</v>
      </c>
      <c r="N196" s="20" t="s">
        <v>23112</v>
      </c>
      <c r="O196" s="20" t="s">
        <v>15932</v>
      </c>
      <c r="P196" s="20" t="s">
        <v>14223</v>
      </c>
      <c r="Q196" s="20" t="s">
        <v>17234</v>
      </c>
      <c r="R196" s="20" t="s">
        <v>101</v>
      </c>
      <c r="S196" s="20"/>
      <c r="T196" s="20"/>
      <c r="U196" s="20" t="s">
        <v>22166</v>
      </c>
      <c r="V196" s="20" t="s">
        <v>14223</v>
      </c>
      <c r="W196" s="20" t="s">
        <v>14229</v>
      </c>
      <c r="X196" s="20" t="s">
        <v>23113</v>
      </c>
      <c r="Y196" s="20" t="s">
        <v>14257</v>
      </c>
      <c r="Z196" s="20" t="s">
        <v>68</v>
      </c>
      <c r="AA196" s="20" t="s">
        <v>14772</v>
      </c>
      <c r="AB196" s="20" t="s">
        <v>14223</v>
      </c>
      <c r="AC196" s="20"/>
      <c r="AD196" s="20"/>
      <c r="AE196" s="20"/>
      <c r="AF196" s="20" t="s">
        <v>23114</v>
      </c>
      <c r="AG196" s="20" t="s">
        <v>105</v>
      </c>
      <c r="AH196" s="20" t="s">
        <v>23115</v>
      </c>
      <c r="AI196" s="20" t="s">
        <v>110</v>
      </c>
      <c r="AJ196" s="20" t="s">
        <v>14696</v>
      </c>
    </row>
    <row r="197" spans="1:36" x14ac:dyDescent="0.2">
      <c r="A197" s="20" t="s">
        <v>7228</v>
      </c>
      <c r="B197" s="20" t="s">
        <v>18070</v>
      </c>
      <c r="C197" s="20">
        <v>2026</v>
      </c>
      <c r="D197" s="20" t="s">
        <v>421</v>
      </c>
      <c r="E197" s="20" t="s">
        <v>7230</v>
      </c>
      <c r="F197" s="20" t="s">
        <v>119</v>
      </c>
      <c r="G197" s="20" t="s">
        <v>120</v>
      </c>
      <c r="H197" s="20" t="s">
        <v>121</v>
      </c>
      <c r="I197" s="20" t="s">
        <v>22139</v>
      </c>
      <c r="J197" s="20" t="s">
        <v>23116</v>
      </c>
      <c r="K197" s="20" t="s">
        <v>22179</v>
      </c>
      <c r="L197" s="20" t="s">
        <v>97</v>
      </c>
      <c r="M197" s="20" t="s">
        <v>23117</v>
      </c>
      <c r="N197" s="20" t="s">
        <v>23118</v>
      </c>
      <c r="O197" s="20" t="s">
        <v>18072</v>
      </c>
      <c r="P197" s="20" t="s">
        <v>14244</v>
      </c>
      <c r="Q197" s="20"/>
      <c r="R197" s="20" t="s">
        <v>101</v>
      </c>
      <c r="S197" s="20"/>
      <c r="T197" s="20"/>
      <c r="U197" s="20" t="s">
        <v>22166</v>
      </c>
      <c r="V197" s="20"/>
      <c r="W197" s="20"/>
      <c r="X197" s="20" t="s">
        <v>22240</v>
      </c>
      <c r="Y197" s="20" t="s">
        <v>14449</v>
      </c>
      <c r="Z197" s="20" t="s">
        <v>69</v>
      </c>
      <c r="AA197" s="20" t="s">
        <v>14772</v>
      </c>
      <c r="AB197" s="20"/>
      <c r="AC197" s="20"/>
      <c r="AD197" s="20" t="s">
        <v>22233</v>
      </c>
      <c r="AE197" s="20" t="s">
        <v>22155</v>
      </c>
      <c r="AF197" s="20" t="s">
        <v>23119</v>
      </c>
      <c r="AG197" s="20" t="s">
        <v>108</v>
      </c>
      <c r="AH197" s="20" t="s">
        <v>23120</v>
      </c>
      <c r="AI197" s="20" t="s">
        <v>110</v>
      </c>
      <c r="AJ197" s="20" t="s">
        <v>14866</v>
      </c>
    </row>
    <row r="198" spans="1:36" x14ac:dyDescent="0.2">
      <c r="A198" s="20" t="s">
        <v>7303</v>
      </c>
      <c r="B198" s="20" t="s">
        <v>15947</v>
      </c>
      <c r="C198" s="20">
        <v>2026</v>
      </c>
      <c r="D198" s="20" t="s">
        <v>1900</v>
      </c>
      <c r="E198" s="20" t="s">
        <v>7305</v>
      </c>
      <c r="F198" s="20" t="s">
        <v>216</v>
      </c>
      <c r="G198" s="20" t="s">
        <v>217</v>
      </c>
      <c r="H198" s="20" t="s">
        <v>118</v>
      </c>
      <c r="I198" s="20" t="s">
        <v>22171</v>
      </c>
      <c r="J198" s="20"/>
      <c r="K198" s="20" t="s">
        <v>22150</v>
      </c>
      <c r="L198" s="20" t="s">
        <v>96</v>
      </c>
      <c r="M198" s="20" t="s">
        <v>23121</v>
      </c>
      <c r="N198" s="20" t="s">
        <v>23122</v>
      </c>
      <c r="O198" s="20" t="s">
        <v>15950</v>
      </c>
      <c r="P198" s="20" t="s">
        <v>14232</v>
      </c>
      <c r="Q198" s="20" t="s">
        <v>14238</v>
      </c>
      <c r="R198" s="20" t="s">
        <v>101</v>
      </c>
      <c r="S198" s="20"/>
      <c r="T198" s="20"/>
      <c r="U198" s="20" t="s">
        <v>22166</v>
      </c>
      <c r="V198" s="20"/>
      <c r="W198" s="20"/>
      <c r="X198" s="20" t="s">
        <v>14421</v>
      </c>
      <c r="Y198" s="20" t="s">
        <v>14421</v>
      </c>
      <c r="Z198" s="20" t="s">
        <v>68</v>
      </c>
      <c r="AA198" s="20" t="s">
        <v>14772</v>
      </c>
      <c r="AB198" s="20"/>
      <c r="AC198" s="20"/>
      <c r="AD198" s="20"/>
      <c r="AE198" s="20"/>
      <c r="AF198" s="20" t="s">
        <v>23123</v>
      </c>
      <c r="AG198" s="20" t="s">
        <v>105</v>
      </c>
      <c r="AH198" s="20" t="s">
        <v>23124</v>
      </c>
      <c r="AI198" s="20" t="s">
        <v>14804</v>
      </c>
      <c r="AJ198" s="20" t="s">
        <v>14696</v>
      </c>
    </row>
    <row r="199" spans="1:36" x14ac:dyDescent="0.2">
      <c r="A199" s="20" t="s">
        <v>7375</v>
      </c>
      <c r="B199" s="20" t="s">
        <v>15966</v>
      </c>
      <c r="C199" s="20">
        <v>2026</v>
      </c>
      <c r="D199" s="20" t="s">
        <v>2109</v>
      </c>
      <c r="E199" s="20" t="s">
        <v>7377</v>
      </c>
      <c r="F199" s="20" t="s">
        <v>130</v>
      </c>
      <c r="G199" s="20" t="s">
        <v>131</v>
      </c>
      <c r="H199" s="20" t="s">
        <v>132</v>
      </c>
      <c r="I199" s="20" t="s">
        <v>22256</v>
      </c>
      <c r="J199" s="20" t="s">
        <v>15970</v>
      </c>
      <c r="K199" s="20" t="s">
        <v>22172</v>
      </c>
      <c r="L199" s="20" t="s">
        <v>96</v>
      </c>
      <c r="M199" s="20" t="s">
        <v>22941</v>
      </c>
      <c r="N199" s="20" t="s">
        <v>23125</v>
      </c>
      <c r="O199" s="20" t="s">
        <v>15969</v>
      </c>
      <c r="P199" s="20"/>
      <c r="Q199" s="20"/>
      <c r="R199" s="20" t="s">
        <v>102</v>
      </c>
      <c r="S199" s="20" t="s">
        <v>14232</v>
      </c>
      <c r="T199" s="20" t="s">
        <v>22239</v>
      </c>
      <c r="U199" s="20" t="s">
        <v>14735</v>
      </c>
      <c r="V199" s="20" t="s">
        <v>14276</v>
      </c>
      <c r="W199" s="20" t="s">
        <v>14788</v>
      </c>
      <c r="X199" s="20"/>
      <c r="Y199" s="20"/>
      <c r="Z199" s="20" t="s">
        <v>68</v>
      </c>
      <c r="AA199" s="20" t="s">
        <v>22154</v>
      </c>
      <c r="AB199" s="20" t="s">
        <v>14276</v>
      </c>
      <c r="AC199" s="20" t="s">
        <v>14276</v>
      </c>
      <c r="AD199" s="20" t="s">
        <v>15199</v>
      </c>
      <c r="AE199" s="20" t="s">
        <v>22155</v>
      </c>
      <c r="AF199" s="20" t="s">
        <v>23126</v>
      </c>
      <c r="AG199" s="20" t="s">
        <v>105</v>
      </c>
      <c r="AH199" s="20" t="s">
        <v>23127</v>
      </c>
      <c r="AI199" s="20" t="s">
        <v>110</v>
      </c>
      <c r="AJ199" s="20" t="s">
        <v>14732</v>
      </c>
    </row>
    <row r="200" spans="1:36" x14ac:dyDescent="0.2">
      <c r="A200" s="20" t="s">
        <v>7392</v>
      </c>
      <c r="B200" s="20" t="s">
        <v>18081</v>
      </c>
      <c r="C200" s="20">
        <v>2026</v>
      </c>
      <c r="D200" s="20" t="s">
        <v>17229</v>
      </c>
      <c r="E200" s="20" t="s">
        <v>7394</v>
      </c>
      <c r="F200" s="20" t="s">
        <v>290</v>
      </c>
      <c r="G200" s="20" t="s">
        <v>291</v>
      </c>
      <c r="H200" s="20" t="s">
        <v>118</v>
      </c>
      <c r="I200" s="20" t="s">
        <v>22149</v>
      </c>
      <c r="J200" s="20" t="s">
        <v>18083</v>
      </c>
      <c r="K200" s="20" t="s">
        <v>22159</v>
      </c>
      <c r="L200" s="20" t="s">
        <v>96</v>
      </c>
      <c r="M200" s="20" t="s">
        <v>23128</v>
      </c>
      <c r="N200" s="20" t="s">
        <v>23129</v>
      </c>
      <c r="O200" s="20" t="s">
        <v>23130</v>
      </c>
      <c r="P200" s="20" t="s">
        <v>18090</v>
      </c>
      <c r="Q200" s="20" t="s">
        <v>14240</v>
      </c>
      <c r="R200" s="20" t="s">
        <v>101</v>
      </c>
      <c r="S200" s="20"/>
      <c r="T200" s="20"/>
      <c r="U200" s="20" t="s">
        <v>22166</v>
      </c>
      <c r="V200" s="20"/>
      <c r="W200" s="20"/>
      <c r="X200" s="20" t="s">
        <v>22240</v>
      </c>
      <c r="Y200" s="20" t="s">
        <v>14328</v>
      </c>
      <c r="Z200" s="20" t="s">
        <v>69</v>
      </c>
      <c r="AA200" s="20" t="s">
        <v>14772</v>
      </c>
      <c r="AB200" s="20" t="s">
        <v>18090</v>
      </c>
      <c r="AC200" s="20"/>
      <c r="AD200" s="20"/>
      <c r="AE200" s="20"/>
      <c r="AF200" s="20" t="s">
        <v>23131</v>
      </c>
      <c r="AG200" s="20" t="s">
        <v>107</v>
      </c>
      <c r="AH200" s="20" t="s">
        <v>23132</v>
      </c>
      <c r="AI200" s="20" t="s">
        <v>15216</v>
      </c>
      <c r="AJ200" s="20" t="s">
        <v>14696</v>
      </c>
    </row>
    <row r="201" spans="1:36" x14ac:dyDescent="0.2">
      <c r="A201" s="20" t="s">
        <v>7732</v>
      </c>
      <c r="B201" s="20" t="s">
        <v>21340</v>
      </c>
      <c r="C201" s="20">
        <v>2026</v>
      </c>
      <c r="D201" s="20" t="s">
        <v>410</v>
      </c>
      <c r="E201" s="20" t="s">
        <v>7734</v>
      </c>
      <c r="F201" s="20" t="s">
        <v>22291</v>
      </c>
      <c r="G201" s="20" t="s">
        <v>22291</v>
      </c>
      <c r="H201" s="20" t="s">
        <v>126</v>
      </c>
      <c r="I201" s="20" t="s">
        <v>22139</v>
      </c>
      <c r="J201" s="20"/>
      <c r="K201" s="20" t="s">
        <v>22140</v>
      </c>
      <c r="L201" s="20" t="s">
        <v>98</v>
      </c>
      <c r="M201" s="20" t="s">
        <v>23133</v>
      </c>
      <c r="N201" s="20" t="s">
        <v>23134</v>
      </c>
      <c r="O201" s="20"/>
      <c r="P201" s="20"/>
      <c r="Q201" s="20" t="s">
        <v>14572</v>
      </c>
      <c r="R201" s="20" t="s">
        <v>101</v>
      </c>
      <c r="S201" s="20"/>
      <c r="T201" s="20"/>
      <c r="U201" s="20" t="s">
        <v>22166</v>
      </c>
      <c r="V201" s="20"/>
      <c r="W201" s="20" t="s">
        <v>14276</v>
      </c>
      <c r="X201" s="20"/>
      <c r="Y201" s="20"/>
      <c r="Z201" s="20" t="s">
        <v>69</v>
      </c>
      <c r="AA201" s="20" t="s">
        <v>110</v>
      </c>
      <c r="AB201" s="20"/>
      <c r="AC201" s="20"/>
      <c r="AD201" s="20"/>
      <c r="AE201" s="20" t="s">
        <v>22155</v>
      </c>
      <c r="AF201" s="20" t="s">
        <v>23135</v>
      </c>
      <c r="AG201" s="20" t="s">
        <v>105</v>
      </c>
      <c r="AH201" s="20" t="s">
        <v>23136</v>
      </c>
      <c r="AI201" s="20" t="s">
        <v>14730</v>
      </c>
      <c r="AJ201" s="20" t="s">
        <v>14866</v>
      </c>
    </row>
    <row r="202" spans="1:36" x14ac:dyDescent="0.2">
      <c r="A202" s="20" t="s">
        <v>8070</v>
      </c>
      <c r="B202" s="20" t="s">
        <v>18100</v>
      </c>
      <c r="C202" s="20">
        <v>2026</v>
      </c>
      <c r="D202" s="20" t="s">
        <v>421</v>
      </c>
      <c r="E202" s="20" t="s">
        <v>8072</v>
      </c>
      <c r="F202" s="20" t="s">
        <v>198</v>
      </c>
      <c r="G202" s="20" t="s">
        <v>199</v>
      </c>
      <c r="H202" s="20" t="s">
        <v>126</v>
      </c>
      <c r="I202" s="20" t="s">
        <v>22171</v>
      </c>
      <c r="J202" s="20"/>
      <c r="K202" s="20" t="s">
        <v>22150</v>
      </c>
      <c r="L202" s="20" t="s">
        <v>98</v>
      </c>
      <c r="M202" s="20" t="s">
        <v>23137</v>
      </c>
      <c r="N202" s="20" t="s">
        <v>23138</v>
      </c>
      <c r="O202" s="20"/>
      <c r="P202" s="20" t="s">
        <v>14283</v>
      </c>
      <c r="Q202" s="20" t="s">
        <v>14238</v>
      </c>
      <c r="R202" s="20" t="s">
        <v>102</v>
      </c>
      <c r="S202" s="20" t="s">
        <v>14229</v>
      </c>
      <c r="T202" s="20" t="s">
        <v>22153</v>
      </c>
      <c r="U202" s="20" t="s">
        <v>22166</v>
      </c>
      <c r="V202" s="20"/>
      <c r="W202" s="20"/>
      <c r="X202" s="20" t="s">
        <v>22240</v>
      </c>
      <c r="Y202" s="20" t="s">
        <v>14253</v>
      </c>
      <c r="Z202" s="20" t="s">
        <v>69</v>
      </c>
      <c r="AA202" s="20" t="s">
        <v>14772</v>
      </c>
      <c r="AB202" s="20"/>
      <c r="AC202" s="20"/>
      <c r="AD202" s="20"/>
      <c r="AE202" s="20" t="s">
        <v>22155</v>
      </c>
      <c r="AF202" s="20" t="s">
        <v>23139</v>
      </c>
      <c r="AG202" s="20" t="s">
        <v>105</v>
      </c>
      <c r="AH202" s="20" t="s">
        <v>23140</v>
      </c>
      <c r="AI202" s="20" t="s">
        <v>110</v>
      </c>
      <c r="AJ202" s="20" t="s">
        <v>14696</v>
      </c>
    </row>
    <row r="203" spans="1:36" x14ac:dyDescent="0.2">
      <c r="A203" s="20" t="s">
        <v>8164</v>
      </c>
      <c r="B203" s="20" t="s">
        <v>21364</v>
      </c>
      <c r="C203" s="20">
        <v>2026</v>
      </c>
      <c r="D203" s="20" t="s">
        <v>528</v>
      </c>
      <c r="E203" s="20" t="s">
        <v>8166</v>
      </c>
      <c r="F203" s="20" t="s">
        <v>22204</v>
      </c>
      <c r="G203" s="20" t="s">
        <v>297</v>
      </c>
      <c r="H203" s="20" t="s">
        <v>297</v>
      </c>
      <c r="I203" s="20" t="s">
        <v>22205</v>
      </c>
      <c r="J203" s="20"/>
      <c r="K203" s="20" t="s">
        <v>22179</v>
      </c>
      <c r="L203" s="20" t="s">
        <v>97</v>
      </c>
      <c r="M203" s="20" t="s">
        <v>23141</v>
      </c>
      <c r="N203" s="20" t="s">
        <v>23142</v>
      </c>
      <c r="O203" s="20" t="s">
        <v>15283</v>
      </c>
      <c r="P203" s="20" t="s">
        <v>14788</v>
      </c>
      <c r="Q203" s="20" t="s">
        <v>18953</v>
      </c>
      <c r="R203" s="20" t="s">
        <v>101</v>
      </c>
      <c r="S203" s="20"/>
      <c r="T203" s="20"/>
      <c r="U203" s="20" t="s">
        <v>22166</v>
      </c>
      <c r="V203" s="20"/>
      <c r="W203" s="20"/>
      <c r="X203" s="20"/>
      <c r="Y203" s="20"/>
      <c r="Z203" s="20" t="s">
        <v>69</v>
      </c>
      <c r="AA203" s="20" t="s">
        <v>22154</v>
      </c>
      <c r="AB203" s="20"/>
      <c r="AC203" s="20" t="s">
        <v>14788</v>
      </c>
      <c r="AD203" s="20" t="s">
        <v>15199</v>
      </c>
      <c r="AE203" s="20" t="s">
        <v>22155</v>
      </c>
      <c r="AF203" s="20" t="s">
        <v>23143</v>
      </c>
      <c r="AG203" s="20" t="s">
        <v>107</v>
      </c>
      <c r="AH203" s="20" t="s">
        <v>23144</v>
      </c>
      <c r="AI203" s="20" t="s">
        <v>14694</v>
      </c>
      <c r="AJ203" s="20" t="s">
        <v>14696</v>
      </c>
    </row>
    <row r="204" spans="1:36" x14ac:dyDescent="0.2">
      <c r="A204" s="20" t="s">
        <v>8430</v>
      </c>
      <c r="B204" s="20" t="s">
        <v>21395</v>
      </c>
      <c r="C204" s="20">
        <v>2024</v>
      </c>
      <c r="D204" s="20" t="s">
        <v>542</v>
      </c>
      <c r="E204" s="20" t="s">
        <v>8432</v>
      </c>
      <c r="F204" s="20" t="s">
        <v>158</v>
      </c>
      <c r="G204" s="20" t="s">
        <v>159</v>
      </c>
      <c r="H204" s="20" t="s">
        <v>126</v>
      </c>
      <c r="I204" s="20" t="s">
        <v>22256</v>
      </c>
      <c r="J204" s="20" t="s">
        <v>21398</v>
      </c>
      <c r="K204" s="20" t="s">
        <v>22172</v>
      </c>
      <c r="L204" s="20" t="s">
        <v>98</v>
      </c>
      <c r="M204" s="20" t="s">
        <v>23145</v>
      </c>
      <c r="N204" s="20" t="s">
        <v>23146</v>
      </c>
      <c r="O204" s="20" t="s">
        <v>21397</v>
      </c>
      <c r="P204" s="20"/>
      <c r="Q204" s="20" t="s">
        <v>14238</v>
      </c>
      <c r="R204" s="20" t="s">
        <v>102</v>
      </c>
      <c r="S204" s="20" t="s">
        <v>14232</v>
      </c>
      <c r="T204" s="20"/>
      <c r="U204" s="20" t="s">
        <v>14735</v>
      </c>
      <c r="V204" s="20" t="s">
        <v>14276</v>
      </c>
      <c r="W204" s="20" t="s">
        <v>14276</v>
      </c>
      <c r="X204" s="20"/>
      <c r="Y204" s="20"/>
      <c r="Z204" s="20" t="s">
        <v>69</v>
      </c>
      <c r="AA204" s="20" t="s">
        <v>22154</v>
      </c>
      <c r="AB204" s="20" t="s">
        <v>14283</v>
      </c>
      <c r="AC204" s="20" t="s">
        <v>14283</v>
      </c>
      <c r="AD204" s="20" t="s">
        <v>15199</v>
      </c>
      <c r="AE204" s="20" t="s">
        <v>22155</v>
      </c>
      <c r="AF204" s="20" t="s">
        <v>23147</v>
      </c>
      <c r="AG204" s="20" t="s">
        <v>105</v>
      </c>
      <c r="AH204" s="20" t="s">
        <v>23148</v>
      </c>
      <c r="AI204" s="20" t="s">
        <v>110</v>
      </c>
      <c r="AJ204" s="20" t="s">
        <v>14732</v>
      </c>
    </row>
    <row r="205" spans="1:36" x14ac:dyDescent="0.2">
      <c r="A205" s="20" t="s">
        <v>8473</v>
      </c>
      <c r="B205" s="20" t="s">
        <v>21405</v>
      </c>
      <c r="C205" s="20">
        <v>2025</v>
      </c>
      <c r="D205" s="20" t="s">
        <v>410</v>
      </c>
      <c r="E205" s="20" t="s">
        <v>8475</v>
      </c>
      <c r="F205" s="20" t="s">
        <v>23149</v>
      </c>
      <c r="G205" s="20" t="s">
        <v>23150</v>
      </c>
      <c r="H205" s="20" t="s">
        <v>298</v>
      </c>
      <c r="I205" s="20" t="s">
        <v>22158</v>
      </c>
      <c r="J205" s="20"/>
      <c r="K205" s="20" t="s">
        <v>22150</v>
      </c>
      <c r="L205" s="20" t="s">
        <v>96</v>
      </c>
      <c r="M205" s="20" t="s">
        <v>23151</v>
      </c>
      <c r="N205" s="20" t="s">
        <v>23152</v>
      </c>
      <c r="O205" s="20" t="s">
        <v>21416</v>
      </c>
      <c r="P205" s="20" t="s">
        <v>14229</v>
      </c>
      <c r="Q205" s="20" t="s">
        <v>14276</v>
      </c>
      <c r="R205" s="20" t="s">
        <v>101</v>
      </c>
      <c r="S205" s="20"/>
      <c r="T205" s="20"/>
      <c r="U205" s="20" t="s">
        <v>22144</v>
      </c>
      <c r="V205" s="20" t="s">
        <v>14283</v>
      </c>
      <c r="W205" s="20"/>
      <c r="X205" s="20"/>
      <c r="Y205" s="20"/>
      <c r="Z205" s="20" t="s">
        <v>69</v>
      </c>
      <c r="AA205" s="20" t="s">
        <v>14772</v>
      </c>
      <c r="AB205" s="20" t="s">
        <v>14229</v>
      </c>
      <c r="AC205" s="20"/>
      <c r="AD205" s="20"/>
      <c r="AE205" s="20"/>
      <c r="AF205" s="20" t="s">
        <v>23153</v>
      </c>
      <c r="AG205" s="20" t="s">
        <v>106</v>
      </c>
      <c r="AH205" s="20" t="s">
        <v>23154</v>
      </c>
      <c r="AI205" s="20" t="s">
        <v>14694</v>
      </c>
      <c r="AJ205" s="20" t="s">
        <v>14696</v>
      </c>
    </row>
    <row r="206" spans="1:36" x14ac:dyDescent="0.2">
      <c r="A206" s="20" t="s">
        <v>8589</v>
      </c>
      <c r="B206" s="20" t="s">
        <v>16011</v>
      </c>
      <c r="C206" s="20">
        <v>2025</v>
      </c>
      <c r="D206" s="20" t="s">
        <v>8591</v>
      </c>
      <c r="E206" s="20" t="s">
        <v>8592</v>
      </c>
      <c r="F206" s="20" t="s">
        <v>122</v>
      </c>
      <c r="G206" s="20" t="s">
        <v>123</v>
      </c>
      <c r="H206" s="20" t="s">
        <v>121</v>
      </c>
      <c r="I206" s="20" t="s">
        <v>22139</v>
      </c>
      <c r="J206" s="20"/>
      <c r="K206" s="20" t="s">
        <v>22206</v>
      </c>
      <c r="L206" s="20" t="s">
        <v>96</v>
      </c>
      <c r="M206" s="20" t="s">
        <v>23155</v>
      </c>
      <c r="N206" s="20" t="s">
        <v>23156</v>
      </c>
      <c r="O206" s="20" t="s">
        <v>23157</v>
      </c>
      <c r="P206" s="20" t="s">
        <v>14435</v>
      </c>
      <c r="Q206" s="20" t="s">
        <v>23158</v>
      </c>
      <c r="R206" s="20" t="s">
        <v>101</v>
      </c>
      <c r="S206" s="20"/>
      <c r="T206" s="20"/>
      <c r="U206" s="20" t="s">
        <v>22144</v>
      </c>
      <c r="V206" s="20" t="s">
        <v>14276</v>
      </c>
      <c r="W206" s="20"/>
      <c r="X206" s="20"/>
      <c r="Y206" s="20"/>
      <c r="Z206" s="20" t="s">
        <v>69</v>
      </c>
      <c r="AA206" s="20" t="s">
        <v>14772</v>
      </c>
      <c r="AB206" s="20"/>
      <c r="AC206" s="20"/>
      <c r="AD206" s="20"/>
      <c r="AE206" s="20" t="s">
        <v>22155</v>
      </c>
      <c r="AF206" s="20" t="s">
        <v>23159</v>
      </c>
      <c r="AG206" s="20" t="s">
        <v>105</v>
      </c>
      <c r="AH206" s="20" t="s">
        <v>23160</v>
      </c>
      <c r="AI206" s="20" t="s">
        <v>14694</v>
      </c>
      <c r="AJ206" s="20" t="s">
        <v>14696</v>
      </c>
    </row>
    <row r="207" spans="1:36" x14ac:dyDescent="0.2">
      <c r="A207" s="20" t="s">
        <v>8640</v>
      </c>
      <c r="B207" s="20" t="s">
        <v>21425</v>
      </c>
      <c r="C207" s="20">
        <v>2025</v>
      </c>
      <c r="D207" s="20" t="s">
        <v>1427</v>
      </c>
      <c r="E207" s="20" t="s">
        <v>8642</v>
      </c>
      <c r="F207" s="20" t="s">
        <v>119</v>
      </c>
      <c r="G207" s="20" t="s">
        <v>120</v>
      </c>
      <c r="H207" s="20" t="s">
        <v>121</v>
      </c>
      <c r="I207" s="20" t="s">
        <v>22149</v>
      </c>
      <c r="J207" s="20" t="s">
        <v>23161</v>
      </c>
      <c r="K207" s="20" t="s">
        <v>22150</v>
      </c>
      <c r="L207" s="20" t="s">
        <v>96</v>
      </c>
      <c r="M207" s="20" t="s">
        <v>23162</v>
      </c>
      <c r="N207" s="20" t="s">
        <v>23163</v>
      </c>
      <c r="O207" s="20" t="s">
        <v>23164</v>
      </c>
      <c r="P207" s="20" t="s">
        <v>23165</v>
      </c>
      <c r="Q207" s="20" t="s">
        <v>14229</v>
      </c>
      <c r="R207" s="20" t="s">
        <v>102</v>
      </c>
      <c r="S207" s="20" t="s">
        <v>14232</v>
      </c>
      <c r="T207" s="20" t="s">
        <v>22239</v>
      </c>
      <c r="U207" s="20" t="s">
        <v>14735</v>
      </c>
      <c r="V207" s="20" t="s">
        <v>14283</v>
      </c>
      <c r="W207" s="20" t="s">
        <v>14328</v>
      </c>
      <c r="X207" s="20"/>
      <c r="Y207" s="20"/>
      <c r="Z207" s="20" t="s">
        <v>69</v>
      </c>
      <c r="AA207" s="20" t="s">
        <v>14772</v>
      </c>
      <c r="AB207" s="20" t="s">
        <v>14283</v>
      </c>
      <c r="AC207" s="20"/>
      <c r="AD207" s="20" t="s">
        <v>22233</v>
      </c>
      <c r="AE207" s="20" t="s">
        <v>22155</v>
      </c>
      <c r="AF207" s="20" t="s">
        <v>23166</v>
      </c>
      <c r="AG207" s="20" t="s">
        <v>105</v>
      </c>
      <c r="AH207" s="20" t="s">
        <v>23167</v>
      </c>
      <c r="AI207" s="20" t="s">
        <v>14852</v>
      </c>
      <c r="AJ207" s="20" t="s">
        <v>14696</v>
      </c>
    </row>
    <row r="208" spans="1:36" x14ac:dyDescent="0.2">
      <c r="A208" s="20" t="s">
        <v>8735</v>
      </c>
      <c r="B208" s="20" t="s">
        <v>21436</v>
      </c>
      <c r="C208" s="20">
        <v>2025</v>
      </c>
      <c r="D208" s="20" t="s">
        <v>2569</v>
      </c>
      <c r="E208" s="20" t="s">
        <v>8737</v>
      </c>
      <c r="F208" s="20" t="s">
        <v>22204</v>
      </c>
      <c r="G208" s="20" t="s">
        <v>297</v>
      </c>
      <c r="H208" s="20" t="s">
        <v>297</v>
      </c>
      <c r="I208" s="20" t="s">
        <v>22205</v>
      </c>
      <c r="J208" s="20"/>
      <c r="K208" s="20" t="s">
        <v>22206</v>
      </c>
      <c r="L208" s="20" t="s">
        <v>96</v>
      </c>
      <c r="M208" s="20" t="s">
        <v>23168</v>
      </c>
      <c r="N208" s="20" t="s">
        <v>23169</v>
      </c>
      <c r="O208" s="20" t="s">
        <v>21439</v>
      </c>
      <c r="P208" s="20" t="s">
        <v>23170</v>
      </c>
      <c r="Q208" s="20"/>
      <c r="R208" s="20" t="s">
        <v>101</v>
      </c>
      <c r="S208" s="20"/>
      <c r="T208" s="20"/>
      <c r="U208" s="20" t="s">
        <v>22166</v>
      </c>
      <c r="V208" s="20"/>
      <c r="W208" s="20"/>
      <c r="X208" s="20" t="s">
        <v>22240</v>
      </c>
      <c r="Y208" s="20" t="s">
        <v>14253</v>
      </c>
      <c r="Z208" s="20" t="s">
        <v>69</v>
      </c>
      <c r="AA208" s="20" t="s">
        <v>14772</v>
      </c>
      <c r="AB208" s="20"/>
      <c r="AC208" s="20"/>
      <c r="AD208" s="20"/>
      <c r="AE208" s="20" t="s">
        <v>22155</v>
      </c>
      <c r="AF208" s="20" t="s">
        <v>23171</v>
      </c>
      <c r="AG208" s="20" t="s">
        <v>105</v>
      </c>
      <c r="AH208" s="20" t="s">
        <v>23172</v>
      </c>
      <c r="AI208" s="20" t="s">
        <v>14852</v>
      </c>
      <c r="AJ208" s="20" t="s">
        <v>14696</v>
      </c>
    </row>
    <row r="209" spans="1:36" x14ac:dyDescent="0.2">
      <c r="A209" s="20" t="s">
        <v>8812</v>
      </c>
      <c r="B209" s="20" t="s">
        <v>21450</v>
      </c>
      <c r="C209" s="20">
        <v>2025</v>
      </c>
      <c r="D209" s="20" t="s">
        <v>542</v>
      </c>
      <c r="E209" s="20" t="s">
        <v>8814</v>
      </c>
      <c r="F209" s="20" t="s">
        <v>119</v>
      </c>
      <c r="G209" s="20" t="s">
        <v>120</v>
      </c>
      <c r="H209" s="20" t="s">
        <v>121</v>
      </c>
      <c r="I209" s="20" t="s">
        <v>22149</v>
      </c>
      <c r="J209" s="20"/>
      <c r="K209" s="20" t="s">
        <v>22159</v>
      </c>
      <c r="L209" s="20" t="s">
        <v>98</v>
      </c>
      <c r="M209" s="20" t="s">
        <v>23173</v>
      </c>
      <c r="N209" s="20" t="s">
        <v>23174</v>
      </c>
      <c r="O209" s="20" t="s">
        <v>21453</v>
      </c>
      <c r="P209" s="20" t="s">
        <v>23175</v>
      </c>
      <c r="Q209" s="20" t="s">
        <v>14253</v>
      </c>
      <c r="R209" s="20" t="s">
        <v>101</v>
      </c>
      <c r="S209" s="20"/>
      <c r="T209" s="20"/>
      <c r="U209" s="20" t="s">
        <v>22144</v>
      </c>
      <c r="V209" s="20" t="s">
        <v>14276</v>
      </c>
      <c r="W209" s="20"/>
      <c r="X209" s="20"/>
      <c r="Y209" s="20"/>
      <c r="Z209" s="20" t="s">
        <v>69</v>
      </c>
      <c r="AA209" s="20" t="s">
        <v>22154</v>
      </c>
      <c r="AB209" s="20" t="s">
        <v>14276</v>
      </c>
      <c r="AC209" s="20" t="s">
        <v>14276</v>
      </c>
      <c r="AD209" s="20" t="s">
        <v>15199</v>
      </c>
      <c r="AE209" s="20" t="s">
        <v>22155</v>
      </c>
      <c r="AF209" s="20" t="s">
        <v>23176</v>
      </c>
      <c r="AG209" s="20" t="s">
        <v>105</v>
      </c>
      <c r="AH209" s="20" t="s">
        <v>23177</v>
      </c>
      <c r="AI209" s="20" t="s">
        <v>14852</v>
      </c>
      <c r="AJ209" s="20" t="s">
        <v>14696</v>
      </c>
    </row>
    <row r="210" spans="1:36" x14ac:dyDescent="0.2">
      <c r="A210" s="20" t="s">
        <v>8990</v>
      </c>
      <c r="B210" s="20" t="s">
        <v>18113</v>
      </c>
      <c r="C210" s="20">
        <v>2025</v>
      </c>
      <c r="D210" s="20" t="s">
        <v>421</v>
      </c>
      <c r="E210" s="20" t="s">
        <v>8992</v>
      </c>
      <c r="F210" s="20" t="s">
        <v>127</v>
      </c>
      <c r="G210" s="20" t="s">
        <v>128</v>
      </c>
      <c r="H210" s="20" t="s">
        <v>129</v>
      </c>
      <c r="I210" s="20" t="s">
        <v>22149</v>
      </c>
      <c r="J210" s="20"/>
      <c r="K210" s="20" t="s">
        <v>22150</v>
      </c>
      <c r="L210" s="20" t="s">
        <v>98</v>
      </c>
      <c r="M210" s="20" t="s">
        <v>23178</v>
      </c>
      <c r="N210" s="20" t="s">
        <v>23179</v>
      </c>
      <c r="O210" s="20" t="s">
        <v>18116</v>
      </c>
      <c r="P210" s="20" t="s">
        <v>14257</v>
      </c>
      <c r="Q210" s="20" t="s">
        <v>14229</v>
      </c>
      <c r="R210" s="20" t="s">
        <v>101</v>
      </c>
      <c r="S210" s="20"/>
      <c r="T210" s="20"/>
      <c r="U210" s="20" t="s">
        <v>22166</v>
      </c>
      <c r="V210" s="20" t="s">
        <v>14283</v>
      </c>
      <c r="W210" s="20" t="s">
        <v>14229</v>
      </c>
      <c r="X210" s="20" t="s">
        <v>22191</v>
      </c>
      <c r="Y210" s="20" t="s">
        <v>14328</v>
      </c>
      <c r="Z210" s="20" t="s">
        <v>68</v>
      </c>
      <c r="AA210" s="20" t="s">
        <v>14772</v>
      </c>
      <c r="AB210" s="20"/>
      <c r="AC210" s="20"/>
      <c r="AD210" s="20"/>
      <c r="AE210" s="20"/>
      <c r="AF210" s="20" t="s">
        <v>23180</v>
      </c>
      <c r="AG210" s="20" t="s">
        <v>107</v>
      </c>
      <c r="AH210" s="20" t="s">
        <v>23181</v>
      </c>
      <c r="AI210" s="20" t="s">
        <v>14694</v>
      </c>
      <c r="AJ210" s="20" t="s">
        <v>14696</v>
      </c>
    </row>
    <row r="211" spans="1:36" x14ac:dyDescent="0.2">
      <c r="A211" s="20" t="s">
        <v>9196</v>
      </c>
      <c r="B211" s="20" t="s">
        <v>21093</v>
      </c>
      <c r="C211" s="20">
        <v>2025</v>
      </c>
      <c r="D211" s="20" t="s">
        <v>1448</v>
      </c>
      <c r="E211" s="20" t="s">
        <v>9198</v>
      </c>
      <c r="F211" s="20" t="s">
        <v>124</v>
      </c>
      <c r="G211" s="20" t="s">
        <v>125</v>
      </c>
      <c r="H211" s="20" t="s">
        <v>126</v>
      </c>
      <c r="I211" s="20" t="s">
        <v>22139</v>
      </c>
      <c r="J211" s="20"/>
      <c r="K211" s="20" t="s">
        <v>22140</v>
      </c>
      <c r="L211" s="20" t="s">
        <v>98</v>
      </c>
      <c r="M211" s="20" t="s">
        <v>23182</v>
      </c>
      <c r="N211" s="20" t="s">
        <v>23183</v>
      </c>
      <c r="O211" s="20" t="s">
        <v>23184</v>
      </c>
      <c r="P211" s="20"/>
      <c r="Q211" s="20" t="s">
        <v>14283</v>
      </c>
      <c r="R211" s="20" t="s">
        <v>102</v>
      </c>
      <c r="S211" s="20" t="s">
        <v>14229</v>
      </c>
      <c r="T211" s="20" t="s">
        <v>22239</v>
      </c>
      <c r="U211" s="20" t="s">
        <v>22144</v>
      </c>
      <c r="V211" s="20" t="s">
        <v>14276</v>
      </c>
      <c r="W211" s="20" t="s">
        <v>14788</v>
      </c>
      <c r="X211" s="20" t="s">
        <v>22087</v>
      </c>
      <c r="Y211" s="20" t="s">
        <v>14410</v>
      </c>
      <c r="Z211" s="20" t="s">
        <v>68</v>
      </c>
      <c r="AA211" s="20" t="s">
        <v>14772</v>
      </c>
      <c r="AB211" s="20" t="s">
        <v>14283</v>
      </c>
      <c r="AC211" s="20"/>
      <c r="AD211" s="20" t="s">
        <v>22233</v>
      </c>
      <c r="AE211" s="20" t="s">
        <v>22234</v>
      </c>
      <c r="AF211" s="20" t="s">
        <v>23185</v>
      </c>
      <c r="AG211" s="20" t="s">
        <v>106</v>
      </c>
      <c r="AH211" s="20" t="s">
        <v>23186</v>
      </c>
      <c r="AI211" s="20" t="s">
        <v>14694</v>
      </c>
      <c r="AJ211" s="20" t="s">
        <v>14696</v>
      </c>
    </row>
    <row r="212" spans="1:36" x14ac:dyDescent="0.2">
      <c r="A212" s="20" t="s">
        <v>9374</v>
      </c>
      <c r="B212" s="20" t="s">
        <v>16022</v>
      </c>
      <c r="C212" s="20">
        <v>2024</v>
      </c>
      <c r="D212" s="20" t="s">
        <v>4390</v>
      </c>
      <c r="E212" s="20" t="s">
        <v>9376</v>
      </c>
      <c r="F212" s="20" t="s">
        <v>116</v>
      </c>
      <c r="G212" s="20" t="s">
        <v>117</v>
      </c>
      <c r="H212" s="20" t="s">
        <v>118</v>
      </c>
      <c r="I212" s="20" t="s">
        <v>22139</v>
      </c>
      <c r="J212" s="20"/>
      <c r="K212" s="20" t="s">
        <v>22150</v>
      </c>
      <c r="L212" s="20" t="s">
        <v>96</v>
      </c>
      <c r="M212" s="20" t="s">
        <v>23187</v>
      </c>
      <c r="N212" s="20" t="s">
        <v>23188</v>
      </c>
      <c r="O212" s="20" t="s">
        <v>16025</v>
      </c>
      <c r="P212" s="20" t="s">
        <v>16032</v>
      </c>
      <c r="Q212" s="20" t="s">
        <v>14229</v>
      </c>
      <c r="R212" s="20" t="s">
        <v>101</v>
      </c>
      <c r="S212" s="20"/>
      <c r="T212" s="20"/>
      <c r="U212" s="20" t="s">
        <v>22144</v>
      </c>
      <c r="V212" s="20" t="s">
        <v>14276</v>
      </c>
      <c r="W212" s="20"/>
      <c r="X212" s="20"/>
      <c r="Y212" s="20"/>
      <c r="Z212" s="20" t="s">
        <v>69</v>
      </c>
      <c r="AA212" s="20" t="s">
        <v>14772</v>
      </c>
      <c r="AB212" s="20" t="s">
        <v>16032</v>
      </c>
      <c r="AC212" s="20" t="s">
        <v>16712</v>
      </c>
      <c r="AD212" s="20" t="s">
        <v>16313</v>
      </c>
      <c r="AE212" s="20" t="s">
        <v>22234</v>
      </c>
      <c r="AF212" s="20" t="s">
        <v>23189</v>
      </c>
      <c r="AG212" s="20" t="s">
        <v>105</v>
      </c>
      <c r="AH212" s="20" t="s">
        <v>23190</v>
      </c>
      <c r="AI212" s="20" t="s">
        <v>14897</v>
      </c>
      <c r="AJ212" s="20" t="s">
        <v>14696</v>
      </c>
    </row>
    <row r="213" spans="1:36" x14ac:dyDescent="0.2">
      <c r="A213" s="20" t="s">
        <v>9408</v>
      </c>
      <c r="B213" s="20" t="s">
        <v>18126</v>
      </c>
      <c r="C213" s="20">
        <v>2025</v>
      </c>
      <c r="D213" s="20" t="s">
        <v>421</v>
      </c>
      <c r="E213" s="20" t="s">
        <v>9410</v>
      </c>
      <c r="F213" s="20" t="s">
        <v>280</v>
      </c>
      <c r="G213" s="20" t="s">
        <v>281</v>
      </c>
      <c r="H213" s="20" t="s">
        <v>121</v>
      </c>
      <c r="I213" s="20" t="s">
        <v>22256</v>
      </c>
      <c r="J213" s="20" t="s">
        <v>14788</v>
      </c>
      <c r="K213" s="20" t="s">
        <v>22179</v>
      </c>
      <c r="L213" s="20" t="s">
        <v>97</v>
      </c>
      <c r="M213" s="20" t="s">
        <v>23191</v>
      </c>
      <c r="N213" s="20" t="s">
        <v>23192</v>
      </c>
      <c r="O213" s="20" t="s">
        <v>23193</v>
      </c>
      <c r="P213" s="20"/>
      <c r="Q213" s="20"/>
      <c r="R213" s="20" t="s">
        <v>101</v>
      </c>
      <c r="S213" s="20"/>
      <c r="T213" s="20"/>
      <c r="U213" s="20" t="s">
        <v>22166</v>
      </c>
      <c r="V213" s="20"/>
      <c r="W213" s="20"/>
      <c r="X213" s="20"/>
      <c r="Y213" s="20"/>
      <c r="Z213" s="20" t="s">
        <v>69</v>
      </c>
      <c r="AA213" s="20" t="s">
        <v>22168</v>
      </c>
      <c r="AB213" s="20" t="s">
        <v>14223</v>
      </c>
      <c r="AC213" s="20"/>
      <c r="AD213" s="20"/>
      <c r="AE213" s="20" t="s">
        <v>22155</v>
      </c>
      <c r="AF213" s="20" t="s">
        <v>23194</v>
      </c>
      <c r="AG213" s="20" t="s">
        <v>105</v>
      </c>
      <c r="AH213" s="20" t="s">
        <v>23195</v>
      </c>
      <c r="AI213" s="20" t="s">
        <v>110</v>
      </c>
      <c r="AJ213" s="20" t="s">
        <v>14866</v>
      </c>
    </row>
    <row r="214" spans="1:36" x14ac:dyDescent="0.2">
      <c r="A214" s="20" t="s">
        <v>9586</v>
      </c>
      <c r="B214" s="20" t="s">
        <v>16041</v>
      </c>
      <c r="C214" s="20">
        <v>2025</v>
      </c>
      <c r="D214" s="20" t="s">
        <v>4093</v>
      </c>
      <c r="E214" s="20" t="s">
        <v>9588</v>
      </c>
      <c r="F214" s="20" t="s">
        <v>194</v>
      </c>
      <c r="G214" s="20" t="s">
        <v>195</v>
      </c>
      <c r="H214" s="20" t="s">
        <v>153</v>
      </c>
      <c r="I214" s="20" t="s">
        <v>22139</v>
      </c>
      <c r="J214" s="20"/>
      <c r="K214" s="20" t="s">
        <v>22206</v>
      </c>
      <c r="L214" s="20" t="s">
        <v>96</v>
      </c>
      <c r="M214" s="20" t="s">
        <v>23196</v>
      </c>
      <c r="N214" s="20" t="s">
        <v>23197</v>
      </c>
      <c r="O214" s="20" t="s">
        <v>16043</v>
      </c>
      <c r="P214" s="20"/>
      <c r="Q214" s="20" t="s">
        <v>17234</v>
      </c>
      <c r="R214" s="20" t="s">
        <v>101</v>
      </c>
      <c r="S214" s="20"/>
      <c r="T214" s="20"/>
      <c r="U214" s="20" t="s">
        <v>14715</v>
      </c>
      <c r="V214" s="20"/>
      <c r="W214" s="20"/>
      <c r="X214" s="20"/>
      <c r="Y214" s="20"/>
      <c r="Z214" s="20" t="s">
        <v>69</v>
      </c>
      <c r="AA214" s="20" t="s">
        <v>14772</v>
      </c>
      <c r="AB214" s="20"/>
      <c r="AC214" s="20"/>
      <c r="AD214" s="20" t="s">
        <v>22233</v>
      </c>
      <c r="AE214" s="20" t="s">
        <v>22234</v>
      </c>
      <c r="AF214" s="20" t="s">
        <v>23198</v>
      </c>
      <c r="AG214" s="20" t="s">
        <v>105</v>
      </c>
      <c r="AH214" s="20" t="s">
        <v>23199</v>
      </c>
      <c r="AI214" s="20" t="s">
        <v>14897</v>
      </c>
      <c r="AJ214" s="20" t="s">
        <v>14696</v>
      </c>
    </row>
    <row r="215" spans="1:36" x14ac:dyDescent="0.2">
      <c r="A215" s="20" t="s">
        <v>9656</v>
      </c>
      <c r="B215" s="20" t="s">
        <v>21470</v>
      </c>
      <c r="C215" s="20">
        <v>2024</v>
      </c>
      <c r="D215" s="20" t="s">
        <v>962</v>
      </c>
      <c r="E215" s="20" t="s">
        <v>9658</v>
      </c>
      <c r="F215" s="20" t="s">
        <v>23200</v>
      </c>
      <c r="G215" s="20" t="s">
        <v>23201</v>
      </c>
      <c r="H215" s="20" t="s">
        <v>153</v>
      </c>
      <c r="I215" s="20" t="s">
        <v>22139</v>
      </c>
      <c r="J215" s="20"/>
      <c r="K215" s="20" t="s">
        <v>22140</v>
      </c>
      <c r="L215" s="20" t="s">
        <v>98</v>
      </c>
      <c r="M215" s="20" t="s">
        <v>23202</v>
      </c>
      <c r="N215" s="20" t="s">
        <v>23203</v>
      </c>
      <c r="O215" s="20"/>
      <c r="P215" s="20" t="s">
        <v>23204</v>
      </c>
      <c r="Q215" s="20" t="s">
        <v>18948</v>
      </c>
      <c r="R215" s="20" t="s">
        <v>101</v>
      </c>
      <c r="S215" s="20"/>
      <c r="T215" s="20"/>
      <c r="U215" s="20" t="s">
        <v>22144</v>
      </c>
      <c r="V215" s="20"/>
      <c r="W215" s="20"/>
      <c r="X215" s="20"/>
      <c r="Y215" s="20"/>
      <c r="Z215" s="20" t="s">
        <v>69</v>
      </c>
      <c r="AA215" s="20" t="s">
        <v>14772</v>
      </c>
      <c r="AB215" s="20"/>
      <c r="AC215" s="20"/>
      <c r="AD215" s="20" t="s">
        <v>22233</v>
      </c>
      <c r="AE215" s="20" t="s">
        <v>22234</v>
      </c>
      <c r="AF215" s="20" t="s">
        <v>23205</v>
      </c>
      <c r="AG215" s="20" t="s">
        <v>107</v>
      </c>
      <c r="AH215" s="20" t="s">
        <v>23206</v>
      </c>
      <c r="AI215" s="20" t="s">
        <v>14897</v>
      </c>
      <c r="AJ215" s="20" t="s">
        <v>14866</v>
      </c>
    </row>
    <row r="216" spans="1:36" x14ac:dyDescent="0.2">
      <c r="A216" s="20" t="s">
        <v>10068</v>
      </c>
      <c r="B216" s="20" t="s">
        <v>21501</v>
      </c>
      <c r="C216" s="20">
        <v>2025</v>
      </c>
      <c r="D216" s="20" t="s">
        <v>2569</v>
      </c>
      <c r="E216" s="20" t="s">
        <v>10070</v>
      </c>
      <c r="F216" s="20" t="s">
        <v>23207</v>
      </c>
      <c r="G216" s="20" t="s">
        <v>23208</v>
      </c>
      <c r="H216" s="20" t="s">
        <v>121</v>
      </c>
      <c r="I216" s="20" t="s">
        <v>22139</v>
      </c>
      <c r="J216" s="20"/>
      <c r="K216" s="20" t="s">
        <v>22159</v>
      </c>
      <c r="L216" s="20" t="s">
        <v>96</v>
      </c>
      <c r="M216" s="20" t="s">
        <v>23209</v>
      </c>
      <c r="N216" s="20" t="s">
        <v>23210</v>
      </c>
      <c r="O216" s="20" t="s">
        <v>21503</v>
      </c>
      <c r="P216" s="20" t="s">
        <v>23211</v>
      </c>
      <c r="Q216" s="20" t="s">
        <v>23212</v>
      </c>
      <c r="R216" s="20" t="s">
        <v>101</v>
      </c>
      <c r="S216" s="20"/>
      <c r="T216" s="20"/>
      <c r="U216" s="20" t="s">
        <v>22166</v>
      </c>
      <c r="V216" s="20" t="s">
        <v>14283</v>
      </c>
      <c r="W216" s="20"/>
      <c r="X216" s="20" t="s">
        <v>22191</v>
      </c>
      <c r="Y216" s="20" t="s">
        <v>14328</v>
      </c>
      <c r="Z216" s="20" t="s">
        <v>69</v>
      </c>
      <c r="AA216" s="20" t="s">
        <v>14772</v>
      </c>
      <c r="AB216" s="20" t="s">
        <v>14283</v>
      </c>
      <c r="AC216" s="20"/>
      <c r="AD216" s="20" t="s">
        <v>15199</v>
      </c>
      <c r="AE216" s="20" t="s">
        <v>22155</v>
      </c>
      <c r="AF216" s="20" t="s">
        <v>23213</v>
      </c>
      <c r="AG216" s="20" t="s">
        <v>107</v>
      </c>
      <c r="AH216" s="20" t="s">
        <v>23214</v>
      </c>
      <c r="AI216" s="20" t="s">
        <v>14852</v>
      </c>
      <c r="AJ216" s="20" t="s">
        <v>14696</v>
      </c>
    </row>
    <row r="217" spans="1:36" x14ac:dyDescent="0.2">
      <c r="A217" s="20" t="s">
        <v>10211</v>
      </c>
      <c r="B217" s="20" t="s">
        <v>21511</v>
      </c>
      <c r="C217" s="20">
        <v>2023</v>
      </c>
      <c r="D217" s="20" t="s">
        <v>1179</v>
      </c>
      <c r="E217" s="20" t="s">
        <v>10213</v>
      </c>
      <c r="F217" s="20" t="s">
        <v>133</v>
      </c>
      <c r="G217" s="20" t="s">
        <v>134</v>
      </c>
      <c r="H217" s="20" t="s">
        <v>126</v>
      </c>
      <c r="I217" s="20" t="s">
        <v>22256</v>
      </c>
      <c r="J217" s="20" t="s">
        <v>21069</v>
      </c>
      <c r="K217" s="20" t="s">
        <v>22172</v>
      </c>
      <c r="L217" s="20" t="s">
        <v>96</v>
      </c>
      <c r="M217" s="20" t="s">
        <v>23215</v>
      </c>
      <c r="N217" s="20" t="s">
        <v>23216</v>
      </c>
      <c r="O217" s="20" t="s">
        <v>23217</v>
      </c>
      <c r="P217" s="20"/>
      <c r="Q217" s="20"/>
      <c r="R217" s="20" t="s">
        <v>102</v>
      </c>
      <c r="S217" s="20" t="s">
        <v>14232</v>
      </c>
      <c r="T217" s="20" t="s">
        <v>22239</v>
      </c>
      <c r="U217" s="20" t="s">
        <v>22144</v>
      </c>
      <c r="V217" s="20" t="s">
        <v>14276</v>
      </c>
      <c r="W217" s="20"/>
      <c r="X217" s="20" t="s">
        <v>22240</v>
      </c>
      <c r="Y217" s="20" t="s">
        <v>14253</v>
      </c>
      <c r="Z217" s="20" t="s">
        <v>69</v>
      </c>
      <c r="AA217" s="20" t="s">
        <v>110</v>
      </c>
      <c r="AB217" s="20"/>
      <c r="AC217" s="20"/>
      <c r="AD217" s="20"/>
      <c r="AE217" s="20" t="s">
        <v>22155</v>
      </c>
      <c r="AF217" s="20" t="s">
        <v>23218</v>
      </c>
      <c r="AG217" s="20" t="s">
        <v>108</v>
      </c>
      <c r="AH217" s="20" t="s">
        <v>23219</v>
      </c>
      <c r="AI217" s="20" t="s">
        <v>110</v>
      </c>
      <c r="AJ217" s="20" t="s">
        <v>14732</v>
      </c>
    </row>
    <row r="218" spans="1:36" x14ac:dyDescent="0.2">
      <c r="A218" s="20" t="s">
        <v>10257</v>
      </c>
      <c r="B218" s="20" t="s">
        <v>16160</v>
      </c>
      <c r="C218" s="20">
        <v>2023</v>
      </c>
      <c r="D218" s="20" t="s">
        <v>486</v>
      </c>
      <c r="E218" s="20" t="s">
        <v>10259</v>
      </c>
      <c r="F218" s="20" t="s">
        <v>133</v>
      </c>
      <c r="G218" s="20" t="s">
        <v>134</v>
      </c>
      <c r="H218" s="20" t="s">
        <v>126</v>
      </c>
      <c r="I218" s="20" t="s">
        <v>22256</v>
      </c>
      <c r="J218" s="20" t="s">
        <v>21127</v>
      </c>
      <c r="K218" s="20" t="s">
        <v>99</v>
      </c>
      <c r="L218" s="20" t="s">
        <v>98</v>
      </c>
      <c r="M218" s="20" t="s">
        <v>23220</v>
      </c>
      <c r="N218" s="20" t="s">
        <v>23221</v>
      </c>
      <c r="O218" s="20" t="s">
        <v>23222</v>
      </c>
      <c r="P218" s="20"/>
      <c r="Q218" s="20" t="s">
        <v>14229</v>
      </c>
      <c r="R218" s="20" t="s">
        <v>102</v>
      </c>
      <c r="S218" s="20" t="s">
        <v>14229</v>
      </c>
      <c r="T218" s="20" t="s">
        <v>22153</v>
      </c>
      <c r="U218" s="20" t="s">
        <v>22144</v>
      </c>
      <c r="V218" s="20" t="s">
        <v>14223</v>
      </c>
      <c r="W218" s="20"/>
      <c r="X218" s="20"/>
      <c r="Y218" s="20"/>
      <c r="Z218" s="20" t="s">
        <v>68</v>
      </c>
      <c r="AA218" s="20" t="s">
        <v>22154</v>
      </c>
      <c r="AB218" s="20" t="s">
        <v>14223</v>
      </c>
      <c r="AC218" s="20" t="s">
        <v>14223</v>
      </c>
      <c r="AD218" s="20" t="s">
        <v>15199</v>
      </c>
      <c r="AE218" s="20" t="s">
        <v>22155</v>
      </c>
      <c r="AF218" s="20" t="s">
        <v>23223</v>
      </c>
      <c r="AG218" s="20" t="s">
        <v>108</v>
      </c>
      <c r="AH218" s="20" t="s">
        <v>23224</v>
      </c>
      <c r="AI218" s="20" t="s">
        <v>14757</v>
      </c>
      <c r="AJ218" s="20" t="s">
        <v>14839</v>
      </c>
    </row>
    <row r="219" spans="1:36" x14ac:dyDescent="0.2">
      <c r="A219" s="20" t="s">
        <v>10410</v>
      </c>
      <c r="B219" s="20" t="s">
        <v>15576</v>
      </c>
      <c r="C219" s="20">
        <v>2023</v>
      </c>
      <c r="D219" s="20" t="s">
        <v>421</v>
      </c>
      <c r="E219" s="20" t="s">
        <v>10412</v>
      </c>
      <c r="F219" s="20" t="s">
        <v>22550</v>
      </c>
      <c r="G219" s="20" t="s">
        <v>22550</v>
      </c>
      <c r="H219" s="20" t="s">
        <v>298</v>
      </c>
      <c r="I219" s="20" t="s">
        <v>22158</v>
      </c>
      <c r="J219" s="20"/>
      <c r="K219" s="20" t="s">
        <v>22159</v>
      </c>
      <c r="L219" s="20" t="s">
        <v>96</v>
      </c>
      <c r="M219" s="20" t="s">
        <v>23225</v>
      </c>
      <c r="N219" s="20" t="s">
        <v>23226</v>
      </c>
      <c r="O219" s="20"/>
      <c r="P219" s="20" t="s">
        <v>23227</v>
      </c>
      <c r="Q219" s="20" t="s">
        <v>14238</v>
      </c>
      <c r="R219" s="20" t="s">
        <v>101</v>
      </c>
      <c r="S219" s="20"/>
      <c r="T219" s="20"/>
      <c r="U219" s="20" t="s">
        <v>22144</v>
      </c>
      <c r="V219" s="20" t="s">
        <v>14276</v>
      </c>
      <c r="W219" s="20"/>
      <c r="X219" s="20"/>
      <c r="Y219" s="20"/>
      <c r="Z219" s="20" t="s">
        <v>69</v>
      </c>
      <c r="AA219" s="20" t="s">
        <v>14772</v>
      </c>
      <c r="AB219" s="20" t="s">
        <v>14276</v>
      </c>
      <c r="AC219" s="20"/>
      <c r="AD219" s="20"/>
      <c r="AE219" s="20" t="s">
        <v>22155</v>
      </c>
      <c r="AF219" s="20" t="s">
        <v>23228</v>
      </c>
      <c r="AG219" s="20" t="s">
        <v>105</v>
      </c>
      <c r="AH219" s="20" t="s">
        <v>23229</v>
      </c>
      <c r="AI219" s="20" t="s">
        <v>15216</v>
      </c>
      <c r="AJ219" s="20" t="s">
        <v>14696</v>
      </c>
    </row>
    <row r="220" spans="1:36" x14ac:dyDescent="0.2">
      <c r="A220" s="20" t="s">
        <v>10491</v>
      </c>
      <c r="B220" s="20" t="s">
        <v>21600</v>
      </c>
      <c r="C220" s="20">
        <v>2024</v>
      </c>
      <c r="D220" s="20" t="s">
        <v>410</v>
      </c>
      <c r="E220" s="20" t="s">
        <v>10493</v>
      </c>
      <c r="F220" s="20" t="s">
        <v>182</v>
      </c>
      <c r="G220" s="20" t="s">
        <v>183</v>
      </c>
      <c r="H220" s="20" t="s">
        <v>132</v>
      </c>
      <c r="I220" s="20" t="s">
        <v>22256</v>
      </c>
      <c r="J220" s="20"/>
      <c r="K220" s="20" t="s">
        <v>22172</v>
      </c>
      <c r="L220" s="20" t="s">
        <v>97</v>
      </c>
      <c r="M220" s="20" t="s">
        <v>23230</v>
      </c>
      <c r="N220" s="20" t="s">
        <v>23231</v>
      </c>
      <c r="O220" s="20"/>
      <c r="P220" s="20" t="s">
        <v>14283</v>
      </c>
      <c r="Q220" s="20" t="s">
        <v>14238</v>
      </c>
      <c r="R220" s="20" t="s">
        <v>101</v>
      </c>
      <c r="S220" s="20"/>
      <c r="T220" s="20"/>
      <c r="U220" s="20" t="s">
        <v>22166</v>
      </c>
      <c r="V220" s="20"/>
      <c r="W220" s="20"/>
      <c r="X220" s="20" t="s">
        <v>22087</v>
      </c>
      <c r="Y220" s="20" t="s">
        <v>14328</v>
      </c>
      <c r="Z220" s="20" t="s">
        <v>69</v>
      </c>
      <c r="AA220" s="20" t="s">
        <v>14772</v>
      </c>
      <c r="AB220" s="20" t="s">
        <v>14283</v>
      </c>
      <c r="AC220" s="20"/>
      <c r="AD220" s="20"/>
      <c r="AE220" s="20" t="s">
        <v>22155</v>
      </c>
      <c r="AF220" s="20" t="s">
        <v>22162</v>
      </c>
      <c r="AG220" s="20" t="s">
        <v>105</v>
      </c>
      <c r="AH220" s="20" t="s">
        <v>23232</v>
      </c>
      <c r="AI220" s="20" t="s">
        <v>14694</v>
      </c>
      <c r="AJ220" s="20" t="s">
        <v>14696</v>
      </c>
    </row>
    <row r="221" spans="1:36" x14ac:dyDescent="0.2">
      <c r="A221" s="20" t="s">
        <v>10870</v>
      </c>
      <c r="B221" s="20" t="s">
        <v>16187</v>
      </c>
      <c r="C221" s="20">
        <v>2023</v>
      </c>
      <c r="D221" s="20" t="s">
        <v>8228</v>
      </c>
      <c r="E221" s="20" t="s">
        <v>10872</v>
      </c>
      <c r="F221" s="20" t="s">
        <v>214</v>
      </c>
      <c r="G221" s="20" t="s">
        <v>215</v>
      </c>
      <c r="H221" s="20" t="s">
        <v>129</v>
      </c>
      <c r="I221" s="20" t="s">
        <v>22139</v>
      </c>
      <c r="J221" s="20"/>
      <c r="K221" s="20" t="s">
        <v>22247</v>
      </c>
      <c r="L221" s="20" t="s">
        <v>96</v>
      </c>
      <c r="M221" s="20" t="s">
        <v>23233</v>
      </c>
      <c r="N221" s="20" t="s">
        <v>23234</v>
      </c>
      <c r="O221" s="20" t="s">
        <v>16189</v>
      </c>
      <c r="P221" s="20"/>
      <c r="Q221" s="20" t="s">
        <v>20481</v>
      </c>
      <c r="R221" s="20" t="s">
        <v>102</v>
      </c>
      <c r="S221" s="20" t="s">
        <v>14232</v>
      </c>
      <c r="T221" s="20" t="s">
        <v>22153</v>
      </c>
      <c r="U221" s="20" t="s">
        <v>22144</v>
      </c>
      <c r="V221" s="20" t="s">
        <v>14283</v>
      </c>
      <c r="W221" s="20"/>
      <c r="X221" s="20"/>
      <c r="Y221" s="20"/>
      <c r="Z221" s="20" t="s">
        <v>69</v>
      </c>
      <c r="AA221" s="20" t="s">
        <v>22154</v>
      </c>
      <c r="AB221" s="20" t="s">
        <v>14283</v>
      </c>
      <c r="AC221" s="20" t="s">
        <v>14283</v>
      </c>
      <c r="AD221" s="20" t="s">
        <v>15199</v>
      </c>
      <c r="AE221" s="20" t="s">
        <v>22155</v>
      </c>
      <c r="AF221" s="20" t="s">
        <v>23235</v>
      </c>
      <c r="AG221" s="20" t="s">
        <v>105</v>
      </c>
      <c r="AH221" s="20" t="s">
        <v>23236</v>
      </c>
      <c r="AI221" s="20" t="s">
        <v>14730</v>
      </c>
      <c r="AJ221" s="20" t="s">
        <v>14696</v>
      </c>
    </row>
    <row r="222" spans="1:36" x14ac:dyDescent="0.2">
      <c r="A222" s="20" t="s">
        <v>10961</v>
      </c>
      <c r="B222" s="20" t="s">
        <v>18004</v>
      </c>
      <c r="C222" s="20">
        <v>2023</v>
      </c>
      <c r="D222" s="20" t="s">
        <v>491</v>
      </c>
      <c r="E222" s="20" t="s">
        <v>10963</v>
      </c>
      <c r="F222" s="20" t="s">
        <v>133</v>
      </c>
      <c r="G222" s="20" t="s">
        <v>134</v>
      </c>
      <c r="H222" s="20" t="s">
        <v>126</v>
      </c>
      <c r="I222" s="20" t="s">
        <v>22149</v>
      </c>
      <c r="J222" s="20"/>
      <c r="K222" s="20" t="s">
        <v>22179</v>
      </c>
      <c r="L222" s="20" t="s">
        <v>97</v>
      </c>
      <c r="M222" s="20" t="s">
        <v>23237</v>
      </c>
      <c r="N222" s="20" t="s">
        <v>23238</v>
      </c>
      <c r="O222" s="20"/>
      <c r="P222" s="20"/>
      <c r="Q222" s="20" t="s">
        <v>14229</v>
      </c>
      <c r="R222" s="20" t="s">
        <v>101</v>
      </c>
      <c r="S222" s="20"/>
      <c r="T222" s="20"/>
      <c r="U222" s="20" t="s">
        <v>19831</v>
      </c>
      <c r="V222" s="20"/>
      <c r="W222" s="20"/>
      <c r="X222" s="20"/>
      <c r="Y222" s="20"/>
      <c r="Z222" s="20" t="s">
        <v>69</v>
      </c>
      <c r="AA222" s="20" t="s">
        <v>22168</v>
      </c>
      <c r="AB222" s="20"/>
      <c r="AC222" s="20"/>
      <c r="AD222" s="20"/>
      <c r="AE222" s="20" t="s">
        <v>22234</v>
      </c>
      <c r="AF222" s="20" t="s">
        <v>23239</v>
      </c>
      <c r="AG222" s="20" t="s">
        <v>105</v>
      </c>
      <c r="AH222" s="20" t="s">
        <v>23240</v>
      </c>
      <c r="AI222" s="20" t="s">
        <v>15216</v>
      </c>
      <c r="AJ222" s="20" t="s">
        <v>14866</v>
      </c>
    </row>
    <row r="223" spans="1:36" x14ac:dyDescent="0.2">
      <c r="A223" s="20" t="s">
        <v>10977</v>
      </c>
      <c r="B223" s="20" t="s">
        <v>17802</v>
      </c>
      <c r="C223" s="20">
        <v>2024</v>
      </c>
      <c r="D223" s="20" t="s">
        <v>1383</v>
      </c>
      <c r="E223" s="20" t="s">
        <v>10979</v>
      </c>
      <c r="F223" s="20" t="s">
        <v>116</v>
      </c>
      <c r="G223" s="20" t="s">
        <v>117</v>
      </c>
      <c r="H223" s="20" t="s">
        <v>118</v>
      </c>
      <c r="I223" s="20" t="s">
        <v>22149</v>
      </c>
      <c r="J223" s="20" t="s">
        <v>23241</v>
      </c>
      <c r="K223" s="20" t="s">
        <v>22140</v>
      </c>
      <c r="L223" s="20" t="s">
        <v>96</v>
      </c>
      <c r="M223" s="20" t="s">
        <v>23242</v>
      </c>
      <c r="N223" s="20" t="s">
        <v>23243</v>
      </c>
      <c r="O223" s="20" t="s">
        <v>23244</v>
      </c>
      <c r="P223" s="20"/>
      <c r="Q223" s="20"/>
      <c r="R223" s="20" t="s">
        <v>101</v>
      </c>
      <c r="S223" s="20"/>
      <c r="T223" s="20"/>
      <c r="U223" s="20" t="s">
        <v>22144</v>
      </c>
      <c r="V223" s="20" t="s">
        <v>14283</v>
      </c>
      <c r="W223" s="20"/>
      <c r="X223" s="20" t="s">
        <v>22191</v>
      </c>
      <c r="Y223" s="20" t="s">
        <v>14328</v>
      </c>
      <c r="Z223" s="20" t="s">
        <v>69</v>
      </c>
      <c r="AA223" s="20" t="s">
        <v>22154</v>
      </c>
      <c r="AB223" s="20" t="s">
        <v>14283</v>
      </c>
      <c r="AC223" s="20"/>
      <c r="AD223" s="20"/>
      <c r="AE223" s="20" t="s">
        <v>22155</v>
      </c>
      <c r="AF223" s="20" t="s">
        <v>23245</v>
      </c>
      <c r="AG223" s="20" t="s">
        <v>106</v>
      </c>
      <c r="AH223" s="20" t="s">
        <v>23246</v>
      </c>
      <c r="AI223" s="20" t="s">
        <v>14694</v>
      </c>
      <c r="AJ223" s="20" t="s">
        <v>14866</v>
      </c>
    </row>
    <row r="224" spans="1:36" x14ac:dyDescent="0.2">
      <c r="A224" s="20" t="s">
        <v>10990</v>
      </c>
      <c r="B224" s="20" t="s">
        <v>16661</v>
      </c>
      <c r="C224" s="20">
        <v>2023</v>
      </c>
      <c r="D224" s="20" t="s">
        <v>410</v>
      </c>
      <c r="E224" s="20" t="s">
        <v>10992</v>
      </c>
      <c r="F224" s="20" t="s">
        <v>122</v>
      </c>
      <c r="G224" s="20" t="s">
        <v>123</v>
      </c>
      <c r="H224" s="20" t="s">
        <v>121</v>
      </c>
      <c r="I224" s="20" t="s">
        <v>22149</v>
      </c>
      <c r="J224" s="20"/>
      <c r="K224" s="20" t="s">
        <v>22195</v>
      </c>
      <c r="L224" s="20" t="s">
        <v>96</v>
      </c>
      <c r="M224" s="20" t="s">
        <v>23247</v>
      </c>
      <c r="N224" s="20" t="s">
        <v>23248</v>
      </c>
      <c r="O224" s="20"/>
      <c r="P224" s="20"/>
      <c r="Q224" s="20"/>
      <c r="R224" s="20" t="s">
        <v>101</v>
      </c>
      <c r="S224" s="20"/>
      <c r="T224" s="20"/>
      <c r="U224" s="20" t="s">
        <v>19831</v>
      </c>
      <c r="V224" s="20"/>
      <c r="W224" s="20" t="s">
        <v>14788</v>
      </c>
      <c r="X224" s="20"/>
      <c r="Y224" s="20"/>
      <c r="Z224" s="20" t="s">
        <v>69</v>
      </c>
      <c r="AA224" s="20" t="s">
        <v>22198</v>
      </c>
      <c r="AB224" s="20"/>
      <c r="AC224" s="20"/>
      <c r="AD224" s="20" t="s">
        <v>16313</v>
      </c>
      <c r="AE224" s="20" t="s">
        <v>22146</v>
      </c>
      <c r="AF224" s="20" t="s">
        <v>22162</v>
      </c>
      <c r="AG224" s="20" t="s">
        <v>105</v>
      </c>
      <c r="AH224" s="20" t="s">
        <v>23249</v>
      </c>
      <c r="AI224" s="20" t="s">
        <v>110</v>
      </c>
      <c r="AJ224" s="20" t="s">
        <v>14696</v>
      </c>
    </row>
    <row r="225" spans="1:36" x14ac:dyDescent="0.2">
      <c r="A225" s="20" t="s">
        <v>11019</v>
      </c>
      <c r="B225" s="20" t="s">
        <v>17614</v>
      </c>
      <c r="C225" s="20">
        <v>2024</v>
      </c>
      <c r="D225" s="20" t="s">
        <v>3378</v>
      </c>
      <c r="E225" s="20" t="s">
        <v>11021</v>
      </c>
      <c r="F225" s="20" t="s">
        <v>23250</v>
      </c>
      <c r="G225" s="20" t="s">
        <v>23251</v>
      </c>
      <c r="H225" s="20" t="s">
        <v>118</v>
      </c>
      <c r="I225" s="20" t="s">
        <v>22158</v>
      </c>
      <c r="J225" s="20" t="s">
        <v>23252</v>
      </c>
      <c r="K225" s="20" t="s">
        <v>99</v>
      </c>
      <c r="L225" s="20" t="s">
        <v>96</v>
      </c>
      <c r="M225" s="20" t="s">
        <v>23253</v>
      </c>
      <c r="N225" s="20" t="s">
        <v>23254</v>
      </c>
      <c r="O225" s="20"/>
      <c r="P225" s="20" t="s">
        <v>21546</v>
      </c>
      <c r="Q225" s="20"/>
      <c r="R225" s="20" t="s">
        <v>101</v>
      </c>
      <c r="S225" s="20"/>
      <c r="T225" s="20"/>
      <c r="U225" s="20" t="s">
        <v>22144</v>
      </c>
      <c r="V225" s="20" t="s">
        <v>14276</v>
      </c>
      <c r="W225" s="20"/>
      <c r="X225" s="20"/>
      <c r="Y225" s="20"/>
      <c r="Z225" s="20" t="s">
        <v>69</v>
      </c>
      <c r="AA225" s="20" t="s">
        <v>110</v>
      </c>
      <c r="AB225" s="20" t="s">
        <v>14229</v>
      </c>
      <c r="AC225" s="20" t="s">
        <v>23255</v>
      </c>
      <c r="AD225" s="20" t="s">
        <v>14888</v>
      </c>
      <c r="AE225" s="20" t="s">
        <v>22146</v>
      </c>
      <c r="AF225" s="20" t="s">
        <v>23256</v>
      </c>
      <c r="AG225" s="20" t="s">
        <v>105</v>
      </c>
      <c r="AH225" s="20" t="s">
        <v>23257</v>
      </c>
      <c r="AI225" s="20" t="s">
        <v>14694</v>
      </c>
      <c r="AJ225" s="20" t="s">
        <v>14696</v>
      </c>
    </row>
    <row r="226" spans="1:36" x14ac:dyDescent="0.2">
      <c r="A226" s="20" t="s">
        <v>11112</v>
      </c>
      <c r="B226" s="20" t="s">
        <v>18243</v>
      </c>
      <c r="C226" s="20">
        <v>2024</v>
      </c>
      <c r="D226" s="20" t="s">
        <v>421</v>
      </c>
      <c r="E226" s="20" t="s">
        <v>11114</v>
      </c>
      <c r="F226" s="20" t="s">
        <v>141</v>
      </c>
      <c r="G226" s="20" t="s">
        <v>142</v>
      </c>
      <c r="H226" s="20" t="s">
        <v>126</v>
      </c>
      <c r="I226" s="20" t="s">
        <v>22139</v>
      </c>
      <c r="J226" s="20" t="s">
        <v>18246</v>
      </c>
      <c r="K226" s="20" t="s">
        <v>22172</v>
      </c>
      <c r="L226" s="20" t="s">
        <v>98</v>
      </c>
      <c r="M226" s="20" t="s">
        <v>23258</v>
      </c>
      <c r="N226" s="20" t="s">
        <v>23259</v>
      </c>
      <c r="O226" s="20" t="s">
        <v>23260</v>
      </c>
      <c r="P226" s="20" t="s">
        <v>23261</v>
      </c>
      <c r="Q226" s="20" t="s">
        <v>14283</v>
      </c>
      <c r="R226" s="20" t="s">
        <v>102</v>
      </c>
      <c r="S226" s="20" t="s">
        <v>17234</v>
      </c>
      <c r="T226" s="20" t="s">
        <v>22153</v>
      </c>
      <c r="U226" s="20" t="s">
        <v>22166</v>
      </c>
      <c r="V226" s="20"/>
      <c r="W226" s="20" t="s">
        <v>14276</v>
      </c>
      <c r="X226" s="20"/>
      <c r="Y226" s="20"/>
      <c r="Z226" s="20" t="s">
        <v>69</v>
      </c>
      <c r="AA226" s="20" t="s">
        <v>110</v>
      </c>
      <c r="AB226" s="20" t="s">
        <v>14276</v>
      </c>
      <c r="AC226" s="20" t="s">
        <v>23262</v>
      </c>
      <c r="AD226" s="20" t="s">
        <v>16313</v>
      </c>
      <c r="AE226" s="20" t="s">
        <v>22234</v>
      </c>
      <c r="AF226" s="20" t="s">
        <v>23263</v>
      </c>
      <c r="AG226" s="20" t="s">
        <v>109</v>
      </c>
      <c r="AH226" s="20" t="s">
        <v>23264</v>
      </c>
      <c r="AI226" s="20" t="s">
        <v>14694</v>
      </c>
      <c r="AJ226" s="20" t="s">
        <v>14696</v>
      </c>
    </row>
    <row r="227" spans="1:36" x14ac:dyDescent="0.2">
      <c r="A227" s="20" t="s">
        <v>11129</v>
      </c>
      <c r="B227" s="20" t="s">
        <v>18280</v>
      </c>
      <c r="C227" s="20">
        <v>2023</v>
      </c>
      <c r="D227" s="20" t="s">
        <v>421</v>
      </c>
      <c r="E227" s="20" t="s">
        <v>11131</v>
      </c>
      <c r="F227" s="20" t="s">
        <v>119</v>
      </c>
      <c r="G227" s="20" t="s">
        <v>120</v>
      </c>
      <c r="H227" s="20" t="s">
        <v>121</v>
      </c>
      <c r="I227" s="20" t="s">
        <v>22171</v>
      </c>
      <c r="J227" s="20"/>
      <c r="K227" s="20" t="s">
        <v>22150</v>
      </c>
      <c r="L227" s="20" t="s">
        <v>98</v>
      </c>
      <c r="M227" s="20" t="s">
        <v>23265</v>
      </c>
      <c r="N227" s="20" t="s">
        <v>23266</v>
      </c>
      <c r="O227" s="20" t="s">
        <v>18283</v>
      </c>
      <c r="P227" s="20" t="s">
        <v>18288</v>
      </c>
      <c r="Q227" s="20" t="s">
        <v>14229</v>
      </c>
      <c r="R227" s="20" t="s">
        <v>101</v>
      </c>
      <c r="S227" s="20"/>
      <c r="T227" s="20"/>
      <c r="U227" s="20" t="s">
        <v>22413</v>
      </c>
      <c r="V227" s="20" t="s">
        <v>14276</v>
      </c>
      <c r="W227" s="20"/>
      <c r="X227" s="20"/>
      <c r="Y227" s="20"/>
      <c r="Z227" s="20" t="s">
        <v>69</v>
      </c>
      <c r="AA227" s="20" t="s">
        <v>14772</v>
      </c>
      <c r="AB227" s="20" t="s">
        <v>18288</v>
      </c>
      <c r="AC227" s="20"/>
      <c r="AD227" s="20"/>
      <c r="AE227" s="20" t="s">
        <v>22155</v>
      </c>
      <c r="AF227" s="20" t="s">
        <v>23267</v>
      </c>
      <c r="AG227" s="20" t="s">
        <v>108</v>
      </c>
      <c r="AH227" s="20" t="s">
        <v>23268</v>
      </c>
      <c r="AI227" s="20" t="s">
        <v>14694</v>
      </c>
      <c r="AJ227" s="20" t="s">
        <v>14732</v>
      </c>
    </row>
    <row r="228" spans="1:36" x14ac:dyDescent="0.2">
      <c r="A228" s="20" t="s">
        <v>11141</v>
      </c>
      <c r="B228" s="20" t="s">
        <v>21619</v>
      </c>
      <c r="C228" s="20">
        <v>2023</v>
      </c>
      <c r="D228" s="20" t="s">
        <v>557</v>
      </c>
      <c r="E228" s="20" t="s">
        <v>11143</v>
      </c>
      <c r="F228" s="20" t="s">
        <v>135</v>
      </c>
      <c r="G228" s="20" t="s">
        <v>136</v>
      </c>
      <c r="H228" s="20" t="s">
        <v>126</v>
      </c>
      <c r="I228" s="20" t="s">
        <v>22256</v>
      </c>
      <c r="J228" s="20"/>
      <c r="K228" s="20" t="s">
        <v>22179</v>
      </c>
      <c r="L228" s="20" t="s">
        <v>97</v>
      </c>
      <c r="M228" s="20" t="s">
        <v>23269</v>
      </c>
      <c r="N228" s="20" t="s">
        <v>23270</v>
      </c>
      <c r="O228" s="20" t="s">
        <v>23271</v>
      </c>
      <c r="P228" s="20"/>
      <c r="Q228" s="20" t="s">
        <v>14232</v>
      </c>
      <c r="R228" s="20" t="s">
        <v>101</v>
      </c>
      <c r="S228" s="20"/>
      <c r="T228" s="20"/>
      <c r="U228" s="20" t="s">
        <v>22166</v>
      </c>
      <c r="V228" s="20"/>
      <c r="W228" s="20" t="s">
        <v>14283</v>
      </c>
      <c r="X228" s="20" t="s">
        <v>22087</v>
      </c>
      <c r="Y228" s="20" t="s">
        <v>14328</v>
      </c>
      <c r="Z228" s="20" t="s">
        <v>69</v>
      </c>
      <c r="AA228" s="20" t="s">
        <v>22168</v>
      </c>
      <c r="AB228" s="20"/>
      <c r="AC228" s="20" t="s">
        <v>21622</v>
      </c>
      <c r="AD228" s="20" t="s">
        <v>16313</v>
      </c>
      <c r="AE228" s="20" t="s">
        <v>22146</v>
      </c>
      <c r="AF228" s="20" t="s">
        <v>23272</v>
      </c>
      <c r="AG228" s="20" t="s">
        <v>105</v>
      </c>
      <c r="AH228" s="20" t="s">
        <v>23273</v>
      </c>
      <c r="AI228" s="20" t="s">
        <v>110</v>
      </c>
      <c r="AJ228" s="20" t="s">
        <v>14866</v>
      </c>
    </row>
    <row r="229" spans="1:36" x14ac:dyDescent="0.2">
      <c r="A229" s="20" t="s">
        <v>11174</v>
      </c>
      <c r="B229" s="20" t="s">
        <v>16208</v>
      </c>
      <c r="C229" s="20">
        <v>2024</v>
      </c>
      <c r="D229" s="20" t="s">
        <v>11176</v>
      </c>
      <c r="E229" s="20" t="s">
        <v>11177</v>
      </c>
      <c r="F229" s="20" t="s">
        <v>119</v>
      </c>
      <c r="G229" s="20" t="s">
        <v>120</v>
      </c>
      <c r="H229" s="20" t="s">
        <v>121</v>
      </c>
      <c r="I229" s="20" t="s">
        <v>22139</v>
      </c>
      <c r="J229" s="20"/>
      <c r="K229" s="20" t="s">
        <v>99</v>
      </c>
      <c r="L229" s="20" t="s">
        <v>99</v>
      </c>
      <c r="M229" s="20" t="s">
        <v>23274</v>
      </c>
      <c r="N229" s="20" t="s">
        <v>23275</v>
      </c>
      <c r="O229" s="20"/>
      <c r="P229" s="20"/>
      <c r="Q229" s="20" t="s">
        <v>14263</v>
      </c>
      <c r="R229" s="20" t="s">
        <v>103</v>
      </c>
      <c r="S229" s="20" t="s">
        <v>14232</v>
      </c>
      <c r="T229" s="20"/>
      <c r="U229" s="20" t="s">
        <v>22144</v>
      </c>
      <c r="V229" s="20" t="s">
        <v>14276</v>
      </c>
      <c r="W229" s="20" t="s">
        <v>14328</v>
      </c>
      <c r="X229" s="20"/>
      <c r="Y229" s="20"/>
      <c r="Z229" s="20" t="s">
        <v>69</v>
      </c>
      <c r="AA229" s="20" t="s">
        <v>22154</v>
      </c>
      <c r="AB229" s="20" t="s">
        <v>14276</v>
      </c>
      <c r="AC229" s="20" t="s">
        <v>14421</v>
      </c>
      <c r="AD229" s="20" t="s">
        <v>15199</v>
      </c>
      <c r="AE229" s="20" t="s">
        <v>22155</v>
      </c>
      <c r="AF229" s="20" t="s">
        <v>22162</v>
      </c>
      <c r="AG229" s="20" t="s">
        <v>105</v>
      </c>
      <c r="AH229" s="20" t="s">
        <v>23276</v>
      </c>
      <c r="AI229" s="20" t="s">
        <v>14897</v>
      </c>
      <c r="AJ229" s="20" t="s">
        <v>14732</v>
      </c>
    </row>
    <row r="230" spans="1:36" x14ac:dyDescent="0.2">
      <c r="A230" s="20" t="s">
        <v>11324</v>
      </c>
      <c r="B230" s="20" t="s">
        <v>16275</v>
      </c>
      <c r="C230" s="20">
        <v>2024</v>
      </c>
      <c r="D230" s="20" t="s">
        <v>421</v>
      </c>
      <c r="E230" s="20" t="s">
        <v>11326</v>
      </c>
      <c r="F230" s="20" t="s">
        <v>124</v>
      </c>
      <c r="G230" s="20" t="s">
        <v>125</v>
      </c>
      <c r="H230" s="20" t="s">
        <v>126</v>
      </c>
      <c r="I230" s="20" t="s">
        <v>22149</v>
      </c>
      <c r="J230" s="20" t="s">
        <v>16278</v>
      </c>
      <c r="K230" s="20" t="s">
        <v>22140</v>
      </c>
      <c r="L230" s="20" t="s">
        <v>98</v>
      </c>
      <c r="M230" s="20" t="s">
        <v>23277</v>
      </c>
      <c r="N230" s="20" t="s">
        <v>23278</v>
      </c>
      <c r="O230" s="20" t="s">
        <v>23279</v>
      </c>
      <c r="P230" s="20" t="s">
        <v>23280</v>
      </c>
      <c r="Q230" s="20" t="s">
        <v>14238</v>
      </c>
      <c r="R230" s="20" t="s">
        <v>102</v>
      </c>
      <c r="S230" s="20" t="s">
        <v>14283</v>
      </c>
      <c r="T230" s="20" t="s">
        <v>22153</v>
      </c>
      <c r="U230" s="20" t="s">
        <v>22166</v>
      </c>
      <c r="V230" s="20"/>
      <c r="W230" s="20"/>
      <c r="X230" s="20" t="s">
        <v>22191</v>
      </c>
      <c r="Y230" s="20" t="s">
        <v>14276</v>
      </c>
      <c r="Z230" s="20"/>
      <c r="AA230" s="20" t="s">
        <v>14772</v>
      </c>
      <c r="AB230" s="20" t="s">
        <v>14232</v>
      </c>
      <c r="AC230" s="20"/>
      <c r="AD230" s="20" t="s">
        <v>22233</v>
      </c>
      <c r="AE230" s="20" t="s">
        <v>22234</v>
      </c>
      <c r="AF230" s="20" t="s">
        <v>23281</v>
      </c>
      <c r="AG230" s="20" t="s">
        <v>105</v>
      </c>
      <c r="AH230" s="20" t="s">
        <v>23282</v>
      </c>
      <c r="AI230" s="20" t="s">
        <v>14757</v>
      </c>
      <c r="AJ230" s="20" t="s">
        <v>14732</v>
      </c>
    </row>
    <row r="231" spans="1:36" x14ac:dyDescent="0.2">
      <c r="A231" s="20" t="s">
        <v>11449</v>
      </c>
      <c r="B231" s="20" t="s">
        <v>21639</v>
      </c>
      <c r="C231" s="20">
        <v>2024</v>
      </c>
      <c r="D231" s="20" t="s">
        <v>2569</v>
      </c>
      <c r="E231" s="20" t="s">
        <v>11451</v>
      </c>
      <c r="F231" s="20" t="s">
        <v>119</v>
      </c>
      <c r="G231" s="20" t="s">
        <v>120</v>
      </c>
      <c r="H231" s="20" t="s">
        <v>121</v>
      </c>
      <c r="I231" s="20" t="s">
        <v>22149</v>
      </c>
      <c r="J231" s="20" t="s">
        <v>23283</v>
      </c>
      <c r="K231" s="20" t="s">
        <v>22159</v>
      </c>
      <c r="L231" s="20" t="s">
        <v>96</v>
      </c>
      <c r="M231" s="20" t="s">
        <v>23284</v>
      </c>
      <c r="N231" s="20" t="s">
        <v>23285</v>
      </c>
      <c r="O231" s="20"/>
      <c r="P231" s="20" t="s">
        <v>16813</v>
      </c>
      <c r="Q231" s="20" t="s">
        <v>14238</v>
      </c>
      <c r="R231" s="20" t="s">
        <v>101</v>
      </c>
      <c r="S231" s="20"/>
      <c r="T231" s="20"/>
      <c r="U231" s="20" t="s">
        <v>22144</v>
      </c>
      <c r="V231" s="20"/>
      <c r="W231" s="20"/>
      <c r="X231" s="20"/>
      <c r="Y231" s="20"/>
      <c r="Z231" s="20"/>
      <c r="AA231" s="20" t="s">
        <v>14772</v>
      </c>
      <c r="AB231" s="20" t="s">
        <v>16813</v>
      </c>
      <c r="AC231" s="20"/>
      <c r="AD231" s="20"/>
      <c r="AE231" s="20" t="s">
        <v>22155</v>
      </c>
      <c r="AF231" s="20" t="s">
        <v>23286</v>
      </c>
      <c r="AG231" s="20" t="s">
        <v>105</v>
      </c>
      <c r="AH231" s="20" t="s">
        <v>23287</v>
      </c>
      <c r="AI231" s="20" t="s">
        <v>15216</v>
      </c>
      <c r="AJ231" s="20" t="s">
        <v>14696</v>
      </c>
    </row>
    <row r="232" spans="1:36" x14ac:dyDescent="0.2">
      <c r="A232" s="20" t="s">
        <v>11640</v>
      </c>
      <c r="B232" s="20" t="s">
        <v>16303</v>
      </c>
      <c r="C232" s="20">
        <v>2023</v>
      </c>
      <c r="D232" s="20" t="s">
        <v>11642</v>
      </c>
      <c r="E232" s="20" t="s">
        <v>11643</v>
      </c>
      <c r="F232" s="20" t="s">
        <v>119</v>
      </c>
      <c r="G232" s="20" t="s">
        <v>120</v>
      </c>
      <c r="H232" s="20" t="s">
        <v>121</v>
      </c>
      <c r="I232" s="20" t="s">
        <v>22171</v>
      </c>
      <c r="J232" s="20" t="s">
        <v>23288</v>
      </c>
      <c r="K232" s="20" t="s">
        <v>22150</v>
      </c>
      <c r="L232" s="20" t="s">
        <v>96</v>
      </c>
      <c r="M232" s="20" t="s">
        <v>23289</v>
      </c>
      <c r="N232" s="20" t="s">
        <v>23290</v>
      </c>
      <c r="O232" s="20" t="s">
        <v>16306</v>
      </c>
      <c r="P232" s="20"/>
      <c r="Q232" s="20"/>
      <c r="R232" s="20" t="s">
        <v>101</v>
      </c>
      <c r="S232" s="20"/>
      <c r="T232" s="20"/>
      <c r="U232" s="20" t="s">
        <v>22166</v>
      </c>
      <c r="V232" s="20"/>
      <c r="W232" s="20" t="s">
        <v>14868</v>
      </c>
      <c r="X232" s="20" t="s">
        <v>22087</v>
      </c>
      <c r="Y232" s="20" t="s">
        <v>14410</v>
      </c>
      <c r="Z232" s="20" t="s">
        <v>69</v>
      </c>
      <c r="AA232" s="20" t="s">
        <v>14772</v>
      </c>
      <c r="AB232" s="20" t="s">
        <v>14232</v>
      </c>
      <c r="AC232" s="20"/>
      <c r="AD232" s="20"/>
      <c r="AE232" s="20" t="s">
        <v>22234</v>
      </c>
      <c r="AF232" s="20" t="s">
        <v>23291</v>
      </c>
      <c r="AG232" s="20" t="s">
        <v>105</v>
      </c>
      <c r="AH232" s="20" t="s">
        <v>23292</v>
      </c>
      <c r="AI232" s="20" t="s">
        <v>14804</v>
      </c>
      <c r="AJ232" s="20" t="s">
        <v>14732</v>
      </c>
    </row>
    <row r="233" spans="1:36" x14ac:dyDescent="0.2">
      <c r="A233" s="20" t="s">
        <v>11755</v>
      </c>
      <c r="B233" s="20" t="s">
        <v>18304</v>
      </c>
      <c r="C233" s="20">
        <v>2024</v>
      </c>
      <c r="D233" s="20" t="s">
        <v>421</v>
      </c>
      <c r="E233" s="20" t="s">
        <v>11757</v>
      </c>
      <c r="F233" s="20" t="s">
        <v>119</v>
      </c>
      <c r="G233" s="20" t="s">
        <v>120</v>
      </c>
      <c r="H233" s="20" t="s">
        <v>121</v>
      </c>
      <c r="I233" s="20" t="s">
        <v>22256</v>
      </c>
      <c r="J233" s="20"/>
      <c r="K233" s="20" t="s">
        <v>22140</v>
      </c>
      <c r="L233" s="20" t="s">
        <v>97</v>
      </c>
      <c r="M233" s="20" t="s">
        <v>23293</v>
      </c>
      <c r="N233" s="20" t="s">
        <v>23294</v>
      </c>
      <c r="O233" s="20"/>
      <c r="P233" s="20"/>
      <c r="Q233" s="20" t="s">
        <v>14238</v>
      </c>
      <c r="R233" s="20" t="s">
        <v>102</v>
      </c>
      <c r="S233" s="20" t="s">
        <v>14223</v>
      </c>
      <c r="T233" s="20" t="s">
        <v>22153</v>
      </c>
      <c r="U233" s="20" t="s">
        <v>22166</v>
      </c>
      <c r="V233" s="20"/>
      <c r="W233" s="20" t="s">
        <v>14283</v>
      </c>
      <c r="X233" s="20"/>
      <c r="Y233" s="20"/>
      <c r="Z233" s="20" t="s">
        <v>69</v>
      </c>
      <c r="AA233" s="20" t="s">
        <v>14772</v>
      </c>
      <c r="AB233" s="20"/>
      <c r="AC233" s="20"/>
      <c r="AD233" s="20"/>
      <c r="AE233" s="20" t="s">
        <v>22234</v>
      </c>
      <c r="AF233" s="20" t="s">
        <v>23295</v>
      </c>
      <c r="AG233" s="20" t="s">
        <v>108</v>
      </c>
      <c r="AH233" s="20" t="s">
        <v>23296</v>
      </c>
      <c r="AI233" s="20" t="s">
        <v>14694</v>
      </c>
      <c r="AJ233" s="20" t="s">
        <v>14732</v>
      </c>
    </row>
    <row r="234" spans="1:36" x14ac:dyDescent="0.2">
      <c r="A234" s="20" t="s">
        <v>11812</v>
      </c>
      <c r="B234" s="20" t="s">
        <v>21648</v>
      </c>
      <c r="C234" s="20">
        <v>2024</v>
      </c>
      <c r="D234" s="20" t="s">
        <v>2039</v>
      </c>
      <c r="E234" s="20" t="s">
        <v>11814</v>
      </c>
      <c r="F234" s="20" t="s">
        <v>119</v>
      </c>
      <c r="G234" s="20" t="s">
        <v>120</v>
      </c>
      <c r="H234" s="20" t="s">
        <v>121</v>
      </c>
      <c r="I234" s="20" t="s">
        <v>22139</v>
      </c>
      <c r="J234" s="20"/>
      <c r="K234" s="20" t="s">
        <v>22159</v>
      </c>
      <c r="L234" s="20" t="s">
        <v>96</v>
      </c>
      <c r="M234" s="20" t="s">
        <v>23297</v>
      </c>
      <c r="N234" s="20" t="s">
        <v>23298</v>
      </c>
      <c r="O234" s="20" t="s">
        <v>23299</v>
      </c>
      <c r="P234" s="20" t="s">
        <v>23300</v>
      </c>
      <c r="Q234" s="20" t="s">
        <v>16582</v>
      </c>
      <c r="R234" s="20" t="s">
        <v>101</v>
      </c>
      <c r="S234" s="20"/>
      <c r="T234" s="20"/>
      <c r="U234" s="20" t="s">
        <v>22144</v>
      </c>
      <c r="V234" s="20" t="s">
        <v>14276</v>
      </c>
      <c r="W234" s="20"/>
      <c r="X234" s="20"/>
      <c r="Y234" s="20"/>
      <c r="Z234" s="20" t="s">
        <v>69</v>
      </c>
      <c r="AA234" s="20" t="s">
        <v>14772</v>
      </c>
      <c r="AB234" s="20" t="s">
        <v>14276</v>
      </c>
      <c r="AC234" s="20"/>
      <c r="AD234" s="20"/>
      <c r="AE234" s="20" t="s">
        <v>22155</v>
      </c>
      <c r="AF234" s="20" t="s">
        <v>22162</v>
      </c>
      <c r="AG234" s="20" t="s">
        <v>105</v>
      </c>
      <c r="AH234" s="20" t="s">
        <v>23301</v>
      </c>
      <c r="AI234" s="20" t="s">
        <v>15216</v>
      </c>
      <c r="AJ234" s="20" t="s">
        <v>14696</v>
      </c>
    </row>
    <row r="235" spans="1:36" x14ac:dyDescent="0.2">
      <c r="A235" s="20" t="s">
        <v>11833</v>
      </c>
      <c r="B235" s="20" t="s">
        <v>21693</v>
      </c>
      <c r="C235" s="20">
        <v>2023</v>
      </c>
      <c r="D235" s="20" t="s">
        <v>1037</v>
      </c>
      <c r="E235" s="20" t="s">
        <v>11835</v>
      </c>
      <c r="F235" s="20" t="s">
        <v>130</v>
      </c>
      <c r="G235" s="20" t="s">
        <v>131</v>
      </c>
      <c r="H235" s="20" t="s">
        <v>132</v>
      </c>
      <c r="I235" s="20" t="s">
        <v>22139</v>
      </c>
      <c r="J235" s="20" t="s">
        <v>21697</v>
      </c>
      <c r="K235" s="20" t="s">
        <v>22172</v>
      </c>
      <c r="L235" s="20" t="s">
        <v>96</v>
      </c>
      <c r="M235" s="20" t="s">
        <v>23302</v>
      </c>
      <c r="N235" s="20" t="s">
        <v>23303</v>
      </c>
      <c r="O235" s="20" t="s">
        <v>21696</v>
      </c>
      <c r="P235" s="20"/>
      <c r="Q235" s="20" t="s">
        <v>14572</v>
      </c>
      <c r="R235" s="20" t="s">
        <v>101</v>
      </c>
      <c r="S235" s="20"/>
      <c r="T235" s="20"/>
      <c r="U235" s="20" t="s">
        <v>22166</v>
      </c>
      <c r="V235" s="20"/>
      <c r="W235" s="20"/>
      <c r="X235" s="20" t="s">
        <v>22191</v>
      </c>
      <c r="Y235" s="20" t="s">
        <v>14328</v>
      </c>
      <c r="Z235" s="20" t="s">
        <v>68</v>
      </c>
      <c r="AA235" s="20" t="s">
        <v>22198</v>
      </c>
      <c r="AB235" s="20" t="s">
        <v>14276</v>
      </c>
      <c r="AC235" s="20" t="s">
        <v>15235</v>
      </c>
      <c r="AD235" s="20" t="s">
        <v>14888</v>
      </c>
      <c r="AE235" s="20" t="s">
        <v>22146</v>
      </c>
      <c r="AF235" s="20" t="s">
        <v>23304</v>
      </c>
      <c r="AG235" s="20" t="s">
        <v>110</v>
      </c>
      <c r="AH235" s="20" t="s">
        <v>23305</v>
      </c>
      <c r="AI235" s="20" t="s">
        <v>14694</v>
      </c>
      <c r="AJ235" s="20" t="s">
        <v>14696</v>
      </c>
    </row>
    <row r="236" spans="1:36" x14ac:dyDescent="0.2">
      <c r="A236" s="20" t="s">
        <v>11862</v>
      </c>
      <c r="B236" s="20" t="s">
        <v>18322</v>
      </c>
      <c r="C236" s="20">
        <v>2024</v>
      </c>
      <c r="D236" s="20" t="s">
        <v>421</v>
      </c>
      <c r="E236" s="20" t="s">
        <v>11864</v>
      </c>
      <c r="F236" s="20" t="s">
        <v>23306</v>
      </c>
      <c r="G236" s="20" t="s">
        <v>23307</v>
      </c>
      <c r="H236" s="20" t="s">
        <v>121</v>
      </c>
      <c r="I236" s="20" t="s">
        <v>22158</v>
      </c>
      <c r="J236" s="20"/>
      <c r="K236" s="20" t="s">
        <v>22172</v>
      </c>
      <c r="L236" s="20" t="s">
        <v>96</v>
      </c>
      <c r="M236" s="20" t="s">
        <v>23308</v>
      </c>
      <c r="N236" s="20" t="s">
        <v>23309</v>
      </c>
      <c r="O236" s="20"/>
      <c r="P236" s="20" t="s">
        <v>22631</v>
      </c>
      <c r="Q236" s="20" t="s">
        <v>14229</v>
      </c>
      <c r="R236" s="20" t="s">
        <v>101</v>
      </c>
      <c r="S236" s="20"/>
      <c r="T236" s="20"/>
      <c r="U236" s="20" t="s">
        <v>22144</v>
      </c>
      <c r="V236" s="20" t="s">
        <v>14283</v>
      </c>
      <c r="W236" s="20"/>
      <c r="X236" s="20" t="s">
        <v>22191</v>
      </c>
      <c r="Y236" s="20" t="s">
        <v>14328</v>
      </c>
      <c r="Z236" s="20" t="s">
        <v>69</v>
      </c>
      <c r="AA236" s="20" t="s">
        <v>14772</v>
      </c>
      <c r="AB236" s="20"/>
      <c r="AC236" s="20"/>
      <c r="AD236" s="20"/>
      <c r="AE236" s="20" t="s">
        <v>22234</v>
      </c>
      <c r="AF236" s="20" t="s">
        <v>23310</v>
      </c>
      <c r="AG236" s="20" t="s">
        <v>105</v>
      </c>
      <c r="AH236" s="20" t="s">
        <v>23311</v>
      </c>
      <c r="AI236" s="20" t="s">
        <v>14694</v>
      </c>
      <c r="AJ236" s="20" t="s">
        <v>14696</v>
      </c>
    </row>
    <row r="237" spans="1:36" x14ac:dyDescent="0.2">
      <c r="A237" s="20" t="s">
        <v>11969</v>
      </c>
      <c r="B237" s="20" t="s">
        <v>21726</v>
      </c>
      <c r="C237" s="20">
        <v>2022</v>
      </c>
      <c r="D237" s="20" t="s">
        <v>1008</v>
      </c>
      <c r="E237" s="20" t="s">
        <v>11971</v>
      </c>
      <c r="F237" s="20" t="s">
        <v>172</v>
      </c>
      <c r="G237" s="20" t="s">
        <v>173</v>
      </c>
      <c r="H237" s="20" t="s">
        <v>132</v>
      </c>
      <c r="I237" s="20" t="s">
        <v>22171</v>
      </c>
      <c r="J237" s="20" t="s">
        <v>23312</v>
      </c>
      <c r="K237" s="20" t="s">
        <v>22150</v>
      </c>
      <c r="L237" s="20" t="s">
        <v>96</v>
      </c>
      <c r="M237" s="20" t="s">
        <v>23313</v>
      </c>
      <c r="N237" s="20" t="s">
        <v>23314</v>
      </c>
      <c r="O237" s="20"/>
      <c r="P237" s="20" t="s">
        <v>14244</v>
      </c>
      <c r="Q237" s="20"/>
      <c r="R237" s="20" t="s">
        <v>101</v>
      </c>
      <c r="S237" s="20"/>
      <c r="T237" s="20"/>
      <c r="U237" s="20" t="s">
        <v>19831</v>
      </c>
      <c r="V237" s="20"/>
      <c r="W237" s="20"/>
      <c r="X237" s="20"/>
      <c r="Y237" s="20"/>
      <c r="Z237" s="20" t="s">
        <v>69</v>
      </c>
      <c r="AA237" s="20" t="s">
        <v>14772</v>
      </c>
      <c r="AB237" s="20" t="s">
        <v>14244</v>
      </c>
      <c r="AC237" s="20"/>
      <c r="AD237" s="20"/>
      <c r="AE237" s="20" t="s">
        <v>22155</v>
      </c>
      <c r="AF237" s="20" t="s">
        <v>22162</v>
      </c>
      <c r="AG237" s="20" t="s">
        <v>105</v>
      </c>
      <c r="AH237" s="20" t="s">
        <v>23315</v>
      </c>
      <c r="AI237" s="20" t="s">
        <v>14804</v>
      </c>
      <c r="AJ237" s="20" t="s">
        <v>14866</v>
      </c>
    </row>
    <row r="238" spans="1:36" x14ac:dyDescent="0.2">
      <c r="A238" s="20" t="s">
        <v>12026</v>
      </c>
      <c r="B238" s="20" t="s">
        <v>21744</v>
      </c>
      <c r="C238" s="20">
        <v>2019</v>
      </c>
      <c r="D238" s="20" t="s">
        <v>466</v>
      </c>
      <c r="E238" s="20" t="s">
        <v>12028</v>
      </c>
      <c r="F238" s="20" t="s">
        <v>130</v>
      </c>
      <c r="G238" s="20" t="s">
        <v>131</v>
      </c>
      <c r="H238" s="20" t="s">
        <v>132</v>
      </c>
      <c r="I238" s="20" t="s">
        <v>22149</v>
      </c>
      <c r="J238" s="20"/>
      <c r="K238" s="20" t="s">
        <v>22140</v>
      </c>
      <c r="L238" s="20" t="s">
        <v>98</v>
      </c>
      <c r="M238" s="20" t="s">
        <v>23316</v>
      </c>
      <c r="N238" s="20" t="s">
        <v>23317</v>
      </c>
      <c r="O238" s="20" t="s">
        <v>21760</v>
      </c>
      <c r="P238" s="20" t="s">
        <v>23318</v>
      </c>
      <c r="Q238" s="20" t="s">
        <v>14223</v>
      </c>
      <c r="R238" s="20" t="s">
        <v>101</v>
      </c>
      <c r="S238" s="20"/>
      <c r="T238" s="20"/>
      <c r="U238" s="20" t="s">
        <v>22166</v>
      </c>
      <c r="V238" s="20" t="s">
        <v>14283</v>
      </c>
      <c r="W238" s="20"/>
      <c r="X238" s="20" t="s">
        <v>22087</v>
      </c>
      <c r="Y238" s="20" t="s">
        <v>14328</v>
      </c>
      <c r="Z238" s="20" t="s">
        <v>69</v>
      </c>
      <c r="AA238" s="20" t="s">
        <v>22154</v>
      </c>
      <c r="AB238" s="20" t="s">
        <v>14283</v>
      </c>
      <c r="AC238" s="20" t="s">
        <v>23318</v>
      </c>
      <c r="AD238" s="20" t="s">
        <v>15199</v>
      </c>
      <c r="AE238" s="20" t="s">
        <v>22155</v>
      </c>
      <c r="AF238" s="20" t="s">
        <v>23319</v>
      </c>
      <c r="AG238" s="20" t="s">
        <v>106</v>
      </c>
      <c r="AH238" s="20" t="s">
        <v>23320</v>
      </c>
      <c r="AI238" s="20" t="s">
        <v>14897</v>
      </c>
      <c r="AJ238" s="20" t="s">
        <v>14732</v>
      </c>
    </row>
    <row r="239" spans="1:36" x14ac:dyDescent="0.2">
      <c r="A239" s="20" t="s">
        <v>12068</v>
      </c>
      <c r="B239" s="20" t="s">
        <v>21808</v>
      </c>
      <c r="C239" s="20">
        <v>2022</v>
      </c>
      <c r="D239" s="20" t="s">
        <v>914</v>
      </c>
      <c r="E239" s="20" t="s">
        <v>12070</v>
      </c>
      <c r="F239" s="20" t="s">
        <v>184</v>
      </c>
      <c r="G239" s="20" t="s">
        <v>185</v>
      </c>
      <c r="H239" s="20" t="s">
        <v>153</v>
      </c>
      <c r="I239" s="20" t="s">
        <v>22149</v>
      </c>
      <c r="J239" s="20" t="s">
        <v>21812</v>
      </c>
      <c r="K239" s="20" t="s">
        <v>22150</v>
      </c>
      <c r="L239" s="20" t="s">
        <v>96</v>
      </c>
      <c r="M239" s="20" t="s">
        <v>23321</v>
      </c>
      <c r="N239" s="20" t="s">
        <v>23322</v>
      </c>
      <c r="O239" s="20" t="s">
        <v>21811</v>
      </c>
      <c r="P239" s="20" t="s">
        <v>14229</v>
      </c>
      <c r="Q239" s="20"/>
      <c r="R239" s="20" t="s">
        <v>101</v>
      </c>
      <c r="S239" s="20"/>
      <c r="T239" s="20"/>
      <c r="U239" s="20" t="s">
        <v>14715</v>
      </c>
      <c r="V239" s="20"/>
      <c r="W239" s="20"/>
      <c r="X239" s="20"/>
      <c r="Y239" s="20"/>
      <c r="Z239" s="20" t="s">
        <v>69</v>
      </c>
      <c r="AA239" s="20" t="s">
        <v>14772</v>
      </c>
      <c r="AB239" s="20" t="s">
        <v>14229</v>
      </c>
      <c r="AC239" s="20"/>
      <c r="AD239" s="20" t="s">
        <v>22233</v>
      </c>
      <c r="AE239" s="20" t="s">
        <v>22234</v>
      </c>
      <c r="AF239" s="20" t="s">
        <v>23323</v>
      </c>
      <c r="AG239" s="20" t="s">
        <v>105</v>
      </c>
      <c r="AH239" s="20" t="s">
        <v>23324</v>
      </c>
      <c r="AI239" s="20" t="s">
        <v>14804</v>
      </c>
      <c r="AJ239" s="20" t="s">
        <v>14696</v>
      </c>
    </row>
    <row r="240" spans="1:36" x14ac:dyDescent="0.2">
      <c r="A240" s="20" t="s">
        <v>12125</v>
      </c>
      <c r="B240" s="20" t="s">
        <v>18338</v>
      </c>
      <c r="C240" s="20">
        <v>2022</v>
      </c>
      <c r="D240" s="20" t="s">
        <v>421</v>
      </c>
      <c r="E240" s="20" t="s">
        <v>12127</v>
      </c>
      <c r="F240" s="20" t="s">
        <v>119</v>
      </c>
      <c r="G240" s="20" t="s">
        <v>120</v>
      </c>
      <c r="H240" s="20" t="s">
        <v>121</v>
      </c>
      <c r="I240" s="20" t="s">
        <v>22256</v>
      </c>
      <c r="J240" s="20"/>
      <c r="K240" s="20" t="s">
        <v>22172</v>
      </c>
      <c r="L240" s="20" t="s">
        <v>98</v>
      </c>
      <c r="M240" s="20" t="s">
        <v>23325</v>
      </c>
      <c r="N240" s="20" t="s">
        <v>23326</v>
      </c>
      <c r="O240" s="20"/>
      <c r="P240" s="20" t="s">
        <v>14232</v>
      </c>
      <c r="Q240" s="20" t="s">
        <v>14283</v>
      </c>
      <c r="R240" s="20" t="s">
        <v>102</v>
      </c>
      <c r="S240" s="20" t="s">
        <v>14283</v>
      </c>
      <c r="T240" s="20" t="s">
        <v>22153</v>
      </c>
      <c r="U240" s="20" t="s">
        <v>22144</v>
      </c>
      <c r="V240" s="20" t="s">
        <v>14276</v>
      </c>
      <c r="W240" s="20"/>
      <c r="X240" s="20" t="s">
        <v>22240</v>
      </c>
      <c r="Y240" s="20" t="s">
        <v>14449</v>
      </c>
      <c r="Z240" s="20" t="s">
        <v>69</v>
      </c>
      <c r="AA240" s="20" t="s">
        <v>110</v>
      </c>
      <c r="AB240" s="20"/>
      <c r="AC240" s="20"/>
      <c r="AD240" s="20" t="s">
        <v>16313</v>
      </c>
      <c r="AE240" s="20" t="s">
        <v>22155</v>
      </c>
      <c r="AF240" s="20" t="s">
        <v>22162</v>
      </c>
      <c r="AG240" s="20" t="s">
        <v>108</v>
      </c>
      <c r="AH240" s="20" t="s">
        <v>23327</v>
      </c>
      <c r="AI240" s="20" t="s">
        <v>14757</v>
      </c>
      <c r="AJ240" s="20" t="s">
        <v>14696</v>
      </c>
    </row>
    <row r="241" spans="1:36" x14ac:dyDescent="0.2">
      <c r="A241" s="20" t="s">
        <v>12196</v>
      </c>
      <c r="B241" s="20" t="s">
        <v>17439</v>
      </c>
      <c r="C241" s="20">
        <v>2020</v>
      </c>
      <c r="D241" s="20" t="s">
        <v>491</v>
      </c>
      <c r="E241" s="20" t="s">
        <v>12198</v>
      </c>
      <c r="F241" s="20" t="s">
        <v>122</v>
      </c>
      <c r="G241" s="20" t="s">
        <v>123</v>
      </c>
      <c r="H241" s="20" t="s">
        <v>121</v>
      </c>
      <c r="I241" s="20" t="s">
        <v>22256</v>
      </c>
      <c r="J241" s="20"/>
      <c r="K241" s="20" t="s">
        <v>22159</v>
      </c>
      <c r="L241" s="20" t="s">
        <v>96</v>
      </c>
      <c r="M241" s="20" t="s">
        <v>23328</v>
      </c>
      <c r="N241" s="20" t="s">
        <v>23329</v>
      </c>
      <c r="O241" s="20"/>
      <c r="P241" s="20" t="s">
        <v>14249</v>
      </c>
      <c r="Q241" s="20" t="s">
        <v>17181</v>
      </c>
      <c r="R241" s="20" t="s">
        <v>101</v>
      </c>
      <c r="S241" s="20"/>
      <c r="T241" s="20"/>
      <c r="U241" s="20" t="s">
        <v>22144</v>
      </c>
      <c r="V241" s="20" t="s">
        <v>14276</v>
      </c>
      <c r="W241" s="20"/>
      <c r="X241" s="20"/>
      <c r="Y241" s="20"/>
      <c r="Z241" s="20" t="s">
        <v>69</v>
      </c>
      <c r="AA241" s="20" t="s">
        <v>14772</v>
      </c>
      <c r="AB241" s="20" t="s">
        <v>14276</v>
      </c>
      <c r="AC241" s="20"/>
      <c r="AD241" s="20"/>
      <c r="AE241" s="20" t="s">
        <v>22155</v>
      </c>
      <c r="AF241" s="20" t="s">
        <v>23330</v>
      </c>
      <c r="AG241" s="20" t="s">
        <v>105</v>
      </c>
      <c r="AH241" s="20" t="s">
        <v>23331</v>
      </c>
      <c r="AI241" s="20" t="s">
        <v>15216</v>
      </c>
      <c r="AJ241" s="20" t="s">
        <v>14696</v>
      </c>
    </row>
    <row r="242" spans="1:36" x14ac:dyDescent="0.2">
      <c r="A242" s="20" t="s">
        <v>12248</v>
      </c>
      <c r="B242" s="20" t="s">
        <v>18353</v>
      </c>
      <c r="C242" s="20">
        <v>2020</v>
      </c>
      <c r="D242" s="20" t="s">
        <v>421</v>
      </c>
      <c r="E242" s="20" t="s">
        <v>18354</v>
      </c>
      <c r="F242" s="20" t="s">
        <v>139</v>
      </c>
      <c r="G242" s="20" t="s">
        <v>140</v>
      </c>
      <c r="H242" s="20" t="s">
        <v>132</v>
      </c>
      <c r="I242" s="20" t="s">
        <v>22139</v>
      </c>
      <c r="J242" s="20" t="s">
        <v>18357</v>
      </c>
      <c r="K242" s="20" t="s">
        <v>22140</v>
      </c>
      <c r="L242" s="20" t="s">
        <v>96</v>
      </c>
      <c r="M242" s="20" t="s">
        <v>23332</v>
      </c>
      <c r="N242" s="20" t="s">
        <v>23333</v>
      </c>
      <c r="O242" s="20" t="s">
        <v>17782</v>
      </c>
      <c r="P242" s="20" t="s">
        <v>14283</v>
      </c>
      <c r="Q242" s="20" t="s">
        <v>14240</v>
      </c>
      <c r="R242" s="20" t="s">
        <v>101</v>
      </c>
      <c r="S242" s="20"/>
      <c r="T242" s="20"/>
      <c r="U242" s="20" t="s">
        <v>22144</v>
      </c>
      <c r="V242" s="20" t="s">
        <v>14276</v>
      </c>
      <c r="W242" s="20"/>
      <c r="X242" s="20"/>
      <c r="Y242" s="20"/>
      <c r="Z242" s="20" t="s">
        <v>69</v>
      </c>
      <c r="AA242" s="20" t="s">
        <v>22168</v>
      </c>
      <c r="AB242" s="20" t="s">
        <v>14283</v>
      </c>
      <c r="AC242" s="20"/>
      <c r="AD242" s="20"/>
      <c r="AE242" s="20" t="s">
        <v>22155</v>
      </c>
      <c r="AF242" s="20" t="s">
        <v>23334</v>
      </c>
      <c r="AG242" s="20" t="s">
        <v>105</v>
      </c>
      <c r="AH242" s="20" t="s">
        <v>23335</v>
      </c>
      <c r="AI242" s="20" t="s">
        <v>14694</v>
      </c>
      <c r="AJ242" s="20" t="s">
        <v>14732</v>
      </c>
    </row>
    <row r="243" spans="1:36" x14ac:dyDescent="0.2">
      <c r="A243" s="20" t="s">
        <v>12583</v>
      </c>
      <c r="B243" s="20" t="s">
        <v>21865</v>
      </c>
      <c r="C243" s="20">
        <v>2021</v>
      </c>
      <c r="D243" s="20" t="s">
        <v>21866</v>
      </c>
      <c r="E243" s="20" t="s">
        <v>12586</v>
      </c>
      <c r="F243" s="20" t="s">
        <v>206</v>
      </c>
      <c r="G243" s="20" t="s">
        <v>207</v>
      </c>
      <c r="H243" s="20" t="s">
        <v>118</v>
      </c>
      <c r="I243" s="20" t="s">
        <v>22149</v>
      </c>
      <c r="J243" s="20"/>
      <c r="K243" s="20" t="s">
        <v>22159</v>
      </c>
      <c r="L243" s="20" t="s">
        <v>96</v>
      </c>
      <c r="M243" s="20" t="s">
        <v>23336</v>
      </c>
      <c r="N243" s="20" t="s">
        <v>23337</v>
      </c>
      <c r="O243" s="20"/>
      <c r="P243" s="20" t="s">
        <v>14271</v>
      </c>
      <c r="Q243" s="20" t="s">
        <v>14271</v>
      </c>
      <c r="R243" s="20" t="s">
        <v>101</v>
      </c>
      <c r="S243" s="20"/>
      <c r="T243" s="20"/>
      <c r="U243" s="20" t="s">
        <v>22166</v>
      </c>
      <c r="V243" s="20"/>
      <c r="W243" s="20"/>
      <c r="X243" s="20" t="s">
        <v>22762</v>
      </c>
      <c r="Y243" s="20" t="s">
        <v>14449</v>
      </c>
      <c r="Z243" s="20"/>
      <c r="AA243" s="20" t="s">
        <v>14772</v>
      </c>
      <c r="AB243" s="20" t="s">
        <v>14271</v>
      </c>
      <c r="AC243" s="20"/>
      <c r="AD243" s="20"/>
      <c r="AE243" s="20" t="s">
        <v>22155</v>
      </c>
      <c r="AF243" s="20" t="s">
        <v>23338</v>
      </c>
      <c r="AG243" s="20" t="s">
        <v>106</v>
      </c>
      <c r="AH243" s="20" t="s">
        <v>23339</v>
      </c>
      <c r="AI243" s="20" t="s">
        <v>15216</v>
      </c>
      <c r="AJ243" s="20" t="s">
        <v>14696</v>
      </c>
    </row>
    <row r="244" spans="1:36" x14ac:dyDescent="0.2">
      <c r="A244" s="20" t="s">
        <v>12616</v>
      </c>
      <c r="B244" s="20" t="s">
        <v>21902</v>
      </c>
      <c r="C244" s="20">
        <v>2020</v>
      </c>
      <c r="D244" s="20" t="s">
        <v>923</v>
      </c>
      <c r="E244" s="20" t="s">
        <v>12618</v>
      </c>
      <c r="F244" s="20" t="s">
        <v>22204</v>
      </c>
      <c r="G244" s="20" t="s">
        <v>297</v>
      </c>
      <c r="H244" s="20" t="s">
        <v>297</v>
      </c>
      <c r="I244" s="20" t="s">
        <v>22205</v>
      </c>
      <c r="J244" s="20"/>
      <c r="K244" s="20" t="s">
        <v>22206</v>
      </c>
      <c r="L244" s="20" t="s">
        <v>97</v>
      </c>
      <c r="M244" s="20" t="s">
        <v>23340</v>
      </c>
      <c r="N244" s="20" t="s">
        <v>23341</v>
      </c>
      <c r="O244" s="20"/>
      <c r="P244" s="20"/>
      <c r="Q244" s="20"/>
      <c r="R244" s="20" t="s">
        <v>102</v>
      </c>
      <c r="S244" s="20" t="s">
        <v>14232</v>
      </c>
      <c r="T244" s="20" t="s">
        <v>22153</v>
      </c>
      <c r="U244" s="20" t="s">
        <v>22166</v>
      </c>
      <c r="V244" s="20"/>
      <c r="W244" s="20"/>
      <c r="X244" s="20" t="s">
        <v>22191</v>
      </c>
      <c r="Y244" s="20" t="s">
        <v>14328</v>
      </c>
      <c r="Z244" s="20" t="s">
        <v>69</v>
      </c>
      <c r="AA244" s="20" t="s">
        <v>14772</v>
      </c>
      <c r="AB244" s="20" t="s">
        <v>14232</v>
      </c>
      <c r="AC244" s="20"/>
      <c r="AD244" s="20"/>
      <c r="AE244" s="20" t="s">
        <v>22234</v>
      </c>
      <c r="AF244" s="20" t="s">
        <v>23342</v>
      </c>
      <c r="AG244" s="20" t="s">
        <v>105</v>
      </c>
      <c r="AH244" s="20" t="s">
        <v>23343</v>
      </c>
      <c r="AI244" s="20" t="s">
        <v>14730</v>
      </c>
      <c r="AJ244" s="20" t="s">
        <v>14732</v>
      </c>
    </row>
    <row r="245" spans="1:36" x14ac:dyDescent="0.2">
      <c r="A245" s="20" t="s">
        <v>12644</v>
      </c>
      <c r="B245" s="20" t="s">
        <v>21648</v>
      </c>
      <c r="C245" s="20">
        <v>2019</v>
      </c>
      <c r="D245" s="20" t="s">
        <v>491</v>
      </c>
      <c r="E245" s="20" t="s">
        <v>12646</v>
      </c>
      <c r="F245" s="20" t="s">
        <v>119</v>
      </c>
      <c r="G245" s="20" t="s">
        <v>120</v>
      </c>
      <c r="H245" s="20" t="s">
        <v>121</v>
      </c>
      <c r="I245" s="20" t="s">
        <v>22149</v>
      </c>
      <c r="J245" s="20"/>
      <c r="K245" s="20" t="s">
        <v>22159</v>
      </c>
      <c r="L245" s="20" t="s">
        <v>96</v>
      </c>
      <c r="M245" s="20" t="s">
        <v>23344</v>
      </c>
      <c r="N245" s="20" t="s">
        <v>23345</v>
      </c>
      <c r="O245" s="20" t="s">
        <v>21924</v>
      </c>
      <c r="P245" s="20" t="s">
        <v>14788</v>
      </c>
      <c r="Q245" s="20" t="s">
        <v>16582</v>
      </c>
      <c r="R245" s="20" t="s">
        <v>101</v>
      </c>
      <c r="S245" s="20"/>
      <c r="T245" s="20"/>
      <c r="U245" s="20" t="s">
        <v>22144</v>
      </c>
      <c r="V245" s="20" t="s">
        <v>14276</v>
      </c>
      <c r="W245" s="20"/>
      <c r="X245" s="20"/>
      <c r="Y245" s="20"/>
      <c r="Z245" s="20" t="s">
        <v>69</v>
      </c>
      <c r="AA245" s="20" t="s">
        <v>14772</v>
      </c>
      <c r="AB245" s="20" t="s">
        <v>14788</v>
      </c>
      <c r="AC245" s="20"/>
      <c r="AD245" s="20"/>
      <c r="AE245" s="20" t="s">
        <v>22155</v>
      </c>
      <c r="AF245" s="20" t="s">
        <v>23346</v>
      </c>
      <c r="AG245" s="20" t="s">
        <v>108</v>
      </c>
      <c r="AH245" s="20" t="s">
        <v>23347</v>
      </c>
      <c r="AI245" s="20" t="s">
        <v>15216</v>
      </c>
      <c r="AJ245" s="20" t="s">
        <v>14696</v>
      </c>
    </row>
    <row r="246" spans="1:36" x14ac:dyDescent="0.2">
      <c r="A246" s="20" t="s">
        <v>12925</v>
      </c>
      <c r="B246" s="20" t="s">
        <v>21942</v>
      </c>
      <c r="C246" s="20">
        <v>2022</v>
      </c>
      <c r="D246" s="20" t="s">
        <v>491</v>
      </c>
      <c r="E246" s="20" t="s">
        <v>12927</v>
      </c>
      <c r="F246" s="20" t="s">
        <v>292</v>
      </c>
      <c r="G246" s="20" t="s">
        <v>293</v>
      </c>
      <c r="H246" s="20" t="s">
        <v>153</v>
      </c>
      <c r="I246" s="20" t="s">
        <v>22139</v>
      </c>
      <c r="J246" s="20"/>
      <c r="K246" s="20" t="s">
        <v>22159</v>
      </c>
      <c r="L246" s="20" t="s">
        <v>96</v>
      </c>
      <c r="M246" s="20" t="s">
        <v>23348</v>
      </c>
      <c r="N246" s="20" t="s">
        <v>23349</v>
      </c>
      <c r="O246" s="20"/>
      <c r="P246" s="20" t="s">
        <v>14278</v>
      </c>
      <c r="Q246" s="20" t="s">
        <v>14238</v>
      </c>
      <c r="R246" s="20" t="s">
        <v>101</v>
      </c>
      <c r="S246" s="20"/>
      <c r="T246" s="20"/>
      <c r="U246" s="20" t="s">
        <v>22144</v>
      </c>
      <c r="V246" s="20" t="s">
        <v>14276</v>
      </c>
      <c r="W246" s="20"/>
      <c r="X246" s="20" t="s">
        <v>22599</v>
      </c>
      <c r="Y246" s="20" t="s">
        <v>14276</v>
      </c>
      <c r="Z246" s="20" t="s">
        <v>69</v>
      </c>
      <c r="AA246" s="20" t="s">
        <v>14772</v>
      </c>
      <c r="AB246" s="20" t="s">
        <v>14276</v>
      </c>
      <c r="AC246" s="20"/>
      <c r="AD246" s="20"/>
      <c r="AE246" s="20" t="s">
        <v>22155</v>
      </c>
      <c r="AF246" s="20" t="s">
        <v>23350</v>
      </c>
      <c r="AG246" s="20" t="s">
        <v>105</v>
      </c>
      <c r="AH246" s="20" t="s">
        <v>23351</v>
      </c>
      <c r="AI246" s="20" t="s">
        <v>110</v>
      </c>
      <c r="AJ246" s="20" t="s">
        <v>14696</v>
      </c>
    </row>
    <row r="247" spans="1:36" x14ac:dyDescent="0.2">
      <c r="A247" s="20" t="s">
        <v>12969</v>
      </c>
      <c r="B247" s="20" t="s">
        <v>16323</v>
      </c>
      <c r="C247" s="20">
        <v>2022</v>
      </c>
      <c r="D247" s="20" t="s">
        <v>16325</v>
      </c>
      <c r="E247" s="20" t="s">
        <v>16324</v>
      </c>
      <c r="F247" s="20" t="s">
        <v>22550</v>
      </c>
      <c r="G247" s="20" t="s">
        <v>22550</v>
      </c>
      <c r="H247" s="20" t="s">
        <v>298</v>
      </c>
      <c r="I247" s="20" t="s">
        <v>22205</v>
      </c>
      <c r="J247" s="20"/>
      <c r="K247" s="20" t="s">
        <v>22172</v>
      </c>
      <c r="L247" s="20" t="s">
        <v>96</v>
      </c>
      <c r="M247" s="20" t="s">
        <v>23352</v>
      </c>
      <c r="N247" s="20" t="s">
        <v>23353</v>
      </c>
      <c r="O247" s="20" t="s">
        <v>16328</v>
      </c>
      <c r="P247" s="20"/>
      <c r="Q247" s="20"/>
      <c r="R247" s="20" t="s">
        <v>101</v>
      </c>
      <c r="S247" s="20"/>
      <c r="T247" s="20"/>
      <c r="U247" s="20" t="s">
        <v>22144</v>
      </c>
      <c r="V247" s="20" t="s">
        <v>14276</v>
      </c>
      <c r="W247" s="20"/>
      <c r="X247" s="20"/>
      <c r="Y247" s="20"/>
      <c r="Z247" s="20" t="s">
        <v>69</v>
      </c>
      <c r="AA247" s="20" t="s">
        <v>14772</v>
      </c>
      <c r="AB247" s="20" t="s">
        <v>14223</v>
      </c>
      <c r="AC247" s="20"/>
      <c r="AD247" s="20"/>
      <c r="AE247" s="20" t="s">
        <v>22234</v>
      </c>
      <c r="AF247" s="20" t="s">
        <v>23354</v>
      </c>
      <c r="AG247" s="20" t="s">
        <v>105</v>
      </c>
      <c r="AH247" s="20" t="s">
        <v>23355</v>
      </c>
      <c r="AI247" s="20" t="s">
        <v>14694</v>
      </c>
      <c r="AJ247" s="20" t="s">
        <v>14696</v>
      </c>
    </row>
    <row r="248" spans="1:36" x14ac:dyDescent="0.2">
      <c r="A248" s="20" t="s">
        <v>13057</v>
      </c>
      <c r="B248" s="20" t="s">
        <v>17439</v>
      </c>
      <c r="C248" s="20">
        <v>2021</v>
      </c>
      <c r="D248" s="20" t="s">
        <v>1228</v>
      </c>
      <c r="E248" s="20" t="s">
        <v>13059</v>
      </c>
      <c r="F248" s="20" t="s">
        <v>119</v>
      </c>
      <c r="G248" s="20" t="s">
        <v>120</v>
      </c>
      <c r="H248" s="20" t="s">
        <v>121</v>
      </c>
      <c r="I248" s="20" t="s">
        <v>22139</v>
      </c>
      <c r="J248" s="20"/>
      <c r="K248" s="20" t="s">
        <v>22172</v>
      </c>
      <c r="L248" s="20" t="s">
        <v>98</v>
      </c>
      <c r="M248" s="20" t="s">
        <v>23356</v>
      </c>
      <c r="N248" s="20" t="s">
        <v>23357</v>
      </c>
      <c r="O248" s="20"/>
      <c r="P248" s="20" t="s">
        <v>23358</v>
      </c>
      <c r="Q248" s="20" t="s">
        <v>14238</v>
      </c>
      <c r="R248" s="20" t="s">
        <v>102</v>
      </c>
      <c r="S248" s="20" t="s">
        <v>14512</v>
      </c>
      <c r="T248" s="20" t="s">
        <v>22153</v>
      </c>
      <c r="U248" s="20" t="s">
        <v>22166</v>
      </c>
      <c r="V248" s="20"/>
      <c r="W248" s="20" t="s">
        <v>14276</v>
      </c>
      <c r="X248" s="20" t="s">
        <v>22240</v>
      </c>
      <c r="Y248" s="20" t="s">
        <v>14253</v>
      </c>
      <c r="Z248" s="20" t="s">
        <v>69</v>
      </c>
      <c r="AA248" s="20" t="s">
        <v>110</v>
      </c>
      <c r="AB248" s="20"/>
      <c r="AC248" s="20"/>
      <c r="AD248" s="20"/>
      <c r="AE248" s="20" t="s">
        <v>22155</v>
      </c>
      <c r="AF248" s="20" t="s">
        <v>23359</v>
      </c>
      <c r="AG248" s="20" t="s">
        <v>105</v>
      </c>
      <c r="AH248" s="20" t="s">
        <v>23360</v>
      </c>
      <c r="AI248" s="20" t="s">
        <v>14757</v>
      </c>
      <c r="AJ248" s="20" t="s">
        <v>14696</v>
      </c>
    </row>
    <row r="249" spans="1:36" x14ac:dyDescent="0.2">
      <c r="A249" s="20" t="s">
        <v>13086</v>
      </c>
      <c r="B249" s="20" t="s">
        <v>21968</v>
      </c>
      <c r="C249" s="20">
        <v>2021</v>
      </c>
      <c r="D249" s="20" t="s">
        <v>377</v>
      </c>
      <c r="E249" s="20" t="s">
        <v>13088</v>
      </c>
      <c r="F249" s="20" t="s">
        <v>119</v>
      </c>
      <c r="G249" s="20" t="s">
        <v>120</v>
      </c>
      <c r="H249" s="20" t="s">
        <v>121</v>
      </c>
      <c r="I249" s="20" t="s">
        <v>22149</v>
      </c>
      <c r="J249" s="20"/>
      <c r="K249" s="20" t="s">
        <v>22247</v>
      </c>
      <c r="L249" s="20" t="s">
        <v>96</v>
      </c>
      <c r="M249" s="20" t="s">
        <v>23361</v>
      </c>
      <c r="N249" s="20" t="s">
        <v>23362</v>
      </c>
      <c r="O249" s="20" t="s">
        <v>23363</v>
      </c>
      <c r="P249" s="20"/>
      <c r="Q249" s="20" t="s">
        <v>14278</v>
      </c>
      <c r="R249" s="20" t="s">
        <v>102</v>
      </c>
      <c r="S249" s="20" t="s">
        <v>14232</v>
      </c>
      <c r="T249" s="20" t="s">
        <v>22153</v>
      </c>
      <c r="U249" s="20" t="s">
        <v>22144</v>
      </c>
      <c r="V249" s="20" t="s">
        <v>14283</v>
      </c>
      <c r="W249" s="20"/>
      <c r="X249" s="20"/>
      <c r="Y249" s="20"/>
      <c r="Z249" s="20" t="s">
        <v>68</v>
      </c>
      <c r="AA249" s="20" t="s">
        <v>22168</v>
      </c>
      <c r="AB249" s="20" t="s">
        <v>23364</v>
      </c>
      <c r="AC249" s="20"/>
      <c r="AD249" s="20"/>
      <c r="AE249" s="20" t="s">
        <v>22234</v>
      </c>
      <c r="AF249" s="20" t="s">
        <v>23365</v>
      </c>
      <c r="AG249" s="20" t="s">
        <v>105</v>
      </c>
      <c r="AH249" s="20" t="s">
        <v>23366</v>
      </c>
      <c r="AI249" s="20" t="s">
        <v>14730</v>
      </c>
      <c r="AJ249" s="20" t="s">
        <v>14696</v>
      </c>
    </row>
    <row r="250" spans="1:36" x14ac:dyDescent="0.2">
      <c r="A250" s="20" t="s">
        <v>13212</v>
      </c>
      <c r="B250" s="20" t="s">
        <v>15576</v>
      </c>
      <c r="C250" s="20">
        <v>2022</v>
      </c>
      <c r="D250" s="20" t="s">
        <v>486</v>
      </c>
      <c r="E250" s="20" t="s">
        <v>13214</v>
      </c>
      <c r="F250" s="20" t="s">
        <v>23367</v>
      </c>
      <c r="G250" s="20" t="s">
        <v>23368</v>
      </c>
      <c r="H250" s="20" t="s">
        <v>121</v>
      </c>
      <c r="I250" s="20" t="s">
        <v>22158</v>
      </c>
      <c r="J250" s="20"/>
      <c r="K250" s="20" t="s">
        <v>22159</v>
      </c>
      <c r="L250" s="20" t="s">
        <v>96</v>
      </c>
      <c r="M250" s="20" t="s">
        <v>23369</v>
      </c>
      <c r="N250" s="20" t="s">
        <v>23370</v>
      </c>
      <c r="O250" s="20" t="s">
        <v>21982</v>
      </c>
      <c r="P250" s="20" t="s">
        <v>23371</v>
      </c>
      <c r="Q250" s="20" t="s">
        <v>14238</v>
      </c>
      <c r="R250" s="20" t="s">
        <v>101</v>
      </c>
      <c r="S250" s="20"/>
      <c r="T250" s="20"/>
      <c r="U250" s="20" t="s">
        <v>22144</v>
      </c>
      <c r="V250" s="20" t="s">
        <v>14283</v>
      </c>
      <c r="W250" s="20"/>
      <c r="X250" s="20"/>
      <c r="Y250" s="20"/>
      <c r="Z250" s="20" t="s">
        <v>69</v>
      </c>
      <c r="AA250" s="20" t="s">
        <v>14772</v>
      </c>
      <c r="AB250" s="20" t="s">
        <v>14283</v>
      </c>
      <c r="AC250" s="20"/>
      <c r="AD250" s="20"/>
      <c r="AE250" s="20" t="s">
        <v>22155</v>
      </c>
      <c r="AF250" s="20" t="s">
        <v>23372</v>
      </c>
      <c r="AG250" s="20" t="s">
        <v>105</v>
      </c>
      <c r="AH250" s="20" t="s">
        <v>23373</v>
      </c>
      <c r="AI250" s="20" t="s">
        <v>15216</v>
      </c>
      <c r="AJ250" s="20" t="s">
        <v>14696</v>
      </c>
    </row>
    <row r="251" spans="1:36" x14ac:dyDescent="0.2">
      <c r="A251" s="20" t="s">
        <v>13432</v>
      </c>
      <c r="B251" s="20" t="s">
        <v>21994</v>
      </c>
      <c r="C251" s="20">
        <v>2022</v>
      </c>
      <c r="D251" s="20" t="s">
        <v>475</v>
      </c>
      <c r="E251" s="20" t="s">
        <v>13434</v>
      </c>
      <c r="F251" s="20" t="s">
        <v>158</v>
      </c>
      <c r="G251" s="20" t="s">
        <v>159</v>
      </c>
      <c r="H251" s="20" t="s">
        <v>126</v>
      </c>
      <c r="I251" s="20" t="s">
        <v>22149</v>
      </c>
      <c r="J251" s="20" t="s">
        <v>23374</v>
      </c>
      <c r="K251" s="20" t="s">
        <v>22140</v>
      </c>
      <c r="L251" s="20" t="s">
        <v>97</v>
      </c>
      <c r="M251" s="20" t="s">
        <v>23375</v>
      </c>
      <c r="N251" s="20" t="s">
        <v>23376</v>
      </c>
      <c r="O251" s="20" t="s">
        <v>21997</v>
      </c>
      <c r="P251" s="20"/>
      <c r="Q251" s="20" t="s">
        <v>18288</v>
      </c>
      <c r="R251" s="20" t="s">
        <v>102</v>
      </c>
      <c r="S251" s="20" t="s">
        <v>14232</v>
      </c>
      <c r="T251" s="20" t="s">
        <v>22153</v>
      </c>
      <c r="U251" s="20" t="s">
        <v>22144</v>
      </c>
      <c r="V251" s="20" t="s">
        <v>14223</v>
      </c>
      <c r="W251" s="20"/>
      <c r="X251" s="20"/>
      <c r="Y251" s="20"/>
      <c r="Z251" s="20" t="s">
        <v>68</v>
      </c>
      <c r="AA251" s="20" t="s">
        <v>14772</v>
      </c>
      <c r="AB251" s="20" t="s">
        <v>14271</v>
      </c>
      <c r="AC251" s="20" t="s">
        <v>14223</v>
      </c>
      <c r="AD251" s="20" t="s">
        <v>15199</v>
      </c>
      <c r="AE251" s="20" t="s">
        <v>22234</v>
      </c>
      <c r="AF251" s="20" t="s">
        <v>23377</v>
      </c>
      <c r="AG251" s="20" t="s">
        <v>108</v>
      </c>
      <c r="AH251" s="20" t="s">
        <v>23378</v>
      </c>
      <c r="AI251" s="20" t="s">
        <v>14852</v>
      </c>
      <c r="AJ251" s="20" t="s">
        <v>14696</v>
      </c>
    </row>
    <row r="252" spans="1:36" x14ac:dyDescent="0.2">
      <c r="A252" s="20" t="s">
        <v>13448</v>
      </c>
      <c r="B252" s="20" t="s">
        <v>16345</v>
      </c>
      <c r="C252" s="20">
        <v>2021</v>
      </c>
      <c r="D252" s="20" t="s">
        <v>2074</v>
      </c>
      <c r="E252" s="20" t="s">
        <v>13450</v>
      </c>
      <c r="F252" s="20" t="s">
        <v>133</v>
      </c>
      <c r="G252" s="20" t="s">
        <v>134</v>
      </c>
      <c r="H252" s="20" t="s">
        <v>126</v>
      </c>
      <c r="I252" s="20" t="s">
        <v>22149</v>
      </c>
      <c r="J252" s="20"/>
      <c r="K252" s="20" t="s">
        <v>22150</v>
      </c>
      <c r="L252" s="20" t="s">
        <v>96</v>
      </c>
      <c r="M252" s="20" t="s">
        <v>23379</v>
      </c>
      <c r="N252" s="20" t="s">
        <v>23380</v>
      </c>
      <c r="O252" s="20"/>
      <c r="P252" s="20" t="s">
        <v>18260</v>
      </c>
      <c r="Q252" s="20" t="s">
        <v>22575</v>
      </c>
      <c r="R252" s="20" t="s">
        <v>101</v>
      </c>
      <c r="S252" s="20"/>
      <c r="T252" s="20"/>
      <c r="U252" s="20" t="s">
        <v>22144</v>
      </c>
      <c r="V252" s="20" t="s">
        <v>14276</v>
      </c>
      <c r="W252" s="20"/>
      <c r="X252" s="20"/>
      <c r="Y252" s="20"/>
      <c r="Z252" s="20" t="s">
        <v>69</v>
      </c>
      <c r="AA252" s="20" t="s">
        <v>110</v>
      </c>
      <c r="AB252" s="20" t="s">
        <v>14276</v>
      </c>
      <c r="AC252" s="20"/>
      <c r="AD252" s="20"/>
      <c r="AE252" s="20" t="s">
        <v>22155</v>
      </c>
      <c r="AF252" s="20" t="s">
        <v>22162</v>
      </c>
      <c r="AG252" s="20" t="s">
        <v>105</v>
      </c>
      <c r="AH252" s="20" t="s">
        <v>23381</v>
      </c>
      <c r="AI252" s="20" t="s">
        <v>14694</v>
      </c>
      <c r="AJ252" s="20" t="s">
        <v>14839</v>
      </c>
    </row>
    <row r="253" spans="1:36" x14ac:dyDescent="0.2">
      <c r="A253" s="20" t="s">
        <v>13659</v>
      </c>
      <c r="B253" s="20" t="s">
        <v>18403</v>
      </c>
      <c r="C253" s="20">
        <v>2022</v>
      </c>
      <c r="D253" s="20" t="s">
        <v>5298</v>
      </c>
      <c r="E253" s="20" t="s">
        <v>13661</v>
      </c>
      <c r="F253" s="20" t="s">
        <v>119</v>
      </c>
      <c r="G253" s="20" t="s">
        <v>120</v>
      </c>
      <c r="H253" s="20" t="s">
        <v>121</v>
      </c>
      <c r="I253" s="20" t="s">
        <v>22256</v>
      </c>
      <c r="J253" s="20"/>
      <c r="K253" s="20" t="s">
        <v>22150</v>
      </c>
      <c r="L253" s="20" t="s">
        <v>96</v>
      </c>
      <c r="M253" s="20" t="s">
        <v>23382</v>
      </c>
      <c r="N253" s="20" t="s">
        <v>23383</v>
      </c>
      <c r="O253" s="20" t="s">
        <v>18418</v>
      </c>
      <c r="P253" s="20" t="s">
        <v>14512</v>
      </c>
      <c r="Q253" s="20" t="s">
        <v>14238</v>
      </c>
      <c r="R253" s="20" t="s">
        <v>101</v>
      </c>
      <c r="S253" s="20"/>
      <c r="T253" s="20"/>
      <c r="U253" s="20" t="s">
        <v>22144</v>
      </c>
      <c r="V253" s="20" t="s">
        <v>14276</v>
      </c>
      <c r="W253" s="20"/>
      <c r="X253" s="20"/>
      <c r="Y253" s="20"/>
      <c r="Z253" s="20" t="s">
        <v>69</v>
      </c>
      <c r="AA253" s="20" t="s">
        <v>22154</v>
      </c>
      <c r="AB253" s="20" t="s">
        <v>14512</v>
      </c>
      <c r="AC253" s="20" t="s">
        <v>14512</v>
      </c>
      <c r="AD253" s="20" t="s">
        <v>15199</v>
      </c>
      <c r="AE253" s="20" t="s">
        <v>22234</v>
      </c>
      <c r="AF253" s="20" t="s">
        <v>23384</v>
      </c>
      <c r="AG253" s="20" t="s">
        <v>105</v>
      </c>
      <c r="AH253" s="20" t="s">
        <v>23385</v>
      </c>
      <c r="AI253" s="20" t="s">
        <v>15216</v>
      </c>
      <c r="AJ253" s="20" t="s">
        <v>14696</v>
      </c>
    </row>
    <row r="254" spans="1:36" x14ac:dyDescent="0.2">
      <c r="A254" s="20" t="s">
        <v>13908</v>
      </c>
      <c r="B254" s="20" t="s">
        <v>18455</v>
      </c>
      <c r="C254" s="20">
        <v>2018</v>
      </c>
      <c r="D254" s="20" t="s">
        <v>421</v>
      </c>
      <c r="E254" s="20" t="s">
        <v>13910</v>
      </c>
      <c r="F254" s="20" t="s">
        <v>204</v>
      </c>
      <c r="G254" s="20" t="s">
        <v>205</v>
      </c>
      <c r="H254" s="20" t="s">
        <v>121</v>
      </c>
      <c r="I254" s="20" t="s">
        <v>22139</v>
      </c>
      <c r="J254" s="20" t="s">
        <v>17979</v>
      </c>
      <c r="K254" s="20" t="s">
        <v>22172</v>
      </c>
      <c r="L254" s="20" t="s">
        <v>97</v>
      </c>
      <c r="M254" s="20" t="s">
        <v>23386</v>
      </c>
      <c r="N254" s="20" t="s">
        <v>23387</v>
      </c>
      <c r="O254" s="20" t="s">
        <v>14701</v>
      </c>
      <c r="P254" s="20"/>
      <c r="Q254" s="20"/>
      <c r="R254" s="20" t="s">
        <v>101</v>
      </c>
      <c r="S254" s="20"/>
      <c r="T254" s="20"/>
      <c r="U254" s="20" t="s">
        <v>22166</v>
      </c>
      <c r="V254" s="20"/>
      <c r="W254" s="20" t="s">
        <v>14788</v>
      </c>
      <c r="X254" s="20" t="s">
        <v>22240</v>
      </c>
      <c r="Y254" s="20" t="s">
        <v>14253</v>
      </c>
      <c r="Z254" s="20" t="s">
        <v>68</v>
      </c>
      <c r="AA254" s="20" t="s">
        <v>22154</v>
      </c>
      <c r="AB254" s="20"/>
      <c r="AC254" s="20"/>
      <c r="AD254" s="20"/>
      <c r="AE254" s="20" t="s">
        <v>22155</v>
      </c>
      <c r="AF254" s="20" t="s">
        <v>23388</v>
      </c>
      <c r="AG254" s="20" t="s">
        <v>105</v>
      </c>
      <c r="AH254" s="20" t="s">
        <v>23389</v>
      </c>
      <c r="AI254" s="20" t="s">
        <v>14694</v>
      </c>
      <c r="AJ254" s="20" t="s">
        <v>14696</v>
      </c>
    </row>
    <row r="255" spans="1:36" x14ac:dyDescent="0.2">
      <c r="A255" s="20" t="s">
        <v>13929</v>
      </c>
      <c r="B255" s="20" t="s">
        <v>16382</v>
      </c>
      <c r="C255" s="20">
        <v>2018</v>
      </c>
      <c r="D255" s="20" t="s">
        <v>405</v>
      </c>
      <c r="E255" s="20" t="s">
        <v>13931</v>
      </c>
      <c r="F255" s="20" t="s">
        <v>156</v>
      </c>
      <c r="G255" s="20" t="s">
        <v>157</v>
      </c>
      <c r="H255" s="20" t="s">
        <v>126</v>
      </c>
      <c r="I255" s="20" t="s">
        <v>22139</v>
      </c>
      <c r="J255" s="20"/>
      <c r="K255" s="20" t="s">
        <v>22172</v>
      </c>
      <c r="L255" s="20" t="s">
        <v>98</v>
      </c>
      <c r="M255" s="20" t="s">
        <v>23390</v>
      </c>
      <c r="N255" s="20" t="s">
        <v>23391</v>
      </c>
      <c r="O255" s="20"/>
      <c r="P255" s="20" t="s">
        <v>14276</v>
      </c>
      <c r="Q255" s="20" t="s">
        <v>14283</v>
      </c>
      <c r="R255" s="20" t="s">
        <v>102</v>
      </c>
      <c r="S255" s="20" t="s">
        <v>14271</v>
      </c>
      <c r="T255" s="20"/>
      <c r="U255" s="20" t="s">
        <v>110</v>
      </c>
      <c r="V255" s="20"/>
      <c r="W255" s="20" t="s">
        <v>14253</v>
      </c>
      <c r="X255" s="20"/>
      <c r="Y255" s="20"/>
      <c r="Z255" s="20"/>
      <c r="AA255" s="20" t="s">
        <v>14772</v>
      </c>
      <c r="AB255" s="20" t="s">
        <v>14276</v>
      </c>
      <c r="AC255" s="20"/>
      <c r="AD255" s="20"/>
      <c r="AE255" s="20" t="s">
        <v>22155</v>
      </c>
      <c r="AF255" s="20" t="s">
        <v>23392</v>
      </c>
      <c r="AG255" s="20" t="s">
        <v>105</v>
      </c>
      <c r="AH255" s="20" t="s">
        <v>23393</v>
      </c>
      <c r="AI255" s="20" t="s">
        <v>14757</v>
      </c>
      <c r="AJ255" s="20" t="s">
        <v>14696</v>
      </c>
    </row>
    <row r="256" spans="1:36" x14ac:dyDescent="0.2">
      <c r="A256" s="20" t="s">
        <v>13956</v>
      </c>
      <c r="B256" s="20" t="s">
        <v>22005</v>
      </c>
      <c r="C256" s="20">
        <v>2026</v>
      </c>
      <c r="D256" s="20" t="s">
        <v>22006</v>
      </c>
      <c r="E256" s="20"/>
      <c r="F256" s="20" t="s">
        <v>176</v>
      </c>
      <c r="G256" s="20" t="s">
        <v>177</v>
      </c>
      <c r="H256" s="20" t="s">
        <v>126</v>
      </c>
      <c r="I256" s="20" t="s">
        <v>22149</v>
      </c>
      <c r="J256" s="20" t="s">
        <v>23394</v>
      </c>
      <c r="K256" s="20" t="s">
        <v>22172</v>
      </c>
      <c r="L256" s="20" t="s">
        <v>97</v>
      </c>
      <c r="M256" s="20" t="s">
        <v>23395</v>
      </c>
      <c r="N256" s="20" t="s">
        <v>23396</v>
      </c>
      <c r="O256" s="20" t="s">
        <v>22009</v>
      </c>
      <c r="P256" s="20"/>
      <c r="Q256" s="20" t="s">
        <v>14238</v>
      </c>
      <c r="R256" s="20" t="s">
        <v>101</v>
      </c>
      <c r="S256" s="20"/>
      <c r="T256" s="20"/>
      <c r="U256" s="20" t="s">
        <v>22144</v>
      </c>
      <c r="V256" s="20" t="s">
        <v>14283</v>
      </c>
      <c r="W256" s="20"/>
      <c r="X256" s="20" t="s">
        <v>22240</v>
      </c>
      <c r="Y256" s="20" t="s">
        <v>14253</v>
      </c>
      <c r="Z256" s="20" t="s">
        <v>69</v>
      </c>
      <c r="AA256" s="20" t="s">
        <v>22168</v>
      </c>
      <c r="AB256" s="20" t="s">
        <v>14283</v>
      </c>
      <c r="AC256" s="20"/>
      <c r="AD256" s="20"/>
      <c r="AE256" s="20" t="s">
        <v>22155</v>
      </c>
      <c r="AF256" s="20" t="s">
        <v>23397</v>
      </c>
      <c r="AG256" s="20" t="s">
        <v>106</v>
      </c>
      <c r="AH256" s="20" t="s">
        <v>23398</v>
      </c>
      <c r="AI256" s="20" t="s">
        <v>15216</v>
      </c>
      <c r="AJ256" s="20" t="s">
        <v>14866</v>
      </c>
    </row>
    <row r="257" spans="1:36" x14ac:dyDescent="0.2">
      <c r="A257" s="20" t="s">
        <v>13975</v>
      </c>
      <c r="B257" s="20" t="s">
        <v>20260</v>
      </c>
      <c r="C257" s="20">
        <v>2026</v>
      </c>
      <c r="D257" s="20" t="s">
        <v>816</v>
      </c>
      <c r="E257" s="20" t="s">
        <v>13978</v>
      </c>
      <c r="F257" s="20" t="s">
        <v>127</v>
      </c>
      <c r="G257" s="20" t="s">
        <v>128</v>
      </c>
      <c r="H257" s="20" t="s">
        <v>129</v>
      </c>
      <c r="I257" s="20" t="s">
        <v>22139</v>
      </c>
      <c r="J257" s="20"/>
      <c r="K257" s="20" t="s">
        <v>22206</v>
      </c>
      <c r="L257" s="20" t="s">
        <v>96</v>
      </c>
      <c r="M257" s="20" t="s">
        <v>23399</v>
      </c>
      <c r="N257" s="20" t="s">
        <v>23400</v>
      </c>
      <c r="O257" s="20" t="s">
        <v>22030</v>
      </c>
      <c r="P257" s="20" t="s">
        <v>23401</v>
      </c>
      <c r="Q257" s="20"/>
      <c r="R257" s="20" t="s">
        <v>101</v>
      </c>
      <c r="S257" s="20"/>
      <c r="T257" s="20"/>
      <c r="U257" s="20" t="s">
        <v>22144</v>
      </c>
      <c r="V257" s="20" t="s">
        <v>14283</v>
      </c>
      <c r="W257" s="20"/>
      <c r="X257" s="20"/>
      <c r="Y257" s="20"/>
      <c r="Z257" s="20" t="s">
        <v>69</v>
      </c>
      <c r="AA257" s="20" t="s">
        <v>22168</v>
      </c>
      <c r="AB257" s="20" t="s">
        <v>14283</v>
      </c>
      <c r="AC257" s="20" t="s">
        <v>17776</v>
      </c>
      <c r="AD257" s="20" t="s">
        <v>14888</v>
      </c>
      <c r="AE257" s="20" t="s">
        <v>22146</v>
      </c>
      <c r="AF257" s="20" t="s">
        <v>23402</v>
      </c>
      <c r="AG257" s="20" t="s">
        <v>105</v>
      </c>
      <c r="AH257" s="20" t="s">
        <v>23403</v>
      </c>
      <c r="AI257" s="20" t="s">
        <v>110</v>
      </c>
      <c r="AJ257" s="20" t="s">
        <v>14696</v>
      </c>
    </row>
    <row r="258" spans="1:36" x14ac:dyDescent="0.2">
      <c r="A258" s="20" t="s">
        <v>13995</v>
      </c>
      <c r="B258" s="20" t="s">
        <v>15576</v>
      </c>
      <c r="C258" s="20">
        <v>2024</v>
      </c>
      <c r="D258" s="20" t="s">
        <v>4891</v>
      </c>
      <c r="E258" s="20" t="s">
        <v>13998</v>
      </c>
      <c r="F258" s="20" t="s">
        <v>22204</v>
      </c>
      <c r="G258" s="20" t="s">
        <v>297</v>
      </c>
      <c r="H258" s="20" t="s">
        <v>297</v>
      </c>
      <c r="I258" s="20" t="s">
        <v>22205</v>
      </c>
      <c r="J258" s="20"/>
      <c r="K258" s="20" t="s">
        <v>22206</v>
      </c>
      <c r="L258" s="20" t="s">
        <v>96</v>
      </c>
      <c r="M258" s="20" t="s">
        <v>23404</v>
      </c>
      <c r="N258" s="20" t="s">
        <v>23405</v>
      </c>
      <c r="O258" s="20"/>
      <c r="P258" s="20"/>
      <c r="Q258" s="20" t="s">
        <v>18288</v>
      </c>
      <c r="R258" s="20" t="s">
        <v>101</v>
      </c>
      <c r="S258" s="20"/>
      <c r="T258" s="20"/>
      <c r="U258" s="20" t="s">
        <v>22144</v>
      </c>
      <c r="V258" s="20" t="s">
        <v>14283</v>
      </c>
      <c r="W258" s="20"/>
      <c r="X258" s="20"/>
      <c r="Y258" s="20"/>
      <c r="Z258" s="20" t="s">
        <v>69</v>
      </c>
      <c r="AA258" s="20" t="s">
        <v>22168</v>
      </c>
      <c r="AB258" s="20" t="s">
        <v>14283</v>
      </c>
      <c r="AC258" s="20" t="s">
        <v>14328</v>
      </c>
      <c r="AD258" s="20" t="s">
        <v>15822</v>
      </c>
      <c r="AE258" s="20" t="s">
        <v>22155</v>
      </c>
      <c r="AF258" s="20" t="s">
        <v>23406</v>
      </c>
      <c r="AG258" s="20" t="s">
        <v>106</v>
      </c>
      <c r="AH258" s="20" t="s">
        <v>23407</v>
      </c>
      <c r="AI258" s="20" t="s">
        <v>110</v>
      </c>
      <c r="AJ258" s="20" t="s">
        <v>14696</v>
      </c>
    </row>
    <row r="259" spans="1:36" x14ac:dyDescent="0.2">
      <c r="A259" s="20" t="s">
        <v>14053</v>
      </c>
      <c r="B259" s="20" t="s">
        <v>22069</v>
      </c>
      <c r="C259" s="20">
        <v>2026</v>
      </c>
      <c r="D259" s="20" t="s">
        <v>2048</v>
      </c>
      <c r="E259" s="20" t="s">
        <v>14055</v>
      </c>
      <c r="F259" s="20" t="s">
        <v>143</v>
      </c>
      <c r="G259" s="20" t="s">
        <v>144</v>
      </c>
      <c r="H259" s="20" t="s">
        <v>118</v>
      </c>
      <c r="I259" s="20" t="s">
        <v>22171</v>
      </c>
      <c r="J259" s="20" t="s">
        <v>22073</v>
      </c>
      <c r="K259" s="20" t="s">
        <v>22150</v>
      </c>
      <c r="L259" s="20" t="s">
        <v>98</v>
      </c>
      <c r="M259" s="20" t="s">
        <v>23408</v>
      </c>
      <c r="N259" s="20" t="s">
        <v>23409</v>
      </c>
      <c r="O259" s="20" t="s">
        <v>22072</v>
      </c>
      <c r="P259" s="20" t="s">
        <v>14244</v>
      </c>
      <c r="Q259" s="20" t="s">
        <v>14238</v>
      </c>
      <c r="R259" s="20" t="s">
        <v>101</v>
      </c>
      <c r="S259" s="20"/>
      <c r="T259" s="20"/>
      <c r="U259" s="20" t="s">
        <v>22413</v>
      </c>
      <c r="V259" s="20" t="s">
        <v>14283</v>
      </c>
      <c r="W259" s="20"/>
      <c r="X259" s="20"/>
      <c r="Y259" s="20"/>
      <c r="Z259" s="20" t="s">
        <v>69</v>
      </c>
      <c r="AA259" s="20" t="s">
        <v>14772</v>
      </c>
      <c r="AB259" s="20" t="s">
        <v>14244</v>
      </c>
      <c r="AC259" s="20"/>
      <c r="AD259" s="20"/>
      <c r="AE259" s="20" t="s">
        <v>22155</v>
      </c>
      <c r="AF259" s="20" t="s">
        <v>23410</v>
      </c>
      <c r="AG259" s="20" t="s">
        <v>105</v>
      </c>
      <c r="AH259" s="20" t="s">
        <v>23411</v>
      </c>
      <c r="AI259" s="20" t="s">
        <v>14897</v>
      </c>
      <c r="AJ259" s="20" t="s">
        <v>14732</v>
      </c>
    </row>
    <row r="260" spans="1:36" x14ac:dyDescent="0.2">
      <c r="A260" s="20" t="s">
        <v>14057</v>
      </c>
      <c r="B260" s="20" t="s">
        <v>16661</v>
      </c>
      <c r="C260" s="20">
        <v>2019</v>
      </c>
      <c r="D260" s="20" t="s">
        <v>4088</v>
      </c>
      <c r="E260" s="20" t="s">
        <v>14060</v>
      </c>
      <c r="F260" s="20" t="s">
        <v>122</v>
      </c>
      <c r="G260" s="20" t="s">
        <v>123</v>
      </c>
      <c r="H260" s="20" t="s">
        <v>121</v>
      </c>
      <c r="I260" s="20" t="s">
        <v>22256</v>
      </c>
      <c r="J260" s="20"/>
      <c r="K260" s="20" t="s">
        <v>22150</v>
      </c>
      <c r="L260" s="20" t="s">
        <v>96</v>
      </c>
      <c r="M260" s="20" t="s">
        <v>23412</v>
      </c>
      <c r="N260" s="20" t="s">
        <v>23413</v>
      </c>
      <c r="O260" s="20" t="s">
        <v>23414</v>
      </c>
      <c r="P260" s="20"/>
      <c r="Q260" s="20"/>
      <c r="R260" s="20" t="s">
        <v>103</v>
      </c>
      <c r="S260" s="20" t="s">
        <v>14232</v>
      </c>
      <c r="T260" s="20" t="s">
        <v>22153</v>
      </c>
      <c r="U260" s="20" t="s">
        <v>22144</v>
      </c>
      <c r="V260" s="20" t="s">
        <v>14276</v>
      </c>
      <c r="W260" s="20"/>
      <c r="X260" s="20"/>
      <c r="Y260" s="20"/>
      <c r="Z260" s="20" t="s">
        <v>69</v>
      </c>
      <c r="AA260" s="20" t="s">
        <v>22198</v>
      </c>
      <c r="AB260" s="20"/>
      <c r="AC260" s="20" t="s">
        <v>22087</v>
      </c>
      <c r="AD260" s="20" t="s">
        <v>16313</v>
      </c>
      <c r="AE260" s="20" t="s">
        <v>22146</v>
      </c>
      <c r="AF260" s="20" t="s">
        <v>23415</v>
      </c>
      <c r="AG260" s="20" t="s">
        <v>105</v>
      </c>
      <c r="AH260" s="20" t="s">
        <v>23416</v>
      </c>
      <c r="AI260" s="20" t="s">
        <v>14730</v>
      </c>
      <c r="AJ260" s="20" t="s">
        <v>14732</v>
      </c>
    </row>
    <row r="261" spans="1:36" x14ac:dyDescent="0.2">
      <c r="A261" s="20" t="s">
        <v>14085</v>
      </c>
      <c r="B261" s="20" t="s">
        <v>22095</v>
      </c>
      <c r="C261" s="20">
        <v>2024</v>
      </c>
      <c r="D261" s="20" t="s">
        <v>1008</v>
      </c>
      <c r="E261" s="20" t="s">
        <v>14088</v>
      </c>
      <c r="F261" s="20" t="s">
        <v>119</v>
      </c>
      <c r="G261" s="20" t="s">
        <v>120</v>
      </c>
      <c r="H261" s="20" t="s">
        <v>121</v>
      </c>
      <c r="I261" s="20" t="s">
        <v>22139</v>
      </c>
      <c r="J261" s="20"/>
      <c r="K261" s="20" t="s">
        <v>99</v>
      </c>
      <c r="L261" s="20" t="s">
        <v>96</v>
      </c>
      <c r="M261" s="20" t="s">
        <v>23417</v>
      </c>
      <c r="N261" s="20" t="s">
        <v>23418</v>
      </c>
      <c r="O261" s="20"/>
      <c r="P261" s="20"/>
      <c r="Q261" s="20"/>
      <c r="R261" s="20" t="s">
        <v>101</v>
      </c>
      <c r="S261" s="20"/>
      <c r="T261" s="20"/>
      <c r="U261" s="20" t="s">
        <v>22144</v>
      </c>
      <c r="V261" s="20" t="s">
        <v>14276</v>
      </c>
      <c r="W261" s="20"/>
      <c r="X261" s="20"/>
      <c r="Y261" s="20"/>
      <c r="Z261" s="20" t="s">
        <v>69</v>
      </c>
      <c r="AA261" s="20" t="s">
        <v>22168</v>
      </c>
      <c r="AB261" s="20" t="s">
        <v>14276</v>
      </c>
      <c r="AC261" s="20" t="s">
        <v>23419</v>
      </c>
      <c r="AD261" s="20" t="s">
        <v>14888</v>
      </c>
      <c r="AE261" s="20" t="s">
        <v>22234</v>
      </c>
      <c r="AF261" s="20" t="s">
        <v>23420</v>
      </c>
      <c r="AG261" s="20" t="s">
        <v>105</v>
      </c>
      <c r="AH261" s="20" t="s">
        <v>23421</v>
      </c>
      <c r="AI261" s="20" t="s">
        <v>14804</v>
      </c>
      <c r="AJ261" s="20" t="s">
        <v>14696</v>
      </c>
    </row>
    <row r="262" spans="1:36" x14ac:dyDescent="0.2">
      <c r="A262" s="20" t="s">
        <v>14099</v>
      </c>
      <c r="B262" s="20" t="s">
        <v>16391</v>
      </c>
      <c r="C262" s="20">
        <v>2022</v>
      </c>
      <c r="D262" s="20" t="s">
        <v>10208</v>
      </c>
      <c r="E262" s="20" t="s">
        <v>14102</v>
      </c>
      <c r="F262" s="20" t="s">
        <v>135</v>
      </c>
      <c r="G262" s="20" t="s">
        <v>136</v>
      </c>
      <c r="H262" s="20" t="s">
        <v>126</v>
      </c>
      <c r="I262" s="20" t="s">
        <v>22149</v>
      </c>
      <c r="J262" s="20" t="s">
        <v>14823</v>
      </c>
      <c r="K262" s="20" t="s">
        <v>22140</v>
      </c>
      <c r="L262" s="20" t="s">
        <v>99</v>
      </c>
      <c r="M262" s="20" t="s">
        <v>23422</v>
      </c>
      <c r="N262" s="20" t="s">
        <v>23423</v>
      </c>
      <c r="O262" s="20" t="s">
        <v>16394</v>
      </c>
      <c r="P262" s="20"/>
      <c r="Q262" s="20" t="s">
        <v>14238</v>
      </c>
      <c r="R262" s="20" t="s">
        <v>102</v>
      </c>
      <c r="S262" s="20" t="s">
        <v>14232</v>
      </c>
      <c r="T262" s="20" t="s">
        <v>22239</v>
      </c>
      <c r="U262" s="20" t="s">
        <v>22144</v>
      </c>
      <c r="V262" s="20" t="s">
        <v>14232</v>
      </c>
      <c r="W262" s="20" t="s">
        <v>14276</v>
      </c>
      <c r="X262" s="20" t="s">
        <v>14421</v>
      </c>
      <c r="Y262" s="20" t="s">
        <v>14421</v>
      </c>
      <c r="Z262" s="20" t="s">
        <v>68</v>
      </c>
      <c r="AA262" s="20" t="s">
        <v>22198</v>
      </c>
      <c r="AB262" s="20"/>
      <c r="AC262" s="20" t="s">
        <v>23424</v>
      </c>
      <c r="AD262" s="20" t="s">
        <v>14888</v>
      </c>
      <c r="AE262" s="20" t="s">
        <v>22146</v>
      </c>
      <c r="AF262" s="20" t="s">
        <v>23425</v>
      </c>
      <c r="AG262" s="20" t="s">
        <v>108</v>
      </c>
      <c r="AH262" s="20" t="s">
        <v>23426</v>
      </c>
      <c r="AI262" s="20" t="s">
        <v>14694</v>
      </c>
      <c r="AJ262" s="20" t="s">
        <v>14696</v>
      </c>
    </row>
    <row r="263" spans="1:36" x14ac:dyDescent="0.2">
      <c r="A263" s="20" t="s">
        <v>14134</v>
      </c>
      <c r="B263" s="20" t="s">
        <v>22102</v>
      </c>
      <c r="C263" s="20">
        <v>2026</v>
      </c>
      <c r="D263" s="20" t="s">
        <v>4311</v>
      </c>
      <c r="E263" s="20" t="s">
        <v>14137</v>
      </c>
      <c r="F263" s="20" t="s">
        <v>130</v>
      </c>
      <c r="G263" s="20" t="s">
        <v>131</v>
      </c>
      <c r="H263" s="20" t="s">
        <v>132</v>
      </c>
      <c r="I263" s="20" t="s">
        <v>22139</v>
      </c>
      <c r="J263" s="20" t="s">
        <v>23427</v>
      </c>
      <c r="K263" s="20" t="s">
        <v>22206</v>
      </c>
      <c r="L263" s="20" t="s">
        <v>96</v>
      </c>
      <c r="M263" s="20" t="s">
        <v>23428</v>
      </c>
      <c r="N263" s="20" t="s">
        <v>23429</v>
      </c>
      <c r="O263" s="20" t="s">
        <v>22105</v>
      </c>
      <c r="P263" s="20"/>
      <c r="Q263" s="20"/>
      <c r="R263" s="20" t="s">
        <v>101</v>
      </c>
      <c r="S263" s="20"/>
      <c r="T263" s="20"/>
      <c r="U263" s="20" t="s">
        <v>22144</v>
      </c>
      <c r="V263" s="20" t="s">
        <v>14449</v>
      </c>
      <c r="W263" s="20"/>
      <c r="X263" s="20"/>
      <c r="Y263" s="20"/>
      <c r="Z263" s="20" t="s">
        <v>69</v>
      </c>
      <c r="AA263" s="20" t="s">
        <v>110</v>
      </c>
      <c r="AB263" s="20"/>
      <c r="AC263" s="20"/>
      <c r="AD263" s="20"/>
      <c r="AE263" s="20" t="s">
        <v>22155</v>
      </c>
      <c r="AF263" s="20" t="s">
        <v>23430</v>
      </c>
      <c r="AG263" s="20" t="s">
        <v>105</v>
      </c>
      <c r="AH263" s="20" t="s">
        <v>23431</v>
      </c>
      <c r="AI263" s="20" t="s">
        <v>14694</v>
      </c>
      <c r="AJ263" s="20" t="s">
        <v>14696</v>
      </c>
    </row>
    <row r="264" spans="1:36" x14ac:dyDescent="0.2">
      <c r="A264" s="20" t="s">
        <v>14143</v>
      </c>
      <c r="B264" s="20" t="s">
        <v>16405</v>
      </c>
      <c r="C264" s="20">
        <v>2021</v>
      </c>
      <c r="D264" s="20" t="s">
        <v>4891</v>
      </c>
      <c r="E264" s="20" t="s">
        <v>14145</v>
      </c>
      <c r="F264" s="20" t="s">
        <v>116</v>
      </c>
      <c r="G264" s="20" t="s">
        <v>117</v>
      </c>
      <c r="H264" s="20" t="s">
        <v>118</v>
      </c>
      <c r="I264" s="20" t="s">
        <v>22139</v>
      </c>
      <c r="J264" s="20"/>
      <c r="K264" s="20" t="s">
        <v>22159</v>
      </c>
      <c r="L264" s="20" t="s">
        <v>96</v>
      </c>
      <c r="M264" s="20" t="s">
        <v>23432</v>
      </c>
      <c r="N264" s="20" t="s">
        <v>23433</v>
      </c>
      <c r="O264" s="20"/>
      <c r="P264" s="20" t="s">
        <v>23434</v>
      </c>
      <c r="Q264" s="20" t="s">
        <v>14512</v>
      </c>
      <c r="R264" s="20" t="s">
        <v>101</v>
      </c>
      <c r="S264" s="20"/>
      <c r="T264" s="20"/>
      <c r="U264" s="20" t="s">
        <v>22166</v>
      </c>
      <c r="V264" s="20"/>
      <c r="W264" s="20"/>
      <c r="X264" s="20" t="s">
        <v>22087</v>
      </c>
      <c r="Y264" s="20" t="s">
        <v>14328</v>
      </c>
      <c r="Z264" s="20" t="s">
        <v>69</v>
      </c>
      <c r="AA264" s="20" t="s">
        <v>14772</v>
      </c>
      <c r="AB264" s="20" t="s">
        <v>14303</v>
      </c>
      <c r="AC264" s="20" t="s">
        <v>14303</v>
      </c>
      <c r="AD264" s="20" t="s">
        <v>15199</v>
      </c>
      <c r="AE264" s="20" t="s">
        <v>22234</v>
      </c>
      <c r="AF264" s="20" t="s">
        <v>23435</v>
      </c>
      <c r="AG264" s="20" t="s">
        <v>105</v>
      </c>
      <c r="AH264" s="20" t="s">
        <v>23436</v>
      </c>
      <c r="AI264" s="20" t="s">
        <v>15216</v>
      </c>
      <c r="AJ264" s="20" t="s">
        <v>14696</v>
      </c>
    </row>
    <row r="265" spans="1:36" x14ac:dyDescent="0.2">
      <c r="A265" s="20" t="s">
        <v>14172</v>
      </c>
      <c r="B265" s="20" t="s">
        <v>16441</v>
      </c>
      <c r="C265" s="20">
        <v>2026</v>
      </c>
      <c r="D265" s="20" t="s">
        <v>8157</v>
      </c>
      <c r="E265" s="20" t="s">
        <v>14175</v>
      </c>
      <c r="F265" s="20" t="s">
        <v>119</v>
      </c>
      <c r="G265" s="20" t="s">
        <v>120</v>
      </c>
      <c r="H265" s="20" t="s">
        <v>121</v>
      </c>
      <c r="I265" s="20" t="s">
        <v>22139</v>
      </c>
      <c r="J265" s="20"/>
      <c r="K265" s="20" t="s">
        <v>22140</v>
      </c>
      <c r="L265" s="20" t="s">
        <v>96</v>
      </c>
      <c r="M265" s="20" t="s">
        <v>23437</v>
      </c>
      <c r="N265" s="20" t="s">
        <v>23438</v>
      </c>
      <c r="O265" s="20" t="s">
        <v>16444</v>
      </c>
      <c r="P265" s="20"/>
      <c r="Q265" s="20" t="s">
        <v>14223</v>
      </c>
      <c r="R265" s="20" t="s">
        <v>101</v>
      </c>
      <c r="S265" s="20"/>
      <c r="T265" s="20"/>
      <c r="U265" s="20" t="s">
        <v>22144</v>
      </c>
      <c r="V265" s="20" t="s">
        <v>14283</v>
      </c>
      <c r="W265" s="20"/>
      <c r="X265" s="20"/>
      <c r="Y265" s="20"/>
      <c r="Z265" s="20" t="s">
        <v>69</v>
      </c>
      <c r="AA265" s="20" t="s">
        <v>22168</v>
      </c>
      <c r="AB265" s="20" t="s">
        <v>14283</v>
      </c>
      <c r="AC265" s="20" t="s">
        <v>18503</v>
      </c>
      <c r="AD265" s="20" t="s">
        <v>15822</v>
      </c>
      <c r="AE265" s="20" t="s">
        <v>22155</v>
      </c>
      <c r="AF265" s="20" t="s">
        <v>23439</v>
      </c>
      <c r="AG265" s="20" t="s">
        <v>105</v>
      </c>
      <c r="AH265" s="20" t="s">
        <v>23440</v>
      </c>
      <c r="AI265" s="20" t="s">
        <v>14694</v>
      </c>
      <c r="AJ265" s="20" t="s">
        <v>14839</v>
      </c>
    </row>
    <row r="266" spans="1:36" x14ac:dyDescent="0.2">
      <c r="A266" s="20" t="s">
        <v>14187</v>
      </c>
      <c r="B266" s="20" t="s">
        <v>16469</v>
      </c>
      <c r="C266" s="20">
        <v>2026</v>
      </c>
      <c r="D266" s="20" t="s">
        <v>16471</v>
      </c>
      <c r="E266" s="20" t="s">
        <v>16470</v>
      </c>
      <c r="F266" s="20" t="s">
        <v>212</v>
      </c>
      <c r="G266" s="20" t="s">
        <v>213</v>
      </c>
      <c r="H266" s="20" t="s">
        <v>126</v>
      </c>
      <c r="I266" s="20" t="s">
        <v>22149</v>
      </c>
      <c r="J266" s="20"/>
      <c r="K266" s="20" t="s">
        <v>22172</v>
      </c>
      <c r="L266" s="20" t="s">
        <v>96</v>
      </c>
      <c r="M266" s="20" t="s">
        <v>23441</v>
      </c>
      <c r="N266" s="20" t="s">
        <v>23442</v>
      </c>
      <c r="O266" s="20" t="s">
        <v>16474</v>
      </c>
      <c r="P266" s="20"/>
      <c r="Q266" s="20" t="s">
        <v>14238</v>
      </c>
      <c r="R266" s="20" t="s">
        <v>102</v>
      </c>
      <c r="S266" s="20" t="s">
        <v>14232</v>
      </c>
      <c r="T266" s="20" t="s">
        <v>22239</v>
      </c>
      <c r="U266" s="20" t="s">
        <v>22413</v>
      </c>
      <c r="V266" s="20" t="s">
        <v>14283</v>
      </c>
      <c r="W266" s="20"/>
      <c r="X266" s="20"/>
      <c r="Y266" s="20"/>
      <c r="Z266" s="20" t="s">
        <v>68</v>
      </c>
      <c r="AA266" s="20" t="s">
        <v>22154</v>
      </c>
      <c r="AB266" s="20" t="s">
        <v>14283</v>
      </c>
      <c r="AC266" s="20" t="s">
        <v>14283</v>
      </c>
      <c r="AD266" s="20" t="s">
        <v>15199</v>
      </c>
      <c r="AE266" s="20" t="s">
        <v>22234</v>
      </c>
      <c r="AF266" s="20" t="s">
        <v>23443</v>
      </c>
      <c r="AG266" s="20" t="s">
        <v>105</v>
      </c>
      <c r="AH266" s="20" t="s">
        <v>23444</v>
      </c>
      <c r="AI266" s="20" t="s">
        <v>110</v>
      </c>
      <c r="AJ266" s="20" t="s">
        <v>14732</v>
      </c>
    </row>
    <row r="267" spans="1:36" x14ac:dyDescent="0.2">
      <c r="A267" s="20" t="s">
        <v>14210</v>
      </c>
      <c r="B267" s="20" t="s">
        <v>18338</v>
      </c>
      <c r="C267" s="20">
        <v>2026</v>
      </c>
      <c r="D267" s="20" t="s">
        <v>17229</v>
      </c>
      <c r="E267" s="20" t="s">
        <v>14213</v>
      </c>
      <c r="F267" s="20" t="s">
        <v>116</v>
      </c>
      <c r="G267" s="20" t="s">
        <v>117</v>
      </c>
      <c r="H267" s="20" t="s">
        <v>118</v>
      </c>
      <c r="I267" s="20" t="s">
        <v>22149</v>
      </c>
      <c r="J267" s="20" t="s">
        <v>18558</v>
      </c>
      <c r="K267" s="20" t="s">
        <v>22140</v>
      </c>
      <c r="L267" s="20" t="s">
        <v>96</v>
      </c>
      <c r="M267" s="20" t="s">
        <v>23445</v>
      </c>
      <c r="N267" s="20" t="s">
        <v>23446</v>
      </c>
      <c r="O267" s="20" t="s">
        <v>18557</v>
      </c>
      <c r="P267" s="20"/>
      <c r="Q267" s="20" t="s">
        <v>14244</v>
      </c>
      <c r="R267" s="20" t="s">
        <v>102</v>
      </c>
      <c r="S267" s="20" t="s">
        <v>14232</v>
      </c>
      <c r="T267" s="20" t="s">
        <v>22153</v>
      </c>
      <c r="U267" s="20" t="s">
        <v>22166</v>
      </c>
      <c r="V267" s="20"/>
      <c r="W267" s="20"/>
      <c r="X267" s="20" t="s">
        <v>22167</v>
      </c>
      <c r="Y267" s="20" t="s">
        <v>17234</v>
      </c>
      <c r="Z267" s="20" t="s">
        <v>68</v>
      </c>
      <c r="AA267" s="20" t="s">
        <v>14772</v>
      </c>
      <c r="AB267" s="20"/>
      <c r="AC267" s="20"/>
      <c r="AD267" s="20" t="s">
        <v>22233</v>
      </c>
      <c r="AE267" s="20" t="s">
        <v>22155</v>
      </c>
      <c r="AF267" s="20" t="s">
        <v>23447</v>
      </c>
      <c r="AG267" s="20" t="s">
        <v>107</v>
      </c>
      <c r="AH267" s="20" t="s">
        <v>23448</v>
      </c>
      <c r="AI267" s="20" t="s">
        <v>110</v>
      </c>
      <c r="AJ267" s="20" t="s">
        <v>14696</v>
      </c>
    </row>
  </sheetData>
  <autoFilter ref="A1:AJ267"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A5F"/>
  </sheetPr>
  <dimension ref="A1:N1103"/>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4" width="8" customWidth="1"/>
    <col min="5" max="5" width="12" customWidth="1"/>
    <col min="6" max="6" width="22" customWidth="1"/>
    <col min="7" max="8" width="20" customWidth="1"/>
    <col min="9" max="10" width="11" customWidth="1"/>
    <col min="11" max="11" width="14" customWidth="1"/>
    <col min="12" max="12" width="15" customWidth="1"/>
    <col min="13" max="13" width="21" customWidth="1"/>
    <col min="14" max="14" width="23" customWidth="1"/>
  </cols>
  <sheetData>
    <row r="1" spans="1:14" x14ac:dyDescent="0.2">
      <c r="A1" s="3" t="s">
        <v>23449</v>
      </c>
      <c r="B1" s="3" t="s">
        <v>23450</v>
      </c>
      <c r="C1" s="3" t="s">
        <v>23451</v>
      </c>
      <c r="D1" s="3" t="s">
        <v>14670</v>
      </c>
      <c r="E1" s="3" t="s">
        <v>23452</v>
      </c>
      <c r="F1" s="3" t="s">
        <v>23453</v>
      </c>
      <c r="G1" s="3" t="s">
        <v>23454</v>
      </c>
      <c r="H1" s="3" t="s">
        <v>23455</v>
      </c>
      <c r="I1" s="3" t="s">
        <v>23456</v>
      </c>
      <c r="J1" s="3" t="s">
        <v>23457</v>
      </c>
      <c r="K1" s="3" t="s">
        <v>14671</v>
      </c>
      <c r="L1" s="3" t="s">
        <v>14672</v>
      </c>
      <c r="M1" s="3" t="s">
        <v>23458</v>
      </c>
      <c r="N1" s="3" t="s">
        <v>23459</v>
      </c>
    </row>
    <row r="2" spans="1:14" x14ac:dyDescent="0.2">
      <c r="A2" s="20" t="s">
        <v>23460</v>
      </c>
      <c r="B2" s="20" t="s">
        <v>344</v>
      </c>
      <c r="C2" s="20">
        <v>1</v>
      </c>
      <c r="D2" s="20" t="s">
        <v>14704</v>
      </c>
      <c r="E2" s="20" t="s">
        <v>14698</v>
      </c>
      <c r="F2" s="20" t="s">
        <v>23461</v>
      </c>
      <c r="G2" s="20" t="s">
        <v>14696</v>
      </c>
      <c r="H2" s="20" t="s">
        <v>14699</v>
      </c>
      <c r="I2" s="20">
        <v>28225</v>
      </c>
      <c r="J2" s="20" t="b">
        <v>0</v>
      </c>
      <c r="K2" s="20">
        <v>0.53</v>
      </c>
      <c r="L2" s="20">
        <v>0.14000000000000001</v>
      </c>
      <c r="M2" s="20">
        <v>0.39</v>
      </c>
      <c r="N2" s="20">
        <v>3.1266040744021298E-5</v>
      </c>
    </row>
    <row r="3" spans="1:14" x14ac:dyDescent="0.2">
      <c r="A3" s="20" t="s">
        <v>23460</v>
      </c>
      <c r="B3" s="20" t="s">
        <v>344</v>
      </c>
      <c r="C3" s="20">
        <v>3</v>
      </c>
      <c r="D3" s="20" t="s">
        <v>14704</v>
      </c>
      <c r="E3" s="20" t="s">
        <v>14698</v>
      </c>
      <c r="F3" s="20" t="s">
        <v>23461</v>
      </c>
      <c r="G3" s="20" t="s">
        <v>14696</v>
      </c>
      <c r="H3" s="20" t="s">
        <v>14714</v>
      </c>
      <c r="I3" s="20">
        <v>28225</v>
      </c>
      <c r="J3" s="20" t="b">
        <v>0</v>
      </c>
      <c r="K3" s="20">
        <v>0.5</v>
      </c>
      <c r="L3" s="20">
        <v>0.03</v>
      </c>
      <c r="M3" s="20">
        <v>0.47</v>
      </c>
      <c r="N3" s="20">
        <v>2.1715075287865401E-5</v>
      </c>
    </row>
    <row r="4" spans="1:14" x14ac:dyDescent="0.2">
      <c r="A4" s="20" t="s">
        <v>23460</v>
      </c>
      <c r="B4" s="20" t="s">
        <v>370</v>
      </c>
      <c r="C4" s="20">
        <v>12</v>
      </c>
      <c r="D4" s="20" t="s">
        <v>14704</v>
      </c>
      <c r="E4" s="20" t="s">
        <v>14698</v>
      </c>
      <c r="F4" s="20" t="s">
        <v>23461</v>
      </c>
      <c r="G4" s="20" t="s">
        <v>14696</v>
      </c>
      <c r="H4" s="20" t="s">
        <v>14772</v>
      </c>
      <c r="I4" s="20">
        <v>824</v>
      </c>
      <c r="J4" s="20" t="b">
        <v>0</v>
      </c>
      <c r="K4" s="20">
        <v>0.86</v>
      </c>
      <c r="L4" s="20">
        <v>0.57999999999999996</v>
      </c>
      <c r="M4" s="20">
        <v>0.28000000000000003</v>
      </c>
      <c r="N4" s="20">
        <v>5.784854368932E-4</v>
      </c>
    </row>
    <row r="5" spans="1:14" x14ac:dyDescent="0.2">
      <c r="A5" s="20" t="s">
        <v>23460</v>
      </c>
      <c r="B5" s="20" t="s">
        <v>413</v>
      </c>
      <c r="C5" s="20">
        <v>17</v>
      </c>
      <c r="D5" s="20" t="s">
        <v>14704</v>
      </c>
      <c r="E5" s="20" t="s">
        <v>14698</v>
      </c>
      <c r="F5" s="20" t="s">
        <v>14804</v>
      </c>
      <c r="G5" s="20" t="s">
        <v>14696</v>
      </c>
      <c r="H5" s="20" t="s">
        <v>14761</v>
      </c>
      <c r="I5" s="20">
        <v>6814</v>
      </c>
      <c r="J5" s="20" t="b">
        <v>0</v>
      </c>
      <c r="K5" s="20">
        <v>0.66</v>
      </c>
      <c r="L5" s="20">
        <v>0.1</v>
      </c>
      <c r="M5" s="20">
        <v>0.56000000000000005</v>
      </c>
      <c r="N5" s="20">
        <v>9.2336953331376601E-5</v>
      </c>
    </row>
    <row r="6" spans="1:14" x14ac:dyDescent="0.2">
      <c r="A6" s="20" t="s">
        <v>23460</v>
      </c>
      <c r="B6" s="20" t="s">
        <v>638</v>
      </c>
      <c r="C6" s="20">
        <v>23</v>
      </c>
      <c r="D6" s="20" t="s">
        <v>14704</v>
      </c>
      <c r="E6" s="20" t="s">
        <v>14698</v>
      </c>
      <c r="F6" s="20" t="s">
        <v>14804</v>
      </c>
      <c r="G6" s="20" t="s">
        <v>14839</v>
      </c>
      <c r="H6" s="20" t="s">
        <v>110</v>
      </c>
      <c r="I6" s="20">
        <v>281</v>
      </c>
      <c r="J6" s="20" t="b">
        <v>0</v>
      </c>
      <c r="K6" s="20">
        <v>0.69</v>
      </c>
      <c r="L6" s="20">
        <v>0.68</v>
      </c>
      <c r="M6" s="20">
        <v>9.9999999999998996E-3</v>
      </c>
      <c r="N6" s="20">
        <v>1.9351032028469E-3</v>
      </c>
    </row>
    <row r="7" spans="1:14" x14ac:dyDescent="0.2">
      <c r="A7" s="20" t="s">
        <v>23460</v>
      </c>
      <c r="B7" s="20" t="s">
        <v>800</v>
      </c>
      <c r="C7" s="20">
        <v>24</v>
      </c>
      <c r="D7" s="20" t="s">
        <v>14704</v>
      </c>
      <c r="E7" s="20" t="s">
        <v>14698</v>
      </c>
      <c r="F7" s="20" t="s">
        <v>14852</v>
      </c>
      <c r="G7" s="20" t="s">
        <v>14732</v>
      </c>
      <c r="H7" s="20" t="s">
        <v>14761</v>
      </c>
      <c r="I7" s="20">
        <v>96</v>
      </c>
      <c r="J7" s="20" t="b">
        <v>0</v>
      </c>
      <c r="K7" s="20">
        <v>0.82</v>
      </c>
      <c r="L7" s="20">
        <v>0.5</v>
      </c>
      <c r="M7" s="20">
        <v>0.32</v>
      </c>
      <c r="N7" s="20">
        <v>6.3153333333333004E-3</v>
      </c>
    </row>
    <row r="8" spans="1:14" x14ac:dyDescent="0.2">
      <c r="A8" s="20" t="s">
        <v>23460</v>
      </c>
      <c r="B8" s="20" t="s">
        <v>800</v>
      </c>
      <c r="C8" s="20">
        <v>25</v>
      </c>
      <c r="D8" s="20" t="s">
        <v>14704</v>
      </c>
      <c r="E8" s="20" t="s">
        <v>23462</v>
      </c>
      <c r="F8" s="20" t="s">
        <v>14852</v>
      </c>
      <c r="G8" s="20" t="s">
        <v>14732</v>
      </c>
      <c r="H8" s="20" t="s">
        <v>14761</v>
      </c>
      <c r="I8" s="20">
        <v>96</v>
      </c>
      <c r="J8" s="20" t="b">
        <v>0</v>
      </c>
      <c r="K8" s="20">
        <v>0.7</v>
      </c>
      <c r="L8" s="20">
        <v>0.41</v>
      </c>
      <c r="M8" s="20">
        <v>0.28999999999999998</v>
      </c>
      <c r="N8" s="20">
        <v>8.5717083333332993E-3</v>
      </c>
    </row>
    <row r="9" spans="1:14" x14ac:dyDescent="0.2">
      <c r="A9" s="20" t="s">
        <v>23460</v>
      </c>
      <c r="B9" s="20" t="s">
        <v>473</v>
      </c>
      <c r="C9" s="20">
        <v>26</v>
      </c>
      <c r="D9" s="20" t="s">
        <v>14704</v>
      </c>
      <c r="E9" s="20" t="s">
        <v>14698</v>
      </c>
      <c r="F9" s="20" t="s">
        <v>14852</v>
      </c>
      <c r="G9" s="20" t="s">
        <v>14866</v>
      </c>
      <c r="H9" s="20" t="s">
        <v>14772</v>
      </c>
      <c r="I9" s="20">
        <v>77333</v>
      </c>
      <c r="J9" s="20" t="b">
        <v>0</v>
      </c>
      <c r="K9" s="20">
        <v>0.79</v>
      </c>
      <c r="L9" s="20">
        <v>0.42099999999999999</v>
      </c>
      <c r="M9" s="20">
        <v>0.36899999999999999</v>
      </c>
      <c r="N9" s="20">
        <v>9.1022182509407307E-6</v>
      </c>
    </row>
    <row r="10" spans="1:14" x14ac:dyDescent="0.2">
      <c r="A10" s="20" t="s">
        <v>23460</v>
      </c>
      <c r="B10" s="20" t="s">
        <v>686</v>
      </c>
      <c r="C10" s="20">
        <v>33</v>
      </c>
      <c r="D10" s="20" t="s">
        <v>14704</v>
      </c>
      <c r="E10" s="20" t="s">
        <v>23462</v>
      </c>
      <c r="F10" s="20" t="s">
        <v>23463</v>
      </c>
      <c r="G10" s="20" t="s">
        <v>14732</v>
      </c>
      <c r="H10" s="20" t="s">
        <v>14772</v>
      </c>
      <c r="I10" s="20">
        <v>126</v>
      </c>
      <c r="J10" s="20" t="b">
        <v>0</v>
      </c>
      <c r="K10" s="20">
        <v>0.4456</v>
      </c>
      <c r="L10" s="20">
        <v>0.31929999999999997</v>
      </c>
      <c r="M10" s="20">
        <v>0.1263</v>
      </c>
      <c r="N10" s="20">
        <v>9.0446914562857007E-3</v>
      </c>
    </row>
    <row r="11" spans="1:14" x14ac:dyDescent="0.2">
      <c r="A11" s="20" t="s">
        <v>23460</v>
      </c>
      <c r="B11" s="20" t="s">
        <v>686</v>
      </c>
      <c r="C11" s="20">
        <v>36</v>
      </c>
      <c r="D11" s="20" t="s">
        <v>14704</v>
      </c>
      <c r="E11" s="20" t="s">
        <v>14698</v>
      </c>
      <c r="F11" s="20" t="s">
        <v>23463</v>
      </c>
      <c r="G11" s="20" t="s">
        <v>14732</v>
      </c>
      <c r="H11" s="20" t="s">
        <v>14772</v>
      </c>
      <c r="I11" s="20">
        <v>126</v>
      </c>
      <c r="J11" s="20" t="b">
        <v>0</v>
      </c>
      <c r="K11" s="20">
        <v>0.43209999999999998</v>
      </c>
      <c r="L11" s="20">
        <v>0.29799999999999999</v>
      </c>
      <c r="M11" s="20">
        <v>0.1341</v>
      </c>
      <c r="N11" s="20">
        <v>9.0861060368571007E-3</v>
      </c>
    </row>
    <row r="12" spans="1:14" x14ac:dyDescent="0.2">
      <c r="A12" s="20" t="s">
        <v>23460</v>
      </c>
      <c r="B12" s="20" t="s">
        <v>686</v>
      </c>
      <c r="C12" s="20">
        <v>39</v>
      </c>
      <c r="D12" s="20" t="s">
        <v>14704</v>
      </c>
      <c r="E12" s="20" t="s">
        <v>14746</v>
      </c>
      <c r="F12" s="20" t="s">
        <v>23463</v>
      </c>
      <c r="G12" s="20" t="s">
        <v>14732</v>
      </c>
      <c r="H12" s="20" t="s">
        <v>14772</v>
      </c>
      <c r="I12" s="20">
        <v>126</v>
      </c>
      <c r="J12" s="20" t="b">
        <v>0</v>
      </c>
      <c r="K12" s="20">
        <v>-0.13869999999999999</v>
      </c>
      <c r="L12" s="20">
        <v>-0.17</v>
      </c>
      <c r="M12" s="20">
        <v>3.1300000000000001E-2</v>
      </c>
      <c r="N12" s="20">
        <v>6.3365142857142905E-5</v>
      </c>
    </row>
    <row r="13" spans="1:14" x14ac:dyDescent="0.2">
      <c r="A13" s="20" t="s">
        <v>23460</v>
      </c>
      <c r="B13" s="20" t="s">
        <v>686</v>
      </c>
      <c r="C13" s="20">
        <v>42</v>
      </c>
      <c r="D13" s="20" t="s">
        <v>14704</v>
      </c>
      <c r="E13" s="20" t="s">
        <v>23462</v>
      </c>
      <c r="F13" s="20" t="s">
        <v>23463</v>
      </c>
      <c r="G13" s="20" t="s">
        <v>14732</v>
      </c>
      <c r="H13" s="20" t="s">
        <v>14772</v>
      </c>
      <c r="I13" s="20">
        <v>126</v>
      </c>
      <c r="J13" s="20" t="b">
        <v>0</v>
      </c>
      <c r="K13" s="20">
        <v>8.9499999999999996E-2</v>
      </c>
      <c r="L13" s="20">
        <v>-0.4466</v>
      </c>
      <c r="M13" s="20">
        <v>0.53610000000000002</v>
      </c>
      <c r="N13" s="20">
        <v>2.3871243928571002E-3</v>
      </c>
    </row>
    <row r="14" spans="1:14" x14ac:dyDescent="0.2">
      <c r="A14" s="20" t="s">
        <v>23460</v>
      </c>
      <c r="B14" s="20" t="s">
        <v>686</v>
      </c>
      <c r="C14" s="20">
        <v>45</v>
      </c>
      <c r="D14" s="20" t="s">
        <v>14704</v>
      </c>
      <c r="E14" s="20" t="s">
        <v>14698</v>
      </c>
      <c r="F14" s="20" t="s">
        <v>23463</v>
      </c>
      <c r="G14" s="20" t="s">
        <v>14732</v>
      </c>
      <c r="H14" s="20" t="s">
        <v>14772</v>
      </c>
      <c r="I14" s="20">
        <v>126</v>
      </c>
      <c r="J14" s="20" t="b">
        <v>0</v>
      </c>
      <c r="K14" s="20">
        <v>0.30640000000000001</v>
      </c>
      <c r="L14" s="20">
        <v>7.1499999999999994E-2</v>
      </c>
      <c r="M14" s="20">
        <v>0.2349</v>
      </c>
      <c r="N14" s="20">
        <v>6.636324826E-3</v>
      </c>
    </row>
    <row r="15" spans="1:14" x14ac:dyDescent="0.2">
      <c r="A15" s="20" t="s">
        <v>23460</v>
      </c>
      <c r="B15" s="20" t="s">
        <v>686</v>
      </c>
      <c r="C15" s="20">
        <v>48</v>
      </c>
      <c r="D15" s="20" t="s">
        <v>14704</v>
      </c>
      <c r="E15" s="20" t="s">
        <v>14746</v>
      </c>
      <c r="F15" s="20" t="s">
        <v>23463</v>
      </c>
      <c r="G15" s="20" t="s">
        <v>14732</v>
      </c>
      <c r="H15" s="20" t="s">
        <v>14772</v>
      </c>
      <c r="I15" s="20">
        <v>126</v>
      </c>
      <c r="J15" s="20" t="b">
        <v>0</v>
      </c>
      <c r="K15" s="20">
        <v>-7.9799999999999996E-2</v>
      </c>
      <c r="L15" s="20">
        <v>-2.4500000000000001E-2</v>
      </c>
      <c r="M15" s="20">
        <v>-5.5300000000000002E-2</v>
      </c>
      <c r="N15" s="20">
        <v>6.3365142857142905E-5</v>
      </c>
    </row>
    <row r="16" spans="1:14" x14ac:dyDescent="0.2">
      <c r="A16" s="20" t="s">
        <v>23460</v>
      </c>
      <c r="B16" s="20" t="s">
        <v>686</v>
      </c>
      <c r="C16" s="20">
        <v>51</v>
      </c>
      <c r="D16" s="20" t="s">
        <v>14704</v>
      </c>
      <c r="E16" s="20" t="s">
        <v>23462</v>
      </c>
      <c r="F16" s="20" t="s">
        <v>23463</v>
      </c>
      <c r="G16" s="20" t="s">
        <v>14732</v>
      </c>
      <c r="H16" s="20" t="s">
        <v>14772</v>
      </c>
      <c r="I16" s="20">
        <v>126</v>
      </c>
      <c r="J16" s="20" t="b">
        <v>0</v>
      </c>
      <c r="K16" s="20">
        <v>0.51980000000000004</v>
      </c>
      <c r="L16" s="20">
        <v>0.1789</v>
      </c>
      <c r="M16" s="20">
        <v>0.34089999999999998</v>
      </c>
      <c r="N16" s="20">
        <v>7.6341922051110997E-3</v>
      </c>
    </row>
    <row r="17" spans="1:14" x14ac:dyDescent="0.2">
      <c r="A17" s="20" t="s">
        <v>23460</v>
      </c>
      <c r="B17" s="20" t="s">
        <v>686</v>
      </c>
      <c r="C17" s="20">
        <v>54</v>
      </c>
      <c r="D17" s="20" t="s">
        <v>14704</v>
      </c>
      <c r="E17" s="20" t="s">
        <v>14698</v>
      </c>
      <c r="F17" s="20" t="s">
        <v>23463</v>
      </c>
      <c r="G17" s="20" t="s">
        <v>14732</v>
      </c>
      <c r="H17" s="20" t="s">
        <v>14772</v>
      </c>
      <c r="I17" s="20">
        <v>126</v>
      </c>
      <c r="J17" s="20" t="b">
        <v>0</v>
      </c>
      <c r="K17" s="20">
        <v>0.36399999999999999</v>
      </c>
      <c r="L17" s="20">
        <v>0.2412</v>
      </c>
      <c r="M17" s="20">
        <v>0.12280000000000001</v>
      </c>
      <c r="N17" s="20">
        <v>9.0829861120000008E-3</v>
      </c>
    </row>
    <row r="18" spans="1:14" x14ac:dyDescent="0.2">
      <c r="A18" s="20" t="s">
        <v>23460</v>
      </c>
      <c r="B18" s="20" t="s">
        <v>686</v>
      </c>
      <c r="C18" s="20">
        <v>57</v>
      </c>
      <c r="D18" s="20" t="s">
        <v>14704</v>
      </c>
      <c r="E18" s="20" t="s">
        <v>14746</v>
      </c>
      <c r="F18" s="20" t="s">
        <v>23463</v>
      </c>
      <c r="G18" s="20" t="s">
        <v>14732</v>
      </c>
      <c r="H18" s="20" t="s">
        <v>14772</v>
      </c>
      <c r="I18" s="20">
        <v>126</v>
      </c>
      <c r="J18" s="20" t="b">
        <v>0</v>
      </c>
      <c r="K18" s="20">
        <v>-0.108</v>
      </c>
      <c r="L18" s="20">
        <v>-0.127</v>
      </c>
      <c r="M18" s="20">
        <v>1.9E-2</v>
      </c>
      <c r="N18" s="20">
        <v>6.3365142857142905E-5</v>
      </c>
    </row>
    <row r="19" spans="1:14" x14ac:dyDescent="0.2">
      <c r="A19" s="20" t="s">
        <v>23460</v>
      </c>
      <c r="B19" s="20" t="s">
        <v>686</v>
      </c>
      <c r="C19" s="20">
        <v>60</v>
      </c>
      <c r="D19" s="20" t="s">
        <v>14704</v>
      </c>
      <c r="E19" s="20" t="s">
        <v>23462</v>
      </c>
      <c r="F19" s="20" t="s">
        <v>23463</v>
      </c>
      <c r="G19" s="20" t="s">
        <v>14732</v>
      </c>
      <c r="H19" s="20" t="s">
        <v>14772</v>
      </c>
      <c r="I19" s="20">
        <v>126</v>
      </c>
      <c r="J19" s="20" t="b">
        <v>0</v>
      </c>
      <c r="K19" s="20">
        <v>0.72570000000000001</v>
      </c>
      <c r="L19" s="20">
        <v>0.53449999999999998</v>
      </c>
      <c r="M19" s="20">
        <v>0.19120000000000001</v>
      </c>
      <c r="N19" s="20">
        <v>5.4102527688254E-3</v>
      </c>
    </row>
    <row r="20" spans="1:14" x14ac:dyDescent="0.2">
      <c r="A20" s="20" t="s">
        <v>23460</v>
      </c>
      <c r="B20" s="20" t="s">
        <v>686</v>
      </c>
      <c r="C20" s="20">
        <v>63</v>
      </c>
      <c r="D20" s="20" t="s">
        <v>14704</v>
      </c>
      <c r="E20" s="20" t="s">
        <v>14698</v>
      </c>
      <c r="F20" s="20" t="s">
        <v>23463</v>
      </c>
      <c r="G20" s="20" t="s">
        <v>14732</v>
      </c>
      <c r="H20" s="20" t="s">
        <v>14772</v>
      </c>
      <c r="I20" s="20">
        <v>126</v>
      </c>
      <c r="J20" s="20" t="b">
        <v>0</v>
      </c>
      <c r="K20" s="20">
        <v>0.6381</v>
      </c>
      <c r="L20" s="20">
        <v>0.58819999999999995</v>
      </c>
      <c r="M20" s="20">
        <v>4.9900000000000097E-2</v>
      </c>
      <c r="N20" s="20">
        <v>5.8196664542539004E-3</v>
      </c>
    </row>
    <row r="21" spans="1:14" x14ac:dyDescent="0.2">
      <c r="A21" s="20" t="s">
        <v>23460</v>
      </c>
      <c r="B21" s="20" t="s">
        <v>686</v>
      </c>
      <c r="C21" s="20">
        <v>66</v>
      </c>
      <c r="D21" s="20" t="s">
        <v>14704</v>
      </c>
      <c r="E21" s="20" t="s">
        <v>14746</v>
      </c>
      <c r="F21" s="20" t="s">
        <v>23463</v>
      </c>
      <c r="G21" s="20" t="s">
        <v>14732</v>
      </c>
      <c r="H21" s="20" t="s">
        <v>14772</v>
      </c>
      <c r="I21" s="20">
        <v>126</v>
      </c>
      <c r="J21" s="20" t="b">
        <v>0</v>
      </c>
      <c r="K21" s="20">
        <v>-7.4099999999999999E-2</v>
      </c>
      <c r="L21" s="20">
        <v>-4.02E-2</v>
      </c>
      <c r="M21" s="20">
        <v>-3.39E-2</v>
      </c>
      <c r="N21" s="20">
        <v>6.3365142857142905E-5</v>
      </c>
    </row>
    <row r="22" spans="1:14" x14ac:dyDescent="0.2">
      <c r="A22" s="20" t="s">
        <v>23460</v>
      </c>
      <c r="B22" s="20" t="s">
        <v>894</v>
      </c>
      <c r="C22" s="20">
        <v>73</v>
      </c>
      <c r="D22" s="20" t="s">
        <v>14704</v>
      </c>
      <c r="E22" s="20" t="s">
        <v>23462</v>
      </c>
      <c r="F22" s="20" t="s">
        <v>23464</v>
      </c>
      <c r="G22" s="20" t="s">
        <v>14732</v>
      </c>
      <c r="H22" s="20" t="s">
        <v>14772</v>
      </c>
      <c r="I22" s="20">
        <v>968</v>
      </c>
      <c r="J22" s="20" t="b">
        <v>0</v>
      </c>
      <c r="K22" s="20">
        <v>0.91700000000000004</v>
      </c>
      <c r="L22" s="20">
        <v>0.91100000000000003</v>
      </c>
      <c r="M22" s="20">
        <v>6.0000000000000001E-3</v>
      </c>
      <c r="N22" s="20">
        <v>5.5922495867768597E-5</v>
      </c>
    </row>
    <row r="23" spans="1:14" x14ac:dyDescent="0.2">
      <c r="A23" s="20" t="s">
        <v>23460</v>
      </c>
      <c r="B23" s="20" t="s">
        <v>1420</v>
      </c>
      <c r="C23" s="20">
        <v>144</v>
      </c>
      <c r="D23" s="20" t="s">
        <v>14704</v>
      </c>
      <c r="E23" s="20" t="s">
        <v>14698</v>
      </c>
      <c r="F23" s="20" t="s">
        <v>23461</v>
      </c>
      <c r="G23" s="20" t="s">
        <v>14732</v>
      </c>
      <c r="H23" s="20" t="s">
        <v>14699</v>
      </c>
      <c r="I23" s="20">
        <v>186</v>
      </c>
      <c r="J23" s="20" t="b">
        <v>0</v>
      </c>
      <c r="K23" s="20">
        <v>0.88</v>
      </c>
      <c r="L23" s="20">
        <v>0.8</v>
      </c>
      <c r="M23" s="20">
        <v>0.08</v>
      </c>
      <c r="N23" s="20">
        <v>9.6068817204299998E-4</v>
      </c>
    </row>
    <row r="24" spans="1:14" x14ac:dyDescent="0.2">
      <c r="A24" s="20" t="s">
        <v>23460</v>
      </c>
      <c r="B24" s="20" t="s">
        <v>1420</v>
      </c>
      <c r="C24" s="20">
        <v>147</v>
      </c>
      <c r="D24" s="20" t="s">
        <v>14704</v>
      </c>
      <c r="E24" s="20" t="s">
        <v>14698</v>
      </c>
      <c r="F24" s="20" t="s">
        <v>23461</v>
      </c>
      <c r="G24" s="20" t="s">
        <v>14732</v>
      </c>
      <c r="H24" s="20" t="s">
        <v>14699</v>
      </c>
      <c r="I24" s="20">
        <v>186</v>
      </c>
      <c r="J24" s="20" t="b">
        <v>0</v>
      </c>
      <c r="K24" s="20">
        <v>0.87</v>
      </c>
      <c r="L24" s="20">
        <v>0.78</v>
      </c>
      <c r="M24" s="20">
        <v>0.09</v>
      </c>
      <c r="N24" s="20">
        <v>1.128064516129E-3</v>
      </c>
    </row>
    <row r="25" spans="1:14" x14ac:dyDescent="0.2">
      <c r="A25" s="20" t="s">
        <v>23460</v>
      </c>
      <c r="B25" s="20" t="s">
        <v>1477</v>
      </c>
      <c r="C25" s="20">
        <v>150</v>
      </c>
      <c r="D25" s="20" t="s">
        <v>14704</v>
      </c>
      <c r="E25" s="20" t="s">
        <v>23465</v>
      </c>
      <c r="F25" s="20" t="s">
        <v>110</v>
      </c>
      <c r="G25" s="20" t="s">
        <v>14732</v>
      </c>
      <c r="H25" s="20" t="s">
        <v>14772</v>
      </c>
      <c r="I25" s="20">
        <v>1664</v>
      </c>
      <c r="J25" s="20" t="b">
        <v>1</v>
      </c>
      <c r="K25" s="20">
        <v>0.90310000000000001</v>
      </c>
      <c r="L25" s="20">
        <v>0.71399999999999997</v>
      </c>
      <c r="M25" s="20">
        <v>0.18909999999999999</v>
      </c>
      <c r="N25" s="20">
        <v>1.6077428074750001E-4</v>
      </c>
    </row>
    <row r="26" spans="1:14" x14ac:dyDescent="0.2">
      <c r="A26" s="20" t="s">
        <v>23460</v>
      </c>
      <c r="B26" s="20" t="s">
        <v>1586</v>
      </c>
      <c r="C26" s="20">
        <v>154</v>
      </c>
      <c r="D26" s="20" t="s">
        <v>14704</v>
      </c>
      <c r="E26" s="20" t="s">
        <v>14698</v>
      </c>
      <c r="F26" s="20" t="s">
        <v>23463</v>
      </c>
      <c r="G26" s="20" t="s">
        <v>14732</v>
      </c>
      <c r="H26" s="20" t="s">
        <v>14772</v>
      </c>
      <c r="I26" s="20">
        <v>1664</v>
      </c>
      <c r="J26" s="20" t="b">
        <v>1</v>
      </c>
      <c r="K26" s="20">
        <v>0.72</v>
      </c>
      <c r="L26" s="20">
        <v>0.61</v>
      </c>
      <c r="M26" s="20">
        <v>0.11</v>
      </c>
      <c r="N26" s="20">
        <v>3.5872355769229997E-4</v>
      </c>
    </row>
    <row r="27" spans="1:14" x14ac:dyDescent="0.2">
      <c r="A27" s="20" t="s">
        <v>23460</v>
      </c>
      <c r="B27" s="20" t="s">
        <v>2200</v>
      </c>
      <c r="C27" s="20">
        <v>157</v>
      </c>
      <c r="D27" s="20" t="s">
        <v>14704</v>
      </c>
      <c r="E27" s="20" t="s">
        <v>14698</v>
      </c>
      <c r="F27" s="20" t="s">
        <v>23464</v>
      </c>
      <c r="G27" s="20" t="s">
        <v>14732</v>
      </c>
      <c r="H27" s="20" t="s">
        <v>14761</v>
      </c>
      <c r="I27" s="20">
        <v>1188</v>
      </c>
      <c r="J27" s="20" t="b">
        <v>0</v>
      </c>
      <c r="K27" s="20">
        <v>0.89990000000000003</v>
      </c>
      <c r="L27" s="20">
        <v>0.9002</v>
      </c>
      <c r="M27" s="20">
        <v>-2.9999999999990001E-4</v>
      </c>
      <c r="N27" s="20">
        <v>6.05489394175084E-5</v>
      </c>
    </row>
    <row r="28" spans="1:14" x14ac:dyDescent="0.2">
      <c r="A28" s="20" t="s">
        <v>23460</v>
      </c>
      <c r="B28" s="20" t="s">
        <v>2200</v>
      </c>
      <c r="C28" s="20">
        <v>160</v>
      </c>
      <c r="D28" s="20" t="s">
        <v>14704</v>
      </c>
      <c r="E28" s="20" t="s">
        <v>23462</v>
      </c>
      <c r="F28" s="20" t="s">
        <v>23464</v>
      </c>
      <c r="G28" s="20" t="s">
        <v>14732</v>
      </c>
      <c r="H28" s="20" t="s">
        <v>14761</v>
      </c>
      <c r="I28" s="20">
        <v>1188</v>
      </c>
      <c r="J28" s="20" t="b">
        <v>0</v>
      </c>
      <c r="K28" s="20">
        <v>0.60850000000000004</v>
      </c>
      <c r="L28" s="20">
        <v>0.27810000000000001</v>
      </c>
      <c r="M28" s="20">
        <v>0.33040000000000003</v>
      </c>
      <c r="N28" s="20">
        <v>8.0200366890900005E-4</v>
      </c>
    </row>
    <row r="29" spans="1:14" x14ac:dyDescent="0.2">
      <c r="A29" s="20" t="s">
        <v>23460</v>
      </c>
      <c r="B29" s="20" t="s">
        <v>2486</v>
      </c>
      <c r="C29" s="20">
        <v>161</v>
      </c>
      <c r="D29" s="20" t="s">
        <v>14704</v>
      </c>
      <c r="E29" s="20" t="s">
        <v>14698</v>
      </c>
      <c r="F29" s="20" t="s">
        <v>14804</v>
      </c>
      <c r="G29" s="20" t="s">
        <v>14696</v>
      </c>
      <c r="H29" s="20" t="s">
        <v>14761</v>
      </c>
      <c r="I29" s="20">
        <v>151</v>
      </c>
      <c r="J29" s="20" t="b">
        <v>0</v>
      </c>
      <c r="K29" s="20">
        <v>0.76</v>
      </c>
      <c r="L29" s="20">
        <v>0.56999999999999995</v>
      </c>
      <c r="M29" s="20">
        <v>0.19</v>
      </c>
      <c r="N29" s="20">
        <v>3.9514966887416996E-3</v>
      </c>
    </row>
    <row r="30" spans="1:14" x14ac:dyDescent="0.2">
      <c r="A30" s="20" t="s">
        <v>23460</v>
      </c>
      <c r="B30" s="20" t="s">
        <v>2486</v>
      </c>
      <c r="C30" s="20">
        <v>164</v>
      </c>
      <c r="D30" s="20" t="s">
        <v>14704</v>
      </c>
      <c r="E30" s="20" t="s">
        <v>23462</v>
      </c>
      <c r="F30" s="20" t="s">
        <v>14804</v>
      </c>
      <c r="G30" s="20" t="s">
        <v>14696</v>
      </c>
      <c r="H30" s="20" t="s">
        <v>14761</v>
      </c>
      <c r="I30" s="20">
        <v>151</v>
      </c>
      <c r="J30" s="20" t="b">
        <v>0</v>
      </c>
      <c r="K30" s="20">
        <v>0.73</v>
      </c>
      <c r="L30" s="20">
        <v>0.56000000000000005</v>
      </c>
      <c r="M30" s="20">
        <v>0.17</v>
      </c>
      <c r="N30" s="20">
        <v>4.2816688741720999E-3</v>
      </c>
    </row>
    <row r="31" spans="1:14" x14ac:dyDescent="0.2">
      <c r="A31" s="20" t="s">
        <v>23460</v>
      </c>
      <c r="B31" s="20" t="s">
        <v>2486</v>
      </c>
      <c r="C31" s="20">
        <v>167</v>
      </c>
      <c r="D31" s="20" t="s">
        <v>14704</v>
      </c>
      <c r="E31" s="20" t="s">
        <v>23466</v>
      </c>
      <c r="F31" s="20" t="s">
        <v>14804</v>
      </c>
      <c r="G31" s="20" t="s">
        <v>14696</v>
      </c>
      <c r="H31" s="20" t="s">
        <v>14761</v>
      </c>
      <c r="I31" s="20">
        <v>151</v>
      </c>
      <c r="J31" s="20" t="b">
        <v>0</v>
      </c>
      <c r="K31" s="20">
        <v>0.79</v>
      </c>
      <c r="L31" s="20">
        <v>0.6</v>
      </c>
      <c r="M31" s="20">
        <v>0.19</v>
      </c>
      <c r="N31" s="20">
        <v>3.4659337748343998E-3</v>
      </c>
    </row>
    <row r="32" spans="1:14" x14ac:dyDescent="0.2">
      <c r="A32" s="20" t="s">
        <v>23460</v>
      </c>
      <c r="B32" s="20" t="s">
        <v>2486</v>
      </c>
      <c r="C32" s="20">
        <v>170</v>
      </c>
      <c r="D32" s="20" t="s">
        <v>14704</v>
      </c>
      <c r="E32" s="20" t="s">
        <v>23462</v>
      </c>
      <c r="F32" s="20" t="s">
        <v>14804</v>
      </c>
      <c r="G32" s="20" t="s">
        <v>14696</v>
      </c>
      <c r="H32" s="20" t="s">
        <v>14761</v>
      </c>
      <c r="I32" s="20">
        <v>151</v>
      </c>
      <c r="J32" s="20" t="b">
        <v>0</v>
      </c>
      <c r="K32" s="20">
        <v>0.74</v>
      </c>
      <c r="L32" s="20">
        <v>0.5</v>
      </c>
      <c r="M32" s="20">
        <v>0.24</v>
      </c>
      <c r="N32" s="20">
        <v>4.6363973509933E-3</v>
      </c>
    </row>
    <row r="33" spans="1:14" x14ac:dyDescent="0.2">
      <c r="A33" s="20" t="s">
        <v>23460</v>
      </c>
      <c r="B33" s="20" t="s">
        <v>3712</v>
      </c>
      <c r="C33" s="20">
        <v>185</v>
      </c>
      <c r="D33" s="20" t="s">
        <v>14704</v>
      </c>
      <c r="E33" s="20" t="s">
        <v>14698</v>
      </c>
      <c r="F33" s="20" t="s">
        <v>110</v>
      </c>
      <c r="G33" s="20" t="s">
        <v>14696</v>
      </c>
      <c r="H33" s="20" t="s">
        <v>14772</v>
      </c>
      <c r="I33" s="20">
        <v>365</v>
      </c>
      <c r="J33" s="20" t="b">
        <v>0</v>
      </c>
      <c r="K33" s="20">
        <v>0.65</v>
      </c>
      <c r="L33" s="20">
        <v>0.1</v>
      </c>
      <c r="M33" s="20">
        <v>0.55000000000000004</v>
      </c>
      <c r="N33" s="20">
        <v>1.7602739726026999E-3</v>
      </c>
    </row>
    <row r="34" spans="1:14" x14ac:dyDescent="0.2">
      <c r="A34" s="20" t="s">
        <v>23460</v>
      </c>
      <c r="B34" s="20" t="s">
        <v>3712</v>
      </c>
      <c r="C34" s="20">
        <v>187</v>
      </c>
      <c r="D34" s="20" t="s">
        <v>14704</v>
      </c>
      <c r="E34" s="20" t="s">
        <v>14698</v>
      </c>
      <c r="F34" s="20" t="s">
        <v>110</v>
      </c>
      <c r="G34" s="20" t="s">
        <v>14696</v>
      </c>
      <c r="H34" s="20" t="s">
        <v>14772</v>
      </c>
      <c r="I34" s="20">
        <v>365</v>
      </c>
      <c r="J34" s="20" t="b">
        <v>0</v>
      </c>
      <c r="K34" s="20">
        <v>0.7</v>
      </c>
      <c r="L34" s="20">
        <v>0.04</v>
      </c>
      <c r="M34" s="20">
        <v>0.66</v>
      </c>
      <c r="N34" s="20">
        <v>1.0943999999999999E-3</v>
      </c>
    </row>
    <row r="35" spans="1:14" x14ac:dyDescent="0.2">
      <c r="A35" s="20" t="s">
        <v>23460</v>
      </c>
      <c r="B35" s="20" t="s">
        <v>3712</v>
      </c>
      <c r="C35" s="20">
        <v>189</v>
      </c>
      <c r="D35" s="20" t="s">
        <v>14704</v>
      </c>
      <c r="E35" s="20" t="s">
        <v>14698</v>
      </c>
      <c r="F35" s="20" t="s">
        <v>110</v>
      </c>
      <c r="G35" s="20" t="s">
        <v>14696</v>
      </c>
      <c r="H35" s="20" t="s">
        <v>14772</v>
      </c>
      <c r="I35" s="20">
        <v>365</v>
      </c>
      <c r="J35" s="20" t="b">
        <v>0</v>
      </c>
      <c r="K35" s="20">
        <v>0.76</v>
      </c>
      <c r="L35" s="20">
        <v>0.04</v>
      </c>
      <c r="M35" s="20">
        <v>0.72</v>
      </c>
      <c r="N35" s="20">
        <v>8.837260273972E-4</v>
      </c>
    </row>
    <row r="36" spans="1:14" x14ac:dyDescent="0.2">
      <c r="A36" s="20" t="s">
        <v>23460</v>
      </c>
      <c r="B36" s="20" t="s">
        <v>3712</v>
      </c>
      <c r="C36" s="20">
        <v>191</v>
      </c>
      <c r="D36" s="20" t="s">
        <v>14704</v>
      </c>
      <c r="E36" s="20" t="s">
        <v>14698</v>
      </c>
      <c r="F36" s="20" t="s">
        <v>110</v>
      </c>
      <c r="G36" s="20" t="s">
        <v>14696</v>
      </c>
      <c r="H36" s="20" t="s">
        <v>14772</v>
      </c>
      <c r="I36" s="20">
        <v>365</v>
      </c>
      <c r="J36" s="20" t="b">
        <v>0</v>
      </c>
      <c r="K36" s="20">
        <v>0.55000000000000004</v>
      </c>
      <c r="L36" s="20">
        <v>7.0000000000000007E-2</v>
      </c>
      <c r="M36" s="20">
        <v>0.48</v>
      </c>
      <c r="N36" s="20">
        <v>1.8840328767123001E-3</v>
      </c>
    </row>
    <row r="37" spans="1:14" x14ac:dyDescent="0.2">
      <c r="A37" s="20" t="s">
        <v>23460</v>
      </c>
      <c r="B37" s="20" t="s">
        <v>3712</v>
      </c>
      <c r="C37" s="20">
        <v>193</v>
      </c>
      <c r="D37" s="20" t="s">
        <v>14704</v>
      </c>
      <c r="E37" s="20" t="s">
        <v>14698</v>
      </c>
      <c r="F37" s="20" t="s">
        <v>110</v>
      </c>
      <c r="G37" s="20" t="s">
        <v>14696</v>
      </c>
      <c r="H37" s="20" t="s">
        <v>14772</v>
      </c>
      <c r="I37" s="20">
        <v>365</v>
      </c>
      <c r="J37" s="20" t="b">
        <v>0</v>
      </c>
      <c r="K37" s="20">
        <v>0.83</v>
      </c>
      <c r="L37" s="20">
        <v>0.1</v>
      </c>
      <c r="M37" s="20">
        <v>0.73</v>
      </c>
      <c r="N37" s="20">
        <v>1.1505424657534001E-3</v>
      </c>
    </row>
    <row r="38" spans="1:14" x14ac:dyDescent="0.2">
      <c r="A38" s="20" t="s">
        <v>23460</v>
      </c>
      <c r="B38" s="20" t="s">
        <v>3712</v>
      </c>
      <c r="C38" s="20">
        <v>195</v>
      </c>
      <c r="D38" s="20" t="s">
        <v>14704</v>
      </c>
      <c r="E38" s="20" t="s">
        <v>14698</v>
      </c>
      <c r="F38" s="20" t="s">
        <v>110</v>
      </c>
      <c r="G38" s="20" t="s">
        <v>14696</v>
      </c>
      <c r="H38" s="20" t="s">
        <v>14772</v>
      </c>
      <c r="I38" s="20">
        <v>365</v>
      </c>
      <c r="J38" s="20" t="b">
        <v>0</v>
      </c>
      <c r="K38" s="20">
        <v>0.74</v>
      </c>
      <c r="L38" s="20">
        <v>0.06</v>
      </c>
      <c r="M38" s="20">
        <v>0.68</v>
      </c>
      <c r="N38" s="20">
        <v>1.1292054794519999E-3</v>
      </c>
    </row>
    <row r="39" spans="1:14" x14ac:dyDescent="0.2">
      <c r="A39" s="20" t="s">
        <v>23460</v>
      </c>
      <c r="B39" s="20" t="s">
        <v>3712</v>
      </c>
      <c r="C39" s="20">
        <v>197</v>
      </c>
      <c r="D39" s="20" t="s">
        <v>14704</v>
      </c>
      <c r="E39" s="20" t="s">
        <v>14698</v>
      </c>
      <c r="F39" s="20" t="s">
        <v>110</v>
      </c>
      <c r="G39" s="20" t="s">
        <v>14696</v>
      </c>
      <c r="H39" s="20" t="s">
        <v>14772</v>
      </c>
      <c r="I39" s="20">
        <v>365</v>
      </c>
      <c r="J39" s="20" t="b">
        <v>0</v>
      </c>
      <c r="K39" s="20">
        <v>0.68</v>
      </c>
      <c r="L39" s="20">
        <v>0.05</v>
      </c>
      <c r="M39" s="20">
        <v>0.63</v>
      </c>
      <c r="N39" s="20">
        <v>1.2576109589040999E-3</v>
      </c>
    </row>
    <row r="40" spans="1:14" x14ac:dyDescent="0.2">
      <c r="A40" s="20" t="s">
        <v>23460</v>
      </c>
      <c r="B40" s="20" t="s">
        <v>3712</v>
      </c>
      <c r="C40" s="20">
        <v>199</v>
      </c>
      <c r="D40" s="20" t="s">
        <v>14704</v>
      </c>
      <c r="E40" s="20" t="s">
        <v>14698</v>
      </c>
      <c r="F40" s="20" t="s">
        <v>110</v>
      </c>
      <c r="G40" s="20" t="s">
        <v>14696</v>
      </c>
      <c r="H40" s="20" t="s">
        <v>14772</v>
      </c>
      <c r="I40" s="20">
        <v>365</v>
      </c>
      <c r="J40" s="20" t="b">
        <v>0</v>
      </c>
      <c r="K40" s="20">
        <v>0.72</v>
      </c>
      <c r="L40" s="20">
        <v>0.02</v>
      </c>
      <c r="M40" s="20">
        <v>0.7</v>
      </c>
      <c r="N40" s="20">
        <v>8.2910684931499997E-4</v>
      </c>
    </row>
    <row r="41" spans="1:14" x14ac:dyDescent="0.2">
      <c r="A41" s="20" t="s">
        <v>23460</v>
      </c>
      <c r="B41" s="20" t="s">
        <v>4697</v>
      </c>
      <c r="C41" s="20">
        <v>205</v>
      </c>
      <c r="D41" s="20" t="s">
        <v>14704</v>
      </c>
      <c r="E41" s="20" t="s">
        <v>14698</v>
      </c>
      <c r="F41" s="20" t="s">
        <v>14804</v>
      </c>
      <c r="G41" s="20" t="s">
        <v>14696</v>
      </c>
      <c r="H41" s="20" t="s">
        <v>14772</v>
      </c>
      <c r="I41" s="20">
        <v>3172</v>
      </c>
      <c r="J41" s="20" t="b">
        <v>0</v>
      </c>
      <c r="K41" s="20">
        <v>0.48499999999999999</v>
      </c>
      <c r="L41" s="20">
        <v>0</v>
      </c>
      <c r="M41" s="20">
        <v>0.48499999999999999</v>
      </c>
      <c r="N41" s="20">
        <v>1.6347052459009999E-4</v>
      </c>
    </row>
    <row r="42" spans="1:14" x14ac:dyDescent="0.2">
      <c r="A42" s="20" t="s">
        <v>23460</v>
      </c>
      <c r="B42" s="20" t="s">
        <v>4697</v>
      </c>
      <c r="C42" s="20">
        <v>207</v>
      </c>
      <c r="D42" s="20" t="s">
        <v>14704</v>
      </c>
      <c r="E42" s="20" t="s">
        <v>14698</v>
      </c>
      <c r="F42" s="20" t="s">
        <v>14804</v>
      </c>
      <c r="G42" s="20" t="s">
        <v>14696</v>
      </c>
      <c r="H42" s="20" t="s">
        <v>14772</v>
      </c>
      <c r="I42" s="20">
        <v>4789</v>
      </c>
      <c r="J42" s="20" t="b">
        <v>0</v>
      </c>
      <c r="K42" s="20">
        <v>0.51700000000000002</v>
      </c>
      <c r="L42" s="20">
        <v>1.2999999999999999E-2</v>
      </c>
      <c r="M42" s="20">
        <v>0.504</v>
      </c>
      <c r="N42" s="20">
        <v>1.113172770933E-4</v>
      </c>
    </row>
    <row r="43" spans="1:14" x14ac:dyDescent="0.2">
      <c r="A43" s="20" t="s">
        <v>23460</v>
      </c>
      <c r="B43" s="20" t="s">
        <v>4697</v>
      </c>
      <c r="C43" s="20">
        <v>209</v>
      </c>
      <c r="D43" s="20" t="s">
        <v>14704</v>
      </c>
      <c r="E43" s="20" t="s">
        <v>14698</v>
      </c>
      <c r="F43" s="20" t="s">
        <v>14804</v>
      </c>
      <c r="G43" s="20" t="s">
        <v>14696</v>
      </c>
      <c r="H43" s="20" t="s">
        <v>14772</v>
      </c>
      <c r="I43" s="20">
        <v>4903</v>
      </c>
      <c r="J43" s="20" t="b">
        <v>0</v>
      </c>
      <c r="K43" s="20">
        <v>0.67700000000000005</v>
      </c>
      <c r="L43" s="20">
        <v>4.4999999999999998E-2</v>
      </c>
      <c r="M43" s="20">
        <v>0.63200000000000001</v>
      </c>
      <c r="N43" s="20">
        <v>9.1104921884560403E-5</v>
      </c>
    </row>
    <row r="44" spans="1:14" x14ac:dyDescent="0.2">
      <c r="A44" s="20" t="s">
        <v>23460</v>
      </c>
      <c r="B44" s="20" t="s">
        <v>4853</v>
      </c>
      <c r="C44" s="20">
        <v>211</v>
      </c>
      <c r="D44" s="20" t="s">
        <v>14704</v>
      </c>
      <c r="E44" s="20" t="s">
        <v>14698</v>
      </c>
      <c r="F44" s="20" t="s">
        <v>23463</v>
      </c>
      <c r="G44" s="20" t="s">
        <v>14696</v>
      </c>
      <c r="H44" s="20" t="s">
        <v>14772</v>
      </c>
      <c r="I44" s="20">
        <v>3204</v>
      </c>
      <c r="J44" s="20" t="b">
        <v>0</v>
      </c>
      <c r="K44" s="20">
        <v>0.80600000000000005</v>
      </c>
      <c r="L44" s="20">
        <v>0.11899999999999999</v>
      </c>
      <c r="M44" s="20">
        <v>0.68700000000000006</v>
      </c>
      <c r="N44" s="20">
        <v>1.5318074282140001E-4</v>
      </c>
    </row>
    <row r="45" spans="1:14" x14ac:dyDescent="0.2">
      <c r="A45" s="20" t="s">
        <v>23460</v>
      </c>
      <c r="B45" s="20" t="s">
        <v>4853</v>
      </c>
      <c r="C45" s="20">
        <v>212</v>
      </c>
      <c r="D45" s="20" t="s">
        <v>14704</v>
      </c>
      <c r="E45" s="20" t="s">
        <v>23462</v>
      </c>
      <c r="F45" s="20" t="s">
        <v>23463</v>
      </c>
      <c r="G45" s="20" t="s">
        <v>14696</v>
      </c>
      <c r="H45" s="20" t="s">
        <v>14772</v>
      </c>
      <c r="I45" s="20">
        <v>3204</v>
      </c>
      <c r="J45" s="20" t="b">
        <v>0</v>
      </c>
      <c r="K45" s="20">
        <v>0.84399999999999997</v>
      </c>
      <c r="L45" s="20">
        <v>0.251</v>
      </c>
      <c r="M45" s="20">
        <v>0.59299999999999997</v>
      </c>
      <c r="N45" s="20">
        <v>2.014367478152E-4</v>
      </c>
    </row>
    <row r="46" spans="1:14" x14ac:dyDescent="0.2">
      <c r="A46" s="20" t="s">
        <v>23460</v>
      </c>
      <c r="B46" s="20" t="s">
        <v>4992</v>
      </c>
      <c r="C46" s="20">
        <v>213</v>
      </c>
      <c r="D46" s="20" t="s">
        <v>14704</v>
      </c>
      <c r="E46" s="20" t="s">
        <v>23462</v>
      </c>
      <c r="F46" s="20" t="s">
        <v>14804</v>
      </c>
      <c r="G46" s="20" t="s">
        <v>14732</v>
      </c>
      <c r="H46" s="20" t="s">
        <v>14761</v>
      </c>
      <c r="I46" s="20">
        <v>1664</v>
      </c>
      <c r="J46" s="20" t="b">
        <v>0</v>
      </c>
      <c r="K46" s="20">
        <v>0.504</v>
      </c>
      <c r="L46" s="20">
        <v>0.36</v>
      </c>
      <c r="M46" s="20">
        <v>0.14399999999999999</v>
      </c>
      <c r="N46" s="20">
        <v>6.5251938461529995E-4</v>
      </c>
    </row>
    <row r="47" spans="1:14" x14ac:dyDescent="0.2">
      <c r="A47" s="20" t="s">
        <v>23460</v>
      </c>
      <c r="B47" s="20" t="s">
        <v>4992</v>
      </c>
      <c r="C47" s="20">
        <v>216</v>
      </c>
      <c r="D47" s="20" t="s">
        <v>14704</v>
      </c>
      <c r="E47" s="20" t="s">
        <v>23466</v>
      </c>
      <c r="F47" s="20" t="s">
        <v>14804</v>
      </c>
      <c r="G47" s="20" t="s">
        <v>14732</v>
      </c>
      <c r="H47" s="20" t="s">
        <v>14761</v>
      </c>
      <c r="I47" s="20">
        <v>1664</v>
      </c>
      <c r="J47" s="20" t="b">
        <v>0</v>
      </c>
      <c r="K47" s="20">
        <v>0.39800000000000002</v>
      </c>
      <c r="L47" s="20">
        <v>0.154</v>
      </c>
      <c r="M47" s="20">
        <v>0.24399999999999999</v>
      </c>
      <c r="N47" s="20">
        <v>6.1167561538460005E-4</v>
      </c>
    </row>
    <row r="48" spans="1:14" x14ac:dyDescent="0.2">
      <c r="A48" s="20" t="s">
        <v>23460</v>
      </c>
      <c r="B48" s="20" t="s">
        <v>4992</v>
      </c>
      <c r="C48" s="20">
        <v>219</v>
      </c>
      <c r="D48" s="20" t="s">
        <v>14704</v>
      </c>
      <c r="E48" s="20" t="s">
        <v>14698</v>
      </c>
      <c r="F48" s="20" t="s">
        <v>14804</v>
      </c>
      <c r="G48" s="20" t="s">
        <v>14732</v>
      </c>
      <c r="H48" s="20" t="s">
        <v>14761</v>
      </c>
      <c r="I48" s="20">
        <v>1664</v>
      </c>
      <c r="J48" s="20" t="b">
        <v>0</v>
      </c>
      <c r="K48" s="20">
        <v>0.51700000000000002</v>
      </c>
      <c r="L48" s="20">
        <v>0.371</v>
      </c>
      <c r="M48" s="20">
        <v>0.14599999999999999</v>
      </c>
      <c r="N48" s="20">
        <v>6.4277217307690004E-4</v>
      </c>
    </row>
    <row r="49" spans="1:14" x14ac:dyDescent="0.2">
      <c r="A49" s="20" t="s">
        <v>23460</v>
      </c>
      <c r="B49" s="20" t="s">
        <v>4992</v>
      </c>
      <c r="C49" s="20">
        <v>222</v>
      </c>
      <c r="D49" s="20" t="s">
        <v>14704</v>
      </c>
      <c r="E49" s="20" t="s">
        <v>23462</v>
      </c>
      <c r="F49" s="20" t="s">
        <v>14804</v>
      </c>
      <c r="G49" s="20" t="s">
        <v>14732</v>
      </c>
      <c r="H49" s="20" t="s">
        <v>14761</v>
      </c>
      <c r="I49" s="20">
        <v>1248</v>
      </c>
      <c r="J49" s="20" t="b">
        <v>0</v>
      </c>
      <c r="K49" s="20">
        <v>0.46300000000000002</v>
      </c>
      <c r="L49" s="20">
        <v>0.19500000000000001</v>
      </c>
      <c r="M49" s="20">
        <v>0.26800000000000002</v>
      </c>
      <c r="N49" s="20">
        <v>8.3294782692300002E-4</v>
      </c>
    </row>
    <row r="50" spans="1:14" x14ac:dyDescent="0.2">
      <c r="A50" s="20" t="s">
        <v>23460</v>
      </c>
      <c r="B50" s="20" t="s">
        <v>4992</v>
      </c>
      <c r="C50" s="20">
        <v>225</v>
      </c>
      <c r="D50" s="20" t="s">
        <v>14704</v>
      </c>
      <c r="E50" s="20" t="s">
        <v>23466</v>
      </c>
      <c r="F50" s="20" t="s">
        <v>14804</v>
      </c>
      <c r="G50" s="20" t="s">
        <v>14732</v>
      </c>
      <c r="H50" s="20" t="s">
        <v>14761</v>
      </c>
      <c r="I50" s="20">
        <v>1248</v>
      </c>
      <c r="J50" s="20" t="b">
        <v>0</v>
      </c>
      <c r="K50" s="20">
        <v>0.17599999999999999</v>
      </c>
      <c r="L50" s="20">
        <v>-0.23499999999999999</v>
      </c>
      <c r="M50" s="20">
        <v>0.41099999999999998</v>
      </c>
      <c r="N50" s="20">
        <v>3.8621082371789999E-4</v>
      </c>
    </row>
    <row r="51" spans="1:14" x14ac:dyDescent="0.2">
      <c r="A51" s="20" t="s">
        <v>23460</v>
      </c>
      <c r="B51" s="20" t="s">
        <v>4992</v>
      </c>
      <c r="C51" s="20">
        <v>228</v>
      </c>
      <c r="D51" s="20" t="s">
        <v>14704</v>
      </c>
      <c r="E51" s="20" t="s">
        <v>14698</v>
      </c>
      <c r="F51" s="20" t="s">
        <v>14804</v>
      </c>
      <c r="G51" s="20" t="s">
        <v>14732</v>
      </c>
      <c r="H51" s="20" t="s">
        <v>14761</v>
      </c>
      <c r="I51" s="20">
        <v>1248</v>
      </c>
      <c r="J51" s="20" t="b">
        <v>0</v>
      </c>
      <c r="K51" s="20">
        <v>0.45400000000000001</v>
      </c>
      <c r="L51" s="20">
        <v>0.214</v>
      </c>
      <c r="M51" s="20">
        <v>0.24</v>
      </c>
      <c r="N51" s="20">
        <v>8.575416923076E-4</v>
      </c>
    </row>
    <row r="52" spans="1:14" x14ac:dyDescent="0.2">
      <c r="A52" s="20" t="s">
        <v>23460</v>
      </c>
      <c r="B52" s="20" t="s">
        <v>5512</v>
      </c>
      <c r="C52" s="20">
        <v>231</v>
      </c>
      <c r="D52" s="20" t="s">
        <v>14704</v>
      </c>
      <c r="E52" s="20" t="s">
        <v>14698</v>
      </c>
      <c r="F52" s="20" t="s">
        <v>23461</v>
      </c>
      <c r="G52" s="20" t="s">
        <v>14732</v>
      </c>
      <c r="H52" s="20" t="s">
        <v>14761</v>
      </c>
      <c r="I52" s="20">
        <v>1764</v>
      </c>
      <c r="J52" s="20" t="b">
        <v>0</v>
      </c>
      <c r="K52" s="20">
        <v>0.78</v>
      </c>
      <c r="L52" s="20">
        <v>0.68</v>
      </c>
      <c r="M52" s="20">
        <v>0.1</v>
      </c>
      <c r="N52" s="20">
        <v>2.435011337868E-4</v>
      </c>
    </row>
    <row r="53" spans="1:14" x14ac:dyDescent="0.2">
      <c r="A53" s="20" t="s">
        <v>23460</v>
      </c>
      <c r="B53" s="20" t="s">
        <v>5512</v>
      </c>
      <c r="C53" s="20">
        <v>233</v>
      </c>
      <c r="D53" s="20" t="s">
        <v>14704</v>
      </c>
      <c r="E53" s="20" t="s">
        <v>23462</v>
      </c>
      <c r="F53" s="20" t="s">
        <v>23461</v>
      </c>
      <c r="G53" s="20" t="s">
        <v>14732</v>
      </c>
      <c r="H53" s="20" t="s">
        <v>14761</v>
      </c>
      <c r="I53" s="20">
        <v>1764</v>
      </c>
      <c r="J53" s="20" t="b">
        <v>0</v>
      </c>
      <c r="K53" s="20">
        <v>0.78</v>
      </c>
      <c r="L53" s="20">
        <v>0.67</v>
      </c>
      <c r="M53" s="20">
        <v>0.11</v>
      </c>
      <c r="N53" s="20">
        <v>2.510544217687E-4</v>
      </c>
    </row>
    <row r="54" spans="1:14" x14ac:dyDescent="0.2">
      <c r="A54" s="20" t="s">
        <v>23460</v>
      </c>
      <c r="B54" s="20" t="s">
        <v>5512</v>
      </c>
      <c r="C54" s="20">
        <v>235</v>
      </c>
      <c r="D54" s="20" t="s">
        <v>14704</v>
      </c>
      <c r="E54" s="20" t="s">
        <v>14746</v>
      </c>
      <c r="F54" s="20" t="s">
        <v>23461</v>
      </c>
      <c r="G54" s="20" t="s">
        <v>14732</v>
      </c>
      <c r="H54" s="20" t="s">
        <v>14761</v>
      </c>
      <c r="I54" s="20">
        <v>1764</v>
      </c>
      <c r="J54" s="20" t="b">
        <v>0</v>
      </c>
      <c r="K54" s="20">
        <v>0.72</v>
      </c>
      <c r="L54" s="20">
        <v>0.65</v>
      </c>
      <c r="M54" s="20">
        <v>7.0000000000000007E-2</v>
      </c>
      <c r="N54" s="20">
        <v>3.085555555555E-4</v>
      </c>
    </row>
    <row r="55" spans="1:14" x14ac:dyDescent="0.2">
      <c r="A55" s="20" t="s">
        <v>23460</v>
      </c>
      <c r="B55" s="20" t="s">
        <v>5664</v>
      </c>
      <c r="C55" s="20">
        <v>237</v>
      </c>
      <c r="D55" s="20" t="s">
        <v>14704</v>
      </c>
      <c r="E55" s="20" t="s">
        <v>14698</v>
      </c>
      <c r="F55" s="20" t="s">
        <v>14852</v>
      </c>
      <c r="G55" s="20" t="s">
        <v>14696</v>
      </c>
      <c r="H55" s="20" t="s">
        <v>14772</v>
      </c>
      <c r="I55" s="20">
        <v>528</v>
      </c>
      <c r="J55" s="20" t="b">
        <v>0</v>
      </c>
      <c r="K55" s="20">
        <v>0.58799999999999997</v>
      </c>
      <c r="L55" s="20">
        <v>0.25800000000000001</v>
      </c>
      <c r="M55" s="20">
        <v>0.33</v>
      </c>
      <c r="N55" s="20">
        <v>1.8322347272727E-3</v>
      </c>
    </row>
    <row r="56" spans="1:14" x14ac:dyDescent="0.2">
      <c r="A56" s="20" t="s">
        <v>23460</v>
      </c>
      <c r="B56" s="20" t="s">
        <v>6659</v>
      </c>
      <c r="C56" s="20">
        <v>238</v>
      </c>
      <c r="D56" s="20" t="s">
        <v>14704</v>
      </c>
      <c r="E56" s="20" t="s">
        <v>23462</v>
      </c>
      <c r="F56" s="20" t="s">
        <v>110</v>
      </c>
      <c r="G56" s="20" t="s">
        <v>14696</v>
      </c>
      <c r="H56" s="20" t="s">
        <v>14772</v>
      </c>
      <c r="I56" s="20">
        <v>469</v>
      </c>
      <c r="J56" s="20" t="b">
        <v>0</v>
      </c>
      <c r="K56" s="20">
        <v>0.44</v>
      </c>
      <c r="L56" s="20">
        <v>0.09</v>
      </c>
      <c r="M56" s="20">
        <v>0.35</v>
      </c>
      <c r="N56" s="20">
        <v>1.8124776119402999E-3</v>
      </c>
    </row>
    <row r="57" spans="1:14" x14ac:dyDescent="0.2">
      <c r="A57" s="20" t="s">
        <v>23460</v>
      </c>
      <c r="B57" s="20" t="s">
        <v>7303</v>
      </c>
      <c r="C57" s="20">
        <v>242</v>
      </c>
      <c r="D57" s="20" t="s">
        <v>14704</v>
      </c>
      <c r="E57" s="20" t="s">
        <v>14698</v>
      </c>
      <c r="F57" s="20" t="s">
        <v>14804</v>
      </c>
      <c r="G57" s="20" t="s">
        <v>14696</v>
      </c>
      <c r="H57" s="20" t="s">
        <v>14772</v>
      </c>
      <c r="I57" s="20">
        <v>135</v>
      </c>
      <c r="J57" s="20" t="b">
        <v>0</v>
      </c>
      <c r="K57" s="20">
        <v>0.55000000000000004</v>
      </c>
      <c r="L57" s="20">
        <v>0.41</v>
      </c>
      <c r="M57" s="20">
        <v>0.14000000000000001</v>
      </c>
      <c r="N57" s="20">
        <v>7.5287703703703001E-3</v>
      </c>
    </row>
    <row r="58" spans="1:14" x14ac:dyDescent="0.2">
      <c r="A58" s="20" t="s">
        <v>23460</v>
      </c>
      <c r="B58" s="20" t="s">
        <v>7303</v>
      </c>
      <c r="C58" s="20">
        <v>245</v>
      </c>
      <c r="D58" s="20" t="s">
        <v>14704</v>
      </c>
      <c r="E58" s="20" t="s">
        <v>14746</v>
      </c>
      <c r="F58" s="20" t="s">
        <v>14804</v>
      </c>
      <c r="G58" s="20" t="s">
        <v>14696</v>
      </c>
      <c r="H58" s="20" t="s">
        <v>14772</v>
      </c>
      <c r="I58" s="20">
        <v>135</v>
      </c>
      <c r="J58" s="20" t="b">
        <v>0</v>
      </c>
      <c r="K58" s="20">
        <v>0.57999999999999996</v>
      </c>
      <c r="L58" s="20">
        <v>0.44</v>
      </c>
      <c r="M58" s="20">
        <v>0.14000000000000001</v>
      </c>
      <c r="N58" s="20">
        <v>7.1198814814813997E-3</v>
      </c>
    </row>
    <row r="59" spans="1:14" x14ac:dyDescent="0.2">
      <c r="A59" s="20" t="s">
        <v>23460</v>
      </c>
      <c r="B59" s="20" t="s">
        <v>6398</v>
      </c>
      <c r="C59" s="20">
        <v>249</v>
      </c>
      <c r="D59" s="20" t="s">
        <v>14704</v>
      </c>
      <c r="E59" s="20" t="s">
        <v>23462</v>
      </c>
      <c r="F59" s="20" t="s">
        <v>23461</v>
      </c>
      <c r="G59" s="20" t="s">
        <v>14732</v>
      </c>
      <c r="H59" s="20" t="s">
        <v>14772</v>
      </c>
      <c r="I59" s="20">
        <v>33450</v>
      </c>
      <c r="J59" s="20" t="b">
        <v>0</v>
      </c>
      <c r="K59" s="20">
        <v>0.46</v>
      </c>
      <c r="L59" s="20">
        <v>0.05</v>
      </c>
      <c r="M59" s="20">
        <v>0.41</v>
      </c>
      <c r="N59" s="20">
        <v>2.1436292974588901E-5</v>
      </c>
    </row>
    <row r="60" spans="1:14" x14ac:dyDescent="0.2">
      <c r="A60" s="20" t="s">
        <v>23460</v>
      </c>
      <c r="B60" s="20" t="s">
        <v>8589</v>
      </c>
      <c r="C60" s="20">
        <v>250</v>
      </c>
      <c r="D60" s="20" t="s">
        <v>14704</v>
      </c>
      <c r="E60" s="20" t="s">
        <v>14698</v>
      </c>
      <c r="F60" s="20" t="s">
        <v>23461</v>
      </c>
      <c r="G60" s="20" t="s">
        <v>14696</v>
      </c>
      <c r="H60" s="20" t="s">
        <v>14772</v>
      </c>
      <c r="I60" s="20">
        <v>34755</v>
      </c>
      <c r="J60" s="20" t="b">
        <v>0</v>
      </c>
      <c r="K60" s="20">
        <v>0.79800000000000004</v>
      </c>
      <c r="L60" s="20">
        <v>0.21</v>
      </c>
      <c r="M60" s="20">
        <v>0.58799999999999997</v>
      </c>
      <c r="N60" s="20">
        <v>1.8831545619335299E-5</v>
      </c>
    </row>
    <row r="61" spans="1:14" x14ac:dyDescent="0.2">
      <c r="A61" s="20" t="s">
        <v>23460</v>
      </c>
      <c r="B61" s="20" t="s">
        <v>9374</v>
      </c>
      <c r="C61" s="20">
        <v>252</v>
      </c>
      <c r="D61" s="20" t="s">
        <v>14704</v>
      </c>
      <c r="E61" s="20" t="s">
        <v>14698</v>
      </c>
      <c r="F61" s="20" t="s">
        <v>23463</v>
      </c>
      <c r="G61" s="20" t="s">
        <v>14696</v>
      </c>
      <c r="H61" s="20" t="s">
        <v>14772</v>
      </c>
      <c r="I61" s="20">
        <v>2182</v>
      </c>
      <c r="J61" s="20" t="b">
        <v>0</v>
      </c>
      <c r="K61" s="20">
        <v>0.92</v>
      </c>
      <c r="L61" s="20">
        <v>0.52</v>
      </c>
      <c r="M61" s="20">
        <v>0.4</v>
      </c>
      <c r="N61" s="20">
        <v>2.3042346471119999E-4</v>
      </c>
    </row>
    <row r="62" spans="1:14" x14ac:dyDescent="0.2">
      <c r="A62" s="20" t="s">
        <v>23460</v>
      </c>
      <c r="B62" s="20" t="s">
        <v>9586</v>
      </c>
      <c r="C62" s="20">
        <v>254</v>
      </c>
      <c r="D62" s="20" t="s">
        <v>14704</v>
      </c>
      <c r="E62" s="20" t="s">
        <v>23462</v>
      </c>
      <c r="F62" s="20" t="s">
        <v>23463</v>
      </c>
      <c r="G62" s="20" t="s">
        <v>14696</v>
      </c>
      <c r="H62" s="20" t="s">
        <v>14772</v>
      </c>
      <c r="I62" s="20">
        <v>4496</v>
      </c>
      <c r="J62" s="20" t="b">
        <v>0</v>
      </c>
      <c r="K62" s="20">
        <v>0.79500000000000004</v>
      </c>
      <c r="L62" s="20">
        <v>-0.154</v>
      </c>
      <c r="M62" s="20">
        <v>0.94899999999999995</v>
      </c>
      <c r="N62" s="20">
        <v>3.0611989323843397E-5</v>
      </c>
    </row>
    <row r="63" spans="1:14" x14ac:dyDescent="0.2">
      <c r="A63" s="20" t="s">
        <v>23460</v>
      </c>
      <c r="B63" s="20" t="s">
        <v>9586</v>
      </c>
      <c r="C63" s="20">
        <v>256</v>
      </c>
      <c r="D63" s="20" t="s">
        <v>14704</v>
      </c>
      <c r="E63" s="20" t="s">
        <v>14746</v>
      </c>
      <c r="F63" s="20" t="s">
        <v>23463</v>
      </c>
      <c r="G63" s="20" t="s">
        <v>14696</v>
      </c>
      <c r="H63" s="20" t="s">
        <v>14772</v>
      </c>
      <c r="I63" s="20">
        <v>4496</v>
      </c>
      <c r="J63" s="20" t="b">
        <v>0</v>
      </c>
      <c r="K63" s="20">
        <v>0.72499999999999998</v>
      </c>
      <c r="L63" s="20">
        <v>-0.245</v>
      </c>
      <c r="M63" s="20">
        <v>0.97</v>
      </c>
      <c r="N63" s="20">
        <v>4.9667371886121003E-5</v>
      </c>
    </row>
    <row r="64" spans="1:14" x14ac:dyDescent="0.2">
      <c r="A64" s="20" t="s">
        <v>23460</v>
      </c>
      <c r="B64" s="20" t="s">
        <v>9586</v>
      </c>
      <c r="C64" s="20">
        <v>258</v>
      </c>
      <c r="D64" s="20" t="s">
        <v>14704</v>
      </c>
      <c r="E64" s="20" t="s">
        <v>14698</v>
      </c>
      <c r="F64" s="20" t="s">
        <v>23463</v>
      </c>
      <c r="G64" s="20" t="s">
        <v>14696</v>
      </c>
      <c r="H64" s="20" t="s">
        <v>14772</v>
      </c>
      <c r="I64" s="20">
        <v>4496</v>
      </c>
      <c r="J64" s="20" t="b">
        <v>0</v>
      </c>
      <c r="K64" s="20">
        <v>0.78400000000000003</v>
      </c>
      <c r="L64" s="20">
        <v>-0.152</v>
      </c>
      <c r="M64" s="20">
        <v>0.93600000000000005</v>
      </c>
      <c r="N64" s="20">
        <v>3.3430876334519602E-5</v>
      </c>
    </row>
    <row r="65" spans="1:14" x14ac:dyDescent="0.2">
      <c r="A65" s="20" t="s">
        <v>23460</v>
      </c>
      <c r="B65" s="20" t="s">
        <v>9586</v>
      </c>
      <c r="C65" s="20">
        <v>260</v>
      </c>
      <c r="D65" s="20" t="s">
        <v>14704</v>
      </c>
      <c r="E65" s="20" t="s">
        <v>23466</v>
      </c>
      <c r="F65" s="20" t="s">
        <v>23463</v>
      </c>
      <c r="G65" s="20" t="s">
        <v>14696</v>
      </c>
      <c r="H65" s="20" t="s">
        <v>14772</v>
      </c>
      <c r="I65" s="20">
        <v>4496</v>
      </c>
      <c r="J65" s="20" t="b">
        <v>0</v>
      </c>
      <c r="K65" s="20">
        <v>0.77100000000000002</v>
      </c>
      <c r="L65" s="20">
        <v>-0.88</v>
      </c>
      <c r="M65" s="20">
        <v>1.651</v>
      </c>
      <c r="N65" s="20">
        <v>3.6859441281138801E-5</v>
      </c>
    </row>
    <row r="66" spans="1:14" x14ac:dyDescent="0.2">
      <c r="A66" s="20" t="s">
        <v>23460</v>
      </c>
      <c r="B66" s="20" t="s">
        <v>9586</v>
      </c>
      <c r="C66" s="20">
        <v>262</v>
      </c>
      <c r="D66" s="20" t="s">
        <v>14704</v>
      </c>
      <c r="E66" s="20" t="s">
        <v>23462</v>
      </c>
      <c r="F66" s="20" t="s">
        <v>23463</v>
      </c>
      <c r="G66" s="20" t="s">
        <v>14696</v>
      </c>
      <c r="H66" s="20" t="s">
        <v>14772</v>
      </c>
      <c r="I66" s="20">
        <v>3106</v>
      </c>
      <c r="J66" s="20" t="b">
        <v>0</v>
      </c>
      <c r="K66" s="20">
        <v>0.65700000000000003</v>
      </c>
      <c r="L66" s="20">
        <v>-1.0389999999999999</v>
      </c>
      <c r="M66" s="20">
        <v>1.696</v>
      </c>
      <c r="N66" s="20">
        <v>1.0082858209910001E-4</v>
      </c>
    </row>
    <row r="67" spans="1:14" x14ac:dyDescent="0.2">
      <c r="A67" s="20" t="s">
        <v>23460</v>
      </c>
      <c r="B67" s="20" t="s">
        <v>9586</v>
      </c>
      <c r="C67" s="20">
        <v>264</v>
      </c>
      <c r="D67" s="20" t="s">
        <v>14704</v>
      </c>
      <c r="E67" s="20" t="s">
        <v>14746</v>
      </c>
      <c r="F67" s="20" t="s">
        <v>23463</v>
      </c>
      <c r="G67" s="20" t="s">
        <v>14696</v>
      </c>
      <c r="H67" s="20" t="s">
        <v>14772</v>
      </c>
      <c r="I67" s="20">
        <v>3106</v>
      </c>
      <c r="J67" s="20" t="b">
        <v>0</v>
      </c>
      <c r="K67" s="20">
        <v>0.59199999999999997</v>
      </c>
      <c r="L67" s="20">
        <v>-3.0000000000000001E-3</v>
      </c>
      <c r="M67" s="20">
        <v>0.59499999999999997</v>
      </c>
      <c r="N67" s="20">
        <v>1.281966374758E-4</v>
      </c>
    </row>
    <row r="68" spans="1:14" x14ac:dyDescent="0.2">
      <c r="A68" s="20" t="s">
        <v>23460</v>
      </c>
      <c r="B68" s="20" t="s">
        <v>9586</v>
      </c>
      <c r="C68" s="20">
        <v>266</v>
      </c>
      <c r="D68" s="20" t="s">
        <v>14704</v>
      </c>
      <c r="E68" s="20" t="s">
        <v>14698</v>
      </c>
      <c r="F68" s="20" t="s">
        <v>23463</v>
      </c>
      <c r="G68" s="20" t="s">
        <v>14696</v>
      </c>
      <c r="H68" s="20" t="s">
        <v>14772</v>
      </c>
      <c r="I68" s="20">
        <v>3106</v>
      </c>
      <c r="J68" s="20" t="b">
        <v>0</v>
      </c>
      <c r="K68" s="20">
        <v>0.64200000000000002</v>
      </c>
      <c r="L68" s="20">
        <v>-2.1999999999999999E-2</v>
      </c>
      <c r="M68" s="20">
        <v>0.66400000000000003</v>
      </c>
      <c r="N68" s="20">
        <v>1.072495672891E-4</v>
      </c>
    </row>
    <row r="69" spans="1:14" x14ac:dyDescent="0.2">
      <c r="A69" s="20" t="s">
        <v>23460</v>
      </c>
      <c r="B69" s="20" t="s">
        <v>9586</v>
      </c>
      <c r="C69" s="20">
        <v>268</v>
      </c>
      <c r="D69" s="20" t="s">
        <v>14704</v>
      </c>
      <c r="E69" s="20" t="s">
        <v>23466</v>
      </c>
      <c r="F69" s="20" t="s">
        <v>23463</v>
      </c>
      <c r="G69" s="20" t="s">
        <v>14696</v>
      </c>
      <c r="H69" s="20" t="s">
        <v>14772</v>
      </c>
      <c r="I69" s="20">
        <v>3106</v>
      </c>
      <c r="J69" s="20" t="b">
        <v>0</v>
      </c>
      <c r="K69" s="20">
        <v>0.64900000000000002</v>
      </c>
      <c r="L69" s="20">
        <v>-0.41899999999999998</v>
      </c>
      <c r="M69" s="20">
        <v>1.0680000000000001</v>
      </c>
      <c r="N69" s="20">
        <v>1.042568576947E-4</v>
      </c>
    </row>
    <row r="70" spans="1:14" x14ac:dyDescent="0.2">
      <c r="A70" s="20" t="s">
        <v>23460</v>
      </c>
      <c r="B70" s="20" t="s">
        <v>9586</v>
      </c>
      <c r="C70" s="20">
        <v>270</v>
      </c>
      <c r="D70" s="20" t="s">
        <v>14704</v>
      </c>
      <c r="E70" s="20" t="s">
        <v>23462</v>
      </c>
      <c r="F70" s="20" t="s">
        <v>23463</v>
      </c>
      <c r="G70" s="20" t="s">
        <v>14696</v>
      </c>
      <c r="H70" s="20" t="s">
        <v>14772</v>
      </c>
      <c r="I70" s="20">
        <v>2858</v>
      </c>
      <c r="J70" s="20" t="b">
        <v>0</v>
      </c>
      <c r="K70" s="20">
        <v>0.54300000000000004</v>
      </c>
      <c r="L70" s="20">
        <v>-2.7549999999999999</v>
      </c>
      <c r="M70" s="20">
        <v>3.298</v>
      </c>
      <c r="N70" s="20">
        <v>1.6011617634699999E-4</v>
      </c>
    </row>
    <row r="71" spans="1:14" x14ac:dyDescent="0.2">
      <c r="A71" s="20" t="s">
        <v>23460</v>
      </c>
      <c r="B71" s="20" t="s">
        <v>9586</v>
      </c>
      <c r="C71" s="20">
        <v>272</v>
      </c>
      <c r="D71" s="20" t="s">
        <v>14704</v>
      </c>
      <c r="E71" s="20" t="s">
        <v>14746</v>
      </c>
      <c r="F71" s="20" t="s">
        <v>23463</v>
      </c>
      <c r="G71" s="20" t="s">
        <v>14696</v>
      </c>
      <c r="H71" s="20" t="s">
        <v>14772</v>
      </c>
      <c r="I71" s="20">
        <v>2858</v>
      </c>
      <c r="J71" s="20" t="b">
        <v>0</v>
      </c>
      <c r="K71" s="20">
        <v>0.48499999999999999</v>
      </c>
      <c r="L71" s="20">
        <v>-4.2000000000000003E-2</v>
      </c>
      <c r="M71" s="20">
        <v>0.52700000000000002</v>
      </c>
      <c r="N71" s="20">
        <v>1.814305472358E-4</v>
      </c>
    </row>
    <row r="72" spans="1:14" x14ac:dyDescent="0.2">
      <c r="A72" s="20" t="s">
        <v>23460</v>
      </c>
      <c r="B72" s="20" t="s">
        <v>9586</v>
      </c>
      <c r="C72" s="20">
        <v>274</v>
      </c>
      <c r="D72" s="20" t="s">
        <v>14704</v>
      </c>
      <c r="E72" s="20" t="s">
        <v>14698</v>
      </c>
      <c r="F72" s="20" t="s">
        <v>23463</v>
      </c>
      <c r="G72" s="20" t="s">
        <v>14696</v>
      </c>
      <c r="H72" s="20" t="s">
        <v>14772</v>
      </c>
      <c r="I72" s="20">
        <v>2858</v>
      </c>
      <c r="J72" s="20" t="b">
        <v>0</v>
      </c>
      <c r="K72" s="20">
        <v>0.52700000000000002</v>
      </c>
      <c r="L72" s="20">
        <v>-0.17299999999999999</v>
      </c>
      <c r="M72" s="20">
        <v>0.7</v>
      </c>
      <c r="N72" s="20">
        <v>1.6641453323999999E-4</v>
      </c>
    </row>
    <row r="73" spans="1:14" x14ac:dyDescent="0.2">
      <c r="A73" s="20" t="s">
        <v>23460</v>
      </c>
      <c r="B73" s="20" t="s">
        <v>9586</v>
      </c>
      <c r="C73" s="20">
        <v>276</v>
      </c>
      <c r="D73" s="20" t="s">
        <v>14704</v>
      </c>
      <c r="E73" s="20" t="s">
        <v>23466</v>
      </c>
      <c r="F73" s="20" t="s">
        <v>23463</v>
      </c>
      <c r="G73" s="20" t="s">
        <v>14696</v>
      </c>
      <c r="H73" s="20" t="s">
        <v>14772</v>
      </c>
      <c r="I73" s="20">
        <v>2858</v>
      </c>
      <c r="J73" s="20" t="b">
        <v>0</v>
      </c>
      <c r="K73" s="20">
        <v>0.53800000000000003</v>
      </c>
      <c r="L73" s="20">
        <v>-0.66700000000000004</v>
      </c>
      <c r="M73" s="20">
        <v>1.2050000000000001</v>
      </c>
      <c r="N73" s="20">
        <v>1.621145878236E-4</v>
      </c>
    </row>
    <row r="74" spans="1:14" x14ac:dyDescent="0.2">
      <c r="A74" s="20" t="s">
        <v>23460</v>
      </c>
      <c r="B74" s="20" t="s">
        <v>9586</v>
      </c>
      <c r="C74" s="20">
        <v>278</v>
      </c>
      <c r="D74" s="20" t="s">
        <v>14704</v>
      </c>
      <c r="E74" s="20" t="s">
        <v>23462</v>
      </c>
      <c r="F74" s="20" t="s">
        <v>23463</v>
      </c>
      <c r="G74" s="20" t="s">
        <v>14696</v>
      </c>
      <c r="H74" s="20" t="s">
        <v>14772</v>
      </c>
      <c r="I74" s="20">
        <v>2760</v>
      </c>
      <c r="J74" s="20" t="b">
        <v>0</v>
      </c>
      <c r="K74" s="20">
        <v>0.50900000000000001</v>
      </c>
      <c r="L74" s="20">
        <v>-0.67</v>
      </c>
      <c r="M74" s="20">
        <v>1.179</v>
      </c>
      <c r="N74" s="20">
        <v>1.7928728985500001E-4</v>
      </c>
    </row>
    <row r="75" spans="1:14" x14ac:dyDescent="0.2">
      <c r="A75" s="20" t="s">
        <v>23460</v>
      </c>
      <c r="B75" s="20" t="s">
        <v>9586</v>
      </c>
      <c r="C75" s="20">
        <v>280</v>
      </c>
      <c r="D75" s="20" t="s">
        <v>14704</v>
      </c>
      <c r="E75" s="20" t="s">
        <v>14746</v>
      </c>
      <c r="F75" s="20" t="s">
        <v>23463</v>
      </c>
      <c r="G75" s="20" t="s">
        <v>14696</v>
      </c>
      <c r="H75" s="20" t="s">
        <v>14772</v>
      </c>
      <c r="I75" s="20">
        <v>2760</v>
      </c>
      <c r="J75" s="20" t="b">
        <v>0</v>
      </c>
      <c r="K75" s="20">
        <v>0.45500000000000002</v>
      </c>
      <c r="L75" s="20">
        <v>0</v>
      </c>
      <c r="M75" s="20">
        <v>0.45500000000000002</v>
      </c>
      <c r="N75" s="20">
        <v>1.9731068985499999E-4</v>
      </c>
    </row>
    <row r="76" spans="1:14" x14ac:dyDescent="0.2">
      <c r="A76" s="20" t="s">
        <v>23460</v>
      </c>
      <c r="B76" s="20" t="s">
        <v>9586</v>
      </c>
      <c r="C76" s="20">
        <v>282</v>
      </c>
      <c r="D76" s="20" t="s">
        <v>14704</v>
      </c>
      <c r="E76" s="20" t="s">
        <v>14698</v>
      </c>
      <c r="F76" s="20" t="s">
        <v>23463</v>
      </c>
      <c r="G76" s="20" t="s">
        <v>14696</v>
      </c>
      <c r="H76" s="20" t="s">
        <v>14772</v>
      </c>
      <c r="I76" s="20">
        <v>2760</v>
      </c>
      <c r="J76" s="20" t="b">
        <v>0</v>
      </c>
      <c r="K76" s="20">
        <v>0.499</v>
      </c>
      <c r="L76" s="20">
        <v>-0.23699999999999999</v>
      </c>
      <c r="M76" s="20">
        <v>0.73599999999999999</v>
      </c>
      <c r="N76" s="20">
        <v>1.829673913043E-4</v>
      </c>
    </row>
    <row r="77" spans="1:14" x14ac:dyDescent="0.2">
      <c r="A77" s="20" t="s">
        <v>23460</v>
      </c>
      <c r="B77" s="20" t="s">
        <v>9586</v>
      </c>
      <c r="C77" s="20">
        <v>284</v>
      </c>
      <c r="D77" s="20" t="s">
        <v>14704</v>
      </c>
      <c r="E77" s="20" t="s">
        <v>23466</v>
      </c>
      <c r="F77" s="20" t="s">
        <v>23463</v>
      </c>
      <c r="G77" s="20" t="s">
        <v>14696</v>
      </c>
      <c r="H77" s="20" t="s">
        <v>14772</v>
      </c>
      <c r="I77" s="20">
        <v>2760</v>
      </c>
      <c r="J77" s="20" t="b">
        <v>0</v>
      </c>
      <c r="K77" s="20">
        <v>0.498</v>
      </c>
      <c r="L77" s="20">
        <v>-0.45900000000000002</v>
      </c>
      <c r="M77" s="20">
        <v>0.95699999999999996</v>
      </c>
      <c r="N77" s="20">
        <v>1.8332752608690001E-4</v>
      </c>
    </row>
    <row r="78" spans="1:14" x14ac:dyDescent="0.2">
      <c r="A78" s="20" t="s">
        <v>23460</v>
      </c>
      <c r="B78" s="20" t="s">
        <v>11640</v>
      </c>
      <c r="C78" s="20">
        <v>307</v>
      </c>
      <c r="D78" s="20" t="s">
        <v>14704</v>
      </c>
      <c r="E78" s="20" t="s">
        <v>14746</v>
      </c>
      <c r="F78" s="20" t="s">
        <v>14804</v>
      </c>
      <c r="G78" s="20" t="s">
        <v>14732</v>
      </c>
      <c r="H78" s="20" t="s">
        <v>14761</v>
      </c>
      <c r="I78" s="20">
        <v>66</v>
      </c>
      <c r="J78" s="20" t="b">
        <v>0</v>
      </c>
      <c r="K78" s="20">
        <v>0.75</v>
      </c>
      <c r="L78" s="20">
        <v>0.67500000000000004</v>
      </c>
      <c r="M78" s="20">
        <v>7.4999999999999997E-2</v>
      </c>
      <c r="N78" s="20">
        <v>7.1619318181817999E-3</v>
      </c>
    </row>
    <row r="79" spans="1:14" x14ac:dyDescent="0.2">
      <c r="A79" s="20" t="s">
        <v>23460</v>
      </c>
      <c r="B79" s="20" t="s">
        <v>11640</v>
      </c>
      <c r="C79" s="20">
        <v>308</v>
      </c>
      <c r="D79" s="20" t="s">
        <v>14704</v>
      </c>
      <c r="E79" s="20" t="s">
        <v>14698</v>
      </c>
      <c r="F79" s="20" t="s">
        <v>14804</v>
      </c>
      <c r="G79" s="20" t="s">
        <v>14732</v>
      </c>
      <c r="H79" s="20" t="s">
        <v>14761</v>
      </c>
      <c r="I79" s="20">
        <v>66</v>
      </c>
      <c r="J79" s="20" t="b">
        <v>0</v>
      </c>
      <c r="K79" s="20">
        <v>0.79</v>
      </c>
      <c r="L79" s="20">
        <v>0.76</v>
      </c>
      <c r="M79" s="20">
        <v>0.03</v>
      </c>
      <c r="N79" s="20">
        <v>4.7645454545453998E-3</v>
      </c>
    </row>
    <row r="80" spans="1:14" x14ac:dyDescent="0.2">
      <c r="A80" s="20" t="s">
        <v>23460</v>
      </c>
      <c r="B80" s="20" t="s">
        <v>14143</v>
      </c>
      <c r="C80" s="20">
        <v>317</v>
      </c>
      <c r="D80" s="20" t="s">
        <v>14704</v>
      </c>
      <c r="E80" s="20" t="s">
        <v>14698</v>
      </c>
      <c r="F80" s="20" t="s">
        <v>23464</v>
      </c>
      <c r="G80" s="20" t="s">
        <v>14696</v>
      </c>
      <c r="H80" s="20" t="s">
        <v>14699</v>
      </c>
      <c r="I80" s="20">
        <v>1502325</v>
      </c>
      <c r="J80" s="20" t="b">
        <v>0</v>
      </c>
      <c r="K80" s="20">
        <v>0.98599999999999999</v>
      </c>
      <c r="L80" s="20">
        <v>0.98</v>
      </c>
      <c r="M80" s="20">
        <v>6.0000000000000001E-3</v>
      </c>
      <c r="N80" s="20">
        <v>1.5582673522706501E-9</v>
      </c>
    </row>
    <row r="81" spans="1:14" x14ac:dyDescent="0.2">
      <c r="A81" s="20" t="s">
        <v>23460</v>
      </c>
      <c r="B81" s="20" t="s">
        <v>14143</v>
      </c>
      <c r="C81" s="20">
        <v>320</v>
      </c>
      <c r="D81" s="20" t="s">
        <v>14704</v>
      </c>
      <c r="E81" s="20" t="s">
        <v>14698</v>
      </c>
      <c r="F81" s="20" t="s">
        <v>23464</v>
      </c>
      <c r="G81" s="20" t="s">
        <v>14696</v>
      </c>
      <c r="H81" s="20" t="s">
        <v>14699</v>
      </c>
      <c r="I81" s="20">
        <v>5270987</v>
      </c>
      <c r="J81" s="20" t="b">
        <v>0</v>
      </c>
      <c r="K81" s="20">
        <v>0.98399999999999999</v>
      </c>
      <c r="L81" s="20">
        <v>0.97499999999999998</v>
      </c>
      <c r="M81" s="20">
        <v>8.9999999999999993E-3</v>
      </c>
      <c r="N81" s="20">
        <v>6.5359979070333605E-10</v>
      </c>
    </row>
    <row r="82" spans="1:14" x14ac:dyDescent="0.2">
      <c r="A82" s="20" t="s">
        <v>23460</v>
      </c>
      <c r="B82" s="20" t="s">
        <v>14143</v>
      </c>
      <c r="C82" s="20">
        <v>323</v>
      </c>
      <c r="D82" s="20" t="s">
        <v>14704</v>
      </c>
      <c r="E82" s="20" t="s">
        <v>14698</v>
      </c>
      <c r="F82" s="20" t="s">
        <v>23464</v>
      </c>
      <c r="G82" s="20" t="s">
        <v>14696</v>
      </c>
      <c r="H82" s="20" t="s">
        <v>14699</v>
      </c>
      <c r="I82" s="20">
        <v>5123049</v>
      </c>
      <c r="J82" s="20" t="b">
        <v>0</v>
      </c>
      <c r="K82" s="20">
        <v>0.98399999999999999</v>
      </c>
      <c r="L82" s="20">
        <v>0.96899999999999997</v>
      </c>
      <c r="M82" s="20">
        <v>1.4999999999999999E-2</v>
      </c>
      <c r="N82" s="20">
        <v>9.2375692678325103E-10</v>
      </c>
    </row>
    <row r="83" spans="1:14" x14ac:dyDescent="0.2">
      <c r="A83" s="20" t="s">
        <v>23460</v>
      </c>
      <c r="B83" s="20" t="s">
        <v>14172</v>
      </c>
      <c r="C83" s="20">
        <v>326</v>
      </c>
      <c r="D83" s="20" t="s">
        <v>14704</v>
      </c>
      <c r="E83" s="20" t="s">
        <v>14698</v>
      </c>
      <c r="F83" s="20" t="s">
        <v>23461</v>
      </c>
      <c r="G83" s="20" t="s">
        <v>14839</v>
      </c>
      <c r="H83" s="20" t="s">
        <v>14761</v>
      </c>
      <c r="I83" s="20">
        <v>9692</v>
      </c>
      <c r="J83" s="20" t="b">
        <v>0</v>
      </c>
      <c r="K83" s="20">
        <v>0.222</v>
      </c>
      <c r="L83" s="20">
        <v>8.2000000000000003E-2</v>
      </c>
      <c r="M83" s="20">
        <v>0.14000000000000001</v>
      </c>
      <c r="N83" s="20">
        <v>8.3977059843169603E-5</v>
      </c>
    </row>
    <row r="84" spans="1:14" x14ac:dyDescent="0.2">
      <c r="A84" s="20" t="s">
        <v>23460</v>
      </c>
      <c r="B84" s="20" t="s">
        <v>14172</v>
      </c>
      <c r="C84" s="20">
        <v>327</v>
      </c>
      <c r="D84" s="20" t="s">
        <v>14704</v>
      </c>
      <c r="E84" s="20" t="s">
        <v>14698</v>
      </c>
      <c r="F84" s="20" t="s">
        <v>23461</v>
      </c>
      <c r="G84" s="20" t="s">
        <v>14839</v>
      </c>
      <c r="H84" s="20" t="s">
        <v>14761</v>
      </c>
      <c r="I84" s="20">
        <v>9692</v>
      </c>
      <c r="J84" s="20" t="b">
        <v>0</v>
      </c>
      <c r="K84" s="20">
        <v>0.192</v>
      </c>
      <c r="L84" s="20">
        <v>7.0000000000000007E-2</v>
      </c>
      <c r="M84" s="20">
        <v>0.122</v>
      </c>
      <c r="N84" s="20">
        <v>7.6720135369376797E-5</v>
      </c>
    </row>
    <row r="85" spans="1:14" x14ac:dyDescent="0.2">
      <c r="A85" s="20" t="s">
        <v>23460</v>
      </c>
      <c r="B85" s="20" t="s">
        <v>14172</v>
      </c>
      <c r="C85" s="20">
        <v>328</v>
      </c>
      <c r="D85" s="20" t="s">
        <v>14704</v>
      </c>
      <c r="E85" s="20" t="s">
        <v>14698</v>
      </c>
      <c r="F85" s="20" t="s">
        <v>23461</v>
      </c>
      <c r="G85" s="20" t="s">
        <v>14839</v>
      </c>
      <c r="H85" s="20" t="s">
        <v>14761</v>
      </c>
      <c r="I85" s="20">
        <v>9692</v>
      </c>
      <c r="J85" s="20" t="b">
        <v>0</v>
      </c>
      <c r="K85" s="20">
        <v>0.17199999999999999</v>
      </c>
      <c r="L85" s="20">
        <v>7.0000000000000007E-2</v>
      </c>
      <c r="M85" s="20">
        <v>0.10199999999999999</v>
      </c>
      <c r="N85" s="20">
        <v>7.3653919933966197E-5</v>
      </c>
    </row>
    <row r="86" spans="1:14" x14ac:dyDescent="0.2">
      <c r="A86" s="20" t="s">
        <v>23460</v>
      </c>
      <c r="B86" s="20" t="s">
        <v>14172</v>
      </c>
      <c r="C86" s="20">
        <v>329</v>
      </c>
      <c r="D86" s="20" t="s">
        <v>14704</v>
      </c>
      <c r="E86" s="20" t="s">
        <v>23462</v>
      </c>
      <c r="F86" s="20" t="s">
        <v>23461</v>
      </c>
      <c r="G86" s="20" t="s">
        <v>14839</v>
      </c>
      <c r="H86" s="20" t="s">
        <v>14761</v>
      </c>
      <c r="I86" s="20">
        <v>9692</v>
      </c>
      <c r="J86" s="20" t="b">
        <v>0</v>
      </c>
      <c r="K86" s="20">
        <v>0.21299999999999999</v>
      </c>
      <c r="L86" s="20">
        <v>6.9000000000000006E-2</v>
      </c>
      <c r="M86" s="20">
        <v>0.14399999999999999</v>
      </c>
      <c r="N86" s="20">
        <v>7.9130047874535699E-5</v>
      </c>
    </row>
    <row r="87" spans="1:14" x14ac:dyDescent="0.2">
      <c r="A87" s="20" t="s">
        <v>23460</v>
      </c>
      <c r="B87" s="20" t="s">
        <v>14172</v>
      </c>
      <c r="C87" s="20">
        <v>330</v>
      </c>
      <c r="D87" s="20" t="s">
        <v>14704</v>
      </c>
      <c r="E87" s="20" t="s">
        <v>23462</v>
      </c>
      <c r="F87" s="20" t="s">
        <v>23461</v>
      </c>
      <c r="G87" s="20" t="s">
        <v>14839</v>
      </c>
      <c r="H87" s="20" t="s">
        <v>14761</v>
      </c>
      <c r="I87" s="20">
        <v>9692</v>
      </c>
      <c r="J87" s="20" t="b">
        <v>0</v>
      </c>
      <c r="K87" s="20">
        <v>0.184</v>
      </c>
      <c r="L87" s="20">
        <v>7.0000000000000007E-2</v>
      </c>
      <c r="M87" s="20">
        <v>0.114</v>
      </c>
      <c r="N87" s="20">
        <v>7.5551177878662804E-5</v>
      </c>
    </row>
    <row r="88" spans="1:14" x14ac:dyDescent="0.2">
      <c r="A88" s="20" t="s">
        <v>23460</v>
      </c>
      <c r="B88" s="20" t="s">
        <v>14172</v>
      </c>
      <c r="C88" s="20">
        <v>331</v>
      </c>
      <c r="D88" s="20" t="s">
        <v>14704</v>
      </c>
      <c r="E88" s="20" t="s">
        <v>23462</v>
      </c>
      <c r="F88" s="20" t="s">
        <v>23461</v>
      </c>
      <c r="G88" s="20" t="s">
        <v>14839</v>
      </c>
      <c r="H88" s="20" t="s">
        <v>14761</v>
      </c>
      <c r="I88" s="20">
        <v>9692</v>
      </c>
      <c r="J88" s="20" t="b">
        <v>0</v>
      </c>
      <c r="K88" s="20">
        <v>0.16800000000000001</v>
      </c>
      <c r="L88" s="20">
        <v>0.06</v>
      </c>
      <c r="M88" s="20">
        <v>0.108</v>
      </c>
      <c r="N88" s="20">
        <v>6.9876034667767199E-5</v>
      </c>
    </row>
    <row r="89" spans="1:14" x14ac:dyDescent="0.2">
      <c r="A89" s="20" t="s">
        <v>23460</v>
      </c>
      <c r="B89" s="20" t="s">
        <v>424</v>
      </c>
      <c r="C89" s="20">
        <v>335</v>
      </c>
      <c r="D89" s="20" t="s">
        <v>14704</v>
      </c>
      <c r="E89" s="20" t="s">
        <v>14698</v>
      </c>
      <c r="F89" s="20" t="s">
        <v>23467</v>
      </c>
      <c r="G89" s="20" t="s">
        <v>14696</v>
      </c>
      <c r="H89" s="20" t="s">
        <v>14761</v>
      </c>
      <c r="I89" s="20">
        <v>1000</v>
      </c>
      <c r="J89" s="20" t="b">
        <v>0</v>
      </c>
      <c r="K89" s="20">
        <v>-0.14000000000000001</v>
      </c>
      <c r="L89" s="20">
        <v>-0.92</v>
      </c>
      <c r="M89" s="20">
        <v>0.78</v>
      </c>
      <c r="N89" s="20">
        <v>7.9840080000000004E-6</v>
      </c>
    </row>
    <row r="90" spans="1:14" x14ac:dyDescent="0.2">
      <c r="A90" s="20" t="s">
        <v>23460</v>
      </c>
      <c r="B90" s="20" t="s">
        <v>424</v>
      </c>
      <c r="C90" s="20">
        <v>336</v>
      </c>
      <c r="D90" s="20" t="s">
        <v>14704</v>
      </c>
      <c r="E90" s="20" t="s">
        <v>14698</v>
      </c>
      <c r="F90" s="20" t="s">
        <v>23467</v>
      </c>
      <c r="G90" s="20" t="s">
        <v>14696</v>
      </c>
      <c r="H90" s="20" t="s">
        <v>14761</v>
      </c>
      <c r="I90" s="20">
        <v>500</v>
      </c>
      <c r="J90" s="20" t="b">
        <v>0</v>
      </c>
      <c r="K90" s="20">
        <v>-0.15</v>
      </c>
      <c r="L90" s="20">
        <v>-1.1100000000000001</v>
      </c>
      <c r="M90" s="20">
        <v>0.96</v>
      </c>
      <c r="N90" s="20">
        <v>1.5968016000000001E-5</v>
      </c>
    </row>
    <row r="91" spans="1:14" x14ac:dyDescent="0.2">
      <c r="A91" s="20" t="s">
        <v>23460</v>
      </c>
      <c r="B91" s="20" t="s">
        <v>424</v>
      </c>
      <c r="C91" s="20">
        <v>337</v>
      </c>
      <c r="D91" s="20" t="s">
        <v>14704</v>
      </c>
      <c r="E91" s="20" t="s">
        <v>14698</v>
      </c>
      <c r="F91" s="20" t="s">
        <v>23467</v>
      </c>
      <c r="G91" s="20" t="s">
        <v>14696</v>
      </c>
      <c r="H91" s="20" t="s">
        <v>14761</v>
      </c>
      <c r="I91" s="20">
        <v>250</v>
      </c>
      <c r="J91" s="20" t="b">
        <v>0</v>
      </c>
      <c r="K91" s="20">
        <v>-0.05</v>
      </c>
      <c r="L91" s="20">
        <v>-1</v>
      </c>
      <c r="M91" s="20">
        <v>0.95</v>
      </c>
      <c r="N91" s="20">
        <v>3.1936032000000001E-5</v>
      </c>
    </row>
    <row r="92" spans="1:14" x14ac:dyDescent="0.2">
      <c r="A92" s="20" t="s">
        <v>23460</v>
      </c>
      <c r="B92" s="20" t="s">
        <v>424</v>
      </c>
      <c r="C92" s="20">
        <v>338</v>
      </c>
      <c r="D92" s="20" t="s">
        <v>14704</v>
      </c>
      <c r="E92" s="20" t="s">
        <v>14698</v>
      </c>
      <c r="F92" s="20" t="s">
        <v>23467</v>
      </c>
      <c r="G92" s="20" t="s">
        <v>14696</v>
      </c>
      <c r="H92" s="20" t="s">
        <v>14761</v>
      </c>
      <c r="I92" s="20">
        <v>1000</v>
      </c>
      <c r="J92" s="20" t="b">
        <v>0</v>
      </c>
      <c r="K92" s="20">
        <v>0.47</v>
      </c>
      <c r="L92" s="20">
        <v>0.33</v>
      </c>
      <c r="M92" s="20">
        <v>0.14000000000000001</v>
      </c>
      <c r="N92" s="20">
        <v>1.12064E-3</v>
      </c>
    </row>
    <row r="93" spans="1:14" x14ac:dyDescent="0.2">
      <c r="A93" s="20" t="s">
        <v>23460</v>
      </c>
      <c r="B93" s="20" t="s">
        <v>424</v>
      </c>
      <c r="C93" s="20">
        <v>339</v>
      </c>
      <c r="D93" s="20" t="s">
        <v>14704</v>
      </c>
      <c r="E93" s="20" t="s">
        <v>14698</v>
      </c>
      <c r="F93" s="20" t="s">
        <v>23467</v>
      </c>
      <c r="G93" s="20" t="s">
        <v>14696</v>
      </c>
      <c r="H93" s="20" t="s">
        <v>14761</v>
      </c>
      <c r="I93" s="20">
        <v>500</v>
      </c>
      <c r="J93" s="20" t="b">
        <v>0</v>
      </c>
      <c r="K93" s="20">
        <v>0.46</v>
      </c>
      <c r="L93" s="20">
        <v>0.27</v>
      </c>
      <c r="M93" s="20">
        <v>0.19</v>
      </c>
      <c r="N93" s="20">
        <v>2.2241520000000001E-3</v>
      </c>
    </row>
    <row r="94" spans="1:14" x14ac:dyDescent="0.2">
      <c r="A94" s="20" t="s">
        <v>23460</v>
      </c>
      <c r="B94" s="20" t="s">
        <v>424</v>
      </c>
      <c r="C94" s="20">
        <v>340</v>
      </c>
      <c r="D94" s="20" t="s">
        <v>14704</v>
      </c>
      <c r="E94" s="20" t="s">
        <v>14698</v>
      </c>
      <c r="F94" s="20" t="s">
        <v>23467</v>
      </c>
      <c r="G94" s="20" t="s">
        <v>14696</v>
      </c>
      <c r="H94" s="20" t="s">
        <v>14761</v>
      </c>
      <c r="I94" s="20">
        <v>250</v>
      </c>
      <c r="J94" s="20" t="b">
        <v>0</v>
      </c>
      <c r="K94" s="20">
        <v>0.51</v>
      </c>
      <c r="L94" s="20">
        <v>0.2</v>
      </c>
      <c r="M94" s="20">
        <v>0.31</v>
      </c>
      <c r="N94" s="20">
        <v>4.0072160000000001E-3</v>
      </c>
    </row>
    <row r="95" spans="1:14" x14ac:dyDescent="0.2">
      <c r="A95" s="20" t="s">
        <v>23460</v>
      </c>
      <c r="B95" s="20" t="s">
        <v>424</v>
      </c>
      <c r="C95" s="20">
        <v>341</v>
      </c>
      <c r="D95" s="20" t="s">
        <v>14704</v>
      </c>
      <c r="E95" s="20" t="s">
        <v>14698</v>
      </c>
      <c r="F95" s="20" t="s">
        <v>23467</v>
      </c>
      <c r="G95" s="20" t="s">
        <v>14696</v>
      </c>
      <c r="H95" s="20" t="s">
        <v>14761</v>
      </c>
      <c r="I95" s="20">
        <v>1000</v>
      </c>
      <c r="J95" s="20" t="b">
        <v>0</v>
      </c>
      <c r="K95" s="20">
        <v>-0.16</v>
      </c>
      <c r="L95" s="20">
        <v>-0.81</v>
      </c>
      <c r="M95" s="20">
        <v>0.65</v>
      </c>
      <c r="N95" s="20">
        <v>7.9840080000000004E-6</v>
      </c>
    </row>
    <row r="96" spans="1:14" x14ac:dyDescent="0.2">
      <c r="A96" s="20" t="s">
        <v>23460</v>
      </c>
      <c r="B96" s="20" t="s">
        <v>424</v>
      </c>
      <c r="C96" s="20">
        <v>342</v>
      </c>
      <c r="D96" s="20" t="s">
        <v>14704</v>
      </c>
      <c r="E96" s="20" t="s">
        <v>14698</v>
      </c>
      <c r="F96" s="20" t="s">
        <v>23467</v>
      </c>
      <c r="G96" s="20" t="s">
        <v>14696</v>
      </c>
      <c r="H96" s="20" t="s">
        <v>14761</v>
      </c>
      <c r="I96" s="20">
        <v>500</v>
      </c>
      <c r="J96" s="20" t="b">
        <v>0</v>
      </c>
      <c r="K96" s="20">
        <v>-0.13</v>
      </c>
      <c r="L96" s="20">
        <v>-0.87</v>
      </c>
      <c r="M96" s="20">
        <v>0.74</v>
      </c>
      <c r="N96" s="20">
        <v>1.5968016000000001E-5</v>
      </c>
    </row>
    <row r="97" spans="1:14" x14ac:dyDescent="0.2">
      <c r="A97" s="20" t="s">
        <v>23460</v>
      </c>
      <c r="B97" s="20" t="s">
        <v>424</v>
      </c>
      <c r="C97" s="20">
        <v>343</v>
      </c>
      <c r="D97" s="20" t="s">
        <v>14704</v>
      </c>
      <c r="E97" s="20" t="s">
        <v>14698</v>
      </c>
      <c r="F97" s="20" t="s">
        <v>23467</v>
      </c>
      <c r="G97" s="20" t="s">
        <v>14696</v>
      </c>
      <c r="H97" s="20" t="s">
        <v>14761</v>
      </c>
      <c r="I97" s="20">
        <v>250</v>
      </c>
      <c r="J97" s="20" t="b">
        <v>0</v>
      </c>
      <c r="K97" s="20">
        <v>-0.17</v>
      </c>
      <c r="L97" s="20">
        <v>-0.72</v>
      </c>
      <c r="M97" s="20">
        <v>0.55000000000000004</v>
      </c>
      <c r="N97" s="20">
        <v>3.1936032000000001E-5</v>
      </c>
    </row>
    <row r="98" spans="1:14" x14ac:dyDescent="0.2">
      <c r="A98" s="20" t="s">
        <v>23460</v>
      </c>
      <c r="B98" s="20" t="s">
        <v>424</v>
      </c>
      <c r="C98" s="20">
        <v>344</v>
      </c>
      <c r="D98" s="20" t="s">
        <v>14704</v>
      </c>
      <c r="E98" s="20" t="s">
        <v>14698</v>
      </c>
      <c r="F98" s="20" t="s">
        <v>23467</v>
      </c>
      <c r="G98" s="20" t="s">
        <v>14696</v>
      </c>
      <c r="H98" s="20" t="s">
        <v>14761</v>
      </c>
      <c r="I98" s="20">
        <v>1000</v>
      </c>
      <c r="J98" s="20" t="b">
        <v>0</v>
      </c>
      <c r="K98" s="20">
        <v>0.18</v>
      </c>
      <c r="L98" s="20">
        <v>-0.02</v>
      </c>
      <c r="M98" s="20">
        <v>0.2</v>
      </c>
      <c r="N98" s="20">
        <v>4.8812000400000002E-4</v>
      </c>
    </row>
    <row r="99" spans="1:14" x14ac:dyDescent="0.2">
      <c r="A99" s="20" t="s">
        <v>23460</v>
      </c>
      <c r="B99" s="20" t="s">
        <v>424</v>
      </c>
      <c r="C99" s="20">
        <v>345</v>
      </c>
      <c r="D99" s="20" t="s">
        <v>14704</v>
      </c>
      <c r="E99" s="20" t="s">
        <v>14698</v>
      </c>
      <c r="F99" s="20" t="s">
        <v>23467</v>
      </c>
      <c r="G99" s="20" t="s">
        <v>14696</v>
      </c>
      <c r="H99" s="20" t="s">
        <v>14761</v>
      </c>
      <c r="I99" s="20">
        <v>500</v>
      </c>
      <c r="J99" s="20" t="b">
        <v>0</v>
      </c>
      <c r="K99" s="20">
        <v>0.16</v>
      </c>
      <c r="L99" s="20">
        <v>-0.04</v>
      </c>
      <c r="M99" s="20">
        <v>0.2</v>
      </c>
      <c r="N99" s="20">
        <v>9.11152008E-4</v>
      </c>
    </row>
    <row r="100" spans="1:14" x14ac:dyDescent="0.2">
      <c r="A100" s="20" t="s">
        <v>23460</v>
      </c>
      <c r="B100" s="20" t="s">
        <v>424</v>
      </c>
      <c r="C100" s="20">
        <v>346</v>
      </c>
      <c r="D100" s="20" t="s">
        <v>14704</v>
      </c>
      <c r="E100" s="20" t="s">
        <v>14698</v>
      </c>
      <c r="F100" s="20" t="s">
        <v>23467</v>
      </c>
      <c r="G100" s="20" t="s">
        <v>14696</v>
      </c>
      <c r="H100" s="20" t="s">
        <v>14761</v>
      </c>
      <c r="I100" s="20">
        <v>250</v>
      </c>
      <c r="J100" s="20" t="b">
        <v>0</v>
      </c>
      <c r="K100" s="20">
        <v>0.2</v>
      </c>
      <c r="L100" s="20">
        <v>-0.12</v>
      </c>
      <c r="M100" s="20">
        <v>0.32</v>
      </c>
      <c r="N100" s="20">
        <v>2.0639680160000002E-3</v>
      </c>
    </row>
    <row r="101" spans="1:14" x14ac:dyDescent="0.2">
      <c r="A101" s="20" t="s">
        <v>23460</v>
      </c>
      <c r="B101" s="20" t="s">
        <v>521</v>
      </c>
      <c r="C101" s="20">
        <v>369</v>
      </c>
      <c r="D101" s="20" t="s">
        <v>14704</v>
      </c>
      <c r="E101" s="20" t="s">
        <v>14698</v>
      </c>
      <c r="F101" s="20" t="s">
        <v>23463</v>
      </c>
      <c r="G101" s="20" t="s">
        <v>14732</v>
      </c>
      <c r="H101" s="20" t="s">
        <v>14699</v>
      </c>
      <c r="I101" s="20">
        <v>610</v>
      </c>
      <c r="J101" s="20" t="b">
        <v>0</v>
      </c>
      <c r="K101" s="20">
        <v>0.56899999999999995</v>
      </c>
      <c r="L101" s="20">
        <v>0.13400000000000001</v>
      </c>
      <c r="M101" s="20">
        <v>0.435</v>
      </c>
      <c r="N101" s="20">
        <v>1.3520794295082E-3</v>
      </c>
    </row>
    <row r="102" spans="1:14" x14ac:dyDescent="0.2">
      <c r="A102" s="20" t="s">
        <v>23460</v>
      </c>
      <c r="B102" s="20" t="s">
        <v>521</v>
      </c>
      <c r="C102" s="20">
        <v>372</v>
      </c>
      <c r="D102" s="20" t="s">
        <v>14704</v>
      </c>
      <c r="E102" s="20" t="s">
        <v>14698</v>
      </c>
      <c r="F102" s="20" t="s">
        <v>23463</v>
      </c>
      <c r="G102" s="20" t="s">
        <v>14732</v>
      </c>
      <c r="H102" s="20" t="s">
        <v>14699</v>
      </c>
      <c r="I102" s="20">
        <v>146</v>
      </c>
      <c r="J102" s="20" t="b">
        <v>0</v>
      </c>
      <c r="K102" s="20">
        <v>0.309</v>
      </c>
      <c r="L102" s="20">
        <v>0.17499999999999999</v>
      </c>
      <c r="M102" s="20">
        <v>0.13400000000000001</v>
      </c>
      <c r="N102" s="20">
        <v>7.3055069589041E-3</v>
      </c>
    </row>
    <row r="103" spans="1:14" x14ac:dyDescent="0.2">
      <c r="A103" s="20" t="s">
        <v>23460</v>
      </c>
      <c r="B103" s="20" t="s">
        <v>521</v>
      </c>
      <c r="C103" s="20">
        <v>375</v>
      </c>
      <c r="D103" s="20" t="s">
        <v>14704</v>
      </c>
      <c r="E103" s="20" t="s">
        <v>14698</v>
      </c>
      <c r="F103" s="20" t="s">
        <v>23463</v>
      </c>
      <c r="G103" s="20" t="s">
        <v>14732</v>
      </c>
      <c r="H103" s="20" t="s">
        <v>14699</v>
      </c>
      <c r="I103" s="20">
        <v>71</v>
      </c>
      <c r="J103" s="20" t="b">
        <v>0</v>
      </c>
      <c r="K103" s="20">
        <v>0.33600000000000002</v>
      </c>
      <c r="L103" s="20">
        <v>0.15</v>
      </c>
      <c r="M103" s="20">
        <v>0.186</v>
      </c>
      <c r="N103" s="20">
        <v>1.44516087887324E-2</v>
      </c>
    </row>
    <row r="104" spans="1:14" x14ac:dyDescent="0.2">
      <c r="A104" s="20" t="s">
        <v>23460</v>
      </c>
      <c r="B104" s="20" t="s">
        <v>768</v>
      </c>
      <c r="C104" s="20">
        <v>422</v>
      </c>
      <c r="D104" s="20" t="s">
        <v>14704</v>
      </c>
      <c r="E104" s="20" t="s">
        <v>14698</v>
      </c>
      <c r="F104" s="20" t="s">
        <v>23464</v>
      </c>
      <c r="G104" s="20" t="s">
        <v>14866</v>
      </c>
      <c r="H104" s="20" t="s">
        <v>14699</v>
      </c>
      <c r="I104" s="20">
        <v>183</v>
      </c>
      <c r="J104" s="20" t="b">
        <v>0</v>
      </c>
      <c r="K104" s="20">
        <v>0.39700000000000002</v>
      </c>
      <c r="L104" s="20">
        <v>-0.45700000000000002</v>
      </c>
      <c r="M104" s="20">
        <v>0.85399999999999998</v>
      </c>
      <c r="N104" s="20">
        <v>3.1770660983606001E-3</v>
      </c>
    </row>
    <row r="105" spans="1:14" x14ac:dyDescent="0.2">
      <c r="A105" s="20" t="s">
        <v>23460</v>
      </c>
      <c r="B105" s="20" t="s">
        <v>768</v>
      </c>
      <c r="C105" s="20">
        <v>424</v>
      </c>
      <c r="D105" s="20" t="s">
        <v>14704</v>
      </c>
      <c r="E105" s="20" t="s">
        <v>14698</v>
      </c>
      <c r="F105" s="20" t="s">
        <v>23464</v>
      </c>
      <c r="G105" s="20" t="s">
        <v>14866</v>
      </c>
      <c r="H105" s="20" t="s">
        <v>14699</v>
      </c>
      <c r="I105" s="20">
        <v>183</v>
      </c>
      <c r="J105" s="20" t="b">
        <v>0</v>
      </c>
      <c r="K105" s="20">
        <v>0.33800000000000002</v>
      </c>
      <c r="L105" s="20">
        <v>-0.98699999999999999</v>
      </c>
      <c r="M105" s="20">
        <v>1.325</v>
      </c>
      <c r="N105" s="20">
        <v>3.2595513224043002E-3</v>
      </c>
    </row>
    <row r="106" spans="1:14" x14ac:dyDescent="0.2">
      <c r="A106" s="20" t="s">
        <v>23460</v>
      </c>
      <c r="B106" s="20" t="s">
        <v>768</v>
      </c>
      <c r="C106" s="20">
        <v>426</v>
      </c>
      <c r="D106" s="20" t="s">
        <v>14704</v>
      </c>
      <c r="E106" s="20" t="s">
        <v>14698</v>
      </c>
      <c r="F106" s="20" t="s">
        <v>23464</v>
      </c>
      <c r="G106" s="20" t="s">
        <v>14866</v>
      </c>
      <c r="H106" s="20" t="s">
        <v>14699</v>
      </c>
      <c r="I106" s="20">
        <v>484</v>
      </c>
      <c r="J106" s="20" t="b">
        <v>0</v>
      </c>
      <c r="K106" s="20">
        <v>0.79</v>
      </c>
      <c r="L106" s="20">
        <v>-0.151</v>
      </c>
      <c r="M106" s="20">
        <v>0.94099999999999995</v>
      </c>
      <c r="N106" s="20">
        <v>2.9617356198340003E-4</v>
      </c>
    </row>
    <row r="107" spans="1:14" x14ac:dyDescent="0.2">
      <c r="A107" s="20" t="s">
        <v>23460</v>
      </c>
      <c r="B107" s="20" t="s">
        <v>768</v>
      </c>
      <c r="C107" s="20">
        <v>428</v>
      </c>
      <c r="D107" s="20" t="s">
        <v>14704</v>
      </c>
      <c r="E107" s="20" t="s">
        <v>14698</v>
      </c>
      <c r="F107" s="20" t="s">
        <v>23464</v>
      </c>
      <c r="G107" s="20" t="s">
        <v>14866</v>
      </c>
      <c r="H107" s="20" t="s">
        <v>14699</v>
      </c>
      <c r="I107" s="20">
        <v>484</v>
      </c>
      <c r="J107" s="20" t="b">
        <v>0</v>
      </c>
      <c r="K107" s="20">
        <v>0.59199999999999997</v>
      </c>
      <c r="L107" s="20">
        <v>-0.59199999999999997</v>
      </c>
      <c r="M107" s="20">
        <v>1.1839999999999999</v>
      </c>
      <c r="N107" s="20">
        <v>8.2268338016520004E-4</v>
      </c>
    </row>
    <row r="108" spans="1:14" x14ac:dyDescent="0.2">
      <c r="A108" s="20" t="s">
        <v>23460</v>
      </c>
      <c r="B108" s="20" t="s">
        <v>768</v>
      </c>
      <c r="C108" s="20">
        <v>430</v>
      </c>
      <c r="D108" s="20" t="s">
        <v>14704</v>
      </c>
      <c r="E108" s="20" t="s">
        <v>14698</v>
      </c>
      <c r="F108" s="20" t="s">
        <v>23464</v>
      </c>
      <c r="G108" s="20" t="s">
        <v>14866</v>
      </c>
      <c r="H108" s="20" t="s">
        <v>14699</v>
      </c>
      <c r="I108" s="20">
        <v>2929</v>
      </c>
      <c r="J108" s="20" t="b">
        <v>0</v>
      </c>
      <c r="K108" s="20">
        <v>0.74299999999999999</v>
      </c>
      <c r="L108" s="20">
        <v>0.20699999999999999</v>
      </c>
      <c r="M108" s="20">
        <v>0.53600000000000003</v>
      </c>
      <c r="N108" s="20">
        <v>2.4478818709450001E-4</v>
      </c>
    </row>
    <row r="109" spans="1:14" x14ac:dyDescent="0.2">
      <c r="A109" s="20" t="s">
        <v>23460</v>
      </c>
      <c r="B109" s="20" t="s">
        <v>768</v>
      </c>
      <c r="C109" s="20">
        <v>432</v>
      </c>
      <c r="D109" s="20" t="s">
        <v>14704</v>
      </c>
      <c r="E109" s="20" t="s">
        <v>14698</v>
      </c>
      <c r="F109" s="20" t="s">
        <v>23464</v>
      </c>
      <c r="G109" s="20" t="s">
        <v>14866</v>
      </c>
      <c r="H109" s="20" t="s">
        <v>14699</v>
      </c>
      <c r="I109" s="20">
        <v>2929</v>
      </c>
      <c r="J109" s="20" t="b">
        <v>0</v>
      </c>
      <c r="K109" s="20">
        <v>0.45200000000000001</v>
      </c>
      <c r="L109" s="20">
        <v>-0.34799999999999998</v>
      </c>
      <c r="M109" s="20">
        <v>0.8</v>
      </c>
      <c r="N109" s="20">
        <v>1.8673323181970001E-4</v>
      </c>
    </row>
    <row r="110" spans="1:14" x14ac:dyDescent="0.2">
      <c r="A110" s="20" t="s">
        <v>23460</v>
      </c>
      <c r="B110" s="20" t="s">
        <v>768</v>
      </c>
      <c r="C110" s="20">
        <v>434</v>
      </c>
      <c r="D110" s="20" t="s">
        <v>14704</v>
      </c>
      <c r="E110" s="20" t="s">
        <v>14698</v>
      </c>
      <c r="F110" s="20" t="s">
        <v>23464</v>
      </c>
      <c r="G110" s="20" t="s">
        <v>14866</v>
      </c>
      <c r="H110" s="20" t="s">
        <v>14699</v>
      </c>
      <c r="I110" s="20">
        <v>243</v>
      </c>
      <c r="J110" s="20" t="b">
        <v>0</v>
      </c>
      <c r="K110" s="20">
        <v>0.70199999999999996</v>
      </c>
      <c r="L110" s="20">
        <v>0.45100000000000001</v>
      </c>
      <c r="M110" s="20">
        <v>0.251</v>
      </c>
      <c r="N110" s="20">
        <v>3.2637408888888E-3</v>
      </c>
    </row>
    <row r="111" spans="1:14" x14ac:dyDescent="0.2">
      <c r="A111" s="20" t="s">
        <v>23460</v>
      </c>
      <c r="B111" s="20" t="s">
        <v>768</v>
      </c>
      <c r="C111" s="20">
        <v>436</v>
      </c>
      <c r="D111" s="20" t="s">
        <v>14704</v>
      </c>
      <c r="E111" s="20" t="s">
        <v>14698</v>
      </c>
      <c r="F111" s="20" t="s">
        <v>23464</v>
      </c>
      <c r="G111" s="20" t="s">
        <v>14866</v>
      </c>
      <c r="H111" s="20" t="s">
        <v>14699</v>
      </c>
      <c r="I111" s="20">
        <v>243</v>
      </c>
      <c r="J111" s="20" t="b">
        <v>0</v>
      </c>
      <c r="K111" s="20">
        <v>0.56999999999999995</v>
      </c>
      <c r="L111" s="20">
        <v>-0.21099999999999999</v>
      </c>
      <c r="M111" s="20">
        <v>0.78100000000000003</v>
      </c>
      <c r="N111" s="20">
        <v>1.7512921975308001E-3</v>
      </c>
    </row>
    <row r="112" spans="1:14" x14ac:dyDescent="0.2">
      <c r="A112" s="20" t="s">
        <v>23460</v>
      </c>
      <c r="B112" s="20" t="s">
        <v>768</v>
      </c>
      <c r="C112" s="20">
        <v>438</v>
      </c>
      <c r="D112" s="20" t="s">
        <v>14704</v>
      </c>
      <c r="E112" s="20" t="s">
        <v>14698</v>
      </c>
      <c r="F112" s="20" t="s">
        <v>23464</v>
      </c>
      <c r="G112" s="20" t="s">
        <v>14866</v>
      </c>
      <c r="H112" s="20" t="s">
        <v>14699</v>
      </c>
      <c r="I112" s="20">
        <v>2456</v>
      </c>
      <c r="J112" s="20" t="b">
        <v>0</v>
      </c>
      <c r="K112" s="20">
        <v>0.28000000000000003</v>
      </c>
      <c r="L112" s="20">
        <v>7.0999999999999994E-2</v>
      </c>
      <c r="M112" s="20">
        <v>0.20899999999999999</v>
      </c>
      <c r="N112" s="20">
        <v>3.3620180944620001E-4</v>
      </c>
    </row>
    <row r="113" spans="1:14" x14ac:dyDescent="0.2">
      <c r="A113" s="20" t="s">
        <v>23460</v>
      </c>
      <c r="B113" s="20" t="s">
        <v>768</v>
      </c>
      <c r="C113" s="20">
        <v>440</v>
      </c>
      <c r="D113" s="20" t="s">
        <v>14704</v>
      </c>
      <c r="E113" s="20" t="s">
        <v>14698</v>
      </c>
      <c r="F113" s="20" t="s">
        <v>23464</v>
      </c>
      <c r="G113" s="20" t="s">
        <v>14866</v>
      </c>
      <c r="H113" s="20" t="s">
        <v>14699</v>
      </c>
      <c r="I113" s="20">
        <v>2456</v>
      </c>
      <c r="J113" s="20" t="b">
        <v>0</v>
      </c>
      <c r="K113" s="20">
        <v>0.108</v>
      </c>
      <c r="L113" s="20">
        <v>-0.33100000000000002</v>
      </c>
      <c r="M113" s="20">
        <v>0.439</v>
      </c>
      <c r="N113" s="20">
        <v>1.4157933713350001E-4</v>
      </c>
    </row>
    <row r="114" spans="1:14" x14ac:dyDescent="0.2">
      <c r="A114" s="20" t="s">
        <v>23460</v>
      </c>
      <c r="B114" s="20" t="s">
        <v>781</v>
      </c>
      <c r="C114" s="20">
        <v>442</v>
      </c>
      <c r="D114" s="20" t="s">
        <v>14704</v>
      </c>
      <c r="E114" s="20" t="s">
        <v>23466</v>
      </c>
      <c r="F114" s="20" t="s">
        <v>14804</v>
      </c>
      <c r="G114" s="20" t="s">
        <v>14839</v>
      </c>
      <c r="H114" s="20" t="s">
        <v>14699</v>
      </c>
      <c r="I114" s="20">
        <v>310</v>
      </c>
      <c r="J114" s="20" t="b">
        <v>0</v>
      </c>
      <c r="K114" s="20">
        <v>0.60799999999999998</v>
      </c>
      <c r="L114" s="20">
        <v>0.53500000000000003</v>
      </c>
      <c r="M114" s="20">
        <v>7.2999999999999995E-2</v>
      </c>
      <c r="N114" s="20">
        <v>2.6981688645161001E-3</v>
      </c>
    </row>
    <row r="115" spans="1:14" x14ac:dyDescent="0.2">
      <c r="A115" s="20" t="s">
        <v>23460</v>
      </c>
      <c r="B115" s="20" t="s">
        <v>781</v>
      </c>
      <c r="C115" s="20">
        <v>445</v>
      </c>
      <c r="D115" s="20" t="s">
        <v>14704</v>
      </c>
      <c r="E115" s="20" t="s">
        <v>14698</v>
      </c>
      <c r="F115" s="20" t="s">
        <v>14804</v>
      </c>
      <c r="G115" s="20" t="s">
        <v>14839</v>
      </c>
      <c r="H115" s="20" t="s">
        <v>14699</v>
      </c>
      <c r="I115" s="20">
        <v>310</v>
      </c>
      <c r="J115" s="20" t="b">
        <v>0</v>
      </c>
      <c r="K115" s="20">
        <v>0.60299999999999998</v>
      </c>
      <c r="L115" s="20">
        <v>0.52</v>
      </c>
      <c r="M115" s="20">
        <v>8.3000000000000004E-2</v>
      </c>
      <c r="N115" s="20">
        <v>2.7722093806450999E-3</v>
      </c>
    </row>
    <row r="116" spans="1:14" x14ac:dyDescent="0.2">
      <c r="A116" s="20" t="s">
        <v>23460</v>
      </c>
      <c r="B116" s="20" t="s">
        <v>781</v>
      </c>
      <c r="C116" s="20">
        <v>448</v>
      </c>
      <c r="D116" s="20" t="s">
        <v>14704</v>
      </c>
      <c r="E116" s="20" t="s">
        <v>14746</v>
      </c>
      <c r="F116" s="20" t="s">
        <v>14804</v>
      </c>
      <c r="G116" s="20" t="s">
        <v>14839</v>
      </c>
      <c r="H116" s="20" t="s">
        <v>14699</v>
      </c>
      <c r="I116" s="20">
        <v>310</v>
      </c>
      <c r="J116" s="20" t="b">
        <v>0</v>
      </c>
      <c r="K116" s="20">
        <v>0.47199999999999998</v>
      </c>
      <c r="L116" s="20">
        <v>0.39500000000000002</v>
      </c>
      <c r="M116" s="20">
        <v>7.6999999999999999E-2</v>
      </c>
      <c r="N116" s="20">
        <v>3.5634312645161001E-3</v>
      </c>
    </row>
    <row r="117" spans="1:14" x14ac:dyDescent="0.2">
      <c r="A117" s="20" t="s">
        <v>23460</v>
      </c>
      <c r="B117" s="20" t="s">
        <v>781</v>
      </c>
      <c r="C117" s="20">
        <v>451</v>
      </c>
      <c r="D117" s="20" t="s">
        <v>14704</v>
      </c>
      <c r="E117" s="20" t="s">
        <v>23462</v>
      </c>
      <c r="F117" s="20" t="s">
        <v>14804</v>
      </c>
      <c r="G117" s="20" t="s">
        <v>14839</v>
      </c>
      <c r="H117" s="20" t="s">
        <v>14699</v>
      </c>
      <c r="I117" s="20">
        <v>310</v>
      </c>
      <c r="J117" s="20" t="b">
        <v>0</v>
      </c>
      <c r="K117" s="20">
        <v>0.58499999999999996</v>
      </c>
      <c r="L117" s="20">
        <v>0.50800000000000001</v>
      </c>
      <c r="M117" s="20">
        <v>7.6999999999999999E-2</v>
      </c>
      <c r="N117" s="20">
        <v>2.8867114451612001E-3</v>
      </c>
    </row>
    <row r="118" spans="1:14" x14ac:dyDescent="0.2">
      <c r="A118" s="20" t="s">
        <v>23460</v>
      </c>
      <c r="B118" s="20" t="s">
        <v>781</v>
      </c>
      <c r="C118" s="20">
        <v>454</v>
      </c>
      <c r="D118" s="20" t="s">
        <v>14704</v>
      </c>
      <c r="E118" s="20" t="s">
        <v>23466</v>
      </c>
      <c r="F118" s="20" t="s">
        <v>14804</v>
      </c>
      <c r="G118" s="20" t="s">
        <v>14839</v>
      </c>
      <c r="H118" s="20" t="s">
        <v>14699</v>
      </c>
      <c r="I118" s="20">
        <v>310</v>
      </c>
      <c r="J118" s="20" t="b">
        <v>0</v>
      </c>
      <c r="K118" s="20">
        <v>0.49299999999999999</v>
      </c>
      <c r="L118" s="20">
        <v>0.41799999999999998</v>
      </c>
      <c r="M118" s="20">
        <v>7.4999999999999997E-2</v>
      </c>
      <c r="N118" s="20">
        <v>3.4620876000000002E-3</v>
      </c>
    </row>
    <row r="119" spans="1:14" x14ac:dyDescent="0.2">
      <c r="A119" s="20" t="s">
        <v>23460</v>
      </c>
      <c r="B119" s="20" t="s">
        <v>781</v>
      </c>
      <c r="C119" s="20">
        <v>457</v>
      </c>
      <c r="D119" s="20" t="s">
        <v>14704</v>
      </c>
      <c r="E119" s="20" t="s">
        <v>23462</v>
      </c>
      <c r="F119" s="20" t="s">
        <v>14804</v>
      </c>
      <c r="G119" s="20" t="s">
        <v>14839</v>
      </c>
      <c r="H119" s="20" t="s">
        <v>14699</v>
      </c>
      <c r="I119" s="20">
        <v>310</v>
      </c>
      <c r="J119" s="20" t="b">
        <v>0</v>
      </c>
      <c r="K119" s="20">
        <v>0.58399999999999996</v>
      </c>
      <c r="L119" s="20">
        <v>0.49199999999999999</v>
      </c>
      <c r="M119" s="20">
        <v>9.1999999999999998E-2</v>
      </c>
      <c r="N119" s="20">
        <v>2.9423508645161E-3</v>
      </c>
    </row>
    <row r="120" spans="1:14" x14ac:dyDescent="0.2">
      <c r="A120" s="20" t="s">
        <v>23460</v>
      </c>
      <c r="B120" s="20" t="s">
        <v>824</v>
      </c>
      <c r="C120" s="20">
        <v>461</v>
      </c>
      <c r="D120" s="20" t="s">
        <v>14704</v>
      </c>
      <c r="E120" s="20" t="s">
        <v>23462</v>
      </c>
      <c r="F120" s="20" t="s">
        <v>23463</v>
      </c>
      <c r="G120" s="20" t="s">
        <v>14839</v>
      </c>
      <c r="H120" s="20" t="s">
        <v>14772</v>
      </c>
      <c r="I120" s="20">
        <v>518</v>
      </c>
      <c r="J120" s="20" t="b">
        <v>0</v>
      </c>
      <c r="K120" s="20">
        <v>2.4E-2</v>
      </c>
      <c r="L120" s="20">
        <v>-6.7000000000000004E-2</v>
      </c>
      <c r="M120" s="20">
        <v>9.0999999999999998E-2</v>
      </c>
      <c r="N120" s="20">
        <v>1.842457528957E-4</v>
      </c>
    </row>
    <row r="121" spans="1:14" x14ac:dyDescent="0.2">
      <c r="A121" s="20" t="s">
        <v>23460</v>
      </c>
      <c r="B121" s="20" t="s">
        <v>855</v>
      </c>
      <c r="C121" s="20">
        <v>469</v>
      </c>
      <c r="D121" s="20" t="s">
        <v>14704</v>
      </c>
      <c r="E121" s="20" t="s">
        <v>23466</v>
      </c>
      <c r="F121" s="20" t="s">
        <v>23463</v>
      </c>
      <c r="G121" s="20" t="s">
        <v>14696</v>
      </c>
      <c r="H121" s="20" t="s">
        <v>14761</v>
      </c>
      <c r="I121" s="20">
        <v>1386</v>
      </c>
      <c r="J121" s="20" t="b">
        <v>0</v>
      </c>
      <c r="K121" s="20">
        <v>0.56000000000000005</v>
      </c>
      <c r="L121" s="20">
        <v>0.28999999999999998</v>
      </c>
      <c r="M121" s="20">
        <v>0.27</v>
      </c>
      <c r="N121" s="20">
        <v>7.3479076479069998E-4</v>
      </c>
    </row>
    <row r="122" spans="1:14" x14ac:dyDescent="0.2">
      <c r="A122" s="20" t="s">
        <v>23460</v>
      </c>
      <c r="B122" s="20" t="s">
        <v>947</v>
      </c>
      <c r="C122" s="20">
        <v>474</v>
      </c>
      <c r="D122" s="20" t="s">
        <v>14704</v>
      </c>
      <c r="E122" s="20" t="s">
        <v>14698</v>
      </c>
      <c r="F122" s="20" t="s">
        <v>23463</v>
      </c>
      <c r="G122" s="20" t="s">
        <v>14732</v>
      </c>
      <c r="H122" s="20" t="s">
        <v>14772</v>
      </c>
      <c r="I122" s="20">
        <v>29569</v>
      </c>
      <c r="J122" s="20" t="b">
        <v>0</v>
      </c>
      <c r="K122" s="20">
        <v>0.55000000000000004</v>
      </c>
      <c r="L122" s="20">
        <v>0.05</v>
      </c>
      <c r="M122" s="20">
        <v>0.5</v>
      </c>
      <c r="N122" s="20">
        <v>2.1170820792045702E-5</v>
      </c>
    </row>
    <row r="123" spans="1:14" x14ac:dyDescent="0.2">
      <c r="A123" s="20" t="s">
        <v>23460</v>
      </c>
      <c r="B123" s="20" t="s">
        <v>947</v>
      </c>
      <c r="C123" s="20">
        <v>476</v>
      </c>
      <c r="D123" s="20" t="s">
        <v>14704</v>
      </c>
      <c r="E123" s="20" t="s">
        <v>23462</v>
      </c>
      <c r="F123" s="20" t="s">
        <v>23463</v>
      </c>
      <c r="G123" s="20" t="s">
        <v>14732</v>
      </c>
      <c r="H123" s="20" t="s">
        <v>14772</v>
      </c>
      <c r="I123" s="20">
        <v>29569</v>
      </c>
      <c r="J123" s="20" t="b">
        <v>0</v>
      </c>
      <c r="K123" s="20">
        <v>0.55000000000000004</v>
      </c>
      <c r="L123" s="20">
        <v>0.1</v>
      </c>
      <c r="M123" s="20">
        <v>0.45</v>
      </c>
      <c r="N123" s="20">
        <v>2.6023876356995501E-5</v>
      </c>
    </row>
    <row r="124" spans="1:14" x14ac:dyDescent="0.2">
      <c r="A124" s="20" t="s">
        <v>23460</v>
      </c>
      <c r="B124" s="20" t="s">
        <v>947</v>
      </c>
      <c r="C124" s="20">
        <v>478</v>
      </c>
      <c r="D124" s="20" t="s">
        <v>14704</v>
      </c>
      <c r="E124" s="20" t="s">
        <v>23465</v>
      </c>
      <c r="F124" s="20" t="s">
        <v>23463</v>
      </c>
      <c r="G124" s="20" t="s">
        <v>14732</v>
      </c>
      <c r="H124" s="20" t="s">
        <v>14772</v>
      </c>
      <c r="I124" s="20">
        <v>29569</v>
      </c>
      <c r="J124" s="20" t="b">
        <v>0</v>
      </c>
      <c r="K124" s="20">
        <v>0.52</v>
      </c>
      <c r="L124" s="20">
        <v>0.28000000000000003</v>
      </c>
      <c r="M124" s="20">
        <v>0.24</v>
      </c>
      <c r="N124" s="20">
        <v>3.5842943623389401E-5</v>
      </c>
    </row>
    <row r="125" spans="1:14" x14ac:dyDescent="0.2">
      <c r="A125" s="20" t="s">
        <v>23460</v>
      </c>
      <c r="B125" s="20" t="s">
        <v>1957</v>
      </c>
      <c r="C125" s="20">
        <v>493</v>
      </c>
      <c r="D125" s="20" t="s">
        <v>14704</v>
      </c>
      <c r="E125" s="20" t="s">
        <v>23462</v>
      </c>
      <c r="F125" s="20" t="s">
        <v>23463</v>
      </c>
      <c r="G125" s="20" t="s">
        <v>14732</v>
      </c>
      <c r="H125" s="20" t="s">
        <v>14772</v>
      </c>
      <c r="I125" s="20">
        <v>1664</v>
      </c>
      <c r="J125" s="20" t="b">
        <v>1</v>
      </c>
      <c r="K125" s="20">
        <v>0.69</v>
      </c>
      <c r="L125" s="20">
        <v>0.65</v>
      </c>
      <c r="M125" s="20">
        <v>3.9999999999999897E-2</v>
      </c>
      <c r="N125" s="20">
        <v>3.508028846153E-4</v>
      </c>
    </row>
    <row r="126" spans="1:14" x14ac:dyDescent="0.2">
      <c r="A126" s="20" t="s">
        <v>23460</v>
      </c>
      <c r="B126" s="20" t="s">
        <v>2195</v>
      </c>
      <c r="C126" s="20">
        <v>500</v>
      </c>
      <c r="D126" s="20" t="s">
        <v>14704</v>
      </c>
      <c r="E126" s="20" t="s">
        <v>14698</v>
      </c>
      <c r="F126" s="20" t="s">
        <v>14852</v>
      </c>
      <c r="G126" s="20" t="s">
        <v>14866</v>
      </c>
      <c r="H126" s="20" t="s">
        <v>14761</v>
      </c>
      <c r="I126" s="20">
        <v>541</v>
      </c>
      <c r="J126" s="20" t="b">
        <v>0</v>
      </c>
      <c r="K126" s="20">
        <v>0.70730000000000004</v>
      </c>
      <c r="L126" s="20">
        <v>0.5827</v>
      </c>
      <c r="M126" s="20">
        <v>0.1246</v>
      </c>
      <c r="N126" s="20">
        <v>1.1982823090573001E-3</v>
      </c>
    </row>
    <row r="127" spans="1:14" x14ac:dyDescent="0.2">
      <c r="A127" s="20" t="s">
        <v>23460</v>
      </c>
      <c r="B127" s="20" t="s">
        <v>2375</v>
      </c>
      <c r="C127" s="20">
        <v>501</v>
      </c>
      <c r="D127" s="20" t="s">
        <v>14704</v>
      </c>
      <c r="E127" s="20" t="s">
        <v>23462</v>
      </c>
      <c r="F127" s="20" t="s">
        <v>23461</v>
      </c>
      <c r="G127" s="20" t="s">
        <v>14732</v>
      </c>
      <c r="H127" s="20" t="s">
        <v>14699</v>
      </c>
      <c r="I127" s="20">
        <v>135</v>
      </c>
      <c r="J127" s="20" t="b">
        <v>0</v>
      </c>
      <c r="K127" s="20">
        <v>0.79490000000000005</v>
      </c>
      <c r="L127" s="20">
        <v>0.76600000000000001</v>
      </c>
      <c r="M127" s="20">
        <v>2.8899999999999999E-2</v>
      </c>
      <c r="N127" s="20">
        <v>2.2335219955259E-3</v>
      </c>
    </row>
    <row r="128" spans="1:14" x14ac:dyDescent="0.2">
      <c r="A128" s="20" t="s">
        <v>23460</v>
      </c>
      <c r="B128" s="20" t="s">
        <v>2375</v>
      </c>
      <c r="C128" s="20">
        <v>502</v>
      </c>
      <c r="D128" s="20" t="s">
        <v>14704</v>
      </c>
      <c r="E128" s="20" t="s">
        <v>23462</v>
      </c>
      <c r="F128" s="20" t="s">
        <v>23461</v>
      </c>
      <c r="G128" s="20" t="s">
        <v>14732</v>
      </c>
      <c r="H128" s="20" t="s">
        <v>14699</v>
      </c>
      <c r="I128" s="20">
        <v>135</v>
      </c>
      <c r="J128" s="20" t="b">
        <v>0</v>
      </c>
      <c r="K128" s="20">
        <v>0.78010000000000002</v>
      </c>
      <c r="L128" s="20">
        <v>0.73719999999999997</v>
      </c>
      <c r="M128" s="20">
        <v>4.2900000000000001E-2</v>
      </c>
      <c r="N128" s="20">
        <v>2.6262632962666E-3</v>
      </c>
    </row>
    <row r="129" spans="1:14" x14ac:dyDescent="0.2">
      <c r="A129" s="20" t="s">
        <v>23460</v>
      </c>
      <c r="B129" s="20" t="s">
        <v>2375</v>
      </c>
      <c r="C129" s="20">
        <v>503</v>
      </c>
      <c r="D129" s="20" t="s">
        <v>14704</v>
      </c>
      <c r="E129" s="20" t="s">
        <v>14698</v>
      </c>
      <c r="F129" s="20" t="s">
        <v>23461</v>
      </c>
      <c r="G129" s="20" t="s">
        <v>14732</v>
      </c>
      <c r="H129" s="20" t="s">
        <v>14699</v>
      </c>
      <c r="I129" s="20">
        <v>135</v>
      </c>
      <c r="J129" s="20" t="b">
        <v>0</v>
      </c>
      <c r="K129" s="20">
        <v>0.7601</v>
      </c>
      <c r="L129" s="20">
        <v>0.62029999999999996</v>
      </c>
      <c r="M129" s="20">
        <v>0.13980000000000001</v>
      </c>
      <c r="N129" s="20">
        <v>3.9459327474963002E-3</v>
      </c>
    </row>
    <row r="130" spans="1:14" x14ac:dyDescent="0.2">
      <c r="A130" s="20" t="s">
        <v>23460</v>
      </c>
      <c r="B130" s="20" t="s">
        <v>2375</v>
      </c>
      <c r="C130" s="20">
        <v>504</v>
      </c>
      <c r="D130" s="20" t="s">
        <v>14704</v>
      </c>
      <c r="E130" s="20" t="s">
        <v>14746</v>
      </c>
      <c r="F130" s="20" t="s">
        <v>23461</v>
      </c>
      <c r="G130" s="20" t="s">
        <v>14732</v>
      </c>
      <c r="H130" s="20" t="s">
        <v>14699</v>
      </c>
      <c r="I130" s="20">
        <v>135</v>
      </c>
      <c r="J130" s="20" t="b">
        <v>0</v>
      </c>
      <c r="K130" s="20">
        <v>0.73050000000000004</v>
      </c>
      <c r="L130" s="20">
        <v>0.66359999999999997</v>
      </c>
      <c r="M130" s="20">
        <v>6.6900000000000098E-2</v>
      </c>
      <c r="N130" s="20">
        <v>3.7971160024E-3</v>
      </c>
    </row>
    <row r="131" spans="1:14" x14ac:dyDescent="0.2">
      <c r="A131" s="20" t="s">
        <v>23460</v>
      </c>
      <c r="B131" s="20" t="s">
        <v>2375</v>
      </c>
      <c r="C131" s="20">
        <v>505</v>
      </c>
      <c r="D131" s="20" t="s">
        <v>14704</v>
      </c>
      <c r="E131" s="20" t="s">
        <v>23466</v>
      </c>
      <c r="F131" s="20" t="s">
        <v>23461</v>
      </c>
      <c r="G131" s="20" t="s">
        <v>14732</v>
      </c>
      <c r="H131" s="20" t="s">
        <v>14699</v>
      </c>
      <c r="I131" s="20">
        <v>135</v>
      </c>
      <c r="J131" s="20" t="b">
        <v>0</v>
      </c>
      <c r="K131" s="20">
        <v>0.72619999999999996</v>
      </c>
      <c r="L131" s="20">
        <v>0.65329999999999999</v>
      </c>
      <c r="M131" s="20">
        <v>7.2900000000000006E-2</v>
      </c>
      <c r="N131" s="20">
        <v>3.9397887456296002E-3</v>
      </c>
    </row>
    <row r="132" spans="1:14" x14ac:dyDescent="0.2">
      <c r="A132" s="20" t="s">
        <v>23460</v>
      </c>
      <c r="B132" s="20" t="s">
        <v>2953</v>
      </c>
      <c r="C132" s="20">
        <v>522</v>
      </c>
      <c r="D132" s="20" t="s">
        <v>14704</v>
      </c>
      <c r="E132" s="20" t="s">
        <v>23466</v>
      </c>
      <c r="F132" s="20" t="s">
        <v>23464</v>
      </c>
      <c r="G132" s="20" t="s">
        <v>14732</v>
      </c>
      <c r="H132" s="20" t="s">
        <v>14761</v>
      </c>
      <c r="I132" s="20">
        <v>1664</v>
      </c>
      <c r="J132" s="20" t="b">
        <v>1</v>
      </c>
      <c r="K132" s="20">
        <v>0.92</v>
      </c>
      <c r="L132" s="20">
        <v>0.9</v>
      </c>
      <c r="M132" s="20">
        <v>0.02</v>
      </c>
      <c r="N132" s="20">
        <v>3.5788461538461499E-5</v>
      </c>
    </row>
    <row r="133" spans="1:14" x14ac:dyDescent="0.2">
      <c r="A133" s="20" t="s">
        <v>23460</v>
      </c>
      <c r="B133" s="20" t="s">
        <v>3124</v>
      </c>
      <c r="C133" s="20">
        <v>541</v>
      </c>
      <c r="D133" s="20" t="s">
        <v>14704</v>
      </c>
      <c r="E133" s="20" t="s">
        <v>14698</v>
      </c>
      <c r="F133" s="20" t="s">
        <v>23464</v>
      </c>
      <c r="G133" s="20" t="s">
        <v>14866</v>
      </c>
      <c r="H133" s="20" t="s">
        <v>14761</v>
      </c>
      <c r="I133" s="20">
        <v>42603</v>
      </c>
      <c r="J133" s="20" t="b">
        <v>0</v>
      </c>
      <c r="K133" s="20">
        <v>0.4002</v>
      </c>
      <c r="L133" s="20">
        <v>0.22370000000000001</v>
      </c>
      <c r="M133" s="20">
        <v>0.17649999999999999</v>
      </c>
      <c r="N133" s="20">
        <v>2.6175331695983901E-5</v>
      </c>
    </row>
    <row r="134" spans="1:14" x14ac:dyDescent="0.2">
      <c r="A134" s="20" t="s">
        <v>23460</v>
      </c>
      <c r="B134" s="20" t="s">
        <v>3708</v>
      </c>
      <c r="C134" s="20">
        <v>563</v>
      </c>
      <c r="D134" s="20" t="s">
        <v>14704</v>
      </c>
      <c r="E134" s="20" t="s">
        <v>23465</v>
      </c>
      <c r="F134" s="20" t="s">
        <v>110</v>
      </c>
      <c r="G134" s="20" t="s">
        <v>14696</v>
      </c>
      <c r="H134" s="20" t="s">
        <v>14761</v>
      </c>
      <c r="I134" s="20">
        <v>1664</v>
      </c>
      <c r="J134" s="20" t="b">
        <v>1</v>
      </c>
      <c r="K134" s="20">
        <v>0.98</v>
      </c>
      <c r="L134" s="20">
        <v>0.81</v>
      </c>
      <c r="M134" s="20">
        <v>0.17</v>
      </c>
      <c r="N134" s="20">
        <v>7.1233173076923006E-5</v>
      </c>
    </row>
    <row r="135" spans="1:14" x14ac:dyDescent="0.2">
      <c r="A135" s="20" t="s">
        <v>23460</v>
      </c>
      <c r="B135" s="20" t="s">
        <v>4222</v>
      </c>
      <c r="C135" s="20">
        <v>568</v>
      </c>
      <c r="D135" s="20" t="s">
        <v>14704</v>
      </c>
      <c r="E135" s="20" t="s">
        <v>14698</v>
      </c>
      <c r="F135" s="20" t="s">
        <v>14852</v>
      </c>
      <c r="G135" s="20" t="s">
        <v>14696</v>
      </c>
      <c r="H135" s="20" t="s">
        <v>14772</v>
      </c>
      <c r="I135" s="20">
        <v>4829</v>
      </c>
      <c r="J135" s="20" t="b">
        <v>0</v>
      </c>
      <c r="K135" s="20">
        <v>0.75</v>
      </c>
      <c r="L135" s="20">
        <v>0.61</v>
      </c>
      <c r="M135" s="20">
        <v>0.14000000000000001</v>
      </c>
      <c r="N135" s="20">
        <v>1.15681093394E-4</v>
      </c>
    </row>
    <row r="136" spans="1:14" x14ac:dyDescent="0.2">
      <c r="A136" s="20" t="s">
        <v>23460</v>
      </c>
      <c r="B136" s="20" t="s">
        <v>4222</v>
      </c>
      <c r="C136" s="20">
        <v>570</v>
      </c>
      <c r="D136" s="20" t="s">
        <v>14704</v>
      </c>
      <c r="E136" s="20" t="s">
        <v>23462</v>
      </c>
      <c r="F136" s="20" t="s">
        <v>14852</v>
      </c>
      <c r="G136" s="20" t="s">
        <v>14696</v>
      </c>
      <c r="H136" s="20" t="s">
        <v>14772</v>
      </c>
      <c r="I136" s="20">
        <v>4829</v>
      </c>
      <c r="J136" s="20" t="b">
        <v>0</v>
      </c>
      <c r="K136" s="20">
        <v>0.79</v>
      </c>
      <c r="L136" s="20">
        <v>0.66</v>
      </c>
      <c r="M136" s="20">
        <v>0.13</v>
      </c>
      <c r="N136" s="20">
        <v>9.20563263615655E-5</v>
      </c>
    </row>
    <row r="137" spans="1:14" x14ac:dyDescent="0.2">
      <c r="A137" s="20" t="s">
        <v>23460</v>
      </c>
      <c r="B137" s="20" t="s">
        <v>4222</v>
      </c>
      <c r="C137" s="20">
        <v>572</v>
      </c>
      <c r="D137" s="20" t="s">
        <v>14704</v>
      </c>
      <c r="E137" s="20" t="s">
        <v>14746</v>
      </c>
      <c r="F137" s="20" t="s">
        <v>14852</v>
      </c>
      <c r="G137" s="20" t="s">
        <v>14696</v>
      </c>
      <c r="H137" s="20" t="s">
        <v>14772</v>
      </c>
      <c r="I137" s="20">
        <v>4829</v>
      </c>
      <c r="J137" s="20" t="b">
        <v>0</v>
      </c>
      <c r="K137" s="20">
        <v>0.69</v>
      </c>
      <c r="L137" s="20">
        <v>0.41</v>
      </c>
      <c r="M137" s="20">
        <v>0.28000000000000003</v>
      </c>
      <c r="N137" s="20">
        <v>1.731455787947E-4</v>
      </c>
    </row>
    <row r="138" spans="1:14" x14ac:dyDescent="0.2">
      <c r="A138" s="20" t="s">
        <v>23460</v>
      </c>
      <c r="B138" s="20" t="s">
        <v>4222</v>
      </c>
      <c r="C138" s="20">
        <v>574</v>
      </c>
      <c r="D138" s="20" t="s">
        <v>14704</v>
      </c>
      <c r="E138" s="20" t="s">
        <v>23465</v>
      </c>
      <c r="F138" s="20" t="s">
        <v>14852</v>
      </c>
      <c r="G138" s="20" t="s">
        <v>14696</v>
      </c>
      <c r="H138" s="20" t="s">
        <v>14772</v>
      </c>
      <c r="I138" s="20">
        <v>4829</v>
      </c>
      <c r="J138" s="20" t="b">
        <v>0</v>
      </c>
      <c r="K138" s="20">
        <v>0.67</v>
      </c>
      <c r="L138" s="20">
        <v>0.53</v>
      </c>
      <c r="M138" s="20">
        <v>0.14000000000000001</v>
      </c>
      <c r="N138" s="20">
        <v>1.574156139987E-4</v>
      </c>
    </row>
    <row r="139" spans="1:14" x14ac:dyDescent="0.2">
      <c r="A139" s="20" t="s">
        <v>23460</v>
      </c>
      <c r="B139" s="20" t="s">
        <v>4550</v>
      </c>
      <c r="C139" s="20">
        <v>582</v>
      </c>
      <c r="D139" s="20" t="s">
        <v>14704</v>
      </c>
      <c r="E139" s="20" t="s">
        <v>23465</v>
      </c>
      <c r="F139" s="20" t="s">
        <v>23463</v>
      </c>
      <c r="G139" s="20" t="s">
        <v>14696</v>
      </c>
      <c r="H139" s="20" t="s">
        <v>14772</v>
      </c>
      <c r="I139" s="20">
        <v>60405</v>
      </c>
      <c r="J139" s="20" t="b">
        <v>0</v>
      </c>
      <c r="K139" s="20">
        <v>0.98</v>
      </c>
      <c r="L139" s="20">
        <v>0.92</v>
      </c>
      <c r="M139" s="20">
        <v>5.9999999999999901E-2</v>
      </c>
      <c r="N139" s="20">
        <v>4.15859614270342E-7</v>
      </c>
    </row>
    <row r="140" spans="1:14" x14ac:dyDescent="0.2">
      <c r="A140" s="20" t="s">
        <v>23460</v>
      </c>
      <c r="B140" s="20" t="s">
        <v>4731</v>
      </c>
      <c r="C140" s="20">
        <v>585</v>
      </c>
      <c r="D140" s="20" t="s">
        <v>14704</v>
      </c>
      <c r="E140" s="20" t="s">
        <v>23462</v>
      </c>
      <c r="F140" s="20" t="s">
        <v>23464</v>
      </c>
      <c r="G140" s="20" t="s">
        <v>14732</v>
      </c>
      <c r="H140" s="20" t="s">
        <v>14772</v>
      </c>
      <c r="I140" s="20">
        <v>140000</v>
      </c>
      <c r="J140" s="20" t="b">
        <v>0</v>
      </c>
      <c r="K140" s="20">
        <v>0.99</v>
      </c>
      <c r="L140" s="20">
        <v>0.95</v>
      </c>
      <c r="M140" s="20">
        <v>0.04</v>
      </c>
      <c r="N140" s="20">
        <v>7.0685714285714401E-8</v>
      </c>
    </row>
    <row r="141" spans="1:14" x14ac:dyDescent="0.2">
      <c r="A141" s="20" t="s">
        <v>23460</v>
      </c>
      <c r="B141" s="20" t="s">
        <v>4731</v>
      </c>
      <c r="C141" s="20">
        <v>588</v>
      </c>
      <c r="D141" s="20" t="s">
        <v>14704</v>
      </c>
      <c r="E141" s="20" t="s">
        <v>23465</v>
      </c>
      <c r="F141" s="20" t="s">
        <v>23464</v>
      </c>
      <c r="G141" s="20" t="s">
        <v>14732</v>
      </c>
      <c r="H141" s="20" t="s">
        <v>14772</v>
      </c>
      <c r="I141" s="20">
        <v>140000</v>
      </c>
      <c r="J141" s="20" t="b">
        <v>0</v>
      </c>
      <c r="K141" s="20">
        <v>0.98</v>
      </c>
      <c r="L141" s="20">
        <v>0.97</v>
      </c>
      <c r="M141" s="20">
        <v>0.01</v>
      </c>
      <c r="N141" s="20">
        <v>3.6142857142857201E-8</v>
      </c>
    </row>
    <row r="142" spans="1:14" x14ac:dyDescent="0.2">
      <c r="A142" s="20" t="s">
        <v>23460</v>
      </c>
      <c r="B142" s="20" t="s">
        <v>4826</v>
      </c>
      <c r="C142" s="20">
        <v>590</v>
      </c>
      <c r="D142" s="20" t="s">
        <v>14704</v>
      </c>
      <c r="E142" s="20" t="s">
        <v>14698</v>
      </c>
      <c r="F142" s="20" t="s">
        <v>23464</v>
      </c>
      <c r="G142" s="20" t="s">
        <v>14839</v>
      </c>
      <c r="H142" s="20" t="s">
        <v>110</v>
      </c>
      <c r="I142" s="20">
        <v>195</v>
      </c>
      <c r="J142" s="20" t="b">
        <v>0</v>
      </c>
      <c r="K142" s="20">
        <v>0.92</v>
      </c>
      <c r="L142" s="20">
        <v>0.92</v>
      </c>
      <c r="M142" s="20">
        <v>0</v>
      </c>
      <c r="N142" s="20">
        <v>2.4155897435889999E-4</v>
      </c>
    </row>
    <row r="143" spans="1:14" x14ac:dyDescent="0.2">
      <c r="A143" s="20" t="s">
        <v>23460</v>
      </c>
      <c r="B143" s="20" t="s">
        <v>4826</v>
      </c>
      <c r="C143" s="20">
        <v>592</v>
      </c>
      <c r="D143" s="20" t="s">
        <v>14704</v>
      </c>
      <c r="E143" s="20" t="s">
        <v>14698</v>
      </c>
      <c r="F143" s="20" t="s">
        <v>110</v>
      </c>
      <c r="G143" s="20" t="s">
        <v>14696</v>
      </c>
      <c r="H143" s="20" t="s">
        <v>110</v>
      </c>
      <c r="I143" s="20">
        <v>124</v>
      </c>
      <c r="J143" s="20" t="b">
        <v>0</v>
      </c>
      <c r="K143" s="20">
        <v>0.46</v>
      </c>
      <c r="L143" s="20">
        <v>0.3</v>
      </c>
      <c r="M143" s="20">
        <v>0.16</v>
      </c>
      <c r="N143" s="20">
        <v>9.0689032258063993E-3</v>
      </c>
    </row>
    <row r="144" spans="1:14" x14ac:dyDescent="0.2">
      <c r="A144" s="20" t="s">
        <v>23460</v>
      </c>
      <c r="B144" s="20" t="s">
        <v>4844</v>
      </c>
      <c r="C144" s="20">
        <v>593</v>
      </c>
      <c r="D144" s="20" t="s">
        <v>14704</v>
      </c>
      <c r="E144" s="20" t="s">
        <v>14698</v>
      </c>
      <c r="F144" s="20" t="s">
        <v>23461</v>
      </c>
      <c r="G144" s="20" t="s">
        <v>14696</v>
      </c>
      <c r="H144" s="20" t="s">
        <v>14772</v>
      </c>
      <c r="I144" s="20">
        <v>8606</v>
      </c>
      <c r="J144" s="20" t="b">
        <v>0</v>
      </c>
      <c r="K144" s="20">
        <v>0.71</v>
      </c>
      <c r="L144" s="20">
        <v>0.52</v>
      </c>
      <c r="M144" s="20">
        <v>0.19</v>
      </c>
      <c r="N144" s="20">
        <v>8.3438996049268004E-5</v>
      </c>
    </row>
    <row r="145" spans="1:14" x14ac:dyDescent="0.2">
      <c r="A145" s="20" t="s">
        <v>23460</v>
      </c>
      <c r="B145" s="20" t="s">
        <v>7392</v>
      </c>
      <c r="C145" s="20">
        <v>602</v>
      </c>
      <c r="D145" s="20" t="s">
        <v>14704</v>
      </c>
      <c r="E145" s="20" t="s">
        <v>23462</v>
      </c>
      <c r="F145" s="20" t="s">
        <v>23464</v>
      </c>
      <c r="G145" s="20" t="s">
        <v>14696</v>
      </c>
      <c r="H145" s="20" t="s">
        <v>14772</v>
      </c>
      <c r="I145" s="20">
        <v>1664</v>
      </c>
      <c r="J145" s="20" t="b">
        <v>1</v>
      </c>
      <c r="K145" s="20">
        <v>0.71199999999999997</v>
      </c>
      <c r="L145" s="20">
        <v>0.251</v>
      </c>
      <c r="M145" s="20">
        <v>0.46100000000000002</v>
      </c>
      <c r="N145" s="20">
        <v>4.8045043028840001E-4</v>
      </c>
    </row>
    <row r="146" spans="1:14" x14ac:dyDescent="0.2">
      <c r="A146" s="20" t="s">
        <v>23460</v>
      </c>
      <c r="B146" s="20" t="s">
        <v>8990</v>
      </c>
      <c r="C146" s="20">
        <v>629</v>
      </c>
      <c r="D146" s="20" t="s">
        <v>14704</v>
      </c>
      <c r="E146" s="20" t="s">
        <v>23462</v>
      </c>
      <c r="F146" s="20" t="s">
        <v>23461</v>
      </c>
      <c r="G146" s="20" t="s">
        <v>14696</v>
      </c>
      <c r="H146" s="20" t="s">
        <v>14772</v>
      </c>
      <c r="I146" s="20">
        <v>3161</v>
      </c>
      <c r="J146" s="20" t="b">
        <v>0</v>
      </c>
      <c r="K146" s="20">
        <v>0.7</v>
      </c>
      <c r="L146" s="20">
        <v>0.46</v>
      </c>
      <c r="M146" s="20">
        <v>0.24</v>
      </c>
      <c r="N146" s="20">
        <v>2.4946029737419999E-4</v>
      </c>
    </row>
    <row r="147" spans="1:14" x14ac:dyDescent="0.2">
      <c r="A147" s="20" t="s">
        <v>23460</v>
      </c>
      <c r="B147" s="20" t="s">
        <v>10410</v>
      </c>
      <c r="C147" s="20">
        <v>634</v>
      </c>
      <c r="D147" s="20" t="s">
        <v>14704</v>
      </c>
      <c r="E147" s="20" t="s">
        <v>14698</v>
      </c>
      <c r="F147" s="20" t="s">
        <v>23464</v>
      </c>
      <c r="G147" s="20" t="s">
        <v>14696</v>
      </c>
      <c r="H147" s="20" t="s">
        <v>14772</v>
      </c>
      <c r="I147" s="20">
        <v>1664</v>
      </c>
      <c r="J147" s="20" t="b">
        <v>1</v>
      </c>
      <c r="K147" s="20">
        <v>0.98</v>
      </c>
      <c r="L147" s="20">
        <v>0.97</v>
      </c>
      <c r="M147" s="20">
        <v>0.01</v>
      </c>
      <c r="N147" s="20">
        <v>3.04086538461539E-6</v>
      </c>
    </row>
    <row r="148" spans="1:14" x14ac:dyDescent="0.2">
      <c r="A148" s="20" t="s">
        <v>23460</v>
      </c>
      <c r="B148" s="20" t="s">
        <v>10977</v>
      </c>
      <c r="C148" s="20">
        <v>635</v>
      </c>
      <c r="D148" s="20" t="s">
        <v>14704</v>
      </c>
      <c r="E148" s="20" t="s">
        <v>23462</v>
      </c>
      <c r="F148" s="20" t="s">
        <v>23461</v>
      </c>
      <c r="G148" s="20" t="s">
        <v>14866</v>
      </c>
      <c r="H148" s="20" t="s">
        <v>110</v>
      </c>
      <c r="I148" s="20">
        <v>1812</v>
      </c>
      <c r="J148" s="20" t="b">
        <v>0</v>
      </c>
      <c r="K148" s="20">
        <v>0.66</v>
      </c>
      <c r="L148" s="20">
        <v>0.54</v>
      </c>
      <c r="M148" s="20">
        <v>0.12</v>
      </c>
      <c r="N148" s="20">
        <v>4.2066225165559998E-4</v>
      </c>
    </row>
    <row r="149" spans="1:14" x14ac:dyDescent="0.2">
      <c r="A149" s="20" t="s">
        <v>23460</v>
      </c>
      <c r="B149" s="20" t="s">
        <v>10977</v>
      </c>
      <c r="C149" s="20">
        <v>637</v>
      </c>
      <c r="D149" s="20" t="s">
        <v>14704</v>
      </c>
      <c r="E149" s="20" t="s">
        <v>23462</v>
      </c>
      <c r="F149" s="20" t="s">
        <v>23461</v>
      </c>
      <c r="G149" s="20" t="s">
        <v>14866</v>
      </c>
      <c r="H149" s="20" t="s">
        <v>110</v>
      </c>
      <c r="I149" s="20">
        <v>1812</v>
      </c>
      <c r="J149" s="20" t="b">
        <v>0</v>
      </c>
      <c r="K149" s="20">
        <v>0.64</v>
      </c>
      <c r="L149" s="20">
        <v>0.53</v>
      </c>
      <c r="M149" s="20">
        <v>0.11</v>
      </c>
      <c r="N149" s="20">
        <v>4.4154746136859999E-4</v>
      </c>
    </row>
    <row r="150" spans="1:14" x14ac:dyDescent="0.2">
      <c r="A150" s="20" t="s">
        <v>23460</v>
      </c>
      <c r="B150" s="20" t="s">
        <v>10977</v>
      </c>
      <c r="C150" s="20">
        <v>639</v>
      </c>
      <c r="D150" s="20" t="s">
        <v>14704</v>
      </c>
      <c r="E150" s="20" t="s">
        <v>14698</v>
      </c>
      <c r="F150" s="20" t="s">
        <v>23461</v>
      </c>
      <c r="G150" s="20" t="s">
        <v>14866</v>
      </c>
      <c r="H150" s="20" t="s">
        <v>110</v>
      </c>
      <c r="I150" s="20">
        <v>1812</v>
      </c>
      <c r="J150" s="20" t="b">
        <v>0</v>
      </c>
      <c r="K150" s="20">
        <v>0.66</v>
      </c>
      <c r="L150" s="20">
        <v>0.54</v>
      </c>
      <c r="M150" s="20">
        <v>0.12</v>
      </c>
      <c r="N150" s="20">
        <v>4.2066225165559998E-4</v>
      </c>
    </row>
    <row r="151" spans="1:14" x14ac:dyDescent="0.2">
      <c r="A151" s="20" t="s">
        <v>23460</v>
      </c>
      <c r="B151" s="20" t="s">
        <v>10977</v>
      </c>
      <c r="C151" s="20">
        <v>641</v>
      </c>
      <c r="D151" s="20" t="s">
        <v>14704</v>
      </c>
      <c r="E151" s="20" t="s">
        <v>23462</v>
      </c>
      <c r="F151" s="20" t="s">
        <v>23461</v>
      </c>
      <c r="G151" s="20" t="s">
        <v>14866</v>
      </c>
      <c r="H151" s="20" t="s">
        <v>110</v>
      </c>
      <c r="I151" s="20">
        <v>1812</v>
      </c>
      <c r="J151" s="20" t="b">
        <v>0</v>
      </c>
      <c r="K151" s="20">
        <v>0.65</v>
      </c>
      <c r="L151" s="20">
        <v>0.52</v>
      </c>
      <c r="M151" s="20">
        <v>0.13</v>
      </c>
      <c r="N151" s="20">
        <v>4.402494481236E-4</v>
      </c>
    </row>
    <row r="152" spans="1:14" x14ac:dyDescent="0.2">
      <c r="A152" s="20" t="s">
        <v>23460</v>
      </c>
      <c r="B152" s="20" t="s">
        <v>10977</v>
      </c>
      <c r="C152" s="20">
        <v>643</v>
      </c>
      <c r="D152" s="20" t="s">
        <v>14704</v>
      </c>
      <c r="E152" s="20" t="s">
        <v>23466</v>
      </c>
      <c r="F152" s="20" t="s">
        <v>23461</v>
      </c>
      <c r="G152" s="20" t="s">
        <v>14866</v>
      </c>
      <c r="H152" s="20" t="s">
        <v>110</v>
      </c>
      <c r="I152" s="20">
        <v>1812</v>
      </c>
      <c r="J152" s="20" t="b">
        <v>0</v>
      </c>
      <c r="K152" s="20">
        <v>0.67</v>
      </c>
      <c r="L152" s="20">
        <v>0.63</v>
      </c>
      <c r="M152" s="20">
        <v>0.04</v>
      </c>
      <c r="N152" s="20">
        <v>3.5145695364229999E-4</v>
      </c>
    </row>
    <row r="153" spans="1:14" x14ac:dyDescent="0.2">
      <c r="A153" s="20" t="s">
        <v>23460</v>
      </c>
      <c r="B153" s="20" t="s">
        <v>10977</v>
      </c>
      <c r="C153" s="20">
        <v>645</v>
      </c>
      <c r="D153" s="20" t="s">
        <v>14704</v>
      </c>
      <c r="E153" s="20" t="s">
        <v>23462</v>
      </c>
      <c r="F153" s="20" t="s">
        <v>23461</v>
      </c>
      <c r="G153" s="20" t="s">
        <v>14839</v>
      </c>
      <c r="H153" s="20" t="s">
        <v>110</v>
      </c>
      <c r="I153" s="20">
        <v>344</v>
      </c>
      <c r="J153" s="20" t="b">
        <v>0</v>
      </c>
      <c r="K153" s="20">
        <v>0.64</v>
      </c>
      <c r="L153" s="20">
        <v>0.59</v>
      </c>
      <c r="M153" s="20">
        <v>0.05</v>
      </c>
      <c r="N153" s="20">
        <v>2.1177093023254999E-3</v>
      </c>
    </row>
    <row r="154" spans="1:14" x14ac:dyDescent="0.2">
      <c r="A154" s="20" t="s">
        <v>23460</v>
      </c>
      <c r="B154" s="20" t="s">
        <v>10977</v>
      </c>
      <c r="C154" s="20">
        <v>647</v>
      </c>
      <c r="D154" s="20" t="s">
        <v>14704</v>
      </c>
      <c r="E154" s="20" t="s">
        <v>23462</v>
      </c>
      <c r="F154" s="20" t="s">
        <v>23461</v>
      </c>
      <c r="G154" s="20" t="s">
        <v>14839</v>
      </c>
      <c r="H154" s="20" t="s">
        <v>110</v>
      </c>
      <c r="I154" s="20">
        <v>344</v>
      </c>
      <c r="J154" s="20" t="b">
        <v>0</v>
      </c>
      <c r="K154" s="20">
        <v>0.64</v>
      </c>
      <c r="L154" s="20">
        <v>0.54</v>
      </c>
      <c r="M154" s="20">
        <v>0.1</v>
      </c>
      <c r="N154" s="20">
        <v>2.2931162790697001E-3</v>
      </c>
    </row>
    <row r="155" spans="1:14" x14ac:dyDescent="0.2">
      <c r="A155" s="20" t="s">
        <v>23460</v>
      </c>
      <c r="B155" s="20" t="s">
        <v>10977</v>
      </c>
      <c r="C155" s="20">
        <v>649</v>
      </c>
      <c r="D155" s="20" t="s">
        <v>14704</v>
      </c>
      <c r="E155" s="20" t="s">
        <v>14698</v>
      </c>
      <c r="F155" s="20" t="s">
        <v>23461</v>
      </c>
      <c r="G155" s="20" t="s">
        <v>14839</v>
      </c>
      <c r="H155" s="20" t="s">
        <v>110</v>
      </c>
      <c r="I155" s="20">
        <v>344</v>
      </c>
      <c r="J155" s="20" t="b">
        <v>0</v>
      </c>
      <c r="K155" s="20">
        <v>0.65</v>
      </c>
      <c r="L155" s="20">
        <v>0.57999999999999996</v>
      </c>
      <c r="M155" s="20">
        <v>7.0000000000000104E-2</v>
      </c>
      <c r="N155" s="20">
        <v>2.1155465116279E-3</v>
      </c>
    </row>
    <row r="156" spans="1:14" x14ac:dyDescent="0.2">
      <c r="A156" s="20" t="s">
        <v>23460</v>
      </c>
      <c r="B156" s="20" t="s">
        <v>10977</v>
      </c>
      <c r="C156" s="20">
        <v>651</v>
      </c>
      <c r="D156" s="20" t="s">
        <v>14704</v>
      </c>
      <c r="E156" s="20" t="s">
        <v>23462</v>
      </c>
      <c r="F156" s="20" t="s">
        <v>23461</v>
      </c>
      <c r="G156" s="20" t="s">
        <v>14839</v>
      </c>
      <c r="H156" s="20" t="s">
        <v>110</v>
      </c>
      <c r="I156" s="20">
        <v>344</v>
      </c>
      <c r="J156" s="20" t="b">
        <v>0</v>
      </c>
      <c r="K156" s="20">
        <v>0.6</v>
      </c>
      <c r="L156" s="20">
        <v>0.55000000000000004</v>
      </c>
      <c r="M156" s="20">
        <v>4.9999999999999899E-2</v>
      </c>
      <c r="N156" s="20">
        <v>2.4113372093022998E-3</v>
      </c>
    </row>
    <row r="157" spans="1:14" x14ac:dyDescent="0.2">
      <c r="A157" s="20" t="s">
        <v>23460</v>
      </c>
      <c r="B157" s="20" t="s">
        <v>10977</v>
      </c>
      <c r="C157" s="20">
        <v>653</v>
      </c>
      <c r="D157" s="20" t="s">
        <v>14704</v>
      </c>
      <c r="E157" s="20" t="s">
        <v>23466</v>
      </c>
      <c r="F157" s="20" t="s">
        <v>23461</v>
      </c>
      <c r="G157" s="20" t="s">
        <v>14839</v>
      </c>
      <c r="H157" s="20" t="s">
        <v>110</v>
      </c>
      <c r="I157" s="20">
        <v>344</v>
      </c>
      <c r="J157" s="20" t="b">
        <v>0</v>
      </c>
      <c r="K157" s="20">
        <v>0.66</v>
      </c>
      <c r="L157" s="20">
        <v>0.62</v>
      </c>
      <c r="M157" s="20">
        <v>0.04</v>
      </c>
      <c r="N157" s="20">
        <v>1.9281860465116E-3</v>
      </c>
    </row>
    <row r="158" spans="1:14" x14ac:dyDescent="0.2">
      <c r="A158" s="20" t="s">
        <v>23460</v>
      </c>
      <c r="B158" s="20" t="s">
        <v>11129</v>
      </c>
      <c r="C158" s="20">
        <v>656</v>
      </c>
      <c r="D158" s="20" t="s">
        <v>14704</v>
      </c>
      <c r="E158" s="20" t="s">
        <v>14698</v>
      </c>
      <c r="F158" s="20" t="s">
        <v>23461</v>
      </c>
      <c r="G158" s="20" t="s">
        <v>14732</v>
      </c>
      <c r="H158" s="20" t="s">
        <v>14772</v>
      </c>
      <c r="I158" s="20">
        <v>260</v>
      </c>
      <c r="J158" s="20" t="b">
        <v>0</v>
      </c>
      <c r="K158" s="20">
        <v>0.71</v>
      </c>
      <c r="L158" s="20">
        <v>0.69</v>
      </c>
      <c r="M158" s="20">
        <v>0.02</v>
      </c>
      <c r="N158" s="20">
        <v>1.9387692307692001E-3</v>
      </c>
    </row>
    <row r="159" spans="1:14" x14ac:dyDescent="0.2">
      <c r="A159" s="20" t="s">
        <v>23460</v>
      </c>
      <c r="B159" s="20" t="s">
        <v>11129</v>
      </c>
      <c r="C159" s="20">
        <v>658</v>
      </c>
      <c r="D159" s="20" t="s">
        <v>14704</v>
      </c>
      <c r="E159" s="20" t="s">
        <v>14746</v>
      </c>
      <c r="F159" s="20" t="s">
        <v>23461</v>
      </c>
      <c r="G159" s="20" t="s">
        <v>14732</v>
      </c>
      <c r="H159" s="20" t="s">
        <v>14772</v>
      </c>
      <c r="I159" s="20">
        <v>260</v>
      </c>
      <c r="J159" s="20" t="b">
        <v>0</v>
      </c>
      <c r="K159" s="20">
        <v>0.72</v>
      </c>
      <c r="L159" s="20">
        <v>0.73</v>
      </c>
      <c r="M159" s="20">
        <v>-0.01</v>
      </c>
      <c r="N159" s="20">
        <v>1.6871538461538001E-3</v>
      </c>
    </row>
    <row r="160" spans="1:14" x14ac:dyDescent="0.2">
      <c r="A160" s="20" t="s">
        <v>23460</v>
      </c>
      <c r="B160" s="20" t="s">
        <v>11129</v>
      </c>
      <c r="C160" s="20">
        <v>660</v>
      </c>
      <c r="D160" s="20" t="s">
        <v>14704</v>
      </c>
      <c r="E160" s="20" t="s">
        <v>23462</v>
      </c>
      <c r="F160" s="20" t="s">
        <v>23461</v>
      </c>
      <c r="G160" s="20" t="s">
        <v>14732</v>
      </c>
      <c r="H160" s="20" t="s">
        <v>14772</v>
      </c>
      <c r="I160" s="20">
        <v>260</v>
      </c>
      <c r="J160" s="20" t="b">
        <v>0</v>
      </c>
      <c r="K160" s="20">
        <v>0.69</v>
      </c>
      <c r="L160" s="20">
        <v>0.66</v>
      </c>
      <c r="M160" s="20">
        <v>2.9999999999999898E-2</v>
      </c>
      <c r="N160" s="20">
        <v>2.1939230769230001E-3</v>
      </c>
    </row>
    <row r="161" spans="1:14" x14ac:dyDescent="0.2">
      <c r="A161" s="20" t="s">
        <v>23460</v>
      </c>
      <c r="B161" s="20" t="s">
        <v>11129</v>
      </c>
      <c r="C161" s="20">
        <v>662</v>
      </c>
      <c r="D161" s="20" t="s">
        <v>14704</v>
      </c>
      <c r="E161" s="20" t="s">
        <v>14698</v>
      </c>
      <c r="F161" s="20" t="s">
        <v>23461</v>
      </c>
      <c r="G161" s="20" t="s">
        <v>14732</v>
      </c>
      <c r="H161" s="20" t="s">
        <v>14772</v>
      </c>
      <c r="I161" s="20">
        <v>145</v>
      </c>
      <c r="J161" s="20" t="b">
        <v>0</v>
      </c>
      <c r="K161" s="20">
        <v>0.56999999999999995</v>
      </c>
      <c r="L161" s="20">
        <v>0.55000000000000004</v>
      </c>
      <c r="M161" s="20">
        <v>1.99999999999999E-2</v>
      </c>
      <c r="N161" s="20">
        <v>5.9798068965516999E-3</v>
      </c>
    </row>
    <row r="162" spans="1:14" x14ac:dyDescent="0.2">
      <c r="A162" s="20" t="s">
        <v>23460</v>
      </c>
      <c r="B162" s="20" t="s">
        <v>11129</v>
      </c>
      <c r="C162" s="20">
        <v>664</v>
      </c>
      <c r="D162" s="20" t="s">
        <v>14704</v>
      </c>
      <c r="E162" s="20" t="s">
        <v>14746</v>
      </c>
      <c r="F162" s="20" t="s">
        <v>23461</v>
      </c>
      <c r="G162" s="20" t="s">
        <v>14732</v>
      </c>
      <c r="H162" s="20" t="s">
        <v>14772</v>
      </c>
      <c r="I162" s="20">
        <v>145</v>
      </c>
      <c r="J162" s="20" t="b">
        <v>0</v>
      </c>
      <c r="K162" s="20">
        <v>0.65</v>
      </c>
      <c r="L162" s="20">
        <v>0.7</v>
      </c>
      <c r="M162" s="20">
        <v>-4.9999999999999899E-2</v>
      </c>
      <c r="N162" s="20">
        <v>3.9344827586205999E-3</v>
      </c>
    </row>
    <row r="163" spans="1:14" x14ac:dyDescent="0.2">
      <c r="A163" s="20" t="s">
        <v>23460</v>
      </c>
      <c r="B163" s="20" t="s">
        <v>11129</v>
      </c>
      <c r="C163" s="20">
        <v>666</v>
      </c>
      <c r="D163" s="20" t="s">
        <v>14704</v>
      </c>
      <c r="E163" s="20" t="s">
        <v>23462</v>
      </c>
      <c r="F163" s="20" t="s">
        <v>23461</v>
      </c>
      <c r="G163" s="20" t="s">
        <v>14732</v>
      </c>
      <c r="H163" s="20" t="s">
        <v>14772</v>
      </c>
      <c r="I163" s="20">
        <v>145</v>
      </c>
      <c r="J163" s="20" t="b">
        <v>0</v>
      </c>
      <c r="K163" s="20">
        <v>0.5</v>
      </c>
      <c r="L163" s="20">
        <v>0.52</v>
      </c>
      <c r="M163" s="20">
        <v>-0.02</v>
      </c>
      <c r="N163" s="20">
        <v>6.7533241379309997E-3</v>
      </c>
    </row>
    <row r="164" spans="1:14" x14ac:dyDescent="0.2">
      <c r="A164" s="20" t="s">
        <v>23460</v>
      </c>
      <c r="B164" s="20" t="s">
        <v>11862</v>
      </c>
      <c r="C164" s="20">
        <v>670</v>
      </c>
      <c r="D164" s="20" t="s">
        <v>14704</v>
      </c>
      <c r="E164" s="20" t="s">
        <v>14698</v>
      </c>
      <c r="F164" s="20" t="s">
        <v>23461</v>
      </c>
      <c r="G164" s="20" t="s">
        <v>14696</v>
      </c>
      <c r="H164" s="20" t="s">
        <v>14772</v>
      </c>
      <c r="I164" s="20">
        <v>1664</v>
      </c>
      <c r="J164" s="20" t="b">
        <v>1</v>
      </c>
      <c r="K164" s="20">
        <v>0.77</v>
      </c>
      <c r="L164" s="20">
        <v>0.49</v>
      </c>
      <c r="M164" s="20">
        <v>0.28000000000000003</v>
      </c>
      <c r="N164" s="20">
        <v>4.042836538461E-4</v>
      </c>
    </row>
    <row r="165" spans="1:14" x14ac:dyDescent="0.2">
      <c r="A165" s="20" t="s">
        <v>23460</v>
      </c>
      <c r="B165" s="20" t="s">
        <v>12248</v>
      </c>
      <c r="C165" s="20">
        <v>675</v>
      </c>
      <c r="D165" s="20" t="s">
        <v>14704</v>
      </c>
      <c r="E165" s="20" t="s">
        <v>14698</v>
      </c>
      <c r="F165" s="20" t="s">
        <v>23461</v>
      </c>
      <c r="G165" s="20" t="s">
        <v>14732</v>
      </c>
      <c r="H165" s="20" t="s">
        <v>14761</v>
      </c>
      <c r="I165" s="20">
        <v>157</v>
      </c>
      <c r="J165" s="20" t="b">
        <v>0</v>
      </c>
      <c r="K165" s="20">
        <v>0.625</v>
      </c>
      <c r="L165" s="20">
        <v>0.48299999999999998</v>
      </c>
      <c r="M165" s="20">
        <v>0.14199999999999999</v>
      </c>
      <c r="N165" s="20">
        <v>5.5284385222929E-3</v>
      </c>
    </row>
    <row r="166" spans="1:14" x14ac:dyDescent="0.2">
      <c r="A166" s="20" t="s">
        <v>23460</v>
      </c>
      <c r="B166" s="20" t="s">
        <v>12248</v>
      </c>
      <c r="C166" s="20">
        <v>677</v>
      </c>
      <c r="D166" s="20" t="s">
        <v>14704</v>
      </c>
      <c r="E166" s="20" t="s">
        <v>14698</v>
      </c>
      <c r="F166" s="20" t="s">
        <v>23461</v>
      </c>
      <c r="G166" s="20" t="s">
        <v>14732</v>
      </c>
      <c r="H166" s="20" t="s">
        <v>14761</v>
      </c>
      <c r="I166" s="20">
        <v>157</v>
      </c>
      <c r="J166" s="20" t="b">
        <v>0</v>
      </c>
      <c r="K166" s="20">
        <v>0.43</v>
      </c>
      <c r="L166" s="20">
        <v>0.20100000000000001</v>
      </c>
      <c r="M166" s="20">
        <v>0.22900000000000001</v>
      </c>
      <c r="N166" s="20">
        <v>6.8286777324839997E-3</v>
      </c>
    </row>
    <row r="167" spans="1:14" x14ac:dyDescent="0.2">
      <c r="A167" s="20" t="s">
        <v>23460</v>
      </c>
      <c r="B167" s="20" t="s">
        <v>12248</v>
      </c>
      <c r="C167" s="20">
        <v>679</v>
      </c>
      <c r="D167" s="20" t="s">
        <v>14704</v>
      </c>
      <c r="E167" s="20" t="s">
        <v>14698</v>
      </c>
      <c r="F167" s="20" t="s">
        <v>23461</v>
      </c>
      <c r="G167" s="20" t="s">
        <v>14732</v>
      </c>
      <c r="H167" s="20" t="s">
        <v>14761</v>
      </c>
      <c r="I167" s="20">
        <v>157</v>
      </c>
      <c r="J167" s="20" t="b">
        <v>0</v>
      </c>
      <c r="K167" s="20">
        <v>0.35799999999999998</v>
      </c>
      <c r="L167" s="20">
        <v>0.16600000000000001</v>
      </c>
      <c r="M167" s="20">
        <v>0.192</v>
      </c>
      <c r="N167" s="20">
        <v>6.7010702675159E-3</v>
      </c>
    </row>
    <row r="168" spans="1:14" x14ac:dyDescent="0.2">
      <c r="A168" s="20" t="s">
        <v>23460</v>
      </c>
      <c r="B168" s="20" t="s">
        <v>13908</v>
      </c>
      <c r="C168" s="20">
        <v>685</v>
      </c>
      <c r="D168" s="20" t="s">
        <v>14704</v>
      </c>
      <c r="E168" s="20" t="s">
        <v>14698</v>
      </c>
      <c r="F168" s="20" t="s">
        <v>23461</v>
      </c>
      <c r="G168" s="20" t="s">
        <v>14696</v>
      </c>
      <c r="H168" s="20" t="s">
        <v>14699</v>
      </c>
      <c r="I168" s="20">
        <v>1664</v>
      </c>
      <c r="J168" s="20" t="b">
        <v>1</v>
      </c>
      <c r="K168" s="20">
        <v>0.76</v>
      </c>
      <c r="L168" s="20">
        <v>0.6</v>
      </c>
      <c r="M168" s="20">
        <v>0.16</v>
      </c>
      <c r="N168" s="20">
        <v>3.3599999999999998E-4</v>
      </c>
    </row>
    <row r="169" spans="1:14" x14ac:dyDescent="0.2">
      <c r="A169" s="20" t="s">
        <v>23460</v>
      </c>
      <c r="B169" s="20" t="s">
        <v>13995</v>
      </c>
      <c r="C169" s="20">
        <v>687</v>
      </c>
      <c r="D169" s="20" t="s">
        <v>14704</v>
      </c>
      <c r="E169" s="20" t="s">
        <v>23465</v>
      </c>
      <c r="F169" s="20" t="s">
        <v>110</v>
      </c>
      <c r="G169" s="20" t="s">
        <v>14696</v>
      </c>
      <c r="H169" s="20" t="s">
        <v>14761</v>
      </c>
      <c r="I169" s="20">
        <v>1664</v>
      </c>
      <c r="J169" s="20" t="b">
        <v>1</v>
      </c>
      <c r="K169" s="20">
        <v>0.86</v>
      </c>
      <c r="L169" s="20">
        <v>0.81</v>
      </c>
      <c r="M169" s="20">
        <v>4.9999999999999899E-2</v>
      </c>
      <c r="N169" s="20">
        <v>1.108100961538E-4</v>
      </c>
    </row>
    <row r="170" spans="1:14" x14ac:dyDescent="0.2">
      <c r="A170" s="20" t="s">
        <v>23460</v>
      </c>
      <c r="B170" s="20" t="s">
        <v>13995</v>
      </c>
      <c r="C170" s="20">
        <v>690</v>
      </c>
      <c r="D170" s="20" t="s">
        <v>14704</v>
      </c>
      <c r="E170" s="20" t="s">
        <v>23465</v>
      </c>
      <c r="F170" s="20" t="s">
        <v>110</v>
      </c>
      <c r="G170" s="20" t="s">
        <v>14696</v>
      </c>
      <c r="H170" s="20" t="s">
        <v>14761</v>
      </c>
      <c r="I170" s="20">
        <v>1664</v>
      </c>
      <c r="J170" s="20" t="b">
        <v>1</v>
      </c>
      <c r="K170" s="20">
        <v>0.71</v>
      </c>
      <c r="L170" s="20">
        <v>0.64</v>
      </c>
      <c r="M170" s="20">
        <v>7.0000000000000007E-2</v>
      </c>
      <c r="N170" s="20">
        <v>3.4292067307690002E-4</v>
      </c>
    </row>
    <row r="171" spans="1:14" x14ac:dyDescent="0.2">
      <c r="A171" s="20" t="s">
        <v>23460</v>
      </c>
      <c r="B171" s="20" t="s">
        <v>13995</v>
      </c>
      <c r="C171" s="20">
        <v>693</v>
      </c>
      <c r="D171" s="20" t="s">
        <v>14704</v>
      </c>
      <c r="E171" s="20" t="s">
        <v>23465</v>
      </c>
      <c r="F171" s="20" t="s">
        <v>110</v>
      </c>
      <c r="G171" s="20" t="s">
        <v>14696</v>
      </c>
      <c r="H171" s="20" t="s">
        <v>14761</v>
      </c>
      <c r="I171" s="20">
        <v>1664</v>
      </c>
      <c r="J171" s="20" t="b">
        <v>1</v>
      </c>
      <c r="K171" s="20">
        <v>0.6</v>
      </c>
      <c r="L171" s="20">
        <v>0.51</v>
      </c>
      <c r="M171" s="20">
        <v>0.09</v>
      </c>
      <c r="N171" s="20">
        <v>5.2512259615379998E-4</v>
      </c>
    </row>
    <row r="172" spans="1:14" x14ac:dyDescent="0.2">
      <c r="A172" s="20" t="s">
        <v>23460</v>
      </c>
      <c r="B172" s="20" t="s">
        <v>13995</v>
      </c>
      <c r="C172" s="20">
        <v>696</v>
      </c>
      <c r="D172" s="20" t="s">
        <v>14704</v>
      </c>
      <c r="E172" s="20" t="s">
        <v>23465</v>
      </c>
      <c r="F172" s="20" t="s">
        <v>110</v>
      </c>
      <c r="G172" s="20" t="s">
        <v>14696</v>
      </c>
      <c r="H172" s="20" t="s">
        <v>14761</v>
      </c>
      <c r="I172" s="20">
        <v>1664</v>
      </c>
      <c r="J172" s="20" t="b">
        <v>1</v>
      </c>
      <c r="K172" s="20">
        <v>0.5</v>
      </c>
      <c r="L172" s="20">
        <v>0.42</v>
      </c>
      <c r="M172" s="20">
        <v>0.08</v>
      </c>
      <c r="N172" s="20">
        <v>6.4011538461530002E-4</v>
      </c>
    </row>
    <row r="173" spans="1:14" x14ac:dyDescent="0.2">
      <c r="A173" s="20" t="s">
        <v>23460</v>
      </c>
      <c r="B173" s="20" t="s">
        <v>13995</v>
      </c>
      <c r="C173" s="20">
        <v>699</v>
      </c>
      <c r="D173" s="20" t="s">
        <v>14704</v>
      </c>
      <c r="E173" s="20" t="s">
        <v>23465</v>
      </c>
      <c r="F173" s="20" t="s">
        <v>110</v>
      </c>
      <c r="G173" s="20" t="s">
        <v>14696</v>
      </c>
      <c r="H173" s="20" t="s">
        <v>14761</v>
      </c>
      <c r="I173" s="20">
        <v>1664</v>
      </c>
      <c r="J173" s="20" t="b">
        <v>1</v>
      </c>
      <c r="K173" s="20">
        <v>0.68</v>
      </c>
      <c r="L173" s="20">
        <v>0.61</v>
      </c>
      <c r="M173" s="20">
        <v>7.0000000000000104E-2</v>
      </c>
      <c r="N173" s="20">
        <v>3.9041586538459999E-4</v>
      </c>
    </row>
    <row r="174" spans="1:14" x14ac:dyDescent="0.2">
      <c r="A174" s="20" t="s">
        <v>23460</v>
      </c>
      <c r="B174" s="20" t="s">
        <v>13995</v>
      </c>
      <c r="C174" s="20">
        <v>702</v>
      </c>
      <c r="D174" s="20" t="s">
        <v>14704</v>
      </c>
      <c r="E174" s="20" t="s">
        <v>23465</v>
      </c>
      <c r="F174" s="20" t="s">
        <v>110</v>
      </c>
      <c r="G174" s="20" t="s">
        <v>14696</v>
      </c>
      <c r="H174" s="20" t="s">
        <v>14761</v>
      </c>
      <c r="I174" s="20">
        <v>1664</v>
      </c>
      <c r="J174" s="20" t="b">
        <v>1</v>
      </c>
      <c r="K174" s="20">
        <v>0.72</v>
      </c>
      <c r="L174" s="20">
        <v>0.64</v>
      </c>
      <c r="M174" s="20">
        <v>0.08</v>
      </c>
      <c r="N174" s="20">
        <v>3.3507692307689998E-4</v>
      </c>
    </row>
    <row r="175" spans="1:14" x14ac:dyDescent="0.2">
      <c r="A175" s="20" t="s">
        <v>23460</v>
      </c>
      <c r="B175" s="20" t="s">
        <v>13995</v>
      </c>
      <c r="C175" s="20">
        <v>705</v>
      </c>
      <c r="D175" s="20" t="s">
        <v>14704</v>
      </c>
      <c r="E175" s="20" t="s">
        <v>23465</v>
      </c>
      <c r="F175" s="20" t="s">
        <v>110</v>
      </c>
      <c r="G175" s="20" t="s">
        <v>14696</v>
      </c>
      <c r="H175" s="20" t="s">
        <v>14761</v>
      </c>
      <c r="I175" s="20">
        <v>1664</v>
      </c>
      <c r="J175" s="20" t="b">
        <v>1</v>
      </c>
      <c r="K175" s="20">
        <v>0.68</v>
      </c>
      <c r="L175" s="20">
        <v>0.59</v>
      </c>
      <c r="M175" s="20">
        <v>9.0000000000000094E-2</v>
      </c>
      <c r="N175" s="20">
        <v>4.0579567307690001E-4</v>
      </c>
    </row>
    <row r="176" spans="1:14" x14ac:dyDescent="0.2">
      <c r="A176" s="20" t="s">
        <v>23460</v>
      </c>
      <c r="B176" s="20" t="s">
        <v>13995</v>
      </c>
      <c r="C176" s="20">
        <v>708</v>
      </c>
      <c r="D176" s="20" t="s">
        <v>14704</v>
      </c>
      <c r="E176" s="20" t="s">
        <v>23465</v>
      </c>
      <c r="F176" s="20" t="s">
        <v>110</v>
      </c>
      <c r="G176" s="20" t="s">
        <v>14696</v>
      </c>
      <c r="H176" s="20" t="s">
        <v>14761</v>
      </c>
      <c r="I176" s="20">
        <v>1664</v>
      </c>
      <c r="J176" s="20" t="b">
        <v>1</v>
      </c>
      <c r="K176" s="20">
        <v>0.55000000000000004</v>
      </c>
      <c r="L176" s="20">
        <v>0.32</v>
      </c>
      <c r="M176" s="20">
        <v>0.23</v>
      </c>
      <c r="N176" s="20">
        <v>6.2342067307689995E-4</v>
      </c>
    </row>
    <row r="177" spans="1:14" x14ac:dyDescent="0.2">
      <c r="A177" s="20" t="s">
        <v>23460</v>
      </c>
      <c r="B177" s="20" t="s">
        <v>359</v>
      </c>
      <c r="C177" s="20">
        <v>716</v>
      </c>
      <c r="D177" s="20" t="s">
        <v>14704</v>
      </c>
      <c r="E177" s="20" t="s">
        <v>14698</v>
      </c>
      <c r="F177" s="20" t="s">
        <v>23464</v>
      </c>
      <c r="G177" s="20" t="s">
        <v>14696</v>
      </c>
      <c r="H177" s="20" t="s">
        <v>14772</v>
      </c>
      <c r="I177" s="20">
        <v>30666</v>
      </c>
      <c r="J177" s="20" t="b">
        <v>0</v>
      </c>
      <c r="K177" s="20">
        <v>0.89900000000000002</v>
      </c>
      <c r="L177" s="20">
        <v>0.24399999999999999</v>
      </c>
      <c r="M177" s="20">
        <v>0.65500000000000003</v>
      </c>
      <c r="N177" s="20">
        <v>1.9386354007695801E-5</v>
      </c>
    </row>
    <row r="178" spans="1:14" x14ac:dyDescent="0.2">
      <c r="A178" s="20" t="s">
        <v>23460</v>
      </c>
      <c r="B178" s="20" t="s">
        <v>359</v>
      </c>
      <c r="C178" s="20">
        <v>719</v>
      </c>
      <c r="D178" s="20" t="s">
        <v>14704</v>
      </c>
      <c r="E178" s="20" t="s">
        <v>14698</v>
      </c>
      <c r="F178" s="20" t="s">
        <v>14804</v>
      </c>
      <c r="G178" s="20" t="s">
        <v>14732</v>
      </c>
      <c r="H178" s="20" t="s">
        <v>14772</v>
      </c>
      <c r="I178" s="20">
        <v>33397</v>
      </c>
      <c r="J178" s="20" t="b">
        <v>0</v>
      </c>
      <c r="K178" s="20">
        <v>0.91900000000000004</v>
      </c>
      <c r="L178" s="20">
        <v>0.48799999999999999</v>
      </c>
      <c r="M178" s="20">
        <v>0.43099999999999999</v>
      </c>
      <c r="N178" s="20">
        <v>1.60440555738539E-5</v>
      </c>
    </row>
    <row r="179" spans="1:14" x14ac:dyDescent="0.2">
      <c r="A179" s="20" t="s">
        <v>23460</v>
      </c>
      <c r="B179" s="20" t="s">
        <v>408</v>
      </c>
      <c r="C179" s="20">
        <v>733</v>
      </c>
      <c r="D179" s="20" t="s">
        <v>14704</v>
      </c>
      <c r="E179" s="20" t="s">
        <v>14698</v>
      </c>
      <c r="F179" s="20" t="s">
        <v>23461</v>
      </c>
      <c r="G179" s="20" t="s">
        <v>14839</v>
      </c>
      <c r="H179" s="20" t="s">
        <v>14699</v>
      </c>
      <c r="I179" s="20">
        <v>5000</v>
      </c>
      <c r="J179" s="20" t="b">
        <v>0</v>
      </c>
      <c r="K179" s="20">
        <v>0.875</v>
      </c>
      <c r="L179" s="20">
        <v>0.84499999999999997</v>
      </c>
      <c r="M179" s="20">
        <v>0.03</v>
      </c>
      <c r="N179" s="20">
        <v>2.7178400000000001E-5</v>
      </c>
    </row>
    <row r="180" spans="1:14" x14ac:dyDescent="0.2">
      <c r="A180" s="20" t="s">
        <v>23460</v>
      </c>
      <c r="B180" s="20" t="s">
        <v>408</v>
      </c>
      <c r="C180" s="20">
        <v>735</v>
      </c>
      <c r="D180" s="20" t="s">
        <v>14704</v>
      </c>
      <c r="E180" s="20" t="s">
        <v>14698</v>
      </c>
      <c r="F180" s="20" t="s">
        <v>23461</v>
      </c>
      <c r="G180" s="20" t="s">
        <v>14866</v>
      </c>
      <c r="H180" s="20" t="s">
        <v>14699</v>
      </c>
      <c r="I180" s="20">
        <v>5000</v>
      </c>
      <c r="J180" s="20" t="b">
        <v>0</v>
      </c>
      <c r="K180" s="20">
        <v>0.876</v>
      </c>
      <c r="L180" s="20">
        <v>0.84599999999999997</v>
      </c>
      <c r="M180" s="20">
        <v>0.03</v>
      </c>
      <c r="N180" s="20">
        <v>2.6826489600000001E-5</v>
      </c>
    </row>
    <row r="181" spans="1:14" x14ac:dyDescent="0.2">
      <c r="A181" s="20" t="s">
        <v>23460</v>
      </c>
      <c r="B181" s="20" t="s">
        <v>408</v>
      </c>
      <c r="C181" s="20">
        <v>737</v>
      </c>
      <c r="D181" s="20" t="s">
        <v>14704</v>
      </c>
      <c r="E181" s="20" t="s">
        <v>14698</v>
      </c>
      <c r="F181" s="20" t="s">
        <v>23461</v>
      </c>
      <c r="G181" s="20" t="s">
        <v>14696</v>
      </c>
      <c r="H181" s="20" t="s">
        <v>14699</v>
      </c>
      <c r="I181" s="20">
        <v>5000</v>
      </c>
      <c r="J181" s="20" t="b">
        <v>0</v>
      </c>
      <c r="K181" s="20">
        <v>0.873</v>
      </c>
      <c r="L181" s="20">
        <v>0.84299999999999997</v>
      </c>
      <c r="M181" s="20">
        <v>0.03</v>
      </c>
      <c r="N181" s="20">
        <v>2.78877792E-5</v>
      </c>
    </row>
    <row r="182" spans="1:14" x14ac:dyDescent="0.2">
      <c r="A182" s="20" t="s">
        <v>23460</v>
      </c>
      <c r="B182" s="20" t="s">
        <v>408</v>
      </c>
      <c r="C182" s="20">
        <v>739</v>
      </c>
      <c r="D182" s="20" t="s">
        <v>14704</v>
      </c>
      <c r="E182" s="20" t="s">
        <v>14698</v>
      </c>
      <c r="F182" s="20" t="s">
        <v>23461</v>
      </c>
      <c r="G182" s="20" t="s">
        <v>14696</v>
      </c>
      <c r="H182" s="20" t="s">
        <v>14699</v>
      </c>
      <c r="I182" s="20">
        <v>5000</v>
      </c>
      <c r="J182" s="20" t="b">
        <v>0</v>
      </c>
      <c r="K182" s="20">
        <v>0.89300000000000002</v>
      </c>
      <c r="L182" s="20">
        <v>0.82199999999999995</v>
      </c>
      <c r="M182" s="20">
        <v>7.1000000000000105E-2</v>
      </c>
      <c r="N182" s="20">
        <v>2.9014564E-5</v>
      </c>
    </row>
    <row r="183" spans="1:14" x14ac:dyDescent="0.2">
      <c r="A183" s="20" t="s">
        <v>23460</v>
      </c>
      <c r="B183" s="20" t="s">
        <v>408</v>
      </c>
      <c r="C183" s="20">
        <v>741</v>
      </c>
      <c r="D183" s="20" t="s">
        <v>14704</v>
      </c>
      <c r="E183" s="20" t="s">
        <v>14698</v>
      </c>
      <c r="F183" s="20" t="s">
        <v>23461</v>
      </c>
      <c r="G183" s="20" t="s">
        <v>14696</v>
      </c>
      <c r="H183" s="20" t="s">
        <v>14699</v>
      </c>
      <c r="I183" s="20">
        <v>5000</v>
      </c>
      <c r="J183" s="20" t="b">
        <v>0</v>
      </c>
      <c r="K183" s="20">
        <v>0.91300000000000003</v>
      </c>
      <c r="L183" s="20">
        <v>0.84399999999999997</v>
      </c>
      <c r="M183" s="20">
        <v>6.9000000000000103E-2</v>
      </c>
      <c r="N183" s="20">
        <v>2.1960064800000001E-5</v>
      </c>
    </row>
    <row r="184" spans="1:14" x14ac:dyDescent="0.2">
      <c r="A184" s="20" t="s">
        <v>23460</v>
      </c>
      <c r="B184" s="20" t="s">
        <v>408</v>
      </c>
      <c r="C184" s="20">
        <v>743</v>
      </c>
      <c r="D184" s="20" t="s">
        <v>14704</v>
      </c>
      <c r="E184" s="20" t="s">
        <v>14698</v>
      </c>
      <c r="F184" s="20" t="s">
        <v>14804</v>
      </c>
      <c r="G184" s="20" t="s">
        <v>14839</v>
      </c>
      <c r="H184" s="20" t="s">
        <v>14699</v>
      </c>
      <c r="I184" s="20">
        <v>5000</v>
      </c>
      <c r="J184" s="20" t="b">
        <v>0</v>
      </c>
      <c r="K184" s="20">
        <v>0.84699999999999998</v>
      </c>
      <c r="L184" s="20">
        <v>0.75</v>
      </c>
      <c r="M184" s="20">
        <v>9.7000000000000003E-2</v>
      </c>
      <c r="N184" s="20">
        <v>5.3361938399999998E-5</v>
      </c>
    </row>
    <row r="185" spans="1:14" x14ac:dyDescent="0.2">
      <c r="A185" s="20" t="s">
        <v>23460</v>
      </c>
      <c r="B185" s="20" t="s">
        <v>408</v>
      </c>
      <c r="C185" s="20">
        <v>745</v>
      </c>
      <c r="D185" s="20" t="s">
        <v>14704</v>
      </c>
      <c r="E185" s="20" t="s">
        <v>14698</v>
      </c>
      <c r="F185" s="20" t="s">
        <v>14804</v>
      </c>
      <c r="G185" s="20" t="s">
        <v>14866</v>
      </c>
      <c r="H185" s="20" t="s">
        <v>14699</v>
      </c>
      <c r="I185" s="20">
        <v>5000</v>
      </c>
      <c r="J185" s="20" t="b">
        <v>0</v>
      </c>
      <c r="K185" s="20">
        <v>0.84099999999999997</v>
      </c>
      <c r="L185" s="20">
        <v>0.751</v>
      </c>
      <c r="M185" s="20">
        <v>0.09</v>
      </c>
      <c r="N185" s="20">
        <v>5.4259257600000003E-5</v>
      </c>
    </row>
    <row r="186" spans="1:14" x14ac:dyDescent="0.2">
      <c r="A186" s="20" t="s">
        <v>23460</v>
      </c>
      <c r="B186" s="20" t="s">
        <v>408</v>
      </c>
      <c r="C186" s="20">
        <v>747</v>
      </c>
      <c r="D186" s="20" t="s">
        <v>14704</v>
      </c>
      <c r="E186" s="20" t="s">
        <v>14698</v>
      </c>
      <c r="F186" s="20" t="s">
        <v>14804</v>
      </c>
      <c r="G186" s="20" t="s">
        <v>14696</v>
      </c>
      <c r="H186" s="20" t="s">
        <v>14699</v>
      </c>
      <c r="I186" s="20">
        <v>5000</v>
      </c>
      <c r="J186" s="20" t="b">
        <v>0</v>
      </c>
      <c r="K186" s="20">
        <v>0.85399999999999998</v>
      </c>
      <c r="L186" s="20">
        <v>0.746</v>
      </c>
      <c r="M186" s="20">
        <v>0.108</v>
      </c>
      <c r="N186" s="20">
        <v>5.306624E-5</v>
      </c>
    </row>
    <row r="187" spans="1:14" x14ac:dyDescent="0.2">
      <c r="A187" s="20" t="s">
        <v>23460</v>
      </c>
      <c r="B187" s="20" t="s">
        <v>408</v>
      </c>
      <c r="C187" s="20">
        <v>749</v>
      </c>
      <c r="D187" s="20" t="s">
        <v>14704</v>
      </c>
      <c r="E187" s="20" t="s">
        <v>14698</v>
      </c>
      <c r="F187" s="20" t="s">
        <v>14804</v>
      </c>
      <c r="G187" s="20" t="s">
        <v>14696</v>
      </c>
      <c r="H187" s="20" t="s">
        <v>14699</v>
      </c>
      <c r="I187" s="20">
        <v>5000</v>
      </c>
      <c r="J187" s="20" t="b">
        <v>0</v>
      </c>
      <c r="K187" s="20">
        <v>0.89600000000000002</v>
      </c>
      <c r="L187" s="20">
        <v>0.68500000000000005</v>
      </c>
      <c r="M187" s="20">
        <v>0.21099999999999999</v>
      </c>
      <c r="N187" s="20">
        <v>6.2128208799999994E-5</v>
      </c>
    </row>
    <row r="188" spans="1:14" x14ac:dyDescent="0.2">
      <c r="A188" s="20" t="s">
        <v>23460</v>
      </c>
      <c r="B188" s="20" t="s">
        <v>408</v>
      </c>
      <c r="C188" s="20">
        <v>751</v>
      </c>
      <c r="D188" s="20" t="s">
        <v>14704</v>
      </c>
      <c r="E188" s="20" t="s">
        <v>14698</v>
      </c>
      <c r="F188" s="20" t="s">
        <v>14804</v>
      </c>
      <c r="G188" s="20" t="s">
        <v>14696</v>
      </c>
      <c r="H188" s="20" t="s">
        <v>14699</v>
      </c>
      <c r="I188" s="20">
        <v>5000</v>
      </c>
      <c r="J188" s="20" t="b">
        <v>0</v>
      </c>
      <c r="K188" s="20">
        <v>0.92100000000000004</v>
      </c>
      <c r="L188" s="20">
        <v>0.64</v>
      </c>
      <c r="M188" s="20">
        <v>0.28100000000000003</v>
      </c>
      <c r="N188" s="20">
        <v>7.0953568800000003E-5</v>
      </c>
    </row>
    <row r="189" spans="1:14" x14ac:dyDescent="0.2">
      <c r="A189" s="20" t="s">
        <v>23460</v>
      </c>
      <c r="B189" s="20" t="s">
        <v>384</v>
      </c>
      <c r="C189" s="20">
        <v>764</v>
      </c>
      <c r="D189" s="20" t="s">
        <v>14704</v>
      </c>
      <c r="E189" s="20" t="s">
        <v>23466</v>
      </c>
      <c r="F189" s="20" t="s">
        <v>110</v>
      </c>
      <c r="G189" s="20" t="s">
        <v>14696</v>
      </c>
      <c r="H189" s="20" t="s">
        <v>14699</v>
      </c>
      <c r="I189" s="20">
        <v>249197</v>
      </c>
      <c r="J189" s="20" t="b">
        <v>0</v>
      </c>
      <c r="K189" s="20">
        <v>0.78</v>
      </c>
      <c r="L189" s="20">
        <v>0.63</v>
      </c>
      <c r="M189" s="20">
        <v>0.15</v>
      </c>
      <c r="N189" s="20">
        <v>1.99037709121699E-6</v>
      </c>
    </row>
    <row r="190" spans="1:14" x14ac:dyDescent="0.2">
      <c r="A190" s="20" t="s">
        <v>23460</v>
      </c>
      <c r="B190" s="20" t="s">
        <v>384</v>
      </c>
      <c r="C190" s="20">
        <v>766</v>
      </c>
      <c r="D190" s="20" t="s">
        <v>14704</v>
      </c>
      <c r="E190" s="20" t="s">
        <v>14746</v>
      </c>
      <c r="F190" s="20" t="s">
        <v>110</v>
      </c>
      <c r="G190" s="20" t="s">
        <v>14696</v>
      </c>
      <c r="H190" s="20" t="s">
        <v>14699</v>
      </c>
      <c r="I190" s="20">
        <v>249197</v>
      </c>
      <c r="J190" s="20" t="b">
        <v>0</v>
      </c>
      <c r="K190" s="20">
        <v>0.64</v>
      </c>
      <c r="L190" s="20">
        <v>0.63</v>
      </c>
      <c r="M190" s="20">
        <v>0.01</v>
      </c>
      <c r="N190" s="20">
        <v>2.7157790824127101E-6</v>
      </c>
    </row>
    <row r="191" spans="1:14" x14ac:dyDescent="0.2">
      <c r="A191" s="20" t="s">
        <v>23460</v>
      </c>
      <c r="B191" s="20" t="s">
        <v>384</v>
      </c>
      <c r="C191" s="20">
        <v>768</v>
      </c>
      <c r="D191" s="20" t="s">
        <v>14704</v>
      </c>
      <c r="E191" s="20" t="s">
        <v>23465</v>
      </c>
      <c r="F191" s="20" t="s">
        <v>110</v>
      </c>
      <c r="G191" s="20" t="s">
        <v>14696</v>
      </c>
      <c r="H191" s="20" t="s">
        <v>14699</v>
      </c>
      <c r="I191" s="20">
        <v>249197</v>
      </c>
      <c r="J191" s="20" t="b">
        <v>0</v>
      </c>
      <c r="K191" s="20">
        <v>0.63</v>
      </c>
      <c r="L191" s="20">
        <v>0.56000000000000005</v>
      </c>
      <c r="M191" s="20">
        <v>7.0000000000000007E-2</v>
      </c>
      <c r="N191" s="20">
        <v>3.1246443576768602E-6</v>
      </c>
    </row>
    <row r="192" spans="1:14" x14ac:dyDescent="0.2">
      <c r="A192" s="20" t="s">
        <v>23460</v>
      </c>
      <c r="B192" s="20" t="s">
        <v>384</v>
      </c>
      <c r="C192" s="20">
        <v>770</v>
      </c>
      <c r="D192" s="20" t="s">
        <v>14704</v>
      </c>
      <c r="E192" s="20" t="s">
        <v>23465</v>
      </c>
      <c r="F192" s="20" t="s">
        <v>110</v>
      </c>
      <c r="G192" s="20" t="s">
        <v>14696</v>
      </c>
      <c r="H192" s="20" t="s">
        <v>14699</v>
      </c>
      <c r="I192" s="20">
        <v>249197</v>
      </c>
      <c r="J192" s="20" t="b">
        <v>0</v>
      </c>
      <c r="K192" s="20">
        <v>0.74</v>
      </c>
      <c r="L192" s="20">
        <v>0.62</v>
      </c>
      <c r="M192" s="20">
        <v>0.12</v>
      </c>
      <c r="N192" s="20">
        <v>2.2400269666167699E-6</v>
      </c>
    </row>
    <row r="193" spans="1:14" x14ac:dyDescent="0.2">
      <c r="A193" s="20" t="s">
        <v>23460</v>
      </c>
      <c r="B193" s="20" t="s">
        <v>384</v>
      </c>
      <c r="C193" s="20">
        <v>772</v>
      </c>
      <c r="D193" s="20" t="s">
        <v>14704</v>
      </c>
      <c r="E193" s="20" t="s">
        <v>23466</v>
      </c>
      <c r="F193" s="20" t="s">
        <v>110</v>
      </c>
      <c r="G193" s="20" t="s">
        <v>14696</v>
      </c>
      <c r="H193" s="20" t="s">
        <v>14699</v>
      </c>
      <c r="I193" s="20">
        <v>249197</v>
      </c>
      <c r="J193" s="20" t="b">
        <v>0</v>
      </c>
      <c r="K193" s="20">
        <v>0.66</v>
      </c>
      <c r="L193" s="20">
        <v>0.57999999999999996</v>
      </c>
      <c r="M193" s="20">
        <v>8.0000000000000099E-2</v>
      </c>
      <c r="N193" s="20">
        <v>2.8669366003603598E-6</v>
      </c>
    </row>
    <row r="194" spans="1:14" x14ac:dyDescent="0.2">
      <c r="A194" s="20" t="s">
        <v>23460</v>
      </c>
      <c r="B194" s="20" t="s">
        <v>384</v>
      </c>
      <c r="C194" s="20">
        <v>774</v>
      </c>
      <c r="D194" s="20" t="s">
        <v>14704</v>
      </c>
      <c r="E194" s="20" t="s">
        <v>14698</v>
      </c>
      <c r="F194" s="20" t="s">
        <v>110</v>
      </c>
      <c r="G194" s="20" t="s">
        <v>14696</v>
      </c>
      <c r="H194" s="20" t="s">
        <v>14699</v>
      </c>
      <c r="I194" s="20">
        <v>249197</v>
      </c>
      <c r="J194" s="20" t="b">
        <v>0</v>
      </c>
      <c r="K194" s="20">
        <v>0.84</v>
      </c>
      <c r="L194" s="20">
        <v>0.68</v>
      </c>
      <c r="M194" s="20">
        <v>0.16</v>
      </c>
      <c r="N194" s="20">
        <v>1.46287475370891E-6</v>
      </c>
    </row>
    <row r="195" spans="1:14" x14ac:dyDescent="0.2">
      <c r="A195" s="20" t="s">
        <v>23460</v>
      </c>
      <c r="B195" s="20" t="s">
        <v>384</v>
      </c>
      <c r="C195" s="20">
        <v>776</v>
      </c>
      <c r="D195" s="20" t="s">
        <v>14704</v>
      </c>
      <c r="E195" s="20" t="s">
        <v>23462</v>
      </c>
      <c r="F195" s="20" t="s">
        <v>110</v>
      </c>
      <c r="G195" s="20" t="s">
        <v>14696</v>
      </c>
      <c r="H195" s="20" t="s">
        <v>14699</v>
      </c>
      <c r="I195" s="20">
        <v>249197</v>
      </c>
      <c r="J195" s="20" t="b">
        <v>0</v>
      </c>
      <c r="K195" s="20">
        <v>0.81</v>
      </c>
      <c r="L195" s="20">
        <v>0.67</v>
      </c>
      <c r="M195" s="20">
        <v>0.14000000000000001</v>
      </c>
      <c r="N195" s="20">
        <v>1.6405333932591501E-6</v>
      </c>
    </row>
    <row r="196" spans="1:14" x14ac:dyDescent="0.2">
      <c r="A196" s="20" t="s">
        <v>23460</v>
      </c>
      <c r="B196" s="20" t="s">
        <v>384</v>
      </c>
      <c r="C196" s="20">
        <v>778</v>
      </c>
      <c r="D196" s="20" t="s">
        <v>14704</v>
      </c>
      <c r="E196" s="20" t="s">
        <v>23466</v>
      </c>
      <c r="F196" s="20" t="s">
        <v>110</v>
      </c>
      <c r="G196" s="20" t="s">
        <v>14696</v>
      </c>
      <c r="H196" s="20" t="s">
        <v>14699</v>
      </c>
      <c r="I196" s="20">
        <v>708</v>
      </c>
      <c r="J196" s="20" t="b">
        <v>0</v>
      </c>
      <c r="K196" s="20">
        <v>0.67</v>
      </c>
      <c r="L196" s="20">
        <v>0.39</v>
      </c>
      <c r="M196" s="20">
        <v>0.28000000000000003</v>
      </c>
      <c r="N196" s="20">
        <v>1.2321016949152E-3</v>
      </c>
    </row>
    <row r="197" spans="1:14" x14ac:dyDescent="0.2">
      <c r="A197" s="20" t="s">
        <v>23460</v>
      </c>
      <c r="B197" s="20" t="s">
        <v>384</v>
      </c>
      <c r="C197" s="20">
        <v>780</v>
      </c>
      <c r="D197" s="20" t="s">
        <v>14704</v>
      </c>
      <c r="E197" s="20" t="s">
        <v>14746</v>
      </c>
      <c r="F197" s="20" t="s">
        <v>110</v>
      </c>
      <c r="G197" s="20" t="s">
        <v>14696</v>
      </c>
      <c r="H197" s="20" t="s">
        <v>14699</v>
      </c>
      <c r="I197" s="20">
        <v>708</v>
      </c>
      <c r="J197" s="20" t="b">
        <v>0</v>
      </c>
      <c r="K197" s="20">
        <v>0.65</v>
      </c>
      <c r="L197" s="20">
        <v>0.54</v>
      </c>
      <c r="M197" s="20">
        <v>0.11</v>
      </c>
      <c r="N197" s="20">
        <v>1.0954180790960001E-3</v>
      </c>
    </row>
    <row r="198" spans="1:14" x14ac:dyDescent="0.2">
      <c r="A198" s="20" t="s">
        <v>23460</v>
      </c>
      <c r="B198" s="20" t="s">
        <v>384</v>
      </c>
      <c r="C198" s="20">
        <v>782</v>
      </c>
      <c r="D198" s="20" t="s">
        <v>14704</v>
      </c>
      <c r="E198" s="20" t="s">
        <v>23465</v>
      </c>
      <c r="F198" s="20" t="s">
        <v>110</v>
      </c>
      <c r="G198" s="20" t="s">
        <v>14696</v>
      </c>
      <c r="H198" s="20" t="s">
        <v>14699</v>
      </c>
      <c r="I198" s="20">
        <v>708</v>
      </c>
      <c r="J198" s="20" t="b">
        <v>0</v>
      </c>
      <c r="K198" s="20">
        <v>0.41</v>
      </c>
      <c r="L198" s="20">
        <v>0.26</v>
      </c>
      <c r="M198" s="20">
        <v>0.15</v>
      </c>
      <c r="N198" s="20">
        <v>1.6107175141242E-3</v>
      </c>
    </row>
    <row r="199" spans="1:14" x14ac:dyDescent="0.2">
      <c r="A199" s="20" t="s">
        <v>23460</v>
      </c>
      <c r="B199" s="20" t="s">
        <v>384</v>
      </c>
      <c r="C199" s="20">
        <v>784</v>
      </c>
      <c r="D199" s="20" t="s">
        <v>14704</v>
      </c>
      <c r="E199" s="20" t="s">
        <v>23465</v>
      </c>
      <c r="F199" s="20" t="s">
        <v>110</v>
      </c>
      <c r="G199" s="20" t="s">
        <v>14696</v>
      </c>
      <c r="H199" s="20" t="s">
        <v>14699</v>
      </c>
      <c r="I199" s="20">
        <v>708</v>
      </c>
      <c r="J199" s="20" t="b">
        <v>0</v>
      </c>
      <c r="K199" s="20">
        <v>0.66</v>
      </c>
      <c r="L199" s="20">
        <v>0.53</v>
      </c>
      <c r="M199" s="20">
        <v>0.13</v>
      </c>
      <c r="N199" s="20">
        <v>1.0925028248587E-3</v>
      </c>
    </row>
    <row r="200" spans="1:14" x14ac:dyDescent="0.2">
      <c r="A200" s="20" t="s">
        <v>23460</v>
      </c>
      <c r="B200" s="20" t="s">
        <v>384</v>
      </c>
      <c r="C200" s="20">
        <v>786</v>
      </c>
      <c r="D200" s="20" t="s">
        <v>14704</v>
      </c>
      <c r="E200" s="20" t="s">
        <v>23466</v>
      </c>
      <c r="F200" s="20" t="s">
        <v>110</v>
      </c>
      <c r="G200" s="20" t="s">
        <v>14696</v>
      </c>
      <c r="H200" s="20" t="s">
        <v>14699</v>
      </c>
      <c r="I200" s="20">
        <v>708</v>
      </c>
      <c r="J200" s="20" t="b">
        <v>0</v>
      </c>
      <c r="K200" s="20">
        <v>0.5</v>
      </c>
      <c r="L200" s="20">
        <v>0.26</v>
      </c>
      <c r="M200" s="20">
        <v>0.24</v>
      </c>
      <c r="N200" s="20">
        <v>1.5105988700565001E-3</v>
      </c>
    </row>
    <row r="201" spans="1:14" x14ac:dyDescent="0.2">
      <c r="A201" s="20" t="s">
        <v>23460</v>
      </c>
      <c r="B201" s="20" t="s">
        <v>384</v>
      </c>
      <c r="C201" s="20">
        <v>788</v>
      </c>
      <c r="D201" s="20" t="s">
        <v>14704</v>
      </c>
      <c r="E201" s="20" t="s">
        <v>14698</v>
      </c>
      <c r="F201" s="20" t="s">
        <v>110</v>
      </c>
      <c r="G201" s="20" t="s">
        <v>14696</v>
      </c>
      <c r="H201" s="20" t="s">
        <v>14699</v>
      </c>
      <c r="I201" s="20">
        <v>708</v>
      </c>
      <c r="J201" s="20" t="b">
        <v>0</v>
      </c>
      <c r="K201" s="20">
        <v>0.69</v>
      </c>
      <c r="L201" s="20">
        <v>0.52</v>
      </c>
      <c r="M201" s="20">
        <v>0.17</v>
      </c>
      <c r="N201" s="20">
        <v>1.0515084745762E-3</v>
      </c>
    </row>
    <row r="202" spans="1:14" x14ac:dyDescent="0.2">
      <c r="A202" s="20" t="s">
        <v>23460</v>
      </c>
      <c r="B202" s="20" t="s">
        <v>384</v>
      </c>
      <c r="C202" s="20">
        <v>790</v>
      </c>
      <c r="D202" s="20" t="s">
        <v>14704</v>
      </c>
      <c r="E202" s="20" t="s">
        <v>23462</v>
      </c>
      <c r="F202" s="20" t="s">
        <v>110</v>
      </c>
      <c r="G202" s="20" t="s">
        <v>14696</v>
      </c>
      <c r="H202" s="20" t="s">
        <v>14699</v>
      </c>
      <c r="I202" s="20">
        <v>708</v>
      </c>
      <c r="J202" s="20" t="b">
        <v>0</v>
      </c>
      <c r="K202" s="20">
        <v>0.69</v>
      </c>
      <c r="L202" s="20">
        <v>0.52</v>
      </c>
      <c r="M202" s="20">
        <v>0.17</v>
      </c>
      <c r="N202" s="20">
        <v>1.0515084745762E-3</v>
      </c>
    </row>
    <row r="203" spans="1:14" x14ac:dyDescent="0.2">
      <c r="A203" s="20" t="s">
        <v>23460</v>
      </c>
      <c r="B203" s="20" t="s">
        <v>489</v>
      </c>
      <c r="C203" s="20">
        <v>791</v>
      </c>
      <c r="D203" s="20" t="s">
        <v>14704</v>
      </c>
      <c r="E203" s="20" t="s">
        <v>14698</v>
      </c>
      <c r="F203" s="20" t="s">
        <v>110</v>
      </c>
      <c r="G203" s="20" t="s">
        <v>14696</v>
      </c>
      <c r="H203" s="20" t="s">
        <v>110</v>
      </c>
      <c r="I203" s="20">
        <v>972</v>
      </c>
      <c r="J203" s="20" t="b">
        <v>0</v>
      </c>
      <c r="K203" s="20">
        <v>0.56000000000000005</v>
      </c>
      <c r="L203" s="20">
        <v>0.43</v>
      </c>
      <c r="M203" s="20">
        <v>0.13</v>
      </c>
      <c r="N203" s="20">
        <v>1.0210823045267001E-3</v>
      </c>
    </row>
    <row r="204" spans="1:14" x14ac:dyDescent="0.2">
      <c r="A204" s="20" t="s">
        <v>23460</v>
      </c>
      <c r="B204" s="20" t="s">
        <v>489</v>
      </c>
      <c r="C204" s="20">
        <v>793</v>
      </c>
      <c r="D204" s="20" t="s">
        <v>14704</v>
      </c>
      <c r="E204" s="20" t="s">
        <v>14698</v>
      </c>
      <c r="F204" s="20" t="s">
        <v>110</v>
      </c>
      <c r="G204" s="20" t="s">
        <v>14696</v>
      </c>
      <c r="H204" s="20" t="s">
        <v>110</v>
      </c>
      <c r="I204" s="20">
        <v>1458</v>
      </c>
      <c r="J204" s="20" t="b">
        <v>0</v>
      </c>
      <c r="K204" s="20">
        <v>0.46</v>
      </c>
      <c r="L204" s="20">
        <v>0.31</v>
      </c>
      <c r="M204" s="20">
        <v>0.15</v>
      </c>
      <c r="N204" s="20">
        <v>7.7291358024689997E-4</v>
      </c>
    </row>
    <row r="205" spans="1:14" x14ac:dyDescent="0.2">
      <c r="A205" s="20" t="s">
        <v>23460</v>
      </c>
      <c r="B205" s="20" t="s">
        <v>489</v>
      </c>
      <c r="C205" s="20">
        <v>795</v>
      </c>
      <c r="D205" s="20" t="s">
        <v>14704</v>
      </c>
      <c r="E205" s="20" t="s">
        <v>14698</v>
      </c>
      <c r="F205" s="20" t="s">
        <v>110</v>
      </c>
      <c r="G205" s="20" t="s">
        <v>14696</v>
      </c>
      <c r="H205" s="20" t="s">
        <v>110</v>
      </c>
      <c r="I205" s="20">
        <v>1314</v>
      </c>
      <c r="J205" s="20" t="b">
        <v>0</v>
      </c>
      <c r="K205" s="20">
        <v>0.64</v>
      </c>
      <c r="L205" s="20">
        <v>0.5</v>
      </c>
      <c r="M205" s="20">
        <v>0.14000000000000001</v>
      </c>
      <c r="N205" s="20">
        <v>6.3301065449009996E-4</v>
      </c>
    </row>
    <row r="206" spans="1:14" x14ac:dyDescent="0.2">
      <c r="A206" s="20" t="s">
        <v>23460</v>
      </c>
      <c r="B206" s="20" t="s">
        <v>540</v>
      </c>
      <c r="C206" s="20">
        <v>806</v>
      </c>
      <c r="D206" s="20" t="s">
        <v>14704</v>
      </c>
      <c r="E206" s="20" t="s">
        <v>14698</v>
      </c>
      <c r="F206" s="20" t="s">
        <v>23464</v>
      </c>
      <c r="G206" s="20" t="s">
        <v>14696</v>
      </c>
      <c r="H206" s="20" t="s">
        <v>14761</v>
      </c>
      <c r="I206" s="20">
        <v>1664</v>
      </c>
      <c r="J206" s="20" t="b">
        <v>1</v>
      </c>
      <c r="K206" s="20">
        <v>0.97899999999999998</v>
      </c>
      <c r="L206" s="20">
        <v>0.97099999999999997</v>
      </c>
      <c r="M206" s="20">
        <v>8.0000000000000002E-3</v>
      </c>
      <c r="N206" s="20">
        <v>3.00084134615385E-6</v>
      </c>
    </row>
    <row r="207" spans="1:14" x14ac:dyDescent="0.2">
      <c r="A207" s="20" t="s">
        <v>23460</v>
      </c>
      <c r="B207" s="20" t="s">
        <v>540</v>
      </c>
      <c r="C207" s="20">
        <v>809</v>
      </c>
      <c r="D207" s="20" t="s">
        <v>14704</v>
      </c>
      <c r="E207" s="20" t="s">
        <v>14698</v>
      </c>
      <c r="F207" s="20" t="s">
        <v>23464</v>
      </c>
      <c r="G207" s="20" t="s">
        <v>14696</v>
      </c>
      <c r="H207" s="20" t="s">
        <v>14761</v>
      </c>
      <c r="I207" s="20">
        <v>1664</v>
      </c>
      <c r="J207" s="20" t="b">
        <v>1</v>
      </c>
      <c r="K207" s="20">
        <v>0.95199999999999996</v>
      </c>
      <c r="L207" s="20">
        <v>0.93600000000000005</v>
      </c>
      <c r="M207" s="20">
        <v>1.59999999999999E-2</v>
      </c>
      <c r="N207" s="20">
        <v>1.4488615384615399E-5</v>
      </c>
    </row>
    <row r="208" spans="1:14" x14ac:dyDescent="0.2">
      <c r="A208" s="20" t="s">
        <v>23460</v>
      </c>
      <c r="B208" s="20" t="s">
        <v>540</v>
      </c>
      <c r="C208" s="20">
        <v>812</v>
      </c>
      <c r="D208" s="20" t="s">
        <v>14704</v>
      </c>
      <c r="E208" s="20" t="s">
        <v>14698</v>
      </c>
      <c r="F208" s="20" t="s">
        <v>23464</v>
      </c>
      <c r="G208" s="20" t="s">
        <v>14696</v>
      </c>
      <c r="H208" s="20" t="s">
        <v>14761</v>
      </c>
      <c r="I208" s="20">
        <v>1664</v>
      </c>
      <c r="J208" s="20" t="b">
        <v>1</v>
      </c>
      <c r="K208" s="20">
        <v>0.97199999999999998</v>
      </c>
      <c r="L208" s="20">
        <v>0.96</v>
      </c>
      <c r="M208" s="20">
        <v>1.2E-2</v>
      </c>
      <c r="N208" s="20">
        <v>5.5241538461538602E-6</v>
      </c>
    </row>
    <row r="209" spans="1:14" x14ac:dyDescent="0.2">
      <c r="A209" s="20" t="s">
        <v>23460</v>
      </c>
      <c r="B209" s="20" t="s">
        <v>540</v>
      </c>
      <c r="C209" s="20">
        <v>815</v>
      </c>
      <c r="D209" s="20" t="s">
        <v>14704</v>
      </c>
      <c r="E209" s="20" t="s">
        <v>14698</v>
      </c>
      <c r="F209" s="20" t="s">
        <v>23464</v>
      </c>
      <c r="G209" s="20" t="s">
        <v>14696</v>
      </c>
      <c r="H209" s="20" t="s">
        <v>14761</v>
      </c>
      <c r="I209" s="20">
        <v>1664</v>
      </c>
      <c r="J209" s="20" t="b">
        <v>1</v>
      </c>
      <c r="K209" s="20">
        <v>0.95599999999999996</v>
      </c>
      <c r="L209" s="20">
        <v>0.86599999999999999</v>
      </c>
      <c r="M209" s="20">
        <v>0.09</v>
      </c>
      <c r="N209" s="20">
        <v>4.1828634615384602E-5</v>
      </c>
    </row>
    <row r="210" spans="1:14" x14ac:dyDescent="0.2">
      <c r="A210" s="20" t="s">
        <v>23460</v>
      </c>
      <c r="B210" s="20" t="s">
        <v>540</v>
      </c>
      <c r="C210" s="20">
        <v>818</v>
      </c>
      <c r="D210" s="20" t="s">
        <v>14704</v>
      </c>
      <c r="E210" s="20" t="s">
        <v>14698</v>
      </c>
      <c r="F210" s="20" t="s">
        <v>23464</v>
      </c>
      <c r="G210" s="20" t="s">
        <v>14696</v>
      </c>
      <c r="H210" s="20" t="s">
        <v>14761</v>
      </c>
      <c r="I210" s="20">
        <v>1664</v>
      </c>
      <c r="J210" s="20" t="b">
        <v>1</v>
      </c>
      <c r="K210" s="20">
        <v>0.95699999999999996</v>
      </c>
      <c r="L210" s="20">
        <v>0.83299999999999996</v>
      </c>
      <c r="M210" s="20">
        <v>0.124</v>
      </c>
      <c r="N210" s="20">
        <v>6.0098629807692299E-5</v>
      </c>
    </row>
    <row r="211" spans="1:14" x14ac:dyDescent="0.2">
      <c r="A211" s="20" t="s">
        <v>23460</v>
      </c>
      <c r="B211" s="20" t="s">
        <v>540</v>
      </c>
      <c r="C211" s="20">
        <v>821</v>
      </c>
      <c r="D211" s="20" t="s">
        <v>14704</v>
      </c>
      <c r="E211" s="20" t="s">
        <v>14698</v>
      </c>
      <c r="F211" s="20" t="s">
        <v>23464</v>
      </c>
      <c r="G211" s="20" t="s">
        <v>14696</v>
      </c>
      <c r="H211" s="20" t="s">
        <v>14761</v>
      </c>
      <c r="I211" s="20">
        <v>1664</v>
      </c>
      <c r="J211" s="20" t="b">
        <v>1</v>
      </c>
      <c r="K211" s="20">
        <v>0.95299999999999996</v>
      </c>
      <c r="L211" s="20">
        <v>0.872</v>
      </c>
      <c r="M211" s="20">
        <v>8.1000000000000003E-2</v>
      </c>
      <c r="N211" s="20">
        <v>3.9403906249999999E-5</v>
      </c>
    </row>
    <row r="212" spans="1:14" x14ac:dyDescent="0.2">
      <c r="A212" s="20" t="s">
        <v>23460</v>
      </c>
      <c r="B212" s="20" t="s">
        <v>540</v>
      </c>
      <c r="C212" s="20">
        <v>824</v>
      </c>
      <c r="D212" s="20" t="s">
        <v>14704</v>
      </c>
      <c r="E212" s="20" t="s">
        <v>14698</v>
      </c>
      <c r="F212" s="20" t="s">
        <v>23464</v>
      </c>
      <c r="G212" s="20" t="s">
        <v>14696</v>
      </c>
      <c r="H212" s="20" t="s">
        <v>14761</v>
      </c>
      <c r="I212" s="20">
        <v>1664</v>
      </c>
      <c r="J212" s="20" t="b">
        <v>1</v>
      </c>
      <c r="K212" s="20">
        <v>0.95099999999999996</v>
      </c>
      <c r="L212" s="20">
        <v>0.81699999999999995</v>
      </c>
      <c r="M212" s="20">
        <v>0.13400000000000001</v>
      </c>
      <c r="N212" s="20">
        <v>7.12592884615385E-5</v>
      </c>
    </row>
    <row r="213" spans="1:14" x14ac:dyDescent="0.2">
      <c r="A213" s="20" t="s">
        <v>23460</v>
      </c>
      <c r="B213" s="20" t="s">
        <v>673</v>
      </c>
      <c r="C213" s="20">
        <v>878</v>
      </c>
      <c r="D213" s="20" t="s">
        <v>14704</v>
      </c>
      <c r="E213" s="20" t="s">
        <v>14698</v>
      </c>
      <c r="F213" s="20" t="s">
        <v>14804</v>
      </c>
      <c r="G213" s="20" t="s">
        <v>14839</v>
      </c>
      <c r="H213" s="20" t="s">
        <v>14761</v>
      </c>
      <c r="I213" s="20">
        <v>160</v>
      </c>
      <c r="J213" s="20" t="b">
        <v>0</v>
      </c>
      <c r="K213" s="20">
        <v>0.35</v>
      </c>
      <c r="L213" s="20">
        <v>0.27</v>
      </c>
      <c r="M213" s="20">
        <v>0.08</v>
      </c>
      <c r="N213" s="20">
        <v>7.2939500000000004E-3</v>
      </c>
    </row>
    <row r="214" spans="1:14" x14ac:dyDescent="0.2">
      <c r="A214" s="20" t="s">
        <v>23460</v>
      </c>
      <c r="B214" s="20" t="s">
        <v>673</v>
      </c>
      <c r="C214" s="20">
        <v>881</v>
      </c>
      <c r="D214" s="20" t="s">
        <v>14704</v>
      </c>
      <c r="E214" s="20" t="s">
        <v>23466</v>
      </c>
      <c r="F214" s="20" t="s">
        <v>14804</v>
      </c>
      <c r="G214" s="20" t="s">
        <v>14839</v>
      </c>
      <c r="H214" s="20" t="s">
        <v>14761</v>
      </c>
      <c r="I214" s="20">
        <v>160</v>
      </c>
      <c r="J214" s="20" t="b">
        <v>0</v>
      </c>
      <c r="K214" s="20">
        <v>0.1</v>
      </c>
      <c r="L214" s="20">
        <v>0.09</v>
      </c>
      <c r="M214" s="20">
        <v>0.01</v>
      </c>
      <c r="N214" s="20">
        <v>3.8882249999999999E-3</v>
      </c>
    </row>
    <row r="215" spans="1:14" x14ac:dyDescent="0.2">
      <c r="A215" s="20" t="s">
        <v>23460</v>
      </c>
      <c r="B215" s="20" t="s">
        <v>673</v>
      </c>
      <c r="C215" s="20">
        <v>884</v>
      </c>
      <c r="D215" s="20" t="s">
        <v>14704</v>
      </c>
      <c r="E215" s="20" t="s">
        <v>14746</v>
      </c>
      <c r="F215" s="20" t="s">
        <v>14804</v>
      </c>
      <c r="G215" s="20" t="s">
        <v>14839</v>
      </c>
      <c r="H215" s="20" t="s">
        <v>14761</v>
      </c>
      <c r="I215" s="20">
        <v>160</v>
      </c>
      <c r="J215" s="20" t="b">
        <v>0</v>
      </c>
      <c r="K215" s="20">
        <v>0.13</v>
      </c>
      <c r="L215" s="20">
        <v>0.04</v>
      </c>
      <c r="M215" s="20">
        <v>0.09</v>
      </c>
      <c r="N215" s="20">
        <v>3.3815249999999998E-3</v>
      </c>
    </row>
    <row r="216" spans="1:14" x14ac:dyDescent="0.2">
      <c r="A216" s="20" t="s">
        <v>23460</v>
      </c>
      <c r="B216" s="20" t="s">
        <v>673</v>
      </c>
      <c r="C216" s="20">
        <v>887</v>
      </c>
      <c r="D216" s="20" t="s">
        <v>14704</v>
      </c>
      <c r="E216" s="20" t="s">
        <v>23462</v>
      </c>
      <c r="F216" s="20" t="s">
        <v>14804</v>
      </c>
      <c r="G216" s="20" t="s">
        <v>14839</v>
      </c>
      <c r="H216" s="20" t="s">
        <v>14761</v>
      </c>
      <c r="I216" s="20">
        <v>160</v>
      </c>
      <c r="J216" s="20" t="b">
        <v>0</v>
      </c>
      <c r="K216" s="20">
        <v>0.12</v>
      </c>
      <c r="L216" s="20">
        <v>0.03</v>
      </c>
      <c r="M216" s="20">
        <v>0.09</v>
      </c>
      <c r="N216" s="20">
        <v>3.0288749999999999E-3</v>
      </c>
    </row>
    <row r="217" spans="1:14" x14ac:dyDescent="0.2">
      <c r="A217" s="20" t="s">
        <v>23460</v>
      </c>
      <c r="B217" s="20" t="s">
        <v>673</v>
      </c>
      <c r="C217" s="20">
        <v>890</v>
      </c>
      <c r="D217" s="20" t="s">
        <v>14704</v>
      </c>
      <c r="E217" s="20" t="s">
        <v>23466</v>
      </c>
      <c r="F217" s="20" t="s">
        <v>14804</v>
      </c>
      <c r="G217" s="20" t="s">
        <v>14839</v>
      </c>
      <c r="H217" s="20" t="s">
        <v>14761</v>
      </c>
      <c r="I217" s="20">
        <v>160</v>
      </c>
      <c r="J217" s="20" t="b">
        <v>0</v>
      </c>
      <c r="K217" s="20">
        <v>0.09</v>
      </c>
      <c r="L217" s="20">
        <v>0.02</v>
      </c>
      <c r="M217" s="20">
        <v>7.0000000000000007E-2</v>
      </c>
      <c r="N217" s="20">
        <v>2.3434250000000001E-3</v>
      </c>
    </row>
    <row r="218" spans="1:14" x14ac:dyDescent="0.2">
      <c r="A218" s="20" t="s">
        <v>23460</v>
      </c>
      <c r="B218" s="20" t="s">
        <v>763</v>
      </c>
      <c r="C218" s="20">
        <v>895</v>
      </c>
      <c r="D218" s="20" t="s">
        <v>14704</v>
      </c>
      <c r="E218" s="20" t="s">
        <v>23462</v>
      </c>
      <c r="F218" s="20" t="s">
        <v>14804</v>
      </c>
      <c r="G218" s="20" t="s">
        <v>14732</v>
      </c>
      <c r="H218" s="20" t="s">
        <v>14699</v>
      </c>
      <c r="I218" s="20">
        <v>100</v>
      </c>
      <c r="J218" s="20" t="b">
        <v>0</v>
      </c>
      <c r="K218" s="20">
        <v>0.86</v>
      </c>
      <c r="L218" s="20">
        <v>0.74199999999999999</v>
      </c>
      <c r="M218" s="20">
        <v>0.11799999999999999</v>
      </c>
      <c r="N218" s="20">
        <v>2.6498595200000002E-3</v>
      </c>
    </row>
    <row r="219" spans="1:14" x14ac:dyDescent="0.2">
      <c r="A219" s="20" t="s">
        <v>23460</v>
      </c>
      <c r="B219" s="20" t="s">
        <v>763</v>
      </c>
      <c r="C219" s="20">
        <v>898</v>
      </c>
      <c r="D219" s="20" t="s">
        <v>14704</v>
      </c>
      <c r="E219" s="20" t="s">
        <v>14698</v>
      </c>
      <c r="F219" s="20" t="s">
        <v>14804</v>
      </c>
      <c r="G219" s="20" t="s">
        <v>14732</v>
      </c>
      <c r="H219" s="20" t="s">
        <v>14699</v>
      </c>
      <c r="I219" s="20">
        <v>100</v>
      </c>
      <c r="J219" s="20" t="b">
        <v>0</v>
      </c>
      <c r="K219" s="20">
        <v>0.83</v>
      </c>
      <c r="L219" s="20">
        <v>0.72399999999999998</v>
      </c>
      <c r="M219" s="20">
        <v>0.106</v>
      </c>
      <c r="N219" s="20">
        <v>3.1655369600000001E-3</v>
      </c>
    </row>
    <row r="220" spans="1:14" x14ac:dyDescent="0.2">
      <c r="A220" s="20" t="s">
        <v>23460</v>
      </c>
      <c r="B220" s="20" t="s">
        <v>777</v>
      </c>
      <c r="C220" s="20">
        <v>907</v>
      </c>
      <c r="D220" s="20" t="s">
        <v>14704</v>
      </c>
      <c r="E220" s="20" t="s">
        <v>14698</v>
      </c>
      <c r="F220" s="20" t="s">
        <v>110</v>
      </c>
      <c r="G220" s="20" t="s">
        <v>14696</v>
      </c>
      <c r="H220" s="20" t="s">
        <v>14761</v>
      </c>
      <c r="I220" s="20">
        <v>1664</v>
      </c>
      <c r="J220" s="20" t="b">
        <v>1</v>
      </c>
      <c r="K220" s="20">
        <v>0.65</v>
      </c>
      <c r="L220" s="20">
        <v>0.5</v>
      </c>
      <c r="M220" s="20">
        <v>0.15</v>
      </c>
      <c r="N220" s="20">
        <v>4.9188701923070003E-4</v>
      </c>
    </row>
    <row r="221" spans="1:14" x14ac:dyDescent="0.2">
      <c r="A221" s="20" t="s">
        <v>23460</v>
      </c>
      <c r="B221" s="20" t="s">
        <v>777</v>
      </c>
      <c r="C221" s="20">
        <v>909</v>
      </c>
      <c r="D221" s="20" t="s">
        <v>14704</v>
      </c>
      <c r="E221" s="20" t="s">
        <v>23462</v>
      </c>
      <c r="F221" s="20" t="s">
        <v>110</v>
      </c>
      <c r="G221" s="20" t="s">
        <v>14696</v>
      </c>
      <c r="H221" s="20" t="s">
        <v>14761</v>
      </c>
      <c r="I221" s="20">
        <v>1664</v>
      </c>
      <c r="J221" s="20" t="b">
        <v>1</v>
      </c>
      <c r="K221" s="20">
        <v>0.62</v>
      </c>
      <c r="L221" s="20">
        <v>0.51</v>
      </c>
      <c r="M221" s="20">
        <v>0.11</v>
      </c>
      <c r="N221" s="20">
        <v>5.0956490384609996E-4</v>
      </c>
    </row>
    <row r="222" spans="1:14" x14ac:dyDescent="0.2">
      <c r="A222" s="20" t="s">
        <v>23460</v>
      </c>
      <c r="B222" s="20" t="s">
        <v>777</v>
      </c>
      <c r="C222" s="20">
        <v>911</v>
      </c>
      <c r="D222" s="20" t="s">
        <v>14704</v>
      </c>
      <c r="E222" s="20" t="s">
        <v>23462</v>
      </c>
      <c r="F222" s="20" t="s">
        <v>110</v>
      </c>
      <c r="G222" s="20" t="s">
        <v>14696</v>
      </c>
      <c r="H222" s="20" t="s">
        <v>14761</v>
      </c>
      <c r="I222" s="20">
        <v>1664</v>
      </c>
      <c r="J222" s="20" t="b">
        <v>1</v>
      </c>
      <c r="K222" s="20">
        <v>0.56000000000000005</v>
      </c>
      <c r="L222" s="20">
        <v>0.36</v>
      </c>
      <c r="M222" s="20">
        <v>0.2</v>
      </c>
      <c r="N222" s="20">
        <v>6.1507692307689996E-4</v>
      </c>
    </row>
    <row r="223" spans="1:14" x14ac:dyDescent="0.2">
      <c r="A223" s="20" t="s">
        <v>23460</v>
      </c>
      <c r="B223" s="20" t="s">
        <v>829</v>
      </c>
      <c r="C223" s="20">
        <v>921</v>
      </c>
      <c r="D223" s="20" t="s">
        <v>14704</v>
      </c>
      <c r="E223" s="20" t="s">
        <v>23462</v>
      </c>
      <c r="F223" s="20" t="s">
        <v>110</v>
      </c>
      <c r="G223" s="20" t="s">
        <v>14696</v>
      </c>
      <c r="H223" s="20" t="s">
        <v>14761</v>
      </c>
      <c r="I223" s="20">
        <v>107000</v>
      </c>
      <c r="J223" s="20" t="b">
        <v>0</v>
      </c>
      <c r="K223" s="20">
        <v>0.64249999999999996</v>
      </c>
      <c r="L223" s="20">
        <v>0.55610000000000004</v>
      </c>
      <c r="M223" s="20">
        <v>8.6399999999999894E-2</v>
      </c>
      <c r="N223" s="20">
        <v>7.1661109946168201E-6</v>
      </c>
    </row>
    <row r="224" spans="1:14" x14ac:dyDescent="0.2">
      <c r="A224" s="20" t="s">
        <v>23460</v>
      </c>
      <c r="B224" s="20" t="s">
        <v>829</v>
      </c>
      <c r="C224" s="20">
        <v>922</v>
      </c>
      <c r="D224" s="20" t="s">
        <v>14704</v>
      </c>
      <c r="E224" s="20" t="s">
        <v>23462</v>
      </c>
      <c r="F224" s="20" t="s">
        <v>110</v>
      </c>
      <c r="G224" s="20" t="s">
        <v>14696</v>
      </c>
      <c r="H224" s="20" t="s">
        <v>14761</v>
      </c>
      <c r="I224" s="20">
        <v>107000</v>
      </c>
      <c r="J224" s="20" t="b">
        <v>0</v>
      </c>
      <c r="K224" s="20">
        <v>0.64129999999999998</v>
      </c>
      <c r="L224" s="20">
        <v>0.56220000000000003</v>
      </c>
      <c r="M224" s="20">
        <v>7.9100000000000004E-2</v>
      </c>
      <c r="N224" s="20">
        <v>7.1128795829906499E-6</v>
      </c>
    </row>
    <row r="225" spans="1:14" x14ac:dyDescent="0.2">
      <c r="A225" s="20" t="s">
        <v>23460</v>
      </c>
      <c r="B225" s="20" t="s">
        <v>829</v>
      </c>
      <c r="C225" s="20">
        <v>923</v>
      </c>
      <c r="D225" s="20" t="s">
        <v>14704</v>
      </c>
      <c r="E225" s="20" t="s">
        <v>23462</v>
      </c>
      <c r="F225" s="20" t="s">
        <v>110</v>
      </c>
      <c r="G225" s="20" t="s">
        <v>14696</v>
      </c>
      <c r="H225" s="20" t="s">
        <v>14761</v>
      </c>
      <c r="I225" s="20">
        <v>107000</v>
      </c>
      <c r="J225" s="20" t="b">
        <v>0</v>
      </c>
      <c r="K225" s="20">
        <v>0.65139999999999998</v>
      </c>
      <c r="L225" s="20">
        <v>0.56189999999999996</v>
      </c>
      <c r="M225" s="20">
        <v>8.9499999999999996E-2</v>
      </c>
      <c r="N225" s="20">
        <v>6.9908701459065403E-6</v>
      </c>
    </row>
    <row r="226" spans="1:14" x14ac:dyDescent="0.2">
      <c r="A226" s="20" t="s">
        <v>23460</v>
      </c>
      <c r="B226" s="20" t="s">
        <v>829</v>
      </c>
      <c r="C226" s="20">
        <v>924</v>
      </c>
      <c r="D226" s="20" t="s">
        <v>14704</v>
      </c>
      <c r="E226" s="20" t="s">
        <v>23462</v>
      </c>
      <c r="F226" s="20" t="s">
        <v>110</v>
      </c>
      <c r="G226" s="20" t="s">
        <v>14696</v>
      </c>
      <c r="H226" s="20" t="s">
        <v>14761</v>
      </c>
      <c r="I226" s="20">
        <v>107000</v>
      </c>
      <c r="J226" s="20" t="b">
        <v>0</v>
      </c>
      <c r="K226" s="20">
        <v>0.64680000000000004</v>
      </c>
      <c r="L226" s="20">
        <v>0.5655</v>
      </c>
      <c r="M226" s="20">
        <v>8.1299999999999997E-2</v>
      </c>
      <c r="N226" s="20">
        <v>7.0074520226915898E-6</v>
      </c>
    </row>
    <row r="227" spans="1:14" x14ac:dyDescent="0.2">
      <c r="A227" s="20" t="s">
        <v>23460</v>
      </c>
      <c r="B227" s="20" t="s">
        <v>903</v>
      </c>
      <c r="C227" s="20">
        <v>969</v>
      </c>
      <c r="D227" s="20" t="s">
        <v>14704</v>
      </c>
      <c r="E227" s="20" t="s">
        <v>23466</v>
      </c>
      <c r="F227" s="20" t="s">
        <v>110</v>
      </c>
      <c r="G227" s="20" t="s">
        <v>14866</v>
      </c>
      <c r="H227" s="20" t="s">
        <v>14761</v>
      </c>
      <c r="I227" s="20">
        <v>51153</v>
      </c>
      <c r="J227" s="20" t="b">
        <v>0</v>
      </c>
      <c r="K227" s="20">
        <v>0.97560000000000002</v>
      </c>
      <c r="L227" s="20">
        <v>0.91220000000000001</v>
      </c>
      <c r="M227" s="20">
        <v>6.3399999999999998E-2</v>
      </c>
      <c r="N227" s="20">
        <v>5.9529936183606001E-7</v>
      </c>
    </row>
    <row r="228" spans="1:14" x14ac:dyDescent="0.2">
      <c r="A228" s="20" t="s">
        <v>23460</v>
      </c>
      <c r="B228" s="20" t="s">
        <v>926</v>
      </c>
      <c r="C228" s="20">
        <v>974</v>
      </c>
      <c r="D228" s="20" t="s">
        <v>14704</v>
      </c>
      <c r="E228" s="20" t="s">
        <v>23462</v>
      </c>
      <c r="F228" s="20" t="s">
        <v>110</v>
      </c>
      <c r="G228" s="20" t="s">
        <v>14696</v>
      </c>
      <c r="H228" s="20" t="s">
        <v>14761</v>
      </c>
      <c r="I228" s="20">
        <v>989</v>
      </c>
      <c r="J228" s="20" t="b">
        <v>0</v>
      </c>
      <c r="K228" s="20">
        <v>0.50800000000000001</v>
      </c>
      <c r="L228" s="20">
        <v>0.19</v>
      </c>
      <c r="M228" s="20">
        <v>0.318</v>
      </c>
      <c r="N228" s="20">
        <v>1.001526843276E-3</v>
      </c>
    </row>
    <row r="229" spans="1:14" x14ac:dyDescent="0.2">
      <c r="A229" s="20" t="s">
        <v>23460</v>
      </c>
      <c r="B229" s="20" t="s">
        <v>926</v>
      </c>
      <c r="C229" s="20">
        <v>975</v>
      </c>
      <c r="D229" s="20" t="s">
        <v>14704</v>
      </c>
      <c r="E229" s="20" t="s">
        <v>23462</v>
      </c>
      <c r="F229" s="20" t="s">
        <v>110</v>
      </c>
      <c r="G229" s="20" t="s">
        <v>14696</v>
      </c>
      <c r="H229" s="20" t="s">
        <v>14761</v>
      </c>
      <c r="I229" s="20">
        <v>989</v>
      </c>
      <c r="J229" s="20" t="b">
        <v>0</v>
      </c>
      <c r="K229" s="20">
        <v>0.47299999999999998</v>
      </c>
      <c r="L229" s="20">
        <v>0.22</v>
      </c>
      <c r="M229" s="20">
        <v>0.253</v>
      </c>
      <c r="N229" s="20">
        <v>1.0726544671384999E-3</v>
      </c>
    </row>
    <row r="230" spans="1:14" x14ac:dyDescent="0.2">
      <c r="A230" s="20" t="s">
        <v>23460</v>
      </c>
      <c r="B230" s="20" t="s">
        <v>926</v>
      </c>
      <c r="C230" s="20">
        <v>977</v>
      </c>
      <c r="D230" s="20" t="s">
        <v>14704</v>
      </c>
      <c r="E230" s="20" t="s">
        <v>23462</v>
      </c>
      <c r="F230" s="20" t="s">
        <v>110</v>
      </c>
      <c r="G230" s="20" t="s">
        <v>14696</v>
      </c>
      <c r="H230" s="20" t="s">
        <v>14761</v>
      </c>
      <c r="I230" s="20">
        <v>557</v>
      </c>
      <c r="J230" s="20" t="b">
        <v>0</v>
      </c>
      <c r="K230" s="20">
        <v>0.68200000000000005</v>
      </c>
      <c r="L230" s="20">
        <v>0.47</v>
      </c>
      <c r="M230" s="20">
        <v>0.21199999999999999</v>
      </c>
      <c r="N230" s="20">
        <v>1.4433721220825E-3</v>
      </c>
    </row>
    <row r="231" spans="1:14" x14ac:dyDescent="0.2">
      <c r="A231" s="20" t="s">
        <v>23460</v>
      </c>
      <c r="B231" s="20" t="s">
        <v>960</v>
      </c>
      <c r="C231" s="20">
        <v>978</v>
      </c>
      <c r="D231" s="20" t="s">
        <v>14704</v>
      </c>
      <c r="E231" s="20" t="s">
        <v>23465</v>
      </c>
      <c r="F231" s="20" t="s">
        <v>23461</v>
      </c>
      <c r="G231" s="20" t="s">
        <v>14866</v>
      </c>
      <c r="H231" s="20" t="s">
        <v>14761</v>
      </c>
      <c r="I231" s="20">
        <v>2886</v>
      </c>
      <c r="J231" s="20" t="b">
        <v>0</v>
      </c>
      <c r="K231" s="20">
        <v>0.68869999999999998</v>
      </c>
      <c r="L231" s="20">
        <v>-1.4512</v>
      </c>
      <c r="M231" s="20">
        <v>2.1398999999999999</v>
      </c>
      <c r="N231" s="20">
        <v>9.3885415250173304E-5</v>
      </c>
    </row>
    <row r="232" spans="1:14" x14ac:dyDescent="0.2">
      <c r="A232" s="20" t="s">
        <v>23460</v>
      </c>
      <c r="B232" s="20" t="s">
        <v>960</v>
      </c>
      <c r="C232" s="20">
        <v>981</v>
      </c>
      <c r="D232" s="20" t="s">
        <v>14704</v>
      </c>
      <c r="E232" s="20" t="s">
        <v>23462</v>
      </c>
      <c r="F232" s="20" t="s">
        <v>23461</v>
      </c>
      <c r="G232" s="20" t="s">
        <v>14866</v>
      </c>
      <c r="H232" s="20" t="s">
        <v>14761</v>
      </c>
      <c r="I232" s="20">
        <v>2886</v>
      </c>
      <c r="J232" s="20" t="b">
        <v>0</v>
      </c>
      <c r="K232" s="20">
        <v>0.77669999999999995</v>
      </c>
      <c r="L232" s="20">
        <v>-0.29399999999999998</v>
      </c>
      <c r="M232" s="20">
        <v>1.0707</v>
      </c>
      <c r="N232" s="20">
        <v>5.5060994681912701E-5</v>
      </c>
    </row>
    <row r="233" spans="1:14" x14ac:dyDescent="0.2">
      <c r="A233" s="20" t="s">
        <v>23460</v>
      </c>
      <c r="B233" s="20" t="s">
        <v>960</v>
      </c>
      <c r="C233" s="20">
        <v>984</v>
      </c>
      <c r="D233" s="20" t="s">
        <v>14704</v>
      </c>
      <c r="E233" s="20" t="s">
        <v>14698</v>
      </c>
      <c r="F233" s="20" t="s">
        <v>23461</v>
      </c>
      <c r="G233" s="20" t="s">
        <v>14866</v>
      </c>
      <c r="H233" s="20" t="s">
        <v>14761</v>
      </c>
      <c r="I233" s="20">
        <v>2886</v>
      </c>
      <c r="J233" s="20" t="b">
        <v>0</v>
      </c>
      <c r="K233" s="20">
        <v>0.79890000000000005</v>
      </c>
      <c r="L233" s="20">
        <v>-0.2959</v>
      </c>
      <c r="M233" s="20">
        <v>1.0948</v>
      </c>
      <c r="N233" s="20">
        <v>4.6162832528066501E-5</v>
      </c>
    </row>
    <row r="234" spans="1:14" x14ac:dyDescent="0.2">
      <c r="A234" s="20" t="s">
        <v>23460</v>
      </c>
      <c r="B234" s="20" t="s">
        <v>960</v>
      </c>
      <c r="C234" s="20">
        <v>987</v>
      </c>
      <c r="D234" s="20" t="s">
        <v>14704</v>
      </c>
      <c r="E234" s="20" t="s">
        <v>23466</v>
      </c>
      <c r="F234" s="20" t="s">
        <v>23461</v>
      </c>
      <c r="G234" s="20" t="s">
        <v>14866</v>
      </c>
      <c r="H234" s="20" t="s">
        <v>14761</v>
      </c>
      <c r="I234" s="20">
        <v>2886</v>
      </c>
      <c r="J234" s="20" t="b">
        <v>0</v>
      </c>
      <c r="K234" s="20">
        <v>0.79949999999999999</v>
      </c>
      <c r="L234" s="20">
        <v>-0.311</v>
      </c>
      <c r="M234" s="20">
        <v>1.1105</v>
      </c>
      <c r="N234" s="20">
        <v>4.5929453742203702E-5</v>
      </c>
    </row>
    <row r="235" spans="1:14" x14ac:dyDescent="0.2">
      <c r="A235" s="20" t="s">
        <v>23460</v>
      </c>
      <c r="B235" s="20" t="s">
        <v>960</v>
      </c>
      <c r="C235" s="20">
        <v>990</v>
      </c>
      <c r="D235" s="20" t="s">
        <v>14704</v>
      </c>
      <c r="E235" s="20" t="s">
        <v>23466</v>
      </c>
      <c r="F235" s="20" t="s">
        <v>23461</v>
      </c>
      <c r="G235" s="20" t="s">
        <v>14866</v>
      </c>
      <c r="H235" s="20" t="s">
        <v>14761</v>
      </c>
      <c r="I235" s="20">
        <v>2886</v>
      </c>
      <c r="J235" s="20" t="b">
        <v>0</v>
      </c>
      <c r="K235" s="20">
        <v>0.79679999999999995</v>
      </c>
      <c r="L235" s="20">
        <v>-0.3372</v>
      </c>
      <c r="M235" s="20">
        <v>1.1339999999999999</v>
      </c>
      <c r="N235" s="20">
        <v>4.6982764008316002E-5</v>
      </c>
    </row>
    <row r="236" spans="1:14" x14ac:dyDescent="0.2">
      <c r="A236" s="20" t="s">
        <v>23460</v>
      </c>
      <c r="B236" s="20" t="s">
        <v>960</v>
      </c>
      <c r="C236" s="20">
        <v>993</v>
      </c>
      <c r="D236" s="20" t="s">
        <v>14704</v>
      </c>
      <c r="E236" s="20" t="s">
        <v>23466</v>
      </c>
      <c r="F236" s="20" t="s">
        <v>23461</v>
      </c>
      <c r="G236" s="20" t="s">
        <v>14866</v>
      </c>
      <c r="H236" s="20" t="s">
        <v>14761</v>
      </c>
      <c r="I236" s="20">
        <v>2886</v>
      </c>
      <c r="J236" s="20" t="b">
        <v>0</v>
      </c>
      <c r="K236" s="20">
        <v>0.77459999999999996</v>
      </c>
      <c r="L236" s="20">
        <v>-0.2661</v>
      </c>
      <c r="M236" s="20">
        <v>1.0407</v>
      </c>
      <c r="N236" s="20">
        <v>5.59274815467776E-5</v>
      </c>
    </row>
    <row r="237" spans="1:14" x14ac:dyDescent="0.2">
      <c r="A237" s="20" t="s">
        <v>23460</v>
      </c>
      <c r="B237" s="20" t="s">
        <v>1057</v>
      </c>
      <c r="C237" s="20">
        <v>1008</v>
      </c>
      <c r="D237" s="20" t="s">
        <v>14704</v>
      </c>
      <c r="E237" s="20" t="s">
        <v>23462</v>
      </c>
      <c r="F237" s="20" t="s">
        <v>110</v>
      </c>
      <c r="G237" s="20" t="s">
        <v>14696</v>
      </c>
      <c r="H237" s="20" t="s">
        <v>14699</v>
      </c>
      <c r="I237" s="20">
        <v>1664</v>
      </c>
      <c r="J237" s="20" t="b">
        <v>1</v>
      </c>
      <c r="K237" s="20">
        <v>0.87</v>
      </c>
      <c r="L237" s="20">
        <v>0.7</v>
      </c>
      <c r="M237" s="20">
        <v>0.17</v>
      </c>
      <c r="N237" s="20">
        <v>1.867860576923E-4</v>
      </c>
    </row>
    <row r="238" spans="1:14" x14ac:dyDescent="0.2">
      <c r="A238" s="20" t="s">
        <v>23460</v>
      </c>
      <c r="B238" s="20" t="s">
        <v>1087</v>
      </c>
      <c r="C238" s="20">
        <v>1009</v>
      </c>
      <c r="D238" s="20" t="s">
        <v>14704</v>
      </c>
      <c r="E238" s="20" t="s">
        <v>23465</v>
      </c>
      <c r="F238" s="20" t="s">
        <v>23461</v>
      </c>
      <c r="G238" s="20" t="s">
        <v>14732</v>
      </c>
      <c r="H238" s="20" t="s">
        <v>14772</v>
      </c>
      <c r="I238" s="20">
        <v>502</v>
      </c>
      <c r="J238" s="20" t="b">
        <v>0</v>
      </c>
      <c r="K238" s="20">
        <v>0.45</v>
      </c>
      <c r="L238" s="20">
        <v>0.39600000000000002</v>
      </c>
      <c r="M238" s="20">
        <v>5.3999999999999999E-2</v>
      </c>
      <c r="N238" s="20">
        <v>2.2357939123505998E-3</v>
      </c>
    </row>
    <row r="239" spans="1:14" x14ac:dyDescent="0.2">
      <c r="A239" s="20" t="s">
        <v>23460</v>
      </c>
      <c r="B239" s="20" t="s">
        <v>1087</v>
      </c>
      <c r="C239" s="20">
        <v>1011</v>
      </c>
      <c r="D239" s="20" t="s">
        <v>14704</v>
      </c>
      <c r="E239" s="20" t="s">
        <v>14698</v>
      </c>
      <c r="F239" s="20" t="s">
        <v>23461</v>
      </c>
      <c r="G239" s="20" t="s">
        <v>14732</v>
      </c>
      <c r="H239" s="20" t="s">
        <v>14772</v>
      </c>
      <c r="I239" s="20">
        <v>502</v>
      </c>
      <c r="J239" s="20" t="b">
        <v>0</v>
      </c>
      <c r="K239" s="20">
        <v>0.42</v>
      </c>
      <c r="L239" s="20">
        <v>0.36</v>
      </c>
      <c r="M239" s="20">
        <v>0.06</v>
      </c>
      <c r="N239" s="20">
        <v>2.3007490039840001E-3</v>
      </c>
    </row>
    <row r="240" spans="1:14" x14ac:dyDescent="0.2">
      <c r="A240" s="20" t="s">
        <v>23460</v>
      </c>
      <c r="B240" s="20" t="s">
        <v>1087</v>
      </c>
      <c r="C240" s="20">
        <v>1013</v>
      </c>
      <c r="D240" s="20" t="s">
        <v>14704</v>
      </c>
      <c r="E240" s="20" t="s">
        <v>23465</v>
      </c>
      <c r="F240" s="20" t="s">
        <v>23461</v>
      </c>
      <c r="G240" s="20" t="s">
        <v>14732</v>
      </c>
      <c r="H240" s="20" t="s">
        <v>14772</v>
      </c>
      <c r="I240" s="20">
        <v>1664</v>
      </c>
      <c r="J240" s="20" t="b">
        <v>1</v>
      </c>
      <c r="K240" s="20">
        <v>0.42</v>
      </c>
      <c r="L240" s="20">
        <v>6.2E-2</v>
      </c>
      <c r="M240" s="20">
        <v>0.35799999999999998</v>
      </c>
      <c r="N240" s="20">
        <v>4.7076521153840002E-4</v>
      </c>
    </row>
    <row r="241" spans="1:14" x14ac:dyDescent="0.2">
      <c r="A241" s="20" t="s">
        <v>23460</v>
      </c>
      <c r="B241" s="20" t="s">
        <v>1087</v>
      </c>
      <c r="C241" s="20">
        <v>1015</v>
      </c>
      <c r="D241" s="20" t="s">
        <v>14704</v>
      </c>
      <c r="E241" s="20" t="s">
        <v>14698</v>
      </c>
      <c r="F241" s="20" t="s">
        <v>23461</v>
      </c>
      <c r="G241" s="20" t="s">
        <v>14732</v>
      </c>
      <c r="H241" s="20" t="s">
        <v>14772</v>
      </c>
      <c r="I241" s="20">
        <v>1664</v>
      </c>
      <c r="J241" s="20" t="b">
        <v>1</v>
      </c>
      <c r="K241" s="20">
        <v>0.38</v>
      </c>
      <c r="L241" s="20">
        <v>8.8999999999999996E-2</v>
      </c>
      <c r="M241" s="20">
        <v>0.29099999999999998</v>
      </c>
      <c r="N241" s="20">
        <v>5.2868982932689995E-4</v>
      </c>
    </row>
    <row r="242" spans="1:14" x14ac:dyDescent="0.2">
      <c r="A242" s="20" t="s">
        <v>23460</v>
      </c>
      <c r="B242" s="20" t="s">
        <v>1126</v>
      </c>
      <c r="C242" s="20">
        <v>1025</v>
      </c>
      <c r="D242" s="20" t="s">
        <v>14704</v>
      </c>
      <c r="E242" s="20" t="s">
        <v>14698</v>
      </c>
      <c r="F242" s="20" t="s">
        <v>23461</v>
      </c>
      <c r="G242" s="20" t="s">
        <v>14732</v>
      </c>
      <c r="H242" s="20" t="s">
        <v>14772</v>
      </c>
      <c r="I242" s="20">
        <v>3782</v>
      </c>
      <c r="J242" s="20" t="b">
        <v>0</v>
      </c>
      <c r="K242" s="20">
        <v>0.67</v>
      </c>
      <c r="L242" s="20">
        <v>0.64</v>
      </c>
      <c r="M242" s="20">
        <v>0.03</v>
      </c>
      <c r="N242" s="20">
        <v>1.6489370703330001E-4</v>
      </c>
    </row>
    <row r="243" spans="1:14" x14ac:dyDescent="0.2">
      <c r="A243" s="20" t="s">
        <v>23460</v>
      </c>
      <c r="B243" s="20" t="s">
        <v>1173</v>
      </c>
      <c r="C243" s="20">
        <v>1028</v>
      </c>
      <c r="D243" s="20" t="s">
        <v>14704</v>
      </c>
      <c r="E243" s="20" t="s">
        <v>23466</v>
      </c>
      <c r="F243" s="20" t="s">
        <v>110</v>
      </c>
      <c r="G243" s="20" t="s">
        <v>14696</v>
      </c>
      <c r="H243" s="20" t="s">
        <v>14761</v>
      </c>
      <c r="I243" s="20">
        <v>1664</v>
      </c>
      <c r="J243" s="20" t="b">
        <v>1</v>
      </c>
      <c r="K243" s="20">
        <v>0.88</v>
      </c>
      <c r="L243" s="20">
        <v>0.77</v>
      </c>
      <c r="M243" s="20">
        <v>0.11</v>
      </c>
      <c r="N243" s="20">
        <v>1.283774038461E-4</v>
      </c>
    </row>
    <row r="244" spans="1:14" x14ac:dyDescent="0.2">
      <c r="A244" s="20" t="s">
        <v>23460</v>
      </c>
      <c r="B244" s="20" t="s">
        <v>1173</v>
      </c>
      <c r="C244" s="20">
        <v>1030</v>
      </c>
      <c r="D244" s="20" t="s">
        <v>14704</v>
      </c>
      <c r="E244" s="20" t="s">
        <v>23466</v>
      </c>
      <c r="F244" s="20" t="s">
        <v>110</v>
      </c>
      <c r="G244" s="20" t="s">
        <v>14696</v>
      </c>
      <c r="H244" s="20" t="s">
        <v>14761</v>
      </c>
      <c r="I244" s="20">
        <v>1664</v>
      </c>
      <c r="J244" s="20" t="b">
        <v>1</v>
      </c>
      <c r="K244" s="20">
        <v>0.73</v>
      </c>
      <c r="L244" s="20">
        <v>0.48</v>
      </c>
      <c r="M244" s="20">
        <v>0.25</v>
      </c>
      <c r="N244" s="20">
        <v>4.3992548076919998E-4</v>
      </c>
    </row>
    <row r="245" spans="1:14" x14ac:dyDescent="0.2">
      <c r="A245" s="20" t="s">
        <v>23460</v>
      </c>
      <c r="B245" s="20" t="s">
        <v>1173</v>
      </c>
      <c r="C245" s="20">
        <v>1032</v>
      </c>
      <c r="D245" s="20" t="s">
        <v>14704</v>
      </c>
      <c r="E245" s="20" t="s">
        <v>23466</v>
      </c>
      <c r="F245" s="20" t="s">
        <v>110</v>
      </c>
      <c r="G245" s="20" t="s">
        <v>14696</v>
      </c>
      <c r="H245" s="20" t="s">
        <v>14761</v>
      </c>
      <c r="I245" s="20">
        <v>1664</v>
      </c>
      <c r="J245" s="20" t="b">
        <v>1</v>
      </c>
      <c r="K245" s="20">
        <v>0.77</v>
      </c>
      <c r="L245" s="20">
        <v>0.53</v>
      </c>
      <c r="M245" s="20">
        <v>0.24</v>
      </c>
      <c r="N245" s="20">
        <v>3.7935096153839999E-4</v>
      </c>
    </row>
    <row r="246" spans="1:14" x14ac:dyDescent="0.2">
      <c r="A246" s="20" t="s">
        <v>23460</v>
      </c>
      <c r="B246" s="20" t="s">
        <v>1173</v>
      </c>
      <c r="C246" s="20">
        <v>1034</v>
      </c>
      <c r="D246" s="20" t="s">
        <v>14704</v>
      </c>
      <c r="E246" s="20" t="s">
        <v>23466</v>
      </c>
      <c r="F246" s="20" t="s">
        <v>110</v>
      </c>
      <c r="G246" s="20" t="s">
        <v>14696</v>
      </c>
      <c r="H246" s="20" t="s">
        <v>14761</v>
      </c>
      <c r="I246" s="20">
        <v>1664</v>
      </c>
      <c r="J246" s="20" t="b">
        <v>1</v>
      </c>
      <c r="K246" s="20">
        <v>0.63</v>
      </c>
      <c r="L246" s="20">
        <v>0.35</v>
      </c>
      <c r="M246" s="20">
        <v>0.28000000000000003</v>
      </c>
      <c r="N246" s="20">
        <v>5.6279326923070003E-4</v>
      </c>
    </row>
    <row r="247" spans="1:14" x14ac:dyDescent="0.2">
      <c r="A247" s="20" t="s">
        <v>23460</v>
      </c>
      <c r="B247" s="20" t="s">
        <v>1173</v>
      </c>
      <c r="C247" s="20">
        <v>1036</v>
      </c>
      <c r="D247" s="20" t="s">
        <v>14704</v>
      </c>
      <c r="E247" s="20" t="s">
        <v>23466</v>
      </c>
      <c r="F247" s="20" t="s">
        <v>110</v>
      </c>
      <c r="G247" s="20" t="s">
        <v>14696</v>
      </c>
      <c r="H247" s="20" t="s">
        <v>14761</v>
      </c>
      <c r="I247" s="20">
        <v>1664</v>
      </c>
      <c r="J247" s="20" t="b">
        <v>1</v>
      </c>
      <c r="K247" s="20">
        <v>0.65</v>
      </c>
      <c r="L247" s="20">
        <v>0.36</v>
      </c>
      <c r="M247" s="20">
        <v>0.28999999999999998</v>
      </c>
      <c r="N247" s="20">
        <v>5.4586778846149998E-4</v>
      </c>
    </row>
    <row r="248" spans="1:14" x14ac:dyDescent="0.2">
      <c r="A248" s="20" t="s">
        <v>23460</v>
      </c>
      <c r="B248" s="20" t="s">
        <v>1173</v>
      </c>
      <c r="C248" s="20">
        <v>1038</v>
      </c>
      <c r="D248" s="20" t="s">
        <v>14704</v>
      </c>
      <c r="E248" s="20" t="s">
        <v>23466</v>
      </c>
      <c r="F248" s="20" t="s">
        <v>110</v>
      </c>
      <c r="G248" s="20" t="s">
        <v>14696</v>
      </c>
      <c r="H248" s="20" t="s">
        <v>14761</v>
      </c>
      <c r="I248" s="20">
        <v>1664</v>
      </c>
      <c r="J248" s="20" t="b">
        <v>1</v>
      </c>
      <c r="K248" s="20">
        <v>0.67</v>
      </c>
      <c r="L248" s="20">
        <v>0.45</v>
      </c>
      <c r="M248" s="20">
        <v>0.22</v>
      </c>
      <c r="N248" s="20">
        <v>5.0261538461529999E-4</v>
      </c>
    </row>
    <row r="249" spans="1:14" x14ac:dyDescent="0.2">
      <c r="A249" s="20" t="s">
        <v>23460</v>
      </c>
      <c r="B249" s="20" t="s">
        <v>1173</v>
      </c>
      <c r="C249" s="20">
        <v>1040</v>
      </c>
      <c r="D249" s="20" t="s">
        <v>14704</v>
      </c>
      <c r="E249" s="20" t="s">
        <v>23466</v>
      </c>
      <c r="F249" s="20" t="s">
        <v>110</v>
      </c>
      <c r="G249" s="20" t="s">
        <v>14696</v>
      </c>
      <c r="H249" s="20" t="s">
        <v>14761</v>
      </c>
      <c r="I249" s="20">
        <v>1664</v>
      </c>
      <c r="J249" s="20" t="b">
        <v>1</v>
      </c>
      <c r="K249" s="20">
        <v>0.68</v>
      </c>
      <c r="L249" s="20">
        <v>0.43</v>
      </c>
      <c r="M249" s="20">
        <v>0.25</v>
      </c>
      <c r="N249" s="20">
        <v>5.0321874999999998E-4</v>
      </c>
    </row>
    <row r="250" spans="1:14" x14ac:dyDescent="0.2">
      <c r="A250" s="20" t="s">
        <v>23460</v>
      </c>
      <c r="B250" s="20" t="s">
        <v>1173</v>
      </c>
      <c r="C250" s="20">
        <v>1042</v>
      </c>
      <c r="D250" s="20" t="s">
        <v>14704</v>
      </c>
      <c r="E250" s="20" t="s">
        <v>23466</v>
      </c>
      <c r="F250" s="20" t="s">
        <v>110</v>
      </c>
      <c r="G250" s="20" t="s">
        <v>14696</v>
      </c>
      <c r="H250" s="20" t="s">
        <v>14761</v>
      </c>
      <c r="I250" s="20">
        <v>1664</v>
      </c>
      <c r="J250" s="20" t="b">
        <v>1</v>
      </c>
      <c r="K250" s="20">
        <v>0.61</v>
      </c>
      <c r="L250" s="20">
        <v>0.3</v>
      </c>
      <c r="M250" s="20">
        <v>0.31</v>
      </c>
      <c r="N250" s="20">
        <v>5.7639663461530005E-4</v>
      </c>
    </row>
    <row r="251" spans="1:14" x14ac:dyDescent="0.2">
      <c r="A251" s="20" t="s">
        <v>23460</v>
      </c>
      <c r="B251" s="20" t="s">
        <v>1182</v>
      </c>
      <c r="C251" s="20">
        <v>1044</v>
      </c>
      <c r="D251" s="20" t="s">
        <v>14704</v>
      </c>
      <c r="E251" s="20" t="s">
        <v>14698</v>
      </c>
      <c r="F251" s="20" t="s">
        <v>110</v>
      </c>
      <c r="G251" s="20" t="s">
        <v>14696</v>
      </c>
      <c r="H251" s="20" t="s">
        <v>14772</v>
      </c>
      <c r="I251" s="20">
        <v>34321</v>
      </c>
      <c r="J251" s="20" t="b">
        <v>0</v>
      </c>
      <c r="K251" s="20">
        <v>0.85</v>
      </c>
      <c r="L251" s="20">
        <v>0.67</v>
      </c>
      <c r="M251" s="20">
        <v>0.18</v>
      </c>
      <c r="N251" s="20">
        <v>1.0732554412750201E-5</v>
      </c>
    </row>
    <row r="252" spans="1:14" x14ac:dyDescent="0.2">
      <c r="A252" s="20" t="s">
        <v>23460</v>
      </c>
      <c r="B252" s="20" t="s">
        <v>1231</v>
      </c>
      <c r="C252" s="20">
        <v>1047</v>
      </c>
      <c r="D252" s="20" t="s">
        <v>14704</v>
      </c>
      <c r="E252" s="20" t="s">
        <v>14698</v>
      </c>
      <c r="F252" s="20" t="s">
        <v>14852</v>
      </c>
      <c r="G252" s="20" t="s">
        <v>14696</v>
      </c>
      <c r="H252" s="20" t="s">
        <v>14772</v>
      </c>
      <c r="I252" s="20">
        <v>1664</v>
      </c>
      <c r="J252" s="20" t="b">
        <v>1</v>
      </c>
      <c r="K252" s="20">
        <v>0.85</v>
      </c>
      <c r="L252" s="20">
        <v>0.74</v>
      </c>
      <c r="M252" s="20">
        <v>0.11</v>
      </c>
      <c r="N252" s="20">
        <v>1.6622355769230001E-4</v>
      </c>
    </row>
    <row r="253" spans="1:14" x14ac:dyDescent="0.2">
      <c r="A253" s="20" t="s">
        <v>23460</v>
      </c>
      <c r="B253" s="20" t="s">
        <v>1297</v>
      </c>
      <c r="C253" s="20">
        <v>1052</v>
      </c>
      <c r="D253" s="20" t="s">
        <v>14704</v>
      </c>
      <c r="E253" s="20" t="s">
        <v>14698</v>
      </c>
      <c r="F253" s="20" t="s">
        <v>110</v>
      </c>
      <c r="G253" s="20" t="s">
        <v>14696</v>
      </c>
      <c r="H253" s="20" t="s">
        <v>14772</v>
      </c>
      <c r="I253" s="20">
        <v>1664</v>
      </c>
      <c r="J253" s="20" t="b">
        <v>1</v>
      </c>
      <c r="K253" s="20">
        <v>0.85</v>
      </c>
      <c r="L253" s="20">
        <v>0.75</v>
      </c>
      <c r="M253" s="20">
        <v>0.1</v>
      </c>
      <c r="N253" s="20">
        <v>1.586538461538E-4</v>
      </c>
    </row>
    <row r="254" spans="1:14" x14ac:dyDescent="0.2">
      <c r="A254" s="20" t="s">
        <v>23460</v>
      </c>
      <c r="B254" s="20" t="s">
        <v>1297</v>
      </c>
      <c r="C254" s="20">
        <v>1054</v>
      </c>
      <c r="D254" s="20" t="s">
        <v>14704</v>
      </c>
      <c r="E254" s="20" t="s">
        <v>23462</v>
      </c>
      <c r="F254" s="20" t="s">
        <v>110</v>
      </c>
      <c r="G254" s="20" t="s">
        <v>14696</v>
      </c>
      <c r="H254" s="20" t="s">
        <v>14772</v>
      </c>
      <c r="I254" s="20">
        <v>1664</v>
      </c>
      <c r="J254" s="20" t="b">
        <v>1</v>
      </c>
      <c r="K254" s="20">
        <v>0.87</v>
      </c>
      <c r="L254" s="20">
        <v>0.72</v>
      </c>
      <c r="M254" s="20">
        <v>0.15</v>
      </c>
      <c r="N254" s="20">
        <v>1.710360576923E-4</v>
      </c>
    </row>
    <row r="255" spans="1:14" x14ac:dyDescent="0.2">
      <c r="A255" s="20" t="s">
        <v>23460</v>
      </c>
      <c r="B255" s="20" t="s">
        <v>1297</v>
      </c>
      <c r="C255" s="20">
        <v>1056</v>
      </c>
      <c r="D255" s="20" t="s">
        <v>14704</v>
      </c>
      <c r="E255" s="20" t="s">
        <v>23462</v>
      </c>
      <c r="F255" s="20" t="s">
        <v>110</v>
      </c>
      <c r="G255" s="20" t="s">
        <v>14696</v>
      </c>
      <c r="H255" s="20" t="s">
        <v>14772</v>
      </c>
      <c r="I255" s="20">
        <v>1664</v>
      </c>
      <c r="J255" s="20" t="b">
        <v>1</v>
      </c>
      <c r="K255" s="20">
        <v>0.87</v>
      </c>
      <c r="L255" s="20">
        <v>0.72</v>
      </c>
      <c r="M255" s="20">
        <v>0.15</v>
      </c>
      <c r="N255" s="20">
        <v>1.710360576923E-4</v>
      </c>
    </row>
    <row r="256" spans="1:14" x14ac:dyDescent="0.2">
      <c r="A256" s="20" t="s">
        <v>23460</v>
      </c>
      <c r="B256" s="20" t="s">
        <v>1332</v>
      </c>
      <c r="C256" s="20">
        <v>1061</v>
      </c>
      <c r="D256" s="20" t="s">
        <v>14704</v>
      </c>
      <c r="E256" s="20" t="s">
        <v>23462</v>
      </c>
      <c r="F256" s="20" t="s">
        <v>14852</v>
      </c>
      <c r="G256" s="20" t="s">
        <v>14696</v>
      </c>
      <c r="H256" s="20" t="s">
        <v>14699</v>
      </c>
      <c r="I256" s="20">
        <v>1664</v>
      </c>
      <c r="J256" s="20" t="b">
        <v>1</v>
      </c>
      <c r="K256" s="20">
        <v>0.68</v>
      </c>
      <c r="L256" s="20">
        <v>0.47</v>
      </c>
      <c r="M256" s="20">
        <v>0.21</v>
      </c>
      <c r="N256" s="20">
        <v>4.8474759615379999E-4</v>
      </c>
    </row>
    <row r="257" spans="1:14" x14ac:dyDescent="0.2">
      <c r="A257" s="20" t="s">
        <v>23460</v>
      </c>
      <c r="B257" s="20" t="s">
        <v>1332</v>
      </c>
      <c r="C257" s="20">
        <v>1062</v>
      </c>
      <c r="D257" s="20" t="s">
        <v>14704</v>
      </c>
      <c r="E257" s="20" t="s">
        <v>23462</v>
      </c>
      <c r="F257" s="20" t="s">
        <v>14852</v>
      </c>
      <c r="G257" s="20" t="s">
        <v>14696</v>
      </c>
      <c r="H257" s="20" t="s">
        <v>14699</v>
      </c>
      <c r="I257" s="20">
        <v>1664</v>
      </c>
      <c r="J257" s="20" t="b">
        <v>1</v>
      </c>
      <c r="K257" s="20">
        <v>0.62</v>
      </c>
      <c r="L257" s="20">
        <v>0.41</v>
      </c>
      <c r="M257" s="20">
        <v>0.21</v>
      </c>
      <c r="N257" s="20">
        <v>5.5829086538460005E-4</v>
      </c>
    </row>
    <row r="258" spans="1:14" x14ac:dyDescent="0.2">
      <c r="A258" s="20" t="s">
        <v>23460</v>
      </c>
      <c r="B258" s="20" t="s">
        <v>1332</v>
      </c>
      <c r="C258" s="20">
        <v>1063</v>
      </c>
      <c r="D258" s="20" t="s">
        <v>14704</v>
      </c>
      <c r="E258" s="20" t="s">
        <v>14698</v>
      </c>
      <c r="F258" s="20" t="s">
        <v>14852</v>
      </c>
      <c r="G258" s="20" t="s">
        <v>14696</v>
      </c>
      <c r="H258" s="20" t="s">
        <v>14699</v>
      </c>
      <c r="I258" s="20">
        <v>1664</v>
      </c>
      <c r="J258" s="20" t="b">
        <v>1</v>
      </c>
      <c r="K258" s="20">
        <v>0.64</v>
      </c>
      <c r="L258" s="20">
        <v>0.37</v>
      </c>
      <c r="M258" s="20">
        <v>0.27</v>
      </c>
      <c r="N258" s="20">
        <v>5.5239663461530001E-4</v>
      </c>
    </row>
    <row r="259" spans="1:14" x14ac:dyDescent="0.2">
      <c r="A259" s="20" t="s">
        <v>23460</v>
      </c>
      <c r="B259" s="20" t="s">
        <v>1332</v>
      </c>
      <c r="C259" s="20">
        <v>1064</v>
      </c>
      <c r="D259" s="20" t="s">
        <v>14704</v>
      </c>
      <c r="E259" s="20" t="s">
        <v>23466</v>
      </c>
      <c r="F259" s="20" t="s">
        <v>14852</v>
      </c>
      <c r="G259" s="20" t="s">
        <v>14696</v>
      </c>
      <c r="H259" s="20" t="s">
        <v>14699</v>
      </c>
      <c r="I259" s="20">
        <v>1664</v>
      </c>
      <c r="J259" s="20" t="b">
        <v>1</v>
      </c>
      <c r="K259" s="20">
        <v>0.72</v>
      </c>
      <c r="L259" s="20">
        <v>0.59</v>
      </c>
      <c r="M259" s="20">
        <v>0.13</v>
      </c>
      <c r="N259" s="20">
        <v>3.741033653846E-4</v>
      </c>
    </row>
    <row r="260" spans="1:14" x14ac:dyDescent="0.2">
      <c r="A260" s="20" t="s">
        <v>23460</v>
      </c>
      <c r="B260" s="20" t="s">
        <v>1341</v>
      </c>
      <c r="C260" s="20">
        <v>1065</v>
      </c>
      <c r="D260" s="20" t="s">
        <v>14704</v>
      </c>
      <c r="E260" s="20" t="s">
        <v>14698</v>
      </c>
      <c r="F260" s="20" t="s">
        <v>14804</v>
      </c>
      <c r="G260" s="20" t="s">
        <v>14696</v>
      </c>
      <c r="H260" s="20" t="s">
        <v>14761</v>
      </c>
      <c r="I260" s="20">
        <v>4961</v>
      </c>
      <c r="J260" s="20" t="b">
        <v>0</v>
      </c>
      <c r="K260" s="20">
        <v>0.66</v>
      </c>
      <c r="L260" s="20">
        <v>0.45</v>
      </c>
      <c r="M260" s="20">
        <v>0.21</v>
      </c>
      <c r="N260" s="20">
        <v>1.712727272727E-4</v>
      </c>
    </row>
    <row r="261" spans="1:14" x14ac:dyDescent="0.2">
      <c r="A261" s="20" t="s">
        <v>23460</v>
      </c>
      <c r="B261" s="20" t="s">
        <v>1376</v>
      </c>
      <c r="C261" s="20">
        <v>1068</v>
      </c>
      <c r="D261" s="20" t="s">
        <v>14704</v>
      </c>
      <c r="E261" s="20" t="s">
        <v>14698</v>
      </c>
      <c r="F261" s="20" t="s">
        <v>14852</v>
      </c>
      <c r="G261" s="20" t="s">
        <v>14732</v>
      </c>
      <c r="H261" s="20" t="s">
        <v>14761</v>
      </c>
      <c r="I261" s="20">
        <v>1664</v>
      </c>
      <c r="J261" s="20" t="b">
        <v>1</v>
      </c>
      <c r="K261" s="20">
        <v>0.49</v>
      </c>
      <c r="L261" s="20">
        <v>0.27</v>
      </c>
      <c r="M261" s="20">
        <v>0.22</v>
      </c>
      <c r="N261" s="20">
        <v>6.5224038461530001E-4</v>
      </c>
    </row>
    <row r="262" spans="1:14" x14ac:dyDescent="0.2">
      <c r="A262" s="20" t="s">
        <v>23460</v>
      </c>
      <c r="B262" s="20" t="s">
        <v>1376</v>
      </c>
      <c r="C262" s="20">
        <v>1070</v>
      </c>
      <c r="D262" s="20" t="s">
        <v>14704</v>
      </c>
      <c r="E262" s="20" t="s">
        <v>14698</v>
      </c>
      <c r="F262" s="20" t="s">
        <v>14852</v>
      </c>
      <c r="G262" s="20" t="s">
        <v>14732</v>
      </c>
      <c r="H262" s="20" t="s">
        <v>14761</v>
      </c>
      <c r="I262" s="20">
        <v>547938</v>
      </c>
      <c r="J262" s="20" t="b">
        <v>0</v>
      </c>
      <c r="K262" s="20">
        <v>0.75</v>
      </c>
      <c r="L262" s="20">
        <v>0.51</v>
      </c>
      <c r="M262" s="20">
        <v>0.24</v>
      </c>
      <c r="N262" s="20">
        <v>1.2360960546631201E-6</v>
      </c>
    </row>
    <row r="263" spans="1:14" x14ac:dyDescent="0.2">
      <c r="A263" s="20" t="s">
        <v>23460</v>
      </c>
      <c r="B263" s="20" t="s">
        <v>1395</v>
      </c>
      <c r="C263" s="20">
        <v>1072</v>
      </c>
      <c r="D263" s="20" t="s">
        <v>14704</v>
      </c>
      <c r="E263" s="20" t="s">
        <v>23462</v>
      </c>
      <c r="F263" s="20" t="s">
        <v>23464</v>
      </c>
      <c r="G263" s="20" t="s">
        <v>14696</v>
      </c>
      <c r="H263" s="20" t="s">
        <v>14772</v>
      </c>
      <c r="I263" s="20">
        <v>1022</v>
      </c>
      <c r="J263" s="20" t="b">
        <v>0</v>
      </c>
      <c r="K263" s="20">
        <v>0.78</v>
      </c>
      <c r="L263" s="20">
        <v>0.49</v>
      </c>
      <c r="M263" s="20">
        <v>0.28999999999999998</v>
      </c>
      <c r="N263" s="20">
        <v>6.4657925635999995E-4</v>
      </c>
    </row>
    <row r="264" spans="1:14" x14ac:dyDescent="0.2">
      <c r="A264" s="20" t="s">
        <v>23460</v>
      </c>
      <c r="B264" s="20" t="s">
        <v>1425</v>
      </c>
      <c r="C264" s="20">
        <v>1074</v>
      </c>
      <c r="D264" s="20" t="s">
        <v>14704</v>
      </c>
      <c r="E264" s="20" t="s">
        <v>14698</v>
      </c>
      <c r="F264" s="20" t="s">
        <v>14852</v>
      </c>
      <c r="G264" s="20" t="s">
        <v>14696</v>
      </c>
      <c r="H264" s="20" t="s">
        <v>14772</v>
      </c>
      <c r="I264" s="20">
        <v>12868</v>
      </c>
      <c r="J264" s="20" t="b">
        <v>0</v>
      </c>
      <c r="K264" s="20">
        <v>0.64200000000000002</v>
      </c>
      <c r="L264" s="20">
        <v>0.14799999999999999</v>
      </c>
      <c r="M264" s="20">
        <v>0.49399999999999999</v>
      </c>
      <c r="N264" s="20">
        <v>5.89726701896177E-5</v>
      </c>
    </row>
    <row r="265" spans="1:14" x14ac:dyDescent="0.2">
      <c r="A265" s="20" t="s">
        <v>23460</v>
      </c>
      <c r="B265" s="20" t="s">
        <v>1525</v>
      </c>
      <c r="C265" s="20">
        <v>1078</v>
      </c>
      <c r="D265" s="20" t="s">
        <v>14704</v>
      </c>
      <c r="E265" s="20" t="s">
        <v>23462</v>
      </c>
      <c r="F265" s="20" t="s">
        <v>23464</v>
      </c>
      <c r="G265" s="20" t="s">
        <v>14696</v>
      </c>
      <c r="H265" s="20" t="s">
        <v>14761</v>
      </c>
      <c r="I265" s="20">
        <v>432813</v>
      </c>
      <c r="J265" s="20" t="b">
        <v>0</v>
      </c>
      <c r="K265" s="20">
        <v>0.82</v>
      </c>
      <c r="L265" s="20">
        <v>0.62</v>
      </c>
      <c r="M265" s="20">
        <v>0.2</v>
      </c>
      <c r="N265" s="20">
        <v>1.0729437424476601E-6</v>
      </c>
    </row>
    <row r="266" spans="1:14" x14ac:dyDescent="0.2">
      <c r="A266" s="20" t="s">
        <v>23460</v>
      </c>
      <c r="B266" s="20" t="s">
        <v>1623</v>
      </c>
      <c r="C266" s="20">
        <v>1080</v>
      </c>
      <c r="D266" s="20" t="s">
        <v>14704</v>
      </c>
      <c r="E266" s="20" t="s">
        <v>14698</v>
      </c>
      <c r="F266" s="20" t="s">
        <v>14804</v>
      </c>
      <c r="G266" s="20" t="s">
        <v>14696</v>
      </c>
      <c r="H266" s="20" t="s">
        <v>14699</v>
      </c>
      <c r="I266" s="20">
        <v>37447</v>
      </c>
      <c r="J266" s="20" t="b">
        <v>0</v>
      </c>
      <c r="K266" s="20">
        <v>0.49399999999999999</v>
      </c>
      <c r="L266" s="20">
        <v>0.26600000000000001</v>
      </c>
      <c r="M266" s="20">
        <v>0.22800000000000001</v>
      </c>
      <c r="N266" s="20">
        <v>2.8818423905786799E-5</v>
      </c>
    </row>
    <row r="267" spans="1:14" x14ac:dyDescent="0.2">
      <c r="A267" s="20" t="s">
        <v>23460</v>
      </c>
      <c r="B267" s="20" t="s">
        <v>1708</v>
      </c>
      <c r="C267" s="20">
        <v>1086</v>
      </c>
      <c r="D267" s="20" t="s">
        <v>14704</v>
      </c>
      <c r="E267" s="20" t="s">
        <v>14698</v>
      </c>
      <c r="F267" s="20" t="s">
        <v>23464</v>
      </c>
      <c r="G267" s="20" t="s">
        <v>14696</v>
      </c>
      <c r="H267" s="20" t="s">
        <v>14772</v>
      </c>
      <c r="I267" s="20">
        <v>1664</v>
      </c>
      <c r="J267" s="20" t="b">
        <v>1</v>
      </c>
      <c r="K267" s="20">
        <v>0.86</v>
      </c>
      <c r="L267" s="20">
        <v>0.82</v>
      </c>
      <c r="M267" s="20">
        <v>0.04</v>
      </c>
      <c r="N267" s="20">
        <v>1.043846153846E-4</v>
      </c>
    </row>
    <row r="268" spans="1:14" x14ac:dyDescent="0.2">
      <c r="A268" s="20" t="s">
        <v>23460</v>
      </c>
      <c r="B268" s="20" t="s">
        <v>1830</v>
      </c>
      <c r="C268" s="20">
        <v>1091</v>
      </c>
      <c r="D268" s="20" t="s">
        <v>14704</v>
      </c>
      <c r="E268" s="20" t="s">
        <v>23466</v>
      </c>
      <c r="F268" s="20" t="s">
        <v>23464</v>
      </c>
      <c r="G268" s="20" t="s">
        <v>14866</v>
      </c>
      <c r="H268" s="20" t="s">
        <v>14761</v>
      </c>
      <c r="I268" s="20">
        <v>1664</v>
      </c>
      <c r="J268" s="20" t="b">
        <v>1</v>
      </c>
      <c r="K268" s="20">
        <v>0.83699999999999997</v>
      </c>
      <c r="L268" s="20">
        <v>0.70599999999999996</v>
      </c>
      <c r="M268" s="20">
        <v>0.13100000000000001</v>
      </c>
      <c r="N268" s="20">
        <v>2.0014920432689999E-4</v>
      </c>
    </row>
    <row r="269" spans="1:14" x14ac:dyDescent="0.2">
      <c r="A269" s="20" t="s">
        <v>23460</v>
      </c>
      <c r="B269" s="20" t="s">
        <v>1867</v>
      </c>
      <c r="C269" s="20">
        <v>1094</v>
      </c>
      <c r="D269" s="20" t="s">
        <v>14704</v>
      </c>
      <c r="E269" s="20" t="s">
        <v>14698</v>
      </c>
      <c r="F269" s="20" t="s">
        <v>110</v>
      </c>
      <c r="G269" s="20" t="s">
        <v>14696</v>
      </c>
      <c r="H269" s="20" t="s">
        <v>14772</v>
      </c>
      <c r="I269" s="20">
        <v>1664</v>
      </c>
      <c r="J269" s="20" t="b">
        <v>1</v>
      </c>
      <c r="K269" s="20">
        <v>0.77</v>
      </c>
      <c r="L269" s="20">
        <v>0.7</v>
      </c>
      <c r="M269" s="20">
        <v>7.0000000000000104E-2</v>
      </c>
      <c r="N269" s="20">
        <v>2.4935817307690001E-4</v>
      </c>
    </row>
    <row r="270" spans="1:14" x14ac:dyDescent="0.2">
      <c r="A270" s="20" t="s">
        <v>23460</v>
      </c>
      <c r="B270" s="20" t="s">
        <v>1932</v>
      </c>
      <c r="C270" s="20">
        <v>1103</v>
      </c>
      <c r="D270" s="20" t="s">
        <v>14704</v>
      </c>
      <c r="E270" s="20" t="s">
        <v>14698</v>
      </c>
      <c r="F270" s="20" t="s">
        <v>110</v>
      </c>
      <c r="G270" s="20" t="s">
        <v>14696</v>
      </c>
      <c r="H270" s="20" t="s">
        <v>14772</v>
      </c>
      <c r="I270" s="20">
        <v>29284</v>
      </c>
      <c r="J270" s="20" t="b">
        <v>0</v>
      </c>
      <c r="K270" s="20">
        <v>0.83</v>
      </c>
      <c r="L270" s="20">
        <v>0.64</v>
      </c>
      <c r="M270" s="20">
        <v>0.19</v>
      </c>
      <c r="N270" s="20">
        <v>1.4606064745253399E-5</v>
      </c>
    </row>
    <row r="271" spans="1:14" x14ac:dyDescent="0.2">
      <c r="A271" s="20" t="s">
        <v>23460</v>
      </c>
      <c r="B271" s="20" t="s">
        <v>1932</v>
      </c>
      <c r="C271" s="20">
        <v>1104</v>
      </c>
      <c r="D271" s="20" t="s">
        <v>14704</v>
      </c>
      <c r="E271" s="20" t="s">
        <v>14698</v>
      </c>
      <c r="F271" s="20" t="s">
        <v>110</v>
      </c>
      <c r="G271" s="20" t="s">
        <v>14696</v>
      </c>
      <c r="H271" s="20" t="s">
        <v>14772</v>
      </c>
      <c r="I271" s="20">
        <v>29227</v>
      </c>
      <c r="J271" s="20" t="b">
        <v>0</v>
      </c>
      <c r="K271" s="20">
        <v>0.8</v>
      </c>
      <c r="L271" s="20">
        <v>0.5</v>
      </c>
      <c r="M271" s="20">
        <v>0.3</v>
      </c>
      <c r="N271" s="20">
        <v>2.1486981215998901E-5</v>
      </c>
    </row>
    <row r="272" spans="1:14" x14ac:dyDescent="0.2">
      <c r="A272" s="20" t="s">
        <v>23460</v>
      </c>
      <c r="B272" s="20" t="s">
        <v>1932</v>
      </c>
      <c r="C272" s="20">
        <v>1105</v>
      </c>
      <c r="D272" s="20" t="s">
        <v>14704</v>
      </c>
      <c r="E272" s="20" t="s">
        <v>14698</v>
      </c>
      <c r="F272" s="20" t="s">
        <v>110</v>
      </c>
      <c r="G272" s="20" t="s">
        <v>14696</v>
      </c>
      <c r="H272" s="20" t="s">
        <v>14772</v>
      </c>
      <c r="I272" s="20">
        <v>28755</v>
      </c>
      <c r="J272" s="20" t="b">
        <v>0</v>
      </c>
      <c r="K272" s="20">
        <v>0.83</v>
      </c>
      <c r="L272" s="20">
        <v>0.56999999999999995</v>
      </c>
      <c r="M272" s="20">
        <v>0.26</v>
      </c>
      <c r="N272" s="20">
        <v>1.79975656407581E-5</v>
      </c>
    </row>
    <row r="273" spans="1:14" x14ac:dyDescent="0.2">
      <c r="A273" s="20" t="s">
        <v>23460</v>
      </c>
      <c r="B273" s="20" t="s">
        <v>1932</v>
      </c>
      <c r="C273" s="20">
        <v>1106</v>
      </c>
      <c r="D273" s="20" t="s">
        <v>14704</v>
      </c>
      <c r="E273" s="20" t="s">
        <v>14698</v>
      </c>
      <c r="F273" s="20" t="s">
        <v>110</v>
      </c>
      <c r="G273" s="20" t="s">
        <v>14696</v>
      </c>
      <c r="H273" s="20" t="s">
        <v>14772</v>
      </c>
      <c r="I273" s="20">
        <v>28842</v>
      </c>
      <c r="J273" s="20" t="b">
        <v>0</v>
      </c>
      <c r="K273" s="20">
        <v>0.85</v>
      </c>
      <c r="L273" s="20">
        <v>0.52</v>
      </c>
      <c r="M273" s="20">
        <v>0.33</v>
      </c>
      <c r="N273" s="20">
        <v>1.9268150613688401E-5</v>
      </c>
    </row>
    <row r="274" spans="1:14" x14ac:dyDescent="0.2">
      <c r="A274" s="20" t="s">
        <v>23460</v>
      </c>
      <c r="B274" s="20" t="s">
        <v>1932</v>
      </c>
      <c r="C274" s="20">
        <v>1107</v>
      </c>
      <c r="D274" s="20" t="s">
        <v>14704</v>
      </c>
      <c r="E274" s="20" t="s">
        <v>14698</v>
      </c>
      <c r="F274" s="20" t="s">
        <v>110</v>
      </c>
      <c r="G274" s="20" t="s">
        <v>14696</v>
      </c>
      <c r="H274" s="20" t="s">
        <v>14772</v>
      </c>
      <c r="I274" s="20">
        <v>29254</v>
      </c>
      <c r="J274" s="20" t="b">
        <v>0</v>
      </c>
      <c r="K274" s="20">
        <v>0.85</v>
      </c>
      <c r="L274" s="20">
        <v>0.61</v>
      </c>
      <c r="M274" s="20">
        <v>0.24</v>
      </c>
      <c r="N274" s="20">
        <v>1.5301292130990599E-5</v>
      </c>
    </row>
    <row r="275" spans="1:14" x14ac:dyDescent="0.2">
      <c r="A275" s="20" t="s">
        <v>23460</v>
      </c>
      <c r="B275" s="20" t="s">
        <v>2005</v>
      </c>
      <c r="C275" s="20">
        <v>1108</v>
      </c>
      <c r="D275" s="20" t="s">
        <v>14704</v>
      </c>
      <c r="E275" s="20" t="s">
        <v>14746</v>
      </c>
      <c r="F275" s="20" t="s">
        <v>23461</v>
      </c>
      <c r="G275" s="20" t="s">
        <v>14696</v>
      </c>
      <c r="H275" s="20" t="s">
        <v>14761</v>
      </c>
      <c r="I275" s="20">
        <v>10590</v>
      </c>
      <c r="J275" s="20" t="b">
        <v>0</v>
      </c>
      <c r="K275" s="20">
        <v>0.54</v>
      </c>
      <c r="L275" s="20">
        <v>0.63</v>
      </c>
      <c r="M275" s="20">
        <v>-0.09</v>
      </c>
      <c r="N275" s="20">
        <v>7.5735977337110499E-5</v>
      </c>
    </row>
    <row r="276" spans="1:14" x14ac:dyDescent="0.2">
      <c r="A276" s="20" t="s">
        <v>23460</v>
      </c>
      <c r="B276" s="20" t="s">
        <v>2005</v>
      </c>
      <c r="C276" s="20">
        <v>1110</v>
      </c>
      <c r="D276" s="20" t="s">
        <v>14704</v>
      </c>
      <c r="E276" s="20" t="s">
        <v>14698</v>
      </c>
      <c r="F276" s="20" t="s">
        <v>23461</v>
      </c>
      <c r="G276" s="20" t="s">
        <v>14696</v>
      </c>
      <c r="H276" s="20" t="s">
        <v>14761</v>
      </c>
      <c r="I276" s="20">
        <v>10590</v>
      </c>
      <c r="J276" s="20" t="b">
        <v>0</v>
      </c>
      <c r="K276" s="20">
        <v>0.96</v>
      </c>
      <c r="L276" s="20">
        <v>0.96</v>
      </c>
      <c r="M276" s="20">
        <v>0</v>
      </c>
      <c r="N276" s="20">
        <v>1.1603399433427799E-6</v>
      </c>
    </row>
    <row r="277" spans="1:14" x14ac:dyDescent="0.2">
      <c r="A277" s="20" t="s">
        <v>23460</v>
      </c>
      <c r="B277" s="20" t="s">
        <v>2005</v>
      </c>
      <c r="C277" s="20">
        <v>1112</v>
      </c>
      <c r="D277" s="20" t="s">
        <v>14704</v>
      </c>
      <c r="E277" s="20" t="s">
        <v>23462</v>
      </c>
      <c r="F277" s="20" t="s">
        <v>23461</v>
      </c>
      <c r="G277" s="20" t="s">
        <v>14696</v>
      </c>
      <c r="H277" s="20" t="s">
        <v>14761</v>
      </c>
      <c r="I277" s="20">
        <v>10590</v>
      </c>
      <c r="J277" s="20" t="b">
        <v>0</v>
      </c>
      <c r="K277" s="20">
        <v>0.57999999999999996</v>
      </c>
      <c r="L277" s="20">
        <v>0.57999999999999996</v>
      </c>
      <c r="M277" s="20">
        <v>0</v>
      </c>
      <c r="N277" s="20">
        <v>7.7289518413597706E-5</v>
      </c>
    </row>
    <row r="278" spans="1:14" x14ac:dyDescent="0.2">
      <c r="A278" s="20" t="s">
        <v>23460</v>
      </c>
      <c r="B278" s="20" t="s">
        <v>2005</v>
      </c>
      <c r="C278" s="20">
        <v>1114</v>
      </c>
      <c r="D278" s="20" t="s">
        <v>14704</v>
      </c>
      <c r="E278" s="20" t="s">
        <v>23462</v>
      </c>
      <c r="F278" s="20" t="s">
        <v>23461</v>
      </c>
      <c r="G278" s="20" t="s">
        <v>14696</v>
      </c>
      <c r="H278" s="20" t="s">
        <v>14761</v>
      </c>
      <c r="I278" s="20">
        <v>10590</v>
      </c>
      <c r="J278" s="20" t="b">
        <v>0</v>
      </c>
      <c r="K278" s="20">
        <v>0.65</v>
      </c>
      <c r="L278" s="20">
        <v>0.67</v>
      </c>
      <c r="M278" s="20">
        <v>-0.02</v>
      </c>
      <c r="N278" s="20">
        <v>5.76347497639282E-5</v>
      </c>
    </row>
    <row r="279" spans="1:14" x14ac:dyDescent="0.2">
      <c r="A279" s="20" t="s">
        <v>23460</v>
      </c>
      <c r="B279" s="20" t="s">
        <v>2005</v>
      </c>
      <c r="C279" s="20">
        <v>1116</v>
      </c>
      <c r="D279" s="20" t="s">
        <v>14704</v>
      </c>
      <c r="E279" s="20" t="s">
        <v>23465</v>
      </c>
      <c r="F279" s="20" t="s">
        <v>23461</v>
      </c>
      <c r="G279" s="20" t="s">
        <v>14696</v>
      </c>
      <c r="H279" s="20" t="s">
        <v>14761</v>
      </c>
      <c r="I279" s="20">
        <v>10590</v>
      </c>
      <c r="J279" s="20" t="b">
        <v>0</v>
      </c>
      <c r="K279" s="20">
        <v>0.59</v>
      </c>
      <c r="L279" s="20">
        <v>0.59</v>
      </c>
      <c r="M279" s="20">
        <v>0</v>
      </c>
      <c r="N279" s="20">
        <v>7.4922757318224799E-5</v>
      </c>
    </row>
    <row r="280" spans="1:14" x14ac:dyDescent="0.2">
      <c r="A280" s="20" t="s">
        <v>23460</v>
      </c>
      <c r="B280" s="20" t="s">
        <v>2112</v>
      </c>
      <c r="C280" s="20">
        <v>1118</v>
      </c>
      <c r="D280" s="20" t="s">
        <v>14704</v>
      </c>
      <c r="E280" s="20" t="s">
        <v>14698</v>
      </c>
      <c r="F280" s="20" t="s">
        <v>23461</v>
      </c>
      <c r="G280" s="20" t="s">
        <v>14696</v>
      </c>
      <c r="H280" s="20" t="s">
        <v>14772</v>
      </c>
      <c r="I280" s="20">
        <v>1664</v>
      </c>
      <c r="J280" s="20" t="b">
        <v>1</v>
      </c>
      <c r="K280" s="20">
        <v>0.74</v>
      </c>
      <c r="L280" s="20">
        <v>0.51</v>
      </c>
      <c r="M280" s="20">
        <v>0.23</v>
      </c>
      <c r="N280" s="20">
        <v>4.1460336538460001E-4</v>
      </c>
    </row>
    <row r="281" spans="1:14" x14ac:dyDescent="0.2">
      <c r="A281" s="20" t="s">
        <v>23460</v>
      </c>
      <c r="B281" s="20" t="s">
        <v>2251</v>
      </c>
      <c r="C281" s="20">
        <v>1120</v>
      </c>
      <c r="D281" s="20" t="s">
        <v>14704</v>
      </c>
      <c r="E281" s="20" t="s">
        <v>14698</v>
      </c>
      <c r="F281" s="20" t="s">
        <v>23461</v>
      </c>
      <c r="G281" s="20" t="s">
        <v>14696</v>
      </c>
      <c r="H281" s="20" t="s">
        <v>14699</v>
      </c>
      <c r="I281" s="20">
        <v>3715</v>
      </c>
      <c r="J281" s="20" t="b">
        <v>0</v>
      </c>
      <c r="K281" s="20">
        <v>0.22</v>
      </c>
      <c r="L281" s="20">
        <v>0.03</v>
      </c>
      <c r="M281" s="20">
        <v>0.19</v>
      </c>
      <c r="N281" s="20">
        <v>1.745087483176E-4</v>
      </c>
    </row>
    <row r="282" spans="1:14" x14ac:dyDescent="0.2">
      <c r="A282" s="20" t="s">
        <v>23460</v>
      </c>
      <c r="B282" s="20" t="s">
        <v>2251</v>
      </c>
      <c r="C282" s="20">
        <v>1121</v>
      </c>
      <c r="D282" s="20" t="s">
        <v>14704</v>
      </c>
      <c r="E282" s="20" t="s">
        <v>14698</v>
      </c>
      <c r="F282" s="20" t="s">
        <v>23461</v>
      </c>
      <c r="G282" s="20" t="s">
        <v>14696</v>
      </c>
      <c r="H282" s="20" t="s">
        <v>14699</v>
      </c>
      <c r="I282" s="20">
        <v>3715</v>
      </c>
      <c r="J282" s="20" t="b">
        <v>0</v>
      </c>
      <c r="K282" s="20">
        <v>0.11</v>
      </c>
      <c r="L282" s="20">
        <v>0.01</v>
      </c>
      <c r="M282" s="20">
        <v>0.1</v>
      </c>
      <c r="N282" s="20">
        <v>1.043682368775E-4</v>
      </c>
    </row>
    <row r="283" spans="1:14" x14ac:dyDescent="0.2">
      <c r="A283" s="20" t="s">
        <v>23460</v>
      </c>
      <c r="B283" s="20" t="s">
        <v>2251</v>
      </c>
      <c r="C283" s="20">
        <v>1122</v>
      </c>
      <c r="D283" s="20" t="s">
        <v>14704</v>
      </c>
      <c r="E283" s="20" t="s">
        <v>14698</v>
      </c>
      <c r="F283" s="20" t="s">
        <v>23461</v>
      </c>
      <c r="G283" s="20" t="s">
        <v>14696</v>
      </c>
      <c r="H283" s="20" t="s">
        <v>14699</v>
      </c>
      <c r="I283" s="20">
        <v>3715</v>
      </c>
      <c r="J283" s="20" t="b">
        <v>0</v>
      </c>
      <c r="K283" s="20">
        <v>0.27</v>
      </c>
      <c r="L283" s="20">
        <v>0.1</v>
      </c>
      <c r="M283" s="20">
        <v>0.17</v>
      </c>
      <c r="N283" s="20">
        <v>2.4213512786E-4</v>
      </c>
    </row>
    <row r="284" spans="1:14" x14ac:dyDescent="0.2">
      <c r="A284" s="20" t="s">
        <v>23460</v>
      </c>
      <c r="B284" s="20" t="s">
        <v>2251</v>
      </c>
      <c r="C284" s="20">
        <v>1123</v>
      </c>
      <c r="D284" s="20" t="s">
        <v>14704</v>
      </c>
      <c r="E284" s="20" t="s">
        <v>14698</v>
      </c>
      <c r="F284" s="20" t="s">
        <v>23461</v>
      </c>
      <c r="G284" s="20" t="s">
        <v>14696</v>
      </c>
      <c r="H284" s="20" t="s">
        <v>14699</v>
      </c>
      <c r="I284" s="20">
        <v>3715</v>
      </c>
      <c r="J284" s="20" t="b">
        <v>0</v>
      </c>
      <c r="K284" s="20">
        <v>0.7</v>
      </c>
      <c r="L284" s="20">
        <v>0.59</v>
      </c>
      <c r="M284" s="20">
        <v>0.11</v>
      </c>
      <c r="N284" s="20">
        <v>1.746207267833E-4</v>
      </c>
    </row>
    <row r="285" spans="1:14" x14ac:dyDescent="0.2">
      <c r="A285" s="20" t="s">
        <v>23460</v>
      </c>
      <c r="B285" s="20" t="s">
        <v>2383</v>
      </c>
      <c r="C285" s="20">
        <v>1128</v>
      </c>
      <c r="D285" s="20" t="s">
        <v>14704</v>
      </c>
      <c r="E285" s="20" t="s">
        <v>23465</v>
      </c>
      <c r="F285" s="20" t="s">
        <v>23461</v>
      </c>
      <c r="G285" s="20" t="s">
        <v>14866</v>
      </c>
      <c r="H285" s="20" t="s">
        <v>14761</v>
      </c>
      <c r="I285" s="20">
        <v>976</v>
      </c>
      <c r="J285" s="20" t="b">
        <v>0</v>
      </c>
      <c r="K285" s="20">
        <v>0.88</v>
      </c>
      <c r="L285" s="20">
        <v>0.63500000000000001</v>
      </c>
      <c r="M285" s="20">
        <v>0.245</v>
      </c>
      <c r="N285" s="20">
        <v>3.986470286885E-4</v>
      </c>
    </row>
    <row r="286" spans="1:14" x14ac:dyDescent="0.2">
      <c r="A286" s="20" t="s">
        <v>23460</v>
      </c>
      <c r="B286" s="20" t="s">
        <v>2404</v>
      </c>
      <c r="C286" s="20">
        <v>1129</v>
      </c>
      <c r="D286" s="20" t="s">
        <v>14704</v>
      </c>
      <c r="E286" s="20" t="s">
        <v>23462</v>
      </c>
      <c r="F286" s="20" t="s">
        <v>110</v>
      </c>
      <c r="G286" s="20" t="s">
        <v>14696</v>
      </c>
      <c r="H286" s="20" t="s">
        <v>14772</v>
      </c>
      <c r="I286" s="20">
        <v>308</v>
      </c>
      <c r="J286" s="20" t="b">
        <v>0</v>
      </c>
      <c r="K286" s="20">
        <v>0.53300000000000003</v>
      </c>
      <c r="L286" s="20">
        <v>0.51500000000000001</v>
      </c>
      <c r="M286" s="20">
        <v>1.7999999999999999E-2</v>
      </c>
      <c r="N286" s="20">
        <v>3.0828871688311E-3</v>
      </c>
    </row>
    <row r="287" spans="1:14" x14ac:dyDescent="0.2">
      <c r="A287" s="20" t="s">
        <v>23460</v>
      </c>
      <c r="B287" s="20" t="s">
        <v>2404</v>
      </c>
      <c r="C287" s="20">
        <v>1130</v>
      </c>
      <c r="D287" s="20" t="s">
        <v>14704</v>
      </c>
      <c r="E287" s="20" t="s">
        <v>14698</v>
      </c>
      <c r="F287" s="20" t="s">
        <v>110</v>
      </c>
      <c r="G287" s="20" t="s">
        <v>14696</v>
      </c>
      <c r="H287" s="20" t="s">
        <v>14772</v>
      </c>
      <c r="I287" s="20">
        <v>308</v>
      </c>
      <c r="J287" s="20" t="b">
        <v>0</v>
      </c>
      <c r="K287" s="20">
        <v>0.53100000000000003</v>
      </c>
      <c r="L287" s="20">
        <v>0.51100000000000001</v>
      </c>
      <c r="M287" s="20">
        <v>0.02</v>
      </c>
      <c r="N287" s="20">
        <v>3.1037678181818E-3</v>
      </c>
    </row>
    <row r="288" spans="1:14" x14ac:dyDescent="0.2">
      <c r="A288" s="20" t="s">
        <v>23460</v>
      </c>
      <c r="B288" s="20" t="s">
        <v>2404</v>
      </c>
      <c r="C288" s="20">
        <v>1131</v>
      </c>
      <c r="D288" s="20" t="s">
        <v>14704</v>
      </c>
      <c r="E288" s="20" t="s">
        <v>14746</v>
      </c>
      <c r="F288" s="20" t="s">
        <v>110</v>
      </c>
      <c r="G288" s="20" t="s">
        <v>14696</v>
      </c>
      <c r="H288" s="20" t="s">
        <v>14772</v>
      </c>
      <c r="I288" s="20">
        <v>308</v>
      </c>
      <c r="J288" s="20" t="b">
        <v>0</v>
      </c>
      <c r="K288" s="20">
        <v>0.48799999999999999</v>
      </c>
      <c r="L288" s="20">
        <v>0.48</v>
      </c>
      <c r="M288" s="20">
        <v>8.0000000000000002E-3</v>
      </c>
      <c r="N288" s="20">
        <v>3.3469905454544999E-3</v>
      </c>
    </row>
    <row r="289" spans="1:14" x14ac:dyDescent="0.2">
      <c r="A289" s="20" t="s">
        <v>23460</v>
      </c>
      <c r="B289" s="20" t="s">
        <v>2655</v>
      </c>
      <c r="C289" s="20">
        <v>1138</v>
      </c>
      <c r="D289" s="20" t="s">
        <v>14704</v>
      </c>
      <c r="E289" s="20" t="s">
        <v>23462</v>
      </c>
      <c r="F289" s="20" t="s">
        <v>23461</v>
      </c>
      <c r="G289" s="20" t="s">
        <v>14696</v>
      </c>
      <c r="H289" s="20" t="s">
        <v>14761</v>
      </c>
      <c r="I289" s="20">
        <v>16105</v>
      </c>
      <c r="J289" s="20" t="b">
        <v>0</v>
      </c>
      <c r="K289" s="20">
        <v>0.74</v>
      </c>
      <c r="L289" s="20">
        <v>0.49</v>
      </c>
      <c r="M289" s="20">
        <v>0.25</v>
      </c>
      <c r="N289" s="20">
        <v>4.4078981682707198E-5</v>
      </c>
    </row>
    <row r="290" spans="1:14" x14ac:dyDescent="0.2">
      <c r="A290" s="20" t="s">
        <v>23460</v>
      </c>
      <c r="B290" s="20" t="s">
        <v>2936</v>
      </c>
      <c r="C290" s="20">
        <v>1143</v>
      </c>
      <c r="D290" s="20" t="s">
        <v>14704</v>
      </c>
      <c r="E290" s="20" t="s">
        <v>23462</v>
      </c>
      <c r="F290" s="20" t="s">
        <v>110</v>
      </c>
      <c r="G290" s="20" t="s">
        <v>14866</v>
      </c>
      <c r="H290" s="20" t="s">
        <v>14761</v>
      </c>
      <c r="I290" s="20">
        <v>1664</v>
      </c>
      <c r="J290" s="20" t="b">
        <v>1</v>
      </c>
      <c r="K290" s="20">
        <v>0.93200000000000005</v>
      </c>
      <c r="L290" s="20">
        <v>0.82250000000000001</v>
      </c>
      <c r="M290" s="20">
        <v>0.1095</v>
      </c>
      <c r="N290" s="20">
        <v>7.2652544771634604E-5</v>
      </c>
    </row>
    <row r="291" spans="1:14" x14ac:dyDescent="0.2">
      <c r="A291" s="20" t="s">
        <v>23460</v>
      </c>
      <c r="B291" s="20" t="s">
        <v>2936</v>
      </c>
      <c r="C291" s="20">
        <v>1146</v>
      </c>
      <c r="D291" s="20" t="s">
        <v>14704</v>
      </c>
      <c r="E291" s="20" t="s">
        <v>14698</v>
      </c>
      <c r="F291" s="20" t="s">
        <v>110</v>
      </c>
      <c r="G291" s="20" t="s">
        <v>14866</v>
      </c>
      <c r="H291" s="20" t="s">
        <v>14761</v>
      </c>
      <c r="I291" s="20">
        <v>1664</v>
      </c>
      <c r="J291" s="20" t="b">
        <v>1</v>
      </c>
      <c r="K291" s="20">
        <v>0.95940000000000003</v>
      </c>
      <c r="L291" s="20">
        <v>0.96909999999999996</v>
      </c>
      <c r="M291" s="20">
        <v>-9.6999999999998997E-3</v>
      </c>
      <c r="N291" s="20">
        <v>6.0258244110576903E-6</v>
      </c>
    </row>
    <row r="292" spans="1:14" x14ac:dyDescent="0.2">
      <c r="A292" s="20" t="s">
        <v>23460</v>
      </c>
      <c r="B292" s="20" t="s">
        <v>2936</v>
      </c>
      <c r="C292" s="20">
        <v>1149</v>
      </c>
      <c r="D292" s="20" t="s">
        <v>14704</v>
      </c>
      <c r="E292" s="20" t="s">
        <v>23465</v>
      </c>
      <c r="F292" s="20" t="s">
        <v>110</v>
      </c>
      <c r="G292" s="20" t="s">
        <v>14866</v>
      </c>
      <c r="H292" s="20" t="s">
        <v>14761</v>
      </c>
      <c r="I292" s="20">
        <v>1664</v>
      </c>
      <c r="J292" s="20" t="b">
        <v>1</v>
      </c>
      <c r="K292" s="20">
        <v>-0.47810000000000002</v>
      </c>
      <c r="L292" s="20">
        <v>-0.83799999999999997</v>
      </c>
      <c r="M292" s="20">
        <v>0.3599</v>
      </c>
      <c r="N292" s="20">
        <v>4.7980817307692299E-6</v>
      </c>
    </row>
    <row r="293" spans="1:14" x14ac:dyDescent="0.2">
      <c r="A293" s="20" t="s">
        <v>23460</v>
      </c>
      <c r="B293" s="20" t="s">
        <v>3268</v>
      </c>
      <c r="C293" s="20">
        <v>1164</v>
      </c>
      <c r="D293" s="20" t="s">
        <v>14704</v>
      </c>
      <c r="E293" s="20" t="s">
        <v>23466</v>
      </c>
      <c r="F293" s="20" t="s">
        <v>23461</v>
      </c>
      <c r="G293" s="20" t="s">
        <v>14839</v>
      </c>
      <c r="H293" s="20" t="s">
        <v>14714</v>
      </c>
      <c r="I293" s="20">
        <v>500</v>
      </c>
      <c r="J293" s="20" t="b">
        <v>0</v>
      </c>
      <c r="K293" s="20">
        <v>0.68400000000000005</v>
      </c>
      <c r="L293" s="20">
        <v>0.51800000000000002</v>
      </c>
      <c r="M293" s="20">
        <v>0.16600000000000001</v>
      </c>
      <c r="N293" s="20">
        <v>1.5091626879999999E-3</v>
      </c>
    </row>
    <row r="294" spans="1:14" x14ac:dyDescent="0.2">
      <c r="A294" s="20" t="s">
        <v>23460</v>
      </c>
      <c r="B294" s="20" t="s">
        <v>3268</v>
      </c>
      <c r="C294" s="20">
        <v>1165</v>
      </c>
      <c r="D294" s="20" t="s">
        <v>14704</v>
      </c>
      <c r="E294" s="20" t="s">
        <v>14746</v>
      </c>
      <c r="F294" s="20" t="s">
        <v>23461</v>
      </c>
      <c r="G294" s="20" t="s">
        <v>14839</v>
      </c>
      <c r="H294" s="20" t="s">
        <v>14714</v>
      </c>
      <c r="I294" s="20">
        <v>500</v>
      </c>
      <c r="J294" s="20" t="b">
        <v>0</v>
      </c>
      <c r="K294" s="20">
        <v>0.69599999999999995</v>
      </c>
      <c r="L294" s="20">
        <v>0.54700000000000004</v>
      </c>
      <c r="M294" s="20">
        <v>0.14899999999999999</v>
      </c>
      <c r="N294" s="20">
        <v>1.4125668720000001E-3</v>
      </c>
    </row>
    <row r="295" spans="1:14" x14ac:dyDescent="0.2">
      <c r="A295" s="20" t="s">
        <v>23460</v>
      </c>
      <c r="B295" s="20" t="s">
        <v>3268</v>
      </c>
      <c r="C295" s="20">
        <v>1166</v>
      </c>
      <c r="D295" s="20" t="s">
        <v>14704</v>
      </c>
      <c r="E295" s="20" t="s">
        <v>23462</v>
      </c>
      <c r="F295" s="20" t="s">
        <v>23461</v>
      </c>
      <c r="G295" s="20" t="s">
        <v>14839</v>
      </c>
      <c r="H295" s="20" t="s">
        <v>14714</v>
      </c>
      <c r="I295" s="20">
        <v>500</v>
      </c>
      <c r="J295" s="20" t="b">
        <v>0</v>
      </c>
      <c r="K295" s="20">
        <v>0.75900000000000001</v>
      </c>
      <c r="L295" s="20">
        <v>0.71599999999999997</v>
      </c>
      <c r="M295" s="20">
        <v>4.2999999999999997E-2</v>
      </c>
      <c r="N295" s="20">
        <v>8.1466540000000004E-4</v>
      </c>
    </row>
    <row r="296" spans="1:14" x14ac:dyDescent="0.2">
      <c r="A296" s="20" t="s">
        <v>23460</v>
      </c>
      <c r="B296" s="20" t="s">
        <v>3268</v>
      </c>
      <c r="C296" s="20">
        <v>1167</v>
      </c>
      <c r="D296" s="20" t="s">
        <v>14704</v>
      </c>
      <c r="E296" s="20" t="s">
        <v>14698</v>
      </c>
      <c r="F296" s="20" t="s">
        <v>23461</v>
      </c>
      <c r="G296" s="20" t="s">
        <v>14839</v>
      </c>
      <c r="H296" s="20" t="s">
        <v>14714</v>
      </c>
      <c r="I296" s="20">
        <v>500</v>
      </c>
      <c r="J296" s="20" t="b">
        <v>0</v>
      </c>
      <c r="K296" s="20">
        <v>0.78300000000000003</v>
      </c>
      <c r="L296" s="20">
        <v>0.69199999999999995</v>
      </c>
      <c r="M296" s="20">
        <v>9.1000000000000095E-2</v>
      </c>
      <c r="N296" s="20">
        <v>8.2013259999999999E-4</v>
      </c>
    </row>
    <row r="297" spans="1:14" x14ac:dyDescent="0.2">
      <c r="A297" s="20" t="s">
        <v>23460</v>
      </c>
      <c r="B297" s="20" t="s">
        <v>3268</v>
      </c>
      <c r="C297" s="20">
        <v>1168</v>
      </c>
      <c r="D297" s="20" t="s">
        <v>14704</v>
      </c>
      <c r="E297" s="20" t="s">
        <v>23466</v>
      </c>
      <c r="F297" s="20" t="s">
        <v>23461</v>
      </c>
      <c r="G297" s="20" t="s">
        <v>14839</v>
      </c>
      <c r="H297" s="20" t="s">
        <v>14714</v>
      </c>
      <c r="I297" s="20">
        <v>500</v>
      </c>
      <c r="J297" s="20" t="b">
        <v>0</v>
      </c>
      <c r="K297" s="20">
        <v>0.81100000000000005</v>
      </c>
      <c r="L297" s="20">
        <v>0.72399999999999998</v>
      </c>
      <c r="M297" s="20">
        <v>8.7000000000000105E-2</v>
      </c>
      <c r="N297" s="20">
        <v>6.7296923999999995E-4</v>
      </c>
    </row>
    <row r="298" spans="1:14" x14ac:dyDescent="0.2">
      <c r="A298" s="20" t="s">
        <v>23460</v>
      </c>
      <c r="B298" s="20" t="s">
        <v>3331</v>
      </c>
      <c r="C298" s="20">
        <v>1169</v>
      </c>
      <c r="D298" s="20" t="s">
        <v>14704</v>
      </c>
      <c r="E298" s="20" t="s">
        <v>23465</v>
      </c>
      <c r="F298" s="20" t="s">
        <v>23464</v>
      </c>
      <c r="G298" s="20" t="s">
        <v>14866</v>
      </c>
      <c r="H298" s="20" t="s">
        <v>14761</v>
      </c>
      <c r="I298" s="20">
        <v>1664</v>
      </c>
      <c r="J298" s="20" t="b">
        <v>1</v>
      </c>
      <c r="K298" s="20">
        <v>0.73</v>
      </c>
      <c r="L298" s="20">
        <v>0.71</v>
      </c>
      <c r="M298" s="20">
        <v>0.02</v>
      </c>
      <c r="N298" s="20">
        <v>2.7146153846150002E-4</v>
      </c>
    </row>
    <row r="299" spans="1:14" x14ac:dyDescent="0.2">
      <c r="A299" s="20" t="s">
        <v>23460</v>
      </c>
      <c r="B299" s="20" t="s">
        <v>3331</v>
      </c>
      <c r="C299" s="20">
        <v>1172</v>
      </c>
      <c r="D299" s="20" t="s">
        <v>14704</v>
      </c>
      <c r="E299" s="20" t="s">
        <v>23465</v>
      </c>
      <c r="F299" s="20" t="s">
        <v>23464</v>
      </c>
      <c r="G299" s="20" t="s">
        <v>14866</v>
      </c>
      <c r="H299" s="20" t="s">
        <v>14761</v>
      </c>
      <c r="I299" s="20">
        <v>1664</v>
      </c>
      <c r="J299" s="20" t="b">
        <v>1</v>
      </c>
      <c r="K299" s="20">
        <v>0.85</v>
      </c>
      <c r="L299" s="20">
        <v>0.83</v>
      </c>
      <c r="M299" s="20">
        <v>0.02</v>
      </c>
      <c r="N299" s="20">
        <v>1.036346153846E-4</v>
      </c>
    </row>
    <row r="300" spans="1:14" x14ac:dyDescent="0.2">
      <c r="A300" s="20" t="s">
        <v>23460</v>
      </c>
      <c r="B300" s="20" t="s">
        <v>3351</v>
      </c>
      <c r="C300" s="20">
        <v>1175</v>
      </c>
      <c r="D300" s="20" t="s">
        <v>14704</v>
      </c>
      <c r="E300" s="20" t="s">
        <v>23466</v>
      </c>
      <c r="F300" s="20" t="s">
        <v>14852</v>
      </c>
      <c r="G300" s="20" t="s">
        <v>14696</v>
      </c>
      <c r="H300" s="20" t="s">
        <v>14761</v>
      </c>
      <c r="I300" s="20">
        <v>1664</v>
      </c>
      <c r="J300" s="20" t="b">
        <v>1</v>
      </c>
      <c r="K300" s="20">
        <v>0.66700000000000004</v>
      </c>
      <c r="L300" s="20">
        <v>0.20200000000000001</v>
      </c>
      <c r="M300" s="20">
        <v>0.46500000000000002</v>
      </c>
      <c r="N300" s="20">
        <v>4.8701291105760001E-4</v>
      </c>
    </row>
    <row r="301" spans="1:14" x14ac:dyDescent="0.2">
      <c r="A301" s="20" t="s">
        <v>23460</v>
      </c>
      <c r="B301" s="20" t="s">
        <v>3568</v>
      </c>
      <c r="C301" s="20">
        <v>1181</v>
      </c>
      <c r="D301" s="20" t="s">
        <v>14704</v>
      </c>
      <c r="E301" s="20" t="s">
        <v>23462</v>
      </c>
      <c r="F301" s="20" t="s">
        <v>23464</v>
      </c>
      <c r="G301" s="20" t="s">
        <v>14696</v>
      </c>
      <c r="H301" s="20" t="s">
        <v>14699</v>
      </c>
      <c r="I301" s="20">
        <v>42110</v>
      </c>
      <c r="J301" s="20" t="b">
        <v>0</v>
      </c>
      <c r="K301" s="20">
        <v>0.87</v>
      </c>
      <c r="L301" s="20">
        <v>0.69</v>
      </c>
      <c r="M301" s="20">
        <v>0.18</v>
      </c>
      <c r="N301" s="20">
        <v>7.6952742816433199E-6</v>
      </c>
    </row>
    <row r="302" spans="1:14" x14ac:dyDescent="0.2">
      <c r="A302" s="20" t="s">
        <v>23460</v>
      </c>
      <c r="B302" s="20" t="s">
        <v>3568</v>
      </c>
      <c r="C302" s="20">
        <v>1183</v>
      </c>
      <c r="D302" s="20" t="s">
        <v>14704</v>
      </c>
      <c r="E302" s="20" t="s">
        <v>23465</v>
      </c>
      <c r="F302" s="20" t="s">
        <v>23464</v>
      </c>
      <c r="G302" s="20" t="s">
        <v>14696</v>
      </c>
      <c r="H302" s="20" t="s">
        <v>14699</v>
      </c>
      <c r="I302" s="20">
        <v>42110</v>
      </c>
      <c r="J302" s="20" t="b">
        <v>0</v>
      </c>
      <c r="K302" s="20">
        <v>0.83</v>
      </c>
      <c r="L302" s="20">
        <v>0.8</v>
      </c>
      <c r="M302" s="20">
        <v>2.9999999999999898E-2</v>
      </c>
      <c r="N302" s="20">
        <v>5.3181667062455501E-6</v>
      </c>
    </row>
    <row r="303" spans="1:14" x14ac:dyDescent="0.2">
      <c r="A303" s="20" t="s">
        <v>23460</v>
      </c>
      <c r="B303" s="20" t="s">
        <v>3716</v>
      </c>
      <c r="C303" s="20">
        <v>1185</v>
      </c>
      <c r="D303" s="20" t="s">
        <v>14704</v>
      </c>
      <c r="E303" s="20" t="s">
        <v>23462</v>
      </c>
      <c r="F303" s="20" t="s">
        <v>14852</v>
      </c>
      <c r="G303" s="20" t="s">
        <v>14696</v>
      </c>
      <c r="H303" s="20" t="s">
        <v>14772</v>
      </c>
      <c r="I303" s="20">
        <v>82942</v>
      </c>
      <c r="J303" s="20" t="b">
        <v>0</v>
      </c>
      <c r="K303" s="20">
        <v>0.755</v>
      </c>
      <c r="L303" s="20">
        <v>0.71799999999999997</v>
      </c>
      <c r="M303" s="20">
        <v>3.6999999999999998E-2</v>
      </c>
      <c r="N303" s="20">
        <v>4.9392156928938296E-6</v>
      </c>
    </row>
    <row r="304" spans="1:14" x14ac:dyDescent="0.2">
      <c r="A304" s="20" t="s">
        <v>23460</v>
      </c>
      <c r="B304" s="20" t="s">
        <v>3716</v>
      </c>
      <c r="C304" s="20">
        <v>1187</v>
      </c>
      <c r="D304" s="20" t="s">
        <v>14704</v>
      </c>
      <c r="E304" s="20" t="s">
        <v>23462</v>
      </c>
      <c r="F304" s="20" t="s">
        <v>14852</v>
      </c>
      <c r="G304" s="20" t="s">
        <v>14696</v>
      </c>
      <c r="H304" s="20" t="s">
        <v>14772</v>
      </c>
      <c r="I304" s="20">
        <v>82942</v>
      </c>
      <c r="J304" s="20" t="b">
        <v>0</v>
      </c>
      <c r="K304" s="20">
        <v>0.80100000000000005</v>
      </c>
      <c r="L304" s="20">
        <v>0.72799999999999998</v>
      </c>
      <c r="M304" s="20">
        <v>7.3000000000000106E-2</v>
      </c>
      <c r="N304" s="20">
        <v>4.1272577463769899E-6</v>
      </c>
    </row>
    <row r="305" spans="1:14" x14ac:dyDescent="0.2">
      <c r="A305" s="20" t="s">
        <v>23460</v>
      </c>
      <c r="B305" s="20" t="s">
        <v>3977</v>
      </c>
      <c r="C305" s="20">
        <v>1208</v>
      </c>
      <c r="D305" s="20" t="s">
        <v>14704</v>
      </c>
      <c r="E305" s="20" t="s">
        <v>23465</v>
      </c>
      <c r="F305" s="20" t="s">
        <v>14804</v>
      </c>
      <c r="G305" s="20" t="s">
        <v>14732</v>
      </c>
      <c r="H305" s="20" t="s">
        <v>14699</v>
      </c>
      <c r="I305" s="20">
        <v>506</v>
      </c>
      <c r="J305" s="20" t="b">
        <v>0</v>
      </c>
      <c r="K305" s="20">
        <v>0.80200000000000005</v>
      </c>
      <c r="L305" s="20">
        <v>0.61</v>
      </c>
      <c r="M305" s="20">
        <v>0.192</v>
      </c>
      <c r="N305" s="20">
        <v>9.8199690118570002E-4</v>
      </c>
    </row>
    <row r="306" spans="1:14" x14ac:dyDescent="0.2">
      <c r="A306" s="20" t="s">
        <v>23460</v>
      </c>
      <c r="B306" s="20" t="s">
        <v>4008</v>
      </c>
      <c r="C306" s="20">
        <v>1212</v>
      </c>
      <c r="D306" s="20" t="s">
        <v>14704</v>
      </c>
      <c r="E306" s="20" t="s">
        <v>14698</v>
      </c>
      <c r="F306" s="20" t="s">
        <v>14804</v>
      </c>
      <c r="G306" s="20" t="s">
        <v>14866</v>
      </c>
      <c r="H306" s="20" t="s">
        <v>14714</v>
      </c>
      <c r="I306" s="20">
        <v>143</v>
      </c>
      <c r="J306" s="20" t="b">
        <v>0</v>
      </c>
      <c r="K306" s="20">
        <v>-0.03</v>
      </c>
      <c r="L306" s="20">
        <v>7.0000000000000007E-2</v>
      </c>
      <c r="M306" s="20">
        <v>-0.1</v>
      </c>
      <c r="N306" s="20">
        <v>1.7214266013986E-3</v>
      </c>
    </row>
    <row r="307" spans="1:14" x14ac:dyDescent="0.2">
      <c r="A307" s="20" t="s">
        <v>23460</v>
      </c>
      <c r="B307" s="20" t="s">
        <v>4008</v>
      </c>
      <c r="C307" s="20">
        <v>1215</v>
      </c>
      <c r="D307" s="20" t="s">
        <v>14704</v>
      </c>
      <c r="E307" s="20" t="s">
        <v>23462</v>
      </c>
      <c r="F307" s="20" t="s">
        <v>14804</v>
      </c>
      <c r="G307" s="20" t="s">
        <v>14866</v>
      </c>
      <c r="H307" s="20" t="s">
        <v>14714</v>
      </c>
      <c r="I307" s="20">
        <v>143</v>
      </c>
      <c r="J307" s="20" t="b">
        <v>0</v>
      </c>
      <c r="K307" s="20">
        <v>-0.01</v>
      </c>
      <c r="L307" s="20">
        <v>0.03</v>
      </c>
      <c r="M307" s="20">
        <v>-0.04</v>
      </c>
      <c r="N307" s="20">
        <v>8.1748254545450005E-4</v>
      </c>
    </row>
    <row r="308" spans="1:14" x14ac:dyDescent="0.2">
      <c r="A308" s="20" t="s">
        <v>23460</v>
      </c>
      <c r="B308" s="20" t="s">
        <v>4008</v>
      </c>
      <c r="C308" s="20">
        <v>1218</v>
      </c>
      <c r="D308" s="20" t="s">
        <v>14704</v>
      </c>
      <c r="E308" s="20" t="s">
        <v>23465</v>
      </c>
      <c r="F308" s="20" t="s">
        <v>14804</v>
      </c>
      <c r="G308" s="20" t="s">
        <v>14866</v>
      </c>
      <c r="H308" s="20" t="s">
        <v>14714</v>
      </c>
      <c r="I308" s="20">
        <v>143</v>
      </c>
      <c r="J308" s="20" t="b">
        <v>0</v>
      </c>
      <c r="K308" s="20">
        <v>-0.17</v>
      </c>
      <c r="L308" s="20">
        <v>-7.0000000000000007E-2</v>
      </c>
      <c r="M308" s="20">
        <v>-0.1</v>
      </c>
      <c r="N308" s="20">
        <v>5.5832223776223798E-5</v>
      </c>
    </row>
    <row r="309" spans="1:14" x14ac:dyDescent="0.2">
      <c r="A309" s="20" t="s">
        <v>23460</v>
      </c>
      <c r="B309" s="20" t="s">
        <v>4008</v>
      </c>
      <c r="C309" s="20">
        <v>1221</v>
      </c>
      <c r="D309" s="20" t="s">
        <v>14704</v>
      </c>
      <c r="E309" s="20" t="s">
        <v>23465</v>
      </c>
      <c r="F309" s="20" t="s">
        <v>14804</v>
      </c>
      <c r="G309" s="20" t="s">
        <v>14866</v>
      </c>
      <c r="H309" s="20" t="s">
        <v>14714</v>
      </c>
      <c r="I309" s="20">
        <v>143</v>
      </c>
      <c r="J309" s="20" t="b">
        <v>0</v>
      </c>
      <c r="K309" s="20">
        <v>0.45</v>
      </c>
      <c r="L309" s="20">
        <v>-0.06</v>
      </c>
      <c r="M309" s="20">
        <v>0.51</v>
      </c>
      <c r="N309" s="20">
        <v>3.8356084195803998E-3</v>
      </c>
    </row>
    <row r="310" spans="1:14" x14ac:dyDescent="0.2">
      <c r="A310" s="20" t="s">
        <v>23460</v>
      </c>
      <c r="B310" s="20" t="s">
        <v>4056</v>
      </c>
      <c r="C310" s="20">
        <v>1222</v>
      </c>
      <c r="D310" s="20" t="s">
        <v>14704</v>
      </c>
      <c r="E310" s="20" t="s">
        <v>14698</v>
      </c>
      <c r="F310" s="20" t="s">
        <v>14804</v>
      </c>
      <c r="G310" s="20" t="s">
        <v>14866</v>
      </c>
      <c r="H310" s="20" t="s">
        <v>110</v>
      </c>
      <c r="I310" s="20">
        <v>1664</v>
      </c>
      <c r="J310" s="20" t="b">
        <v>1</v>
      </c>
      <c r="K310" s="20">
        <v>0.92</v>
      </c>
      <c r="L310" s="20">
        <v>0.93</v>
      </c>
      <c r="M310" s="20">
        <v>-0.01</v>
      </c>
      <c r="N310" s="20">
        <v>2.5108173076923E-5</v>
      </c>
    </row>
    <row r="311" spans="1:14" x14ac:dyDescent="0.2">
      <c r="A311" s="20" t="s">
        <v>23460</v>
      </c>
      <c r="B311" s="20" t="s">
        <v>4056</v>
      </c>
      <c r="C311" s="20">
        <v>1225</v>
      </c>
      <c r="D311" s="20" t="s">
        <v>14704</v>
      </c>
      <c r="E311" s="20" t="s">
        <v>14698</v>
      </c>
      <c r="F311" s="20" t="s">
        <v>14804</v>
      </c>
      <c r="G311" s="20" t="s">
        <v>14866</v>
      </c>
      <c r="H311" s="20" t="s">
        <v>110</v>
      </c>
      <c r="I311" s="20">
        <v>1664</v>
      </c>
      <c r="J311" s="20" t="b">
        <v>1</v>
      </c>
      <c r="K311" s="20">
        <v>0.94</v>
      </c>
      <c r="L311" s="20">
        <v>0.94</v>
      </c>
      <c r="M311" s="20">
        <v>0</v>
      </c>
      <c r="N311" s="20">
        <v>1.6269230769230801E-5</v>
      </c>
    </row>
    <row r="312" spans="1:14" x14ac:dyDescent="0.2">
      <c r="A312" s="20" t="s">
        <v>23460</v>
      </c>
      <c r="B312" s="20" t="s">
        <v>4056</v>
      </c>
      <c r="C312" s="20">
        <v>1228</v>
      </c>
      <c r="D312" s="20" t="s">
        <v>14704</v>
      </c>
      <c r="E312" s="20" t="s">
        <v>14698</v>
      </c>
      <c r="F312" s="20" t="s">
        <v>14804</v>
      </c>
      <c r="G312" s="20" t="s">
        <v>14866</v>
      </c>
      <c r="H312" s="20" t="s">
        <v>110</v>
      </c>
      <c r="I312" s="20">
        <v>1664</v>
      </c>
      <c r="J312" s="20" t="b">
        <v>1</v>
      </c>
      <c r="K312" s="20">
        <v>0.92</v>
      </c>
      <c r="L312" s="20">
        <v>0.92</v>
      </c>
      <c r="M312" s="20">
        <v>0</v>
      </c>
      <c r="N312" s="20">
        <v>2.8307692307692299E-5</v>
      </c>
    </row>
    <row r="313" spans="1:14" x14ac:dyDescent="0.2">
      <c r="A313" s="20" t="s">
        <v>23460</v>
      </c>
      <c r="B313" s="20" t="s">
        <v>4056</v>
      </c>
      <c r="C313" s="20">
        <v>1231</v>
      </c>
      <c r="D313" s="20" t="s">
        <v>14704</v>
      </c>
      <c r="E313" s="20" t="s">
        <v>14698</v>
      </c>
      <c r="F313" s="20" t="s">
        <v>14804</v>
      </c>
      <c r="G313" s="20" t="s">
        <v>14866</v>
      </c>
      <c r="H313" s="20" t="s">
        <v>110</v>
      </c>
      <c r="I313" s="20">
        <v>1664</v>
      </c>
      <c r="J313" s="20" t="b">
        <v>1</v>
      </c>
      <c r="K313" s="20">
        <v>0.92</v>
      </c>
      <c r="L313" s="20">
        <v>0.92</v>
      </c>
      <c r="M313" s="20">
        <v>0</v>
      </c>
      <c r="N313" s="20">
        <v>2.8307692307692299E-5</v>
      </c>
    </row>
    <row r="314" spans="1:14" x14ac:dyDescent="0.2">
      <c r="A314" s="20" t="s">
        <v>23460</v>
      </c>
      <c r="B314" s="20" t="s">
        <v>4056</v>
      </c>
      <c r="C314" s="20">
        <v>1234</v>
      </c>
      <c r="D314" s="20" t="s">
        <v>14704</v>
      </c>
      <c r="E314" s="20" t="s">
        <v>14698</v>
      </c>
      <c r="F314" s="20" t="s">
        <v>14804</v>
      </c>
      <c r="G314" s="20" t="s">
        <v>14866</v>
      </c>
      <c r="H314" s="20" t="s">
        <v>110</v>
      </c>
      <c r="I314" s="20">
        <v>1664</v>
      </c>
      <c r="J314" s="20" t="b">
        <v>1</v>
      </c>
      <c r="K314" s="20">
        <v>0.93</v>
      </c>
      <c r="L314" s="20">
        <v>0.93</v>
      </c>
      <c r="M314" s="20">
        <v>0</v>
      </c>
      <c r="N314" s="20">
        <v>2.1908653846153799E-5</v>
      </c>
    </row>
    <row r="315" spans="1:14" x14ac:dyDescent="0.2">
      <c r="A315" s="20" t="s">
        <v>23460</v>
      </c>
      <c r="B315" s="20" t="s">
        <v>4056</v>
      </c>
      <c r="C315" s="20">
        <v>1237</v>
      </c>
      <c r="D315" s="20" t="s">
        <v>14704</v>
      </c>
      <c r="E315" s="20" t="s">
        <v>14698</v>
      </c>
      <c r="F315" s="20" t="s">
        <v>14804</v>
      </c>
      <c r="G315" s="20" t="s">
        <v>14866</v>
      </c>
      <c r="H315" s="20" t="s">
        <v>110</v>
      </c>
      <c r="I315" s="20">
        <v>1664</v>
      </c>
      <c r="J315" s="20" t="b">
        <v>1</v>
      </c>
      <c r="K315" s="20">
        <v>0.93</v>
      </c>
      <c r="L315" s="20">
        <v>0.93</v>
      </c>
      <c r="M315" s="20">
        <v>0</v>
      </c>
      <c r="N315" s="20">
        <v>2.1908653846153799E-5</v>
      </c>
    </row>
    <row r="316" spans="1:14" x14ac:dyDescent="0.2">
      <c r="A316" s="20" t="s">
        <v>23460</v>
      </c>
      <c r="B316" s="20" t="s">
        <v>4056</v>
      </c>
      <c r="C316" s="20">
        <v>1240</v>
      </c>
      <c r="D316" s="20" t="s">
        <v>14704</v>
      </c>
      <c r="E316" s="20" t="s">
        <v>14698</v>
      </c>
      <c r="F316" s="20" t="s">
        <v>14804</v>
      </c>
      <c r="G316" s="20" t="s">
        <v>14866</v>
      </c>
      <c r="H316" s="20" t="s">
        <v>110</v>
      </c>
      <c r="I316" s="20">
        <v>1664</v>
      </c>
      <c r="J316" s="20" t="b">
        <v>1</v>
      </c>
      <c r="K316" s="20">
        <v>0.88</v>
      </c>
      <c r="L316" s="20">
        <v>0.88</v>
      </c>
      <c r="M316" s="20">
        <v>0</v>
      </c>
      <c r="N316" s="20">
        <v>6.0923076923076903E-5</v>
      </c>
    </row>
    <row r="317" spans="1:14" x14ac:dyDescent="0.2">
      <c r="A317" s="20" t="s">
        <v>23460</v>
      </c>
      <c r="B317" s="20" t="s">
        <v>4056</v>
      </c>
      <c r="C317" s="20">
        <v>1243</v>
      </c>
      <c r="D317" s="20" t="s">
        <v>14704</v>
      </c>
      <c r="E317" s="20" t="s">
        <v>14698</v>
      </c>
      <c r="F317" s="20" t="s">
        <v>14804</v>
      </c>
      <c r="G317" s="20" t="s">
        <v>14866</v>
      </c>
      <c r="H317" s="20" t="s">
        <v>110</v>
      </c>
      <c r="I317" s="20">
        <v>1664</v>
      </c>
      <c r="J317" s="20" t="b">
        <v>1</v>
      </c>
      <c r="K317" s="20">
        <v>0.86</v>
      </c>
      <c r="L317" s="20">
        <v>0.87</v>
      </c>
      <c r="M317" s="20">
        <v>-0.01</v>
      </c>
      <c r="N317" s="20">
        <v>7.5862980769230803E-5</v>
      </c>
    </row>
    <row r="318" spans="1:14" x14ac:dyDescent="0.2">
      <c r="A318" s="20" t="s">
        <v>23460</v>
      </c>
      <c r="B318" s="20" t="s">
        <v>4056</v>
      </c>
      <c r="C318" s="20">
        <v>1246</v>
      </c>
      <c r="D318" s="20" t="s">
        <v>14704</v>
      </c>
      <c r="E318" s="20" t="s">
        <v>14698</v>
      </c>
      <c r="F318" s="20" t="s">
        <v>14804</v>
      </c>
      <c r="G318" s="20" t="s">
        <v>14866</v>
      </c>
      <c r="H318" s="20" t="s">
        <v>110</v>
      </c>
      <c r="I318" s="20">
        <v>1664</v>
      </c>
      <c r="J318" s="20" t="b">
        <v>1</v>
      </c>
      <c r="K318" s="20">
        <v>0.87</v>
      </c>
      <c r="L318" s="20">
        <v>0.87</v>
      </c>
      <c r="M318" s="20">
        <v>0</v>
      </c>
      <c r="N318" s="20">
        <v>7.0687500000000004E-5</v>
      </c>
    </row>
    <row r="319" spans="1:14" x14ac:dyDescent="0.2">
      <c r="A319" s="20" t="s">
        <v>23460</v>
      </c>
      <c r="B319" s="20" t="s">
        <v>4056</v>
      </c>
      <c r="C319" s="20">
        <v>1249</v>
      </c>
      <c r="D319" s="20" t="s">
        <v>14704</v>
      </c>
      <c r="E319" s="20" t="s">
        <v>14698</v>
      </c>
      <c r="F319" s="20" t="s">
        <v>14804</v>
      </c>
      <c r="G319" s="20" t="s">
        <v>14866</v>
      </c>
      <c r="H319" s="20" t="s">
        <v>110</v>
      </c>
      <c r="I319" s="20">
        <v>1664</v>
      </c>
      <c r="J319" s="20" t="b">
        <v>1</v>
      </c>
      <c r="K319" s="20">
        <v>0.87</v>
      </c>
      <c r="L319" s="20">
        <v>0.88</v>
      </c>
      <c r="M319" s="20">
        <v>-0.01</v>
      </c>
      <c r="N319" s="20">
        <v>6.5805288461538494E-5</v>
      </c>
    </row>
    <row r="320" spans="1:14" x14ac:dyDescent="0.2">
      <c r="A320" s="20" t="s">
        <v>23460</v>
      </c>
      <c r="B320" s="20" t="s">
        <v>4056</v>
      </c>
      <c r="C320" s="20">
        <v>1252</v>
      </c>
      <c r="D320" s="20" t="s">
        <v>14704</v>
      </c>
      <c r="E320" s="20" t="s">
        <v>14698</v>
      </c>
      <c r="F320" s="20" t="s">
        <v>14804</v>
      </c>
      <c r="G320" s="20" t="s">
        <v>14866</v>
      </c>
      <c r="H320" s="20" t="s">
        <v>110</v>
      </c>
      <c r="I320" s="20">
        <v>1664</v>
      </c>
      <c r="J320" s="20" t="b">
        <v>1</v>
      </c>
      <c r="K320" s="20">
        <v>0.84</v>
      </c>
      <c r="L320" s="20">
        <v>0.83</v>
      </c>
      <c r="M320" s="20">
        <v>0.01</v>
      </c>
      <c r="N320" s="20">
        <v>1.093533653846E-4</v>
      </c>
    </row>
    <row r="321" spans="1:14" x14ac:dyDescent="0.2">
      <c r="A321" s="20" t="s">
        <v>23460</v>
      </c>
      <c r="B321" s="20" t="s">
        <v>4056</v>
      </c>
      <c r="C321" s="20">
        <v>1255</v>
      </c>
      <c r="D321" s="20" t="s">
        <v>14704</v>
      </c>
      <c r="E321" s="20" t="s">
        <v>14698</v>
      </c>
      <c r="F321" s="20" t="s">
        <v>14804</v>
      </c>
      <c r="G321" s="20" t="s">
        <v>14866</v>
      </c>
      <c r="H321" s="20" t="s">
        <v>110</v>
      </c>
      <c r="I321" s="20">
        <v>1664</v>
      </c>
      <c r="J321" s="20" t="b">
        <v>1</v>
      </c>
      <c r="K321" s="20">
        <v>0.85</v>
      </c>
      <c r="L321" s="20">
        <v>0.85</v>
      </c>
      <c r="M321" s="20">
        <v>0</v>
      </c>
      <c r="N321" s="20">
        <v>9.1947115384615402E-5</v>
      </c>
    </row>
    <row r="322" spans="1:14" x14ac:dyDescent="0.2">
      <c r="A322" s="20" t="s">
        <v>23460</v>
      </c>
      <c r="B322" s="20" t="s">
        <v>4056</v>
      </c>
      <c r="C322" s="20">
        <v>1258</v>
      </c>
      <c r="D322" s="20" t="s">
        <v>14704</v>
      </c>
      <c r="E322" s="20" t="s">
        <v>14698</v>
      </c>
      <c r="F322" s="20" t="s">
        <v>14804</v>
      </c>
      <c r="G322" s="20" t="s">
        <v>14866</v>
      </c>
      <c r="H322" s="20" t="s">
        <v>110</v>
      </c>
      <c r="I322" s="20">
        <v>1664</v>
      </c>
      <c r="J322" s="20" t="b">
        <v>1</v>
      </c>
      <c r="K322" s="20">
        <v>0.79</v>
      </c>
      <c r="L322" s="20">
        <v>0.8</v>
      </c>
      <c r="M322" s="20">
        <v>-0.01</v>
      </c>
      <c r="N322" s="20">
        <v>1.6067067307690001E-4</v>
      </c>
    </row>
    <row r="323" spans="1:14" x14ac:dyDescent="0.2">
      <c r="A323" s="20" t="s">
        <v>23460</v>
      </c>
      <c r="B323" s="20" t="s">
        <v>4056</v>
      </c>
      <c r="C323" s="20">
        <v>1261</v>
      </c>
      <c r="D323" s="20" t="s">
        <v>14704</v>
      </c>
      <c r="E323" s="20" t="s">
        <v>14698</v>
      </c>
      <c r="F323" s="20" t="s">
        <v>14804</v>
      </c>
      <c r="G323" s="20" t="s">
        <v>14866</v>
      </c>
      <c r="H323" s="20" t="s">
        <v>110</v>
      </c>
      <c r="I323" s="20">
        <v>1664</v>
      </c>
      <c r="J323" s="20" t="b">
        <v>1</v>
      </c>
      <c r="K323" s="20">
        <v>0.8</v>
      </c>
      <c r="L323" s="20">
        <v>0.82</v>
      </c>
      <c r="M323" s="20">
        <v>-1.99999999999999E-2</v>
      </c>
      <c r="N323" s="20">
        <v>1.4078846153840001E-4</v>
      </c>
    </row>
    <row r="324" spans="1:14" x14ac:dyDescent="0.2">
      <c r="A324" s="20" t="s">
        <v>23460</v>
      </c>
      <c r="B324" s="20" t="s">
        <v>4056</v>
      </c>
      <c r="C324" s="20">
        <v>1264</v>
      </c>
      <c r="D324" s="20" t="s">
        <v>14704</v>
      </c>
      <c r="E324" s="20" t="s">
        <v>14698</v>
      </c>
      <c r="F324" s="20" t="s">
        <v>14804</v>
      </c>
      <c r="G324" s="20" t="s">
        <v>14866</v>
      </c>
      <c r="H324" s="20" t="s">
        <v>110</v>
      </c>
      <c r="I324" s="20">
        <v>1664</v>
      </c>
      <c r="J324" s="20" t="b">
        <v>1</v>
      </c>
      <c r="K324" s="20">
        <v>0.81</v>
      </c>
      <c r="L324" s="20">
        <v>0.81</v>
      </c>
      <c r="M324" s="20">
        <v>0</v>
      </c>
      <c r="N324" s="20">
        <v>1.4058173076920001E-4</v>
      </c>
    </row>
    <row r="325" spans="1:14" x14ac:dyDescent="0.2">
      <c r="A325" s="20" t="s">
        <v>23460</v>
      </c>
      <c r="B325" s="20" t="s">
        <v>4056</v>
      </c>
      <c r="C325" s="20">
        <v>1267</v>
      </c>
      <c r="D325" s="20" t="s">
        <v>14704</v>
      </c>
      <c r="E325" s="20" t="s">
        <v>14698</v>
      </c>
      <c r="F325" s="20" t="s">
        <v>14804</v>
      </c>
      <c r="G325" s="20" t="s">
        <v>14866</v>
      </c>
      <c r="H325" s="20" t="s">
        <v>110</v>
      </c>
      <c r="I325" s="20">
        <v>1664</v>
      </c>
      <c r="J325" s="20" t="b">
        <v>1</v>
      </c>
      <c r="K325" s="20">
        <v>0.87</v>
      </c>
      <c r="L325" s="20">
        <v>0.87</v>
      </c>
      <c r="M325" s="20">
        <v>0</v>
      </c>
      <c r="N325" s="20">
        <v>7.0687500000000004E-5</v>
      </c>
    </row>
    <row r="326" spans="1:14" x14ac:dyDescent="0.2">
      <c r="A326" s="20" t="s">
        <v>23460</v>
      </c>
      <c r="B326" s="20" t="s">
        <v>4056</v>
      </c>
      <c r="C326" s="20">
        <v>1270</v>
      </c>
      <c r="D326" s="20" t="s">
        <v>14704</v>
      </c>
      <c r="E326" s="20" t="s">
        <v>14698</v>
      </c>
      <c r="F326" s="20" t="s">
        <v>14804</v>
      </c>
      <c r="G326" s="20" t="s">
        <v>14866</v>
      </c>
      <c r="H326" s="20" t="s">
        <v>110</v>
      </c>
      <c r="I326" s="20">
        <v>1664</v>
      </c>
      <c r="J326" s="20" t="b">
        <v>1</v>
      </c>
      <c r="K326" s="20">
        <v>0.86</v>
      </c>
      <c r="L326" s="20">
        <v>0.86</v>
      </c>
      <c r="M326" s="20">
        <v>0</v>
      </c>
      <c r="N326" s="20">
        <v>8.1038461538461494E-5</v>
      </c>
    </row>
    <row r="327" spans="1:14" x14ac:dyDescent="0.2">
      <c r="A327" s="20" t="s">
        <v>23460</v>
      </c>
      <c r="B327" s="20" t="s">
        <v>4056</v>
      </c>
      <c r="C327" s="20">
        <v>1273</v>
      </c>
      <c r="D327" s="20" t="s">
        <v>14704</v>
      </c>
      <c r="E327" s="20" t="s">
        <v>14698</v>
      </c>
      <c r="F327" s="20" t="s">
        <v>14804</v>
      </c>
      <c r="G327" s="20" t="s">
        <v>14866</v>
      </c>
      <c r="H327" s="20" t="s">
        <v>110</v>
      </c>
      <c r="I327" s="20">
        <v>1664</v>
      </c>
      <c r="J327" s="20" t="b">
        <v>1</v>
      </c>
      <c r="K327" s="20">
        <v>0.81</v>
      </c>
      <c r="L327" s="20">
        <v>0.84</v>
      </c>
      <c r="M327" s="20">
        <v>-2.9999999999999898E-2</v>
      </c>
      <c r="N327" s="20">
        <v>1.2198317307689999E-4</v>
      </c>
    </row>
    <row r="328" spans="1:14" x14ac:dyDescent="0.2">
      <c r="A328" s="20" t="s">
        <v>23460</v>
      </c>
      <c r="B328" s="20" t="s">
        <v>4056</v>
      </c>
      <c r="C328" s="20">
        <v>1276</v>
      </c>
      <c r="D328" s="20" t="s">
        <v>14704</v>
      </c>
      <c r="E328" s="20" t="s">
        <v>14698</v>
      </c>
      <c r="F328" s="20" t="s">
        <v>14804</v>
      </c>
      <c r="G328" s="20" t="s">
        <v>14866</v>
      </c>
      <c r="H328" s="20" t="s">
        <v>110</v>
      </c>
      <c r="I328" s="20">
        <v>1664</v>
      </c>
      <c r="J328" s="20" t="b">
        <v>1</v>
      </c>
      <c r="K328" s="20">
        <v>0.85</v>
      </c>
      <c r="L328" s="20">
        <v>0.87</v>
      </c>
      <c r="M328" s="20">
        <v>-0.02</v>
      </c>
      <c r="N328" s="20">
        <v>8.1317307692307703E-5</v>
      </c>
    </row>
    <row r="329" spans="1:14" x14ac:dyDescent="0.2">
      <c r="A329" s="20" t="s">
        <v>23460</v>
      </c>
      <c r="B329" s="20" t="s">
        <v>4056</v>
      </c>
      <c r="C329" s="20">
        <v>1279</v>
      </c>
      <c r="D329" s="20" t="s">
        <v>14704</v>
      </c>
      <c r="E329" s="20" t="s">
        <v>14698</v>
      </c>
      <c r="F329" s="20" t="s">
        <v>14804</v>
      </c>
      <c r="G329" s="20" t="s">
        <v>14866</v>
      </c>
      <c r="H329" s="20" t="s">
        <v>110</v>
      </c>
      <c r="I329" s="20">
        <v>1664</v>
      </c>
      <c r="J329" s="20" t="b">
        <v>1</v>
      </c>
      <c r="K329" s="20">
        <v>0.88</v>
      </c>
      <c r="L329" s="20">
        <v>0.87</v>
      </c>
      <c r="M329" s="20">
        <v>0.01</v>
      </c>
      <c r="N329" s="20">
        <v>6.5805288461538494E-5</v>
      </c>
    </row>
    <row r="330" spans="1:14" x14ac:dyDescent="0.2">
      <c r="A330" s="20" t="s">
        <v>23460</v>
      </c>
      <c r="B330" s="20" t="s">
        <v>4056</v>
      </c>
      <c r="C330" s="20">
        <v>1282</v>
      </c>
      <c r="D330" s="20" t="s">
        <v>14704</v>
      </c>
      <c r="E330" s="20" t="s">
        <v>14698</v>
      </c>
      <c r="F330" s="20" t="s">
        <v>14804</v>
      </c>
      <c r="G330" s="20" t="s">
        <v>14866</v>
      </c>
      <c r="H330" s="20" t="s">
        <v>110</v>
      </c>
      <c r="I330" s="20">
        <v>1664</v>
      </c>
      <c r="J330" s="20" t="b">
        <v>1</v>
      </c>
      <c r="K330" s="20">
        <v>0.87</v>
      </c>
      <c r="L330" s="20">
        <v>0.88</v>
      </c>
      <c r="M330" s="20">
        <v>-0.01</v>
      </c>
      <c r="N330" s="20">
        <v>6.5805288461538494E-5</v>
      </c>
    </row>
    <row r="331" spans="1:14" x14ac:dyDescent="0.2">
      <c r="A331" s="20" t="s">
        <v>23460</v>
      </c>
      <c r="B331" s="20" t="s">
        <v>4056</v>
      </c>
      <c r="C331" s="20">
        <v>1285</v>
      </c>
      <c r="D331" s="20" t="s">
        <v>14704</v>
      </c>
      <c r="E331" s="20" t="s">
        <v>14698</v>
      </c>
      <c r="F331" s="20" t="s">
        <v>14804</v>
      </c>
      <c r="G331" s="20" t="s">
        <v>14866</v>
      </c>
      <c r="H331" s="20" t="s">
        <v>110</v>
      </c>
      <c r="I331" s="20">
        <v>1664</v>
      </c>
      <c r="J331" s="20" t="b">
        <v>1</v>
      </c>
      <c r="K331" s="20">
        <v>0.9</v>
      </c>
      <c r="L331" s="20">
        <v>0.91</v>
      </c>
      <c r="M331" s="20">
        <v>-0.01</v>
      </c>
      <c r="N331" s="20">
        <v>3.9353365384615401E-5</v>
      </c>
    </row>
    <row r="332" spans="1:14" x14ac:dyDescent="0.2">
      <c r="A332" s="20" t="s">
        <v>23460</v>
      </c>
      <c r="B332" s="20" t="s">
        <v>4056</v>
      </c>
      <c r="C332" s="20">
        <v>1288</v>
      </c>
      <c r="D332" s="20" t="s">
        <v>14704</v>
      </c>
      <c r="E332" s="20" t="s">
        <v>14698</v>
      </c>
      <c r="F332" s="20" t="s">
        <v>14804</v>
      </c>
      <c r="G332" s="20" t="s">
        <v>14866</v>
      </c>
      <c r="H332" s="20" t="s">
        <v>110</v>
      </c>
      <c r="I332" s="20">
        <v>1664</v>
      </c>
      <c r="J332" s="20" t="b">
        <v>1</v>
      </c>
      <c r="K332" s="20">
        <v>0.86</v>
      </c>
      <c r="L332" s="20">
        <v>0.86</v>
      </c>
      <c r="M332" s="20">
        <v>0</v>
      </c>
      <c r="N332" s="20">
        <v>8.1038461538461494E-5</v>
      </c>
    </row>
    <row r="333" spans="1:14" x14ac:dyDescent="0.2">
      <c r="A333" s="20" t="s">
        <v>23460</v>
      </c>
      <c r="B333" s="20" t="s">
        <v>4056</v>
      </c>
      <c r="C333" s="20">
        <v>1291</v>
      </c>
      <c r="D333" s="20" t="s">
        <v>14704</v>
      </c>
      <c r="E333" s="20" t="s">
        <v>14698</v>
      </c>
      <c r="F333" s="20" t="s">
        <v>14804</v>
      </c>
      <c r="G333" s="20" t="s">
        <v>14866</v>
      </c>
      <c r="H333" s="20" t="s">
        <v>110</v>
      </c>
      <c r="I333" s="20">
        <v>1664</v>
      </c>
      <c r="J333" s="20" t="b">
        <v>1</v>
      </c>
      <c r="K333" s="20">
        <v>0.91</v>
      </c>
      <c r="L333" s="20">
        <v>0.91</v>
      </c>
      <c r="M333" s="20">
        <v>0</v>
      </c>
      <c r="N333" s="20">
        <v>3.5437500000000001E-5</v>
      </c>
    </row>
    <row r="334" spans="1:14" x14ac:dyDescent="0.2">
      <c r="A334" s="20" t="s">
        <v>23460</v>
      </c>
      <c r="B334" s="20" t="s">
        <v>4388</v>
      </c>
      <c r="C334" s="20">
        <v>1317</v>
      </c>
      <c r="D334" s="20" t="s">
        <v>14704</v>
      </c>
      <c r="E334" s="20" t="s">
        <v>23462</v>
      </c>
      <c r="F334" s="20" t="s">
        <v>110</v>
      </c>
      <c r="G334" s="20" t="s">
        <v>14696</v>
      </c>
      <c r="H334" s="20" t="s">
        <v>14772</v>
      </c>
      <c r="I334" s="20">
        <v>80378</v>
      </c>
      <c r="J334" s="20" t="b">
        <v>0</v>
      </c>
      <c r="K334" s="20">
        <v>0.66</v>
      </c>
      <c r="L334" s="20">
        <v>0.65</v>
      </c>
      <c r="M334" s="20">
        <v>0.01</v>
      </c>
      <c r="N334" s="20">
        <v>7.7593868969120907E-6</v>
      </c>
    </row>
    <row r="335" spans="1:14" x14ac:dyDescent="0.2">
      <c r="A335" s="20" t="s">
        <v>23460</v>
      </c>
      <c r="B335" s="20" t="s">
        <v>4388</v>
      </c>
      <c r="C335" s="20">
        <v>1320</v>
      </c>
      <c r="D335" s="20" t="s">
        <v>14704</v>
      </c>
      <c r="E335" s="20" t="s">
        <v>14698</v>
      </c>
      <c r="F335" s="20" t="s">
        <v>110</v>
      </c>
      <c r="G335" s="20" t="s">
        <v>14696</v>
      </c>
      <c r="H335" s="20" t="s">
        <v>14772</v>
      </c>
      <c r="I335" s="20">
        <v>80378</v>
      </c>
      <c r="J335" s="20" t="b">
        <v>0</v>
      </c>
      <c r="K335" s="20">
        <v>0.54</v>
      </c>
      <c r="L335" s="20">
        <v>0.61</v>
      </c>
      <c r="M335" s="20">
        <v>-7.0000000000000007E-2</v>
      </c>
      <c r="N335" s="20">
        <v>1.03035656522929E-5</v>
      </c>
    </row>
    <row r="336" spans="1:14" x14ac:dyDescent="0.2">
      <c r="A336" s="20" t="s">
        <v>23460</v>
      </c>
      <c r="B336" s="20" t="s">
        <v>4442</v>
      </c>
      <c r="C336" s="20">
        <v>1328</v>
      </c>
      <c r="D336" s="20" t="s">
        <v>14704</v>
      </c>
      <c r="E336" s="20" t="s">
        <v>14698</v>
      </c>
      <c r="F336" s="20" t="s">
        <v>14804</v>
      </c>
      <c r="G336" s="20" t="s">
        <v>14696</v>
      </c>
      <c r="H336" s="20" t="s">
        <v>14772</v>
      </c>
      <c r="I336" s="20">
        <v>2821</v>
      </c>
      <c r="J336" s="20" t="b">
        <v>0</v>
      </c>
      <c r="K336" s="20">
        <v>0.49</v>
      </c>
      <c r="L336" s="20">
        <v>0.48249999999999998</v>
      </c>
      <c r="M336" s="20">
        <v>7.4999999999999997E-3</v>
      </c>
      <c r="N336" s="20">
        <v>3.6393550602620002E-4</v>
      </c>
    </row>
    <row r="337" spans="1:14" x14ac:dyDescent="0.2">
      <c r="A337" s="20" t="s">
        <v>23460</v>
      </c>
      <c r="B337" s="20" t="s">
        <v>4442</v>
      </c>
      <c r="C337" s="20">
        <v>1331</v>
      </c>
      <c r="D337" s="20" t="s">
        <v>14704</v>
      </c>
      <c r="E337" s="20" t="s">
        <v>23465</v>
      </c>
      <c r="F337" s="20" t="s">
        <v>14804</v>
      </c>
      <c r="G337" s="20" t="s">
        <v>14696</v>
      </c>
      <c r="H337" s="20" t="s">
        <v>14772</v>
      </c>
      <c r="I337" s="20">
        <v>2821</v>
      </c>
      <c r="J337" s="20" t="b">
        <v>0</v>
      </c>
      <c r="K337" s="20">
        <v>0.4</v>
      </c>
      <c r="L337" s="20">
        <v>0.45250000000000001</v>
      </c>
      <c r="M337" s="20">
        <v>-5.2499999999999998E-2</v>
      </c>
      <c r="N337" s="20">
        <v>3.9651145427150003E-4</v>
      </c>
    </row>
    <row r="338" spans="1:14" x14ac:dyDescent="0.2">
      <c r="A338" s="20" t="s">
        <v>23460</v>
      </c>
      <c r="B338" s="20" t="s">
        <v>4442</v>
      </c>
      <c r="C338" s="20">
        <v>1334</v>
      </c>
      <c r="D338" s="20" t="s">
        <v>14704</v>
      </c>
      <c r="E338" s="20" t="s">
        <v>23465</v>
      </c>
      <c r="F338" s="20" t="s">
        <v>14804</v>
      </c>
      <c r="G338" s="20" t="s">
        <v>14696</v>
      </c>
      <c r="H338" s="20" t="s">
        <v>14772</v>
      </c>
      <c r="I338" s="20">
        <v>2821</v>
      </c>
      <c r="J338" s="20" t="b">
        <v>0</v>
      </c>
      <c r="K338" s="20">
        <v>0.37</v>
      </c>
      <c r="L338" s="20">
        <v>0.4325</v>
      </c>
      <c r="M338" s="20">
        <v>-6.25E-2</v>
      </c>
      <c r="N338" s="20">
        <v>4.057317662176E-4</v>
      </c>
    </row>
    <row r="339" spans="1:14" x14ac:dyDescent="0.2">
      <c r="A339" s="20" t="s">
        <v>23460</v>
      </c>
      <c r="B339" s="20" t="s">
        <v>4442</v>
      </c>
      <c r="C339" s="20">
        <v>1337</v>
      </c>
      <c r="D339" s="20" t="s">
        <v>14704</v>
      </c>
      <c r="E339" s="20" t="s">
        <v>23465</v>
      </c>
      <c r="F339" s="20" t="s">
        <v>14804</v>
      </c>
      <c r="G339" s="20" t="s">
        <v>14696</v>
      </c>
      <c r="H339" s="20" t="s">
        <v>14772</v>
      </c>
      <c r="I339" s="20">
        <v>2821</v>
      </c>
      <c r="J339" s="20" t="b">
        <v>0</v>
      </c>
      <c r="K339" s="20">
        <v>0.46</v>
      </c>
      <c r="L339" s="20">
        <v>0.53749999999999998</v>
      </c>
      <c r="M339" s="20">
        <v>-7.7499999999999999E-2</v>
      </c>
      <c r="N339" s="20">
        <v>3.5322312566459999E-4</v>
      </c>
    </row>
    <row r="340" spans="1:14" x14ac:dyDescent="0.2">
      <c r="A340" s="20" t="s">
        <v>23460</v>
      </c>
      <c r="B340" s="20" t="s">
        <v>4442</v>
      </c>
      <c r="C340" s="20">
        <v>1340</v>
      </c>
      <c r="D340" s="20" t="s">
        <v>14704</v>
      </c>
      <c r="E340" s="20" t="s">
        <v>23465</v>
      </c>
      <c r="F340" s="20" t="s">
        <v>14804</v>
      </c>
      <c r="G340" s="20" t="s">
        <v>14696</v>
      </c>
      <c r="H340" s="20" t="s">
        <v>14772</v>
      </c>
      <c r="I340" s="20">
        <v>2821</v>
      </c>
      <c r="J340" s="20" t="b">
        <v>0</v>
      </c>
      <c r="K340" s="20">
        <v>0.75</v>
      </c>
      <c r="L340" s="20">
        <v>0.64500000000000002</v>
      </c>
      <c r="M340" s="20">
        <v>0.105</v>
      </c>
      <c r="N340" s="20">
        <v>1.8172438851470001E-4</v>
      </c>
    </row>
    <row r="341" spans="1:14" x14ac:dyDescent="0.2">
      <c r="A341" s="20" t="s">
        <v>23460</v>
      </c>
      <c r="B341" s="20" t="s">
        <v>4468</v>
      </c>
      <c r="C341" s="20">
        <v>1371</v>
      </c>
      <c r="D341" s="20" t="s">
        <v>14704</v>
      </c>
      <c r="E341" s="20" t="s">
        <v>14698</v>
      </c>
      <c r="F341" s="20" t="s">
        <v>23461</v>
      </c>
      <c r="G341" s="20" t="s">
        <v>14696</v>
      </c>
      <c r="H341" s="20" t="s">
        <v>14772</v>
      </c>
      <c r="I341" s="20">
        <v>751</v>
      </c>
      <c r="J341" s="20" t="b">
        <v>0</v>
      </c>
      <c r="K341" s="20">
        <v>0.59</v>
      </c>
      <c r="L341" s="20">
        <v>0.23330000000000001</v>
      </c>
      <c r="M341" s="20">
        <v>0.35670000000000002</v>
      </c>
      <c r="N341" s="20">
        <v>1.2586923037922E-3</v>
      </c>
    </row>
    <row r="342" spans="1:14" x14ac:dyDescent="0.2">
      <c r="A342" s="20" t="s">
        <v>23460</v>
      </c>
      <c r="B342" s="20" t="s">
        <v>4468</v>
      </c>
      <c r="C342" s="20">
        <v>1373</v>
      </c>
      <c r="D342" s="20" t="s">
        <v>14704</v>
      </c>
      <c r="E342" s="20" t="s">
        <v>14698</v>
      </c>
      <c r="F342" s="20" t="s">
        <v>23461</v>
      </c>
      <c r="G342" s="20" t="s">
        <v>14696</v>
      </c>
      <c r="H342" s="20" t="s">
        <v>14772</v>
      </c>
      <c r="I342" s="20">
        <v>252</v>
      </c>
      <c r="J342" s="20" t="b">
        <v>0</v>
      </c>
      <c r="K342" s="20">
        <v>0.56000000000000005</v>
      </c>
      <c r="L342" s="20">
        <v>0.435</v>
      </c>
      <c r="M342" s="20">
        <v>0.125</v>
      </c>
      <c r="N342" s="20">
        <v>3.9250615079364998E-3</v>
      </c>
    </row>
    <row r="343" spans="1:14" x14ac:dyDescent="0.2">
      <c r="A343" s="20" t="s">
        <v>23460</v>
      </c>
      <c r="B343" s="20" t="s">
        <v>4468</v>
      </c>
      <c r="C343" s="20">
        <v>1375</v>
      </c>
      <c r="D343" s="20" t="s">
        <v>14704</v>
      </c>
      <c r="E343" s="20" t="s">
        <v>14698</v>
      </c>
      <c r="F343" s="20" t="s">
        <v>23461</v>
      </c>
      <c r="G343" s="20" t="s">
        <v>14696</v>
      </c>
      <c r="H343" s="20" t="s">
        <v>14772</v>
      </c>
      <c r="I343" s="20">
        <v>181</v>
      </c>
      <c r="J343" s="20" t="b">
        <v>0</v>
      </c>
      <c r="K343" s="20">
        <v>0.09</v>
      </c>
      <c r="L343" s="20">
        <v>8.5000000000000006E-2</v>
      </c>
      <c r="M343" s="20">
        <v>4.9999999999999004E-3</v>
      </c>
      <c r="N343" s="20">
        <v>3.2197375690606999E-3</v>
      </c>
    </row>
    <row r="344" spans="1:14" x14ac:dyDescent="0.2">
      <c r="A344" s="20" t="s">
        <v>23460</v>
      </c>
      <c r="B344" s="20" t="s">
        <v>4629</v>
      </c>
      <c r="C344" s="20">
        <v>1377</v>
      </c>
      <c r="D344" s="20" t="s">
        <v>14704</v>
      </c>
      <c r="E344" s="20" t="s">
        <v>14698</v>
      </c>
      <c r="F344" s="20" t="s">
        <v>14804</v>
      </c>
      <c r="G344" s="20" t="s">
        <v>14732</v>
      </c>
      <c r="H344" s="20" t="s">
        <v>110</v>
      </c>
      <c r="I344" s="20">
        <v>150</v>
      </c>
      <c r="J344" s="20" t="b">
        <v>0</v>
      </c>
      <c r="K344" s="20">
        <v>0.59</v>
      </c>
      <c r="L344" s="20">
        <v>0.57999999999999996</v>
      </c>
      <c r="M344" s="20">
        <v>0.01</v>
      </c>
      <c r="N344" s="20">
        <v>5.3730933333333E-3</v>
      </c>
    </row>
    <row r="345" spans="1:14" x14ac:dyDescent="0.2">
      <c r="A345" s="20" t="s">
        <v>23460</v>
      </c>
      <c r="B345" s="20" t="s">
        <v>4629</v>
      </c>
      <c r="C345" s="20">
        <v>1380</v>
      </c>
      <c r="D345" s="20" t="s">
        <v>14704</v>
      </c>
      <c r="E345" s="20" t="s">
        <v>23462</v>
      </c>
      <c r="F345" s="20" t="s">
        <v>14804</v>
      </c>
      <c r="G345" s="20" t="s">
        <v>14732</v>
      </c>
      <c r="H345" s="20" t="s">
        <v>110</v>
      </c>
      <c r="I345" s="20">
        <v>150</v>
      </c>
      <c r="J345" s="20" t="b">
        <v>0</v>
      </c>
      <c r="K345" s="20">
        <v>0.59</v>
      </c>
      <c r="L345" s="20">
        <v>0.57999999999999996</v>
      </c>
      <c r="M345" s="20">
        <v>0.01</v>
      </c>
      <c r="N345" s="20">
        <v>5.3730933333333E-3</v>
      </c>
    </row>
    <row r="346" spans="1:14" x14ac:dyDescent="0.2">
      <c r="A346" s="20" t="s">
        <v>23460</v>
      </c>
      <c r="B346" s="20" t="s">
        <v>4629</v>
      </c>
      <c r="C346" s="20">
        <v>1383</v>
      </c>
      <c r="D346" s="20" t="s">
        <v>14704</v>
      </c>
      <c r="E346" s="20" t="s">
        <v>23462</v>
      </c>
      <c r="F346" s="20" t="s">
        <v>14804</v>
      </c>
      <c r="G346" s="20" t="s">
        <v>14732</v>
      </c>
      <c r="H346" s="20" t="s">
        <v>110</v>
      </c>
      <c r="I346" s="20">
        <v>150</v>
      </c>
      <c r="J346" s="20" t="b">
        <v>0</v>
      </c>
      <c r="K346" s="20">
        <v>0.59</v>
      </c>
      <c r="L346" s="20">
        <v>0.56999999999999995</v>
      </c>
      <c r="M346" s="20">
        <v>0.02</v>
      </c>
      <c r="N346" s="20">
        <v>5.4552533333333004E-3</v>
      </c>
    </row>
    <row r="347" spans="1:14" x14ac:dyDescent="0.2">
      <c r="A347" s="20" t="s">
        <v>23460</v>
      </c>
      <c r="B347" s="20" t="s">
        <v>4778</v>
      </c>
      <c r="C347" s="20">
        <v>1389</v>
      </c>
      <c r="D347" s="20" t="s">
        <v>14704</v>
      </c>
      <c r="E347" s="20" t="s">
        <v>14698</v>
      </c>
      <c r="F347" s="20" t="s">
        <v>110</v>
      </c>
      <c r="G347" s="20" t="s">
        <v>14696</v>
      </c>
      <c r="H347" s="20" t="s">
        <v>14761</v>
      </c>
      <c r="I347" s="20">
        <v>1523</v>
      </c>
      <c r="J347" s="20" t="b">
        <v>0</v>
      </c>
      <c r="K347" s="20">
        <v>0.46</v>
      </c>
      <c r="L347" s="20">
        <v>0.19</v>
      </c>
      <c r="M347" s="20">
        <v>0.27</v>
      </c>
      <c r="N347" s="20">
        <v>6.7969796454359999E-4</v>
      </c>
    </row>
    <row r="348" spans="1:14" x14ac:dyDescent="0.2">
      <c r="A348" s="20" t="s">
        <v>23460</v>
      </c>
      <c r="B348" s="20" t="s">
        <v>4778</v>
      </c>
      <c r="C348" s="20">
        <v>1391</v>
      </c>
      <c r="D348" s="20" t="s">
        <v>14704</v>
      </c>
      <c r="E348" s="20" t="s">
        <v>14698</v>
      </c>
      <c r="F348" s="20" t="s">
        <v>23461</v>
      </c>
      <c r="G348" s="20" t="s">
        <v>14696</v>
      </c>
      <c r="H348" s="20" t="s">
        <v>14761</v>
      </c>
      <c r="I348" s="20">
        <v>5867</v>
      </c>
      <c r="J348" s="20" t="b">
        <v>0</v>
      </c>
      <c r="K348" s="20">
        <v>0.62</v>
      </c>
      <c r="L348" s="20">
        <v>0.3</v>
      </c>
      <c r="M348" s="20">
        <v>0.32</v>
      </c>
      <c r="N348" s="20">
        <v>1.612599284131E-4</v>
      </c>
    </row>
    <row r="349" spans="1:14" x14ac:dyDescent="0.2">
      <c r="A349" s="20" t="s">
        <v>23460</v>
      </c>
      <c r="B349" s="20" t="s">
        <v>4778</v>
      </c>
      <c r="C349" s="20">
        <v>1393</v>
      </c>
      <c r="D349" s="20" t="s">
        <v>14704</v>
      </c>
      <c r="E349" s="20" t="s">
        <v>14698</v>
      </c>
      <c r="F349" s="20" t="s">
        <v>23461</v>
      </c>
      <c r="G349" s="20" t="s">
        <v>14732</v>
      </c>
      <c r="H349" s="20" t="s">
        <v>14761</v>
      </c>
      <c r="I349" s="20">
        <v>78774</v>
      </c>
      <c r="J349" s="20" t="b">
        <v>0</v>
      </c>
      <c r="K349" s="20">
        <v>0.67</v>
      </c>
      <c r="L349" s="20">
        <v>0.65</v>
      </c>
      <c r="M349" s="20">
        <v>0.02</v>
      </c>
      <c r="N349" s="20">
        <v>7.7481402493208402E-6</v>
      </c>
    </row>
    <row r="350" spans="1:14" x14ac:dyDescent="0.2">
      <c r="A350" s="20" t="s">
        <v>23460</v>
      </c>
      <c r="B350" s="20" t="s">
        <v>4840</v>
      </c>
      <c r="C350" s="20">
        <v>1395</v>
      </c>
      <c r="D350" s="20" t="s">
        <v>14704</v>
      </c>
      <c r="E350" s="20" t="s">
        <v>14698</v>
      </c>
      <c r="F350" s="20" t="s">
        <v>23463</v>
      </c>
      <c r="G350" s="20" t="s">
        <v>14866</v>
      </c>
      <c r="H350" s="20" t="s">
        <v>14699</v>
      </c>
      <c r="I350" s="20">
        <v>430</v>
      </c>
      <c r="J350" s="20" t="b">
        <v>0</v>
      </c>
      <c r="K350" s="20">
        <v>0.64</v>
      </c>
      <c r="L350" s="20">
        <v>0.4</v>
      </c>
      <c r="M350" s="20">
        <v>0.24</v>
      </c>
      <c r="N350" s="20">
        <v>2.1111069767440998E-3</v>
      </c>
    </row>
    <row r="351" spans="1:14" x14ac:dyDescent="0.2">
      <c r="A351" s="20" t="s">
        <v>23460</v>
      </c>
      <c r="B351" s="20" t="s">
        <v>4840</v>
      </c>
      <c r="C351" s="20">
        <v>1397</v>
      </c>
      <c r="D351" s="20" t="s">
        <v>14704</v>
      </c>
      <c r="E351" s="20" t="s">
        <v>23462</v>
      </c>
      <c r="F351" s="20" t="s">
        <v>23463</v>
      </c>
      <c r="G351" s="20" t="s">
        <v>14866</v>
      </c>
      <c r="H351" s="20" t="s">
        <v>14699</v>
      </c>
      <c r="I351" s="20">
        <v>430</v>
      </c>
      <c r="J351" s="20" t="b">
        <v>0</v>
      </c>
      <c r="K351" s="20">
        <v>0.6</v>
      </c>
      <c r="L351" s="20">
        <v>0.4</v>
      </c>
      <c r="M351" s="20">
        <v>0.2</v>
      </c>
      <c r="N351" s="20">
        <v>2.2325581395347999E-3</v>
      </c>
    </row>
    <row r="352" spans="1:14" x14ac:dyDescent="0.2">
      <c r="A352" s="20" t="s">
        <v>23460</v>
      </c>
      <c r="B352" s="20" t="s">
        <v>4840</v>
      </c>
      <c r="C352" s="20">
        <v>1399</v>
      </c>
      <c r="D352" s="20" t="s">
        <v>14704</v>
      </c>
      <c r="E352" s="20" t="s">
        <v>23466</v>
      </c>
      <c r="F352" s="20" t="s">
        <v>23463</v>
      </c>
      <c r="G352" s="20" t="s">
        <v>14866</v>
      </c>
      <c r="H352" s="20" t="s">
        <v>14699</v>
      </c>
      <c r="I352" s="20">
        <v>430</v>
      </c>
      <c r="J352" s="20" t="b">
        <v>0</v>
      </c>
      <c r="K352" s="20">
        <v>0.69</v>
      </c>
      <c r="L352" s="20">
        <v>0.47</v>
      </c>
      <c r="M352" s="20">
        <v>0.22</v>
      </c>
      <c r="N352" s="20">
        <v>1.8449488372093001E-3</v>
      </c>
    </row>
    <row r="353" spans="1:14" x14ac:dyDescent="0.2">
      <c r="A353" s="20" t="s">
        <v>23460</v>
      </c>
      <c r="B353" s="20" t="s">
        <v>5262</v>
      </c>
      <c r="C353" s="20">
        <v>1401</v>
      </c>
      <c r="D353" s="20" t="s">
        <v>14704</v>
      </c>
      <c r="E353" s="20" t="s">
        <v>23462</v>
      </c>
      <c r="F353" s="20" t="s">
        <v>23464</v>
      </c>
      <c r="G353" s="20" t="s">
        <v>14866</v>
      </c>
      <c r="H353" s="20" t="s">
        <v>14761</v>
      </c>
      <c r="I353" s="20">
        <v>3340</v>
      </c>
      <c r="J353" s="20" t="b">
        <v>0</v>
      </c>
      <c r="K353" s="20">
        <v>0.93700000000000006</v>
      </c>
      <c r="L353" s="20">
        <v>0.91700000000000004</v>
      </c>
      <c r="M353" s="20">
        <v>0.02</v>
      </c>
      <c r="N353" s="20">
        <v>1.20193604790419E-5</v>
      </c>
    </row>
    <row r="354" spans="1:14" x14ac:dyDescent="0.2">
      <c r="A354" s="20" t="s">
        <v>23460</v>
      </c>
      <c r="B354" s="20" t="s">
        <v>5262</v>
      </c>
      <c r="C354" s="20">
        <v>1402</v>
      </c>
      <c r="D354" s="20" t="s">
        <v>14704</v>
      </c>
      <c r="E354" s="20" t="s">
        <v>14698</v>
      </c>
      <c r="F354" s="20" t="s">
        <v>23464</v>
      </c>
      <c r="G354" s="20" t="s">
        <v>14866</v>
      </c>
      <c r="H354" s="20" t="s">
        <v>14761</v>
      </c>
      <c r="I354" s="20">
        <v>3340</v>
      </c>
      <c r="J354" s="20" t="b">
        <v>0</v>
      </c>
      <c r="K354" s="20">
        <v>0.93700000000000006</v>
      </c>
      <c r="L354" s="20">
        <v>0.91700000000000004</v>
      </c>
      <c r="M354" s="20">
        <v>0.02</v>
      </c>
      <c r="N354" s="20">
        <v>1.20193604790419E-5</v>
      </c>
    </row>
    <row r="355" spans="1:14" x14ac:dyDescent="0.2">
      <c r="A355" s="20" t="s">
        <v>23460</v>
      </c>
      <c r="B355" s="20" t="s">
        <v>5262</v>
      </c>
      <c r="C355" s="20">
        <v>1403</v>
      </c>
      <c r="D355" s="20" t="s">
        <v>14704</v>
      </c>
      <c r="E355" s="20" t="s">
        <v>23466</v>
      </c>
      <c r="F355" s="20" t="s">
        <v>23464</v>
      </c>
      <c r="G355" s="20" t="s">
        <v>14866</v>
      </c>
      <c r="H355" s="20" t="s">
        <v>14761</v>
      </c>
      <c r="I355" s="20">
        <v>3340</v>
      </c>
      <c r="J355" s="20" t="b">
        <v>0</v>
      </c>
      <c r="K355" s="20">
        <v>0.93600000000000005</v>
      </c>
      <c r="L355" s="20">
        <v>0.91600000000000004</v>
      </c>
      <c r="M355" s="20">
        <v>0.02</v>
      </c>
      <c r="N355" s="20">
        <v>1.2331918562874201E-5</v>
      </c>
    </row>
    <row r="356" spans="1:14" x14ac:dyDescent="0.2">
      <c r="A356" s="20" t="s">
        <v>23460</v>
      </c>
      <c r="B356" s="20" t="s">
        <v>5262</v>
      </c>
      <c r="C356" s="20">
        <v>1404</v>
      </c>
      <c r="D356" s="20" t="s">
        <v>14704</v>
      </c>
      <c r="E356" s="20" t="s">
        <v>14746</v>
      </c>
      <c r="F356" s="20" t="s">
        <v>23464</v>
      </c>
      <c r="G356" s="20" t="s">
        <v>14866</v>
      </c>
      <c r="H356" s="20" t="s">
        <v>14761</v>
      </c>
      <c r="I356" s="20">
        <v>3340</v>
      </c>
      <c r="J356" s="20" t="b">
        <v>0</v>
      </c>
      <c r="K356" s="20">
        <v>0.93200000000000005</v>
      </c>
      <c r="L356" s="20">
        <v>0.90800000000000003</v>
      </c>
      <c r="M356" s="20">
        <v>2.4E-2</v>
      </c>
      <c r="N356" s="20">
        <v>1.4365125748502999E-5</v>
      </c>
    </row>
    <row r="357" spans="1:14" x14ac:dyDescent="0.2">
      <c r="A357" s="20" t="s">
        <v>23460</v>
      </c>
      <c r="B357" s="20" t="s">
        <v>5262</v>
      </c>
      <c r="C357" s="20">
        <v>1405</v>
      </c>
      <c r="D357" s="20" t="s">
        <v>14704</v>
      </c>
      <c r="E357" s="20" t="s">
        <v>23466</v>
      </c>
      <c r="F357" s="20" t="s">
        <v>23464</v>
      </c>
      <c r="G357" s="20" t="s">
        <v>14866</v>
      </c>
      <c r="H357" s="20" t="s">
        <v>14761</v>
      </c>
      <c r="I357" s="20">
        <v>3340</v>
      </c>
      <c r="J357" s="20" t="b">
        <v>0</v>
      </c>
      <c r="K357" s="20">
        <v>0.91900000000000004</v>
      </c>
      <c r="L357" s="20">
        <v>0.89500000000000002</v>
      </c>
      <c r="M357" s="20">
        <v>2.4E-2</v>
      </c>
      <c r="N357" s="20">
        <v>1.9038244311377199E-5</v>
      </c>
    </row>
    <row r="358" spans="1:14" x14ac:dyDescent="0.2">
      <c r="A358" s="20" t="s">
        <v>23460</v>
      </c>
      <c r="B358" s="20" t="s">
        <v>5262</v>
      </c>
      <c r="C358" s="20">
        <v>1406</v>
      </c>
      <c r="D358" s="20" t="s">
        <v>14704</v>
      </c>
      <c r="E358" s="20" t="s">
        <v>23465</v>
      </c>
      <c r="F358" s="20" t="s">
        <v>23464</v>
      </c>
      <c r="G358" s="20" t="s">
        <v>14866</v>
      </c>
      <c r="H358" s="20" t="s">
        <v>14761</v>
      </c>
      <c r="I358" s="20">
        <v>3340</v>
      </c>
      <c r="J358" s="20" t="b">
        <v>0</v>
      </c>
      <c r="K358" s="20">
        <v>0.88100000000000001</v>
      </c>
      <c r="L358" s="20">
        <v>0.84</v>
      </c>
      <c r="M358" s="20">
        <v>4.1000000000000002E-2</v>
      </c>
      <c r="N358" s="20">
        <v>4.0694420359281401E-5</v>
      </c>
    </row>
    <row r="359" spans="1:14" x14ac:dyDescent="0.2">
      <c r="A359" s="20" t="s">
        <v>23460</v>
      </c>
      <c r="B359" s="20" t="s">
        <v>5560</v>
      </c>
      <c r="C359" s="20">
        <v>1409</v>
      </c>
      <c r="D359" s="20" t="s">
        <v>14704</v>
      </c>
      <c r="E359" s="20" t="s">
        <v>23462</v>
      </c>
      <c r="F359" s="20" t="s">
        <v>14852</v>
      </c>
      <c r="G359" s="20" t="s">
        <v>14732</v>
      </c>
      <c r="H359" s="20" t="s">
        <v>14761</v>
      </c>
      <c r="I359" s="20">
        <v>1595</v>
      </c>
      <c r="J359" s="20" t="b">
        <v>0</v>
      </c>
      <c r="K359" s="20">
        <v>0.69</v>
      </c>
      <c r="L359" s="20">
        <v>0.27</v>
      </c>
      <c r="M359" s="20">
        <v>0.42</v>
      </c>
      <c r="N359" s="20">
        <v>5.2712727272720005E-4</v>
      </c>
    </row>
    <row r="360" spans="1:14" x14ac:dyDescent="0.2">
      <c r="A360" s="20" t="s">
        <v>23460</v>
      </c>
      <c r="B360" s="20" t="s">
        <v>5564</v>
      </c>
      <c r="C360" s="20">
        <v>1410</v>
      </c>
      <c r="D360" s="20" t="s">
        <v>14704</v>
      </c>
      <c r="E360" s="20" t="s">
        <v>23462</v>
      </c>
      <c r="F360" s="20" t="s">
        <v>23464</v>
      </c>
      <c r="G360" s="20" t="s">
        <v>14866</v>
      </c>
      <c r="H360" s="20" t="s">
        <v>14761</v>
      </c>
      <c r="I360" s="20">
        <v>260000</v>
      </c>
      <c r="J360" s="20" t="b">
        <v>0</v>
      </c>
      <c r="K360" s="20">
        <v>0.84699999999999998</v>
      </c>
      <c r="L360" s="20">
        <v>0.748</v>
      </c>
      <c r="M360" s="20">
        <v>9.9000000000000005E-2</v>
      </c>
      <c r="N360" s="20">
        <v>1.0358217692307701E-6</v>
      </c>
    </row>
    <row r="361" spans="1:14" x14ac:dyDescent="0.2">
      <c r="A361" s="20" t="s">
        <v>23460</v>
      </c>
      <c r="B361" s="20" t="s">
        <v>5564</v>
      </c>
      <c r="C361" s="20">
        <v>1412</v>
      </c>
      <c r="D361" s="20" t="s">
        <v>14704</v>
      </c>
      <c r="E361" s="20" t="s">
        <v>14698</v>
      </c>
      <c r="F361" s="20" t="s">
        <v>23464</v>
      </c>
      <c r="G361" s="20" t="s">
        <v>14866</v>
      </c>
      <c r="H361" s="20" t="s">
        <v>14761</v>
      </c>
      <c r="I361" s="20">
        <v>260000</v>
      </c>
      <c r="J361" s="20" t="b">
        <v>0</v>
      </c>
      <c r="K361" s="20">
        <v>0.84399999999999997</v>
      </c>
      <c r="L361" s="20">
        <v>0.74199999999999999</v>
      </c>
      <c r="M361" s="20">
        <v>0.10199999999999999</v>
      </c>
      <c r="N361" s="20">
        <v>1.0758472615384601E-6</v>
      </c>
    </row>
    <row r="362" spans="1:14" x14ac:dyDescent="0.2">
      <c r="A362" s="20" t="s">
        <v>23460</v>
      </c>
      <c r="B362" s="20" t="s">
        <v>5564</v>
      </c>
      <c r="C362" s="20">
        <v>1414</v>
      </c>
      <c r="D362" s="20" t="s">
        <v>14704</v>
      </c>
      <c r="E362" s="20" t="s">
        <v>23462</v>
      </c>
      <c r="F362" s="20" t="s">
        <v>23464</v>
      </c>
      <c r="G362" s="20" t="s">
        <v>14866</v>
      </c>
      <c r="H362" s="20" t="s">
        <v>14761</v>
      </c>
      <c r="I362" s="20">
        <v>260000</v>
      </c>
      <c r="J362" s="20" t="b">
        <v>0</v>
      </c>
      <c r="K362" s="20">
        <v>0.84499999999999997</v>
      </c>
      <c r="L362" s="20">
        <v>0.748</v>
      </c>
      <c r="M362" s="20">
        <v>9.7000000000000003E-2</v>
      </c>
      <c r="N362" s="20">
        <v>1.0431094923076899E-6</v>
      </c>
    </row>
    <row r="363" spans="1:14" x14ac:dyDescent="0.2">
      <c r="A363" s="20" t="s">
        <v>23460</v>
      </c>
      <c r="B363" s="20" t="s">
        <v>7732</v>
      </c>
      <c r="C363" s="20">
        <v>1419</v>
      </c>
      <c r="D363" s="20" t="s">
        <v>14704</v>
      </c>
      <c r="E363" s="20" t="s">
        <v>23462</v>
      </c>
      <c r="F363" s="20" t="s">
        <v>23467</v>
      </c>
      <c r="G363" s="20" t="s">
        <v>14866</v>
      </c>
      <c r="H363" s="20" t="s">
        <v>14761</v>
      </c>
      <c r="I363" s="20">
        <v>1664</v>
      </c>
      <c r="J363" s="20" t="b">
        <v>1</v>
      </c>
      <c r="K363" s="20">
        <v>0.27600000000000002</v>
      </c>
      <c r="L363" s="20">
        <v>0.19700000000000001</v>
      </c>
      <c r="M363" s="20">
        <v>7.9000000000000001E-2</v>
      </c>
      <c r="N363" s="20">
        <v>6.5312487740380005E-4</v>
      </c>
    </row>
    <row r="364" spans="1:14" x14ac:dyDescent="0.2">
      <c r="A364" s="20" t="s">
        <v>23460</v>
      </c>
      <c r="B364" s="20" t="s">
        <v>7732</v>
      </c>
      <c r="C364" s="20">
        <v>1421</v>
      </c>
      <c r="D364" s="20" t="s">
        <v>14704</v>
      </c>
      <c r="E364" s="20" t="s">
        <v>23462</v>
      </c>
      <c r="F364" s="20" t="s">
        <v>23467</v>
      </c>
      <c r="G364" s="20" t="s">
        <v>14866</v>
      </c>
      <c r="H364" s="20" t="s">
        <v>14761</v>
      </c>
      <c r="I364" s="20">
        <v>1664</v>
      </c>
      <c r="J364" s="20" t="b">
        <v>1</v>
      </c>
      <c r="K364" s="20">
        <v>0.28999999999999998</v>
      </c>
      <c r="L364" s="20">
        <v>0.24199999999999999</v>
      </c>
      <c r="M364" s="20">
        <v>4.8000000000000001E-2</v>
      </c>
      <c r="N364" s="20">
        <v>6.8565742307690001E-4</v>
      </c>
    </row>
    <row r="365" spans="1:14" x14ac:dyDescent="0.2">
      <c r="A365" s="20" t="s">
        <v>23460</v>
      </c>
      <c r="B365" s="20" t="s">
        <v>7732</v>
      </c>
      <c r="C365" s="20">
        <v>1423</v>
      </c>
      <c r="D365" s="20" t="s">
        <v>14704</v>
      </c>
      <c r="E365" s="20" t="s">
        <v>23462</v>
      </c>
      <c r="F365" s="20" t="s">
        <v>23467</v>
      </c>
      <c r="G365" s="20" t="s">
        <v>14866</v>
      </c>
      <c r="H365" s="20" t="s">
        <v>14761</v>
      </c>
      <c r="I365" s="20">
        <v>1664</v>
      </c>
      <c r="J365" s="20" t="b">
        <v>1</v>
      </c>
      <c r="K365" s="20">
        <v>0.23400000000000001</v>
      </c>
      <c r="L365" s="20">
        <v>0.13600000000000001</v>
      </c>
      <c r="M365" s="20">
        <v>9.8000000000000004E-2</v>
      </c>
      <c r="N365" s="20">
        <v>5.7409701923070002E-4</v>
      </c>
    </row>
    <row r="366" spans="1:14" x14ac:dyDescent="0.2">
      <c r="A366" s="20" t="s">
        <v>23460</v>
      </c>
      <c r="B366" s="20" t="s">
        <v>8164</v>
      </c>
      <c r="C366" s="20">
        <v>1426</v>
      </c>
      <c r="D366" s="20" t="s">
        <v>14704</v>
      </c>
      <c r="E366" s="20" t="s">
        <v>23462</v>
      </c>
      <c r="F366" s="20" t="s">
        <v>23461</v>
      </c>
      <c r="G366" s="20" t="s">
        <v>14696</v>
      </c>
      <c r="H366" s="20" t="s">
        <v>14761</v>
      </c>
      <c r="I366" s="20">
        <v>200000</v>
      </c>
      <c r="J366" s="20" t="b">
        <v>0</v>
      </c>
      <c r="K366" s="20">
        <v>0.53800000000000003</v>
      </c>
      <c r="L366" s="20">
        <v>0.57699999999999996</v>
      </c>
      <c r="M366" s="20">
        <v>-3.8999999999999903E-2</v>
      </c>
      <c r="N366" s="20">
        <v>4.3614981E-6</v>
      </c>
    </row>
    <row r="367" spans="1:14" x14ac:dyDescent="0.2">
      <c r="A367" s="20" t="s">
        <v>23460</v>
      </c>
      <c r="B367" s="20" t="s">
        <v>8164</v>
      </c>
      <c r="C367" s="20">
        <v>1428</v>
      </c>
      <c r="D367" s="20" t="s">
        <v>14704</v>
      </c>
      <c r="E367" s="20" t="s">
        <v>23465</v>
      </c>
      <c r="F367" s="20" t="s">
        <v>23461</v>
      </c>
      <c r="G367" s="20" t="s">
        <v>14696</v>
      </c>
      <c r="H367" s="20" t="s">
        <v>14761</v>
      </c>
      <c r="I367" s="20">
        <v>200000</v>
      </c>
      <c r="J367" s="20" t="b">
        <v>0</v>
      </c>
      <c r="K367" s="20">
        <v>0.54100000000000004</v>
      </c>
      <c r="L367" s="20">
        <v>0.57999999999999996</v>
      </c>
      <c r="M367" s="20">
        <v>-3.8999999999999903E-2</v>
      </c>
      <c r="N367" s="20">
        <v>4.3258084199999998E-6</v>
      </c>
    </row>
    <row r="368" spans="1:14" x14ac:dyDescent="0.2">
      <c r="A368" s="20" t="s">
        <v>23460</v>
      </c>
      <c r="B368" s="20" t="s">
        <v>8164</v>
      </c>
      <c r="C368" s="20">
        <v>1430</v>
      </c>
      <c r="D368" s="20" t="s">
        <v>14704</v>
      </c>
      <c r="E368" s="20" t="s">
        <v>23466</v>
      </c>
      <c r="F368" s="20" t="s">
        <v>23461</v>
      </c>
      <c r="G368" s="20" t="s">
        <v>14696</v>
      </c>
      <c r="H368" s="20" t="s">
        <v>14761</v>
      </c>
      <c r="I368" s="20">
        <v>200000</v>
      </c>
      <c r="J368" s="20" t="b">
        <v>0</v>
      </c>
      <c r="K368" s="20">
        <v>0.54500000000000004</v>
      </c>
      <c r="L368" s="20">
        <v>0.58199999999999996</v>
      </c>
      <c r="M368" s="20">
        <v>-3.6999999999999901E-2</v>
      </c>
      <c r="N368" s="20">
        <v>4.2903598600000001E-6</v>
      </c>
    </row>
    <row r="369" spans="1:14" x14ac:dyDescent="0.2">
      <c r="A369" s="20" t="s">
        <v>23460</v>
      </c>
      <c r="B369" s="20" t="s">
        <v>8164</v>
      </c>
      <c r="C369" s="20">
        <v>1432</v>
      </c>
      <c r="D369" s="20" t="s">
        <v>14704</v>
      </c>
      <c r="E369" s="20" t="s">
        <v>23466</v>
      </c>
      <c r="F369" s="20" t="s">
        <v>23461</v>
      </c>
      <c r="G369" s="20" t="s">
        <v>14696</v>
      </c>
      <c r="H369" s="20" t="s">
        <v>14761</v>
      </c>
      <c r="I369" s="20">
        <v>200000</v>
      </c>
      <c r="J369" s="20" t="b">
        <v>0</v>
      </c>
      <c r="K369" s="20">
        <v>0.55700000000000005</v>
      </c>
      <c r="L369" s="20">
        <v>0.59199999999999997</v>
      </c>
      <c r="M369" s="20">
        <v>-3.4999999999999899E-2</v>
      </c>
      <c r="N369" s="20">
        <v>4.1571476199999999E-6</v>
      </c>
    </row>
    <row r="370" spans="1:14" x14ac:dyDescent="0.2">
      <c r="A370" s="20" t="s">
        <v>23460</v>
      </c>
      <c r="B370" s="20" t="s">
        <v>8473</v>
      </c>
      <c r="C370" s="20">
        <v>1434</v>
      </c>
      <c r="D370" s="20" t="s">
        <v>14704</v>
      </c>
      <c r="E370" s="20" t="s">
        <v>14698</v>
      </c>
      <c r="F370" s="20" t="s">
        <v>23461</v>
      </c>
      <c r="G370" s="20" t="s">
        <v>14696</v>
      </c>
      <c r="H370" s="20" t="s">
        <v>14772</v>
      </c>
      <c r="I370" s="20">
        <v>318</v>
      </c>
      <c r="J370" s="20" t="b">
        <v>0</v>
      </c>
      <c r="K370" s="20">
        <v>0.67600000000000005</v>
      </c>
      <c r="L370" s="20">
        <v>2.1999999999999999E-2</v>
      </c>
      <c r="M370" s="20">
        <v>0.65400000000000003</v>
      </c>
      <c r="N370" s="20">
        <v>1.1573135094339001E-3</v>
      </c>
    </row>
    <row r="371" spans="1:14" x14ac:dyDescent="0.2">
      <c r="A371" s="20" t="s">
        <v>23460</v>
      </c>
      <c r="B371" s="20" t="s">
        <v>8473</v>
      </c>
      <c r="C371" s="20">
        <v>1435</v>
      </c>
      <c r="D371" s="20" t="s">
        <v>14704</v>
      </c>
      <c r="E371" s="20" t="s">
        <v>23465</v>
      </c>
      <c r="F371" s="20" t="s">
        <v>23461</v>
      </c>
      <c r="G371" s="20" t="s">
        <v>14696</v>
      </c>
      <c r="H371" s="20" t="s">
        <v>14772</v>
      </c>
      <c r="I371" s="20">
        <v>318</v>
      </c>
      <c r="J371" s="20" t="b">
        <v>0</v>
      </c>
      <c r="K371" s="20">
        <v>0.59399999999999997</v>
      </c>
      <c r="L371" s="20">
        <v>0</v>
      </c>
      <c r="M371" s="20">
        <v>0.59399999999999997</v>
      </c>
      <c r="N371" s="20">
        <v>1.2441583018867001E-3</v>
      </c>
    </row>
    <row r="372" spans="1:14" x14ac:dyDescent="0.2">
      <c r="A372" s="20" t="s">
        <v>23460</v>
      </c>
      <c r="B372" s="20" t="s">
        <v>8473</v>
      </c>
      <c r="C372" s="20">
        <v>1436</v>
      </c>
      <c r="D372" s="20" t="s">
        <v>14704</v>
      </c>
      <c r="E372" s="20" t="s">
        <v>14698</v>
      </c>
      <c r="F372" s="20" t="s">
        <v>23461</v>
      </c>
      <c r="G372" s="20" t="s">
        <v>14696</v>
      </c>
      <c r="H372" s="20" t="s">
        <v>14772</v>
      </c>
      <c r="I372" s="20">
        <v>456</v>
      </c>
      <c r="J372" s="20" t="b">
        <v>0</v>
      </c>
      <c r="K372" s="20">
        <v>0.53</v>
      </c>
      <c r="L372" s="20">
        <v>7.0000000000000001E-3</v>
      </c>
      <c r="M372" s="20">
        <v>0.52300000000000002</v>
      </c>
      <c r="N372" s="20">
        <v>1.0875380964912001E-3</v>
      </c>
    </row>
    <row r="373" spans="1:14" x14ac:dyDescent="0.2">
      <c r="A373" s="20" t="s">
        <v>23460</v>
      </c>
      <c r="B373" s="20" t="s">
        <v>8473</v>
      </c>
      <c r="C373" s="20">
        <v>1437</v>
      </c>
      <c r="D373" s="20" t="s">
        <v>14704</v>
      </c>
      <c r="E373" s="20" t="s">
        <v>23465</v>
      </c>
      <c r="F373" s="20" t="s">
        <v>23461</v>
      </c>
      <c r="G373" s="20" t="s">
        <v>14696</v>
      </c>
      <c r="H373" s="20" t="s">
        <v>14772</v>
      </c>
      <c r="I373" s="20">
        <v>456</v>
      </c>
      <c r="J373" s="20" t="b">
        <v>0</v>
      </c>
      <c r="K373" s="20">
        <v>0.41</v>
      </c>
      <c r="L373" s="20">
        <v>2.5000000000000001E-2</v>
      </c>
      <c r="M373" s="20">
        <v>0.38500000000000001</v>
      </c>
      <c r="N373" s="20">
        <v>1.4604089912279999E-3</v>
      </c>
    </row>
    <row r="374" spans="1:14" x14ac:dyDescent="0.2">
      <c r="A374" s="20" t="s">
        <v>23460</v>
      </c>
      <c r="B374" s="20" t="s">
        <v>8473</v>
      </c>
      <c r="C374" s="20">
        <v>1438</v>
      </c>
      <c r="D374" s="20" t="s">
        <v>14704</v>
      </c>
      <c r="E374" s="20" t="s">
        <v>14698</v>
      </c>
      <c r="F374" s="20" t="s">
        <v>23461</v>
      </c>
      <c r="G374" s="20" t="s">
        <v>14696</v>
      </c>
      <c r="H374" s="20" t="s">
        <v>14772</v>
      </c>
      <c r="I374" s="20">
        <v>316</v>
      </c>
      <c r="J374" s="20" t="b">
        <v>0</v>
      </c>
      <c r="K374" s="20">
        <v>0.57699999999999996</v>
      </c>
      <c r="L374" s="20">
        <v>1.6E-2</v>
      </c>
      <c r="M374" s="20">
        <v>0.56100000000000005</v>
      </c>
      <c r="N374" s="20">
        <v>1.5029636582277999E-3</v>
      </c>
    </row>
    <row r="375" spans="1:14" x14ac:dyDescent="0.2">
      <c r="A375" s="20" t="s">
        <v>23460</v>
      </c>
      <c r="B375" s="20" t="s">
        <v>8473</v>
      </c>
      <c r="C375" s="20">
        <v>1439</v>
      </c>
      <c r="D375" s="20" t="s">
        <v>14704</v>
      </c>
      <c r="E375" s="20" t="s">
        <v>23465</v>
      </c>
      <c r="F375" s="20" t="s">
        <v>23461</v>
      </c>
      <c r="G375" s="20" t="s">
        <v>14696</v>
      </c>
      <c r="H375" s="20" t="s">
        <v>14772</v>
      </c>
      <c r="I375" s="20">
        <v>316</v>
      </c>
      <c r="J375" s="20" t="b">
        <v>0</v>
      </c>
      <c r="K375" s="20">
        <v>0.20599999999999999</v>
      </c>
      <c r="L375" s="20">
        <v>6.6000000000000003E-2</v>
      </c>
      <c r="M375" s="20">
        <v>0.14000000000000001</v>
      </c>
      <c r="N375" s="20">
        <v>2.3727254683544E-3</v>
      </c>
    </row>
    <row r="376" spans="1:14" x14ac:dyDescent="0.2">
      <c r="A376" s="20" t="s">
        <v>23460</v>
      </c>
      <c r="B376" s="20" t="s">
        <v>8735</v>
      </c>
      <c r="C376" s="20">
        <v>1441</v>
      </c>
      <c r="D376" s="20" t="s">
        <v>14704</v>
      </c>
      <c r="E376" s="20" t="s">
        <v>14698</v>
      </c>
      <c r="F376" s="20" t="s">
        <v>14852</v>
      </c>
      <c r="G376" s="20" t="s">
        <v>14696</v>
      </c>
      <c r="H376" s="20" t="s">
        <v>14772</v>
      </c>
      <c r="I376" s="20">
        <v>3136</v>
      </c>
      <c r="J376" s="20" t="b">
        <v>0</v>
      </c>
      <c r="K376" s="20">
        <v>0.79300000000000004</v>
      </c>
      <c r="L376" s="20">
        <v>0.67500000000000004</v>
      </c>
      <c r="M376" s="20">
        <v>0.11799999999999999</v>
      </c>
      <c r="N376" s="20">
        <v>1.3428078061220001E-4</v>
      </c>
    </row>
    <row r="377" spans="1:14" x14ac:dyDescent="0.2">
      <c r="A377" s="20" t="s">
        <v>23460</v>
      </c>
      <c r="B377" s="20" t="s">
        <v>8812</v>
      </c>
      <c r="C377" s="20">
        <v>1444</v>
      </c>
      <c r="D377" s="20" t="s">
        <v>14704</v>
      </c>
      <c r="E377" s="20" t="s">
        <v>23465</v>
      </c>
      <c r="F377" s="20" t="s">
        <v>14852</v>
      </c>
      <c r="G377" s="20" t="s">
        <v>14696</v>
      </c>
      <c r="H377" s="20" t="s">
        <v>14699</v>
      </c>
      <c r="I377" s="20">
        <v>837</v>
      </c>
      <c r="J377" s="20" t="b">
        <v>0</v>
      </c>
      <c r="K377" s="20">
        <v>0.97</v>
      </c>
      <c r="L377" s="20">
        <v>0.72</v>
      </c>
      <c r="M377" s="20">
        <v>0.25</v>
      </c>
      <c r="N377" s="20">
        <v>2.739354838709E-4</v>
      </c>
    </row>
    <row r="378" spans="1:14" x14ac:dyDescent="0.2">
      <c r="A378" s="20" t="s">
        <v>23460</v>
      </c>
      <c r="B378" s="20" t="s">
        <v>9656</v>
      </c>
      <c r="C378" s="20">
        <v>1448</v>
      </c>
      <c r="D378" s="20" t="s">
        <v>14704</v>
      </c>
      <c r="E378" s="20" t="s">
        <v>23462</v>
      </c>
      <c r="F378" s="20" t="s">
        <v>23463</v>
      </c>
      <c r="G378" s="20" t="s">
        <v>14866</v>
      </c>
      <c r="H378" s="20" t="s">
        <v>14772</v>
      </c>
      <c r="I378" s="20">
        <v>1664</v>
      </c>
      <c r="J378" s="20" t="b">
        <v>1</v>
      </c>
      <c r="K378" s="20">
        <v>0.85</v>
      </c>
      <c r="L378" s="20">
        <v>0.376</v>
      </c>
      <c r="M378" s="20">
        <v>0.47399999999999998</v>
      </c>
      <c r="N378" s="20">
        <v>3.979095576923E-4</v>
      </c>
    </row>
    <row r="379" spans="1:14" x14ac:dyDescent="0.2">
      <c r="A379" s="20" t="s">
        <v>23460</v>
      </c>
      <c r="B379" s="20" t="s">
        <v>9656</v>
      </c>
      <c r="C379" s="20">
        <v>1449</v>
      </c>
      <c r="D379" s="20" t="s">
        <v>14704</v>
      </c>
      <c r="E379" s="20" t="s">
        <v>23462</v>
      </c>
      <c r="F379" s="20" t="s">
        <v>23463</v>
      </c>
      <c r="G379" s="20" t="s">
        <v>14866</v>
      </c>
      <c r="H379" s="20" t="s">
        <v>14772</v>
      </c>
      <c r="I379" s="20">
        <v>1664</v>
      </c>
      <c r="J379" s="20" t="b">
        <v>1</v>
      </c>
      <c r="K379" s="20">
        <v>0.53100000000000003</v>
      </c>
      <c r="L379" s="20">
        <v>0.25900000000000001</v>
      </c>
      <c r="M379" s="20">
        <v>0.27200000000000002</v>
      </c>
      <c r="N379" s="20">
        <v>6.2262324519230005E-4</v>
      </c>
    </row>
    <row r="380" spans="1:14" x14ac:dyDescent="0.2">
      <c r="A380" s="20" t="s">
        <v>23460</v>
      </c>
      <c r="B380" s="20" t="s">
        <v>9656</v>
      </c>
      <c r="C380" s="20">
        <v>1450</v>
      </c>
      <c r="D380" s="20" t="s">
        <v>14704</v>
      </c>
      <c r="E380" s="20" t="s">
        <v>23462</v>
      </c>
      <c r="F380" s="20" t="s">
        <v>23463</v>
      </c>
      <c r="G380" s="20" t="s">
        <v>14866</v>
      </c>
      <c r="H380" s="20" t="s">
        <v>14772</v>
      </c>
      <c r="I380" s="20">
        <v>1664</v>
      </c>
      <c r="J380" s="20" t="b">
        <v>1</v>
      </c>
      <c r="K380" s="20">
        <v>0.60899999999999999</v>
      </c>
      <c r="L380" s="20">
        <v>0.45700000000000002</v>
      </c>
      <c r="M380" s="20">
        <v>0.152</v>
      </c>
      <c r="N380" s="20">
        <v>5.4771760096150005E-4</v>
      </c>
    </row>
    <row r="381" spans="1:14" x14ac:dyDescent="0.2">
      <c r="A381" s="20" t="s">
        <v>23460</v>
      </c>
      <c r="B381" s="20" t="s">
        <v>10068</v>
      </c>
      <c r="C381" s="20">
        <v>1451</v>
      </c>
      <c r="D381" s="20" t="s">
        <v>14704</v>
      </c>
      <c r="E381" s="20" t="s">
        <v>14698</v>
      </c>
      <c r="F381" s="20" t="s">
        <v>14852</v>
      </c>
      <c r="G381" s="20" t="s">
        <v>14696</v>
      </c>
      <c r="H381" s="20" t="s">
        <v>14772</v>
      </c>
      <c r="I381" s="20">
        <v>476224</v>
      </c>
      <c r="J381" s="20" t="b">
        <v>0</v>
      </c>
      <c r="K381" s="20">
        <v>0.93</v>
      </c>
      <c r="L381" s="20">
        <v>0.78</v>
      </c>
      <c r="M381" s="20">
        <v>0.15</v>
      </c>
      <c r="N381" s="20">
        <v>3.5537058191103298E-7</v>
      </c>
    </row>
    <row r="382" spans="1:14" x14ac:dyDescent="0.2">
      <c r="A382" s="20" t="s">
        <v>23460</v>
      </c>
      <c r="B382" s="20" t="s">
        <v>11019</v>
      </c>
      <c r="C382" s="20">
        <v>1460</v>
      </c>
      <c r="D382" s="20" t="s">
        <v>14704</v>
      </c>
      <c r="E382" s="20" t="s">
        <v>14698</v>
      </c>
      <c r="F382" s="20" t="s">
        <v>23461</v>
      </c>
      <c r="G382" s="20" t="s">
        <v>14696</v>
      </c>
      <c r="H382" s="20" t="s">
        <v>14699</v>
      </c>
      <c r="I382" s="20">
        <v>1609</v>
      </c>
      <c r="J382" s="20" t="b">
        <v>0</v>
      </c>
      <c r="K382" s="20">
        <v>0.69</v>
      </c>
      <c r="L382" s="20">
        <v>0.45</v>
      </c>
      <c r="M382" s="20">
        <v>0.24</v>
      </c>
      <c r="N382" s="20">
        <v>5.0325419515220003E-4</v>
      </c>
    </row>
    <row r="383" spans="1:14" x14ac:dyDescent="0.2">
      <c r="A383" s="20" t="s">
        <v>23460</v>
      </c>
      <c r="B383" s="20" t="s">
        <v>10961</v>
      </c>
      <c r="C383" s="20">
        <v>1462</v>
      </c>
      <c r="D383" s="20" t="s">
        <v>14704</v>
      </c>
      <c r="E383" s="20" t="s">
        <v>14698</v>
      </c>
      <c r="F383" s="20" t="s">
        <v>23464</v>
      </c>
      <c r="G383" s="20" t="s">
        <v>14866</v>
      </c>
      <c r="H383" s="20" t="s">
        <v>14761</v>
      </c>
      <c r="I383" s="20">
        <v>1664</v>
      </c>
      <c r="J383" s="20" t="b">
        <v>1</v>
      </c>
      <c r="K383" s="20">
        <v>0.99</v>
      </c>
      <c r="L383" s="20">
        <v>0.96</v>
      </c>
      <c r="M383" s="20">
        <v>0.03</v>
      </c>
      <c r="N383" s="20">
        <v>3.9302884615384697E-6</v>
      </c>
    </row>
    <row r="384" spans="1:14" x14ac:dyDescent="0.2">
      <c r="A384" s="20" t="s">
        <v>23460</v>
      </c>
      <c r="B384" s="20" t="s">
        <v>10961</v>
      </c>
      <c r="C384" s="20">
        <v>1464</v>
      </c>
      <c r="D384" s="20" t="s">
        <v>14704</v>
      </c>
      <c r="E384" s="20" t="s">
        <v>14698</v>
      </c>
      <c r="F384" s="20" t="s">
        <v>23464</v>
      </c>
      <c r="G384" s="20" t="s">
        <v>14866</v>
      </c>
      <c r="H384" s="20" t="s">
        <v>14761</v>
      </c>
      <c r="I384" s="20">
        <v>1664</v>
      </c>
      <c r="J384" s="20" t="b">
        <v>1</v>
      </c>
      <c r="K384" s="20">
        <v>0.99</v>
      </c>
      <c r="L384" s="20">
        <v>0.96</v>
      </c>
      <c r="M384" s="20">
        <v>0.03</v>
      </c>
      <c r="N384" s="20">
        <v>3.9302884615384697E-6</v>
      </c>
    </row>
    <row r="385" spans="1:14" x14ac:dyDescent="0.2">
      <c r="A385" s="20" t="s">
        <v>23460</v>
      </c>
      <c r="B385" s="20" t="s">
        <v>10961</v>
      </c>
      <c r="C385" s="20">
        <v>1466</v>
      </c>
      <c r="D385" s="20" t="s">
        <v>14704</v>
      </c>
      <c r="E385" s="20" t="s">
        <v>14698</v>
      </c>
      <c r="F385" s="20" t="s">
        <v>23464</v>
      </c>
      <c r="G385" s="20" t="s">
        <v>14866</v>
      </c>
      <c r="H385" s="20" t="s">
        <v>14761</v>
      </c>
      <c r="I385" s="20">
        <v>1664</v>
      </c>
      <c r="J385" s="20" t="b">
        <v>1</v>
      </c>
      <c r="K385" s="20">
        <v>0.99</v>
      </c>
      <c r="L385" s="20">
        <v>0.96</v>
      </c>
      <c r="M385" s="20">
        <v>0.03</v>
      </c>
      <c r="N385" s="20">
        <v>3.9302884615384697E-6</v>
      </c>
    </row>
    <row r="386" spans="1:14" x14ac:dyDescent="0.2">
      <c r="A386" s="20" t="s">
        <v>23460</v>
      </c>
      <c r="B386" s="20" t="s">
        <v>10961</v>
      </c>
      <c r="C386" s="20">
        <v>1468</v>
      </c>
      <c r="D386" s="20" t="s">
        <v>14704</v>
      </c>
      <c r="E386" s="20" t="s">
        <v>14698</v>
      </c>
      <c r="F386" s="20" t="s">
        <v>23464</v>
      </c>
      <c r="G386" s="20" t="s">
        <v>14866</v>
      </c>
      <c r="H386" s="20" t="s">
        <v>14761</v>
      </c>
      <c r="I386" s="20">
        <v>1664</v>
      </c>
      <c r="J386" s="20" t="b">
        <v>1</v>
      </c>
      <c r="K386" s="20">
        <v>1</v>
      </c>
      <c r="L386" s="20">
        <v>0.96</v>
      </c>
      <c r="M386" s="20">
        <v>0.04</v>
      </c>
      <c r="N386" s="20">
        <v>3.69470913461539E-6</v>
      </c>
    </row>
    <row r="387" spans="1:14" x14ac:dyDescent="0.2">
      <c r="A387" s="20" t="s">
        <v>23460</v>
      </c>
      <c r="B387" s="20" t="s">
        <v>10961</v>
      </c>
      <c r="C387" s="20">
        <v>1470</v>
      </c>
      <c r="D387" s="20" t="s">
        <v>14704</v>
      </c>
      <c r="E387" s="20" t="s">
        <v>14698</v>
      </c>
      <c r="F387" s="20" t="s">
        <v>23464</v>
      </c>
      <c r="G387" s="20" t="s">
        <v>14866</v>
      </c>
      <c r="H387" s="20" t="s">
        <v>14761</v>
      </c>
      <c r="I387" s="20">
        <v>1664</v>
      </c>
      <c r="J387" s="20" t="b">
        <v>1</v>
      </c>
      <c r="K387" s="20">
        <v>0.98</v>
      </c>
      <c r="L387" s="20">
        <v>0.89</v>
      </c>
      <c r="M387" s="20">
        <v>0.09</v>
      </c>
      <c r="N387" s="20">
        <v>2.6829326923076901E-5</v>
      </c>
    </row>
    <row r="388" spans="1:14" x14ac:dyDescent="0.2">
      <c r="A388" s="20" t="s">
        <v>23460</v>
      </c>
      <c r="B388" s="20" t="s">
        <v>10961</v>
      </c>
      <c r="C388" s="20">
        <v>1472</v>
      </c>
      <c r="D388" s="20" t="s">
        <v>14704</v>
      </c>
      <c r="E388" s="20" t="s">
        <v>14698</v>
      </c>
      <c r="F388" s="20" t="s">
        <v>23464</v>
      </c>
      <c r="G388" s="20" t="s">
        <v>14866</v>
      </c>
      <c r="H388" s="20" t="s">
        <v>14761</v>
      </c>
      <c r="I388" s="20">
        <v>1664</v>
      </c>
      <c r="J388" s="20" t="b">
        <v>1</v>
      </c>
      <c r="K388" s="20">
        <v>0.98</v>
      </c>
      <c r="L388" s="20">
        <v>0.85</v>
      </c>
      <c r="M388" s="20">
        <v>0.13</v>
      </c>
      <c r="N388" s="20">
        <v>4.6915865384615401E-5</v>
      </c>
    </row>
    <row r="389" spans="1:14" x14ac:dyDescent="0.2">
      <c r="A389" s="20" t="s">
        <v>23460</v>
      </c>
      <c r="B389" s="20" t="s">
        <v>10961</v>
      </c>
      <c r="C389" s="20">
        <v>1474</v>
      </c>
      <c r="D389" s="20" t="s">
        <v>14704</v>
      </c>
      <c r="E389" s="20" t="s">
        <v>14698</v>
      </c>
      <c r="F389" s="20" t="s">
        <v>23464</v>
      </c>
      <c r="G389" s="20" t="s">
        <v>14866</v>
      </c>
      <c r="H389" s="20" t="s">
        <v>14761</v>
      </c>
      <c r="I389" s="20">
        <v>1664</v>
      </c>
      <c r="J389" s="20" t="b">
        <v>1</v>
      </c>
      <c r="K389" s="20">
        <v>0.53</v>
      </c>
      <c r="L389" s="20">
        <v>0.47</v>
      </c>
      <c r="M389" s="20">
        <v>0.06</v>
      </c>
      <c r="N389" s="20">
        <v>5.9879807692299997E-4</v>
      </c>
    </row>
    <row r="390" spans="1:14" x14ac:dyDescent="0.2">
      <c r="A390" s="20" t="s">
        <v>23460</v>
      </c>
      <c r="B390" s="20" t="s">
        <v>10961</v>
      </c>
      <c r="C390" s="20">
        <v>1476</v>
      </c>
      <c r="D390" s="20" t="s">
        <v>14704</v>
      </c>
      <c r="E390" s="20" t="s">
        <v>14698</v>
      </c>
      <c r="F390" s="20" t="s">
        <v>23464</v>
      </c>
      <c r="G390" s="20" t="s">
        <v>14866</v>
      </c>
      <c r="H390" s="20" t="s">
        <v>14761</v>
      </c>
      <c r="I390" s="20">
        <v>1664</v>
      </c>
      <c r="J390" s="20" t="b">
        <v>1</v>
      </c>
      <c r="K390" s="20">
        <v>0.99</v>
      </c>
      <c r="L390" s="20">
        <v>0.99</v>
      </c>
      <c r="M390" s="20">
        <v>0</v>
      </c>
      <c r="N390" s="20">
        <v>4.7596153846153899E-7</v>
      </c>
    </row>
    <row r="391" spans="1:14" x14ac:dyDescent="0.2">
      <c r="A391" s="20" t="s">
        <v>23460</v>
      </c>
      <c r="B391" s="20" t="s">
        <v>10961</v>
      </c>
      <c r="C391" s="20">
        <v>1478</v>
      </c>
      <c r="D391" s="20" t="s">
        <v>14704</v>
      </c>
      <c r="E391" s="20" t="s">
        <v>14698</v>
      </c>
      <c r="F391" s="20" t="s">
        <v>23464</v>
      </c>
      <c r="G391" s="20" t="s">
        <v>14866</v>
      </c>
      <c r="H391" s="20" t="s">
        <v>14761</v>
      </c>
      <c r="I391" s="20">
        <v>1664</v>
      </c>
      <c r="J391" s="20" t="b">
        <v>1</v>
      </c>
      <c r="K391" s="20">
        <v>0.95</v>
      </c>
      <c r="L391" s="20">
        <v>0.77</v>
      </c>
      <c r="M391" s="20">
        <v>0.18</v>
      </c>
      <c r="N391" s="20">
        <v>1.03625E-4</v>
      </c>
    </row>
    <row r="392" spans="1:14" x14ac:dyDescent="0.2">
      <c r="A392" s="20" t="s">
        <v>23460</v>
      </c>
      <c r="B392" s="20" t="s">
        <v>10961</v>
      </c>
      <c r="C392" s="20">
        <v>1480</v>
      </c>
      <c r="D392" s="20" t="s">
        <v>14704</v>
      </c>
      <c r="E392" s="20" t="s">
        <v>14698</v>
      </c>
      <c r="F392" s="20" t="s">
        <v>23464</v>
      </c>
      <c r="G392" s="20" t="s">
        <v>14866</v>
      </c>
      <c r="H392" s="20" t="s">
        <v>14761</v>
      </c>
      <c r="I392" s="20">
        <v>1664</v>
      </c>
      <c r="J392" s="20" t="b">
        <v>1</v>
      </c>
      <c r="K392" s="20">
        <v>1</v>
      </c>
      <c r="L392" s="20">
        <v>1</v>
      </c>
      <c r="M392" s="20">
        <v>0</v>
      </c>
      <c r="N392" s="20">
        <v>4.8028846153846202E-9</v>
      </c>
    </row>
    <row r="393" spans="1:14" x14ac:dyDescent="0.2">
      <c r="A393" s="20" t="s">
        <v>23460</v>
      </c>
      <c r="B393" s="20" t="s">
        <v>10491</v>
      </c>
      <c r="C393" s="20">
        <v>1481</v>
      </c>
      <c r="D393" s="20" t="s">
        <v>14704</v>
      </c>
      <c r="E393" s="20" t="s">
        <v>23465</v>
      </c>
      <c r="F393" s="20" t="s">
        <v>23461</v>
      </c>
      <c r="G393" s="20" t="s">
        <v>14696</v>
      </c>
      <c r="H393" s="20" t="s">
        <v>14772</v>
      </c>
      <c r="I393" s="20">
        <v>2000</v>
      </c>
      <c r="J393" s="20" t="b">
        <v>0</v>
      </c>
      <c r="K393" s="20">
        <v>0.88639999999999997</v>
      </c>
      <c r="L393" s="20">
        <v>0.74480000000000002</v>
      </c>
      <c r="M393" s="20">
        <v>0.1416</v>
      </c>
      <c r="N393" s="20">
        <v>1.19891151872E-4</v>
      </c>
    </row>
    <row r="394" spans="1:14" x14ac:dyDescent="0.2">
      <c r="A394" s="20" t="s">
        <v>23460</v>
      </c>
      <c r="B394" s="20" t="s">
        <v>11449</v>
      </c>
      <c r="C394" s="20">
        <v>1484</v>
      </c>
      <c r="D394" s="20" t="s">
        <v>14704</v>
      </c>
      <c r="E394" s="20" t="s">
        <v>23466</v>
      </c>
      <c r="F394" s="20" t="s">
        <v>23464</v>
      </c>
      <c r="G394" s="20" t="s">
        <v>14696</v>
      </c>
      <c r="H394" s="20" t="s">
        <v>14772</v>
      </c>
      <c r="I394" s="20">
        <v>1664</v>
      </c>
      <c r="J394" s="20" t="b">
        <v>1</v>
      </c>
      <c r="K394" s="20">
        <v>0.82</v>
      </c>
      <c r="L394" s="20">
        <v>0.73</v>
      </c>
      <c r="M394" s="20">
        <v>0.09</v>
      </c>
      <c r="N394" s="20">
        <v>1.917908653846E-4</v>
      </c>
    </row>
    <row r="395" spans="1:14" x14ac:dyDescent="0.2">
      <c r="A395" s="20" t="s">
        <v>23460</v>
      </c>
      <c r="B395" s="20" t="s">
        <v>11969</v>
      </c>
      <c r="C395" s="20">
        <v>1488</v>
      </c>
      <c r="D395" s="20" t="s">
        <v>14704</v>
      </c>
      <c r="E395" s="20" t="s">
        <v>14698</v>
      </c>
      <c r="F395" s="20" t="s">
        <v>14804</v>
      </c>
      <c r="G395" s="20" t="s">
        <v>14866</v>
      </c>
      <c r="H395" s="20" t="s">
        <v>14772</v>
      </c>
      <c r="I395" s="20">
        <v>3989</v>
      </c>
      <c r="J395" s="20" t="b">
        <v>0</v>
      </c>
      <c r="K395" s="20">
        <v>0.66</v>
      </c>
      <c r="L395" s="20">
        <v>0.18</v>
      </c>
      <c r="M395" s="20">
        <v>0.48</v>
      </c>
      <c r="N395" s="20">
        <v>1.978721484081E-4</v>
      </c>
    </row>
    <row r="396" spans="1:14" x14ac:dyDescent="0.2">
      <c r="A396" s="20" t="s">
        <v>23460</v>
      </c>
      <c r="B396" s="20" t="s">
        <v>12068</v>
      </c>
      <c r="C396" s="20">
        <v>1494</v>
      </c>
      <c r="D396" s="20" t="s">
        <v>14704</v>
      </c>
      <c r="E396" s="20" t="s">
        <v>14698</v>
      </c>
      <c r="F396" s="20" t="s">
        <v>14804</v>
      </c>
      <c r="G396" s="20" t="s">
        <v>14696</v>
      </c>
      <c r="H396" s="20" t="s">
        <v>14772</v>
      </c>
      <c r="I396" s="20">
        <v>480</v>
      </c>
      <c r="J396" s="20" t="b">
        <v>0</v>
      </c>
      <c r="K396" s="20">
        <v>0.79400000000000004</v>
      </c>
      <c r="L396" s="20">
        <v>0.65600000000000003</v>
      </c>
      <c r="M396" s="20">
        <v>0.13800000000000001</v>
      </c>
      <c r="N396" s="20">
        <v>9.2768833333329995E-4</v>
      </c>
    </row>
    <row r="397" spans="1:14" x14ac:dyDescent="0.2">
      <c r="A397" s="20" t="s">
        <v>23460</v>
      </c>
      <c r="B397" s="20" t="s">
        <v>12068</v>
      </c>
      <c r="C397" s="20">
        <v>1496</v>
      </c>
      <c r="D397" s="20" t="s">
        <v>14704</v>
      </c>
      <c r="E397" s="20" t="s">
        <v>14698</v>
      </c>
      <c r="F397" s="20" t="s">
        <v>14804</v>
      </c>
      <c r="G397" s="20" t="s">
        <v>14696</v>
      </c>
      <c r="H397" s="20" t="s">
        <v>14772</v>
      </c>
      <c r="I397" s="20">
        <v>480</v>
      </c>
      <c r="J397" s="20" t="b">
        <v>0</v>
      </c>
      <c r="K397" s="20">
        <v>0.54700000000000004</v>
      </c>
      <c r="L397" s="20">
        <v>-2.5999999999999999E-2</v>
      </c>
      <c r="M397" s="20">
        <v>0.57299999999999995</v>
      </c>
      <c r="N397" s="20">
        <v>9.4372770000000002E-4</v>
      </c>
    </row>
    <row r="398" spans="1:14" x14ac:dyDescent="0.2">
      <c r="A398" s="20" t="s">
        <v>23460</v>
      </c>
      <c r="B398" s="20" t="s">
        <v>12068</v>
      </c>
      <c r="C398" s="20">
        <v>1498</v>
      </c>
      <c r="D398" s="20" t="s">
        <v>14704</v>
      </c>
      <c r="E398" s="20" t="s">
        <v>14698</v>
      </c>
      <c r="F398" s="20" t="s">
        <v>14804</v>
      </c>
      <c r="G398" s="20" t="s">
        <v>14696</v>
      </c>
      <c r="H398" s="20" t="s">
        <v>14772</v>
      </c>
      <c r="I398" s="20">
        <v>480</v>
      </c>
      <c r="J398" s="20" t="b">
        <v>0</v>
      </c>
      <c r="K398" s="20">
        <v>0.71699999999999997</v>
      </c>
      <c r="L398" s="20">
        <v>0.624</v>
      </c>
      <c r="M398" s="20">
        <v>9.2999999999999999E-2</v>
      </c>
      <c r="N398" s="20">
        <v>1.2136869750000001E-3</v>
      </c>
    </row>
    <row r="399" spans="1:14" x14ac:dyDescent="0.2">
      <c r="A399" s="20" t="s">
        <v>23460</v>
      </c>
      <c r="B399" s="20" t="s">
        <v>12196</v>
      </c>
      <c r="C399" s="20">
        <v>1499</v>
      </c>
      <c r="D399" s="20" t="s">
        <v>14704</v>
      </c>
      <c r="E399" s="20" t="s">
        <v>23462</v>
      </c>
      <c r="F399" s="20" t="s">
        <v>23464</v>
      </c>
      <c r="G399" s="20" t="s">
        <v>14696</v>
      </c>
      <c r="H399" s="20" t="s">
        <v>14772</v>
      </c>
      <c r="I399" s="20">
        <v>3600</v>
      </c>
      <c r="J399" s="20" t="b">
        <v>0</v>
      </c>
      <c r="K399" s="20">
        <v>0.69</v>
      </c>
      <c r="L399" s="20">
        <v>0.39</v>
      </c>
      <c r="M399" s="20">
        <v>0.3</v>
      </c>
      <c r="N399" s="20">
        <v>2.3492000000000001E-4</v>
      </c>
    </row>
    <row r="400" spans="1:14" x14ac:dyDescent="0.2">
      <c r="A400" s="20" t="s">
        <v>23460</v>
      </c>
      <c r="B400" s="20" t="s">
        <v>12583</v>
      </c>
      <c r="C400" s="20">
        <v>1502</v>
      </c>
      <c r="D400" s="20" t="s">
        <v>14704</v>
      </c>
      <c r="E400" s="20" t="s">
        <v>14698</v>
      </c>
      <c r="F400" s="20" t="s">
        <v>23464</v>
      </c>
      <c r="G400" s="20" t="s">
        <v>14696</v>
      </c>
      <c r="H400" s="20" t="s">
        <v>14772</v>
      </c>
      <c r="I400" s="20">
        <v>12590</v>
      </c>
      <c r="J400" s="20" t="b">
        <v>0</v>
      </c>
      <c r="K400" s="20">
        <v>0.96</v>
      </c>
      <c r="L400" s="20">
        <v>0.82</v>
      </c>
      <c r="M400" s="20">
        <v>0.14000000000000001</v>
      </c>
      <c r="N400" s="20">
        <v>8.9289912629070692E-6</v>
      </c>
    </row>
    <row r="401" spans="1:14" x14ac:dyDescent="0.2">
      <c r="A401" s="20" t="s">
        <v>23460</v>
      </c>
      <c r="B401" s="20" t="s">
        <v>12583</v>
      </c>
      <c r="C401" s="20">
        <v>1504</v>
      </c>
      <c r="D401" s="20" t="s">
        <v>14704</v>
      </c>
      <c r="E401" s="20" t="s">
        <v>23462</v>
      </c>
      <c r="F401" s="20" t="s">
        <v>23464</v>
      </c>
      <c r="G401" s="20" t="s">
        <v>14696</v>
      </c>
      <c r="H401" s="20" t="s">
        <v>14772</v>
      </c>
      <c r="I401" s="20">
        <v>12590</v>
      </c>
      <c r="J401" s="20" t="b">
        <v>0</v>
      </c>
      <c r="K401" s="20">
        <v>0.9</v>
      </c>
      <c r="L401" s="20">
        <v>0.82</v>
      </c>
      <c r="M401" s="20">
        <v>8.0000000000000099E-2</v>
      </c>
      <c r="N401" s="20">
        <v>1.1300397140587801E-5</v>
      </c>
    </row>
    <row r="402" spans="1:14" x14ac:dyDescent="0.2">
      <c r="A402" s="20" t="s">
        <v>23460</v>
      </c>
      <c r="B402" s="20" t="s">
        <v>12583</v>
      </c>
      <c r="C402" s="20">
        <v>1506</v>
      </c>
      <c r="D402" s="20" t="s">
        <v>14704</v>
      </c>
      <c r="E402" s="20" t="s">
        <v>14746</v>
      </c>
      <c r="F402" s="20" t="s">
        <v>23464</v>
      </c>
      <c r="G402" s="20" t="s">
        <v>14696</v>
      </c>
      <c r="H402" s="20" t="s">
        <v>14772</v>
      </c>
      <c r="I402" s="20">
        <v>12590</v>
      </c>
      <c r="J402" s="20" t="b">
        <v>0</v>
      </c>
      <c r="K402" s="20">
        <v>0.76</v>
      </c>
      <c r="L402" s="20">
        <v>0.72</v>
      </c>
      <c r="M402" s="20">
        <v>0.04</v>
      </c>
      <c r="N402" s="20">
        <v>3.1842414614773603E-5</v>
      </c>
    </row>
    <row r="403" spans="1:14" x14ac:dyDescent="0.2">
      <c r="A403" s="20" t="s">
        <v>23460</v>
      </c>
      <c r="B403" s="20" t="s">
        <v>12644</v>
      </c>
      <c r="C403" s="20">
        <v>1517</v>
      </c>
      <c r="D403" s="20" t="s">
        <v>14704</v>
      </c>
      <c r="E403" s="20" t="s">
        <v>23462</v>
      </c>
      <c r="F403" s="20" t="s">
        <v>23464</v>
      </c>
      <c r="G403" s="20" t="s">
        <v>14696</v>
      </c>
      <c r="H403" s="20" t="s">
        <v>14772</v>
      </c>
      <c r="I403" s="20">
        <v>13487</v>
      </c>
      <c r="J403" s="20" t="b">
        <v>0</v>
      </c>
      <c r="K403" s="20">
        <v>0.78400000000000003</v>
      </c>
      <c r="L403" s="20">
        <v>0.67700000000000005</v>
      </c>
      <c r="M403" s="20">
        <v>0.107</v>
      </c>
      <c r="N403" s="20">
        <v>3.1796259212575102E-5</v>
      </c>
    </row>
    <row r="404" spans="1:14" x14ac:dyDescent="0.2">
      <c r="A404" s="20" t="s">
        <v>23460</v>
      </c>
      <c r="B404" s="20" t="s">
        <v>12644</v>
      </c>
      <c r="C404" s="20">
        <v>1519</v>
      </c>
      <c r="D404" s="20" t="s">
        <v>14704</v>
      </c>
      <c r="E404" s="20" t="s">
        <v>14698</v>
      </c>
      <c r="F404" s="20" t="s">
        <v>23464</v>
      </c>
      <c r="G404" s="20" t="s">
        <v>14696</v>
      </c>
      <c r="H404" s="20" t="s">
        <v>14772</v>
      </c>
      <c r="I404" s="20">
        <v>13487</v>
      </c>
      <c r="J404" s="20" t="b">
        <v>0</v>
      </c>
      <c r="K404" s="20">
        <v>0.747</v>
      </c>
      <c r="L404" s="20">
        <v>0.65700000000000003</v>
      </c>
      <c r="M404" s="20">
        <v>0.09</v>
      </c>
      <c r="N404" s="20">
        <v>3.7105395121227801E-5</v>
      </c>
    </row>
    <row r="405" spans="1:14" x14ac:dyDescent="0.2">
      <c r="A405" s="20" t="s">
        <v>23460</v>
      </c>
      <c r="B405" s="20" t="s">
        <v>12644</v>
      </c>
      <c r="C405" s="20">
        <v>1521</v>
      </c>
      <c r="D405" s="20" t="s">
        <v>14704</v>
      </c>
      <c r="E405" s="20" t="s">
        <v>14746</v>
      </c>
      <c r="F405" s="20" t="s">
        <v>23464</v>
      </c>
      <c r="G405" s="20" t="s">
        <v>14696</v>
      </c>
      <c r="H405" s="20" t="s">
        <v>14772</v>
      </c>
      <c r="I405" s="20">
        <v>13487</v>
      </c>
      <c r="J405" s="20" t="b">
        <v>0</v>
      </c>
      <c r="K405" s="20">
        <v>0.71099999999999997</v>
      </c>
      <c r="L405" s="20">
        <v>0.629</v>
      </c>
      <c r="M405" s="20">
        <v>8.2000000000000003E-2</v>
      </c>
      <c r="N405" s="20">
        <v>4.3288980499740498E-5</v>
      </c>
    </row>
    <row r="406" spans="1:14" x14ac:dyDescent="0.2">
      <c r="A406" s="20" t="s">
        <v>23460</v>
      </c>
      <c r="B406" s="20" t="s">
        <v>12644</v>
      </c>
      <c r="C406" s="20">
        <v>1523</v>
      </c>
      <c r="D406" s="20" t="s">
        <v>14704</v>
      </c>
      <c r="E406" s="20" t="s">
        <v>23466</v>
      </c>
      <c r="F406" s="20" t="s">
        <v>23464</v>
      </c>
      <c r="G406" s="20" t="s">
        <v>14696</v>
      </c>
      <c r="H406" s="20" t="s">
        <v>14772</v>
      </c>
      <c r="I406" s="20">
        <v>13487</v>
      </c>
      <c r="J406" s="20" t="b">
        <v>0</v>
      </c>
      <c r="K406" s="20">
        <v>0.63700000000000001</v>
      </c>
      <c r="L406" s="20">
        <v>0.56499999999999995</v>
      </c>
      <c r="M406" s="20">
        <v>7.2000000000000106E-2</v>
      </c>
      <c r="N406" s="20">
        <v>5.66023513012531E-5</v>
      </c>
    </row>
    <row r="407" spans="1:14" x14ac:dyDescent="0.2">
      <c r="A407" s="20" t="s">
        <v>23460</v>
      </c>
      <c r="B407" s="20" t="s">
        <v>12644</v>
      </c>
      <c r="C407" s="20">
        <v>1525</v>
      </c>
      <c r="D407" s="20" t="s">
        <v>14704</v>
      </c>
      <c r="E407" s="20" t="s">
        <v>23465</v>
      </c>
      <c r="F407" s="20" t="s">
        <v>23464</v>
      </c>
      <c r="G407" s="20" t="s">
        <v>14696</v>
      </c>
      <c r="H407" s="20" t="s">
        <v>14772</v>
      </c>
      <c r="I407" s="20">
        <v>13487</v>
      </c>
      <c r="J407" s="20" t="b">
        <v>0</v>
      </c>
      <c r="K407" s="20">
        <v>0.64700000000000002</v>
      </c>
      <c r="L407" s="20">
        <v>0.55500000000000005</v>
      </c>
      <c r="M407" s="20">
        <v>9.1999999999999998E-2</v>
      </c>
      <c r="N407" s="20">
        <v>5.6506531623044398E-5</v>
      </c>
    </row>
    <row r="408" spans="1:14" x14ac:dyDescent="0.2">
      <c r="A408" s="20" t="s">
        <v>23460</v>
      </c>
      <c r="B408" s="20" t="s">
        <v>12925</v>
      </c>
      <c r="C408" s="20">
        <v>1526</v>
      </c>
      <c r="D408" s="20" t="s">
        <v>14704</v>
      </c>
      <c r="E408" s="20" t="s">
        <v>14698</v>
      </c>
      <c r="F408" s="20" t="s">
        <v>110</v>
      </c>
      <c r="G408" s="20" t="s">
        <v>14696</v>
      </c>
      <c r="H408" s="20" t="s">
        <v>14772</v>
      </c>
      <c r="I408" s="20">
        <v>1664</v>
      </c>
      <c r="J408" s="20" t="b">
        <v>1</v>
      </c>
      <c r="K408" s="20">
        <v>0.79</v>
      </c>
      <c r="L408" s="20">
        <v>0.34</v>
      </c>
      <c r="M408" s="20">
        <v>0.45</v>
      </c>
      <c r="N408" s="20">
        <v>4.3976682692299998E-4</v>
      </c>
    </row>
    <row r="409" spans="1:14" x14ac:dyDescent="0.2">
      <c r="A409" s="20" t="s">
        <v>23460</v>
      </c>
      <c r="B409" s="20" t="s">
        <v>12925</v>
      </c>
      <c r="C409" s="20">
        <v>1528</v>
      </c>
      <c r="D409" s="20" t="s">
        <v>14704</v>
      </c>
      <c r="E409" s="20" t="s">
        <v>23462</v>
      </c>
      <c r="F409" s="20" t="s">
        <v>110</v>
      </c>
      <c r="G409" s="20" t="s">
        <v>14696</v>
      </c>
      <c r="H409" s="20" t="s">
        <v>14772</v>
      </c>
      <c r="I409" s="20">
        <v>1664</v>
      </c>
      <c r="J409" s="20" t="b">
        <v>1</v>
      </c>
      <c r="K409" s="20">
        <v>0.81</v>
      </c>
      <c r="L409" s="20">
        <v>0.36</v>
      </c>
      <c r="M409" s="20">
        <v>0.45</v>
      </c>
      <c r="N409" s="20">
        <v>4.2475240384609998E-4</v>
      </c>
    </row>
    <row r="410" spans="1:14" x14ac:dyDescent="0.2">
      <c r="A410" s="20" t="s">
        <v>23460</v>
      </c>
      <c r="B410" s="20" t="s">
        <v>12925</v>
      </c>
      <c r="C410" s="20">
        <v>1530</v>
      </c>
      <c r="D410" s="20" t="s">
        <v>14704</v>
      </c>
      <c r="E410" s="20" t="s">
        <v>14746</v>
      </c>
      <c r="F410" s="20" t="s">
        <v>110</v>
      </c>
      <c r="G410" s="20" t="s">
        <v>14696</v>
      </c>
      <c r="H410" s="20" t="s">
        <v>14772</v>
      </c>
      <c r="I410" s="20">
        <v>1664</v>
      </c>
      <c r="J410" s="20" t="b">
        <v>1</v>
      </c>
      <c r="K410" s="20">
        <v>0.77</v>
      </c>
      <c r="L410" s="20">
        <v>0.14000000000000001</v>
      </c>
      <c r="M410" s="20">
        <v>0.63</v>
      </c>
      <c r="N410" s="20">
        <v>3.4681971153839998E-4</v>
      </c>
    </row>
    <row r="411" spans="1:14" x14ac:dyDescent="0.2">
      <c r="A411" s="20" t="s">
        <v>23460</v>
      </c>
      <c r="B411" s="20" t="s">
        <v>12925</v>
      </c>
      <c r="C411" s="20">
        <v>1532</v>
      </c>
      <c r="D411" s="20" t="s">
        <v>14704</v>
      </c>
      <c r="E411" s="20" t="s">
        <v>23466</v>
      </c>
      <c r="F411" s="20" t="s">
        <v>110</v>
      </c>
      <c r="G411" s="20" t="s">
        <v>14696</v>
      </c>
      <c r="H411" s="20" t="s">
        <v>14772</v>
      </c>
      <c r="I411" s="20">
        <v>1664</v>
      </c>
      <c r="J411" s="20" t="b">
        <v>1</v>
      </c>
      <c r="K411" s="20">
        <v>0.81</v>
      </c>
      <c r="L411" s="20">
        <v>0.48</v>
      </c>
      <c r="M411" s="20">
        <v>0.33</v>
      </c>
      <c r="N411" s="20">
        <v>3.822908653846E-4</v>
      </c>
    </row>
    <row r="412" spans="1:14" x14ac:dyDescent="0.2">
      <c r="A412" s="20" t="s">
        <v>23460</v>
      </c>
      <c r="B412" s="20" t="s">
        <v>13956</v>
      </c>
      <c r="C412" s="20">
        <v>1542</v>
      </c>
      <c r="D412" s="20" t="s">
        <v>14704</v>
      </c>
      <c r="E412" s="20" t="s">
        <v>14698</v>
      </c>
      <c r="F412" s="20" t="s">
        <v>23464</v>
      </c>
      <c r="G412" s="20" t="s">
        <v>14866</v>
      </c>
      <c r="H412" s="20" t="s">
        <v>14761</v>
      </c>
      <c r="I412" s="20">
        <v>14400</v>
      </c>
      <c r="J412" s="20" t="b">
        <v>0</v>
      </c>
      <c r="K412" s="20">
        <v>0.88600000000000001</v>
      </c>
      <c r="L412" s="20">
        <v>0.81200000000000006</v>
      </c>
      <c r="M412" s="20">
        <v>7.3999999999999996E-2</v>
      </c>
      <c r="N412" s="20">
        <v>1.11704955555556E-5</v>
      </c>
    </row>
    <row r="413" spans="1:14" x14ac:dyDescent="0.2">
      <c r="A413" s="20" t="s">
        <v>23460</v>
      </c>
      <c r="B413" s="20" t="s">
        <v>13956</v>
      </c>
      <c r="C413" s="20">
        <v>1545</v>
      </c>
      <c r="D413" s="20" t="s">
        <v>14704</v>
      </c>
      <c r="E413" s="20" t="s">
        <v>23462</v>
      </c>
      <c r="F413" s="20" t="s">
        <v>23464</v>
      </c>
      <c r="G413" s="20" t="s">
        <v>14866</v>
      </c>
      <c r="H413" s="20" t="s">
        <v>14761</v>
      </c>
      <c r="I413" s="20">
        <v>14400</v>
      </c>
      <c r="J413" s="20" t="b">
        <v>0</v>
      </c>
      <c r="K413" s="20">
        <v>0.89</v>
      </c>
      <c r="L413" s="20">
        <v>0.83</v>
      </c>
      <c r="M413" s="20">
        <v>0.06</v>
      </c>
      <c r="N413" s="20">
        <v>9.6544444444444493E-6</v>
      </c>
    </row>
    <row r="414" spans="1:14" x14ac:dyDescent="0.2">
      <c r="A414" s="20" t="s">
        <v>23460</v>
      </c>
      <c r="B414" s="20" t="s">
        <v>13975</v>
      </c>
      <c r="C414" s="20">
        <v>1546</v>
      </c>
      <c r="D414" s="20" t="s">
        <v>14704</v>
      </c>
      <c r="E414" s="20" t="s">
        <v>14698</v>
      </c>
      <c r="F414" s="20" t="s">
        <v>110</v>
      </c>
      <c r="G414" s="20" t="s">
        <v>14696</v>
      </c>
      <c r="H414" s="20" t="s">
        <v>14761</v>
      </c>
      <c r="I414" s="20">
        <v>958</v>
      </c>
      <c r="J414" s="20" t="b">
        <v>0</v>
      </c>
      <c r="K414" s="20">
        <v>0.44400000000000001</v>
      </c>
      <c r="L414" s="20">
        <v>0.34599999999999997</v>
      </c>
      <c r="M414" s="20">
        <v>9.8000000000000004E-2</v>
      </c>
      <c r="N414" s="20">
        <v>1.1910067640917999E-3</v>
      </c>
    </row>
    <row r="415" spans="1:14" x14ac:dyDescent="0.2">
      <c r="A415" s="20" t="s">
        <v>23460</v>
      </c>
      <c r="B415" s="20" t="s">
        <v>13975</v>
      </c>
      <c r="C415" s="20">
        <v>1548</v>
      </c>
      <c r="D415" s="20" t="s">
        <v>14704</v>
      </c>
      <c r="E415" s="20" t="s">
        <v>23466</v>
      </c>
      <c r="F415" s="20" t="s">
        <v>110</v>
      </c>
      <c r="G415" s="20" t="s">
        <v>14696</v>
      </c>
      <c r="H415" s="20" t="s">
        <v>14761</v>
      </c>
      <c r="I415" s="20">
        <v>958</v>
      </c>
      <c r="J415" s="20" t="b">
        <v>0</v>
      </c>
      <c r="K415" s="20">
        <v>0.435</v>
      </c>
      <c r="L415" s="20">
        <v>0.34200000000000003</v>
      </c>
      <c r="M415" s="20">
        <v>9.2999999999999999E-2</v>
      </c>
      <c r="N415" s="20">
        <v>1.1980649812108001E-3</v>
      </c>
    </row>
    <row r="416" spans="1:14" x14ac:dyDescent="0.2">
      <c r="A416" s="20" t="s">
        <v>23460</v>
      </c>
      <c r="B416" s="20" t="s">
        <v>13975</v>
      </c>
      <c r="C416" s="20">
        <v>1550</v>
      </c>
      <c r="D416" s="20" t="s">
        <v>14704</v>
      </c>
      <c r="E416" s="20" t="s">
        <v>23466</v>
      </c>
      <c r="F416" s="20" t="s">
        <v>110</v>
      </c>
      <c r="G416" s="20" t="s">
        <v>14696</v>
      </c>
      <c r="H416" s="20" t="s">
        <v>14761</v>
      </c>
      <c r="I416" s="20">
        <v>958</v>
      </c>
      <c r="J416" s="20" t="b">
        <v>0</v>
      </c>
      <c r="K416" s="20">
        <v>0.432</v>
      </c>
      <c r="L416" s="20">
        <v>0.32</v>
      </c>
      <c r="M416" s="20">
        <v>0.112</v>
      </c>
      <c r="N416" s="20">
        <v>1.1997560250521001E-3</v>
      </c>
    </row>
    <row r="417" spans="1:14" x14ac:dyDescent="0.2">
      <c r="A417" s="20" t="s">
        <v>23460</v>
      </c>
      <c r="B417" s="20" t="s">
        <v>13975</v>
      </c>
      <c r="C417" s="20">
        <v>1552</v>
      </c>
      <c r="D417" s="20" t="s">
        <v>14704</v>
      </c>
      <c r="E417" s="20" t="s">
        <v>23462</v>
      </c>
      <c r="F417" s="20" t="s">
        <v>110</v>
      </c>
      <c r="G417" s="20" t="s">
        <v>14696</v>
      </c>
      <c r="H417" s="20" t="s">
        <v>14761</v>
      </c>
      <c r="I417" s="20">
        <v>958</v>
      </c>
      <c r="J417" s="20" t="b">
        <v>0</v>
      </c>
      <c r="K417" s="20">
        <v>0.42799999999999999</v>
      </c>
      <c r="L417" s="20">
        <v>0.315</v>
      </c>
      <c r="M417" s="20">
        <v>0.113</v>
      </c>
      <c r="N417" s="20">
        <v>1.2018397787055999E-3</v>
      </c>
    </row>
    <row r="418" spans="1:14" x14ac:dyDescent="0.2">
      <c r="A418" s="20" t="s">
        <v>23460</v>
      </c>
      <c r="B418" s="20" t="s">
        <v>13975</v>
      </c>
      <c r="C418" s="20">
        <v>1554</v>
      </c>
      <c r="D418" s="20" t="s">
        <v>14704</v>
      </c>
      <c r="E418" s="20" t="s">
        <v>14746</v>
      </c>
      <c r="F418" s="20" t="s">
        <v>110</v>
      </c>
      <c r="G418" s="20" t="s">
        <v>14696</v>
      </c>
      <c r="H418" s="20" t="s">
        <v>14761</v>
      </c>
      <c r="I418" s="20">
        <v>958</v>
      </c>
      <c r="J418" s="20" t="b">
        <v>0</v>
      </c>
      <c r="K418" s="20">
        <v>0.41899999999999998</v>
      </c>
      <c r="L418" s="20">
        <v>0.32700000000000001</v>
      </c>
      <c r="M418" s="20">
        <v>9.1999999999999998E-2</v>
      </c>
      <c r="N418" s="20">
        <v>1.2089596743215E-3</v>
      </c>
    </row>
    <row r="419" spans="1:14" x14ac:dyDescent="0.2">
      <c r="A419" s="20" t="s">
        <v>23460</v>
      </c>
      <c r="B419" s="20" t="s">
        <v>14053</v>
      </c>
      <c r="C419" s="20">
        <v>1556</v>
      </c>
      <c r="D419" s="20" t="s">
        <v>14704</v>
      </c>
      <c r="E419" s="20" t="s">
        <v>14746</v>
      </c>
      <c r="F419" s="20" t="s">
        <v>23463</v>
      </c>
      <c r="G419" s="20" t="s">
        <v>14732</v>
      </c>
      <c r="H419" s="20" t="s">
        <v>14772</v>
      </c>
      <c r="I419" s="20">
        <v>514</v>
      </c>
      <c r="J419" s="20" t="b">
        <v>0</v>
      </c>
      <c r="K419" s="20">
        <v>0.20499999999999999</v>
      </c>
      <c r="L419" s="20">
        <v>-9.4E-2</v>
      </c>
      <c r="M419" s="20">
        <v>0.29899999999999999</v>
      </c>
      <c r="N419" s="20">
        <v>1.0160554552528999E-3</v>
      </c>
    </row>
    <row r="420" spans="1:14" x14ac:dyDescent="0.2">
      <c r="A420" s="20" t="s">
        <v>23460</v>
      </c>
      <c r="B420" s="20" t="s">
        <v>14053</v>
      </c>
      <c r="C420" s="20">
        <v>1558</v>
      </c>
      <c r="D420" s="20" t="s">
        <v>14704</v>
      </c>
      <c r="E420" s="20" t="s">
        <v>14698</v>
      </c>
      <c r="F420" s="20" t="s">
        <v>23463</v>
      </c>
      <c r="G420" s="20" t="s">
        <v>14732</v>
      </c>
      <c r="H420" s="20" t="s">
        <v>14772</v>
      </c>
      <c r="I420" s="20">
        <v>514</v>
      </c>
      <c r="J420" s="20" t="b">
        <v>0</v>
      </c>
      <c r="K420" s="20">
        <v>0.19800000000000001</v>
      </c>
      <c r="L420" s="20">
        <v>3.6999999999999998E-2</v>
      </c>
      <c r="M420" s="20">
        <v>0.161</v>
      </c>
      <c r="N420" s="20">
        <v>1.2581092996109E-3</v>
      </c>
    </row>
    <row r="421" spans="1:14" x14ac:dyDescent="0.2">
      <c r="A421" s="20" t="s">
        <v>23460</v>
      </c>
      <c r="B421" s="20" t="s">
        <v>14057</v>
      </c>
      <c r="C421" s="20">
        <v>1561</v>
      </c>
      <c r="D421" s="20" t="s">
        <v>14704</v>
      </c>
      <c r="E421" s="20" t="s">
        <v>23462</v>
      </c>
      <c r="F421" s="20" t="s">
        <v>23467</v>
      </c>
      <c r="G421" s="20" t="s">
        <v>14732</v>
      </c>
      <c r="H421" s="20" t="s">
        <v>14714</v>
      </c>
      <c r="I421" s="20">
        <v>1985</v>
      </c>
      <c r="J421" s="20" t="b">
        <v>0</v>
      </c>
      <c r="K421" s="20">
        <v>0.61</v>
      </c>
      <c r="L421" s="20">
        <v>0.27</v>
      </c>
      <c r="M421" s="20">
        <v>0.34</v>
      </c>
      <c r="N421" s="20">
        <v>4.7690478589419998E-4</v>
      </c>
    </row>
    <row r="422" spans="1:14" x14ac:dyDescent="0.2">
      <c r="A422" s="20" t="s">
        <v>23460</v>
      </c>
      <c r="B422" s="20" t="s">
        <v>14085</v>
      </c>
      <c r="C422" s="20">
        <v>1562</v>
      </c>
      <c r="D422" s="20" t="s">
        <v>14704</v>
      </c>
      <c r="E422" s="20" t="s">
        <v>14698</v>
      </c>
      <c r="F422" s="20" t="s">
        <v>14804</v>
      </c>
      <c r="G422" s="20" t="s">
        <v>14696</v>
      </c>
      <c r="H422" s="20" t="s">
        <v>14761</v>
      </c>
      <c r="I422" s="20">
        <v>1664</v>
      </c>
      <c r="J422" s="20" t="b">
        <v>1</v>
      </c>
      <c r="K422" s="20">
        <v>0.65</v>
      </c>
      <c r="L422" s="20">
        <v>0.57999999999999996</v>
      </c>
      <c r="M422" s="20">
        <v>7.0000000000000104E-2</v>
      </c>
      <c r="N422" s="20">
        <v>4.373485576923E-4</v>
      </c>
    </row>
    <row r="423" spans="1:14" x14ac:dyDescent="0.2">
      <c r="A423" s="20" t="s">
        <v>23460</v>
      </c>
      <c r="B423" s="20" t="s">
        <v>14134</v>
      </c>
      <c r="C423" s="20">
        <v>1563</v>
      </c>
      <c r="D423" s="20" t="s">
        <v>14704</v>
      </c>
      <c r="E423" s="20" t="s">
        <v>14698</v>
      </c>
      <c r="F423" s="20" t="s">
        <v>23461</v>
      </c>
      <c r="G423" s="20" t="s">
        <v>14696</v>
      </c>
      <c r="H423" s="20" t="s">
        <v>14699</v>
      </c>
      <c r="I423" s="20">
        <v>301</v>
      </c>
      <c r="J423" s="20" t="b">
        <v>0</v>
      </c>
      <c r="K423" s="20">
        <v>0.78</v>
      </c>
      <c r="L423" s="20">
        <v>0.81</v>
      </c>
      <c r="M423" s="20">
        <v>-0.03</v>
      </c>
      <c r="N423" s="20">
        <v>8.9027242524910004E-4</v>
      </c>
    </row>
    <row r="424" spans="1:14" x14ac:dyDescent="0.2">
      <c r="A424" s="20" t="s">
        <v>23468</v>
      </c>
      <c r="B424" s="20" t="s">
        <v>344</v>
      </c>
      <c r="C424" s="20">
        <v>2</v>
      </c>
      <c r="D424" s="20" t="s">
        <v>14709</v>
      </c>
      <c r="E424" s="20" t="s">
        <v>14698</v>
      </c>
      <c r="F424" s="20" t="s">
        <v>23461</v>
      </c>
      <c r="G424" s="20" t="s">
        <v>14696</v>
      </c>
      <c r="H424" s="20" t="s">
        <v>14699</v>
      </c>
      <c r="I424" s="20">
        <v>28225</v>
      </c>
      <c r="J424" s="20" t="b">
        <v>0</v>
      </c>
      <c r="K424" s="20">
        <v>56.5</v>
      </c>
      <c r="L424" s="20">
        <v>77.5</v>
      </c>
      <c r="M424" s="20">
        <v>0.31603729820690601</v>
      </c>
      <c r="N424" s="20">
        <v>3.5430839002267602E-5</v>
      </c>
    </row>
    <row r="425" spans="1:14" x14ac:dyDescent="0.2">
      <c r="A425" s="20" t="s">
        <v>23468</v>
      </c>
      <c r="B425" s="20" t="s">
        <v>344</v>
      </c>
      <c r="C425" s="20">
        <v>4</v>
      </c>
      <c r="D425" s="20" t="s">
        <v>14709</v>
      </c>
      <c r="E425" s="20" t="s">
        <v>14698</v>
      </c>
      <c r="F425" s="20" t="s">
        <v>23461</v>
      </c>
      <c r="G425" s="20" t="s">
        <v>14696</v>
      </c>
      <c r="H425" s="20" t="s">
        <v>14714</v>
      </c>
      <c r="I425" s="20">
        <v>28225</v>
      </c>
      <c r="J425" s="20" t="b">
        <v>0</v>
      </c>
      <c r="K425" s="20">
        <v>58</v>
      </c>
      <c r="L425" s="20">
        <v>83</v>
      </c>
      <c r="M425" s="20">
        <v>0.358397597250179</v>
      </c>
      <c r="N425" s="20">
        <v>3.5430839002267602E-5</v>
      </c>
    </row>
    <row r="426" spans="1:14" x14ac:dyDescent="0.2">
      <c r="A426" s="20" t="s">
        <v>23468</v>
      </c>
      <c r="B426" s="20" t="s">
        <v>370</v>
      </c>
      <c r="C426" s="20">
        <v>11</v>
      </c>
      <c r="D426" s="20" t="s">
        <v>14709</v>
      </c>
      <c r="E426" s="20" t="s">
        <v>14698</v>
      </c>
      <c r="F426" s="20" t="s">
        <v>23461</v>
      </c>
      <c r="G426" s="20" t="s">
        <v>14696</v>
      </c>
      <c r="H426" s="20" t="s">
        <v>14772</v>
      </c>
      <c r="I426" s="20">
        <v>824</v>
      </c>
      <c r="J426" s="20" t="b">
        <v>0</v>
      </c>
      <c r="K426" s="20">
        <v>0.96</v>
      </c>
      <c r="L426" s="20">
        <v>1.25</v>
      </c>
      <c r="M426" s="20">
        <v>0.26396554583446502</v>
      </c>
      <c r="N426" s="20">
        <v>1.2150668286755001E-3</v>
      </c>
    </row>
    <row r="427" spans="1:14" x14ac:dyDescent="0.2">
      <c r="A427" s="20" t="s">
        <v>23468</v>
      </c>
      <c r="B427" s="20" t="s">
        <v>413</v>
      </c>
      <c r="C427" s="20">
        <v>16</v>
      </c>
      <c r="D427" s="20" t="s">
        <v>14709</v>
      </c>
      <c r="E427" s="20" t="s">
        <v>14698</v>
      </c>
      <c r="F427" s="20" t="s">
        <v>14804</v>
      </c>
      <c r="G427" s="20" t="s">
        <v>14696</v>
      </c>
      <c r="H427" s="20" t="s">
        <v>14761</v>
      </c>
      <c r="I427" s="20">
        <v>6814</v>
      </c>
      <c r="J427" s="20" t="b">
        <v>0</v>
      </c>
      <c r="K427" s="20">
        <v>0.72</v>
      </c>
      <c r="L427" s="20">
        <v>1.18</v>
      </c>
      <c r="M427" s="20">
        <v>0.49401850544960901</v>
      </c>
      <c r="N427" s="20">
        <v>1.4677821811239999E-4</v>
      </c>
    </row>
    <row r="428" spans="1:14" x14ac:dyDescent="0.2">
      <c r="A428" s="20" t="s">
        <v>23468</v>
      </c>
      <c r="B428" s="20" t="s">
        <v>638</v>
      </c>
      <c r="C428" s="20">
        <v>21</v>
      </c>
      <c r="D428" s="20" t="s">
        <v>14709</v>
      </c>
      <c r="E428" s="20" t="s">
        <v>14698</v>
      </c>
      <c r="F428" s="20" t="s">
        <v>14804</v>
      </c>
      <c r="G428" s="20" t="s">
        <v>14839</v>
      </c>
      <c r="H428" s="20" t="s">
        <v>110</v>
      </c>
      <c r="I428" s="20">
        <v>281</v>
      </c>
      <c r="J428" s="20" t="b">
        <v>0</v>
      </c>
      <c r="K428" s="20">
        <v>0.17</v>
      </c>
      <c r="L428" s="20">
        <v>0.16</v>
      </c>
      <c r="M428" s="20">
        <v>-6.0624621816434902E-2</v>
      </c>
      <c r="N428" s="20">
        <v>3.5714285714285002E-3</v>
      </c>
    </row>
    <row r="429" spans="1:14" x14ac:dyDescent="0.2">
      <c r="A429" s="20" t="s">
        <v>23468</v>
      </c>
      <c r="B429" s="20" t="s">
        <v>686</v>
      </c>
      <c r="C429" s="20">
        <v>34</v>
      </c>
      <c r="D429" s="20" t="s">
        <v>14709</v>
      </c>
      <c r="E429" s="20" t="s">
        <v>23462</v>
      </c>
      <c r="F429" s="20" t="s">
        <v>23463</v>
      </c>
      <c r="G429" s="20" t="s">
        <v>14732</v>
      </c>
      <c r="H429" s="20" t="s">
        <v>14772</v>
      </c>
      <c r="I429" s="20">
        <v>126</v>
      </c>
      <c r="J429" s="20" t="b">
        <v>0</v>
      </c>
      <c r="K429" s="20">
        <v>3.8</v>
      </c>
      <c r="L429" s="20">
        <v>4.42</v>
      </c>
      <c r="M429" s="20">
        <v>0.15113862935726699</v>
      </c>
      <c r="N429" s="20">
        <v>8.0000000000000002E-3</v>
      </c>
    </row>
    <row r="430" spans="1:14" x14ac:dyDescent="0.2">
      <c r="A430" s="20" t="s">
        <v>23468</v>
      </c>
      <c r="B430" s="20" t="s">
        <v>686</v>
      </c>
      <c r="C430" s="20">
        <v>37</v>
      </c>
      <c r="D430" s="20" t="s">
        <v>14709</v>
      </c>
      <c r="E430" s="20" t="s">
        <v>14698</v>
      </c>
      <c r="F430" s="20" t="s">
        <v>23463</v>
      </c>
      <c r="G430" s="20" t="s">
        <v>14732</v>
      </c>
      <c r="H430" s="20" t="s">
        <v>14772</v>
      </c>
      <c r="I430" s="20">
        <v>126</v>
      </c>
      <c r="J430" s="20" t="b">
        <v>0</v>
      </c>
      <c r="K430" s="20">
        <v>3.95</v>
      </c>
      <c r="L430" s="20">
        <v>4.45</v>
      </c>
      <c r="M430" s="20">
        <v>0.119188517265118</v>
      </c>
      <c r="N430" s="20">
        <v>8.0000000000000002E-3</v>
      </c>
    </row>
    <row r="431" spans="1:14" x14ac:dyDescent="0.2">
      <c r="A431" s="20" t="s">
        <v>23468</v>
      </c>
      <c r="B431" s="20" t="s">
        <v>686</v>
      </c>
      <c r="C431" s="20">
        <v>40</v>
      </c>
      <c r="D431" s="20" t="s">
        <v>14709</v>
      </c>
      <c r="E431" s="20" t="s">
        <v>14746</v>
      </c>
      <c r="F431" s="20" t="s">
        <v>23463</v>
      </c>
      <c r="G431" s="20" t="s">
        <v>14732</v>
      </c>
      <c r="H431" s="20" t="s">
        <v>14772</v>
      </c>
      <c r="I431" s="20">
        <v>126</v>
      </c>
      <c r="J431" s="20" t="b">
        <v>0</v>
      </c>
      <c r="K431" s="20">
        <v>5.76</v>
      </c>
      <c r="L431" s="20">
        <v>5.84</v>
      </c>
      <c r="M431" s="20">
        <v>1.3793322132335801E-2</v>
      </c>
      <c r="N431" s="20">
        <v>8.0000000000000002E-3</v>
      </c>
    </row>
    <row r="432" spans="1:14" x14ac:dyDescent="0.2">
      <c r="A432" s="20" t="s">
        <v>23468</v>
      </c>
      <c r="B432" s="20" t="s">
        <v>686</v>
      </c>
      <c r="C432" s="20">
        <v>43</v>
      </c>
      <c r="D432" s="20" t="s">
        <v>14709</v>
      </c>
      <c r="E432" s="20" t="s">
        <v>23462</v>
      </c>
      <c r="F432" s="20" t="s">
        <v>23463</v>
      </c>
      <c r="G432" s="20" t="s">
        <v>14732</v>
      </c>
      <c r="H432" s="20" t="s">
        <v>14772</v>
      </c>
      <c r="I432" s="20">
        <v>126</v>
      </c>
      <c r="J432" s="20" t="b">
        <v>0</v>
      </c>
      <c r="K432" s="20">
        <v>8.11</v>
      </c>
      <c r="L432" s="20">
        <v>11.51</v>
      </c>
      <c r="M432" s="20">
        <v>0.35011835460647001</v>
      </c>
      <c r="N432" s="20">
        <v>8.0000000000000002E-3</v>
      </c>
    </row>
    <row r="433" spans="1:14" x14ac:dyDescent="0.2">
      <c r="A433" s="20" t="s">
        <v>23468</v>
      </c>
      <c r="B433" s="20" t="s">
        <v>686</v>
      </c>
      <c r="C433" s="20">
        <v>46</v>
      </c>
      <c r="D433" s="20" t="s">
        <v>14709</v>
      </c>
      <c r="E433" s="20" t="s">
        <v>14698</v>
      </c>
      <c r="F433" s="20" t="s">
        <v>23463</v>
      </c>
      <c r="G433" s="20" t="s">
        <v>14732</v>
      </c>
      <c r="H433" s="20" t="s">
        <v>14772</v>
      </c>
      <c r="I433" s="20">
        <v>126</v>
      </c>
      <c r="J433" s="20" t="b">
        <v>0</v>
      </c>
      <c r="K433" s="20">
        <v>7.51</v>
      </c>
      <c r="L433" s="20">
        <v>9.9</v>
      </c>
      <c r="M433" s="20">
        <v>0.27629929136450099</v>
      </c>
      <c r="N433" s="20">
        <v>8.0000000000000002E-3</v>
      </c>
    </row>
    <row r="434" spans="1:14" x14ac:dyDescent="0.2">
      <c r="A434" s="20" t="s">
        <v>23468</v>
      </c>
      <c r="B434" s="20" t="s">
        <v>686</v>
      </c>
      <c r="C434" s="20">
        <v>49</v>
      </c>
      <c r="D434" s="20" t="s">
        <v>14709</v>
      </c>
      <c r="E434" s="20" t="s">
        <v>14746</v>
      </c>
      <c r="F434" s="20" t="s">
        <v>23463</v>
      </c>
      <c r="G434" s="20" t="s">
        <v>14732</v>
      </c>
      <c r="H434" s="20" t="s">
        <v>14772</v>
      </c>
      <c r="I434" s="20">
        <v>126</v>
      </c>
      <c r="J434" s="20" t="b">
        <v>0</v>
      </c>
      <c r="K434" s="20">
        <v>9.82</v>
      </c>
      <c r="L434" s="20">
        <v>11.06</v>
      </c>
      <c r="M434" s="20">
        <v>0.11891387372781401</v>
      </c>
      <c r="N434" s="20">
        <v>8.0000000000000002E-3</v>
      </c>
    </row>
    <row r="435" spans="1:14" x14ac:dyDescent="0.2">
      <c r="A435" s="20" t="s">
        <v>23468</v>
      </c>
      <c r="B435" s="20" t="s">
        <v>686</v>
      </c>
      <c r="C435" s="20">
        <v>52</v>
      </c>
      <c r="D435" s="20" t="s">
        <v>14709</v>
      </c>
      <c r="E435" s="20" t="s">
        <v>23462</v>
      </c>
      <c r="F435" s="20" t="s">
        <v>23463</v>
      </c>
      <c r="G435" s="20" t="s">
        <v>14732</v>
      </c>
      <c r="H435" s="20" t="s">
        <v>14772</v>
      </c>
      <c r="I435" s="20">
        <v>126</v>
      </c>
      <c r="J435" s="20" t="b">
        <v>0</v>
      </c>
      <c r="K435" s="20">
        <v>6.59</v>
      </c>
      <c r="L435" s="20">
        <v>8.9499999999999993</v>
      </c>
      <c r="M435" s="20">
        <v>0.30610018377234799</v>
      </c>
      <c r="N435" s="20">
        <v>8.0000000000000002E-3</v>
      </c>
    </row>
    <row r="436" spans="1:14" x14ac:dyDescent="0.2">
      <c r="A436" s="20" t="s">
        <v>23468</v>
      </c>
      <c r="B436" s="20" t="s">
        <v>686</v>
      </c>
      <c r="C436" s="20">
        <v>55</v>
      </c>
      <c r="D436" s="20" t="s">
        <v>14709</v>
      </c>
      <c r="E436" s="20" t="s">
        <v>14698</v>
      </c>
      <c r="F436" s="20" t="s">
        <v>23463</v>
      </c>
      <c r="G436" s="20" t="s">
        <v>14732</v>
      </c>
      <c r="H436" s="20" t="s">
        <v>14772</v>
      </c>
      <c r="I436" s="20">
        <v>126</v>
      </c>
      <c r="J436" s="20" t="b">
        <v>0</v>
      </c>
      <c r="K436" s="20">
        <v>7.2</v>
      </c>
      <c r="L436" s="20">
        <v>8.59</v>
      </c>
      <c r="M436" s="20">
        <v>0.176517709974154</v>
      </c>
      <c r="N436" s="20">
        <v>8.0000000000000002E-3</v>
      </c>
    </row>
    <row r="437" spans="1:14" x14ac:dyDescent="0.2">
      <c r="A437" s="20" t="s">
        <v>23468</v>
      </c>
      <c r="B437" s="20" t="s">
        <v>686</v>
      </c>
      <c r="C437" s="20">
        <v>58</v>
      </c>
      <c r="D437" s="20" t="s">
        <v>14709</v>
      </c>
      <c r="E437" s="20" t="s">
        <v>14746</v>
      </c>
      <c r="F437" s="20" t="s">
        <v>23463</v>
      </c>
      <c r="G437" s="20" t="s">
        <v>14732</v>
      </c>
      <c r="H437" s="20" t="s">
        <v>14772</v>
      </c>
      <c r="I437" s="20">
        <v>126</v>
      </c>
      <c r="J437" s="20" t="b">
        <v>0</v>
      </c>
      <c r="K437" s="20">
        <v>9.98</v>
      </c>
      <c r="L437" s="20">
        <v>10.65</v>
      </c>
      <c r="M437" s="20">
        <v>6.4976801832061504E-2</v>
      </c>
      <c r="N437" s="20">
        <v>8.0000000000000002E-3</v>
      </c>
    </row>
    <row r="438" spans="1:14" x14ac:dyDescent="0.2">
      <c r="A438" s="20" t="s">
        <v>23468</v>
      </c>
      <c r="B438" s="20" t="s">
        <v>686</v>
      </c>
      <c r="C438" s="20">
        <v>61</v>
      </c>
      <c r="D438" s="20" t="s">
        <v>14709</v>
      </c>
      <c r="E438" s="20" t="s">
        <v>23462</v>
      </c>
      <c r="F438" s="20" t="s">
        <v>23463</v>
      </c>
      <c r="G438" s="20" t="s">
        <v>14732</v>
      </c>
      <c r="H438" s="20" t="s">
        <v>14772</v>
      </c>
      <c r="I438" s="20">
        <v>126</v>
      </c>
      <c r="J438" s="20" t="b">
        <v>0</v>
      </c>
      <c r="K438" s="20">
        <v>3.36</v>
      </c>
      <c r="L438" s="20">
        <v>4.49</v>
      </c>
      <c r="M438" s="20">
        <v>0.28991172777905</v>
      </c>
      <c r="N438" s="20">
        <v>8.0000000000000002E-3</v>
      </c>
    </row>
    <row r="439" spans="1:14" x14ac:dyDescent="0.2">
      <c r="A439" s="20" t="s">
        <v>23468</v>
      </c>
      <c r="B439" s="20" t="s">
        <v>686</v>
      </c>
      <c r="C439" s="20">
        <v>64</v>
      </c>
      <c r="D439" s="20" t="s">
        <v>14709</v>
      </c>
      <c r="E439" s="20" t="s">
        <v>14698</v>
      </c>
      <c r="F439" s="20" t="s">
        <v>23463</v>
      </c>
      <c r="G439" s="20" t="s">
        <v>14732</v>
      </c>
      <c r="H439" s="20" t="s">
        <v>14772</v>
      </c>
      <c r="I439" s="20">
        <v>126</v>
      </c>
      <c r="J439" s="20" t="b">
        <v>0</v>
      </c>
      <c r="K439" s="20">
        <v>3.77</v>
      </c>
      <c r="L439" s="20">
        <v>4.24</v>
      </c>
      <c r="M439" s="20">
        <v>0.117488267783947</v>
      </c>
      <c r="N439" s="20">
        <v>8.0000000000000002E-3</v>
      </c>
    </row>
    <row r="440" spans="1:14" x14ac:dyDescent="0.2">
      <c r="A440" s="20" t="s">
        <v>23468</v>
      </c>
      <c r="B440" s="20" t="s">
        <v>686</v>
      </c>
      <c r="C440" s="20">
        <v>67</v>
      </c>
      <c r="D440" s="20" t="s">
        <v>14709</v>
      </c>
      <c r="E440" s="20" t="s">
        <v>14746</v>
      </c>
      <c r="F440" s="20" t="s">
        <v>23463</v>
      </c>
      <c r="G440" s="20" t="s">
        <v>14732</v>
      </c>
      <c r="H440" s="20" t="s">
        <v>14772</v>
      </c>
      <c r="I440" s="20">
        <v>126</v>
      </c>
      <c r="J440" s="20" t="b">
        <v>0</v>
      </c>
      <c r="K440" s="20">
        <v>6.62</v>
      </c>
      <c r="L440" s="20">
        <v>6.79</v>
      </c>
      <c r="M440" s="20">
        <v>2.5355571621688E-2</v>
      </c>
      <c r="N440" s="20">
        <v>8.0000000000000002E-3</v>
      </c>
    </row>
    <row r="441" spans="1:14" x14ac:dyDescent="0.2">
      <c r="A441" s="20" t="s">
        <v>23468</v>
      </c>
      <c r="B441" s="20" t="s">
        <v>894</v>
      </c>
      <c r="C441" s="20">
        <v>74</v>
      </c>
      <c r="D441" s="20" t="s">
        <v>14709</v>
      </c>
      <c r="E441" s="20" t="s">
        <v>23462</v>
      </c>
      <c r="F441" s="20" t="s">
        <v>23464</v>
      </c>
      <c r="G441" s="20" t="s">
        <v>14732</v>
      </c>
      <c r="H441" s="20" t="s">
        <v>14772</v>
      </c>
      <c r="I441" s="20">
        <v>968</v>
      </c>
      <c r="J441" s="20" t="b">
        <v>0</v>
      </c>
      <c r="K441" s="20">
        <v>0.13900000000000001</v>
      </c>
      <c r="L441" s="20">
        <v>0.124</v>
      </c>
      <c r="M441" s="20">
        <v>-0.11419236752565499</v>
      </c>
      <c r="N441" s="20">
        <v>1.0341261633919001E-3</v>
      </c>
    </row>
    <row r="442" spans="1:14" x14ac:dyDescent="0.2">
      <c r="A442" s="20" t="s">
        <v>23468</v>
      </c>
      <c r="B442" s="20" t="s">
        <v>998</v>
      </c>
      <c r="C442" s="20">
        <v>75</v>
      </c>
      <c r="D442" s="20" t="s">
        <v>14709</v>
      </c>
      <c r="E442" s="20" t="s">
        <v>14698</v>
      </c>
      <c r="F442" s="20" t="s">
        <v>110</v>
      </c>
      <c r="G442" s="20" t="s">
        <v>14696</v>
      </c>
      <c r="H442" s="20" t="s">
        <v>14772</v>
      </c>
      <c r="I442" s="20">
        <v>500</v>
      </c>
      <c r="J442" s="20" t="b">
        <v>0</v>
      </c>
      <c r="K442" s="20">
        <v>2.1000000000000001E-2</v>
      </c>
      <c r="L442" s="20">
        <v>3.9E-2</v>
      </c>
      <c r="M442" s="20">
        <v>0.61903920840622295</v>
      </c>
      <c r="N442" s="20">
        <v>2.0040080160320002E-3</v>
      </c>
    </row>
    <row r="443" spans="1:14" x14ac:dyDescent="0.2">
      <c r="A443" s="20" t="s">
        <v>23468</v>
      </c>
      <c r="B443" s="20" t="s">
        <v>1096</v>
      </c>
      <c r="C443" s="20">
        <v>76</v>
      </c>
      <c r="D443" s="20" t="s">
        <v>14709</v>
      </c>
      <c r="E443" s="20" t="s">
        <v>23466</v>
      </c>
      <c r="F443" s="20" t="s">
        <v>23464</v>
      </c>
      <c r="G443" s="20" t="s">
        <v>14696</v>
      </c>
      <c r="H443" s="20" t="s">
        <v>14714</v>
      </c>
      <c r="I443" s="20">
        <v>2254</v>
      </c>
      <c r="J443" s="20" t="b">
        <v>0</v>
      </c>
      <c r="K443" s="20">
        <v>1.23</v>
      </c>
      <c r="L443" s="20">
        <v>1.73</v>
      </c>
      <c r="M443" s="20">
        <v>0.34110723912536101</v>
      </c>
      <c r="N443" s="20">
        <v>4.4385264092319999E-4</v>
      </c>
    </row>
    <row r="444" spans="1:14" x14ac:dyDescent="0.2">
      <c r="A444" s="20" t="s">
        <v>23468</v>
      </c>
      <c r="B444" s="20" t="s">
        <v>1096</v>
      </c>
      <c r="C444" s="20">
        <v>77</v>
      </c>
      <c r="D444" s="20" t="s">
        <v>14709</v>
      </c>
      <c r="E444" s="20" t="s">
        <v>23462</v>
      </c>
      <c r="F444" s="20" t="s">
        <v>23464</v>
      </c>
      <c r="G444" s="20" t="s">
        <v>14696</v>
      </c>
      <c r="H444" s="20" t="s">
        <v>14714</v>
      </c>
      <c r="I444" s="20">
        <v>2254</v>
      </c>
      <c r="J444" s="20" t="b">
        <v>0</v>
      </c>
      <c r="K444" s="20">
        <v>1.23</v>
      </c>
      <c r="L444" s="20">
        <v>1.75</v>
      </c>
      <c r="M444" s="20">
        <v>0.35260161855109701</v>
      </c>
      <c r="N444" s="20">
        <v>4.4385264092319999E-4</v>
      </c>
    </row>
    <row r="445" spans="1:14" x14ac:dyDescent="0.2">
      <c r="A445" s="20" t="s">
        <v>23468</v>
      </c>
      <c r="B445" s="20" t="s">
        <v>1096</v>
      </c>
      <c r="C445" s="20">
        <v>78</v>
      </c>
      <c r="D445" s="20" t="s">
        <v>14709</v>
      </c>
      <c r="E445" s="20" t="s">
        <v>14698</v>
      </c>
      <c r="F445" s="20" t="s">
        <v>23464</v>
      </c>
      <c r="G445" s="20" t="s">
        <v>14696</v>
      </c>
      <c r="H445" s="20" t="s">
        <v>14714</v>
      </c>
      <c r="I445" s="20">
        <v>2254</v>
      </c>
      <c r="J445" s="20" t="b">
        <v>0</v>
      </c>
      <c r="K445" s="20">
        <v>1.23</v>
      </c>
      <c r="L445" s="20">
        <v>1.84</v>
      </c>
      <c r="M445" s="20">
        <v>0.40275140223656802</v>
      </c>
      <c r="N445" s="20">
        <v>4.4385264092319999E-4</v>
      </c>
    </row>
    <row r="446" spans="1:14" x14ac:dyDescent="0.2">
      <c r="A446" s="20" t="s">
        <v>23468</v>
      </c>
      <c r="B446" s="20" t="s">
        <v>1096</v>
      </c>
      <c r="C446" s="20">
        <v>79</v>
      </c>
      <c r="D446" s="20" t="s">
        <v>14709</v>
      </c>
      <c r="E446" s="20" t="s">
        <v>23466</v>
      </c>
      <c r="F446" s="20" t="s">
        <v>23464</v>
      </c>
      <c r="G446" s="20" t="s">
        <v>14696</v>
      </c>
      <c r="H446" s="20" t="s">
        <v>14714</v>
      </c>
      <c r="I446" s="20">
        <v>2254</v>
      </c>
      <c r="J446" s="20" t="b">
        <v>0</v>
      </c>
      <c r="K446" s="20">
        <v>1.22</v>
      </c>
      <c r="L446" s="20">
        <v>1.89</v>
      </c>
      <c r="M446" s="20">
        <v>0.43772597032638599</v>
      </c>
      <c r="N446" s="20">
        <v>4.4385264092319999E-4</v>
      </c>
    </row>
    <row r="447" spans="1:14" x14ac:dyDescent="0.2">
      <c r="A447" s="20" t="s">
        <v>23468</v>
      </c>
      <c r="B447" s="20" t="s">
        <v>1096</v>
      </c>
      <c r="C447" s="20">
        <v>80</v>
      </c>
      <c r="D447" s="20" t="s">
        <v>14709</v>
      </c>
      <c r="E447" s="20" t="s">
        <v>23465</v>
      </c>
      <c r="F447" s="20" t="s">
        <v>23464</v>
      </c>
      <c r="G447" s="20" t="s">
        <v>14696</v>
      </c>
      <c r="H447" s="20" t="s">
        <v>14714</v>
      </c>
      <c r="I447" s="20">
        <v>2254</v>
      </c>
      <c r="J447" s="20" t="b">
        <v>0</v>
      </c>
      <c r="K447" s="20">
        <v>1.84</v>
      </c>
      <c r="L447" s="20">
        <v>2.29</v>
      </c>
      <c r="M447" s="20">
        <v>0.218786245945254</v>
      </c>
      <c r="N447" s="20">
        <v>4.4385264092319999E-4</v>
      </c>
    </row>
    <row r="448" spans="1:14" x14ac:dyDescent="0.2">
      <c r="A448" s="20" t="s">
        <v>23468</v>
      </c>
      <c r="B448" s="20" t="s">
        <v>1096</v>
      </c>
      <c r="C448" s="20">
        <v>81</v>
      </c>
      <c r="D448" s="20" t="s">
        <v>14709</v>
      </c>
      <c r="E448" s="20" t="s">
        <v>23465</v>
      </c>
      <c r="F448" s="20" t="s">
        <v>23464</v>
      </c>
      <c r="G448" s="20" t="s">
        <v>14696</v>
      </c>
      <c r="H448" s="20" t="s">
        <v>14714</v>
      </c>
      <c r="I448" s="20">
        <v>2254</v>
      </c>
      <c r="J448" s="20" t="b">
        <v>0</v>
      </c>
      <c r="K448" s="20">
        <v>1.93</v>
      </c>
      <c r="L448" s="20">
        <v>2.37</v>
      </c>
      <c r="M448" s="20">
        <v>0.20536995223024601</v>
      </c>
      <c r="N448" s="20">
        <v>4.4385264092319999E-4</v>
      </c>
    </row>
    <row r="449" spans="1:14" x14ac:dyDescent="0.2">
      <c r="A449" s="20" t="s">
        <v>23468</v>
      </c>
      <c r="B449" s="20" t="s">
        <v>1096</v>
      </c>
      <c r="C449" s="20">
        <v>82</v>
      </c>
      <c r="D449" s="20" t="s">
        <v>14709</v>
      </c>
      <c r="E449" s="20" t="s">
        <v>23462</v>
      </c>
      <c r="F449" s="20" t="s">
        <v>23464</v>
      </c>
      <c r="G449" s="20" t="s">
        <v>14696</v>
      </c>
      <c r="H449" s="20" t="s">
        <v>14714</v>
      </c>
      <c r="I449" s="20">
        <v>2254</v>
      </c>
      <c r="J449" s="20" t="b">
        <v>0</v>
      </c>
      <c r="K449" s="20">
        <v>104</v>
      </c>
      <c r="L449" s="20">
        <v>161.55000000000001</v>
      </c>
      <c r="M449" s="20">
        <v>0.44042379312913499</v>
      </c>
      <c r="N449" s="20">
        <v>4.4385264092319999E-4</v>
      </c>
    </row>
    <row r="450" spans="1:14" x14ac:dyDescent="0.2">
      <c r="A450" s="20" t="s">
        <v>23468</v>
      </c>
      <c r="B450" s="20" t="s">
        <v>1096</v>
      </c>
      <c r="C450" s="20">
        <v>83</v>
      </c>
      <c r="D450" s="20" t="s">
        <v>14709</v>
      </c>
      <c r="E450" s="20" t="s">
        <v>14698</v>
      </c>
      <c r="F450" s="20" t="s">
        <v>23464</v>
      </c>
      <c r="G450" s="20" t="s">
        <v>14696</v>
      </c>
      <c r="H450" s="20" t="s">
        <v>14714</v>
      </c>
      <c r="I450" s="20">
        <v>2254</v>
      </c>
      <c r="J450" s="20" t="b">
        <v>0</v>
      </c>
      <c r="K450" s="20">
        <v>104</v>
      </c>
      <c r="L450" s="20">
        <v>161.91999999999999</v>
      </c>
      <c r="M450" s="20">
        <v>0.442711486957728</v>
      </c>
      <c r="N450" s="20">
        <v>4.4385264092319999E-4</v>
      </c>
    </row>
    <row r="451" spans="1:14" x14ac:dyDescent="0.2">
      <c r="A451" s="20" t="s">
        <v>23468</v>
      </c>
      <c r="B451" s="20" t="s">
        <v>1096</v>
      </c>
      <c r="C451" s="20">
        <v>84</v>
      </c>
      <c r="D451" s="20" t="s">
        <v>14709</v>
      </c>
      <c r="E451" s="20" t="s">
        <v>23466</v>
      </c>
      <c r="F451" s="20" t="s">
        <v>23464</v>
      </c>
      <c r="G451" s="20" t="s">
        <v>14696</v>
      </c>
      <c r="H451" s="20" t="s">
        <v>14714</v>
      </c>
      <c r="I451" s="20">
        <v>2254</v>
      </c>
      <c r="J451" s="20" t="b">
        <v>0</v>
      </c>
      <c r="K451" s="20">
        <v>104</v>
      </c>
      <c r="L451" s="20">
        <v>162.13999999999999</v>
      </c>
      <c r="M451" s="20">
        <v>0.44406926041818801</v>
      </c>
      <c r="N451" s="20">
        <v>4.4385264092319999E-4</v>
      </c>
    </row>
    <row r="452" spans="1:14" x14ac:dyDescent="0.2">
      <c r="A452" s="20" t="s">
        <v>23468</v>
      </c>
      <c r="B452" s="20" t="s">
        <v>1096</v>
      </c>
      <c r="C452" s="20">
        <v>85</v>
      </c>
      <c r="D452" s="20" t="s">
        <v>14709</v>
      </c>
      <c r="E452" s="20" t="s">
        <v>23466</v>
      </c>
      <c r="F452" s="20" t="s">
        <v>23464</v>
      </c>
      <c r="G452" s="20" t="s">
        <v>14696</v>
      </c>
      <c r="H452" s="20" t="s">
        <v>14714</v>
      </c>
      <c r="I452" s="20">
        <v>2254</v>
      </c>
      <c r="J452" s="20" t="b">
        <v>0</v>
      </c>
      <c r="K452" s="20">
        <v>109</v>
      </c>
      <c r="L452" s="20">
        <v>190.71</v>
      </c>
      <c r="M452" s="20">
        <v>0.55940606738728305</v>
      </c>
      <c r="N452" s="20">
        <v>4.4385264092319999E-4</v>
      </c>
    </row>
    <row r="453" spans="1:14" x14ac:dyDescent="0.2">
      <c r="A453" s="20" t="s">
        <v>23468</v>
      </c>
      <c r="B453" s="20" t="s">
        <v>1096</v>
      </c>
      <c r="C453" s="20">
        <v>86</v>
      </c>
      <c r="D453" s="20" t="s">
        <v>14709</v>
      </c>
      <c r="E453" s="20" t="s">
        <v>23465</v>
      </c>
      <c r="F453" s="20" t="s">
        <v>23464</v>
      </c>
      <c r="G453" s="20" t="s">
        <v>14696</v>
      </c>
      <c r="H453" s="20" t="s">
        <v>14714</v>
      </c>
      <c r="I453" s="20">
        <v>2254</v>
      </c>
      <c r="J453" s="20" t="b">
        <v>0</v>
      </c>
      <c r="K453" s="20">
        <v>150</v>
      </c>
      <c r="L453" s="20">
        <v>194.05</v>
      </c>
      <c r="M453" s="20">
        <v>0.25748056371866002</v>
      </c>
      <c r="N453" s="20">
        <v>4.4385264092319999E-4</v>
      </c>
    </row>
    <row r="454" spans="1:14" x14ac:dyDescent="0.2">
      <c r="A454" s="20" t="s">
        <v>23468</v>
      </c>
      <c r="B454" s="20" t="s">
        <v>1096</v>
      </c>
      <c r="C454" s="20">
        <v>87</v>
      </c>
      <c r="D454" s="20" t="s">
        <v>14709</v>
      </c>
      <c r="E454" s="20" t="s">
        <v>23465</v>
      </c>
      <c r="F454" s="20" t="s">
        <v>23464</v>
      </c>
      <c r="G454" s="20" t="s">
        <v>14696</v>
      </c>
      <c r="H454" s="20" t="s">
        <v>14714</v>
      </c>
      <c r="I454" s="20">
        <v>2254</v>
      </c>
      <c r="J454" s="20" t="b">
        <v>0</v>
      </c>
      <c r="K454" s="20">
        <v>195</v>
      </c>
      <c r="L454" s="20">
        <v>231.63</v>
      </c>
      <c r="M454" s="20">
        <v>0.172141712425087</v>
      </c>
      <c r="N454" s="20">
        <v>4.4385264092319999E-4</v>
      </c>
    </row>
    <row r="455" spans="1:14" x14ac:dyDescent="0.2">
      <c r="A455" s="20" t="s">
        <v>23468</v>
      </c>
      <c r="B455" s="20" t="s">
        <v>1096</v>
      </c>
      <c r="C455" s="20">
        <v>88</v>
      </c>
      <c r="D455" s="20" t="s">
        <v>14709</v>
      </c>
      <c r="E455" s="20" t="s">
        <v>23462</v>
      </c>
      <c r="F455" s="20" t="s">
        <v>23464</v>
      </c>
      <c r="G455" s="20" t="s">
        <v>14696</v>
      </c>
      <c r="H455" s="20" t="s">
        <v>14714</v>
      </c>
      <c r="I455" s="20">
        <v>807</v>
      </c>
      <c r="J455" s="20" t="b">
        <v>0</v>
      </c>
      <c r="K455" s="20">
        <v>1.23</v>
      </c>
      <c r="L455" s="20">
        <v>1.61</v>
      </c>
      <c r="M455" s="20">
        <v>0.26922000961204601</v>
      </c>
      <c r="N455" s="20">
        <v>1.2406947890818E-3</v>
      </c>
    </row>
    <row r="456" spans="1:14" x14ac:dyDescent="0.2">
      <c r="A456" s="20" t="s">
        <v>23468</v>
      </c>
      <c r="B456" s="20" t="s">
        <v>1096</v>
      </c>
      <c r="C456" s="20">
        <v>89</v>
      </c>
      <c r="D456" s="20" t="s">
        <v>14709</v>
      </c>
      <c r="E456" s="20" t="s">
        <v>14698</v>
      </c>
      <c r="F456" s="20" t="s">
        <v>23464</v>
      </c>
      <c r="G456" s="20" t="s">
        <v>14696</v>
      </c>
      <c r="H456" s="20" t="s">
        <v>14714</v>
      </c>
      <c r="I456" s="20">
        <v>807</v>
      </c>
      <c r="J456" s="20" t="b">
        <v>0</v>
      </c>
      <c r="K456" s="20">
        <v>1.23</v>
      </c>
      <c r="L456" s="20">
        <v>1.61</v>
      </c>
      <c r="M456" s="20">
        <v>0.26922000961204601</v>
      </c>
      <c r="N456" s="20">
        <v>1.2406947890818E-3</v>
      </c>
    </row>
    <row r="457" spans="1:14" x14ac:dyDescent="0.2">
      <c r="A457" s="20" t="s">
        <v>23468</v>
      </c>
      <c r="B457" s="20" t="s">
        <v>1096</v>
      </c>
      <c r="C457" s="20">
        <v>90</v>
      </c>
      <c r="D457" s="20" t="s">
        <v>14709</v>
      </c>
      <c r="E457" s="20" t="s">
        <v>23466</v>
      </c>
      <c r="F457" s="20" t="s">
        <v>23464</v>
      </c>
      <c r="G457" s="20" t="s">
        <v>14696</v>
      </c>
      <c r="H457" s="20" t="s">
        <v>14714</v>
      </c>
      <c r="I457" s="20">
        <v>807</v>
      </c>
      <c r="J457" s="20" t="b">
        <v>0</v>
      </c>
      <c r="K457" s="20">
        <v>1.23</v>
      </c>
      <c r="L457" s="20">
        <v>1.63</v>
      </c>
      <c r="M457" s="20">
        <v>0.28156584543434499</v>
      </c>
      <c r="N457" s="20">
        <v>1.2406947890818E-3</v>
      </c>
    </row>
    <row r="458" spans="1:14" x14ac:dyDescent="0.2">
      <c r="A458" s="20" t="s">
        <v>23468</v>
      </c>
      <c r="B458" s="20" t="s">
        <v>1096</v>
      </c>
      <c r="C458" s="20">
        <v>91</v>
      </c>
      <c r="D458" s="20" t="s">
        <v>14709</v>
      </c>
      <c r="E458" s="20" t="s">
        <v>23466</v>
      </c>
      <c r="F458" s="20" t="s">
        <v>23464</v>
      </c>
      <c r="G458" s="20" t="s">
        <v>14696</v>
      </c>
      <c r="H458" s="20" t="s">
        <v>14714</v>
      </c>
      <c r="I458" s="20">
        <v>807</v>
      </c>
      <c r="J458" s="20" t="b">
        <v>0</v>
      </c>
      <c r="K458" s="20">
        <v>1.1000000000000001</v>
      </c>
      <c r="L458" s="20">
        <v>1.82</v>
      </c>
      <c r="M458" s="20">
        <v>0.50352632128437902</v>
      </c>
      <c r="N458" s="20">
        <v>1.2406947890818E-3</v>
      </c>
    </row>
    <row r="459" spans="1:14" x14ac:dyDescent="0.2">
      <c r="A459" s="20" t="s">
        <v>23468</v>
      </c>
      <c r="B459" s="20" t="s">
        <v>1096</v>
      </c>
      <c r="C459" s="20">
        <v>92</v>
      </c>
      <c r="D459" s="20" t="s">
        <v>14709</v>
      </c>
      <c r="E459" s="20" t="s">
        <v>23465</v>
      </c>
      <c r="F459" s="20" t="s">
        <v>23464</v>
      </c>
      <c r="G459" s="20" t="s">
        <v>14696</v>
      </c>
      <c r="H459" s="20" t="s">
        <v>14714</v>
      </c>
      <c r="I459" s="20">
        <v>807</v>
      </c>
      <c r="J459" s="20" t="b">
        <v>0</v>
      </c>
      <c r="K459" s="20">
        <v>2.71</v>
      </c>
      <c r="L459" s="20">
        <v>1.98</v>
      </c>
      <c r="M459" s="20">
        <v>-0.31385179018516601</v>
      </c>
      <c r="N459" s="20">
        <v>1.2406947890818E-3</v>
      </c>
    </row>
    <row r="460" spans="1:14" x14ac:dyDescent="0.2">
      <c r="A460" s="20" t="s">
        <v>23468</v>
      </c>
      <c r="B460" s="20" t="s">
        <v>1096</v>
      </c>
      <c r="C460" s="20">
        <v>93</v>
      </c>
      <c r="D460" s="20" t="s">
        <v>14709</v>
      </c>
      <c r="E460" s="20" t="s">
        <v>23465</v>
      </c>
      <c r="F460" s="20" t="s">
        <v>23464</v>
      </c>
      <c r="G460" s="20" t="s">
        <v>14696</v>
      </c>
      <c r="H460" s="20" t="s">
        <v>14714</v>
      </c>
      <c r="I460" s="20">
        <v>807</v>
      </c>
      <c r="J460" s="20" t="b">
        <v>0</v>
      </c>
      <c r="K460" s="20">
        <v>1.83</v>
      </c>
      <c r="L460" s="20">
        <v>2.15</v>
      </c>
      <c r="M460" s="20">
        <v>0.161151875286242</v>
      </c>
      <c r="N460" s="20">
        <v>1.2406947890818E-3</v>
      </c>
    </row>
    <row r="461" spans="1:14" x14ac:dyDescent="0.2">
      <c r="A461" s="20" t="s">
        <v>23468</v>
      </c>
      <c r="B461" s="20" t="s">
        <v>1096</v>
      </c>
      <c r="C461" s="20">
        <v>94</v>
      </c>
      <c r="D461" s="20" t="s">
        <v>14709</v>
      </c>
      <c r="E461" s="20" t="s">
        <v>23462</v>
      </c>
      <c r="F461" s="20" t="s">
        <v>23464</v>
      </c>
      <c r="G461" s="20" t="s">
        <v>14696</v>
      </c>
      <c r="H461" s="20" t="s">
        <v>14714</v>
      </c>
      <c r="I461" s="20">
        <v>807</v>
      </c>
      <c r="J461" s="20" t="b">
        <v>0</v>
      </c>
      <c r="K461" s="20">
        <v>2.1</v>
      </c>
      <c r="L461" s="20">
        <v>2.92</v>
      </c>
      <c r="M461" s="20">
        <v>0.329646271550813</v>
      </c>
      <c r="N461" s="20">
        <v>1.2406947890818E-3</v>
      </c>
    </row>
    <row r="462" spans="1:14" x14ac:dyDescent="0.2">
      <c r="A462" s="20" t="s">
        <v>23468</v>
      </c>
      <c r="B462" s="20" t="s">
        <v>1096</v>
      </c>
      <c r="C462" s="20">
        <v>95</v>
      </c>
      <c r="D462" s="20" t="s">
        <v>14709</v>
      </c>
      <c r="E462" s="20" t="s">
        <v>23466</v>
      </c>
      <c r="F462" s="20" t="s">
        <v>23464</v>
      </c>
      <c r="G462" s="20" t="s">
        <v>14696</v>
      </c>
      <c r="H462" s="20" t="s">
        <v>14714</v>
      </c>
      <c r="I462" s="20">
        <v>807</v>
      </c>
      <c r="J462" s="20" t="b">
        <v>0</v>
      </c>
      <c r="K462" s="20">
        <v>2.1</v>
      </c>
      <c r="L462" s="20">
        <v>3.08</v>
      </c>
      <c r="M462" s="20">
        <v>0.382992252256106</v>
      </c>
      <c r="N462" s="20">
        <v>1.2406947890818E-3</v>
      </c>
    </row>
    <row r="463" spans="1:14" x14ac:dyDescent="0.2">
      <c r="A463" s="20" t="s">
        <v>23468</v>
      </c>
      <c r="B463" s="20" t="s">
        <v>1096</v>
      </c>
      <c r="C463" s="20">
        <v>96</v>
      </c>
      <c r="D463" s="20" t="s">
        <v>14709</v>
      </c>
      <c r="E463" s="20" t="s">
        <v>14698</v>
      </c>
      <c r="F463" s="20" t="s">
        <v>23464</v>
      </c>
      <c r="G463" s="20" t="s">
        <v>14696</v>
      </c>
      <c r="H463" s="20" t="s">
        <v>14714</v>
      </c>
      <c r="I463" s="20">
        <v>807</v>
      </c>
      <c r="J463" s="20" t="b">
        <v>0</v>
      </c>
      <c r="K463" s="20">
        <v>2.1</v>
      </c>
      <c r="L463" s="20">
        <v>3.19</v>
      </c>
      <c r="M463" s="20">
        <v>0.41808357206737601</v>
      </c>
      <c r="N463" s="20">
        <v>1.2406947890818E-3</v>
      </c>
    </row>
    <row r="464" spans="1:14" x14ac:dyDescent="0.2">
      <c r="A464" s="20" t="s">
        <v>23468</v>
      </c>
      <c r="B464" s="20" t="s">
        <v>1096</v>
      </c>
      <c r="C464" s="20">
        <v>97</v>
      </c>
      <c r="D464" s="20" t="s">
        <v>14709</v>
      </c>
      <c r="E464" s="20" t="s">
        <v>23465</v>
      </c>
      <c r="F464" s="20" t="s">
        <v>23464</v>
      </c>
      <c r="G464" s="20" t="s">
        <v>14696</v>
      </c>
      <c r="H464" s="20" t="s">
        <v>14714</v>
      </c>
      <c r="I464" s="20">
        <v>807</v>
      </c>
      <c r="J464" s="20" t="b">
        <v>0</v>
      </c>
      <c r="K464" s="20">
        <v>3.03</v>
      </c>
      <c r="L464" s="20">
        <v>3.37</v>
      </c>
      <c r="M464" s="20">
        <v>0.106350124842993</v>
      </c>
      <c r="N464" s="20">
        <v>1.2406947890818E-3</v>
      </c>
    </row>
    <row r="465" spans="1:14" x14ac:dyDescent="0.2">
      <c r="A465" s="20" t="s">
        <v>23468</v>
      </c>
      <c r="B465" s="20" t="s">
        <v>1096</v>
      </c>
      <c r="C465" s="20">
        <v>98</v>
      </c>
      <c r="D465" s="20" t="s">
        <v>14709</v>
      </c>
      <c r="E465" s="20" t="s">
        <v>23466</v>
      </c>
      <c r="F465" s="20" t="s">
        <v>23464</v>
      </c>
      <c r="G465" s="20" t="s">
        <v>14696</v>
      </c>
      <c r="H465" s="20" t="s">
        <v>14714</v>
      </c>
      <c r="I465" s="20">
        <v>807</v>
      </c>
      <c r="J465" s="20" t="b">
        <v>0</v>
      </c>
      <c r="K465" s="20">
        <v>1.82</v>
      </c>
      <c r="L465" s="20">
        <v>3.47</v>
      </c>
      <c r="M465" s="20">
        <v>0.64531809287006403</v>
      </c>
      <c r="N465" s="20">
        <v>1.2406947890818E-3</v>
      </c>
    </row>
    <row r="466" spans="1:14" x14ac:dyDescent="0.2">
      <c r="A466" s="20" t="s">
        <v>23468</v>
      </c>
      <c r="B466" s="20" t="s">
        <v>1096</v>
      </c>
      <c r="C466" s="20">
        <v>99</v>
      </c>
      <c r="D466" s="20" t="s">
        <v>14709</v>
      </c>
      <c r="E466" s="20" t="s">
        <v>23465</v>
      </c>
      <c r="F466" s="20" t="s">
        <v>23464</v>
      </c>
      <c r="G466" s="20" t="s">
        <v>14696</v>
      </c>
      <c r="H466" s="20" t="s">
        <v>14714</v>
      </c>
      <c r="I466" s="20">
        <v>807</v>
      </c>
      <c r="J466" s="20" t="b">
        <v>0</v>
      </c>
      <c r="K466" s="20">
        <v>2.76</v>
      </c>
      <c r="L466" s="20">
        <v>4.03</v>
      </c>
      <c r="M466" s="20">
        <v>0.37853569622953298</v>
      </c>
      <c r="N466" s="20">
        <v>1.2406947890818E-3</v>
      </c>
    </row>
    <row r="467" spans="1:14" x14ac:dyDescent="0.2">
      <c r="A467" s="20" t="s">
        <v>23468</v>
      </c>
      <c r="B467" s="20" t="s">
        <v>1281</v>
      </c>
      <c r="C467" s="20">
        <v>108</v>
      </c>
      <c r="D467" s="20" t="s">
        <v>14709</v>
      </c>
      <c r="E467" s="20" t="s">
        <v>23465</v>
      </c>
      <c r="F467" s="20" t="s">
        <v>23464</v>
      </c>
      <c r="G467" s="20" t="s">
        <v>14696</v>
      </c>
      <c r="H467" s="20" t="s">
        <v>14772</v>
      </c>
      <c r="I467" s="20">
        <v>1664</v>
      </c>
      <c r="J467" s="20" t="b">
        <v>1</v>
      </c>
      <c r="K467" s="20">
        <v>1.97</v>
      </c>
      <c r="L467" s="20">
        <v>3.93</v>
      </c>
      <c r="M467" s="20">
        <v>0.69060588313127302</v>
      </c>
      <c r="N467" s="20">
        <v>6.0132291040279997E-4</v>
      </c>
    </row>
    <row r="468" spans="1:14" x14ac:dyDescent="0.2">
      <c r="A468" s="20" t="s">
        <v>23468</v>
      </c>
      <c r="B468" s="20" t="s">
        <v>1281</v>
      </c>
      <c r="C468" s="20">
        <v>110</v>
      </c>
      <c r="D468" s="20" t="s">
        <v>14709</v>
      </c>
      <c r="E468" s="20" t="s">
        <v>23465</v>
      </c>
      <c r="F468" s="20" t="s">
        <v>23464</v>
      </c>
      <c r="G468" s="20" t="s">
        <v>14696</v>
      </c>
      <c r="H468" s="20" t="s">
        <v>14772</v>
      </c>
      <c r="I468" s="20">
        <v>1664</v>
      </c>
      <c r="J468" s="20" t="b">
        <v>1</v>
      </c>
      <c r="K468" s="20">
        <v>1.87</v>
      </c>
      <c r="L468" s="20">
        <v>3.46</v>
      </c>
      <c r="M468" s="20">
        <v>0.61533015820313797</v>
      </c>
      <c r="N468" s="20">
        <v>6.0132291040279997E-4</v>
      </c>
    </row>
    <row r="469" spans="1:14" x14ac:dyDescent="0.2">
      <c r="A469" s="20" t="s">
        <v>23468</v>
      </c>
      <c r="B469" s="20" t="s">
        <v>1281</v>
      </c>
      <c r="C469" s="20">
        <v>112</v>
      </c>
      <c r="D469" s="20" t="s">
        <v>14709</v>
      </c>
      <c r="E469" s="20" t="s">
        <v>23465</v>
      </c>
      <c r="F469" s="20" t="s">
        <v>23464</v>
      </c>
      <c r="G469" s="20" t="s">
        <v>14696</v>
      </c>
      <c r="H469" s="20" t="s">
        <v>14772</v>
      </c>
      <c r="I469" s="20">
        <v>1664</v>
      </c>
      <c r="J469" s="20" t="b">
        <v>1</v>
      </c>
      <c r="K469" s="20">
        <v>1.78</v>
      </c>
      <c r="L469" s="20">
        <v>3.43</v>
      </c>
      <c r="M469" s="20">
        <v>0.65594689687385499</v>
      </c>
      <c r="N469" s="20">
        <v>6.0132291040279997E-4</v>
      </c>
    </row>
    <row r="470" spans="1:14" x14ac:dyDescent="0.2">
      <c r="A470" s="20" t="s">
        <v>23468</v>
      </c>
      <c r="B470" s="20" t="s">
        <v>1281</v>
      </c>
      <c r="C470" s="20">
        <v>114</v>
      </c>
      <c r="D470" s="20" t="s">
        <v>14709</v>
      </c>
      <c r="E470" s="20" t="s">
        <v>23465</v>
      </c>
      <c r="F470" s="20" t="s">
        <v>23464</v>
      </c>
      <c r="G470" s="20" t="s">
        <v>14696</v>
      </c>
      <c r="H470" s="20" t="s">
        <v>14772</v>
      </c>
      <c r="I470" s="20">
        <v>1664</v>
      </c>
      <c r="J470" s="20" t="b">
        <v>1</v>
      </c>
      <c r="K470" s="20">
        <v>1.79</v>
      </c>
      <c r="L470" s="20">
        <v>3.61</v>
      </c>
      <c r="M470" s="20">
        <v>0.70149215249212604</v>
      </c>
      <c r="N470" s="20">
        <v>6.0132291040279997E-4</v>
      </c>
    </row>
    <row r="471" spans="1:14" x14ac:dyDescent="0.2">
      <c r="A471" s="20" t="s">
        <v>23468</v>
      </c>
      <c r="B471" s="20" t="s">
        <v>1281</v>
      </c>
      <c r="C471" s="20">
        <v>116</v>
      </c>
      <c r="D471" s="20" t="s">
        <v>14709</v>
      </c>
      <c r="E471" s="20" t="s">
        <v>23465</v>
      </c>
      <c r="F471" s="20" t="s">
        <v>23464</v>
      </c>
      <c r="G471" s="20" t="s">
        <v>14696</v>
      </c>
      <c r="H471" s="20" t="s">
        <v>14772</v>
      </c>
      <c r="I471" s="20">
        <v>1664</v>
      </c>
      <c r="J471" s="20" t="b">
        <v>1</v>
      </c>
      <c r="K471" s="20">
        <v>1.73</v>
      </c>
      <c r="L471" s="20">
        <v>3.45</v>
      </c>
      <c r="M471" s="20">
        <v>0.690252822533581</v>
      </c>
      <c r="N471" s="20">
        <v>6.0132291040279997E-4</v>
      </c>
    </row>
    <row r="472" spans="1:14" x14ac:dyDescent="0.2">
      <c r="A472" s="20" t="s">
        <v>23468</v>
      </c>
      <c r="B472" s="20" t="s">
        <v>1281</v>
      </c>
      <c r="C472" s="20">
        <v>118</v>
      </c>
      <c r="D472" s="20" t="s">
        <v>14709</v>
      </c>
      <c r="E472" s="20" t="s">
        <v>23465</v>
      </c>
      <c r="F472" s="20" t="s">
        <v>23464</v>
      </c>
      <c r="G472" s="20" t="s">
        <v>14696</v>
      </c>
      <c r="H472" s="20" t="s">
        <v>14772</v>
      </c>
      <c r="I472" s="20">
        <v>1664</v>
      </c>
      <c r="J472" s="20" t="b">
        <v>1</v>
      </c>
      <c r="K472" s="20">
        <v>1.6</v>
      </c>
      <c r="L472" s="20">
        <v>2.98</v>
      </c>
      <c r="M472" s="20">
        <v>0.62191967127157699</v>
      </c>
      <c r="N472" s="20">
        <v>6.0132291040279997E-4</v>
      </c>
    </row>
    <row r="473" spans="1:14" x14ac:dyDescent="0.2">
      <c r="A473" s="20" t="s">
        <v>23468</v>
      </c>
      <c r="B473" s="20" t="s">
        <v>1281</v>
      </c>
      <c r="C473" s="20">
        <v>120</v>
      </c>
      <c r="D473" s="20" t="s">
        <v>14709</v>
      </c>
      <c r="E473" s="20" t="s">
        <v>23465</v>
      </c>
      <c r="F473" s="20" t="s">
        <v>23464</v>
      </c>
      <c r="G473" s="20" t="s">
        <v>14696</v>
      </c>
      <c r="H473" s="20" t="s">
        <v>14772</v>
      </c>
      <c r="I473" s="20">
        <v>1664</v>
      </c>
      <c r="J473" s="20" t="b">
        <v>1</v>
      </c>
      <c r="K473" s="20">
        <v>1.6</v>
      </c>
      <c r="L473" s="20">
        <v>3.18</v>
      </c>
      <c r="M473" s="20">
        <v>0.68687756754634999</v>
      </c>
      <c r="N473" s="20">
        <v>6.0132291040279997E-4</v>
      </c>
    </row>
    <row r="474" spans="1:14" x14ac:dyDescent="0.2">
      <c r="A474" s="20" t="s">
        <v>23468</v>
      </c>
      <c r="B474" s="20" t="s">
        <v>1281</v>
      </c>
      <c r="C474" s="20">
        <v>122</v>
      </c>
      <c r="D474" s="20" t="s">
        <v>14709</v>
      </c>
      <c r="E474" s="20" t="s">
        <v>23465</v>
      </c>
      <c r="F474" s="20" t="s">
        <v>23464</v>
      </c>
      <c r="G474" s="20" t="s">
        <v>14696</v>
      </c>
      <c r="H474" s="20" t="s">
        <v>14772</v>
      </c>
      <c r="I474" s="20">
        <v>1664</v>
      </c>
      <c r="J474" s="20" t="b">
        <v>1</v>
      </c>
      <c r="K474" s="20">
        <v>1.57</v>
      </c>
      <c r="L474" s="20">
        <v>2.94</v>
      </c>
      <c r="M474" s="20">
        <v>0.62733396199037395</v>
      </c>
      <c r="N474" s="20">
        <v>6.0132291040279997E-4</v>
      </c>
    </row>
    <row r="475" spans="1:14" x14ac:dyDescent="0.2">
      <c r="A475" s="20" t="s">
        <v>23468</v>
      </c>
      <c r="B475" s="20" t="s">
        <v>1281</v>
      </c>
      <c r="C475" s="20">
        <v>124</v>
      </c>
      <c r="D475" s="20" t="s">
        <v>14709</v>
      </c>
      <c r="E475" s="20" t="s">
        <v>23465</v>
      </c>
      <c r="F475" s="20" t="s">
        <v>23464</v>
      </c>
      <c r="G475" s="20" t="s">
        <v>14696</v>
      </c>
      <c r="H475" s="20" t="s">
        <v>14772</v>
      </c>
      <c r="I475" s="20">
        <v>1664</v>
      </c>
      <c r="J475" s="20" t="b">
        <v>1</v>
      </c>
      <c r="K475" s="20">
        <v>1.51</v>
      </c>
      <c r="L475" s="20">
        <v>2.94</v>
      </c>
      <c r="M475" s="20">
        <v>0.66629993052375702</v>
      </c>
      <c r="N475" s="20">
        <v>6.0132291040279997E-4</v>
      </c>
    </row>
    <row r="476" spans="1:14" x14ac:dyDescent="0.2">
      <c r="A476" s="20" t="s">
        <v>23468</v>
      </c>
      <c r="B476" s="20" t="s">
        <v>1281</v>
      </c>
      <c r="C476" s="20">
        <v>126</v>
      </c>
      <c r="D476" s="20" t="s">
        <v>14709</v>
      </c>
      <c r="E476" s="20" t="s">
        <v>23465</v>
      </c>
      <c r="F476" s="20" t="s">
        <v>23464</v>
      </c>
      <c r="G476" s="20" t="s">
        <v>14696</v>
      </c>
      <c r="H476" s="20" t="s">
        <v>14772</v>
      </c>
      <c r="I476" s="20">
        <v>1664</v>
      </c>
      <c r="J476" s="20" t="b">
        <v>1</v>
      </c>
      <c r="K476" s="20">
        <v>1.53</v>
      </c>
      <c r="L476" s="20">
        <v>3.2</v>
      </c>
      <c r="M476" s="20">
        <v>0.73788307440133705</v>
      </c>
      <c r="N476" s="20">
        <v>6.0132291040279997E-4</v>
      </c>
    </row>
    <row r="477" spans="1:14" x14ac:dyDescent="0.2">
      <c r="A477" s="20" t="s">
        <v>23468</v>
      </c>
      <c r="B477" s="20" t="s">
        <v>1281</v>
      </c>
      <c r="C477" s="20">
        <v>128</v>
      </c>
      <c r="D477" s="20" t="s">
        <v>14709</v>
      </c>
      <c r="E477" s="20" t="s">
        <v>23465</v>
      </c>
      <c r="F477" s="20" t="s">
        <v>23464</v>
      </c>
      <c r="G477" s="20" t="s">
        <v>14696</v>
      </c>
      <c r="H477" s="20" t="s">
        <v>14772</v>
      </c>
      <c r="I477" s="20">
        <v>1664</v>
      </c>
      <c r="J477" s="20" t="b">
        <v>1</v>
      </c>
      <c r="K477" s="20">
        <v>1.58</v>
      </c>
      <c r="L477" s="20">
        <v>3.19</v>
      </c>
      <c r="M477" s="20">
        <v>0.70259606975787803</v>
      </c>
      <c r="N477" s="20">
        <v>6.0132291040279997E-4</v>
      </c>
    </row>
    <row r="478" spans="1:14" x14ac:dyDescent="0.2">
      <c r="A478" s="20" t="s">
        <v>23468</v>
      </c>
      <c r="B478" s="20" t="s">
        <v>1281</v>
      </c>
      <c r="C478" s="20">
        <v>130</v>
      </c>
      <c r="D478" s="20" t="s">
        <v>14709</v>
      </c>
      <c r="E478" s="20" t="s">
        <v>23465</v>
      </c>
      <c r="F478" s="20" t="s">
        <v>23464</v>
      </c>
      <c r="G478" s="20" t="s">
        <v>14696</v>
      </c>
      <c r="H478" s="20" t="s">
        <v>14772</v>
      </c>
      <c r="I478" s="20">
        <v>1664</v>
      </c>
      <c r="J478" s="20" t="b">
        <v>1</v>
      </c>
      <c r="K478" s="20">
        <v>1.57</v>
      </c>
      <c r="L478" s="20">
        <v>3.19</v>
      </c>
      <c r="M478" s="20">
        <v>0.708945297436536</v>
      </c>
      <c r="N478" s="20">
        <v>6.0132291040279997E-4</v>
      </c>
    </row>
    <row r="479" spans="1:14" x14ac:dyDescent="0.2">
      <c r="A479" s="20" t="s">
        <v>23468</v>
      </c>
      <c r="B479" s="20" t="s">
        <v>1281</v>
      </c>
      <c r="C479" s="20">
        <v>132</v>
      </c>
      <c r="D479" s="20" t="s">
        <v>14709</v>
      </c>
      <c r="E479" s="20" t="s">
        <v>23465</v>
      </c>
      <c r="F479" s="20" t="s">
        <v>23464</v>
      </c>
      <c r="G479" s="20" t="s">
        <v>14696</v>
      </c>
      <c r="H479" s="20" t="s">
        <v>14772</v>
      </c>
      <c r="I479" s="20">
        <v>1664</v>
      </c>
      <c r="J479" s="20" t="b">
        <v>1</v>
      </c>
      <c r="K479" s="20">
        <v>1.55</v>
      </c>
      <c r="L479" s="20">
        <v>3.14</v>
      </c>
      <c r="M479" s="20">
        <v>0.70596786898900699</v>
      </c>
      <c r="N479" s="20">
        <v>6.0132291040279997E-4</v>
      </c>
    </row>
    <row r="480" spans="1:14" x14ac:dyDescent="0.2">
      <c r="A480" s="20" t="s">
        <v>23468</v>
      </c>
      <c r="B480" s="20" t="s">
        <v>1281</v>
      </c>
      <c r="C480" s="20">
        <v>134</v>
      </c>
      <c r="D480" s="20" t="s">
        <v>14709</v>
      </c>
      <c r="E480" s="20" t="s">
        <v>23465</v>
      </c>
      <c r="F480" s="20" t="s">
        <v>23464</v>
      </c>
      <c r="G480" s="20" t="s">
        <v>14696</v>
      </c>
      <c r="H480" s="20" t="s">
        <v>14772</v>
      </c>
      <c r="I480" s="20">
        <v>1664</v>
      </c>
      <c r="J480" s="20" t="b">
        <v>1</v>
      </c>
      <c r="K480" s="20">
        <v>1.5</v>
      </c>
      <c r="L480" s="20">
        <v>2.99</v>
      </c>
      <c r="M480" s="20">
        <v>0.689808279294431</v>
      </c>
      <c r="N480" s="20">
        <v>6.0132291040279997E-4</v>
      </c>
    </row>
    <row r="481" spans="1:14" x14ac:dyDescent="0.2">
      <c r="A481" s="20" t="s">
        <v>23468</v>
      </c>
      <c r="B481" s="20" t="s">
        <v>1281</v>
      </c>
      <c r="C481" s="20">
        <v>136</v>
      </c>
      <c r="D481" s="20" t="s">
        <v>14709</v>
      </c>
      <c r="E481" s="20" t="s">
        <v>23465</v>
      </c>
      <c r="F481" s="20" t="s">
        <v>23464</v>
      </c>
      <c r="G481" s="20" t="s">
        <v>14696</v>
      </c>
      <c r="H481" s="20" t="s">
        <v>14772</v>
      </c>
      <c r="I481" s="20">
        <v>1664</v>
      </c>
      <c r="J481" s="20" t="b">
        <v>1</v>
      </c>
      <c r="K481" s="20">
        <v>1.47</v>
      </c>
      <c r="L481" s="20">
        <v>3.03</v>
      </c>
      <c r="M481" s="20">
        <v>0.72330021873063299</v>
      </c>
      <c r="N481" s="20">
        <v>6.0132291040279997E-4</v>
      </c>
    </row>
    <row r="482" spans="1:14" x14ac:dyDescent="0.2">
      <c r="A482" s="20" t="s">
        <v>23468</v>
      </c>
      <c r="B482" s="20" t="s">
        <v>1315</v>
      </c>
      <c r="C482" s="20">
        <v>138</v>
      </c>
      <c r="D482" s="20" t="s">
        <v>14709</v>
      </c>
      <c r="E482" s="20" t="s">
        <v>14698</v>
      </c>
      <c r="F482" s="20" t="s">
        <v>14804</v>
      </c>
      <c r="G482" s="20" t="s">
        <v>14732</v>
      </c>
      <c r="H482" s="20" t="s">
        <v>14699</v>
      </c>
      <c r="I482" s="20">
        <v>155</v>
      </c>
      <c r="J482" s="20" t="b">
        <v>0</v>
      </c>
      <c r="K482" s="20">
        <v>0.14000000000000001</v>
      </c>
      <c r="L482" s="20">
        <v>0.16700000000000001</v>
      </c>
      <c r="M482" s="20">
        <v>0.17635138980745099</v>
      </c>
      <c r="N482" s="20">
        <v>6.4935064935064003E-3</v>
      </c>
    </row>
    <row r="483" spans="1:14" x14ac:dyDescent="0.2">
      <c r="A483" s="20" t="s">
        <v>23468</v>
      </c>
      <c r="B483" s="20" t="s">
        <v>1420</v>
      </c>
      <c r="C483" s="20">
        <v>145</v>
      </c>
      <c r="D483" s="20" t="s">
        <v>14709</v>
      </c>
      <c r="E483" s="20" t="s">
        <v>14698</v>
      </c>
      <c r="F483" s="20" t="s">
        <v>23461</v>
      </c>
      <c r="G483" s="20" t="s">
        <v>14732</v>
      </c>
      <c r="H483" s="20" t="s">
        <v>14699</v>
      </c>
      <c r="I483" s="20">
        <v>186</v>
      </c>
      <c r="J483" s="20" t="b">
        <v>0</v>
      </c>
      <c r="K483" s="20">
        <v>8.59</v>
      </c>
      <c r="L483" s="20">
        <v>11.23</v>
      </c>
      <c r="M483" s="20">
        <v>0.26799003275418798</v>
      </c>
      <c r="N483" s="20">
        <v>5.4054054054053996E-3</v>
      </c>
    </row>
    <row r="484" spans="1:14" x14ac:dyDescent="0.2">
      <c r="A484" s="20" t="s">
        <v>23468</v>
      </c>
      <c r="B484" s="20" t="s">
        <v>1420</v>
      </c>
      <c r="C484" s="20">
        <v>148</v>
      </c>
      <c r="D484" s="20" t="s">
        <v>14709</v>
      </c>
      <c r="E484" s="20" t="s">
        <v>14698</v>
      </c>
      <c r="F484" s="20" t="s">
        <v>23461</v>
      </c>
      <c r="G484" s="20" t="s">
        <v>14732</v>
      </c>
      <c r="H484" s="20" t="s">
        <v>14699</v>
      </c>
      <c r="I484" s="20">
        <v>186</v>
      </c>
      <c r="J484" s="20" t="b">
        <v>0</v>
      </c>
      <c r="K484" s="20">
        <v>9.73</v>
      </c>
      <c r="L484" s="20">
        <v>12.78</v>
      </c>
      <c r="M484" s="20">
        <v>0.27266755275147497</v>
      </c>
      <c r="N484" s="20">
        <v>5.4054054054053996E-3</v>
      </c>
    </row>
    <row r="485" spans="1:14" x14ac:dyDescent="0.2">
      <c r="A485" s="20" t="s">
        <v>23468</v>
      </c>
      <c r="B485" s="20" t="s">
        <v>1586</v>
      </c>
      <c r="C485" s="20">
        <v>153</v>
      </c>
      <c r="D485" s="20" t="s">
        <v>14709</v>
      </c>
      <c r="E485" s="20" t="s">
        <v>14698</v>
      </c>
      <c r="F485" s="20" t="s">
        <v>23463</v>
      </c>
      <c r="G485" s="20" t="s">
        <v>14732</v>
      </c>
      <c r="H485" s="20" t="s">
        <v>14772</v>
      </c>
      <c r="I485" s="20">
        <v>1664</v>
      </c>
      <c r="J485" s="20" t="b">
        <v>1</v>
      </c>
      <c r="K485" s="20">
        <v>485.01</v>
      </c>
      <c r="L485" s="20">
        <v>613.6</v>
      </c>
      <c r="M485" s="20">
        <v>0.235173740771422</v>
      </c>
      <c r="N485" s="20">
        <v>6.0132291040279997E-4</v>
      </c>
    </row>
    <row r="486" spans="1:14" x14ac:dyDescent="0.2">
      <c r="A486" s="20" t="s">
        <v>23468</v>
      </c>
      <c r="B486" s="20" t="s">
        <v>2200</v>
      </c>
      <c r="C486" s="20">
        <v>155</v>
      </c>
      <c r="D486" s="20" t="s">
        <v>14709</v>
      </c>
      <c r="E486" s="20" t="s">
        <v>14698</v>
      </c>
      <c r="F486" s="20" t="s">
        <v>23464</v>
      </c>
      <c r="G486" s="20" t="s">
        <v>14732</v>
      </c>
      <c r="H486" s="20" t="s">
        <v>14761</v>
      </c>
      <c r="I486" s="20">
        <v>1188</v>
      </c>
      <c r="J486" s="20" t="b">
        <v>0</v>
      </c>
      <c r="K486" s="20">
        <v>0.16270000000000001</v>
      </c>
      <c r="L486" s="20">
        <v>0.16259999999999999</v>
      </c>
      <c r="M486" s="20">
        <v>-6.1481711128200003E-4</v>
      </c>
      <c r="N486" s="20">
        <v>8.4245998315079997E-4</v>
      </c>
    </row>
    <row r="487" spans="1:14" x14ac:dyDescent="0.2">
      <c r="A487" s="20" t="s">
        <v>23468</v>
      </c>
      <c r="B487" s="20" t="s">
        <v>2200</v>
      </c>
      <c r="C487" s="20">
        <v>158</v>
      </c>
      <c r="D487" s="20" t="s">
        <v>14709</v>
      </c>
      <c r="E487" s="20" t="s">
        <v>23462</v>
      </c>
      <c r="F487" s="20" t="s">
        <v>23464</v>
      </c>
      <c r="G487" s="20" t="s">
        <v>14732</v>
      </c>
      <c r="H487" s="20" t="s">
        <v>14761</v>
      </c>
      <c r="I487" s="20">
        <v>1188</v>
      </c>
      <c r="J487" s="20" t="b">
        <v>0</v>
      </c>
      <c r="K487" s="20">
        <v>0.27900000000000003</v>
      </c>
      <c r="L487" s="20">
        <v>0.36880000000000002</v>
      </c>
      <c r="M487" s="20">
        <v>0.27904270986107299</v>
      </c>
      <c r="N487" s="20">
        <v>8.4245998315079997E-4</v>
      </c>
    </row>
    <row r="488" spans="1:14" x14ac:dyDescent="0.2">
      <c r="A488" s="20" t="s">
        <v>23468</v>
      </c>
      <c r="B488" s="20" t="s">
        <v>2486</v>
      </c>
      <c r="C488" s="20">
        <v>162</v>
      </c>
      <c r="D488" s="20" t="s">
        <v>14709</v>
      </c>
      <c r="E488" s="20" t="s">
        <v>14698</v>
      </c>
      <c r="F488" s="20" t="s">
        <v>14804</v>
      </c>
      <c r="G488" s="20" t="s">
        <v>14696</v>
      </c>
      <c r="H488" s="20" t="s">
        <v>14761</v>
      </c>
      <c r="I488" s="20">
        <v>151</v>
      </c>
      <c r="J488" s="20" t="b">
        <v>0</v>
      </c>
      <c r="K488" s="20">
        <v>4.91</v>
      </c>
      <c r="L488" s="20">
        <v>6.99</v>
      </c>
      <c r="M488" s="20">
        <v>0.35320661443929002</v>
      </c>
      <c r="N488" s="20">
        <v>6.6666666666666003E-3</v>
      </c>
    </row>
    <row r="489" spans="1:14" x14ac:dyDescent="0.2">
      <c r="A489" s="20" t="s">
        <v>23468</v>
      </c>
      <c r="B489" s="20" t="s">
        <v>2486</v>
      </c>
      <c r="C489" s="20">
        <v>165</v>
      </c>
      <c r="D489" s="20" t="s">
        <v>14709</v>
      </c>
      <c r="E489" s="20" t="s">
        <v>23462</v>
      </c>
      <c r="F489" s="20" t="s">
        <v>14804</v>
      </c>
      <c r="G489" s="20" t="s">
        <v>14696</v>
      </c>
      <c r="H489" s="20" t="s">
        <v>14761</v>
      </c>
      <c r="I489" s="20">
        <v>151</v>
      </c>
      <c r="J489" s="20" t="b">
        <v>0</v>
      </c>
      <c r="K489" s="20">
        <v>5.13</v>
      </c>
      <c r="L489" s="20">
        <v>7.02</v>
      </c>
      <c r="M489" s="20">
        <v>0.31365755885504198</v>
      </c>
      <c r="N489" s="20">
        <v>6.6666666666666003E-3</v>
      </c>
    </row>
    <row r="490" spans="1:14" x14ac:dyDescent="0.2">
      <c r="A490" s="20" t="s">
        <v>23468</v>
      </c>
      <c r="B490" s="20" t="s">
        <v>2486</v>
      </c>
      <c r="C490" s="20">
        <v>168</v>
      </c>
      <c r="D490" s="20" t="s">
        <v>14709</v>
      </c>
      <c r="E490" s="20" t="s">
        <v>23466</v>
      </c>
      <c r="F490" s="20" t="s">
        <v>14804</v>
      </c>
      <c r="G490" s="20" t="s">
        <v>14696</v>
      </c>
      <c r="H490" s="20" t="s">
        <v>14761</v>
      </c>
      <c r="I490" s="20">
        <v>151</v>
      </c>
      <c r="J490" s="20" t="b">
        <v>0</v>
      </c>
      <c r="K490" s="20">
        <v>4.55</v>
      </c>
      <c r="L490" s="20">
        <v>6.72</v>
      </c>
      <c r="M490" s="20">
        <v>0.38996092157219903</v>
      </c>
      <c r="N490" s="20">
        <v>6.6666666666666003E-3</v>
      </c>
    </row>
    <row r="491" spans="1:14" x14ac:dyDescent="0.2">
      <c r="A491" s="20" t="s">
        <v>23468</v>
      </c>
      <c r="B491" s="20" t="s">
        <v>2486</v>
      </c>
      <c r="C491" s="20">
        <v>171</v>
      </c>
      <c r="D491" s="20" t="s">
        <v>14709</v>
      </c>
      <c r="E491" s="20" t="s">
        <v>23462</v>
      </c>
      <c r="F491" s="20" t="s">
        <v>14804</v>
      </c>
      <c r="G491" s="20" t="s">
        <v>14696</v>
      </c>
      <c r="H491" s="20" t="s">
        <v>14761</v>
      </c>
      <c r="I491" s="20">
        <v>151</v>
      </c>
      <c r="J491" s="20" t="b">
        <v>0</v>
      </c>
      <c r="K491" s="20">
        <v>5.09</v>
      </c>
      <c r="L491" s="20">
        <v>7.54</v>
      </c>
      <c r="M491" s="20">
        <v>0.39294435145743301</v>
      </c>
      <c r="N491" s="20">
        <v>6.6666666666666003E-3</v>
      </c>
    </row>
    <row r="492" spans="1:14" x14ac:dyDescent="0.2">
      <c r="A492" s="20" t="s">
        <v>23468</v>
      </c>
      <c r="B492" s="20" t="s">
        <v>3712</v>
      </c>
      <c r="C492" s="20">
        <v>186</v>
      </c>
      <c r="D492" s="20" t="s">
        <v>14709</v>
      </c>
      <c r="E492" s="20" t="s">
        <v>14698</v>
      </c>
      <c r="F492" s="20" t="s">
        <v>110</v>
      </c>
      <c r="G492" s="20" t="s">
        <v>14696</v>
      </c>
      <c r="H492" s="20" t="s">
        <v>14772</v>
      </c>
      <c r="I492" s="20">
        <v>365</v>
      </c>
      <c r="J492" s="20" t="b">
        <v>0</v>
      </c>
      <c r="K492" s="20">
        <v>0.28999999999999998</v>
      </c>
      <c r="L492" s="20">
        <v>0.5</v>
      </c>
      <c r="M492" s="20">
        <v>0.54472717544167204</v>
      </c>
      <c r="N492" s="20">
        <v>2.7472527472527002E-3</v>
      </c>
    </row>
    <row r="493" spans="1:14" x14ac:dyDescent="0.2">
      <c r="A493" s="20" t="s">
        <v>23468</v>
      </c>
      <c r="B493" s="20" t="s">
        <v>3712</v>
      </c>
      <c r="C493" s="20">
        <v>188</v>
      </c>
      <c r="D493" s="20" t="s">
        <v>14709</v>
      </c>
      <c r="E493" s="20" t="s">
        <v>14698</v>
      </c>
      <c r="F493" s="20" t="s">
        <v>110</v>
      </c>
      <c r="G493" s="20" t="s">
        <v>14696</v>
      </c>
      <c r="H493" s="20" t="s">
        <v>14772</v>
      </c>
      <c r="I493" s="20">
        <v>365</v>
      </c>
      <c r="J493" s="20" t="b">
        <v>0</v>
      </c>
      <c r="K493" s="20">
        <v>0.71</v>
      </c>
      <c r="L493" s="20">
        <v>1.08</v>
      </c>
      <c r="M493" s="20">
        <v>0.41945135008290402</v>
      </c>
      <c r="N493" s="20">
        <v>2.7472527472527002E-3</v>
      </c>
    </row>
    <row r="494" spans="1:14" x14ac:dyDescent="0.2">
      <c r="A494" s="20" t="s">
        <v>23468</v>
      </c>
      <c r="B494" s="20" t="s">
        <v>3712</v>
      </c>
      <c r="C494" s="20">
        <v>190</v>
      </c>
      <c r="D494" s="20" t="s">
        <v>14709</v>
      </c>
      <c r="E494" s="20" t="s">
        <v>14698</v>
      </c>
      <c r="F494" s="20" t="s">
        <v>110</v>
      </c>
      <c r="G494" s="20" t="s">
        <v>14696</v>
      </c>
      <c r="H494" s="20" t="s">
        <v>14772</v>
      </c>
      <c r="I494" s="20">
        <v>365</v>
      </c>
      <c r="J494" s="20" t="b">
        <v>0</v>
      </c>
      <c r="K494" s="20">
        <v>0.14000000000000001</v>
      </c>
      <c r="L494" s="20">
        <v>0.34</v>
      </c>
      <c r="M494" s="20">
        <v>0.88730319500090304</v>
      </c>
      <c r="N494" s="20">
        <v>2.7472527472527002E-3</v>
      </c>
    </row>
    <row r="495" spans="1:14" x14ac:dyDescent="0.2">
      <c r="A495" s="20" t="s">
        <v>23468</v>
      </c>
      <c r="B495" s="20" t="s">
        <v>3712</v>
      </c>
      <c r="C495" s="20">
        <v>192</v>
      </c>
      <c r="D495" s="20" t="s">
        <v>14709</v>
      </c>
      <c r="E495" s="20" t="s">
        <v>14698</v>
      </c>
      <c r="F495" s="20" t="s">
        <v>110</v>
      </c>
      <c r="G495" s="20" t="s">
        <v>14696</v>
      </c>
      <c r="H495" s="20" t="s">
        <v>14772</v>
      </c>
      <c r="I495" s="20">
        <v>365</v>
      </c>
      <c r="J495" s="20" t="b">
        <v>0</v>
      </c>
      <c r="K495" s="20">
        <v>0.56000000000000005</v>
      </c>
      <c r="L495" s="20">
        <v>0.87</v>
      </c>
      <c r="M495" s="20">
        <v>0.440556427919434</v>
      </c>
      <c r="N495" s="20">
        <v>2.7472527472527002E-3</v>
      </c>
    </row>
    <row r="496" spans="1:14" x14ac:dyDescent="0.2">
      <c r="A496" s="20" t="s">
        <v>23468</v>
      </c>
      <c r="B496" s="20" t="s">
        <v>3712</v>
      </c>
      <c r="C496" s="20">
        <v>194</v>
      </c>
      <c r="D496" s="20" t="s">
        <v>14709</v>
      </c>
      <c r="E496" s="20" t="s">
        <v>14698</v>
      </c>
      <c r="F496" s="20" t="s">
        <v>110</v>
      </c>
      <c r="G496" s="20" t="s">
        <v>14696</v>
      </c>
      <c r="H496" s="20" t="s">
        <v>14772</v>
      </c>
      <c r="I496" s="20">
        <v>365</v>
      </c>
      <c r="J496" s="20" t="b">
        <v>0</v>
      </c>
      <c r="K496" s="20">
        <v>0.86</v>
      </c>
      <c r="L496" s="20">
        <v>2</v>
      </c>
      <c r="M496" s="20">
        <v>0.84397007029452897</v>
      </c>
      <c r="N496" s="20">
        <v>2.7472527472527002E-3</v>
      </c>
    </row>
    <row r="497" spans="1:14" x14ac:dyDescent="0.2">
      <c r="A497" s="20" t="s">
        <v>23468</v>
      </c>
      <c r="B497" s="20" t="s">
        <v>3712</v>
      </c>
      <c r="C497" s="20">
        <v>196</v>
      </c>
      <c r="D497" s="20" t="s">
        <v>14709</v>
      </c>
      <c r="E497" s="20" t="s">
        <v>14698</v>
      </c>
      <c r="F497" s="20" t="s">
        <v>110</v>
      </c>
      <c r="G497" s="20" t="s">
        <v>14696</v>
      </c>
      <c r="H497" s="20" t="s">
        <v>14772</v>
      </c>
      <c r="I497" s="20">
        <v>365</v>
      </c>
      <c r="J497" s="20" t="b">
        <v>0</v>
      </c>
      <c r="K497" s="20">
        <v>0.22</v>
      </c>
      <c r="L497" s="20">
        <v>0.43</v>
      </c>
      <c r="M497" s="20">
        <v>0.67015766233524698</v>
      </c>
      <c r="N497" s="20">
        <v>2.7472527472527002E-3</v>
      </c>
    </row>
    <row r="498" spans="1:14" x14ac:dyDescent="0.2">
      <c r="A498" s="20" t="s">
        <v>23468</v>
      </c>
      <c r="B498" s="20" t="s">
        <v>3712</v>
      </c>
      <c r="C498" s="20">
        <v>198</v>
      </c>
      <c r="D498" s="20" t="s">
        <v>14709</v>
      </c>
      <c r="E498" s="20" t="s">
        <v>14698</v>
      </c>
      <c r="F498" s="20" t="s">
        <v>110</v>
      </c>
      <c r="G498" s="20" t="s">
        <v>14696</v>
      </c>
      <c r="H498" s="20" t="s">
        <v>14772</v>
      </c>
      <c r="I498" s="20">
        <v>365</v>
      </c>
      <c r="J498" s="20" t="b">
        <v>0</v>
      </c>
      <c r="K498" s="20">
        <v>0.93</v>
      </c>
      <c r="L498" s="20">
        <v>1.31</v>
      </c>
      <c r="M498" s="20">
        <v>0.34259783004789601</v>
      </c>
      <c r="N498" s="20">
        <v>2.7472527472527002E-3</v>
      </c>
    </row>
    <row r="499" spans="1:14" x14ac:dyDescent="0.2">
      <c r="A499" s="20" t="s">
        <v>23468</v>
      </c>
      <c r="B499" s="20" t="s">
        <v>3712</v>
      </c>
      <c r="C499" s="20">
        <v>200</v>
      </c>
      <c r="D499" s="20" t="s">
        <v>14709</v>
      </c>
      <c r="E499" s="20" t="s">
        <v>14698</v>
      </c>
      <c r="F499" s="20" t="s">
        <v>110</v>
      </c>
      <c r="G499" s="20" t="s">
        <v>14696</v>
      </c>
      <c r="H499" s="20" t="s">
        <v>14772</v>
      </c>
      <c r="I499" s="20">
        <v>365</v>
      </c>
      <c r="J499" s="20" t="b">
        <v>0</v>
      </c>
      <c r="K499" s="20">
        <v>0.35</v>
      </c>
      <c r="L499" s="20">
        <v>0.5</v>
      </c>
      <c r="M499" s="20">
        <v>0.356674943938732</v>
      </c>
      <c r="N499" s="20">
        <v>2.7472527472527002E-3</v>
      </c>
    </row>
    <row r="500" spans="1:14" x14ac:dyDescent="0.2">
      <c r="A500" s="20" t="s">
        <v>23468</v>
      </c>
      <c r="B500" s="20" t="s">
        <v>4697</v>
      </c>
      <c r="C500" s="20">
        <v>204</v>
      </c>
      <c r="D500" s="20" t="s">
        <v>14709</v>
      </c>
      <c r="E500" s="20" t="s">
        <v>14698</v>
      </c>
      <c r="F500" s="20" t="s">
        <v>14804</v>
      </c>
      <c r="G500" s="20" t="s">
        <v>14696</v>
      </c>
      <c r="H500" s="20" t="s">
        <v>14772</v>
      </c>
      <c r="I500" s="20">
        <v>3172</v>
      </c>
      <c r="J500" s="20" t="b">
        <v>0</v>
      </c>
      <c r="K500" s="20">
        <v>13.66</v>
      </c>
      <c r="L500" s="20">
        <v>17.59</v>
      </c>
      <c r="M500" s="20">
        <v>0.25285870460682303</v>
      </c>
      <c r="N500" s="20">
        <v>3.1535793125190003E-4</v>
      </c>
    </row>
    <row r="501" spans="1:14" x14ac:dyDescent="0.2">
      <c r="A501" s="20" t="s">
        <v>23468</v>
      </c>
      <c r="B501" s="20" t="s">
        <v>4697</v>
      </c>
      <c r="C501" s="20">
        <v>206</v>
      </c>
      <c r="D501" s="20" t="s">
        <v>14709</v>
      </c>
      <c r="E501" s="20" t="s">
        <v>14698</v>
      </c>
      <c r="F501" s="20" t="s">
        <v>14804</v>
      </c>
      <c r="G501" s="20" t="s">
        <v>14696</v>
      </c>
      <c r="H501" s="20" t="s">
        <v>14772</v>
      </c>
      <c r="I501" s="20">
        <v>4789</v>
      </c>
      <c r="J501" s="20" t="b">
        <v>0</v>
      </c>
      <c r="K501" s="20">
        <v>12.11</v>
      </c>
      <c r="L501" s="20">
        <v>14.52</v>
      </c>
      <c r="M501" s="20">
        <v>0.181495451831649</v>
      </c>
      <c r="N501" s="20">
        <v>2.0885547201330001E-4</v>
      </c>
    </row>
    <row r="502" spans="1:14" x14ac:dyDescent="0.2">
      <c r="A502" s="20" t="s">
        <v>23468</v>
      </c>
      <c r="B502" s="20" t="s">
        <v>4697</v>
      </c>
      <c r="C502" s="20">
        <v>208</v>
      </c>
      <c r="D502" s="20" t="s">
        <v>14709</v>
      </c>
      <c r="E502" s="20" t="s">
        <v>14698</v>
      </c>
      <c r="F502" s="20" t="s">
        <v>14804</v>
      </c>
      <c r="G502" s="20" t="s">
        <v>14696</v>
      </c>
      <c r="H502" s="20" t="s">
        <v>14772</v>
      </c>
      <c r="I502" s="20">
        <v>4903</v>
      </c>
      <c r="J502" s="20" t="b">
        <v>0</v>
      </c>
      <c r="K502" s="20">
        <v>0.59699999999999998</v>
      </c>
      <c r="L502" s="20">
        <v>0.88500000000000001</v>
      </c>
      <c r="M502" s="20">
        <v>0.393670531615328</v>
      </c>
      <c r="N502" s="20">
        <v>2.03998368013E-4</v>
      </c>
    </row>
    <row r="503" spans="1:14" x14ac:dyDescent="0.2">
      <c r="A503" s="20" t="s">
        <v>23468</v>
      </c>
      <c r="B503" s="20" t="s">
        <v>4722</v>
      </c>
      <c r="C503" s="20">
        <v>210</v>
      </c>
      <c r="D503" s="20" t="s">
        <v>14709</v>
      </c>
      <c r="E503" s="20" t="s">
        <v>23465</v>
      </c>
      <c r="F503" s="20" t="s">
        <v>14852</v>
      </c>
      <c r="G503" s="20" t="s">
        <v>14696</v>
      </c>
      <c r="H503" s="20" t="s">
        <v>14772</v>
      </c>
      <c r="I503" s="20">
        <v>1664</v>
      </c>
      <c r="J503" s="20" t="b">
        <v>1</v>
      </c>
      <c r="K503" s="20">
        <v>7.4999999999999997E-2</v>
      </c>
      <c r="L503" s="20">
        <v>9.8000000000000004E-2</v>
      </c>
      <c r="M503" s="20">
        <v>0.26747936513426201</v>
      </c>
      <c r="N503" s="20">
        <v>6.0132291040279997E-4</v>
      </c>
    </row>
    <row r="504" spans="1:14" x14ac:dyDescent="0.2">
      <c r="A504" s="20" t="s">
        <v>23468</v>
      </c>
      <c r="B504" s="20" t="s">
        <v>4992</v>
      </c>
      <c r="C504" s="20">
        <v>214</v>
      </c>
      <c r="D504" s="20" t="s">
        <v>14709</v>
      </c>
      <c r="E504" s="20" t="s">
        <v>23462</v>
      </c>
      <c r="F504" s="20" t="s">
        <v>14804</v>
      </c>
      <c r="G504" s="20" t="s">
        <v>14732</v>
      </c>
      <c r="H504" s="20" t="s">
        <v>14761</v>
      </c>
      <c r="I504" s="20">
        <v>1664</v>
      </c>
      <c r="J504" s="20" t="b">
        <v>0</v>
      </c>
      <c r="K504" s="20">
        <v>2.0299999999999998</v>
      </c>
      <c r="L504" s="20">
        <v>2.2599999999999998</v>
      </c>
      <c r="M504" s="20">
        <v>0.10732902023049901</v>
      </c>
      <c r="N504" s="20">
        <v>6.0132291040279997E-4</v>
      </c>
    </row>
    <row r="505" spans="1:14" x14ac:dyDescent="0.2">
      <c r="A505" s="20" t="s">
        <v>23468</v>
      </c>
      <c r="B505" s="20" t="s">
        <v>4992</v>
      </c>
      <c r="C505" s="20">
        <v>217</v>
      </c>
      <c r="D505" s="20" t="s">
        <v>14709</v>
      </c>
      <c r="E505" s="20" t="s">
        <v>23466</v>
      </c>
      <c r="F505" s="20" t="s">
        <v>14804</v>
      </c>
      <c r="G505" s="20" t="s">
        <v>14732</v>
      </c>
      <c r="H505" s="20" t="s">
        <v>14761</v>
      </c>
      <c r="I505" s="20">
        <v>1664</v>
      </c>
      <c r="J505" s="20" t="b">
        <v>0</v>
      </c>
      <c r="K505" s="20">
        <v>2.46</v>
      </c>
      <c r="L505" s="20">
        <v>2.59</v>
      </c>
      <c r="M505" s="20">
        <v>5.1496525767174797E-2</v>
      </c>
      <c r="N505" s="20">
        <v>6.0132291040279997E-4</v>
      </c>
    </row>
    <row r="506" spans="1:14" x14ac:dyDescent="0.2">
      <c r="A506" s="20" t="s">
        <v>23468</v>
      </c>
      <c r="B506" s="20" t="s">
        <v>4992</v>
      </c>
      <c r="C506" s="20">
        <v>220</v>
      </c>
      <c r="D506" s="20" t="s">
        <v>14709</v>
      </c>
      <c r="E506" s="20" t="s">
        <v>14698</v>
      </c>
      <c r="F506" s="20" t="s">
        <v>14804</v>
      </c>
      <c r="G506" s="20" t="s">
        <v>14732</v>
      </c>
      <c r="H506" s="20" t="s">
        <v>14761</v>
      </c>
      <c r="I506" s="20">
        <v>1664</v>
      </c>
      <c r="J506" s="20" t="b">
        <v>0</v>
      </c>
      <c r="K506" s="20">
        <v>2</v>
      </c>
      <c r="L506" s="20">
        <v>2.2400000000000002</v>
      </c>
      <c r="M506" s="20">
        <v>0.113328685307003</v>
      </c>
      <c r="N506" s="20">
        <v>6.0132291040279997E-4</v>
      </c>
    </row>
    <row r="507" spans="1:14" x14ac:dyDescent="0.2">
      <c r="A507" s="20" t="s">
        <v>23468</v>
      </c>
      <c r="B507" s="20" t="s">
        <v>4992</v>
      </c>
      <c r="C507" s="20">
        <v>223</v>
      </c>
      <c r="D507" s="20" t="s">
        <v>14709</v>
      </c>
      <c r="E507" s="20" t="s">
        <v>23462</v>
      </c>
      <c r="F507" s="20" t="s">
        <v>14804</v>
      </c>
      <c r="G507" s="20" t="s">
        <v>14732</v>
      </c>
      <c r="H507" s="20" t="s">
        <v>14761</v>
      </c>
      <c r="I507" s="20">
        <v>1248</v>
      </c>
      <c r="J507" s="20" t="b">
        <v>0</v>
      </c>
      <c r="K507" s="20">
        <v>4.58</v>
      </c>
      <c r="L507" s="20">
        <v>6.82</v>
      </c>
      <c r="M507" s="20">
        <v>0.39816047372927699</v>
      </c>
      <c r="N507" s="20">
        <v>8.0192461908579996E-4</v>
      </c>
    </row>
    <row r="508" spans="1:14" x14ac:dyDescent="0.2">
      <c r="A508" s="20" t="s">
        <v>23468</v>
      </c>
      <c r="B508" s="20" t="s">
        <v>4992</v>
      </c>
      <c r="C508" s="20">
        <v>226</v>
      </c>
      <c r="D508" s="20" t="s">
        <v>14709</v>
      </c>
      <c r="E508" s="20" t="s">
        <v>23466</v>
      </c>
      <c r="F508" s="20" t="s">
        <v>14804</v>
      </c>
      <c r="G508" s="20" t="s">
        <v>14732</v>
      </c>
      <c r="H508" s="20" t="s">
        <v>14761</v>
      </c>
      <c r="I508" s="20">
        <v>1248</v>
      </c>
      <c r="J508" s="20" t="b">
        <v>0</v>
      </c>
      <c r="K508" s="20">
        <v>5.66</v>
      </c>
      <c r="L508" s="20">
        <v>6.91</v>
      </c>
      <c r="M508" s="20">
        <v>0.19954574556448701</v>
      </c>
      <c r="N508" s="20">
        <v>8.0192461908579996E-4</v>
      </c>
    </row>
    <row r="509" spans="1:14" x14ac:dyDescent="0.2">
      <c r="A509" s="20" t="s">
        <v>23468</v>
      </c>
      <c r="B509" s="20" t="s">
        <v>4992</v>
      </c>
      <c r="C509" s="20">
        <v>229</v>
      </c>
      <c r="D509" s="20" t="s">
        <v>14709</v>
      </c>
      <c r="E509" s="20" t="s">
        <v>14698</v>
      </c>
      <c r="F509" s="20" t="s">
        <v>14804</v>
      </c>
      <c r="G509" s="20" t="s">
        <v>14732</v>
      </c>
      <c r="H509" s="20" t="s">
        <v>14761</v>
      </c>
      <c r="I509" s="20">
        <v>1248</v>
      </c>
      <c r="J509" s="20" t="b">
        <v>0</v>
      </c>
      <c r="K509" s="20">
        <v>4.6100000000000003</v>
      </c>
      <c r="L509" s="20">
        <v>5.45</v>
      </c>
      <c r="M509" s="20">
        <v>0.167387751666595</v>
      </c>
      <c r="N509" s="20">
        <v>8.0192461908579996E-4</v>
      </c>
    </row>
    <row r="510" spans="1:14" x14ac:dyDescent="0.2">
      <c r="A510" s="20" t="s">
        <v>23468</v>
      </c>
      <c r="B510" s="20" t="s">
        <v>6659</v>
      </c>
      <c r="C510" s="20">
        <v>239</v>
      </c>
      <c r="D510" s="20" t="s">
        <v>14709</v>
      </c>
      <c r="E510" s="20" t="s">
        <v>23462</v>
      </c>
      <c r="F510" s="20" t="s">
        <v>110</v>
      </c>
      <c r="G510" s="20" t="s">
        <v>14696</v>
      </c>
      <c r="H510" s="20" t="s">
        <v>14772</v>
      </c>
      <c r="I510" s="20">
        <v>469</v>
      </c>
      <c r="J510" s="20" t="b">
        <v>0</v>
      </c>
      <c r="K510" s="20">
        <v>0.59</v>
      </c>
      <c r="L510" s="20">
        <v>0.73</v>
      </c>
      <c r="M510" s="20">
        <v>0.212921997242672</v>
      </c>
      <c r="N510" s="20">
        <v>2.1367521367521001E-3</v>
      </c>
    </row>
    <row r="511" spans="1:14" x14ac:dyDescent="0.2">
      <c r="A511" s="20" t="s">
        <v>23468</v>
      </c>
      <c r="B511" s="20" t="s">
        <v>7303</v>
      </c>
      <c r="C511" s="20">
        <v>241</v>
      </c>
      <c r="D511" s="20" t="s">
        <v>14709</v>
      </c>
      <c r="E511" s="20" t="s">
        <v>14698</v>
      </c>
      <c r="F511" s="20" t="s">
        <v>14804</v>
      </c>
      <c r="G511" s="20" t="s">
        <v>14696</v>
      </c>
      <c r="H511" s="20" t="s">
        <v>14772</v>
      </c>
      <c r="I511" s="20">
        <v>135</v>
      </c>
      <c r="J511" s="20" t="b">
        <v>0</v>
      </c>
      <c r="K511" s="20">
        <v>7.06</v>
      </c>
      <c r="L511" s="20">
        <v>8.1300000000000008</v>
      </c>
      <c r="M511" s="20">
        <v>0.14111587205456899</v>
      </c>
      <c r="N511" s="20">
        <v>7.4626865671641E-3</v>
      </c>
    </row>
    <row r="512" spans="1:14" x14ac:dyDescent="0.2">
      <c r="A512" s="20" t="s">
        <v>23468</v>
      </c>
      <c r="B512" s="20" t="s">
        <v>7303</v>
      </c>
      <c r="C512" s="20">
        <v>244</v>
      </c>
      <c r="D512" s="20" t="s">
        <v>14709</v>
      </c>
      <c r="E512" s="20" t="s">
        <v>14746</v>
      </c>
      <c r="F512" s="20" t="s">
        <v>14804</v>
      </c>
      <c r="G512" s="20" t="s">
        <v>14696</v>
      </c>
      <c r="H512" s="20" t="s">
        <v>14772</v>
      </c>
      <c r="I512" s="20">
        <v>135</v>
      </c>
      <c r="J512" s="20" t="b">
        <v>0</v>
      </c>
      <c r="K512" s="20">
        <v>6.78</v>
      </c>
      <c r="L512" s="20">
        <v>7.79</v>
      </c>
      <c r="M512" s="20">
        <v>0.13886375793035299</v>
      </c>
      <c r="N512" s="20">
        <v>7.4626865671641E-3</v>
      </c>
    </row>
    <row r="513" spans="1:14" x14ac:dyDescent="0.2">
      <c r="A513" s="20" t="s">
        <v>23468</v>
      </c>
      <c r="B513" s="20" t="s">
        <v>9374</v>
      </c>
      <c r="C513" s="20">
        <v>251</v>
      </c>
      <c r="D513" s="20" t="s">
        <v>14709</v>
      </c>
      <c r="E513" s="20" t="s">
        <v>14698</v>
      </c>
      <c r="F513" s="20" t="s">
        <v>23463</v>
      </c>
      <c r="G513" s="20" t="s">
        <v>14696</v>
      </c>
      <c r="H513" s="20" t="s">
        <v>14772</v>
      </c>
      <c r="I513" s="20">
        <v>2182</v>
      </c>
      <c r="J513" s="20" t="b">
        <v>0</v>
      </c>
      <c r="K513" s="20">
        <v>3.5</v>
      </c>
      <c r="L513" s="20">
        <v>9.9</v>
      </c>
      <c r="M513" s="20">
        <v>1.0397717886451801</v>
      </c>
      <c r="N513" s="20">
        <v>4.5850527281060001E-4</v>
      </c>
    </row>
    <row r="514" spans="1:14" x14ac:dyDescent="0.2">
      <c r="A514" s="20" t="s">
        <v>23468</v>
      </c>
      <c r="B514" s="20" t="s">
        <v>9586</v>
      </c>
      <c r="C514" s="20">
        <v>253</v>
      </c>
      <c r="D514" s="20" t="s">
        <v>14709</v>
      </c>
      <c r="E514" s="20" t="s">
        <v>23462</v>
      </c>
      <c r="F514" s="20" t="s">
        <v>23463</v>
      </c>
      <c r="G514" s="20" t="s">
        <v>14696</v>
      </c>
      <c r="H514" s="20" t="s">
        <v>14772</v>
      </c>
      <c r="I514" s="20">
        <v>4496</v>
      </c>
      <c r="J514" s="20" t="b">
        <v>0</v>
      </c>
      <c r="K514" s="20">
        <v>639.5</v>
      </c>
      <c r="L514" s="20">
        <v>1580.6</v>
      </c>
      <c r="M514" s="20">
        <v>0.90487317975197801</v>
      </c>
      <c r="N514" s="20">
        <v>2.2246941045600001E-4</v>
      </c>
    </row>
    <row r="515" spans="1:14" x14ac:dyDescent="0.2">
      <c r="A515" s="20" t="s">
        <v>23468</v>
      </c>
      <c r="B515" s="20" t="s">
        <v>9586</v>
      </c>
      <c r="C515" s="20">
        <v>255</v>
      </c>
      <c r="D515" s="20" t="s">
        <v>14709</v>
      </c>
      <c r="E515" s="20" t="s">
        <v>14746</v>
      </c>
      <c r="F515" s="20" t="s">
        <v>23463</v>
      </c>
      <c r="G515" s="20" t="s">
        <v>14696</v>
      </c>
      <c r="H515" s="20" t="s">
        <v>14772</v>
      </c>
      <c r="I515" s="20">
        <v>4496</v>
      </c>
      <c r="J515" s="20" t="b">
        <v>0</v>
      </c>
      <c r="K515" s="20">
        <v>740.4</v>
      </c>
      <c r="L515" s="20">
        <v>1574.8</v>
      </c>
      <c r="M515" s="20">
        <v>0.75469297837023996</v>
      </c>
      <c r="N515" s="20">
        <v>2.2246941045600001E-4</v>
      </c>
    </row>
    <row r="516" spans="1:14" x14ac:dyDescent="0.2">
      <c r="A516" s="20" t="s">
        <v>23468</v>
      </c>
      <c r="B516" s="20" t="s">
        <v>9586</v>
      </c>
      <c r="C516" s="20">
        <v>257</v>
      </c>
      <c r="D516" s="20" t="s">
        <v>14709</v>
      </c>
      <c r="E516" s="20" t="s">
        <v>14698</v>
      </c>
      <c r="F516" s="20" t="s">
        <v>23463</v>
      </c>
      <c r="G516" s="20" t="s">
        <v>14696</v>
      </c>
      <c r="H516" s="20" t="s">
        <v>14772</v>
      </c>
      <c r="I516" s="20">
        <v>4496</v>
      </c>
      <c r="J516" s="20" t="b">
        <v>0</v>
      </c>
      <c r="K516" s="20">
        <v>655.6</v>
      </c>
      <c r="L516" s="20">
        <v>1515</v>
      </c>
      <c r="M516" s="20">
        <v>0.83761987107379499</v>
      </c>
      <c r="N516" s="20">
        <v>2.2246941045600001E-4</v>
      </c>
    </row>
    <row r="517" spans="1:14" x14ac:dyDescent="0.2">
      <c r="A517" s="20" t="s">
        <v>23468</v>
      </c>
      <c r="B517" s="20" t="s">
        <v>9586</v>
      </c>
      <c r="C517" s="20">
        <v>259</v>
      </c>
      <c r="D517" s="20" t="s">
        <v>14709</v>
      </c>
      <c r="E517" s="20" t="s">
        <v>23466</v>
      </c>
      <c r="F517" s="20" t="s">
        <v>23463</v>
      </c>
      <c r="G517" s="20" t="s">
        <v>14696</v>
      </c>
      <c r="H517" s="20" t="s">
        <v>14772</v>
      </c>
      <c r="I517" s="20">
        <v>4496</v>
      </c>
      <c r="J517" s="20" t="b">
        <v>0</v>
      </c>
      <c r="K517" s="20">
        <v>675.5</v>
      </c>
      <c r="L517" s="20">
        <v>1935.3</v>
      </c>
      <c r="M517" s="20">
        <v>1.0525644748060501</v>
      </c>
      <c r="N517" s="20">
        <v>2.2246941045600001E-4</v>
      </c>
    </row>
    <row r="518" spans="1:14" x14ac:dyDescent="0.2">
      <c r="A518" s="20" t="s">
        <v>23468</v>
      </c>
      <c r="B518" s="20" t="s">
        <v>9586</v>
      </c>
      <c r="C518" s="20">
        <v>261</v>
      </c>
      <c r="D518" s="20" t="s">
        <v>14709</v>
      </c>
      <c r="E518" s="20" t="s">
        <v>23462</v>
      </c>
      <c r="F518" s="20" t="s">
        <v>23463</v>
      </c>
      <c r="G518" s="20" t="s">
        <v>14696</v>
      </c>
      <c r="H518" s="20" t="s">
        <v>14772</v>
      </c>
      <c r="I518" s="20">
        <v>3106</v>
      </c>
      <c r="J518" s="20" t="b">
        <v>0</v>
      </c>
      <c r="K518" s="20">
        <v>11.6</v>
      </c>
      <c r="L518" s="20">
        <v>28.3</v>
      </c>
      <c r="M518" s="20">
        <v>0.89185670653687299</v>
      </c>
      <c r="N518" s="20">
        <v>3.2206119162639997E-4</v>
      </c>
    </row>
    <row r="519" spans="1:14" x14ac:dyDescent="0.2">
      <c r="A519" s="20" t="s">
        <v>23468</v>
      </c>
      <c r="B519" s="20" t="s">
        <v>9586</v>
      </c>
      <c r="C519" s="20">
        <v>263</v>
      </c>
      <c r="D519" s="20" t="s">
        <v>14709</v>
      </c>
      <c r="E519" s="20" t="s">
        <v>14746</v>
      </c>
      <c r="F519" s="20" t="s">
        <v>23463</v>
      </c>
      <c r="G519" s="20" t="s">
        <v>14696</v>
      </c>
      <c r="H519" s="20" t="s">
        <v>14772</v>
      </c>
      <c r="I519" s="20">
        <v>3106</v>
      </c>
      <c r="J519" s="20" t="b">
        <v>0</v>
      </c>
      <c r="K519" s="20">
        <v>12.7</v>
      </c>
      <c r="L519" s="20">
        <v>19.899999999999999</v>
      </c>
      <c r="M519" s="20">
        <v>0.44911773826590101</v>
      </c>
      <c r="N519" s="20">
        <v>3.2206119162639997E-4</v>
      </c>
    </row>
    <row r="520" spans="1:14" x14ac:dyDescent="0.2">
      <c r="A520" s="20" t="s">
        <v>23468</v>
      </c>
      <c r="B520" s="20" t="s">
        <v>9586</v>
      </c>
      <c r="C520" s="20">
        <v>265</v>
      </c>
      <c r="D520" s="20" t="s">
        <v>14709</v>
      </c>
      <c r="E520" s="20" t="s">
        <v>14698</v>
      </c>
      <c r="F520" s="20" t="s">
        <v>23463</v>
      </c>
      <c r="G520" s="20" t="s">
        <v>14696</v>
      </c>
      <c r="H520" s="20" t="s">
        <v>14772</v>
      </c>
      <c r="I520" s="20">
        <v>3106</v>
      </c>
      <c r="J520" s="20" t="b">
        <v>0</v>
      </c>
      <c r="K520" s="20">
        <v>11.9</v>
      </c>
      <c r="L520" s="20">
        <v>20.100000000000001</v>
      </c>
      <c r="M520" s="20">
        <v>0.524181414947546</v>
      </c>
      <c r="N520" s="20">
        <v>3.2206119162639997E-4</v>
      </c>
    </row>
    <row r="521" spans="1:14" x14ac:dyDescent="0.2">
      <c r="A521" s="20" t="s">
        <v>23468</v>
      </c>
      <c r="B521" s="20" t="s">
        <v>9586</v>
      </c>
      <c r="C521" s="20">
        <v>267</v>
      </c>
      <c r="D521" s="20" t="s">
        <v>14709</v>
      </c>
      <c r="E521" s="20" t="s">
        <v>23466</v>
      </c>
      <c r="F521" s="20" t="s">
        <v>23463</v>
      </c>
      <c r="G521" s="20" t="s">
        <v>14696</v>
      </c>
      <c r="H521" s="20" t="s">
        <v>14772</v>
      </c>
      <c r="I521" s="20">
        <v>3106</v>
      </c>
      <c r="J521" s="20" t="b">
        <v>0</v>
      </c>
      <c r="K521" s="20">
        <v>11.7</v>
      </c>
      <c r="L521" s="20">
        <v>23.6</v>
      </c>
      <c r="M521" s="20">
        <v>0.70165787022785397</v>
      </c>
      <c r="N521" s="20">
        <v>3.2206119162639997E-4</v>
      </c>
    </row>
    <row r="522" spans="1:14" x14ac:dyDescent="0.2">
      <c r="A522" s="20" t="s">
        <v>23468</v>
      </c>
      <c r="B522" s="20" t="s">
        <v>9586</v>
      </c>
      <c r="C522" s="20">
        <v>269</v>
      </c>
      <c r="D522" s="20" t="s">
        <v>14709</v>
      </c>
      <c r="E522" s="20" t="s">
        <v>23462</v>
      </c>
      <c r="F522" s="20" t="s">
        <v>23463</v>
      </c>
      <c r="G522" s="20" t="s">
        <v>14696</v>
      </c>
      <c r="H522" s="20" t="s">
        <v>14772</v>
      </c>
      <c r="I522" s="20">
        <v>2858</v>
      </c>
      <c r="J522" s="20" t="b">
        <v>0</v>
      </c>
      <c r="K522" s="20">
        <v>30.5</v>
      </c>
      <c r="L522" s="20">
        <v>87.4</v>
      </c>
      <c r="M522" s="20">
        <v>1.0527685990481199</v>
      </c>
      <c r="N522" s="20">
        <v>3.50017500875E-4</v>
      </c>
    </row>
    <row r="523" spans="1:14" x14ac:dyDescent="0.2">
      <c r="A523" s="20" t="s">
        <v>23468</v>
      </c>
      <c r="B523" s="20" t="s">
        <v>9586</v>
      </c>
      <c r="C523" s="20">
        <v>271</v>
      </c>
      <c r="D523" s="20" t="s">
        <v>14709</v>
      </c>
      <c r="E523" s="20" t="s">
        <v>14746</v>
      </c>
      <c r="F523" s="20" t="s">
        <v>23463</v>
      </c>
      <c r="G523" s="20" t="s">
        <v>14696</v>
      </c>
      <c r="H523" s="20" t="s">
        <v>14772</v>
      </c>
      <c r="I523" s="20">
        <v>2858</v>
      </c>
      <c r="J523" s="20" t="b">
        <v>0</v>
      </c>
      <c r="K523" s="20">
        <v>32.4</v>
      </c>
      <c r="L523" s="20">
        <v>46</v>
      </c>
      <c r="M523" s="20">
        <v>0.35048297369081099</v>
      </c>
      <c r="N523" s="20">
        <v>3.50017500875E-4</v>
      </c>
    </row>
    <row r="524" spans="1:14" x14ac:dyDescent="0.2">
      <c r="A524" s="20" t="s">
        <v>23468</v>
      </c>
      <c r="B524" s="20" t="s">
        <v>9586</v>
      </c>
      <c r="C524" s="20">
        <v>273</v>
      </c>
      <c r="D524" s="20" t="s">
        <v>14709</v>
      </c>
      <c r="E524" s="20" t="s">
        <v>14698</v>
      </c>
      <c r="F524" s="20" t="s">
        <v>23463</v>
      </c>
      <c r="G524" s="20" t="s">
        <v>14696</v>
      </c>
      <c r="H524" s="20" t="s">
        <v>14772</v>
      </c>
      <c r="I524" s="20">
        <v>2858</v>
      </c>
      <c r="J524" s="20" t="b">
        <v>0</v>
      </c>
      <c r="K524" s="20">
        <v>31</v>
      </c>
      <c r="L524" s="20">
        <v>48.8</v>
      </c>
      <c r="M524" s="20">
        <v>0.45374310837395498</v>
      </c>
      <c r="N524" s="20">
        <v>3.50017500875E-4</v>
      </c>
    </row>
    <row r="525" spans="1:14" x14ac:dyDescent="0.2">
      <c r="A525" s="20" t="s">
        <v>23468</v>
      </c>
      <c r="B525" s="20" t="s">
        <v>9586</v>
      </c>
      <c r="C525" s="20">
        <v>275</v>
      </c>
      <c r="D525" s="20" t="s">
        <v>14709</v>
      </c>
      <c r="E525" s="20" t="s">
        <v>23466</v>
      </c>
      <c r="F525" s="20" t="s">
        <v>23463</v>
      </c>
      <c r="G525" s="20" t="s">
        <v>14696</v>
      </c>
      <c r="H525" s="20" t="s">
        <v>14772</v>
      </c>
      <c r="I525" s="20">
        <v>2858</v>
      </c>
      <c r="J525" s="20" t="b">
        <v>0</v>
      </c>
      <c r="K525" s="20">
        <v>30.7</v>
      </c>
      <c r="L525" s="20">
        <v>58.2</v>
      </c>
      <c r="M525" s="20">
        <v>0.63962270014424105</v>
      </c>
      <c r="N525" s="20">
        <v>3.50017500875E-4</v>
      </c>
    </row>
    <row r="526" spans="1:14" x14ac:dyDescent="0.2">
      <c r="A526" s="20" t="s">
        <v>23468</v>
      </c>
      <c r="B526" s="20" t="s">
        <v>9586</v>
      </c>
      <c r="C526" s="20">
        <v>277</v>
      </c>
      <c r="D526" s="20" t="s">
        <v>14709</v>
      </c>
      <c r="E526" s="20" t="s">
        <v>23462</v>
      </c>
      <c r="F526" s="20" t="s">
        <v>23463</v>
      </c>
      <c r="G526" s="20" t="s">
        <v>14696</v>
      </c>
      <c r="H526" s="20" t="s">
        <v>14772</v>
      </c>
      <c r="I526" s="20">
        <v>2760</v>
      </c>
      <c r="J526" s="20" t="b">
        <v>0</v>
      </c>
      <c r="K526" s="20">
        <v>22.8</v>
      </c>
      <c r="L526" s="20">
        <v>42</v>
      </c>
      <c r="M526" s="20">
        <v>0.61090908232297303</v>
      </c>
      <c r="N526" s="20">
        <v>3.6245016310249999E-4</v>
      </c>
    </row>
    <row r="527" spans="1:14" x14ac:dyDescent="0.2">
      <c r="A527" s="20" t="s">
        <v>23468</v>
      </c>
      <c r="B527" s="20" t="s">
        <v>9586</v>
      </c>
      <c r="C527" s="20">
        <v>279</v>
      </c>
      <c r="D527" s="20" t="s">
        <v>14709</v>
      </c>
      <c r="E527" s="20" t="s">
        <v>14746</v>
      </c>
      <c r="F527" s="20" t="s">
        <v>23463</v>
      </c>
      <c r="G527" s="20" t="s">
        <v>14696</v>
      </c>
      <c r="H527" s="20" t="s">
        <v>14772</v>
      </c>
      <c r="I527" s="20">
        <v>2760</v>
      </c>
      <c r="J527" s="20" t="b">
        <v>0</v>
      </c>
      <c r="K527" s="20">
        <v>24</v>
      </c>
      <c r="L527" s="20">
        <v>32.5</v>
      </c>
      <c r="M527" s="20">
        <v>0.30318625898774598</v>
      </c>
      <c r="N527" s="20">
        <v>3.6245016310249999E-4</v>
      </c>
    </row>
    <row r="528" spans="1:14" x14ac:dyDescent="0.2">
      <c r="A528" s="20" t="s">
        <v>23468</v>
      </c>
      <c r="B528" s="20" t="s">
        <v>9586</v>
      </c>
      <c r="C528" s="20">
        <v>281</v>
      </c>
      <c r="D528" s="20" t="s">
        <v>14709</v>
      </c>
      <c r="E528" s="20" t="s">
        <v>14698</v>
      </c>
      <c r="F528" s="20" t="s">
        <v>23463</v>
      </c>
      <c r="G528" s="20" t="s">
        <v>14696</v>
      </c>
      <c r="H528" s="20" t="s">
        <v>14772</v>
      </c>
      <c r="I528" s="20">
        <v>2760</v>
      </c>
      <c r="J528" s="20" t="b">
        <v>0</v>
      </c>
      <c r="K528" s="20">
        <v>23</v>
      </c>
      <c r="L528" s="20">
        <v>36.200000000000003</v>
      </c>
      <c r="M528" s="20">
        <v>0.45356490290257601</v>
      </c>
      <c r="N528" s="20">
        <v>3.6245016310249999E-4</v>
      </c>
    </row>
    <row r="529" spans="1:14" x14ac:dyDescent="0.2">
      <c r="A529" s="20" t="s">
        <v>23468</v>
      </c>
      <c r="B529" s="20" t="s">
        <v>9586</v>
      </c>
      <c r="C529" s="20">
        <v>283</v>
      </c>
      <c r="D529" s="20" t="s">
        <v>14709</v>
      </c>
      <c r="E529" s="20" t="s">
        <v>23466</v>
      </c>
      <c r="F529" s="20" t="s">
        <v>23463</v>
      </c>
      <c r="G529" s="20" t="s">
        <v>14696</v>
      </c>
      <c r="H529" s="20" t="s">
        <v>14772</v>
      </c>
      <c r="I529" s="20">
        <v>2760</v>
      </c>
      <c r="J529" s="20" t="b">
        <v>0</v>
      </c>
      <c r="K529" s="20">
        <v>23</v>
      </c>
      <c r="L529" s="20">
        <v>39.299999999999997</v>
      </c>
      <c r="M529" s="20">
        <v>0.53573030294606605</v>
      </c>
      <c r="N529" s="20">
        <v>3.6245016310249999E-4</v>
      </c>
    </row>
    <row r="530" spans="1:14" x14ac:dyDescent="0.2">
      <c r="A530" s="20" t="s">
        <v>23468</v>
      </c>
      <c r="B530" s="20" t="s">
        <v>11174</v>
      </c>
      <c r="C530" s="20">
        <v>295</v>
      </c>
      <c r="D530" s="20" t="s">
        <v>14709</v>
      </c>
      <c r="E530" s="20" t="s">
        <v>23466</v>
      </c>
      <c r="F530" s="20" t="s">
        <v>23463</v>
      </c>
      <c r="G530" s="20" t="s">
        <v>14732</v>
      </c>
      <c r="H530" s="20" t="s">
        <v>14699</v>
      </c>
      <c r="I530" s="20">
        <v>1664</v>
      </c>
      <c r="J530" s="20" t="b">
        <v>1</v>
      </c>
      <c r="K530" s="20">
        <v>16.329999999999998</v>
      </c>
      <c r="L530" s="20">
        <v>22.69</v>
      </c>
      <c r="M530" s="20">
        <v>0.32892039180937699</v>
      </c>
      <c r="N530" s="20">
        <v>6.0132291040279997E-4</v>
      </c>
    </row>
    <row r="531" spans="1:14" x14ac:dyDescent="0.2">
      <c r="A531" s="20" t="s">
        <v>23468</v>
      </c>
      <c r="B531" s="20" t="s">
        <v>11174</v>
      </c>
      <c r="C531" s="20">
        <v>296</v>
      </c>
      <c r="D531" s="20" t="s">
        <v>14709</v>
      </c>
      <c r="E531" s="20" t="s">
        <v>14698</v>
      </c>
      <c r="F531" s="20" t="s">
        <v>23463</v>
      </c>
      <c r="G531" s="20" t="s">
        <v>14732</v>
      </c>
      <c r="H531" s="20" t="s">
        <v>14699</v>
      </c>
      <c r="I531" s="20">
        <v>1664</v>
      </c>
      <c r="J531" s="20" t="b">
        <v>1</v>
      </c>
      <c r="K531" s="20">
        <v>17.78</v>
      </c>
      <c r="L531" s="20">
        <v>24.56</v>
      </c>
      <c r="M531" s="20">
        <v>0.32304487319318298</v>
      </c>
      <c r="N531" s="20">
        <v>6.0132291040279997E-4</v>
      </c>
    </row>
    <row r="532" spans="1:14" x14ac:dyDescent="0.2">
      <c r="A532" s="20" t="s">
        <v>23468</v>
      </c>
      <c r="B532" s="20" t="s">
        <v>11174</v>
      </c>
      <c r="C532" s="20">
        <v>297</v>
      </c>
      <c r="D532" s="20" t="s">
        <v>14709</v>
      </c>
      <c r="E532" s="20" t="s">
        <v>23462</v>
      </c>
      <c r="F532" s="20" t="s">
        <v>23463</v>
      </c>
      <c r="G532" s="20" t="s">
        <v>14732</v>
      </c>
      <c r="H532" s="20" t="s">
        <v>14699</v>
      </c>
      <c r="I532" s="20">
        <v>1664</v>
      </c>
      <c r="J532" s="20" t="b">
        <v>1</v>
      </c>
      <c r="K532" s="20">
        <v>18.41</v>
      </c>
      <c r="L532" s="20">
        <v>24.18</v>
      </c>
      <c r="M532" s="20">
        <v>0.27263184994166001</v>
      </c>
      <c r="N532" s="20">
        <v>6.0132291040279997E-4</v>
      </c>
    </row>
    <row r="533" spans="1:14" x14ac:dyDescent="0.2">
      <c r="A533" s="20" t="s">
        <v>23468</v>
      </c>
      <c r="B533" s="20" t="s">
        <v>11174</v>
      </c>
      <c r="C533" s="20">
        <v>298</v>
      </c>
      <c r="D533" s="20" t="s">
        <v>14709</v>
      </c>
      <c r="E533" s="20" t="s">
        <v>23462</v>
      </c>
      <c r="F533" s="20" t="s">
        <v>23463</v>
      </c>
      <c r="G533" s="20" t="s">
        <v>14732</v>
      </c>
      <c r="H533" s="20" t="s">
        <v>14699</v>
      </c>
      <c r="I533" s="20">
        <v>1664</v>
      </c>
      <c r="J533" s="20" t="b">
        <v>1</v>
      </c>
      <c r="K533" s="20">
        <v>22.38</v>
      </c>
      <c r="L533" s="20">
        <v>26.05</v>
      </c>
      <c r="M533" s="20">
        <v>0.151850065315597</v>
      </c>
      <c r="N533" s="20">
        <v>6.0132291040279997E-4</v>
      </c>
    </row>
    <row r="534" spans="1:14" x14ac:dyDescent="0.2">
      <c r="A534" s="20" t="s">
        <v>23468</v>
      </c>
      <c r="B534" s="20" t="s">
        <v>11174</v>
      </c>
      <c r="C534" s="20">
        <v>299</v>
      </c>
      <c r="D534" s="20" t="s">
        <v>14709</v>
      </c>
      <c r="E534" s="20" t="s">
        <v>23466</v>
      </c>
      <c r="F534" s="20" t="s">
        <v>23463</v>
      </c>
      <c r="G534" s="20" t="s">
        <v>14732</v>
      </c>
      <c r="H534" s="20" t="s">
        <v>14699</v>
      </c>
      <c r="I534" s="20">
        <v>1664</v>
      </c>
      <c r="J534" s="20" t="b">
        <v>1</v>
      </c>
      <c r="K534" s="20">
        <v>23.58</v>
      </c>
      <c r="L534" s="20">
        <v>34.53</v>
      </c>
      <c r="M534" s="20">
        <v>0.38142961629267602</v>
      </c>
      <c r="N534" s="20">
        <v>6.0132291040279997E-4</v>
      </c>
    </row>
    <row r="535" spans="1:14" x14ac:dyDescent="0.2">
      <c r="A535" s="20" t="s">
        <v>23468</v>
      </c>
      <c r="B535" s="20" t="s">
        <v>11174</v>
      </c>
      <c r="C535" s="20">
        <v>300</v>
      </c>
      <c r="D535" s="20" t="s">
        <v>14709</v>
      </c>
      <c r="E535" s="20" t="s">
        <v>23466</v>
      </c>
      <c r="F535" s="20" t="s">
        <v>23463</v>
      </c>
      <c r="G535" s="20" t="s">
        <v>14732</v>
      </c>
      <c r="H535" s="20" t="s">
        <v>14699</v>
      </c>
      <c r="I535" s="20">
        <v>1664</v>
      </c>
      <c r="J535" s="20" t="b">
        <v>1</v>
      </c>
      <c r="K535" s="20">
        <v>26.37</v>
      </c>
      <c r="L535" s="20">
        <v>33.75</v>
      </c>
      <c r="M535" s="20">
        <v>0.24675341695334299</v>
      </c>
      <c r="N535" s="20">
        <v>6.0132291040279997E-4</v>
      </c>
    </row>
    <row r="536" spans="1:14" x14ac:dyDescent="0.2">
      <c r="A536" s="20" t="s">
        <v>23468</v>
      </c>
      <c r="B536" s="20" t="s">
        <v>11174</v>
      </c>
      <c r="C536" s="20">
        <v>301</v>
      </c>
      <c r="D536" s="20" t="s">
        <v>14709</v>
      </c>
      <c r="E536" s="20" t="s">
        <v>23466</v>
      </c>
      <c r="F536" s="20" t="s">
        <v>23463</v>
      </c>
      <c r="G536" s="20" t="s">
        <v>14732</v>
      </c>
      <c r="H536" s="20" t="s">
        <v>14699</v>
      </c>
      <c r="I536" s="20">
        <v>1664</v>
      </c>
      <c r="J536" s="20" t="b">
        <v>1</v>
      </c>
      <c r="K536" s="20">
        <v>28.19</v>
      </c>
      <c r="L536" s="20">
        <v>29.96</v>
      </c>
      <c r="M536" s="20">
        <v>6.0895853522997499E-2</v>
      </c>
      <c r="N536" s="20">
        <v>6.0132291040279997E-4</v>
      </c>
    </row>
    <row r="537" spans="1:14" x14ac:dyDescent="0.2">
      <c r="A537" s="20" t="s">
        <v>23468</v>
      </c>
      <c r="B537" s="20" t="s">
        <v>12969</v>
      </c>
      <c r="C537" s="20">
        <v>309</v>
      </c>
      <c r="D537" s="20" t="s">
        <v>14709</v>
      </c>
      <c r="E537" s="20" t="s">
        <v>23465</v>
      </c>
      <c r="F537" s="20" t="s">
        <v>23461</v>
      </c>
      <c r="G537" s="20" t="s">
        <v>14696</v>
      </c>
      <c r="H537" s="20" t="s">
        <v>14772</v>
      </c>
      <c r="I537" s="20">
        <v>68483</v>
      </c>
      <c r="J537" s="20" t="b">
        <v>0</v>
      </c>
      <c r="K537" s="20">
        <v>3.6</v>
      </c>
      <c r="L537" s="20">
        <v>2.93</v>
      </c>
      <c r="M537" s="20">
        <v>-0.20593142243308801</v>
      </c>
      <c r="N537" s="20">
        <v>1.46023772670191E-5</v>
      </c>
    </row>
    <row r="538" spans="1:14" x14ac:dyDescent="0.2">
      <c r="A538" s="20" t="s">
        <v>23468</v>
      </c>
      <c r="B538" s="20" t="s">
        <v>13448</v>
      </c>
      <c r="C538" s="20">
        <v>311</v>
      </c>
      <c r="D538" s="20" t="s">
        <v>14709</v>
      </c>
      <c r="E538" s="20" t="s">
        <v>14698</v>
      </c>
      <c r="F538" s="20" t="s">
        <v>23461</v>
      </c>
      <c r="G538" s="20" t="s">
        <v>14839</v>
      </c>
      <c r="H538" s="20" t="s">
        <v>110</v>
      </c>
      <c r="I538" s="20">
        <v>1664</v>
      </c>
      <c r="J538" s="20" t="b">
        <v>1</v>
      </c>
      <c r="K538" s="20">
        <v>110.2</v>
      </c>
      <c r="L538" s="20">
        <v>135.5</v>
      </c>
      <c r="M538" s="20">
        <v>0.20667474360094201</v>
      </c>
      <c r="N538" s="20">
        <v>6.0132291040279997E-4</v>
      </c>
    </row>
    <row r="539" spans="1:14" x14ac:dyDescent="0.2">
      <c r="A539" s="20" t="s">
        <v>23468</v>
      </c>
      <c r="B539" s="20" t="s">
        <v>13448</v>
      </c>
      <c r="C539" s="20">
        <v>312</v>
      </c>
      <c r="D539" s="20" t="s">
        <v>14709</v>
      </c>
      <c r="E539" s="20" t="s">
        <v>23462</v>
      </c>
      <c r="F539" s="20" t="s">
        <v>23461</v>
      </c>
      <c r="G539" s="20" t="s">
        <v>14839</v>
      </c>
      <c r="H539" s="20" t="s">
        <v>110</v>
      </c>
      <c r="I539" s="20">
        <v>1664</v>
      </c>
      <c r="J539" s="20" t="b">
        <v>1</v>
      </c>
      <c r="K539" s="20">
        <v>115</v>
      </c>
      <c r="L539" s="20">
        <v>135.9</v>
      </c>
      <c r="M539" s="20">
        <v>0.16698719279384799</v>
      </c>
      <c r="N539" s="20">
        <v>6.0132291040279997E-4</v>
      </c>
    </row>
    <row r="540" spans="1:14" x14ac:dyDescent="0.2">
      <c r="A540" s="20" t="s">
        <v>23468</v>
      </c>
      <c r="B540" s="20" t="s">
        <v>13448</v>
      </c>
      <c r="C540" s="20">
        <v>313</v>
      </c>
      <c r="D540" s="20" t="s">
        <v>14709</v>
      </c>
      <c r="E540" s="20" t="s">
        <v>14746</v>
      </c>
      <c r="F540" s="20" t="s">
        <v>23461</v>
      </c>
      <c r="G540" s="20" t="s">
        <v>14839</v>
      </c>
      <c r="H540" s="20" t="s">
        <v>110</v>
      </c>
      <c r="I540" s="20">
        <v>1664</v>
      </c>
      <c r="J540" s="20" t="b">
        <v>1</v>
      </c>
      <c r="K540" s="20">
        <v>113.2</v>
      </c>
      <c r="L540" s="20">
        <v>145</v>
      </c>
      <c r="M540" s="20">
        <v>0.24757757665149199</v>
      </c>
      <c r="N540" s="20">
        <v>6.0132291040279997E-4</v>
      </c>
    </row>
    <row r="541" spans="1:14" x14ac:dyDescent="0.2">
      <c r="A541" s="20" t="s">
        <v>23468</v>
      </c>
      <c r="B541" s="20" t="s">
        <v>13448</v>
      </c>
      <c r="C541" s="20">
        <v>314</v>
      </c>
      <c r="D541" s="20" t="s">
        <v>14709</v>
      </c>
      <c r="E541" s="20" t="s">
        <v>23465</v>
      </c>
      <c r="F541" s="20" t="s">
        <v>23461</v>
      </c>
      <c r="G541" s="20" t="s">
        <v>14839</v>
      </c>
      <c r="H541" s="20" t="s">
        <v>110</v>
      </c>
      <c r="I541" s="20">
        <v>1664</v>
      </c>
      <c r="J541" s="20" t="b">
        <v>1</v>
      </c>
      <c r="K541" s="20">
        <v>156.5</v>
      </c>
      <c r="L541" s="20">
        <v>171.8</v>
      </c>
      <c r="M541" s="20">
        <v>9.3274999569947295E-2</v>
      </c>
      <c r="N541" s="20">
        <v>6.0132291040279997E-4</v>
      </c>
    </row>
    <row r="542" spans="1:14" x14ac:dyDescent="0.2">
      <c r="A542" s="20" t="s">
        <v>23468</v>
      </c>
      <c r="B542" s="20" t="s">
        <v>14143</v>
      </c>
      <c r="C542" s="20">
        <v>319</v>
      </c>
      <c r="D542" s="20" t="s">
        <v>14709</v>
      </c>
      <c r="E542" s="20" t="s">
        <v>14698</v>
      </c>
      <c r="F542" s="20" t="s">
        <v>23464</v>
      </c>
      <c r="G542" s="20" t="s">
        <v>14696</v>
      </c>
      <c r="H542" s="20" t="s">
        <v>14699</v>
      </c>
      <c r="I542" s="20">
        <v>1502325</v>
      </c>
      <c r="J542" s="20" t="b">
        <v>0</v>
      </c>
      <c r="K542" s="20">
        <v>1.3420000000000001</v>
      </c>
      <c r="L542" s="20">
        <v>1.615</v>
      </c>
      <c r="M542" s="20">
        <v>0.18517391812513001</v>
      </c>
      <c r="N542" s="20">
        <v>6.6563537559141696E-7</v>
      </c>
    </row>
    <row r="543" spans="1:14" x14ac:dyDescent="0.2">
      <c r="A543" s="20" t="s">
        <v>23468</v>
      </c>
      <c r="B543" s="20" t="s">
        <v>14143</v>
      </c>
      <c r="C543" s="20">
        <v>322</v>
      </c>
      <c r="D543" s="20" t="s">
        <v>14709</v>
      </c>
      <c r="E543" s="20" t="s">
        <v>14698</v>
      </c>
      <c r="F543" s="20" t="s">
        <v>23464</v>
      </c>
      <c r="G543" s="20" t="s">
        <v>14696</v>
      </c>
      <c r="H543" s="20" t="s">
        <v>14699</v>
      </c>
      <c r="I543" s="20">
        <v>5270987</v>
      </c>
      <c r="J543" s="20" t="b">
        <v>0</v>
      </c>
      <c r="K543" s="20">
        <v>1.44</v>
      </c>
      <c r="L543" s="20">
        <v>1.7889999999999999</v>
      </c>
      <c r="M543" s="20">
        <v>0.21701369093867301</v>
      </c>
      <c r="N543" s="20">
        <v>1.8971782509003101E-7</v>
      </c>
    </row>
    <row r="544" spans="1:14" x14ac:dyDescent="0.2">
      <c r="A544" s="20" t="s">
        <v>23468</v>
      </c>
      <c r="B544" s="20" t="s">
        <v>14143</v>
      </c>
      <c r="C544" s="20">
        <v>325</v>
      </c>
      <c r="D544" s="20" t="s">
        <v>14709</v>
      </c>
      <c r="E544" s="20" t="s">
        <v>14698</v>
      </c>
      <c r="F544" s="20" t="s">
        <v>23464</v>
      </c>
      <c r="G544" s="20" t="s">
        <v>14696</v>
      </c>
      <c r="H544" s="20" t="s">
        <v>14699</v>
      </c>
      <c r="I544" s="20">
        <v>5123049</v>
      </c>
      <c r="J544" s="20" t="b">
        <v>0</v>
      </c>
      <c r="K544" s="20">
        <v>1.3959999999999999</v>
      </c>
      <c r="L544" s="20">
        <v>1.9570000000000001</v>
      </c>
      <c r="M544" s="20">
        <v>0.33780168407375899</v>
      </c>
      <c r="N544" s="20">
        <v>1.9519629720432101E-7</v>
      </c>
    </row>
    <row r="545" spans="1:14" x14ac:dyDescent="0.2">
      <c r="A545" s="20" t="s">
        <v>23468</v>
      </c>
      <c r="B545" s="20" t="s">
        <v>439</v>
      </c>
      <c r="C545" s="20">
        <v>361</v>
      </c>
      <c r="D545" s="20" t="s">
        <v>14709</v>
      </c>
      <c r="E545" s="20" t="s">
        <v>14698</v>
      </c>
      <c r="F545" s="20" t="s">
        <v>110</v>
      </c>
      <c r="G545" s="20" t="s">
        <v>14696</v>
      </c>
      <c r="H545" s="20" t="s">
        <v>14772</v>
      </c>
      <c r="I545" s="20">
        <v>1664</v>
      </c>
      <c r="J545" s="20" t="b">
        <v>1</v>
      </c>
      <c r="K545" s="20">
        <v>0.18</v>
      </c>
      <c r="L545" s="20">
        <v>0.23</v>
      </c>
      <c r="M545" s="20">
        <v>0.24512245803298499</v>
      </c>
      <c r="N545" s="20">
        <v>6.0132291040279997E-4</v>
      </c>
    </row>
    <row r="546" spans="1:14" x14ac:dyDescent="0.2">
      <c r="A546" s="20" t="s">
        <v>23468</v>
      </c>
      <c r="B546" s="20" t="s">
        <v>521</v>
      </c>
      <c r="C546" s="20">
        <v>370</v>
      </c>
      <c r="D546" s="20" t="s">
        <v>14709</v>
      </c>
      <c r="E546" s="20" t="s">
        <v>14698</v>
      </c>
      <c r="F546" s="20" t="s">
        <v>23463</v>
      </c>
      <c r="G546" s="20" t="s">
        <v>14732</v>
      </c>
      <c r="H546" s="20" t="s">
        <v>14699</v>
      </c>
      <c r="I546" s="20">
        <v>610</v>
      </c>
      <c r="J546" s="20" t="b">
        <v>0</v>
      </c>
      <c r="K546" s="20">
        <v>0.754</v>
      </c>
      <c r="L546" s="20">
        <v>0.90200000000000002</v>
      </c>
      <c r="M546" s="20">
        <v>0.17922215205466799</v>
      </c>
      <c r="N546" s="20">
        <v>1.6420361247946999E-3</v>
      </c>
    </row>
    <row r="547" spans="1:14" x14ac:dyDescent="0.2">
      <c r="A547" s="20" t="s">
        <v>23468</v>
      </c>
      <c r="B547" s="20" t="s">
        <v>521</v>
      </c>
      <c r="C547" s="20">
        <v>373</v>
      </c>
      <c r="D547" s="20" t="s">
        <v>14709</v>
      </c>
      <c r="E547" s="20" t="s">
        <v>14698</v>
      </c>
      <c r="F547" s="20" t="s">
        <v>23463</v>
      </c>
      <c r="G547" s="20" t="s">
        <v>14732</v>
      </c>
      <c r="H547" s="20" t="s">
        <v>14699</v>
      </c>
      <c r="I547" s="20">
        <v>146</v>
      </c>
      <c r="J547" s="20" t="b">
        <v>0</v>
      </c>
      <c r="K547" s="20">
        <v>1.0229999999999999</v>
      </c>
      <c r="L547" s="20">
        <v>1.069</v>
      </c>
      <c r="M547" s="20">
        <v>4.3984145073418697E-2</v>
      </c>
      <c r="N547" s="20">
        <v>6.8965517241378997E-3</v>
      </c>
    </row>
    <row r="548" spans="1:14" x14ac:dyDescent="0.2">
      <c r="A548" s="20" t="s">
        <v>23468</v>
      </c>
      <c r="B548" s="20" t="s">
        <v>521</v>
      </c>
      <c r="C548" s="20">
        <v>376</v>
      </c>
      <c r="D548" s="20" t="s">
        <v>14709</v>
      </c>
      <c r="E548" s="20" t="s">
        <v>14698</v>
      </c>
      <c r="F548" s="20" t="s">
        <v>23463</v>
      </c>
      <c r="G548" s="20" t="s">
        <v>14732</v>
      </c>
      <c r="H548" s="20" t="s">
        <v>14699</v>
      </c>
      <c r="I548" s="20">
        <v>71</v>
      </c>
      <c r="J548" s="20" t="b">
        <v>0</v>
      </c>
      <c r="K548" s="20">
        <v>0.95299999999999996</v>
      </c>
      <c r="L548" s="20">
        <v>1.135</v>
      </c>
      <c r="M548" s="20">
        <v>0.17477302626130101</v>
      </c>
      <c r="N548" s="20">
        <v>1.4285714285714299E-2</v>
      </c>
    </row>
    <row r="549" spans="1:14" x14ac:dyDescent="0.2">
      <c r="A549" s="20" t="s">
        <v>23468</v>
      </c>
      <c r="B549" s="20" t="s">
        <v>768</v>
      </c>
      <c r="C549" s="20">
        <v>423</v>
      </c>
      <c r="D549" s="20" t="s">
        <v>14709</v>
      </c>
      <c r="E549" s="20" t="s">
        <v>14698</v>
      </c>
      <c r="F549" s="20" t="s">
        <v>23464</v>
      </c>
      <c r="G549" s="20" t="s">
        <v>14866</v>
      </c>
      <c r="H549" s="20" t="s">
        <v>14699</v>
      </c>
      <c r="I549" s="20">
        <v>183</v>
      </c>
      <c r="J549" s="20" t="b">
        <v>0</v>
      </c>
      <c r="K549" s="20">
        <v>0.88200000000000001</v>
      </c>
      <c r="L549" s="20">
        <v>1.2130000000000001</v>
      </c>
      <c r="M549" s="20">
        <v>0.31865985293725901</v>
      </c>
      <c r="N549" s="20">
        <v>5.4945054945055001E-3</v>
      </c>
    </row>
    <row r="550" spans="1:14" x14ac:dyDescent="0.2">
      <c r="A550" s="20" t="s">
        <v>23468</v>
      </c>
      <c r="B550" s="20" t="s">
        <v>768</v>
      </c>
      <c r="C550" s="20">
        <v>425</v>
      </c>
      <c r="D550" s="20" t="s">
        <v>14709</v>
      </c>
      <c r="E550" s="20" t="s">
        <v>14698</v>
      </c>
      <c r="F550" s="20" t="s">
        <v>23464</v>
      </c>
      <c r="G550" s="20" t="s">
        <v>14866</v>
      </c>
      <c r="H550" s="20" t="s">
        <v>14699</v>
      </c>
      <c r="I550" s="20">
        <v>183</v>
      </c>
      <c r="J550" s="20" t="b">
        <v>0</v>
      </c>
      <c r="K550" s="20">
        <v>0.73399999999999999</v>
      </c>
      <c r="L550" s="20">
        <v>1.1970000000000001</v>
      </c>
      <c r="M550" s="20">
        <v>0.48906467694345801</v>
      </c>
      <c r="N550" s="20">
        <v>5.4945054945055001E-3</v>
      </c>
    </row>
    <row r="551" spans="1:14" x14ac:dyDescent="0.2">
      <c r="A551" s="20" t="s">
        <v>23468</v>
      </c>
      <c r="B551" s="20" t="s">
        <v>768</v>
      </c>
      <c r="C551" s="20">
        <v>427</v>
      </c>
      <c r="D551" s="20" t="s">
        <v>14709</v>
      </c>
      <c r="E551" s="20" t="s">
        <v>14698</v>
      </c>
      <c r="F551" s="20" t="s">
        <v>23464</v>
      </c>
      <c r="G551" s="20" t="s">
        <v>14866</v>
      </c>
      <c r="H551" s="20" t="s">
        <v>14699</v>
      </c>
      <c r="I551" s="20">
        <v>484</v>
      </c>
      <c r="J551" s="20" t="b">
        <v>0</v>
      </c>
      <c r="K551" s="20">
        <v>1.268</v>
      </c>
      <c r="L551" s="20">
        <v>1.5680000000000001</v>
      </c>
      <c r="M551" s="20">
        <v>0.21236006591318199</v>
      </c>
      <c r="N551" s="20">
        <v>2.0703933747412001E-3</v>
      </c>
    </row>
    <row r="552" spans="1:14" x14ac:dyDescent="0.2">
      <c r="A552" s="20" t="s">
        <v>23468</v>
      </c>
      <c r="B552" s="20" t="s">
        <v>768</v>
      </c>
      <c r="C552" s="20">
        <v>429</v>
      </c>
      <c r="D552" s="20" t="s">
        <v>14709</v>
      </c>
      <c r="E552" s="20" t="s">
        <v>14698</v>
      </c>
      <c r="F552" s="20" t="s">
        <v>23464</v>
      </c>
      <c r="G552" s="20" t="s">
        <v>14866</v>
      </c>
      <c r="H552" s="20" t="s">
        <v>14699</v>
      </c>
      <c r="I552" s="20">
        <v>484</v>
      </c>
      <c r="J552" s="20" t="b">
        <v>0</v>
      </c>
      <c r="K552" s="20">
        <v>1.1279999999999999</v>
      </c>
      <c r="L552" s="20">
        <v>1.175</v>
      </c>
      <c r="M552" s="20">
        <v>4.08219945202552E-2</v>
      </c>
      <c r="N552" s="20">
        <v>2.0703933747412001E-3</v>
      </c>
    </row>
    <row r="553" spans="1:14" x14ac:dyDescent="0.2">
      <c r="A553" s="20" t="s">
        <v>23468</v>
      </c>
      <c r="B553" s="20" t="s">
        <v>768</v>
      </c>
      <c r="C553" s="20">
        <v>431</v>
      </c>
      <c r="D553" s="20" t="s">
        <v>14709</v>
      </c>
      <c r="E553" s="20" t="s">
        <v>14698</v>
      </c>
      <c r="F553" s="20" t="s">
        <v>23464</v>
      </c>
      <c r="G553" s="20" t="s">
        <v>14866</v>
      </c>
      <c r="H553" s="20" t="s">
        <v>14699</v>
      </c>
      <c r="I553" s="20">
        <v>2929</v>
      </c>
      <c r="J553" s="20" t="b">
        <v>0</v>
      </c>
      <c r="K553" s="20">
        <v>1.0289999999999999</v>
      </c>
      <c r="L553" s="20">
        <v>1.2070000000000001</v>
      </c>
      <c r="M553" s="20">
        <v>0.15955048526348201</v>
      </c>
      <c r="N553" s="20">
        <v>3.4153005464480002E-4</v>
      </c>
    </row>
    <row r="554" spans="1:14" x14ac:dyDescent="0.2">
      <c r="A554" s="20" t="s">
        <v>23468</v>
      </c>
      <c r="B554" s="20" t="s">
        <v>768</v>
      </c>
      <c r="C554" s="20">
        <v>433</v>
      </c>
      <c r="D554" s="20" t="s">
        <v>14709</v>
      </c>
      <c r="E554" s="20" t="s">
        <v>14698</v>
      </c>
      <c r="F554" s="20" t="s">
        <v>23464</v>
      </c>
      <c r="G554" s="20" t="s">
        <v>14866</v>
      </c>
      <c r="H554" s="20" t="s">
        <v>14699</v>
      </c>
      <c r="I554" s="20">
        <v>2929</v>
      </c>
      <c r="J554" s="20" t="b">
        <v>0</v>
      </c>
      <c r="K554" s="20">
        <v>1.01</v>
      </c>
      <c r="L554" s="20">
        <v>1.103</v>
      </c>
      <c r="M554" s="20">
        <v>8.8083409418197395E-2</v>
      </c>
      <c r="N554" s="20">
        <v>3.4153005464480002E-4</v>
      </c>
    </row>
    <row r="555" spans="1:14" x14ac:dyDescent="0.2">
      <c r="A555" s="20" t="s">
        <v>23468</v>
      </c>
      <c r="B555" s="20" t="s">
        <v>768</v>
      </c>
      <c r="C555" s="20">
        <v>435</v>
      </c>
      <c r="D555" s="20" t="s">
        <v>14709</v>
      </c>
      <c r="E555" s="20" t="s">
        <v>14698</v>
      </c>
      <c r="F555" s="20" t="s">
        <v>23464</v>
      </c>
      <c r="G555" s="20" t="s">
        <v>14866</v>
      </c>
      <c r="H555" s="20" t="s">
        <v>14699</v>
      </c>
      <c r="I555" s="20">
        <v>243</v>
      </c>
      <c r="J555" s="20" t="b">
        <v>0</v>
      </c>
      <c r="K555" s="20">
        <v>1.0449999999999999</v>
      </c>
      <c r="L555" s="20">
        <v>1.4019999999999999</v>
      </c>
      <c r="M555" s="20">
        <v>0.29388290319562399</v>
      </c>
      <c r="N555" s="20">
        <v>4.1322314049585997E-3</v>
      </c>
    </row>
    <row r="556" spans="1:14" x14ac:dyDescent="0.2">
      <c r="A556" s="20" t="s">
        <v>23468</v>
      </c>
      <c r="B556" s="20" t="s">
        <v>768</v>
      </c>
      <c r="C556" s="20">
        <v>437</v>
      </c>
      <c r="D556" s="20" t="s">
        <v>14709</v>
      </c>
      <c r="E556" s="20" t="s">
        <v>14698</v>
      </c>
      <c r="F556" s="20" t="s">
        <v>23464</v>
      </c>
      <c r="G556" s="20" t="s">
        <v>14866</v>
      </c>
      <c r="H556" s="20" t="s">
        <v>14699</v>
      </c>
      <c r="I556" s="20">
        <v>243</v>
      </c>
      <c r="J556" s="20" t="b">
        <v>0</v>
      </c>
      <c r="K556" s="20">
        <v>1.2350000000000001</v>
      </c>
      <c r="L556" s="20">
        <v>1.7410000000000001</v>
      </c>
      <c r="M556" s="20">
        <v>0.343388690706111</v>
      </c>
      <c r="N556" s="20">
        <v>4.1322314049585997E-3</v>
      </c>
    </row>
    <row r="557" spans="1:14" x14ac:dyDescent="0.2">
      <c r="A557" s="20" t="s">
        <v>23468</v>
      </c>
      <c r="B557" s="20" t="s">
        <v>768</v>
      </c>
      <c r="C557" s="20">
        <v>439</v>
      </c>
      <c r="D557" s="20" t="s">
        <v>14709</v>
      </c>
      <c r="E557" s="20" t="s">
        <v>14698</v>
      </c>
      <c r="F557" s="20" t="s">
        <v>23464</v>
      </c>
      <c r="G557" s="20" t="s">
        <v>14866</v>
      </c>
      <c r="H557" s="20" t="s">
        <v>14699</v>
      </c>
      <c r="I557" s="20">
        <v>2456</v>
      </c>
      <c r="J557" s="20" t="b">
        <v>0</v>
      </c>
      <c r="K557" s="20">
        <v>1.0329999999999999</v>
      </c>
      <c r="L557" s="20">
        <v>1.0900000000000001</v>
      </c>
      <c r="M557" s="20">
        <v>5.3710506103551103E-2</v>
      </c>
      <c r="N557" s="20">
        <v>4.0733197556E-4</v>
      </c>
    </row>
    <row r="558" spans="1:14" x14ac:dyDescent="0.2">
      <c r="A558" s="20" t="s">
        <v>23468</v>
      </c>
      <c r="B558" s="20" t="s">
        <v>768</v>
      </c>
      <c r="C558" s="20">
        <v>441</v>
      </c>
      <c r="D558" s="20" t="s">
        <v>14709</v>
      </c>
      <c r="E558" s="20" t="s">
        <v>14698</v>
      </c>
      <c r="F558" s="20" t="s">
        <v>23464</v>
      </c>
      <c r="G558" s="20" t="s">
        <v>14866</v>
      </c>
      <c r="H558" s="20" t="s">
        <v>14699</v>
      </c>
      <c r="I558" s="20">
        <v>2456</v>
      </c>
      <c r="J558" s="20" t="b">
        <v>0</v>
      </c>
      <c r="K558" s="20">
        <v>1.1890000000000001</v>
      </c>
      <c r="L558" s="20">
        <v>1.2470000000000001</v>
      </c>
      <c r="M558" s="20">
        <v>4.7628048989254698E-2</v>
      </c>
      <c r="N558" s="20">
        <v>4.0733197556E-4</v>
      </c>
    </row>
    <row r="559" spans="1:14" x14ac:dyDescent="0.2">
      <c r="A559" s="20" t="s">
        <v>23468</v>
      </c>
      <c r="B559" s="20" t="s">
        <v>781</v>
      </c>
      <c r="C559" s="20">
        <v>443</v>
      </c>
      <c r="D559" s="20" t="s">
        <v>14709</v>
      </c>
      <c r="E559" s="20" t="s">
        <v>23466</v>
      </c>
      <c r="F559" s="20" t="s">
        <v>14804</v>
      </c>
      <c r="G559" s="20" t="s">
        <v>14839</v>
      </c>
      <c r="H559" s="20" t="s">
        <v>14699</v>
      </c>
      <c r="I559" s="20">
        <v>310</v>
      </c>
      <c r="J559" s="20" t="b">
        <v>0</v>
      </c>
      <c r="K559" s="20">
        <v>4.0259999999999998</v>
      </c>
      <c r="L559" s="20">
        <v>4.33</v>
      </c>
      <c r="M559" s="20">
        <v>7.2794214796798803E-2</v>
      </c>
      <c r="N559" s="20">
        <v>3.2362459546925E-3</v>
      </c>
    </row>
    <row r="560" spans="1:14" x14ac:dyDescent="0.2">
      <c r="A560" s="20" t="s">
        <v>23468</v>
      </c>
      <c r="B560" s="20" t="s">
        <v>781</v>
      </c>
      <c r="C560" s="20">
        <v>446</v>
      </c>
      <c r="D560" s="20" t="s">
        <v>14709</v>
      </c>
      <c r="E560" s="20" t="s">
        <v>14698</v>
      </c>
      <c r="F560" s="20" t="s">
        <v>14804</v>
      </c>
      <c r="G560" s="20" t="s">
        <v>14839</v>
      </c>
      <c r="H560" s="20" t="s">
        <v>14699</v>
      </c>
      <c r="I560" s="20">
        <v>310</v>
      </c>
      <c r="J560" s="20" t="b">
        <v>0</v>
      </c>
      <c r="K560" s="20">
        <v>4.0410000000000004</v>
      </c>
      <c r="L560" s="20">
        <v>4.3899999999999997</v>
      </c>
      <c r="M560" s="20">
        <v>8.2837040990743196E-2</v>
      </c>
      <c r="N560" s="20">
        <v>3.2362459546925E-3</v>
      </c>
    </row>
    <row r="561" spans="1:14" x14ac:dyDescent="0.2">
      <c r="A561" s="20" t="s">
        <v>23468</v>
      </c>
      <c r="B561" s="20" t="s">
        <v>781</v>
      </c>
      <c r="C561" s="20">
        <v>449</v>
      </c>
      <c r="D561" s="20" t="s">
        <v>14709</v>
      </c>
      <c r="E561" s="20" t="s">
        <v>14746</v>
      </c>
      <c r="F561" s="20" t="s">
        <v>14804</v>
      </c>
      <c r="G561" s="20" t="s">
        <v>14839</v>
      </c>
      <c r="H561" s="20" t="s">
        <v>14699</v>
      </c>
      <c r="I561" s="20">
        <v>310</v>
      </c>
      <c r="J561" s="20" t="b">
        <v>0</v>
      </c>
      <c r="K561" s="20">
        <v>4.62</v>
      </c>
      <c r="L561" s="20">
        <v>4.92</v>
      </c>
      <c r="M561" s="20">
        <v>6.2913825410569196E-2</v>
      </c>
      <c r="N561" s="20">
        <v>3.2362459546925E-3</v>
      </c>
    </row>
    <row r="562" spans="1:14" x14ac:dyDescent="0.2">
      <c r="A562" s="20" t="s">
        <v>23468</v>
      </c>
      <c r="B562" s="20" t="s">
        <v>781</v>
      </c>
      <c r="C562" s="20">
        <v>452</v>
      </c>
      <c r="D562" s="20" t="s">
        <v>14709</v>
      </c>
      <c r="E562" s="20" t="s">
        <v>23462</v>
      </c>
      <c r="F562" s="20" t="s">
        <v>14804</v>
      </c>
      <c r="G562" s="20" t="s">
        <v>14839</v>
      </c>
      <c r="H562" s="20" t="s">
        <v>14699</v>
      </c>
      <c r="I562" s="20">
        <v>310</v>
      </c>
      <c r="J562" s="20" t="b">
        <v>0</v>
      </c>
      <c r="K562" s="20">
        <v>4.1260000000000003</v>
      </c>
      <c r="L562" s="20">
        <v>4.45</v>
      </c>
      <c r="M562" s="20">
        <v>7.5595681529088701E-2</v>
      </c>
      <c r="N562" s="20">
        <v>3.2362459546925E-3</v>
      </c>
    </row>
    <row r="563" spans="1:14" x14ac:dyDescent="0.2">
      <c r="A563" s="20" t="s">
        <v>23468</v>
      </c>
      <c r="B563" s="20" t="s">
        <v>781</v>
      </c>
      <c r="C563" s="20">
        <v>455</v>
      </c>
      <c r="D563" s="20" t="s">
        <v>14709</v>
      </c>
      <c r="E563" s="20" t="s">
        <v>23466</v>
      </c>
      <c r="F563" s="20" t="s">
        <v>14804</v>
      </c>
      <c r="G563" s="20" t="s">
        <v>14839</v>
      </c>
      <c r="H563" s="20" t="s">
        <v>14699</v>
      </c>
      <c r="I563" s="20">
        <v>310</v>
      </c>
      <c r="J563" s="20" t="b">
        <v>0</v>
      </c>
      <c r="K563" s="20">
        <v>4.53</v>
      </c>
      <c r="L563" s="20">
        <v>4.83</v>
      </c>
      <c r="M563" s="20">
        <v>6.4124528169538605E-2</v>
      </c>
      <c r="N563" s="20">
        <v>3.2362459546925E-3</v>
      </c>
    </row>
    <row r="564" spans="1:14" x14ac:dyDescent="0.2">
      <c r="A564" s="20" t="s">
        <v>23468</v>
      </c>
      <c r="B564" s="20" t="s">
        <v>781</v>
      </c>
      <c r="C564" s="20">
        <v>458</v>
      </c>
      <c r="D564" s="20" t="s">
        <v>14709</v>
      </c>
      <c r="E564" s="20" t="s">
        <v>23462</v>
      </c>
      <c r="F564" s="20" t="s">
        <v>14804</v>
      </c>
      <c r="G564" s="20" t="s">
        <v>14839</v>
      </c>
      <c r="H564" s="20" t="s">
        <v>14699</v>
      </c>
      <c r="I564" s="20">
        <v>310</v>
      </c>
      <c r="J564" s="20" t="b">
        <v>0</v>
      </c>
      <c r="K564" s="20">
        <v>4.1289999999999996</v>
      </c>
      <c r="L564" s="20">
        <v>4.5199999999999996</v>
      </c>
      <c r="M564" s="20">
        <v>9.0476746940186703E-2</v>
      </c>
      <c r="N564" s="20">
        <v>3.2362459546925E-3</v>
      </c>
    </row>
    <row r="565" spans="1:14" x14ac:dyDescent="0.2">
      <c r="A565" s="20" t="s">
        <v>23468</v>
      </c>
      <c r="B565" s="20" t="s">
        <v>855</v>
      </c>
      <c r="C565" s="20">
        <v>470</v>
      </c>
      <c r="D565" s="20" t="s">
        <v>14709</v>
      </c>
      <c r="E565" s="20" t="s">
        <v>23466</v>
      </c>
      <c r="F565" s="20" t="s">
        <v>23463</v>
      </c>
      <c r="G565" s="20" t="s">
        <v>14696</v>
      </c>
      <c r="H565" s="20" t="s">
        <v>14761</v>
      </c>
      <c r="I565" s="20">
        <v>1386</v>
      </c>
      <c r="J565" s="20" t="b">
        <v>0</v>
      </c>
      <c r="K565" s="20">
        <v>0.85</v>
      </c>
      <c r="L565" s="20">
        <v>1.1000000000000001</v>
      </c>
      <c r="M565" s="20">
        <v>0.25782910930210001</v>
      </c>
      <c r="N565" s="20">
        <v>7.2202166064980005E-4</v>
      </c>
    </row>
    <row r="566" spans="1:14" x14ac:dyDescent="0.2">
      <c r="A566" s="20" t="s">
        <v>23468</v>
      </c>
      <c r="B566" s="20" t="s">
        <v>947</v>
      </c>
      <c r="C566" s="20">
        <v>473</v>
      </c>
      <c r="D566" s="20" t="s">
        <v>14709</v>
      </c>
      <c r="E566" s="20" t="s">
        <v>14698</v>
      </c>
      <c r="F566" s="20" t="s">
        <v>23463</v>
      </c>
      <c r="G566" s="20" t="s">
        <v>14732</v>
      </c>
      <c r="H566" s="20" t="s">
        <v>14772</v>
      </c>
      <c r="I566" s="20">
        <v>29569</v>
      </c>
      <c r="J566" s="20" t="b">
        <v>0</v>
      </c>
      <c r="K566" s="20">
        <v>0.85</v>
      </c>
      <c r="L566" s="20">
        <v>1.44</v>
      </c>
      <c r="M566" s="20">
        <v>0.52716204308568404</v>
      </c>
      <c r="N566" s="20">
        <v>3.38203463203463E-5</v>
      </c>
    </row>
    <row r="567" spans="1:14" x14ac:dyDescent="0.2">
      <c r="A567" s="20" t="s">
        <v>23468</v>
      </c>
      <c r="B567" s="20" t="s">
        <v>947</v>
      </c>
      <c r="C567" s="20">
        <v>475</v>
      </c>
      <c r="D567" s="20" t="s">
        <v>14709</v>
      </c>
      <c r="E567" s="20" t="s">
        <v>23462</v>
      </c>
      <c r="F567" s="20" t="s">
        <v>23463</v>
      </c>
      <c r="G567" s="20" t="s">
        <v>14732</v>
      </c>
      <c r="H567" s="20" t="s">
        <v>14772</v>
      </c>
      <c r="I567" s="20">
        <v>29569</v>
      </c>
      <c r="J567" s="20" t="b">
        <v>0</v>
      </c>
      <c r="K567" s="20">
        <v>0.85</v>
      </c>
      <c r="L567" s="20">
        <v>1.32</v>
      </c>
      <c r="M567" s="20">
        <v>0.44015066609605402</v>
      </c>
      <c r="N567" s="20">
        <v>3.38203463203463E-5</v>
      </c>
    </row>
    <row r="568" spans="1:14" x14ac:dyDescent="0.2">
      <c r="A568" s="20" t="s">
        <v>23468</v>
      </c>
      <c r="B568" s="20" t="s">
        <v>947</v>
      </c>
      <c r="C568" s="20">
        <v>477</v>
      </c>
      <c r="D568" s="20" t="s">
        <v>14709</v>
      </c>
      <c r="E568" s="20" t="s">
        <v>23465</v>
      </c>
      <c r="F568" s="20" t="s">
        <v>23463</v>
      </c>
      <c r="G568" s="20" t="s">
        <v>14732</v>
      </c>
      <c r="H568" s="20" t="s">
        <v>14772</v>
      </c>
      <c r="I568" s="20">
        <v>29569</v>
      </c>
      <c r="J568" s="20" t="b">
        <v>0</v>
      </c>
      <c r="K568" s="20">
        <v>0.88</v>
      </c>
      <c r="L568" s="20">
        <v>1.0900000000000001</v>
      </c>
      <c r="M568" s="20">
        <v>0.21401106775093701</v>
      </c>
      <c r="N568" s="20">
        <v>3.38203463203463E-5</v>
      </c>
    </row>
    <row r="569" spans="1:14" x14ac:dyDescent="0.2">
      <c r="A569" s="20" t="s">
        <v>23468</v>
      </c>
      <c r="B569" s="20" t="s">
        <v>1957</v>
      </c>
      <c r="C569" s="20">
        <v>494</v>
      </c>
      <c r="D569" s="20" t="s">
        <v>14709</v>
      </c>
      <c r="E569" s="20" t="s">
        <v>23462</v>
      </c>
      <c r="F569" s="20" t="s">
        <v>23463</v>
      </c>
      <c r="G569" s="20" t="s">
        <v>14732</v>
      </c>
      <c r="H569" s="20" t="s">
        <v>14772</v>
      </c>
      <c r="I569" s="20">
        <v>1664</v>
      </c>
      <c r="J569" s="20" t="b">
        <v>1</v>
      </c>
      <c r="K569" s="20">
        <v>0.33</v>
      </c>
      <c r="L569" s="20">
        <v>0.35</v>
      </c>
      <c r="M569" s="20">
        <v>5.8840500022933402E-2</v>
      </c>
      <c r="N569" s="20">
        <v>6.0132291040279997E-4</v>
      </c>
    </row>
    <row r="570" spans="1:14" x14ac:dyDescent="0.2">
      <c r="A570" s="20" t="s">
        <v>23468</v>
      </c>
      <c r="B570" s="20" t="s">
        <v>2375</v>
      </c>
      <c r="C570" s="20">
        <v>506</v>
      </c>
      <c r="D570" s="20" t="s">
        <v>14709</v>
      </c>
      <c r="E570" s="20" t="s">
        <v>23462</v>
      </c>
      <c r="F570" s="20" t="s">
        <v>23461</v>
      </c>
      <c r="G570" s="20" t="s">
        <v>14732</v>
      </c>
      <c r="H570" s="20" t="s">
        <v>14699</v>
      </c>
      <c r="I570" s="20">
        <v>135</v>
      </c>
      <c r="J570" s="20" t="b">
        <v>0</v>
      </c>
      <c r="K570" s="20">
        <v>0.13880000000000001</v>
      </c>
      <c r="L570" s="20">
        <v>0.14169999999999999</v>
      </c>
      <c r="M570" s="20">
        <v>2.06780986239305E-2</v>
      </c>
      <c r="N570" s="20">
        <v>7.4626865671641E-3</v>
      </c>
    </row>
    <row r="571" spans="1:14" x14ac:dyDescent="0.2">
      <c r="A571" s="20" t="s">
        <v>23468</v>
      </c>
      <c r="B571" s="20" t="s">
        <v>2953</v>
      </c>
      <c r="C571" s="20">
        <v>523</v>
      </c>
      <c r="D571" s="20" t="s">
        <v>14709</v>
      </c>
      <c r="E571" s="20" t="s">
        <v>23466</v>
      </c>
      <c r="F571" s="20" t="s">
        <v>23464</v>
      </c>
      <c r="G571" s="20" t="s">
        <v>14732</v>
      </c>
      <c r="H571" s="20" t="s">
        <v>14761</v>
      </c>
      <c r="I571" s="20">
        <v>1664</v>
      </c>
      <c r="J571" s="20" t="b">
        <v>1</v>
      </c>
      <c r="K571" s="20">
        <v>7.98</v>
      </c>
      <c r="L571" s="20">
        <v>8.8800000000000008</v>
      </c>
      <c r="M571" s="20">
        <v>0.106863145542361</v>
      </c>
      <c r="N571" s="20">
        <v>6.0132291040279997E-4</v>
      </c>
    </row>
    <row r="572" spans="1:14" x14ac:dyDescent="0.2">
      <c r="A572" s="20" t="s">
        <v>23468</v>
      </c>
      <c r="B572" s="20" t="s">
        <v>3124</v>
      </c>
      <c r="C572" s="20">
        <v>542</v>
      </c>
      <c r="D572" s="20" t="s">
        <v>14709</v>
      </c>
      <c r="E572" s="20" t="s">
        <v>14698</v>
      </c>
      <c r="F572" s="20" t="s">
        <v>23464</v>
      </c>
      <c r="G572" s="20" t="s">
        <v>14866</v>
      </c>
      <c r="H572" s="20" t="s">
        <v>14761</v>
      </c>
      <c r="I572" s="20">
        <v>42603</v>
      </c>
      <c r="J572" s="20" t="b">
        <v>0</v>
      </c>
      <c r="K572" s="20">
        <v>2.2258</v>
      </c>
      <c r="L572" s="20">
        <v>2.5554000000000001</v>
      </c>
      <c r="M572" s="20">
        <v>0.13809236561789801</v>
      </c>
      <c r="N572" s="20">
        <v>2.3473076381390501E-5</v>
      </c>
    </row>
    <row r="573" spans="1:14" x14ac:dyDescent="0.2">
      <c r="A573" s="20" t="s">
        <v>23468</v>
      </c>
      <c r="B573" s="20" t="s">
        <v>3708</v>
      </c>
      <c r="C573" s="20">
        <v>562</v>
      </c>
      <c r="D573" s="20" t="s">
        <v>14709</v>
      </c>
      <c r="E573" s="20" t="s">
        <v>23465</v>
      </c>
      <c r="F573" s="20" t="s">
        <v>110</v>
      </c>
      <c r="G573" s="20" t="s">
        <v>14696</v>
      </c>
      <c r="H573" s="20" t="s">
        <v>14761</v>
      </c>
      <c r="I573" s="20">
        <v>1664</v>
      </c>
      <c r="J573" s="20" t="b">
        <v>1</v>
      </c>
      <c r="K573" s="20">
        <v>0.11</v>
      </c>
      <c r="L573" s="20">
        <v>0.23</v>
      </c>
      <c r="M573" s="20">
        <v>0.73759894313077901</v>
      </c>
      <c r="N573" s="20">
        <v>6.0132291040279997E-4</v>
      </c>
    </row>
    <row r="574" spans="1:14" x14ac:dyDescent="0.2">
      <c r="A574" s="20" t="s">
        <v>23468</v>
      </c>
      <c r="B574" s="20" t="s">
        <v>4222</v>
      </c>
      <c r="C574" s="20">
        <v>569</v>
      </c>
      <c r="D574" s="20" t="s">
        <v>14709</v>
      </c>
      <c r="E574" s="20" t="s">
        <v>14698</v>
      </c>
      <c r="F574" s="20" t="s">
        <v>14852</v>
      </c>
      <c r="G574" s="20" t="s">
        <v>14696</v>
      </c>
      <c r="H574" s="20" t="s">
        <v>14772</v>
      </c>
      <c r="I574" s="20">
        <v>4829</v>
      </c>
      <c r="J574" s="20" t="b">
        <v>0</v>
      </c>
      <c r="K574" s="20">
        <v>30</v>
      </c>
      <c r="L574" s="20">
        <v>20.68</v>
      </c>
      <c r="M574" s="20">
        <v>-0.37203033202192698</v>
      </c>
      <c r="N574" s="20">
        <v>2.071251035625E-4</v>
      </c>
    </row>
    <row r="575" spans="1:14" x14ac:dyDescent="0.2">
      <c r="A575" s="20" t="s">
        <v>23468</v>
      </c>
      <c r="B575" s="20" t="s">
        <v>4222</v>
      </c>
      <c r="C575" s="20">
        <v>571</v>
      </c>
      <c r="D575" s="20" t="s">
        <v>14709</v>
      </c>
      <c r="E575" s="20" t="s">
        <v>23462</v>
      </c>
      <c r="F575" s="20" t="s">
        <v>14852</v>
      </c>
      <c r="G575" s="20" t="s">
        <v>14696</v>
      </c>
      <c r="H575" s="20" t="s">
        <v>14772</v>
      </c>
      <c r="I575" s="20">
        <v>4829</v>
      </c>
      <c r="J575" s="20" t="b">
        <v>0</v>
      </c>
      <c r="K575" s="20">
        <v>26.62</v>
      </c>
      <c r="L575" s="20">
        <v>20.81</v>
      </c>
      <c r="M575" s="20">
        <v>-0.24622917256142299</v>
      </c>
      <c r="N575" s="20">
        <v>2.071251035625E-4</v>
      </c>
    </row>
    <row r="576" spans="1:14" x14ac:dyDescent="0.2">
      <c r="A576" s="20" t="s">
        <v>23468</v>
      </c>
      <c r="B576" s="20" t="s">
        <v>4222</v>
      </c>
      <c r="C576" s="20">
        <v>573</v>
      </c>
      <c r="D576" s="20" t="s">
        <v>14709</v>
      </c>
      <c r="E576" s="20" t="s">
        <v>14746</v>
      </c>
      <c r="F576" s="20" t="s">
        <v>14852</v>
      </c>
      <c r="G576" s="20" t="s">
        <v>14696</v>
      </c>
      <c r="H576" s="20" t="s">
        <v>14772</v>
      </c>
      <c r="I576" s="20">
        <v>4829</v>
      </c>
      <c r="J576" s="20" t="b">
        <v>0</v>
      </c>
      <c r="K576" s="20">
        <v>32.5</v>
      </c>
      <c r="L576" s="20">
        <v>26.86</v>
      </c>
      <c r="M576" s="20">
        <v>-0.1906018982406</v>
      </c>
      <c r="N576" s="20">
        <v>2.071251035625E-4</v>
      </c>
    </row>
    <row r="577" spans="1:14" x14ac:dyDescent="0.2">
      <c r="A577" s="20" t="s">
        <v>23468</v>
      </c>
      <c r="B577" s="20" t="s">
        <v>4222</v>
      </c>
      <c r="C577" s="20">
        <v>575</v>
      </c>
      <c r="D577" s="20" t="s">
        <v>14709</v>
      </c>
      <c r="E577" s="20" t="s">
        <v>23465</v>
      </c>
      <c r="F577" s="20" t="s">
        <v>14852</v>
      </c>
      <c r="G577" s="20" t="s">
        <v>14696</v>
      </c>
      <c r="H577" s="20" t="s">
        <v>14772</v>
      </c>
      <c r="I577" s="20">
        <v>4829</v>
      </c>
      <c r="J577" s="20" t="b">
        <v>0</v>
      </c>
      <c r="K577" s="20">
        <v>33.6</v>
      </c>
      <c r="L577" s="20">
        <v>25.33</v>
      </c>
      <c r="M577" s="20">
        <v>-0.28253660295557498</v>
      </c>
      <c r="N577" s="20">
        <v>2.071251035625E-4</v>
      </c>
    </row>
    <row r="578" spans="1:14" x14ac:dyDescent="0.2">
      <c r="A578" s="20" t="s">
        <v>23468</v>
      </c>
      <c r="B578" s="20" t="s">
        <v>4550</v>
      </c>
      <c r="C578" s="20">
        <v>581</v>
      </c>
      <c r="D578" s="20" t="s">
        <v>14709</v>
      </c>
      <c r="E578" s="20" t="s">
        <v>23465</v>
      </c>
      <c r="F578" s="20" t="s">
        <v>23463</v>
      </c>
      <c r="G578" s="20" t="s">
        <v>14696</v>
      </c>
      <c r="H578" s="20" t="s">
        <v>14772</v>
      </c>
      <c r="I578" s="20">
        <v>60405</v>
      </c>
      <c r="J578" s="20" t="b">
        <v>0</v>
      </c>
      <c r="K578" s="20">
        <v>1.0900000000000001</v>
      </c>
      <c r="L578" s="20">
        <v>2.14</v>
      </c>
      <c r="M578" s="20">
        <v>0.67462813279270795</v>
      </c>
      <c r="N578" s="20">
        <v>1.6555195020197301E-5</v>
      </c>
    </row>
    <row r="579" spans="1:14" x14ac:dyDescent="0.2">
      <c r="A579" s="20" t="s">
        <v>23468</v>
      </c>
      <c r="B579" s="20" t="s">
        <v>4731</v>
      </c>
      <c r="C579" s="20">
        <v>583</v>
      </c>
      <c r="D579" s="20" t="s">
        <v>14709</v>
      </c>
      <c r="E579" s="20" t="s">
        <v>23462</v>
      </c>
      <c r="F579" s="20" t="s">
        <v>23464</v>
      </c>
      <c r="G579" s="20" t="s">
        <v>14732</v>
      </c>
      <c r="H579" s="20" t="s">
        <v>14772</v>
      </c>
      <c r="I579" s="20">
        <v>140000</v>
      </c>
      <c r="J579" s="20" t="b">
        <v>0</v>
      </c>
      <c r="K579" s="20">
        <v>0.79</v>
      </c>
      <c r="L579" s="20">
        <v>1.5</v>
      </c>
      <c r="M579" s="20">
        <v>0.64118744162923402</v>
      </c>
      <c r="N579" s="20">
        <v>7.1429081636297401E-6</v>
      </c>
    </row>
    <row r="580" spans="1:14" x14ac:dyDescent="0.2">
      <c r="A580" s="20" t="s">
        <v>23468</v>
      </c>
      <c r="B580" s="20" t="s">
        <v>4731</v>
      </c>
      <c r="C580" s="20">
        <v>586</v>
      </c>
      <c r="D580" s="20" t="s">
        <v>14709</v>
      </c>
      <c r="E580" s="20" t="s">
        <v>23465</v>
      </c>
      <c r="F580" s="20" t="s">
        <v>23464</v>
      </c>
      <c r="G580" s="20" t="s">
        <v>14732</v>
      </c>
      <c r="H580" s="20" t="s">
        <v>14772</v>
      </c>
      <c r="I580" s="20">
        <v>140000</v>
      </c>
      <c r="J580" s="20" t="b">
        <v>0</v>
      </c>
      <c r="K580" s="20">
        <v>0.89</v>
      </c>
      <c r="L580" s="20">
        <v>0.98</v>
      </c>
      <c r="M580" s="20">
        <v>9.6331108938432095E-2</v>
      </c>
      <c r="N580" s="20">
        <v>7.1429081636297401E-6</v>
      </c>
    </row>
    <row r="581" spans="1:14" x14ac:dyDescent="0.2">
      <c r="A581" s="20" t="s">
        <v>23468</v>
      </c>
      <c r="B581" s="20" t="s">
        <v>4826</v>
      </c>
      <c r="C581" s="20">
        <v>589</v>
      </c>
      <c r="D581" s="20" t="s">
        <v>14709</v>
      </c>
      <c r="E581" s="20" t="s">
        <v>14698</v>
      </c>
      <c r="F581" s="20" t="s">
        <v>23464</v>
      </c>
      <c r="G581" s="20" t="s">
        <v>14839</v>
      </c>
      <c r="H581" s="20" t="s">
        <v>110</v>
      </c>
      <c r="I581" s="20">
        <v>195</v>
      </c>
      <c r="J581" s="20" t="b">
        <v>0</v>
      </c>
      <c r="K581" s="20">
        <v>0.81</v>
      </c>
      <c r="L581" s="20">
        <v>0.82</v>
      </c>
      <c r="M581" s="20">
        <v>1.22700925918142E-2</v>
      </c>
      <c r="N581" s="20">
        <v>5.1546391752576998E-3</v>
      </c>
    </row>
    <row r="582" spans="1:14" x14ac:dyDescent="0.2">
      <c r="A582" s="20" t="s">
        <v>23468</v>
      </c>
      <c r="B582" s="20" t="s">
        <v>4826</v>
      </c>
      <c r="C582" s="20">
        <v>591</v>
      </c>
      <c r="D582" s="20" t="s">
        <v>14709</v>
      </c>
      <c r="E582" s="20" t="s">
        <v>14698</v>
      </c>
      <c r="F582" s="20" t="s">
        <v>110</v>
      </c>
      <c r="G582" s="20" t="s">
        <v>14696</v>
      </c>
      <c r="H582" s="20" t="s">
        <v>110</v>
      </c>
      <c r="I582" s="20">
        <v>124</v>
      </c>
      <c r="J582" s="20" t="b">
        <v>0</v>
      </c>
      <c r="K582" s="20">
        <v>2.5</v>
      </c>
      <c r="L582" s="20">
        <v>3</v>
      </c>
      <c r="M582" s="20">
        <v>0.18232155679395501</v>
      </c>
      <c r="N582" s="20">
        <v>8.1300813008130003E-3</v>
      </c>
    </row>
    <row r="583" spans="1:14" x14ac:dyDescent="0.2">
      <c r="A583" s="20" t="s">
        <v>23468</v>
      </c>
      <c r="B583" s="20" t="s">
        <v>4844</v>
      </c>
      <c r="C583" s="20">
        <v>594</v>
      </c>
      <c r="D583" s="20" t="s">
        <v>14709</v>
      </c>
      <c r="E583" s="20" t="s">
        <v>14698</v>
      </c>
      <c r="F583" s="20" t="s">
        <v>23461</v>
      </c>
      <c r="G583" s="20" t="s">
        <v>14696</v>
      </c>
      <c r="H583" s="20" t="s">
        <v>14772</v>
      </c>
      <c r="I583" s="20">
        <v>8606</v>
      </c>
      <c r="J583" s="20" t="b">
        <v>0</v>
      </c>
      <c r="K583" s="20">
        <v>3.22</v>
      </c>
      <c r="L583" s="20">
        <v>3.43</v>
      </c>
      <c r="M583" s="20">
        <v>6.3178901621531697E-2</v>
      </c>
      <c r="N583" s="20">
        <v>1.1621150493889999E-4</v>
      </c>
    </row>
    <row r="584" spans="1:14" x14ac:dyDescent="0.2">
      <c r="A584" s="20" t="s">
        <v>23468</v>
      </c>
      <c r="B584" s="20" t="s">
        <v>5249</v>
      </c>
      <c r="C584" s="20">
        <v>595</v>
      </c>
      <c r="D584" s="20" t="s">
        <v>14709</v>
      </c>
      <c r="E584" s="20" t="s">
        <v>14698</v>
      </c>
      <c r="F584" s="20" t="s">
        <v>23463</v>
      </c>
      <c r="G584" s="20" t="s">
        <v>14696</v>
      </c>
      <c r="H584" s="20" t="s">
        <v>14772</v>
      </c>
      <c r="I584" s="20">
        <v>591</v>
      </c>
      <c r="J584" s="20" t="b">
        <v>0</v>
      </c>
      <c r="K584" s="20">
        <v>0.4</v>
      </c>
      <c r="L584" s="20">
        <v>0.42599999999999999</v>
      </c>
      <c r="M584" s="20">
        <v>6.2974799161388401E-2</v>
      </c>
      <c r="N584" s="20">
        <v>1.6949152542372E-3</v>
      </c>
    </row>
    <row r="585" spans="1:14" x14ac:dyDescent="0.2">
      <c r="A585" s="20" t="s">
        <v>23468</v>
      </c>
      <c r="B585" s="20" t="s">
        <v>5249</v>
      </c>
      <c r="C585" s="20">
        <v>596</v>
      </c>
      <c r="D585" s="20" t="s">
        <v>14709</v>
      </c>
      <c r="E585" s="20" t="s">
        <v>23462</v>
      </c>
      <c r="F585" s="20" t="s">
        <v>23463</v>
      </c>
      <c r="G585" s="20" t="s">
        <v>14696</v>
      </c>
      <c r="H585" s="20" t="s">
        <v>14772</v>
      </c>
      <c r="I585" s="20">
        <v>591</v>
      </c>
      <c r="J585" s="20" t="b">
        <v>0</v>
      </c>
      <c r="K585" s="20">
        <v>0.41</v>
      </c>
      <c r="L585" s="20">
        <v>0.44</v>
      </c>
      <c r="M585" s="20">
        <v>7.0617567213953403E-2</v>
      </c>
      <c r="N585" s="20">
        <v>1.6949152542372E-3</v>
      </c>
    </row>
    <row r="586" spans="1:14" x14ac:dyDescent="0.2">
      <c r="A586" s="20" t="s">
        <v>23468</v>
      </c>
      <c r="B586" s="20" t="s">
        <v>5249</v>
      </c>
      <c r="C586" s="20">
        <v>597</v>
      </c>
      <c r="D586" s="20" t="s">
        <v>14709</v>
      </c>
      <c r="E586" s="20" t="s">
        <v>23462</v>
      </c>
      <c r="F586" s="20" t="s">
        <v>23463</v>
      </c>
      <c r="G586" s="20" t="s">
        <v>14696</v>
      </c>
      <c r="H586" s="20" t="s">
        <v>14772</v>
      </c>
      <c r="I586" s="20">
        <v>591</v>
      </c>
      <c r="J586" s="20" t="b">
        <v>0</v>
      </c>
      <c r="K586" s="20">
        <v>0.41</v>
      </c>
      <c r="L586" s="20">
        <v>0.438</v>
      </c>
      <c r="M586" s="20">
        <v>6.6061750678092696E-2</v>
      </c>
      <c r="N586" s="20">
        <v>1.6949152542372E-3</v>
      </c>
    </row>
    <row r="587" spans="1:14" x14ac:dyDescent="0.2">
      <c r="A587" s="20" t="s">
        <v>23468</v>
      </c>
      <c r="B587" s="20" t="s">
        <v>5249</v>
      </c>
      <c r="C587" s="20">
        <v>598</v>
      </c>
      <c r="D587" s="20" t="s">
        <v>14709</v>
      </c>
      <c r="E587" s="20" t="s">
        <v>23466</v>
      </c>
      <c r="F587" s="20" t="s">
        <v>23463</v>
      </c>
      <c r="G587" s="20" t="s">
        <v>14696</v>
      </c>
      <c r="H587" s="20" t="s">
        <v>14772</v>
      </c>
      <c r="I587" s="20">
        <v>591</v>
      </c>
      <c r="J587" s="20" t="b">
        <v>0</v>
      </c>
      <c r="K587" s="20">
        <v>0.41</v>
      </c>
      <c r="L587" s="20">
        <v>0.41199999999999998</v>
      </c>
      <c r="M587" s="20">
        <v>4.8661896511729003E-3</v>
      </c>
      <c r="N587" s="20">
        <v>1.6949152542372E-3</v>
      </c>
    </row>
    <row r="588" spans="1:14" x14ac:dyDescent="0.2">
      <c r="A588" s="20" t="s">
        <v>23468</v>
      </c>
      <c r="B588" s="20" t="s">
        <v>5249</v>
      </c>
      <c r="C588" s="20">
        <v>599</v>
      </c>
      <c r="D588" s="20" t="s">
        <v>14709</v>
      </c>
      <c r="E588" s="20" t="s">
        <v>23465</v>
      </c>
      <c r="F588" s="20" t="s">
        <v>23463</v>
      </c>
      <c r="G588" s="20" t="s">
        <v>14696</v>
      </c>
      <c r="H588" s="20" t="s">
        <v>14772</v>
      </c>
      <c r="I588" s="20">
        <v>591</v>
      </c>
      <c r="J588" s="20" t="b">
        <v>0</v>
      </c>
      <c r="K588" s="20">
        <v>0.39</v>
      </c>
      <c r="L588" s="20">
        <v>0.41199999999999998</v>
      </c>
      <c r="M588" s="20">
        <v>5.4876610225834101E-2</v>
      </c>
      <c r="N588" s="20">
        <v>1.6949152542372E-3</v>
      </c>
    </row>
    <row r="589" spans="1:14" x14ac:dyDescent="0.2">
      <c r="A589" s="20" t="s">
        <v>23468</v>
      </c>
      <c r="B589" s="20" t="s">
        <v>7228</v>
      </c>
      <c r="C589" s="20">
        <v>601</v>
      </c>
      <c r="D589" s="20" t="s">
        <v>14709</v>
      </c>
      <c r="E589" s="20" t="s">
        <v>23465</v>
      </c>
      <c r="F589" s="20" t="s">
        <v>110</v>
      </c>
      <c r="G589" s="20" t="s">
        <v>14866</v>
      </c>
      <c r="H589" s="20" t="s">
        <v>14772</v>
      </c>
      <c r="I589" s="20">
        <v>7788</v>
      </c>
      <c r="J589" s="20" t="b">
        <v>0</v>
      </c>
      <c r="K589" s="20">
        <v>1.4697</v>
      </c>
      <c r="L589" s="20">
        <v>1.5116000000000001</v>
      </c>
      <c r="M589" s="20">
        <v>2.8110394162695E-2</v>
      </c>
      <c r="N589" s="20">
        <v>1.284191601386E-4</v>
      </c>
    </row>
    <row r="590" spans="1:14" x14ac:dyDescent="0.2">
      <c r="A590" s="20" t="s">
        <v>23468</v>
      </c>
      <c r="B590" s="20" t="s">
        <v>7392</v>
      </c>
      <c r="C590" s="20">
        <v>603</v>
      </c>
      <c r="D590" s="20" t="s">
        <v>14709</v>
      </c>
      <c r="E590" s="20" t="s">
        <v>23462</v>
      </c>
      <c r="F590" s="20" t="s">
        <v>23464</v>
      </c>
      <c r="G590" s="20" t="s">
        <v>14696</v>
      </c>
      <c r="H590" s="20" t="s">
        <v>14772</v>
      </c>
      <c r="I590" s="20">
        <v>1664</v>
      </c>
      <c r="J590" s="20" t="b">
        <v>1</v>
      </c>
      <c r="K590" s="20">
        <v>11.68</v>
      </c>
      <c r="L590" s="20">
        <v>12.77</v>
      </c>
      <c r="M590" s="20">
        <v>8.9220692644366897E-2</v>
      </c>
      <c r="N590" s="20">
        <v>6.0132291040279997E-4</v>
      </c>
    </row>
    <row r="591" spans="1:14" x14ac:dyDescent="0.2">
      <c r="A591" s="20" t="s">
        <v>23468</v>
      </c>
      <c r="B591" s="20" t="s">
        <v>10410</v>
      </c>
      <c r="C591" s="20">
        <v>632</v>
      </c>
      <c r="D591" s="20" t="s">
        <v>14709</v>
      </c>
      <c r="E591" s="20" t="s">
        <v>14698</v>
      </c>
      <c r="F591" s="20" t="s">
        <v>23464</v>
      </c>
      <c r="G591" s="20" t="s">
        <v>14696</v>
      </c>
      <c r="H591" s="20" t="s">
        <v>14772</v>
      </c>
      <c r="I591" s="20">
        <v>1664</v>
      </c>
      <c r="J591" s="20" t="b">
        <v>1</v>
      </c>
      <c r="K591" s="20">
        <v>1.65</v>
      </c>
      <c r="L591" s="20">
        <v>2.2200000000000002</v>
      </c>
      <c r="M591" s="20">
        <v>0.29673190797169902</v>
      </c>
      <c r="N591" s="20">
        <v>6.0132291040279997E-4</v>
      </c>
    </row>
    <row r="592" spans="1:14" x14ac:dyDescent="0.2">
      <c r="A592" s="20" t="s">
        <v>23468</v>
      </c>
      <c r="B592" s="20" t="s">
        <v>10977</v>
      </c>
      <c r="C592" s="20">
        <v>636</v>
      </c>
      <c r="D592" s="20" t="s">
        <v>14709</v>
      </c>
      <c r="E592" s="20" t="s">
        <v>23462</v>
      </c>
      <c r="F592" s="20" t="s">
        <v>23461</v>
      </c>
      <c r="G592" s="20" t="s">
        <v>14866</v>
      </c>
      <c r="H592" s="20" t="s">
        <v>110</v>
      </c>
      <c r="I592" s="20">
        <v>1812</v>
      </c>
      <c r="J592" s="20" t="b">
        <v>0</v>
      </c>
      <c r="K592" s="20">
        <v>20.29</v>
      </c>
      <c r="L592" s="20">
        <v>21.31</v>
      </c>
      <c r="M592" s="20">
        <v>4.9048292272802302E-2</v>
      </c>
      <c r="N592" s="20">
        <v>5.5218111540580005E-4</v>
      </c>
    </row>
    <row r="593" spans="1:14" x14ac:dyDescent="0.2">
      <c r="A593" s="20" t="s">
        <v>23468</v>
      </c>
      <c r="B593" s="20" t="s">
        <v>10977</v>
      </c>
      <c r="C593" s="20">
        <v>638</v>
      </c>
      <c r="D593" s="20" t="s">
        <v>14709</v>
      </c>
      <c r="E593" s="20" t="s">
        <v>23462</v>
      </c>
      <c r="F593" s="20" t="s">
        <v>23461</v>
      </c>
      <c r="G593" s="20" t="s">
        <v>14866</v>
      </c>
      <c r="H593" s="20" t="s">
        <v>110</v>
      </c>
      <c r="I593" s="20">
        <v>1812</v>
      </c>
      <c r="J593" s="20" t="b">
        <v>0</v>
      </c>
      <c r="K593" s="20">
        <v>20.72</v>
      </c>
      <c r="L593" s="20">
        <v>21.51</v>
      </c>
      <c r="M593" s="20">
        <v>3.7418525888356403E-2</v>
      </c>
      <c r="N593" s="20">
        <v>5.5218111540580005E-4</v>
      </c>
    </row>
    <row r="594" spans="1:14" x14ac:dyDescent="0.2">
      <c r="A594" s="20" t="s">
        <v>23468</v>
      </c>
      <c r="B594" s="20" t="s">
        <v>10977</v>
      </c>
      <c r="C594" s="20">
        <v>640</v>
      </c>
      <c r="D594" s="20" t="s">
        <v>14709</v>
      </c>
      <c r="E594" s="20" t="s">
        <v>14698</v>
      </c>
      <c r="F594" s="20" t="s">
        <v>23461</v>
      </c>
      <c r="G594" s="20" t="s">
        <v>14866</v>
      </c>
      <c r="H594" s="20" t="s">
        <v>110</v>
      </c>
      <c r="I594" s="20">
        <v>1812</v>
      </c>
      <c r="J594" s="20" t="b">
        <v>0</v>
      </c>
      <c r="K594" s="20">
        <v>20.36</v>
      </c>
      <c r="L594" s="20">
        <v>21.32</v>
      </c>
      <c r="M594" s="20">
        <v>4.6073407615321901E-2</v>
      </c>
      <c r="N594" s="20">
        <v>5.5218111540580005E-4</v>
      </c>
    </row>
    <row r="595" spans="1:14" x14ac:dyDescent="0.2">
      <c r="A595" s="20" t="s">
        <v>23468</v>
      </c>
      <c r="B595" s="20" t="s">
        <v>10977</v>
      </c>
      <c r="C595" s="20">
        <v>642</v>
      </c>
      <c r="D595" s="20" t="s">
        <v>14709</v>
      </c>
      <c r="E595" s="20" t="s">
        <v>23462</v>
      </c>
      <c r="F595" s="20" t="s">
        <v>23461</v>
      </c>
      <c r="G595" s="20" t="s">
        <v>14866</v>
      </c>
      <c r="H595" s="20" t="s">
        <v>110</v>
      </c>
      <c r="I595" s="20">
        <v>1812</v>
      </c>
      <c r="J595" s="20" t="b">
        <v>0</v>
      </c>
      <c r="K595" s="20">
        <v>20.55</v>
      </c>
      <c r="L595" s="20">
        <v>21.89</v>
      </c>
      <c r="M595" s="20">
        <v>6.3168970592528004E-2</v>
      </c>
      <c r="N595" s="20">
        <v>5.5218111540580005E-4</v>
      </c>
    </row>
    <row r="596" spans="1:14" x14ac:dyDescent="0.2">
      <c r="A596" s="20" t="s">
        <v>23468</v>
      </c>
      <c r="B596" s="20" t="s">
        <v>10977</v>
      </c>
      <c r="C596" s="20">
        <v>644</v>
      </c>
      <c r="D596" s="20" t="s">
        <v>14709</v>
      </c>
      <c r="E596" s="20" t="s">
        <v>23466</v>
      </c>
      <c r="F596" s="20" t="s">
        <v>23461</v>
      </c>
      <c r="G596" s="20" t="s">
        <v>14866</v>
      </c>
      <c r="H596" s="20" t="s">
        <v>110</v>
      </c>
      <c r="I596" s="20">
        <v>1812</v>
      </c>
      <c r="J596" s="20" t="b">
        <v>0</v>
      </c>
      <c r="K596" s="20">
        <v>20.21</v>
      </c>
      <c r="L596" s="20">
        <v>21.16</v>
      </c>
      <c r="M596" s="20">
        <v>4.5935075574568898E-2</v>
      </c>
      <c r="N596" s="20">
        <v>5.5218111540580005E-4</v>
      </c>
    </row>
    <row r="597" spans="1:14" x14ac:dyDescent="0.2">
      <c r="A597" s="20" t="s">
        <v>23468</v>
      </c>
      <c r="B597" s="20" t="s">
        <v>10977</v>
      </c>
      <c r="C597" s="20">
        <v>646</v>
      </c>
      <c r="D597" s="20" t="s">
        <v>14709</v>
      </c>
      <c r="E597" s="20" t="s">
        <v>23462</v>
      </c>
      <c r="F597" s="20" t="s">
        <v>23461</v>
      </c>
      <c r="G597" s="20" t="s">
        <v>14839</v>
      </c>
      <c r="H597" s="20" t="s">
        <v>110</v>
      </c>
      <c r="I597" s="20">
        <v>344</v>
      </c>
      <c r="J597" s="20" t="b">
        <v>0</v>
      </c>
      <c r="K597" s="20">
        <v>15.89</v>
      </c>
      <c r="L597" s="20">
        <v>15.8</v>
      </c>
      <c r="M597" s="20">
        <v>-5.6800405157034E-3</v>
      </c>
      <c r="N597" s="20">
        <v>2.9154518950437001E-3</v>
      </c>
    </row>
    <row r="598" spans="1:14" x14ac:dyDescent="0.2">
      <c r="A598" s="20" t="s">
        <v>23468</v>
      </c>
      <c r="B598" s="20" t="s">
        <v>10977</v>
      </c>
      <c r="C598" s="20">
        <v>648</v>
      </c>
      <c r="D598" s="20" t="s">
        <v>14709</v>
      </c>
      <c r="E598" s="20" t="s">
        <v>23462</v>
      </c>
      <c r="F598" s="20" t="s">
        <v>23461</v>
      </c>
      <c r="G598" s="20" t="s">
        <v>14839</v>
      </c>
      <c r="H598" s="20" t="s">
        <v>110</v>
      </c>
      <c r="I598" s="20">
        <v>344</v>
      </c>
      <c r="J598" s="20" t="b">
        <v>0</v>
      </c>
      <c r="K598" s="20">
        <v>15.88</v>
      </c>
      <c r="L598" s="20">
        <v>16.600000000000001</v>
      </c>
      <c r="M598" s="20">
        <v>4.4342239543508001E-2</v>
      </c>
      <c r="N598" s="20">
        <v>2.9154518950437001E-3</v>
      </c>
    </row>
    <row r="599" spans="1:14" x14ac:dyDescent="0.2">
      <c r="A599" s="20" t="s">
        <v>23468</v>
      </c>
      <c r="B599" s="20" t="s">
        <v>10977</v>
      </c>
      <c r="C599" s="20">
        <v>650</v>
      </c>
      <c r="D599" s="20" t="s">
        <v>14709</v>
      </c>
      <c r="E599" s="20" t="s">
        <v>14698</v>
      </c>
      <c r="F599" s="20" t="s">
        <v>23461</v>
      </c>
      <c r="G599" s="20" t="s">
        <v>14839</v>
      </c>
      <c r="H599" s="20" t="s">
        <v>110</v>
      </c>
      <c r="I599" s="20">
        <v>344</v>
      </c>
      <c r="J599" s="20" t="b">
        <v>0</v>
      </c>
      <c r="K599" s="20">
        <v>15.62</v>
      </c>
      <c r="L599" s="20">
        <v>15.95</v>
      </c>
      <c r="M599" s="20">
        <v>2.0906684819313601E-2</v>
      </c>
      <c r="N599" s="20">
        <v>2.9154518950437001E-3</v>
      </c>
    </row>
    <row r="600" spans="1:14" x14ac:dyDescent="0.2">
      <c r="A600" s="20" t="s">
        <v>23468</v>
      </c>
      <c r="B600" s="20" t="s">
        <v>10977</v>
      </c>
      <c r="C600" s="20">
        <v>652</v>
      </c>
      <c r="D600" s="20" t="s">
        <v>14709</v>
      </c>
      <c r="E600" s="20" t="s">
        <v>23462</v>
      </c>
      <c r="F600" s="20" t="s">
        <v>23461</v>
      </c>
      <c r="G600" s="20" t="s">
        <v>14839</v>
      </c>
      <c r="H600" s="20" t="s">
        <v>110</v>
      </c>
      <c r="I600" s="20">
        <v>344</v>
      </c>
      <c r="J600" s="20" t="b">
        <v>0</v>
      </c>
      <c r="K600" s="20">
        <v>16.77</v>
      </c>
      <c r="L600" s="20">
        <v>16.510000000000002</v>
      </c>
      <c r="M600" s="20">
        <v>-1.5625317903080801E-2</v>
      </c>
      <c r="N600" s="20">
        <v>2.9154518950437001E-3</v>
      </c>
    </row>
    <row r="601" spans="1:14" x14ac:dyDescent="0.2">
      <c r="A601" s="20" t="s">
        <v>23468</v>
      </c>
      <c r="B601" s="20" t="s">
        <v>10977</v>
      </c>
      <c r="C601" s="20">
        <v>654</v>
      </c>
      <c r="D601" s="20" t="s">
        <v>14709</v>
      </c>
      <c r="E601" s="20" t="s">
        <v>23466</v>
      </c>
      <c r="F601" s="20" t="s">
        <v>23461</v>
      </c>
      <c r="G601" s="20" t="s">
        <v>14839</v>
      </c>
      <c r="H601" s="20" t="s">
        <v>110</v>
      </c>
      <c r="I601" s="20">
        <v>344</v>
      </c>
      <c r="J601" s="20" t="b">
        <v>0</v>
      </c>
      <c r="K601" s="20">
        <v>15.59</v>
      </c>
      <c r="L601" s="20">
        <v>15.34</v>
      </c>
      <c r="M601" s="20">
        <v>-1.61658871305751E-2</v>
      </c>
      <c r="N601" s="20">
        <v>2.9154518950437001E-3</v>
      </c>
    </row>
    <row r="602" spans="1:14" x14ac:dyDescent="0.2">
      <c r="A602" s="20" t="s">
        <v>23468</v>
      </c>
      <c r="B602" s="20" t="s">
        <v>11129</v>
      </c>
      <c r="C602" s="20">
        <v>657</v>
      </c>
      <c r="D602" s="20" t="s">
        <v>14709</v>
      </c>
      <c r="E602" s="20" t="s">
        <v>14698</v>
      </c>
      <c r="F602" s="20" t="s">
        <v>23461</v>
      </c>
      <c r="G602" s="20" t="s">
        <v>14732</v>
      </c>
      <c r="H602" s="20" t="s">
        <v>14772</v>
      </c>
      <c r="I602" s="20">
        <v>260</v>
      </c>
      <c r="J602" s="20" t="b">
        <v>0</v>
      </c>
      <c r="K602" s="20">
        <v>683</v>
      </c>
      <c r="L602" s="20">
        <v>710</v>
      </c>
      <c r="M602" s="20">
        <v>3.8770110464571003E-2</v>
      </c>
      <c r="N602" s="20">
        <v>3.8610038610037999E-3</v>
      </c>
    </row>
    <row r="603" spans="1:14" x14ac:dyDescent="0.2">
      <c r="A603" s="20" t="s">
        <v>23468</v>
      </c>
      <c r="B603" s="20" t="s">
        <v>11129</v>
      </c>
      <c r="C603" s="20">
        <v>659</v>
      </c>
      <c r="D603" s="20" t="s">
        <v>14709</v>
      </c>
      <c r="E603" s="20" t="s">
        <v>14746</v>
      </c>
      <c r="F603" s="20" t="s">
        <v>23461</v>
      </c>
      <c r="G603" s="20" t="s">
        <v>14732</v>
      </c>
      <c r="H603" s="20" t="s">
        <v>14772</v>
      </c>
      <c r="I603" s="20">
        <v>260</v>
      </c>
      <c r="J603" s="20" t="b">
        <v>0</v>
      </c>
      <c r="K603" s="20">
        <v>679</v>
      </c>
      <c r="L603" s="20">
        <v>656</v>
      </c>
      <c r="M603" s="20">
        <v>-3.4460338614607101E-2</v>
      </c>
      <c r="N603" s="20">
        <v>3.8610038610037999E-3</v>
      </c>
    </row>
    <row r="604" spans="1:14" x14ac:dyDescent="0.2">
      <c r="A604" s="20" t="s">
        <v>23468</v>
      </c>
      <c r="B604" s="20" t="s">
        <v>11129</v>
      </c>
      <c r="C604" s="20">
        <v>661</v>
      </c>
      <c r="D604" s="20" t="s">
        <v>14709</v>
      </c>
      <c r="E604" s="20" t="s">
        <v>23462</v>
      </c>
      <c r="F604" s="20" t="s">
        <v>23461</v>
      </c>
      <c r="G604" s="20" t="s">
        <v>14732</v>
      </c>
      <c r="H604" s="20" t="s">
        <v>14772</v>
      </c>
      <c r="I604" s="20">
        <v>260</v>
      </c>
      <c r="J604" s="20" t="b">
        <v>0</v>
      </c>
      <c r="K604" s="20">
        <v>704</v>
      </c>
      <c r="L604" s="20">
        <v>746</v>
      </c>
      <c r="M604" s="20">
        <v>5.7947244045718403E-2</v>
      </c>
      <c r="N604" s="20">
        <v>3.8610038610037999E-3</v>
      </c>
    </row>
    <row r="605" spans="1:14" x14ac:dyDescent="0.2">
      <c r="A605" s="20" t="s">
        <v>23468</v>
      </c>
      <c r="B605" s="20" t="s">
        <v>11129</v>
      </c>
      <c r="C605" s="20">
        <v>663</v>
      </c>
      <c r="D605" s="20" t="s">
        <v>14709</v>
      </c>
      <c r="E605" s="20" t="s">
        <v>14698</v>
      </c>
      <c r="F605" s="20" t="s">
        <v>23461</v>
      </c>
      <c r="G605" s="20" t="s">
        <v>14732</v>
      </c>
      <c r="H605" s="20" t="s">
        <v>14772</v>
      </c>
      <c r="I605" s="20">
        <v>145</v>
      </c>
      <c r="J605" s="20" t="b">
        <v>0</v>
      </c>
      <c r="K605" s="20">
        <v>0.37</v>
      </c>
      <c r="L605" s="20">
        <v>0.38</v>
      </c>
      <c r="M605" s="20">
        <v>2.6668247082161301E-2</v>
      </c>
      <c r="N605" s="20">
        <v>6.9444444444443998E-3</v>
      </c>
    </row>
    <row r="606" spans="1:14" x14ac:dyDescent="0.2">
      <c r="A606" s="20" t="s">
        <v>23468</v>
      </c>
      <c r="B606" s="20" t="s">
        <v>11129</v>
      </c>
      <c r="C606" s="20">
        <v>665</v>
      </c>
      <c r="D606" s="20" t="s">
        <v>14709</v>
      </c>
      <c r="E606" s="20" t="s">
        <v>14746</v>
      </c>
      <c r="F606" s="20" t="s">
        <v>23461</v>
      </c>
      <c r="G606" s="20" t="s">
        <v>14732</v>
      </c>
      <c r="H606" s="20" t="s">
        <v>14772</v>
      </c>
      <c r="I606" s="20">
        <v>145</v>
      </c>
      <c r="J606" s="20" t="b">
        <v>0</v>
      </c>
      <c r="K606" s="20">
        <v>0.34</v>
      </c>
      <c r="L606" s="20">
        <v>0.31</v>
      </c>
      <c r="M606" s="20">
        <v>-9.2373320131015194E-2</v>
      </c>
      <c r="N606" s="20">
        <v>6.9444444444443998E-3</v>
      </c>
    </row>
    <row r="607" spans="1:14" x14ac:dyDescent="0.2">
      <c r="A607" s="20" t="s">
        <v>23468</v>
      </c>
      <c r="B607" s="20" t="s">
        <v>11129</v>
      </c>
      <c r="C607" s="20">
        <v>667</v>
      </c>
      <c r="D607" s="20" t="s">
        <v>14709</v>
      </c>
      <c r="E607" s="20" t="s">
        <v>23462</v>
      </c>
      <c r="F607" s="20" t="s">
        <v>23461</v>
      </c>
      <c r="G607" s="20" t="s">
        <v>14732</v>
      </c>
      <c r="H607" s="20" t="s">
        <v>14772</v>
      </c>
      <c r="I607" s="20">
        <v>145</v>
      </c>
      <c r="J607" s="20" t="b">
        <v>0</v>
      </c>
      <c r="K607" s="20">
        <v>0.4</v>
      </c>
      <c r="L607" s="20">
        <v>0.4</v>
      </c>
      <c r="M607" s="20">
        <v>0</v>
      </c>
      <c r="N607" s="20">
        <v>6.9444444444443998E-3</v>
      </c>
    </row>
    <row r="608" spans="1:14" x14ac:dyDescent="0.2">
      <c r="A608" s="20" t="s">
        <v>23468</v>
      </c>
      <c r="B608" s="20" t="s">
        <v>11862</v>
      </c>
      <c r="C608" s="20">
        <v>672</v>
      </c>
      <c r="D608" s="20" t="s">
        <v>14709</v>
      </c>
      <c r="E608" s="20" t="s">
        <v>14698</v>
      </c>
      <c r="F608" s="20" t="s">
        <v>23461</v>
      </c>
      <c r="G608" s="20" t="s">
        <v>14696</v>
      </c>
      <c r="H608" s="20" t="s">
        <v>14772</v>
      </c>
      <c r="I608" s="20">
        <v>1664</v>
      </c>
      <c r="J608" s="20" t="b">
        <v>1</v>
      </c>
      <c r="K608" s="20">
        <v>7.0000000000000007E-2</v>
      </c>
      <c r="L608" s="20">
        <v>0.1</v>
      </c>
      <c r="M608" s="20">
        <v>0.356674943938732</v>
      </c>
      <c r="N608" s="20">
        <v>6.0132291040279997E-4</v>
      </c>
    </row>
    <row r="609" spans="1:14" x14ac:dyDescent="0.2">
      <c r="A609" s="20" t="s">
        <v>23468</v>
      </c>
      <c r="B609" s="20" t="s">
        <v>12248</v>
      </c>
      <c r="C609" s="20">
        <v>676</v>
      </c>
      <c r="D609" s="20" t="s">
        <v>14709</v>
      </c>
      <c r="E609" s="20" t="s">
        <v>14698</v>
      </c>
      <c r="F609" s="20" t="s">
        <v>23461</v>
      </c>
      <c r="G609" s="20" t="s">
        <v>14732</v>
      </c>
      <c r="H609" s="20" t="s">
        <v>14761</v>
      </c>
      <c r="I609" s="20">
        <v>157</v>
      </c>
      <c r="J609" s="20" t="b">
        <v>0</v>
      </c>
      <c r="K609" s="20">
        <v>0.42199999999999999</v>
      </c>
      <c r="L609" s="20">
        <v>0.437</v>
      </c>
      <c r="M609" s="20">
        <v>3.4927881059578399E-2</v>
      </c>
      <c r="N609" s="20">
        <v>6.4102564102563996E-3</v>
      </c>
    </row>
    <row r="610" spans="1:14" x14ac:dyDescent="0.2">
      <c r="A610" s="20" t="s">
        <v>23468</v>
      </c>
      <c r="B610" s="20" t="s">
        <v>12248</v>
      </c>
      <c r="C610" s="20">
        <v>678</v>
      </c>
      <c r="D610" s="20" t="s">
        <v>14709</v>
      </c>
      <c r="E610" s="20" t="s">
        <v>14698</v>
      </c>
      <c r="F610" s="20" t="s">
        <v>23461</v>
      </c>
      <c r="G610" s="20" t="s">
        <v>14732</v>
      </c>
      <c r="H610" s="20" t="s">
        <v>14761</v>
      </c>
      <c r="I610" s="20">
        <v>157</v>
      </c>
      <c r="J610" s="20" t="b">
        <v>0</v>
      </c>
      <c r="K610" s="20">
        <v>0.40400000000000003</v>
      </c>
      <c r="L610" s="20">
        <v>0.43099999999999999</v>
      </c>
      <c r="M610" s="20">
        <v>6.46932121425976E-2</v>
      </c>
      <c r="N610" s="20">
        <v>6.4102564102563996E-3</v>
      </c>
    </row>
    <row r="611" spans="1:14" x14ac:dyDescent="0.2">
      <c r="A611" s="20" t="s">
        <v>23468</v>
      </c>
      <c r="B611" s="20" t="s">
        <v>12248</v>
      </c>
      <c r="C611" s="20">
        <v>680</v>
      </c>
      <c r="D611" s="20" t="s">
        <v>14709</v>
      </c>
      <c r="E611" s="20" t="s">
        <v>14698</v>
      </c>
      <c r="F611" s="20" t="s">
        <v>23461</v>
      </c>
      <c r="G611" s="20" t="s">
        <v>14732</v>
      </c>
      <c r="H611" s="20" t="s">
        <v>14761</v>
      </c>
      <c r="I611" s="20">
        <v>157</v>
      </c>
      <c r="J611" s="20" t="b">
        <v>0</v>
      </c>
      <c r="K611" s="20">
        <v>0.40400000000000003</v>
      </c>
      <c r="L611" s="20">
        <v>0.43099999999999999</v>
      </c>
      <c r="M611" s="20">
        <v>6.46932121425976E-2</v>
      </c>
      <c r="N611" s="20">
        <v>6.4102564102563996E-3</v>
      </c>
    </row>
    <row r="612" spans="1:14" x14ac:dyDescent="0.2">
      <c r="A612" s="20" t="s">
        <v>23468</v>
      </c>
      <c r="B612" s="20" t="s">
        <v>13659</v>
      </c>
      <c r="C612" s="20">
        <v>682</v>
      </c>
      <c r="D612" s="20" t="s">
        <v>14709</v>
      </c>
      <c r="E612" s="20" t="s">
        <v>23466</v>
      </c>
      <c r="F612" s="20" t="s">
        <v>23464</v>
      </c>
      <c r="G612" s="20" t="s">
        <v>14696</v>
      </c>
      <c r="H612" s="20" t="s">
        <v>110</v>
      </c>
      <c r="I612" s="20">
        <v>423</v>
      </c>
      <c r="J612" s="20" t="b">
        <v>0</v>
      </c>
      <c r="K612" s="20">
        <v>0.15</v>
      </c>
      <c r="L612" s="20">
        <v>0.27</v>
      </c>
      <c r="M612" s="20">
        <v>0.58778666490211895</v>
      </c>
      <c r="N612" s="20">
        <v>2.3696682464455E-3</v>
      </c>
    </row>
    <row r="613" spans="1:14" x14ac:dyDescent="0.2">
      <c r="A613" s="20" t="s">
        <v>23468</v>
      </c>
      <c r="B613" s="20" t="s">
        <v>13659</v>
      </c>
      <c r="C613" s="20">
        <v>684</v>
      </c>
      <c r="D613" s="20" t="s">
        <v>14709</v>
      </c>
      <c r="E613" s="20" t="s">
        <v>23466</v>
      </c>
      <c r="F613" s="20" t="s">
        <v>23464</v>
      </c>
      <c r="G613" s="20" t="s">
        <v>14696</v>
      </c>
      <c r="H613" s="20" t="s">
        <v>110</v>
      </c>
      <c r="I613" s="20">
        <v>423</v>
      </c>
      <c r="J613" s="20" t="b">
        <v>0</v>
      </c>
      <c r="K613" s="20">
        <v>765.48</v>
      </c>
      <c r="L613" s="20">
        <v>1338.33</v>
      </c>
      <c r="M613" s="20">
        <v>0.55867475900776098</v>
      </c>
      <c r="N613" s="20">
        <v>2.3696682464455E-3</v>
      </c>
    </row>
    <row r="614" spans="1:14" x14ac:dyDescent="0.2">
      <c r="A614" s="20" t="s">
        <v>23468</v>
      </c>
      <c r="B614" s="20" t="s">
        <v>13908</v>
      </c>
      <c r="C614" s="20">
        <v>686</v>
      </c>
      <c r="D614" s="20" t="s">
        <v>14709</v>
      </c>
      <c r="E614" s="20" t="s">
        <v>14698</v>
      </c>
      <c r="F614" s="20" t="s">
        <v>23461</v>
      </c>
      <c r="G614" s="20" t="s">
        <v>14696</v>
      </c>
      <c r="H614" s="20" t="s">
        <v>14699</v>
      </c>
      <c r="I614" s="20">
        <v>1664</v>
      </c>
      <c r="J614" s="20" t="b">
        <v>1</v>
      </c>
      <c r="K614" s="20">
        <v>2.35</v>
      </c>
      <c r="L614" s="20">
        <v>2.9</v>
      </c>
      <c r="M614" s="20">
        <v>0.210295408836361</v>
      </c>
      <c r="N614" s="20">
        <v>6.0132291040279997E-4</v>
      </c>
    </row>
    <row r="615" spans="1:14" x14ac:dyDescent="0.2">
      <c r="A615" s="20" t="s">
        <v>23468</v>
      </c>
      <c r="B615" s="20" t="s">
        <v>13995</v>
      </c>
      <c r="C615" s="20">
        <v>689</v>
      </c>
      <c r="D615" s="20" t="s">
        <v>14709</v>
      </c>
      <c r="E615" s="20" t="s">
        <v>23465</v>
      </c>
      <c r="F615" s="20" t="s">
        <v>110</v>
      </c>
      <c r="G615" s="20" t="s">
        <v>14696</v>
      </c>
      <c r="H615" s="20" t="s">
        <v>14761</v>
      </c>
      <c r="I615" s="20">
        <v>1664</v>
      </c>
      <c r="J615" s="20" t="b">
        <v>1</v>
      </c>
      <c r="K615" s="20">
        <v>0.33</v>
      </c>
      <c r="L615" s="20">
        <v>0.4</v>
      </c>
      <c r="M615" s="20">
        <v>0.19237189264745599</v>
      </c>
      <c r="N615" s="20">
        <v>6.0132291040279997E-4</v>
      </c>
    </row>
    <row r="616" spans="1:14" x14ac:dyDescent="0.2">
      <c r="A616" s="20" t="s">
        <v>23468</v>
      </c>
      <c r="B616" s="20" t="s">
        <v>13995</v>
      </c>
      <c r="C616" s="20">
        <v>692</v>
      </c>
      <c r="D616" s="20" t="s">
        <v>14709</v>
      </c>
      <c r="E616" s="20" t="s">
        <v>23465</v>
      </c>
      <c r="F616" s="20" t="s">
        <v>110</v>
      </c>
      <c r="G616" s="20" t="s">
        <v>14696</v>
      </c>
      <c r="H616" s="20" t="s">
        <v>14761</v>
      </c>
      <c r="I616" s="20">
        <v>1664</v>
      </c>
      <c r="J616" s="20" t="b">
        <v>1</v>
      </c>
      <c r="K616" s="20">
        <v>0.33</v>
      </c>
      <c r="L616" s="20">
        <v>0.4</v>
      </c>
      <c r="M616" s="20">
        <v>0.19237189264745599</v>
      </c>
      <c r="N616" s="20">
        <v>6.0132291040279997E-4</v>
      </c>
    </row>
    <row r="617" spans="1:14" x14ac:dyDescent="0.2">
      <c r="A617" s="20" t="s">
        <v>23468</v>
      </c>
      <c r="B617" s="20" t="s">
        <v>13995</v>
      </c>
      <c r="C617" s="20">
        <v>695</v>
      </c>
      <c r="D617" s="20" t="s">
        <v>14709</v>
      </c>
      <c r="E617" s="20" t="s">
        <v>23465</v>
      </c>
      <c r="F617" s="20" t="s">
        <v>110</v>
      </c>
      <c r="G617" s="20" t="s">
        <v>14696</v>
      </c>
      <c r="H617" s="20" t="s">
        <v>14761</v>
      </c>
      <c r="I617" s="20">
        <v>1664</v>
      </c>
      <c r="J617" s="20" t="b">
        <v>1</v>
      </c>
      <c r="K617" s="20">
        <v>0.26</v>
      </c>
      <c r="L617" s="20">
        <v>0.31</v>
      </c>
      <c r="M617" s="20">
        <v>0.175890666463664</v>
      </c>
      <c r="N617" s="20">
        <v>6.0132291040279997E-4</v>
      </c>
    </row>
    <row r="618" spans="1:14" x14ac:dyDescent="0.2">
      <c r="A618" s="20" t="s">
        <v>23468</v>
      </c>
      <c r="B618" s="20" t="s">
        <v>13995</v>
      </c>
      <c r="C618" s="20">
        <v>698</v>
      </c>
      <c r="D618" s="20" t="s">
        <v>14709</v>
      </c>
      <c r="E618" s="20" t="s">
        <v>23465</v>
      </c>
      <c r="F618" s="20" t="s">
        <v>110</v>
      </c>
      <c r="G618" s="20" t="s">
        <v>14696</v>
      </c>
      <c r="H618" s="20" t="s">
        <v>14761</v>
      </c>
      <c r="I618" s="20">
        <v>1664</v>
      </c>
      <c r="J618" s="20" t="b">
        <v>1</v>
      </c>
      <c r="K618" s="20">
        <v>0.28999999999999998</v>
      </c>
      <c r="L618" s="20">
        <v>0.34</v>
      </c>
      <c r="M618" s="20">
        <v>0.159064694629687</v>
      </c>
      <c r="N618" s="20">
        <v>6.0132291040279997E-4</v>
      </c>
    </row>
    <row r="619" spans="1:14" x14ac:dyDescent="0.2">
      <c r="A619" s="20" t="s">
        <v>23468</v>
      </c>
      <c r="B619" s="20" t="s">
        <v>13995</v>
      </c>
      <c r="C619" s="20">
        <v>701</v>
      </c>
      <c r="D619" s="20" t="s">
        <v>14709</v>
      </c>
      <c r="E619" s="20" t="s">
        <v>23465</v>
      </c>
      <c r="F619" s="20" t="s">
        <v>110</v>
      </c>
      <c r="G619" s="20" t="s">
        <v>14696</v>
      </c>
      <c r="H619" s="20" t="s">
        <v>14761</v>
      </c>
      <c r="I619" s="20">
        <v>1664</v>
      </c>
      <c r="J619" s="20" t="b">
        <v>1</v>
      </c>
      <c r="K619" s="20">
        <v>0.36</v>
      </c>
      <c r="L619" s="20">
        <v>0.43</v>
      </c>
      <c r="M619" s="20">
        <v>0.177681177237452</v>
      </c>
      <c r="N619" s="20">
        <v>6.0132291040279997E-4</v>
      </c>
    </row>
    <row r="620" spans="1:14" x14ac:dyDescent="0.2">
      <c r="A620" s="20" t="s">
        <v>23468</v>
      </c>
      <c r="B620" s="20" t="s">
        <v>13995</v>
      </c>
      <c r="C620" s="20">
        <v>704</v>
      </c>
      <c r="D620" s="20" t="s">
        <v>14709</v>
      </c>
      <c r="E620" s="20" t="s">
        <v>23465</v>
      </c>
      <c r="F620" s="20" t="s">
        <v>110</v>
      </c>
      <c r="G620" s="20" t="s">
        <v>14696</v>
      </c>
      <c r="H620" s="20" t="s">
        <v>14761</v>
      </c>
      <c r="I620" s="20">
        <v>1664</v>
      </c>
      <c r="J620" s="20" t="b">
        <v>1</v>
      </c>
      <c r="K620" s="20">
        <v>0.27</v>
      </c>
      <c r="L620" s="20">
        <v>0.33</v>
      </c>
      <c r="M620" s="20">
        <v>0.20067069546215099</v>
      </c>
      <c r="N620" s="20">
        <v>6.0132291040279997E-4</v>
      </c>
    </row>
    <row r="621" spans="1:14" x14ac:dyDescent="0.2">
      <c r="A621" s="20" t="s">
        <v>23468</v>
      </c>
      <c r="B621" s="20" t="s">
        <v>13995</v>
      </c>
      <c r="C621" s="20">
        <v>707</v>
      </c>
      <c r="D621" s="20" t="s">
        <v>14709</v>
      </c>
      <c r="E621" s="20" t="s">
        <v>23465</v>
      </c>
      <c r="F621" s="20" t="s">
        <v>110</v>
      </c>
      <c r="G621" s="20" t="s">
        <v>14696</v>
      </c>
      <c r="H621" s="20" t="s">
        <v>14761</v>
      </c>
      <c r="I621" s="20">
        <v>1664</v>
      </c>
      <c r="J621" s="20" t="b">
        <v>1</v>
      </c>
      <c r="K621" s="20">
        <v>0.28000000000000003</v>
      </c>
      <c r="L621" s="20">
        <v>0.34</v>
      </c>
      <c r="M621" s="20">
        <v>0.19415601444095701</v>
      </c>
      <c r="N621" s="20">
        <v>6.0132291040279997E-4</v>
      </c>
    </row>
    <row r="622" spans="1:14" x14ac:dyDescent="0.2">
      <c r="A622" s="20" t="s">
        <v>23468</v>
      </c>
      <c r="B622" s="20" t="s">
        <v>13995</v>
      </c>
      <c r="C622" s="20">
        <v>710</v>
      </c>
      <c r="D622" s="20" t="s">
        <v>14709</v>
      </c>
      <c r="E622" s="20" t="s">
        <v>23465</v>
      </c>
      <c r="F622" s="20" t="s">
        <v>110</v>
      </c>
      <c r="G622" s="20" t="s">
        <v>14696</v>
      </c>
      <c r="H622" s="20" t="s">
        <v>14761</v>
      </c>
      <c r="I622" s="20">
        <v>1664</v>
      </c>
      <c r="J622" s="20" t="b">
        <v>1</v>
      </c>
      <c r="K622" s="20">
        <v>0.28000000000000003</v>
      </c>
      <c r="L622" s="20">
        <v>0.41</v>
      </c>
      <c r="M622" s="20">
        <v>0.38136755652910398</v>
      </c>
      <c r="N622" s="20">
        <v>6.0132291040279997E-4</v>
      </c>
    </row>
    <row r="623" spans="1:14" x14ac:dyDescent="0.2">
      <c r="A623" s="20" t="s">
        <v>23468</v>
      </c>
      <c r="B623" s="20" t="s">
        <v>359</v>
      </c>
      <c r="C623" s="20">
        <v>715</v>
      </c>
      <c r="D623" s="20" t="s">
        <v>14709</v>
      </c>
      <c r="E623" s="20" t="s">
        <v>14698</v>
      </c>
      <c r="F623" s="20" t="s">
        <v>23464</v>
      </c>
      <c r="G623" s="20" t="s">
        <v>14696</v>
      </c>
      <c r="H623" s="20" t="s">
        <v>14772</v>
      </c>
      <c r="I623" s="20">
        <v>30666</v>
      </c>
      <c r="J623" s="20" t="b">
        <v>0</v>
      </c>
      <c r="K623" s="20">
        <v>5.556</v>
      </c>
      <c r="L623" s="20">
        <v>15.85</v>
      </c>
      <c r="M623" s="20">
        <v>1.04829107543119</v>
      </c>
      <c r="N623" s="20">
        <v>3.2610467960215203E-5</v>
      </c>
    </row>
    <row r="624" spans="1:14" x14ac:dyDescent="0.2">
      <c r="A624" s="20" t="s">
        <v>23468</v>
      </c>
      <c r="B624" s="20" t="s">
        <v>359</v>
      </c>
      <c r="C624" s="20">
        <v>718</v>
      </c>
      <c r="D624" s="20" t="s">
        <v>14709</v>
      </c>
      <c r="E624" s="20" t="s">
        <v>14698</v>
      </c>
      <c r="F624" s="20" t="s">
        <v>14804</v>
      </c>
      <c r="G624" s="20" t="s">
        <v>14732</v>
      </c>
      <c r="H624" s="20" t="s">
        <v>14772</v>
      </c>
      <c r="I624" s="20">
        <v>33397</v>
      </c>
      <c r="J624" s="20" t="b">
        <v>0</v>
      </c>
      <c r="K624" s="20">
        <v>2.3E-2</v>
      </c>
      <c r="L624" s="20">
        <v>5.3999999999999999E-2</v>
      </c>
      <c r="M624" s="20">
        <v>0.85348983063512496</v>
      </c>
      <c r="N624" s="20">
        <v>2.9943705833033901E-5</v>
      </c>
    </row>
    <row r="625" spans="1:14" x14ac:dyDescent="0.2">
      <c r="A625" s="20" t="s">
        <v>23468</v>
      </c>
      <c r="B625" s="20" t="s">
        <v>408</v>
      </c>
      <c r="C625" s="20">
        <v>732</v>
      </c>
      <c r="D625" s="20" t="s">
        <v>14709</v>
      </c>
      <c r="E625" s="20" t="s">
        <v>14698</v>
      </c>
      <c r="F625" s="20" t="s">
        <v>23461</v>
      </c>
      <c r="G625" s="20" t="s">
        <v>14839</v>
      </c>
      <c r="H625" s="20" t="s">
        <v>14699</v>
      </c>
      <c r="I625" s="20">
        <v>5000</v>
      </c>
      <c r="J625" s="20" t="b">
        <v>0</v>
      </c>
      <c r="K625" s="20">
        <v>26</v>
      </c>
      <c r="L625" s="20">
        <v>28.86</v>
      </c>
      <c r="M625" s="20">
        <v>0.10436001532424299</v>
      </c>
      <c r="N625" s="20">
        <v>2.000400080016E-4</v>
      </c>
    </row>
    <row r="626" spans="1:14" x14ac:dyDescent="0.2">
      <c r="A626" s="20" t="s">
        <v>23468</v>
      </c>
      <c r="B626" s="20" t="s">
        <v>408</v>
      </c>
      <c r="C626" s="20">
        <v>734</v>
      </c>
      <c r="D626" s="20" t="s">
        <v>14709</v>
      </c>
      <c r="E626" s="20" t="s">
        <v>14698</v>
      </c>
      <c r="F626" s="20" t="s">
        <v>23461</v>
      </c>
      <c r="G626" s="20" t="s">
        <v>14866</v>
      </c>
      <c r="H626" s="20" t="s">
        <v>14699</v>
      </c>
      <c r="I626" s="20">
        <v>5000</v>
      </c>
      <c r="J626" s="20" t="b">
        <v>0</v>
      </c>
      <c r="K626" s="20">
        <v>26.16</v>
      </c>
      <c r="L626" s="20">
        <v>28.88</v>
      </c>
      <c r="M626" s="20">
        <v>9.8917787435627499E-2</v>
      </c>
      <c r="N626" s="20">
        <v>2.000400080016E-4</v>
      </c>
    </row>
    <row r="627" spans="1:14" x14ac:dyDescent="0.2">
      <c r="A627" s="20" t="s">
        <v>23468</v>
      </c>
      <c r="B627" s="20" t="s">
        <v>408</v>
      </c>
      <c r="C627" s="20">
        <v>736</v>
      </c>
      <c r="D627" s="20" t="s">
        <v>14709</v>
      </c>
      <c r="E627" s="20" t="s">
        <v>14698</v>
      </c>
      <c r="F627" s="20" t="s">
        <v>23461</v>
      </c>
      <c r="G627" s="20" t="s">
        <v>14696</v>
      </c>
      <c r="H627" s="20" t="s">
        <v>14699</v>
      </c>
      <c r="I627" s="20">
        <v>5000</v>
      </c>
      <c r="J627" s="20" t="b">
        <v>0</v>
      </c>
      <c r="K627" s="20">
        <v>25.84</v>
      </c>
      <c r="L627" s="20">
        <v>29.23</v>
      </c>
      <c r="M627" s="20">
        <v>0.123271900208754</v>
      </c>
      <c r="N627" s="20">
        <v>2.000400080016E-4</v>
      </c>
    </row>
    <row r="628" spans="1:14" x14ac:dyDescent="0.2">
      <c r="A628" s="20" t="s">
        <v>23468</v>
      </c>
      <c r="B628" s="20" t="s">
        <v>408</v>
      </c>
      <c r="C628" s="20">
        <v>738</v>
      </c>
      <c r="D628" s="20" t="s">
        <v>14709</v>
      </c>
      <c r="E628" s="20" t="s">
        <v>14698</v>
      </c>
      <c r="F628" s="20" t="s">
        <v>23461</v>
      </c>
      <c r="G628" s="20" t="s">
        <v>14696</v>
      </c>
      <c r="H628" s="20" t="s">
        <v>14699</v>
      </c>
      <c r="I628" s="20">
        <v>5000</v>
      </c>
      <c r="J628" s="20" t="b">
        <v>0</v>
      </c>
      <c r="K628" s="20">
        <v>23.91</v>
      </c>
      <c r="L628" s="20">
        <v>31.14</v>
      </c>
      <c r="M628" s="20">
        <v>0.26419638493561898</v>
      </c>
      <c r="N628" s="20">
        <v>2.000400080016E-4</v>
      </c>
    </row>
    <row r="629" spans="1:14" x14ac:dyDescent="0.2">
      <c r="A629" s="20" t="s">
        <v>23468</v>
      </c>
      <c r="B629" s="20" t="s">
        <v>408</v>
      </c>
      <c r="C629" s="20">
        <v>740</v>
      </c>
      <c r="D629" s="20" t="s">
        <v>14709</v>
      </c>
      <c r="E629" s="20" t="s">
        <v>14698</v>
      </c>
      <c r="F629" s="20" t="s">
        <v>23461</v>
      </c>
      <c r="G629" s="20" t="s">
        <v>14696</v>
      </c>
      <c r="H629" s="20" t="s">
        <v>14699</v>
      </c>
      <c r="I629" s="20">
        <v>5000</v>
      </c>
      <c r="J629" s="20" t="b">
        <v>0</v>
      </c>
      <c r="K629" s="20">
        <v>19.37</v>
      </c>
      <c r="L629" s="20">
        <v>26.12</v>
      </c>
      <c r="M629" s="20">
        <v>0.29897582698932601</v>
      </c>
      <c r="N629" s="20">
        <v>2.000400080016E-4</v>
      </c>
    </row>
    <row r="630" spans="1:14" x14ac:dyDescent="0.2">
      <c r="A630" s="20" t="s">
        <v>23468</v>
      </c>
      <c r="B630" s="20" t="s">
        <v>408</v>
      </c>
      <c r="C630" s="20">
        <v>742</v>
      </c>
      <c r="D630" s="20" t="s">
        <v>14709</v>
      </c>
      <c r="E630" s="20" t="s">
        <v>14698</v>
      </c>
      <c r="F630" s="20" t="s">
        <v>14804</v>
      </c>
      <c r="G630" s="20" t="s">
        <v>14839</v>
      </c>
      <c r="H630" s="20" t="s">
        <v>14699</v>
      </c>
      <c r="I630" s="20">
        <v>5000</v>
      </c>
      <c r="J630" s="20" t="b">
        <v>0</v>
      </c>
      <c r="K630" s="20">
        <v>6.33</v>
      </c>
      <c r="L630" s="20">
        <v>8.07</v>
      </c>
      <c r="M630" s="20">
        <v>0.242853246125773</v>
      </c>
      <c r="N630" s="20">
        <v>2.000400080016E-4</v>
      </c>
    </row>
    <row r="631" spans="1:14" x14ac:dyDescent="0.2">
      <c r="A631" s="20" t="s">
        <v>23468</v>
      </c>
      <c r="B631" s="20" t="s">
        <v>408</v>
      </c>
      <c r="C631" s="20">
        <v>744</v>
      </c>
      <c r="D631" s="20" t="s">
        <v>14709</v>
      </c>
      <c r="E631" s="20" t="s">
        <v>14698</v>
      </c>
      <c r="F631" s="20" t="s">
        <v>14804</v>
      </c>
      <c r="G631" s="20" t="s">
        <v>14866</v>
      </c>
      <c r="H631" s="20" t="s">
        <v>14699</v>
      </c>
      <c r="I631" s="20">
        <v>5000</v>
      </c>
      <c r="J631" s="20" t="b">
        <v>0</v>
      </c>
      <c r="K631" s="20">
        <v>6.42</v>
      </c>
      <c r="L631" s="20">
        <v>8.0500000000000007</v>
      </c>
      <c r="M631" s="20">
        <v>0.22625397372860201</v>
      </c>
      <c r="N631" s="20">
        <v>2.000400080016E-4</v>
      </c>
    </row>
    <row r="632" spans="1:14" x14ac:dyDescent="0.2">
      <c r="A632" s="20" t="s">
        <v>23468</v>
      </c>
      <c r="B632" s="20" t="s">
        <v>408</v>
      </c>
      <c r="C632" s="20">
        <v>746</v>
      </c>
      <c r="D632" s="20" t="s">
        <v>14709</v>
      </c>
      <c r="E632" s="20" t="s">
        <v>14698</v>
      </c>
      <c r="F632" s="20" t="s">
        <v>14804</v>
      </c>
      <c r="G632" s="20" t="s">
        <v>14696</v>
      </c>
      <c r="H632" s="20" t="s">
        <v>14699</v>
      </c>
      <c r="I632" s="20">
        <v>5000</v>
      </c>
      <c r="J632" s="20" t="b">
        <v>0</v>
      </c>
      <c r="K632" s="20">
        <v>6.22</v>
      </c>
      <c r="L632" s="20">
        <v>8.1999999999999993</v>
      </c>
      <c r="M632" s="20">
        <v>0.27636424751911898</v>
      </c>
      <c r="N632" s="20">
        <v>2.000400080016E-4</v>
      </c>
    </row>
    <row r="633" spans="1:14" x14ac:dyDescent="0.2">
      <c r="A633" s="20" t="s">
        <v>23468</v>
      </c>
      <c r="B633" s="20" t="s">
        <v>408</v>
      </c>
      <c r="C633" s="20">
        <v>748</v>
      </c>
      <c r="D633" s="20" t="s">
        <v>14709</v>
      </c>
      <c r="E633" s="20" t="s">
        <v>14698</v>
      </c>
      <c r="F633" s="20" t="s">
        <v>14804</v>
      </c>
      <c r="G633" s="20" t="s">
        <v>14696</v>
      </c>
      <c r="H633" s="20" t="s">
        <v>14699</v>
      </c>
      <c r="I633" s="20">
        <v>5000</v>
      </c>
      <c r="J633" s="20" t="b">
        <v>0</v>
      </c>
      <c r="K633" s="20">
        <v>5.04</v>
      </c>
      <c r="L633" s="20">
        <v>8.83</v>
      </c>
      <c r="M633" s="20">
        <v>0.56074893253259095</v>
      </c>
      <c r="N633" s="20">
        <v>2.000400080016E-4</v>
      </c>
    </row>
    <row r="634" spans="1:14" x14ac:dyDescent="0.2">
      <c r="A634" s="20" t="s">
        <v>23468</v>
      </c>
      <c r="B634" s="20" t="s">
        <v>408</v>
      </c>
      <c r="C634" s="20">
        <v>750</v>
      </c>
      <c r="D634" s="20" t="s">
        <v>14709</v>
      </c>
      <c r="E634" s="20" t="s">
        <v>14698</v>
      </c>
      <c r="F634" s="20" t="s">
        <v>14804</v>
      </c>
      <c r="G634" s="20" t="s">
        <v>14696</v>
      </c>
      <c r="H634" s="20" t="s">
        <v>14699</v>
      </c>
      <c r="I634" s="20">
        <v>5000</v>
      </c>
      <c r="J634" s="20" t="b">
        <v>0</v>
      </c>
      <c r="K634" s="20">
        <v>4.66</v>
      </c>
      <c r="L634" s="20">
        <v>9.39</v>
      </c>
      <c r="M634" s="20">
        <v>0.70062984508261705</v>
      </c>
      <c r="N634" s="20">
        <v>2.000400080016E-4</v>
      </c>
    </row>
    <row r="635" spans="1:14" x14ac:dyDescent="0.2">
      <c r="A635" s="20" t="s">
        <v>23468</v>
      </c>
      <c r="B635" s="20" t="s">
        <v>454</v>
      </c>
      <c r="C635" s="20">
        <v>752</v>
      </c>
      <c r="D635" s="20" t="s">
        <v>14709</v>
      </c>
      <c r="E635" s="20" t="s">
        <v>14698</v>
      </c>
      <c r="F635" s="20" t="s">
        <v>110</v>
      </c>
      <c r="G635" s="20" t="s">
        <v>14866</v>
      </c>
      <c r="H635" s="20" t="s">
        <v>14699</v>
      </c>
      <c r="I635" s="20">
        <v>3700</v>
      </c>
      <c r="J635" s="20" t="b">
        <v>0</v>
      </c>
      <c r="K635" s="20">
        <v>3.97</v>
      </c>
      <c r="L635" s="20">
        <v>5.94</v>
      </c>
      <c r="M635" s="20">
        <v>0.402943038675455</v>
      </c>
      <c r="N635" s="20">
        <v>2.7034333603670002E-4</v>
      </c>
    </row>
    <row r="636" spans="1:14" x14ac:dyDescent="0.2">
      <c r="A636" s="20" t="s">
        <v>23468</v>
      </c>
      <c r="B636" s="20" t="s">
        <v>454</v>
      </c>
      <c r="C636" s="20">
        <v>753</v>
      </c>
      <c r="D636" s="20" t="s">
        <v>14709</v>
      </c>
      <c r="E636" s="20" t="s">
        <v>14746</v>
      </c>
      <c r="F636" s="20" t="s">
        <v>110</v>
      </c>
      <c r="G636" s="20" t="s">
        <v>14866</v>
      </c>
      <c r="H636" s="20" t="s">
        <v>14699</v>
      </c>
      <c r="I636" s="20">
        <v>3700</v>
      </c>
      <c r="J636" s="20" t="b">
        <v>0</v>
      </c>
      <c r="K636" s="20">
        <v>4.37</v>
      </c>
      <c r="L636" s="20">
        <v>6.92</v>
      </c>
      <c r="M636" s="20">
        <v>0.45965276052207898</v>
      </c>
      <c r="N636" s="20">
        <v>2.7034333603670002E-4</v>
      </c>
    </row>
    <row r="637" spans="1:14" x14ac:dyDescent="0.2">
      <c r="A637" s="20" t="s">
        <v>23468</v>
      </c>
      <c r="B637" s="20" t="s">
        <v>454</v>
      </c>
      <c r="C637" s="20">
        <v>754</v>
      </c>
      <c r="D637" s="20" t="s">
        <v>14709</v>
      </c>
      <c r="E637" s="20" t="s">
        <v>23466</v>
      </c>
      <c r="F637" s="20" t="s">
        <v>110</v>
      </c>
      <c r="G637" s="20" t="s">
        <v>14866</v>
      </c>
      <c r="H637" s="20" t="s">
        <v>14699</v>
      </c>
      <c r="I637" s="20">
        <v>3700</v>
      </c>
      <c r="J637" s="20" t="b">
        <v>0</v>
      </c>
      <c r="K637" s="20">
        <v>5.19</v>
      </c>
      <c r="L637" s="20">
        <v>6.57</v>
      </c>
      <c r="M637" s="20">
        <v>0.235780135318722</v>
      </c>
      <c r="N637" s="20">
        <v>2.7034333603670002E-4</v>
      </c>
    </row>
    <row r="638" spans="1:14" x14ac:dyDescent="0.2">
      <c r="A638" s="20" t="s">
        <v>23468</v>
      </c>
      <c r="B638" s="20" t="s">
        <v>454</v>
      </c>
      <c r="C638" s="20">
        <v>755</v>
      </c>
      <c r="D638" s="20" t="s">
        <v>14709</v>
      </c>
      <c r="E638" s="20" t="s">
        <v>14698</v>
      </c>
      <c r="F638" s="20" t="s">
        <v>110</v>
      </c>
      <c r="G638" s="20" t="s">
        <v>14866</v>
      </c>
      <c r="H638" s="20" t="s">
        <v>14699</v>
      </c>
      <c r="I638" s="20">
        <v>3700</v>
      </c>
      <c r="J638" s="20" t="b">
        <v>0</v>
      </c>
      <c r="K638" s="20">
        <v>0.76</v>
      </c>
      <c r="L638" s="20">
        <v>0.94</v>
      </c>
      <c r="M638" s="20">
        <v>0.21256144198367299</v>
      </c>
      <c r="N638" s="20">
        <v>2.7034333603670002E-4</v>
      </c>
    </row>
    <row r="639" spans="1:14" x14ac:dyDescent="0.2">
      <c r="A639" s="20" t="s">
        <v>23468</v>
      </c>
      <c r="B639" s="20" t="s">
        <v>454</v>
      </c>
      <c r="C639" s="20">
        <v>756</v>
      </c>
      <c r="D639" s="20" t="s">
        <v>14709</v>
      </c>
      <c r="E639" s="20" t="s">
        <v>14746</v>
      </c>
      <c r="F639" s="20" t="s">
        <v>110</v>
      </c>
      <c r="G639" s="20" t="s">
        <v>14866</v>
      </c>
      <c r="H639" s="20" t="s">
        <v>14699</v>
      </c>
      <c r="I639" s="20">
        <v>3700</v>
      </c>
      <c r="J639" s="20" t="b">
        <v>0</v>
      </c>
      <c r="K639" s="20">
        <v>0.84</v>
      </c>
      <c r="L639" s="20">
        <v>1.1299999999999999</v>
      </c>
      <c r="M639" s="20">
        <v>0.29657101986902701</v>
      </c>
      <c r="N639" s="20">
        <v>2.7034333603670002E-4</v>
      </c>
    </row>
    <row r="640" spans="1:14" x14ac:dyDescent="0.2">
      <c r="A640" s="20" t="s">
        <v>23468</v>
      </c>
      <c r="B640" s="20" t="s">
        <v>454</v>
      </c>
      <c r="C640" s="20">
        <v>757</v>
      </c>
      <c r="D640" s="20" t="s">
        <v>14709</v>
      </c>
      <c r="E640" s="20" t="s">
        <v>23466</v>
      </c>
      <c r="F640" s="20" t="s">
        <v>110</v>
      </c>
      <c r="G640" s="20" t="s">
        <v>14866</v>
      </c>
      <c r="H640" s="20" t="s">
        <v>14699</v>
      </c>
      <c r="I640" s="20">
        <v>3700</v>
      </c>
      <c r="J640" s="20" t="b">
        <v>0</v>
      </c>
      <c r="K640" s="20">
        <v>0.91</v>
      </c>
      <c r="L640" s="20">
        <v>0.98</v>
      </c>
      <c r="M640" s="20">
        <v>7.4107972153721793E-2</v>
      </c>
      <c r="N640" s="20">
        <v>2.7034333603670002E-4</v>
      </c>
    </row>
    <row r="641" spans="1:14" x14ac:dyDescent="0.2">
      <c r="A641" s="20" t="s">
        <v>23468</v>
      </c>
      <c r="B641" s="20" t="s">
        <v>384</v>
      </c>
      <c r="C641" s="20">
        <v>763</v>
      </c>
      <c r="D641" s="20" t="s">
        <v>14709</v>
      </c>
      <c r="E641" s="20" t="s">
        <v>23466</v>
      </c>
      <c r="F641" s="20" t="s">
        <v>110</v>
      </c>
      <c r="G641" s="20" t="s">
        <v>14696</v>
      </c>
      <c r="H641" s="20" t="s">
        <v>14699</v>
      </c>
      <c r="I641" s="20">
        <v>249197</v>
      </c>
      <c r="J641" s="20" t="b">
        <v>0</v>
      </c>
      <c r="K641" s="20">
        <v>6.58</v>
      </c>
      <c r="L641" s="20">
        <v>8.6300000000000008</v>
      </c>
      <c r="M641" s="20">
        <v>0.27120975975811101</v>
      </c>
      <c r="N641" s="20">
        <v>4.0129055041011897E-6</v>
      </c>
    </row>
    <row r="642" spans="1:14" x14ac:dyDescent="0.2">
      <c r="A642" s="20" t="s">
        <v>23468</v>
      </c>
      <c r="B642" s="20" t="s">
        <v>384</v>
      </c>
      <c r="C642" s="20">
        <v>765</v>
      </c>
      <c r="D642" s="20" t="s">
        <v>14709</v>
      </c>
      <c r="E642" s="20" t="s">
        <v>14746</v>
      </c>
      <c r="F642" s="20" t="s">
        <v>110</v>
      </c>
      <c r="G642" s="20" t="s">
        <v>14696</v>
      </c>
      <c r="H642" s="20" t="s">
        <v>14699</v>
      </c>
      <c r="I642" s="20">
        <v>249197</v>
      </c>
      <c r="J642" s="20" t="b">
        <v>0</v>
      </c>
      <c r="K642" s="20">
        <v>8.4700000000000006</v>
      </c>
      <c r="L642" s="20">
        <v>8.64</v>
      </c>
      <c r="M642" s="20">
        <v>1.98720741520012E-2</v>
      </c>
      <c r="N642" s="20">
        <v>4.0129055041011897E-6</v>
      </c>
    </row>
    <row r="643" spans="1:14" x14ac:dyDescent="0.2">
      <c r="A643" s="20" t="s">
        <v>23468</v>
      </c>
      <c r="B643" s="20" t="s">
        <v>384</v>
      </c>
      <c r="C643" s="20">
        <v>767</v>
      </c>
      <c r="D643" s="20" t="s">
        <v>14709</v>
      </c>
      <c r="E643" s="20" t="s">
        <v>23465</v>
      </c>
      <c r="F643" s="20" t="s">
        <v>110</v>
      </c>
      <c r="G643" s="20" t="s">
        <v>14696</v>
      </c>
      <c r="H643" s="20" t="s">
        <v>14699</v>
      </c>
      <c r="I643" s="20">
        <v>249197</v>
      </c>
      <c r="J643" s="20" t="b">
        <v>0</v>
      </c>
      <c r="K643" s="20">
        <v>8.56</v>
      </c>
      <c r="L643" s="20">
        <v>9.3800000000000008</v>
      </c>
      <c r="M643" s="20">
        <v>9.1479572864482495E-2</v>
      </c>
      <c r="N643" s="20">
        <v>4.0129055041011897E-6</v>
      </c>
    </row>
    <row r="644" spans="1:14" x14ac:dyDescent="0.2">
      <c r="A644" s="20" t="s">
        <v>23468</v>
      </c>
      <c r="B644" s="20" t="s">
        <v>384</v>
      </c>
      <c r="C644" s="20">
        <v>769</v>
      </c>
      <c r="D644" s="20" t="s">
        <v>14709</v>
      </c>
      <c r="E644" s="20" t="s">
        <v>23465</v>
      </c>
      <c r="F644" s="20" t="s">
        <v>110</v>
      </c>
      <c r="G644" s="20" t="s">
        <v>14696</v>
      </c>
      <c r="H644" s="20" t="s">
        <v>14699</v>
      </c>
      <c r="I644" s="20">
        <v>249197</v>
      </c>
      <c r="J644" s="20" t="b">
        <v>0</v>
      </c>
      <c r="K644" s="20">
        <v>7.2</v>
      </c>
      <c r="L644" s="20">
        <v>8.73</v>
      </c>
      <c r="M644" s="20">
        <v>0.192684343829501</v>
      </c>
      <c r="N644" s="20">
        <v>4.0129055041011897E-6</v>
      </c>
    </row>
    <row r="645" spans="1:14" x14ac:dyDescent="0.2">
      <c r="A645" s="20" t="s">
        <v>23468</v>
      </c>
      <c r="B645" s="20" t="s">
        <v>384</v>
      </c>
      <c r="C645" s="20">
        <v>771</v>
      </c>
      <c r="D645" s="20" t="s">
        <v>14709</v>
      </c>
      <c r="E645" s="20" t="s">
        <v>23466</v>
      </c>
      <c r="F645" s="20" t="s">
        <v>110</v>
      </c>
      <c r="G645" s="20" t="s">
        <v>14696</v>
      </c>
      <c r="H645" s="20" t="s">
        <v>14699</v>
      </c>
      <c r="I645" s="20">
        <v>249197</v>
      </c>
      <c r="J645" s="20" t="b">
        <v>0</v>
      </c>
      <c r="K645" s="20">
        <v>8.2799999999999994</v>
      </c>
      <c r="L645" s="20">
        <v>9.18</v>
      </c>
      <c r="M645" s="20">
        <v>0.103184236235231</v>
      </c>
      <c r="N645" s="20">
        <v>4.0129055041011897E-6</v>
      </c>
    </row>
    <row r="646" spans="1:14" x14ac:dyDescent="0.2">
      <c r="A646" s="20" t="s">
        <v>23468</v>
      </c>
      <c r="B646" s="20" t="s">
        <v>384</v>
      </c>
      <c r="C646" s="20">
        <v>773</v>
      </c>
      <c r="D646" s="20" t="s">
        <v>14709</v>
      </c>
      <c r="E646" s="20" t="s">
        <v>14698</v>
      </c>
      <c r="F646" s="20" t="s">
        <v>110</v>
      </c>
      <c r="G646" s="20" t="s">
        <v>14696</v>
      </c>
      <c r="H646" s="20" t="s">
        <v>14699</v>
      </c>
      <c r="I646" s="20">
        <v>249197</v>
      </c>
      <c r="J646" s="20" t="b">
        <v>0</v>
      </c>
      <c r="K646" s="20">
        <v>5.6</v>
      </c>
      <c r="L646" s="20">
        <v>8.0500000000000007</v>
      </c>
      <c r="M646" s="20">
        <v>0.36290549368936897</v>
      </c>
      <c r="N646" s="20">
        <v>4.0129055041011897E-6</v>
      </c>
    </row>
    <row r="647" spans="1:14" x14ac:dyDescent="0.2">
      <c r="A647" s="20" t="s">
        <v>23468</v>
      </c>
      <c r="B647" s="20" t="s">
        <v>384</v>
      </c>
      <c r="C647" s="20">
        <v>775</v>
      </c>
      <c r="D647" s="20" t="s">
        <v>14709</v>
      </c>
      <c r="E647" s="20" t="s">
        <v>23462</v>
      </c>
      <c r="F647" s="20" t="s">
        <v>110</v>
      </c>
      <c r="G647" s="20" t="s">
        <v>14696</v>
      </c>
      <c r="H647" s="20" t="s">
        <v>14699</v>
      </c>
      <c r="I647" s="20">
        <v>249197</v>
      </c>
      <c r="J647" s="20" t="b">
        <v>0</v>
      </c>
      <c r="K647" s="20">
        <v>6.21</v>
      </c>
      <c r="L647" s="20">
        <v>8.14</v>
      </c>
      <c r="M647" s="20">
        <v>0.270629284069062</v>
      </c>
      <c r="N647" s="20">
        <v>4.0129055041011897E-6</v>
      </c>
    </row>
    <row r="648" spans="1:14" x14ac:dyDescent="0.2">
      <c r="A648" s="20" t="s">
        <v>23468</v>
      </c>
      <c r="B648" s="20" t="s">
        <v>384</v>
      </c>
      <c r="C648" s="20">
        <v>777</v>
      </c>
      <c r="D648" s="20" t="s">
        <v>14709</v>
      </c>
      <c r="E648" s="20" t="s">
        <v>23466</v>
      </c>
      <c r="F648" s="20" t="s">
        <v>110</v>
      </c>
      <c r="G648" s="20" t="s">
        <v>14696</v>
      </c>
      <c r="H648" s="20" t="s">
        <v>14699</v>
      </c>
      <c r="I648" s="20">
        <v>708</v>
      </c>
      <c r="J648" s="20" t="b">
        <v>0</v>
      </c>
      <c r="K648" s="20">
        <v>5.96</v>
      </c>
      <c r="L648" s="20">
        <v>8.07</v>
      </c>
      <c r="M648" s="20">
        <v>0.30308300120459902</v>
      </c>
      <c r="N648" s="20">
        <v>1.4144271570013999E-3</v>
      </c>
    </row>
    <row r="649" spans="1:14" x14ac:dyDescent="0.2">
      <c r="A649" s="20" t="s">
        <v>23468</v>
      </c>
      <c r="B649" s="20" t="s">
        <v>384</v>
      </c>
      <c r="C649" s="20">
        <v>779</v>
      </c>
      <c r="D649" s="20" t="s">
        <v>14709</v>
      </c>
      <c r="E649" s="20" t="s">
        <v>14746</v>
      </c>
      <c r="F649" s="20" t="s">
        <v>110</v>
      </c>
      <c r="G649" s="20" t="s">
        <v>14696</v>
      </c>
      <c r="H649" s="20" t="s">
        <v>14699</v>
      </c>
      <c r="I649" s="20">
        <v>708</v>
      </c>
      <c r="J649" s="20" t="b">
        <v>0</v>
      </c>
      <c r="K649" s="20">
        <v>6.11</v>
      </c>
      <c r="L649" s="20">
        <v>7.04</v>
      </c>
      <c r="M649" s="20">
        <v>0.14168139698644699</v>
      </c>
      <c r="N649" s="20">
        <v>1.4144271570013999E-3</v>
      </c>
    </row>
    <row r="650" spans="1:14" x14ac:dyDescent="0.2">
      <c r="A650" s="20" t="s">
        <v>23468</v>
      </c>
      <c r="B650" s="20" t="s">
        <v>384</v>
      </c>
      <c r="C650" s="20">
        <v>781</v>
      </c>
      <c r="D650" s="20" t="s">
        <v>14709</v>
      </c>
      <c r="E650" s="20" t="s">
        <v>23465</v>
      </c>
      <c r="F650" s="20" t="s">
        <v>110</v>
      </c>
      <c r="G650" s="20" t="s">
        <v>14696</v>
      </c>
      <c r="H650" s="20" t="s">
        <v>14699</v>
      </c>
      <c r="I650" s="20">
        <v>708</v>
      </c>
      <c r="J650" s="20" t="b">
        <v>0</v>
      </c>
      <c r="K650" s="20">
        <v>7.91</v>
      </c>
      <c r="L650" s="20">
        <v>8.8800000000000008</v>
      </c>
      <c r="M650" s="20">
        <v>0.115673775224516</v>
      </c>
      <c r="N650" s="20">
        <v>1.4144271570013999E-3</v>
      </c>
    </row>
    <row r="651" spans="1:14" x14ac:dyDescent="0.2">
      <c r="A651" s="20" t="s">
        <v>23468</v>
      </c>
      <c r="B651" s="20" t="s">
        <v>384</v>
      </c>
      <c r="C651" s="20">
        <v>783</v>
      </c>
      <c r="D651" s="20" t="s">
        <v>14709</v>
      </c>
      <c r="E651" s="20" t="s">
        <v>23465</v>
      </c>
      <c r="F651" s="20" t="s">
        <v>110</v>
      </c>
      <c r="G651" s="20" t="s">
        <v>14696</v>
      </c>
      <c r="H651" s="20" t="s">
        <v>14699</v>
      </c>
      <c r="I651" s="20">
        <v>708</v>
      </c>
      <c r="J651" s="20" t="b">
        <v>0</v>
      </c>
      <c r="K651" s="20">
        <v>6</v>
      </c>
      <c r="L651" s="20">
        <v>7.09</v>
      </c>
      <c r="M651" s="20">
        <v>0.16692587131598099</v>
      </c>
      <c r="N651" s="20">
        <v>1.4144271570013999E-3</v>
      </c>
    </row>
    <row r="652" spans="1:14" x14ac:dyDescent="0.2">
      <c r="A652" s="20" t="s">
        <v>23468</v>
      </c>
      <c r="B652" s="20" t="s">
        <v>384</v>
      </c>
      <c r="C652" s="20">
        <v>785</v>
      </c>
      <c r="D652" s="20" t="s">
        <v>14709</v>
      </c>
      <c r="E652" s="20" t="s">
        <v>23466</v>
      </c>
      <c r="F652" s="20" t="s">
        <v>110</v>
      </c>
      <c r="G652" s="20" t="s">
        <v>14696</v>
      </c>
      <c r="H652" s="20" t="s">
        <v>14699</v>
      </c>
      <c r="I652" s="20">
        <v>708</v>
      </c>
      <c r="J652" s="20" t="b">
        <v>0</v>
      </c>
      <c r="K652" s="20">
        <v>7.33</v>
      </c>
      <c r="L652" s="20">
        <v>8.89</v>
      </c>
      <c r="M652" s="20">
        <v>0.19295153362725301</v>
      </c>
      <c r="N652" s="20">
        <v>1.4144271570013999E-3</v>
      </c>
    </row>
    <row r="653" spans="1:14" x14ac:dyDescent="0.2">
      <c r="A653" s="20" t="s">
        <v>23468</v>
      </c>
      <c r="B653" s="20" t="s">
        <v>384</v>
      </c>
      <c r="C653" s="20">
        <v>787</v>
      </c>
      <c r="D653" s="20" t="s">
        <v>14709</v>
      </c>
      <c r="E653" s="20" t="s">
        <v>14698</v>
      </c>
      <c r="F653" s="20" t="s">
        <v>110</v>
      </c>
      <c r="G653" s="20" t="s">
        <v>14696</v>
      </c>
      <c r="H653" s="20" t="s">
        <v>14699</v>
      </c>
      <c r="I653" s="20">
        <v>708</v>
      </c>
      <c r="J653" s="20" t="b">
        <v>0</v>
      </c>
      <c r="K653" s="20">
        <v>5.76</v>
      </c>
      <c r="L653" s="20">
        <v>7.13</v>
      </c>
      <c r="M653" s="20">
        <v>0.213373759718405</v>
      </c>
      <c r="N653" s="20">
        <v>1.4144271570013999E-3</v>
      </c>
    </row>
    <row r="654" spans="1:14" x14ac:dyDescent="0.2">
      <c r="A654" s="20" t="s">
        <v>23468</v>
      </c>
      <c r="B654" s="20" t="s">
        <v>384</v>
      </c>
      <c r="C654" s="20">
        <v>789</v>
      </c>
      <c r="D654" s="20" t="s">
        <v>14709</v>
      </c>
      <c r="E654" s="20" t="s">
        <v>23462</v>
      </c>
      <c r="F654" s="20" t="s">
        <v>110</v>
      </c>
      <c r="G654" s="20" t="s">
        <v>14696</v>
      </c>
      <c r="H654" s="20" t="s">
        <v>14699</v>
      </c>
      <c r="I654" s="20">
        <v>708</v>
      </c>
      <c r="J654" s="20" t="b">
        <v>0</v>
      </c>
      <c r="K654" s="20">
        <v>5.73</v>
      </c>
      <c r="L654" s="20">
        <v>7.2</v>
      </c>
      <c r="M654" s="20">
        <v>0.22836549529536099</v>
      </c>
      <c r="N654" s="20">
        <v>1.4144271570013999E-3</v>
      </c>
    </row>
    <row r="655" spans="1:14" x14ac:dyDescent="0.2">
      <c r="A655" s="20" t="s">
        <v>23468</v>
      </c>
      <c r="B655" s="20" t="s">
        <v>489</v>
      </c>
      <c r="C655" s="20">
        <v>792</v>
      </c>
      <c r="D655" s="20" t="s">
        <v>14709</v>
      </c>
      <c r="E655" s="20" t="s">
        <v>14698</v>
      </c>
      <c r="F655" s="20" t="s">
        <v>110</v>
      </c>
      <c r="G655" s="20" t="s">
        <v>14696</v>
      </c>
      <c r="H655" s="20" t="s">
        <v>110</v>
      </c>
      <c r="I655" s="20">
        <v>972</v>
      </c>
      <c r="J655" s="20" t="b">
        <v>0</v>
      </c>
      <c r="K655" s="20">
        <v>2.21</v>
      </c>
      <c r="L655" s="20">
        <v>2.5</v>
      </c>
      <c r="M655" s="20">
        <v>0.123298216344494</v>
      </c>
      <c r="N655" s="20">
        <v>1.0298661174047001E-3</v>
      </c>
    </row>
    <row r="656" spans="1:14" x14ac:dyDescent="0.2">
      <c r="A656" s="20" t="s">
        <v>23468</v>
      </c>
      <c r="B656" s="20" t="s">
        <v>489</v>
      </c>
      <c r="C656" s="20">
        <v>794</v>
      </c>
      <c r="D656" s="20" t="s">
        <v>14709</v>
      </c>
      <c r="E656" s="20" t="s">
        <v>14698</v>
      </c>
      <c r="F656" s="20" t="s">
        <v>110</v>
      </c>
      <c r="G656" s="20" t="s">
        <v>14696</v>
      </c>
      <c r="H656" s="20" t="s">
        <v>110</v>
      </c>
      <c r="I656" s="20">
        <v>1458</v>
      </c>
      <c r="J656" s="20" t="b">
        <v>0</v>
      </c>
      <c r="K656" s="20">
        <v>2.19</v>
      </c>
      <c r="L656" s="20">
        <v>2.46</v>
      </c>
      <c r="M656" s="20">
        <v>0.11625980611586199</v>
      </c>
      <c r="N656" s="20">
        <v>6.8634179821550003E-4</v>
      </c>
    </row>
    <row r="657" spans="1:14" x14ac:dyDescent="0.2">
      <c r="A657" s="20" t="s">
        <v>23468</v>
      </c>
      <c r="B657" s="20" t="s">
        <v>489</v>
      </c>
      <c r="C657" s="20">
        <v>796</v>
      </c>
      <c r="D657" s="20" t="s">
        <v>14709</v>
      </c>
      <c r="E657" s="20" t="s">
        <v>14698</v>
      </c>
      <c r="F657" s="20" t="s">
        <v>110</v>
      </c>
      <c r="G657" s="20" t="s">
        <v>14696</v>
      </c>
      <c r="H657" s="20" t="s">
        <v>110</v>
      </c>
      <c r="I657" s="20">
        <v>1314</v>
      </c>
      <c r="J657" s="20" t="b">
        <v>0</v>
      </c>
      <c r="K657" s="20">
        <v>2.19</v>
      </c>
      <c r="L657" s="20">
        <v>2.54</v>
      </c>
      <c r="M657" s="20">
        <v>0.148262537202036</v>
      </c>
      <c r="N657" s="20">
        <v>7.6161462300070005E-4</v>
      </c>
    </row>
    <row r="658" spans="1:14" x14ac:dyDescent="0.2">
      <c r="A658" s="20" t="s">
        <v>23468</v>
      </c>
      <c r="B658" s="20" t="s">
        <v>504</v>
      </c>
      <c r="C658" s="20">
        <v>797</v>
      </c>
      <c r="D658" s="20" t="s">
        <v>14709</v>
      </c>
      <c r="E658" s="20" t="s">
        <v>14698</v>
      </c>
      <c r="F658" s="20" t="s">
        <v>23461</v>
      </c>
      <c r="G658" s="20" t="s">
        <v>14696</v>
      </c>
      <c r="H658" s="20" t="s">
        <v>14699</v>
      </c>
      <c r="I658" s="20">
        <v>1000</v>
      </c>
      <c r="J658" s="20" t="b">
        <v>0</v>
      </c>
      <c r="K658" s="20">
        <v>32</v>
      </c>
      <c r="L658" s="20">
        <v>37</v>
      </c>
      <c r="M658" s="20">
        <v>0.145182009844498</v>
      </c>
      <c r="N658" s="20">
        <v>1.0010010010009999E-3</v>
      </c>
    </row>
    <row r="659" spans="1:14" x14ac:dyDescent="0.2">
      <c r="A659" s="20" t="s">
        <v>23468</v>
      </c>
      <c r="B659" s="20" t="s">
        <v>504</v>
      </c>
      <c r="C659" s="20">
        <v>798</v>
      </c>
      <c r="D659" s="20" t="s">
        <v>14709</v>
      </c>
      <c r="E659" s="20" t="s">
        <v>14698</v>
      </c>
      <c r="F659" s="20" t="s">
        <v>23461</v>
      </c>
      <c r="G659" s="20" t="s">
        <v>14696</v>
      </c>
      <c r="H659" s="20" t="s">
        <v>14699</v>
      </c>
      <c r="I659" s="20">
        <v>1000</v>
      </c>
      <c r="J659" s="20" t="b">
        <v>0</v>
      </c>
      <c r="K659" s="20">
        <v>30.5</v>
      </c>
      <c r="L659" s="20">
        <v>35</v>
      </c>
      <c r="M659" s="20">
        <v>0.137621377876048</v>
      </c>
      <c r="N659" s="20">
        <v>1.0010010010009999E-3</v>
      </c>
    </row>
    <row r="660" spans="1:14" x14ac:dyDescent="0.2">
      <c r="A660" s="20" t="s">
        <v>23468</v>
      </c>
      <c r="B660" s="20" t="s">
        <v>504</v>
      </c>
      <c r="C660" s="20">
        <v>799</v>
      </c>
      <c r="D660" s="20" t="s">
        <v>14709</v>
      </c>
      <c r="E660" s="20" t="s">
        <v>14698</v>
      </c>
      <c r="F660" s="20" t="s">
        <v>23461</v>
      </c>
      <c r="G660" s="20" t="s">
        <v>14696</v>
      </c>
      <c r="H660" s="20" t="s">
        <v>14699</v>
      </c>
      <c r="I660" s="20">
        <v>1000</v>
      </c>
      <c r="J660" s="20" t="b">
        <v>0</v>
      </c>
      <c r="K660" s="20">
        <v>29.5</v>
      </c>
      <c r="L660" s="20">
        <v>37</v>
      </c>
      <c r="M660" s="20">
        <v>0.22652764929845001</v>
      </c>
      <c r="N660" s="20">
        <v>1.0010010010009999E-3</v>
      </c>
    </row>
    <row r="661" spans="1:14" x14ac:dyDescent="0.2">
      <c r="A661" s="20" t="s">
        <v>23468</v>
      </c>
      <c r="B661" s="20" t="s">
        <v>504</v>
      </c>
      <c r="C661" s="20">
        <v>800</v>
      </c>
      <c r="D661" s="20" t="s">
        <v>14709</v>
      </c>
      <c r="E661" s="20" t="s">
        <v>14698</v>
      </c>
      <c r="F661" s="20" t="s">
        <v>23467</v>
      </c>
      <c r="G661" s="20" t="s">
        <v>14696</v>
      </c>
      <c r="H661" s="20" t="s">
        <v>14699</v>
      </c>
      <c r="I661" s="20">
        <v>1000</v>
      </c>
      <c r="J661" s="20" t="b">
        <v>0</v>
      </c>
      <c r="K661" s="20">
        <v>0.6</v>
      </c>
      <c r="L661" s="20">
        <v>0.85</v>
      </c>
      <c r="M661" s="20">
        <v>0.34830669426821598</v>
      </c>
      <c r="N661" s="20">
        <v>1.0010010010009999E-3</v>
      </c>
    </row>
    <row r="662" spans="1:14" x14ac:dyDescent="0.2">
      <c r="A662" s="20" t="s">
        <v>23468</v>
      </c>
      <c r="B662" s="20" t="s">
        <v>504</v>
      </c>
      <c r="C662" s="20">
        <v>801</v>
      </c>
      <c r="D662" s="20" t="s">
        <v>14709</v>
      </c>
      <c r="E662" s="20" t="s">
        <v>14698</v>
      </c>
      <c r="F662" s="20" t="s">
        <v>23467</v>
      </c>
      <c r="G662" s="20" t="s">
        <v>14696</v>
      </c>
      <c r="H662" s="20" t="s">
        <v>14699</v>
      </c>
      <c r="I662" s="20">
        <v>1000</v>
      </c>
      <c r="J662" s="20" t="b">
        <v>0</v>
      </c>
      <c r="K662" s="20">
        <v>0.55000000000000004</v>
      </c>
      <c r="L662" s="20">
        <v>0.75</v>
      </c>
      <c r="M662" s="20">
        <v>0.31015492830383901</v>
      </c>
      <c r="N662" s="20">
        <v>1.0010010010009999E-3</v>
      </c>
    </row>
    <row r="663" spans="1:14" x14ac:dyDescent="0.2">
      <c r="A663" s="20" t="s">
        <v>23468</v>
      </c>
      <c r="B663" s="20" t="s">
        <v>504</v>
      </c>
      <c r="C663" s="20">
        <v>802</v>
      </c>
      <c r="D663" s="20" t="s">
        <v>14709</v>
      </c>
      <c r="E663" s="20" t="s">
        <v>14698</v>
      </c>
      <c r="F663" s="20" t="s">
        <v>23467</v>
      </c>
      <c r="G663" s="20" t="s">
        <v>14696</v>
      </c>
      <c r="H663" s="20" t="s">
        <v>14699</v>
      </c>
      <c r="I663" s="20">
        <v>1000</v>
      </c>
      <c r="J663" s="20" t="b">
        <v>0</v>
      </c>
      <c r="K663" s="20">
        <v>0.5</v>
      </c>
      <c r="L663" s="20">
        <v>0.8</v>
      </c>
      <c r="M663" s="20">
        <v>0.47000362924573602</v>
      </c>
      <c r="N663" s="20">
        <v>1.0010010010009999E-3</v>
      </c>
    </row>
    <row r="664" spans="1:14" x14ac:dyDescent="0.2">
      <c r="A664" s="20" t="s">
        <v>23468</v>
      </c>
      <c r="B664" s="20" t="s">
        <v>540</v>
      </c>
      <c r="C664" s="20">
        <v>807</v>
      </c>
      <c r="D664" s="20" t="s">
        <v>14709</v>
      </c>
      <c r="E664" s="20" t="s">
        <v>14698</v>
      </c>
      <c r="F664" s="20" t="s">
        <v>23464</v>
      </c>
      <c r="G664" s="20" t="s">
        <v>14696</v>
      </c>
      <c r="H664" s="20" t="s">
        <v>14761</v>
      </c>
      <c r="I664" s="20">
        <v>1664</v>
      </c>
      <c r="J664" s="20" t="b">
        <v>1</v>
      </c>
      <c r="K664" s="20">
        <v>1.2</v>
      </c>
      <c r="L664" s="20">
        <v>1.5</v>
      </c>
      <c r="M664" s="20">
        <v>0.22314355131420999</v>
      </c>
      <c r="N664" s="20">
        <v>6.0132291040279997E-4</v>
      </c>
    </row>
    <row r="665" spans="1:14" x14ac:dyDescent="0.2">
      <c r="A665" s="20" t="s">
        <v>23468</v>
      </c>
      <c r="B665" s="20" t="s">
        <v>540</v>
      </c>
      <c r="C665" s="20">
        <v>810</v>
      </c>
      <c r="D665" s="20" t="s">
        <v>14709</v>
      </c>
      <c r="E665" s="20" t="s">
        <v>14698</v>
      </c>
      <c r="F665" s="20" t="s">
        <v>23464</v>
      </c>
      <c r="G665" s="20" t="s">
        <v>14696</v>
      </c>
      <c r="H665" s="20" t="s">
        <v>14761</v>
      </c>
      <c r="I665" s="20">
        <v>1664</v>
      </c>
      <c r="J665" s="20" t="b">
        <v>1</v>
      </c>
      <c r="K665" s="20">
        <v>1.8</v>
      </c>
      <c r="L665" s="20">
        <v>2</v>
      </c>
      <c r="M665" s="20">
        <v>0.105360515657826</v>
      </c>
      <c r="N665" s="20">
        <v>6.0132291040279997E-4</v>
      </c>
    </row>
    <row r="666" spans="1:14" x14ac:dyDescent="0.2">
      <c r="A666" s="20" t="s">
        <v>23468</v>
      </c>
      <c r="B666" s="20" t="s">
        <v>540</v>
      </c>
      <c r="C666" s="20">
        <v>813</v>
      </c>
      <c r="D666" s="20" t="s">
        <v>14709</v>
      </c>
      <c r="E666" s="20" t="s">
        <v>14698</v>
      </c>
      <c r="F666" s="20" t="s">
        <v>23464</v>
      </c>
      <c r="G666" s="20" t="s">
        <v>14696</v>
      </c>
      <c r="H666" s="20" t="s">
        <v>14761</v>
      </c>
      <c r="I666" s="20">
        <v>1664</v>
      </c>
      <c r="J666" s="20" t="b">
        <v>1</v>
      </c>
      <c r="K666" s="20">
        <v>1.6</v>
      </c>
      <c r="L666" s="20">
        <v>1.9</v>
      </c>
      <c r="M666" s="20">
        <v>0.17185025692665901</v>
      </c>
      <c r="N666" s="20">
        <v>6.0132291040279997E-4</v>
      </c>
    </row>
    <row r="667" spans="1:14" x14ac:dyDescent="0.2">
      <c r="A667" s="20" t="s">
        <v>23468</v>
      </c>
      <c r="B667" s="20" t="s">
        <v>540</v>
      </c>
      <c r="C667" s="20">
        <v>816</v>
      </c>
      <c r="D667" s="20" t="s">
        <v>14709</v>
      </c>
      <c r="E667" s="20" t="s">
        <v>14698</v>
      </c>
      <c r="F667" s="20" t="s">
        <v>23464</v>
      </c>
      <c r="G667" s="20" t="s">
        <v>14696</v>
      </c>
      <c r="H667" s="20" t="s">
        <v>14761</v>
      </c>
      <c r="I667" s="20">
        <v>1664</v>
      </c>
      <c r="J667" s="20" t="b">
        <v>1</v>
      </c>
      <c r="K667" s="20">
        <v>1.7</v>
      </c>
      <c r="L667" s="20">
        <v>3.1</v>
      </c>
      <c r="M667" s="20">
        <v>0.60077386042893</v>
      </c>
      <c r="N667" s="20">
        <v>6.0132291040279997E-4</v>
      </c>
    </row>
    <row r="668" spans="1:14" x14ac:dyDescent="0.2">
      <c r="A668" s="20" t="s">
        <v>23468</v>
      </c>
      <c r="B668" s="20" t="s">
        <v>540</v>
      </c>
      <c r="C668" s="20">
        <v>819</v>
      </c>
      <c r="D668" s="20" t="s">
        <v>14709</v>
      </c>
      <c r="E668" s="20" t="s">
        <v>14698</v>
      </c>
      <c r="F668" s="20" t="s">
        <v>23464</v>
      </c>
      <c r="G668" s="20" t="s">
        <v>14696</v>
      </c>
      <c r="H668" s="20" t="s">
        <v>14761</v>
      </c>
      <c r="I668" s="20">
        <v>1664</v>
      </c>
      <c r="J668" s="20" t="b">
        <v>1</v>
      </c>
      <c r="K668" s="20">
        <v>1.4</v>
      </c>
      <c r="L668" s="20">
        <v>2.7</v>
      </c>
      <c r="M668" s="20">
        <v>0.65677953638907105</v>
      </c>
      <c r="N668" s="20">
        <v>6.0132291040279997E-4</v>
      </c>
    </row>
    <row r="669" spans="1:14" x14ac:dyDescent="0.2">
      <c r="A669" s="20" t="s">
        <v>23468</v>
      </c>
      <c r="B669" s="20" t="s">
        <v>540</v>
      </c>
      <c r="C669" s="20">
        <v>822</v>
      </c>
      <c r="D669" s="20" t="s">
        <v>14709</v>
      </c>
      <c r="E669" s="20" t="s">
        <v>14698</v>
      </c>
      <c r="F669" s="20" t="s">
        <v>23464</v>
      </c>
      <c r="G669" s="20" t="s">
        <v>14696</v>
      </c>
      <c r="H669" s="20" t="s">
        <v>14761</v>
      </c>
      <c r="I669" s="20">
        <v>1664</v>
      </c>
      <c r="J669" s="20" t="b">
        <v>1</v>
      </c>
      <c r="K669" s="20">
        <v>1.9</v>
      </c>
      <c r="L669" s="20">
        <v>3.2</v>
      </c>
      <c r="M669" s="20">
        <v>0.52129692363328595</v>
      </c>
      <c r="N669" s="20">
        <v>6.0132291040279997E-4</v>
      </c>
    </row>
    <row r="670" spans="1:14" x14ac:dyDescent="0.2">
      <c r="A670" s="20" t="s">
        <v>23468</v>
      </c>
      <c r="B670" s="20" t="s">
        <v>540</v>
      </c>
      <c r="C670" s="20">
        <v>825</v>
      </c>
      <c r="D670" s="20" t="s">
        <v>14709</v>
      </c>
      <c r="E670" s="20" t="s">
        <v>14698</v>
      </c>
      <c r="F670" s="20" t="s">
        <v>23464</v>
      </c>
      <c r="G670" s="20" t="s">
        <v>14696</v>
      </c>
      <c r="H670" s="20" t="s">
        <v>14761</v>
      </c>
      <c r="I670" s="20">
        <v>1664</v>
      </c>
      <c r="J670" s="20" t="b">
        <v>1</v>
      </c>
      <c r="K670" s="20">
        <v>1.4</v>
      </c>
      <c r="L670" s="20">
        <v>2.7</v>
      </c>
      <c r="M670" s="20">
        <v>0.65677953638907105</v>
      </c>
      <c r="N670" s="20">
        <v>6.0132291040279997E-4</v>
      </c>
    </row>
    <row r="671" spans="1:14" x14ac:dyDescent="0.2">
      <c r="A671" s="20" t="s">
        <v>23468</v>
      </c>
      <c r="B671" s="20" t="s">
        <v>633</v>
      </c>
      <c r="C671" s="20">
        <v>858</v>
      </c>
      <c r="D671" s="20" t="s">
        <v>14709</v>
      </c>
      <c r="E671" s="20" t="s">
        <v>14698</v>
      </c>
      <c r="F671" s="20" t="s">
        <v>14804</v>
      </c>
      <c r="G671" s="20" t="s">
        <v>14696</v>
      </c>
      <c r="H671" s="20" t="s">
        <v>14772</v>
      </c>
      <c r="I671" s="20">
        <v>160</v>
      </c>
      <c r="J671" s="20" t="b">
        <v>0</v>
      </c>
      <c r="K671" s="20">
        <v>0.32900000000000001</v>
      </c>
      <c r="L671" s="20">
        <v>0.33200000000000002</v>
      </c>
      <c r="M671" s="20">
        <v>9.0772181511165999E-3</v>
      </c>
      <c r="N671" s="20">
        <v>6.2893081761005998E-3</v>
      </c>
    </row>
    <row r="672" spans="1:14" x14ac:dyDescent="0.2">
      <c r="A672" s="20" t="s">
        <v>23468</v>
      </c>
      <c r="B672" s="20" t="s">
        <v>633</v>
      </c>
      <c r="C672" s="20">
        <v>860</v>
      </c>
      <c r="D672" s="20" t="s">
        <v>14709</v>
      </c>
      <c r="E672" s="20" t="s">
        <v>14698</v>
      </c>
      <c r="F672" s="20" t="s">
        <v>14804</v>
      </c>
      <c r="G672" s="20" t="s">
        <v>14696</v>
      </c>
      <c r="H672" s="20" t="s">
        <v>14772</v>
      </c>
      <c r="I672" s="20">
        <v>160</v>
      </c>
      <c r="J672" s="20" t="b">
        <v>0</v>
      </c>
      <c r="K672" s="20">
        <v>0.23400000000000001</v>
      </c>
      <c r="L672" s="20">
        <v>0.27100000000000002</v>
      </c>
      <c r="M672" s="20">
        <v>0.146797705522</v>
      </c>
      <c r="N672" s="20">
        <v>6.2893081761005998E-3</v>
      </c>
    </row>
    <row r="673" spans="1:14" x14ac:dyDescent="0.2">
      <c r="A673" s="20" t="s">
        <v>23468</v>
      </c>
      <c r="B673" s="20" t="s">
        <v>633</v>
      </c>
      <c r="C673" s="20">
        <v>862</v>
      </c>
      <c r="D673" s="20" t="s">
        <v>14709</v>
      </c>
      <c r="E673" s="20" t="s">
        <v>14698</v>
      </c>
      <c r="F673" s="20" t="s">
        <v>14804</v>
      </c>
      <c r="G673" s="20" t="s">
        <v>14696</v>
      </c>
      <c r="H673" s="20" t="s">
        <v>14772</v>
      </c>
      <c r="I673" s="20">
        <v>160</v>
      </c>
      <c r="J673" s="20" t="b">
        <v>0</v>
      </c>
      <c r="K673" s="20">
        <v>0.377</v>
      </c>
      <c r="L673" s="20">
        <v>0.36599999999999999</v>
      </c>
      <c r="M673" s="20">
        <v>-2.9611854046644501E-2</v>
      </c>
      <c r="N673" s="20">
        <v>6.2893081761005998E-3</v>
      </c>
    </row>
    <row r="674" spans="1:14" x14ac:dyDescent="0.2">
      <c r="A674" s="20" t="s">
        <v>23468</v>
      </c>
      <c r="B674" s="20" t="s">
        <v>633</v>
      </c>
      <c r="C674" s="20">
        <v>864</v>
      </c>
      <c r="D674" s="20" t="s">
        <v>14709</v>
      </c>
      <c r="E674" s="20" t="s">
        <v>14698</v>
      </c>
      <c r="F674" s="20" t="s">
        <v>14804</v>
      </c>
      <c r="G674" s="20" t="s">
        <v>14696</v>
      </c>
      <c r="H674" s="20" t="s">
        <v>14772</v>
      </c>
      <c r="I674" s="20">
        <v>160</v>
      </c>
      <c r="J674" s="20" t="b">
        <v>0</v>
      </c>
      <c r="K674" s="20">
        <v>0.151</v>
      </c>
      <c r="L674" s="20">
        <v>0.14699999999999999</v>
      </c>
      <c r="M674" s="20">
        <v>-2.6847250036188101E-2</v>
      </c>
      <c r="N674" s="20">
        <v>6.2893081761005998E-3</v>
      </c>
    </row>
    <row r="675" spans="1:14" x14ac:dyDescent="0.2">
      <c r="A675" s="20" t="s">
        <v>23468</v>
      </c>
      <c r="B675" s="20" t="s">
        <v>673</v>
      </c>
      <c r="C675" s="20">
        <v>880</v>
      </c>
      <c r="D675" s="20" t="s">
        <v>14709</v>
      </c>
      <c r="E675" s="20" t="s">
        <v>14698</v>
      </c>
      <c r="F675" s="20" t="s">
        <v>14804</v>
      </c>
      <c r="G675" s="20" t="s">
        <v>14839</v>
      </c>
      <c r="H675" s="20" t="s">
        <v>14761</v>
      </c>
      <c r="I675" s="20">
        <v>160</v>
      </c>
      <c r="J675" s="20" t="b">
        <v>0</v>
      </c>
      <c r="K675" s="20">
        <v>70.400000000000006</v>
      </c>
      <c r="L675" s="20">
        <v>102.1</v>
      </c>
      <c r="M675" s="20">
        <v>0.37175946200662302</v>
      </c>
      <c r="N675" s="20">
        <v>6.2893081761005998E-3</v>
      </c>
    </row>
    <row r="676" spans="1:14" x14ac:dyDescent="0.2">
      <c r="A676" s="20" t="s">
        <v>23468</v>
      </c>
      <c r="B676" s="20" t="s">
        <v>673</v>
      </c>
      <c r="C676" s="20">
        <v>883</v>
      </c>
      <c r="D676" s="20" t="s">
        <v>14709</v>
      </c>
      <c r="E676" s="20" t="s">
        <v>23466</v>
      </c>
      <c r="F676" s="20" t="s">
        <v>14804</v>
      </c>
      <c r="G676" s="20" t="s">
        <v>14839</v>
      </c>
      <c r="H676" s="20" t="s">
        <v>14761</v>
      </c>
      <c r="I676" s="20">
        <v>160</v>
      </c>
      <c r="J676" s="20" t="b">
        <v>0</v>
      </c>
      <c r="K676" s="20">
        <v>137.69999999999999</v>
      </c>
      <c r="L676" s="20">
        <v>108.2</v>
      </c>
      <c r="M676" s="20">
        <v>-0.24109603932222801</v>
      </c>
      <c r="N676" s="20">
        <v>6.2893081761005998E-3</v>
      </c>
    </row>
    <row r="677" spans="1:14" x14ac:dyDescent="0.2">
      <c r="A677" s="20" t="s">
        <v>23468</v>
      </c>
      <c r="B677" s="20" t="s">
        <v>673</v>
      </c>
      <c r="C677" s="20">
        <v>886</v>
      </c>
      <c r="D677" s="20" t="s">
        <v>14709</v>
      </c>
      <c r="E677" s="20" t="s">
        <v>14746</v>
      </c>
      <c r="F677" s="20" t="s">
        <v>14804</v>
      </c>
      <c r="G677" s="20" t="s">
        <v>14839</v>
      </c>
      <c r="H677" s="20" t="s">
        <v>14761</v>
      </c>
      <c r="I677" s="20">
        <v>160</v>
      </c>
      <c r="J677" s="20" t="b">
        <v>0</v>
      </c>
      <c r="K677" s="20">
        <v>103.4</v>
      </c>
      <c r="L677" s="20">
        <v>104.2</v>
      </c>
      <c r="M677" s="20">
        <v>7.7071672449377003E-3</v>
      </c>
      <c r="N677" s="20">
        <v>6.2893081761005998E-3</v>
      </c>
    </row>
    <row r="678" spans="1:14" x14ac:dyDescent="0.2">
      <c r="A678" s="20" t="s">
        <v>23468</v>
      </c>
      <c r="B678" s="20" t="s">
        <v>673</v>
      </c>
      <c r="C678" s="20">
        <v>889</v>
      </c>
      <c r="D678" s="20" t="s">
        <v>14709</v>
      </c>
      <c r="E678" s="20" t="s">
        <v>23462</v>
      </c>
      <c r="F678" s="20" t="s">
        <v>14804</v>
      </c>
      <c r="G678" s="20" t="s">
        <v>14839</v>
      </c>
      <c r="H678" s="20" t="s">
        <v>14761</v>
      </c>
      <c r="I678" s="20">
        <v>160</v>
      </c>
      <c r="J678" s="20" t="b">
        <v>0</v>
      </c>
      <c r="K678" s="20">
        <v>103.3</v>
      </c>
      <c r="L678" s="20">
        <v>108.7</v>
      </c>
      <c r="M678" s="20">
        <v>5.0954418001570898E-2</v>
      </c>
      <c r="N678" s="20">
        <v>6.2893081761005998E-3</v>
      </c>
    </row>
    <row r="679" spans="1:14" x14ac:dyDescent="0.2">
      <c r="A679" s="20" t="s">
        <v>23468</v>
      </c>
      <c r="B679" s="20" t="s">
        <v>673</v>
      </c>
      <c r="C679" s="20">
        <v>892</v>
      </c>
      <c r="D679" s="20" t="s">
        <v>14709</v>
      </c>
      <c r="E679" s="20" t="s">
        <v>23466</v>
      </c>
      <c r="F679" s="20" t="s">
        <v>14804</v>
      </c>
      <c r="G679" s="20" t="s">
        <v>14839</v>
      </c>
      <c r="H679" s="20" t="s">
        <v>14761</v>
      </c>
      <c r="I679" s="20">
        <v>160</v>
      </c>
      <c r="J679" s="20" t="b">
        <v>0</v>
      </c>
      <c r="K679" s="20">
        <v>84</v>
      </c>
      <c r="L679" s="20">
        <v>108.9</v>
      </c>
      <c r="M679" s="20">
        <v>0.25961323109560103</v>
      </c>
      <c r="N679" s="20">
        <v>6.2893081761005998E-3</v>
      </c>
    </row>
    <row r="680" spans="1:14" x14ac:dyDescent="0.2">
      <c r="A680" s="20" t="s">
        <v>23468</v>
      </c>
      <c r="B680" s="20" t="s">
        <v>763</v>
      </c>
      <c r="C680" s="20">
        <v>896</v>
      </c>
      <c r="D680" s="20" t="s">
        <v>14709</v>
      </c>
      <c r="E680" s="20" t="s">
        <v>23462</v>
      </c>
      <c r="F680" s="20" t="s">
        <v>14804</v>
      </c>
      <c r="G680" s="20" t="s">
        <v>14732</v>
      </c>
      <c r="H680" s="20" t="s">
        <v>14699</v>
      </c>
      <c r="I680" s="20">
        <v>100</v>
      </c>
      <c r="J680" s="20" t="b">
        <v>0</v>
      </c>
      <c r="K680" s="20">
        <v>0.29099999999999998</v>
      </c>
      <c r="L680" s="20">
        <v>0.36599999999999999</v>
      </c>
      <c r="M680" s="20">
        <v>0.22931006622987399</v>
      </c>
      <c r="N680" s="20">
        <v>1.01010101010101E-2</v>
      </c>
    </row>
    <row r="681" spans="1:14" x14ac:dyDescent="0.2">
      <c r="A681" s="20" t="s">
        <v>23468</v>
      </c>
      <c r="B681" s="20" t="s">
        <v>763</v>
      </c>
      <c r="C681" s="20">
        <v>899</v>
      </c>
      <c r="D681" s="20" t="s">
        <v>14709</v>
      </c>
      <c r="E681" s="20" t="s">
        <v>14698</v>
      </c>
      <c r="F681" s="20" t="s">
        <v>14804</v>
      </c>
      <c r="G681" s="20" t="s">
        <v>14732</v>
      </c>
      <c r="H681" s="20" t="s">
        <v>14699</v>
      </c>
      <c r="I681" s="20">
        <v>100</v>
      </c>
      <c r="J681" s="20" t="b">
        <v>0</v>
      </c>
      <c r="K681" s="20">
        <v>0.32300000000000001</v>
      </c>
      <c r="L681" s="20">
        <v>0.37</v>
      </c>
      <c r="M681" s="20">
        <v>0.13585068241561399</v>
      </c>
      <c r="N681" s="20">
        <v>1.01010101010101E-2</v>
      </c>
    </row>
    <row r="682" spans="1:14" x14ac:dyDescent="0.2">
      <c r="A682" s="20" t="s">
        <v>23468</v>
      </c>
      <c r="B682" s="20" t="s">
        <v>777</v>
      </c>
      <c r="C682" s="20">
        <v>908</v>
      </c>
      <c r="D682" s="20" t="s">
        <v>14709</v>
      </c>
      <c r="E682" s="20" t="s">
        <v>14698</v>
      </c>
      <c r="F682" s="20" t="s">
        <v>110</v>
      </c>
      <c r="G682" s="20" t="s">
        <v>14696</v>
      </c>
      <c r="H682" s="20" t="s">
        <v>14761</v>
      </c>
      <c r="I682" s="20">
        <v>1664</v>
      </c>
      <c r="J682" s="20" t="b">
        <v>1</v>
      </c>
      <c r="K682" s="20">
        <v>6.13</v>
      </c>
      <c r="L682" s="20">
        <v>7.15</v>
      </c>
      <c r="M682" s="20">
        <v>0.153917606757796</v>
      </c>
      <c r="N682" s="20">
        <v>6.0132291040279997E-4</v>
      </c>
    </row>
    <row r="683" spans="1:14" x14ac:dyDescent="0.2">
      <c r="A683" s="20" t="s">
        <v>23468</v>
      </c>
      <c r="B683" s="20" t="s">
        <v>777</v>
      </c>
      <c r="C683" s="20">
        <v>910</v>
      </c>
      <c r="D683" s="20" t="s">
        <v>14709</v>
      </c>
      <c r="E683" s="20" t="s">
        <v>23462</v>
      </c>
      <c r="F683" s="20" t="s">
        <v>110</v>
      </c>
      <c r="G683" s="20" t="s">
        <v>14696</v>
      </c>
      <c r="H683" s="20" t="s">
        <v>14761</v>
      </c>
      <c r="I683" s="20">
        <v>1664</v>
      </c>
      <c r="J683" s="20" t="b">
        <v>1</v>
      </c>
      <c r="K683" s="20">
        <v>6.32</v>
      </c>
      <c r="L683" s="20">
        <v>7.04</v>
      </c>
      <c r="M683" s="20">
        <v>0.107888962011185</v>
      </c>
      <c r="N683" s="20">
        <v>6.0132291040279997E-4</v>
      </c>
    </row>
    <row r="684" spans="1:14" x14ac:dyDescent="0.2">
      <c r="A684" s="20" t="s">
        <v>23468</v>
      </c>
      <c r="B684" s="20" t="s">
        <v>777</v>
      </c>
      <c r="C684" s="20">
        <v>912</v>
      </c>
      <c r="D684" s="20" t="s">
        <v>14709</v>
      </c>
      <c r="E684" s="20" t="s">
        <v>23462</v>
      </c>
      <c r="F684" s="20" t="s">
        <v>110</v>
      </c>
      <c r="G684" s="20" t="s">
        <v>14696</v>
      </c>
      <c r="H684" s="20" t="s">
        <v>14761</v>
      </c>
      <c r="I684" s="20">
        <v>1664</v>
      </c>
      <c r="J684" s="20" t="b">
        <v>1</v>
      </c>
      <c r="K684" s="20">
        <v>11.61</v>
      </c>
      <c r="L684" s="20">
        <v>13.33</v>
      </c>
      <c r="M684" s="20">
        <v>0.13815033848081701</v>
      </c>
      <c r="N684" s="20">
        <v>6.0132291040279997E-4</v>
      </c>
    </row>
    <row r="685" spans="1:14" x14ac:dyDescent="0.2">
      <c r="A685" s="20" t="s">
        <v>23468</v>
      </c>
      <c r="B685" s="20" t="s">
        <v>903</v>
      </c>
      <c r="C685" s="20">
        <v>970</v>
      </c>
      <c r="D685" s="20" t="s">
        <v>14709</v>
      </c>
      <c r="E685" s="20" t="s">
        <v>23466</v>
      </c>
      <c r="F685" s="20" t="s">
        <v>110</v>
      </c>
      <c r="G685" s="20" t="s">
        <v>14866</v>
      </c>
      <c r="H685" s="20" t="s">
        <v>14761</v>
      </c>
      <c r="I685" s="20">
        <v>51153</v>
      </c>
      <c r="J685" s="20" t="b">
        <v>0</v>
      </c>
      <c r="K685" s="20">
        <v>5.3997000000000002</v>
      </c>
      <c r="L685" s="20">
        <v>10.130599999999999</v>
      </c>
      <c r="M685" s="20">
        <v>0.62921715004502998</v>
      </c>
      <c r="N685" s="20">
        <v>1.9549577729121099E-5</v>
      </c>
    </row>
    <row r="686" spans="1:14" x14ac:dyDescent="0.2">
      <c r="A686" s="20" t="s">
        <v>23468</v>
      </c>
      <c r="B686" s="20" t="s">
        <v>926</v>
      </c>
      <c r="C686" s="20">
        <v>973</v>
      </c>
      <c r="D686" s="20" t="s">
        <v>14709</v>
      </c>
      <c r="E686" s="20" t="s">
        <v>23462</v>
      </c>
      <c r="F686" s="20" t="s">
        <v>110</v>
      </c>
      <c r="G686" s="20" t="s">
        <v>14696</v>
      </c>
      <c r="H686" s="20" t="s">
        <v>14761</v>
      </c>
      <c r="I686" s="20">
        <v>989</v>
      </c>
      <c r="J686" s="20" t="b">
        <v>0</v>
      </c>
      <c r="K686" s="20">
        <v>20.02</v>
      </c>
      <c r="L686" s="20">
        <v>25.64</v>
      </c>
      <c r="M686" s="20">
        <v>0.247421858165395</v>
      </c>
      <c r="N686" s="20">
        <v>1.0121457489878001E-3</v>
      </c>
    </row>
    <row r="687" spans="1:14" x14ac:dyDescent="0.2">
      <c r="A687" s="20" t="s">
        <v>23468</v>
      </c>
      <c r="B687" s="20" t="s">
        <v>926</v>
      </c>
      <c r="C687" s="20">
        <v>976</v>
      </c>
      <c r="D687" s="20" t="s">
        <v>14709</v>
      </c>
      <c r="E687" s="20" t="s">
        <v>23462</v>
      </c>
      <c r="F687" s="20" t="s">
        <v>110</v>
      </c>
      <c r="G687" s="20" t="s">
        <v>14696</v>
      </c>
      <c r="H687" s="20" t="s">
        <v>14761</v>
      </c>
      <c r="I687" s="20">
        <v>557</v>
      </c>
      <c r="J687" s="20" t="b">
        <v>0</v>
      </c>
      <c r="K687" s="20">
        <v>17.649999999999999</v>
      </c>
      <c r="L687" s="20">
        <v>22.7</v>
      </c>
      <c r="M687" s="20">
        <v>0.25162914110805101</v>
      </c>
      <c r="N687" s="20">
        <v>1.7985611510790999E-3</v>
      </c>
    </row>
    <row r="688" spans="1:14" x14ac:dyDescent="0.2">
      <c r="A688" s="20" t="s">
        <v>23468</v>
      </c>
      <c r="B688" s="20" t="s">
        <v>960</v>
      </c>
      <c r="C688" s="20">
        <v>979</v>
      </c>
      <c r="D688" s="20" t="s">
        <v>14709</v>
      </c>
      <c r="E688" s="20" t="s">
        <v>23465</v>
      </c>
      <c r="F688" s="20" t="s">
        <v>23461</v>
      </c>
      <c r="G688" s="20" t="s">
        <v>14866</v>
      </c>
      <c r="H688" s="20" t="s">
        <v>14761</v>
      </c>
      <c r="I688" s="20">
        <v>2886</v>
      </c>
      <c r="J688" s="20" t="b">
        <v>0</v>
      </c>
      <c r="K688" s="20">
        <v>9.6254000000000008</v>
      </c>
      <c r="L688" s="20">
        <v>16.067299999999999</v>
      </c>
      <c r="M688" s="20">
        <v>0.51238071294679199</v>
      </c>
      <c r="N688" s="20">
        <v>3.4662045060649999E-4</v>
      </c>
    </row>
    <row r="689" spans="1:14" x14ac:dyDescent="0.2">
      <c r="A689" s="20" t="s">
        <v>23468</v>
      </c>
      <c r="B689" s="20" t="s">
        <v>960</v>
      </c>
      <c r="C689" s="20">
        <v>982</v>
      </c>
      <c r="D689" s="20" t="s">
        <v>14709</v>
      </c>
      <c r="E689" s="20" t="s">
        <v>23462</v>
      </c>
      <c r="F689" s="20" t="s">
        <v>23461</v>
      </c>
      <c r="G689" s="20" t="s">
        <v>14866</v>
      </c>
      <c r="H689" s="20" t="s">
        <v>14761</v>
      </c>
      <c r="I689" s="20">
        <v>2886</v>
      </c>
      <c r="J689" s="20" t="b">
        <v>0</v>
      </c>
      <c r="K689" s="20">
        <v>8.1561000000000003</v>
      </c>
      <c r="L689" s="20">
        <v>15.0261</v>
      </c>
      <c r="M689" s="20">
        <v>0.61102257550667305</v>
      </c>
      <c r="N689" s="20">
        <v>3.4662045060649999E-4</v>
      </c>
    </row>
    <row r="690" spans="1:14" x14ac:dyDescent="0.2">
      <c r="A690" s="20" t="s">
        <v>23468</v>
      </c>
      <c r="B690" s="20" t="s">
        <v>960</v>
      </c>
      <c r="C690" s="20">
        <v>985</v>
      </c>
      <c r="D690" s="20" t="s">
        <v>14709</v>
      </c>
      <c r="E690" s="20" t="s">
        <v>14698</v>
      </c>
      <c r="F690" s="20" t="s">
        <v>23461</v>
      </c>
      <c r="G690" s="20" t="s">
        <v>14866</v>
      </c>
      <c r="H690" s="20" t="s">
        <v>14761</v>
      </c>
      <c r="I690" s="20">
        <v>2886</v>
      </c>
      <c r="J690" s="20" t="b">
        <v>0</v>
      </c>
      <c r="K690" s="20">
        <v>7.7401999999999997</v>
      </c>
      <c r="L690" s="20">
        <v>13.815799999999999</v>
      </c>
      <c r="M690" s="20">
        <v>0.57938533770863399</v>
      </c>
      <c r="N690" s="20">
        <v>3.4662045060649999E-4</v>
      </c>
    </row>
    <row r="691" spans="1:14" x14ac:dyDescent="0.2">
      <c r="A691" s="20" t="s">
        <v>23468</v>
      </c>
      <c r="B691" s="20" t="s">
        <v>960</v>
      </c>
      <c r="C691" s="20">
        <v>988</v>
      </c>
      <c r="D691" s="20" t="s">
        <v>14709</v>
      </c>
      <c r="E691" s="20" t="s">
        <v>23466</v>
      </c>
      <c r="F691" s="20" t="s">
        <v>23461</v>
      </c>
      <c r="G691" s="20" t="s">
        <v>14866</v>
      </c>
      <c r="H691" s="20" t="s">
        <v>14761</v>
      </c>
      <c r="I691" s="20">
        <v>2886</v>
      </c>
      <c r="J691" s="20" t="b">
        <v>0</v>
      </c>
      <c r="K691" s="20">
        <v>7.7286999999999999</v>
      </c>
      <c r="L691" s="20">
        <v>14.3354</v>
      </c>
      <c r="M691" s="20">
        <v>0.61779133015988796</v>
      </c>
      <c r="N691" s="20">
        <v>3.4662045060649999E-4</v>
      </c>
    </row>
    <row r="692" spans="1:14" x14ac:dyDescent="0.2">
      <c r="A692" s="20" t="s">
        <v>23468</v>
      </c>
      <c r="B692" s="20" t="s">
        <v>960</v>
      </c>
      <c r="C692" s="20">
        <v>991</v>
      </c>
      <c r="D692" s="20" t="s">
        <v>14709</v>
      </c>
      <c r="E692" s="20" t="s">
        <v>23466</v>
      </c>
      <c r="F692" s="20" t="s">
        <v>23461</v>
      </c>
      <c r="G692" s="20" t="s">
        <v>14866</v>
      </c>
      <c r="H692" s="20" t="s">
        <v>14761</v>
      </c>
      <c r="I692" s="20">
        <v>2886</v>
      </c>
      <c r="J692" s="20" t="b">
        <v>0</v>
      </c>
      <c r="K692" s="20">
        <v>7.7803000000000004</v>
      </c>
      <c r="L692" s="20">
        <v>14.448</v>
      </c>
      <c r="M692" s="20">
        <v>0.618961098816452</v>
      </c>
      <c r="N692" s="20">
        <v>3.4662045060649999E-4</v>
      </c>
    </row>
    <row r="693" spans="1:14" x14ac:dyDescent="0.2">
      <c r="A693" s="20" t="s">
        <v>23468</v>
      </c>
      <c r="B693" s="20" t="s">
        <v>960</v>
      </c>
      <c r="C693" s="20">
        <v>994</v>
      </c>
      <c r="D693" s="20" t="s">
        <v>14709</v>
      </c>
      <c r="E693" s="20" t="s">
        <v>23466</v>
      </c>
      <c r="F693" s="20" t="s">
        <v>23461</v>
      </c>
      <c r="G693" s="20" t="s">
        <v>14866</v>
      </c>
      <c r="H693" s="20" t="s">
        <v>14761</v>
      </c>
      <c r="I693" s="20">
        <v>2886</v>
      </c>
      <c r="J693" s="20" t="b">
        <v>0</v>
      </c>
      <c r="K693" s="20">
        <v>8.1938999999999993</v>
      </c>
      <c r="L693" s="20">
        <v>14.481299999999999</v>
      </c>
      <c r="M693" s="20">
        <v>0.569468186934737</v>
      </c>
      <c r="N693" s="20">
        <v>3.4662045060649999E-4</v>
      </c>
    </row>
    <row r="694" spans="1:14" x14ac:dyDescent="0.2">
      <c r="A694" s="20" t="s">
        <v>23468</v>
      </c>
      <c r="B694" s="20" t="s">
        <v>1057</v>
      </c>
      <c r="C694" s="20">
        <v>1007</v>
      </c>
      <c r="D694" s="20" t="s">
        <v>14709</v>
      </c>
      <c r="E694" s="20" t="s">
        <v>23462</v>
      </c>
      <c r="F694" s="20" t="s">
        <v>110</v>
      </c>
      <c r="G694" s="20" t="s">
        <v>14696</v>
      </c>
      <c r="H694" s="20" t="s">
        <v>14699</v>
      </c>
      <c r="I694" s="20">
        <v>1664</v>
      </c>
      <c r="J694" s="20" t="b">
        <v>1</v>
      </c>
      <c r="K694" s="20">
        <v>2.1</v>
      </c>
      <c r="L694" s="20">
        <v>3.12</v>
      </c>
      <c r="M694" s="20">
        <v>0.39589565709201402</v>
      </c>
      <c r="N694" s="20">
        <v>6.0132291040279997E-4</v>
      </c>
    </row>
    <row r="695" spans="1:14" x14ac:dyDescent="0.2">
      <c r="A695" s="20" t="s">
        <v>23468</v>
      </c>
      <c r="B695" s="20" t="s">
        <v>1126</v>
      </c>
      <c r="C695" s="20">
        <v>1026</v>
      </c>
      <c r="D695" s="20" t="s">
        <v>14709</v>
      </c>
      <c r="E695" s="20" t="s">
        <v>14698</v>
      </c>
      <c r="F695" s="20" t="s">
        <v>23461</v>
      </c>
      <c r="G695" s="20" t="s">
        <v>14732</v>
      </c>
      <c r="H695" s="20" t="s">
        <v>14772</v>
      </c>
      <c r="I695" s="20">
        <v>3782</v>
      </c>
      <c r="J695" s="20" t="b">
        <v>0</v>
      </c>
      <c r="K695" s="20">
        <v>493.67</v>
      </c>
      <c r="L695" s="20">
        <v>511.89</v>
      </c>
      <c r="M695" s="20">
        <v>3.6242480435926899E-2</v>
      </c>
      <c r="N695" s="20">
        <v>2.6448029621790002E-4</v>
      </c>
    </row>
    <row r="696" spans="1:14" x14ac:dyDescent="0.2">
      <c r="A696" s="20" t="s">
        <v>23468</v>
      </c>
      <c r="B696" s="20" t="s">
        <v>1182</v>
      </c>
      <c r="C696" s="20">
        <v>1045</v>
      </c>
      <c r="D696" s="20" t="s">
        <v>14709</v>
      </c>
      <c r="E696" s="20" t="s">
        <v>14698</v>
      </c>
      <c r="F696" s="20" t="s">
        <v>110</v>
      </c>
      <c r="G696" s="20" t="s">
        <v>14696</v>
      </c>
      <c r="H696" s="20" t="s">
        <v>14772</v>
      </c>
      <c r="I696" s="20">
        <v>34321</v>
      </c>
      <c r="J696" s="20" t="b">
        <v>0</v>
      </c>
      <c r="K696" s="20">
        <v>0.13</v>
      </c>
      <c r="L696" s="20">
        <v>0.18</v>
      </c>
      <c r="M696" s="20">
        <v>0.325422400434628</v>
      </c>
      <c r="N696" s="20">
        <v>2.91375291375291E-5</v>
      </c>
    </row>
    <row r="697" spans="1:14" x14ac:dyDescent="0.2">
      <c r="A697" s="20" t="s">
        <v>23468</v>
      </c>
      <c r="B697" s="20" t="s">
        <v>1231</v>
      </c>
      <c r="C697" s="20">
        <v>1049</v>
      </c>
      <c r="D697" s="20" t="s">
        <v>14709</v>
      </c>
      <c r="E697" s="20" t="s">
        <v>14698</v>
      </c>
      <c r="F697" s="20" t="s">
        <v>14852</v>
      </c>
      <c r="G697" s="20" t="s">
        <v>14696</v>
      </c>
      <c r="H697" s="20" t="s">
        <v>14772</v>
      </c>
      <c r="I697" s="20">
        <v>1664</v>
      </c>
      <c r="J697" s="20" t="b">
        <v>1</v>
      </c>
      <c r="K697" s="20">
        <v>0.53</v>
      </c>
      <c r="L697" s="20">
        <v>0.65</v>
      </c>
      <c r="M697" s="20">
        <v>0.204095356343515</v>
      </c>
      <c r="N697" s="20">
        <v>6.0132291040279997E-4</v>
      </c>
    </row>
    <row r="698" spans="1:14" x14ac:dyDescent="0.2">
      <c r="A698" s="20" t="s">
        <v>23468</v>
      </c>
      <c r="B698" s="20" t="s">
        <v>1297</v>
      </c>
      <c r="C698" s="20">
        <v>1053</v>
      </c>
      <c r="D698" s="20" t="s">
        <v>14709</v>
      </c>
      <c r="E698" s="20" t="s">
        <v>14698</v>
      </c>
      <c r="F698" s="20" t="s">
        <v>110</v>
      </c>
      <c r="G698" s="20" t="s">
        <v>14696</v>
      </c>
      <c r="H698" s="20" t="s">
        <v>14772</v>
      </c>
      <c r="I698" s="20">
        <v>1664</v>
      </c>
      <c r="J698" s="20" t="b">
        <v>1</v>
      </c>
      <c r="K698" s="20">
        <v>5.74</v>
      </c>
      <c r="L698" s="20">
        <v>7.36</v>
      </c>
      <c r="M698" s="20">
        <v>0.24860072240931</v>
      </c>
      <c r="N698" s="20">
        <v>6.0132291040279997E-4</v>
      </c>
    </row>
    <row r="699" spans="1:14" x14ac:dyDescent="0.2">
      <c r="A699" s="20" t="s">
        <v>23468</v>
      </c>
      <c r="B699" s="20" t="s">
        <v>1297</v>
      </c>
      <c r="C699" s="20">
        <v>1055</v>
      </c>
      <c r="D699" s="20" t="s">
        <v>14709</v>
      </c>
      <c r="E699" s="20" t="s">
        <v>23462</v>
      </c>
      <c r="F699" s="20" t="s">
        <v>110</v>
      </c>
      <c r="G699" s="20" t="s">
        <v>14696</v>
      </c>
      <c r="H699" s="20" t="s">
        <v>14772</v>
      </c>
      <c r="I699" s="20">
        <v>1664</v>
      </c>
      <c r="J699" s="20" t="b">
        <v>1</v>
      </c>
      <c r="K699" s="20">
        <v>5.2</v>
      </c>
      <c r="L699" s="20">
        <v>7.7</v>
      </c>
      <c r="M699" s="20">
        <v>0.39256170327225698</v>
      </c>
      <c r="N699" s="20">
        <v>6.0132291040279997E-4</v>
      </c>
    </row>
    <row r="700" spans="1:14" x14ac:dyDescent="0.2">
      <c r="A700" s="20" t="s">
        <v>23468</v>
      </c>
      <c r="B700" s="20" t="s">
        <v>1297</v>
      </c>
      <c r="C700" s="20">
        <v>1057</v>
      </c>
      <c r="D700" s="20" t="s">
        <v>14709</v>
      </c>
      <c r="E700" s="20" t="s">
        <v>23462</v>
      </c>
      <c r="F700" s="20" t="s">
        <v>110</v>
      </c>
      <c r="G700" s="20" t="s">
        <v>14696</v>
      </c>
      <c r="H700" s="20" t="s">
        <v>14772</v>
      </c>
      <c r="I700" s="20">
        <v>1664</v>
      </c>
      <c r="J700" s="20" t="b">
        <v>1</v>
      </c>
      <c r="K700" s="20">
        <v>5.36</v>
      </c>
      <c r="L700" s="20">
        <v>7.69</v>
      </c>
      <c r="M700" s="20">
        <v>0.36095680843484201</v>
      </c>
      <c r="N700" s="20">
        <v>6.0132291040279997E-4</v>
      </c>
    </row>
    <row r="701" spans="1:14" x14ac:dyDescent="0.2">
      <c r="A701" s="20" t="s">
        <v>23468</v>
      </c>
      <c r="B701" s="20" t="s">
        <v>1302</v>
      </c>
      <c r="C701" s="20">
        <v>1058</v>
      </c>
      <c r="D701" s="20" t="s">
        <v>14709</v>
      </c>
      <c r="E701" s="20" t="s">
        <v>23465</v>
      </c>
      <c r="F701" s="20" t="s">
        <v>110</v>
      </c>
      <c r="G701" s="20" t="s">
        <v>14696</v>
      </c>
      <c r="H701" s="20" t="s">
        <v>14772</v>
      </c>
      <c r="I701" s="20">
        <v>310359</v>
      </c>
      <c r="J701" s="20" t="b">
        <v>0</v>
      </c>
      <c r="K701" s="20">
        <v>3.88</v>
      </c>
      <c r="L701" s="20">
        <v>4.91</v>
      </c>
      <c r="M701" s="20">
        <v>0.235438788171247</v>
      </c>
      <c r="N701" s="20">
        <v>3.2220854625948099E-6</v>
      </c>
    </row>
    <row r="702" spans="1:14" x14ac:dyDescent="0.2">
      <c r="A702" s="20" t="s">
        <v>23468</v>
      </c>
      <c r="B702" s="20" t="s">
        <v>1341</v>
      </c>
      <c r="C702" s="20">
        <v>1067</v>
      </c>
      <c r="D702" s="20" t="s">
        <v>14709</v>
      </c>
      <c r="E702" s="20" t="s">
        <v>14698</v>
      </c>
      <c r="F702" s="20" t="s">
        <v>14804</v>
      </c>
      <c r="G702" s="20" t="s">
        <v>14696</v>
      </c>
      <c r="H702" s="20" t="s">
        <v>14761</v>
      </c>
      <c r="I702" s="20">
        <v>4961</v>
      </c>
      <c r="J702" s="20" t="b">
        <v>0</v>
      </c>
      <c r="K702" s="20">
        <v>0.99</v>
      </c>
      <c r="L702" s="20">
        <v>1.41</v>
      </c>
      <c r="M702" s="20">
        <v>0.35364004024357798</v>
      </c>
      <c r="N702" s="20">
        <v>2.016129032258E-4</v>
      </c>
    </row>
    <row r="703" spans="1:14" x14ac:dyDescent="0.2">
      <c r="A703" s="20" t="s">
        <v>23468</v>
      </c>
      <c r="B703" s="20" t="s">
        <v>1376</v>
      </c>
      <c r="C703" s="20">
        <v>1069</v>
      </c>
      <c r="D703" s="20" t="s">
        <v>14709</v>
      </c>
      <c r="E703" s="20" t="s">
        <v>14698</v>
      </c>
      <c r="F703" s="20" t="s">
        <v>14852</v>
      </c>
      <c r="G703" s="20" t="s">
        <v>14732</v>
      </c>
      <c r="H703" s="20" t="s">
        <v>14761</v>
      </c>
      <c r="I703" s="20">
        <v>1664</v>
      </c>
      <c r="J703" s="20" t="b">
        <v>1</v>
      </c>
      <c r="K703" s="20">
        <v>100.3</v>
      </c>
      <c r="L703" s="20">
        <v>117.9</v>
      </c>
      <c r="M703" s="20">
        <v>0.16167111257543601</v>
      </c>
      <c r="N703" s="20">
        <v>6.0132291040279997E-4</v>
      </c>
    </row>
    <row r="704" spans="1:14" x14ac:dyDescent="0.2">
      <c r="A704" s="20" t="s">
        <v>23468</v>
      </c>
      <c r="B704" s="20" t="s">
        <v>1376</v>
      </c>
      <c r="C704" s="20">
        <v>1071</v>
      </c>
      <c r="D704" s="20" t="s">
        <v>14709</v>
      </c>
      <c r="E704" s="20" t="s">
        <v>14698</v>
      </c>
      <c r="F704" s="20" t="s">
        <v>14852</v>
      </c>
      <c r="G704" s="20" t="s">
        <v>14732</v>
      </c>
      <c r="H704" s="20" t="s">
        <v>14761</v>
      </c>
      <c r="I704" s="20">
        <v>547938</v>
      </c>
      <c r="J704" s="20" t="b">
        <v>0</v>
      </c>
      <c r="K704" s="20">
        <v>103.2</v>
      </c>
      <c r="L704" s="20">
        <v>131.4</v>
      </c>
      <c r="M704" s="20">
        <v>0.241577253003048</v>
      </c>
      <c r="N704" s="20">
        <v>1.82502732978426E-6</v>
      </c>
    </row>
    <row r="705" spans="1:14" x14ac:dyDescent="0.2">
      <c r="A705" s="20" t="s">
        <v>23468</v>
      </c>
      <c r="B705" s="20" t="s">
        <v>1425</v>
      </c>
      <c r="C705" s="20">
        <v>1075</v>
      </c>
      <c r="D705" s="20" t="s">
        <v>14709</v>
      </c>
      <c r="E705" s="20" t="s">
        <v>14698</v>
      </c>
      <c r="F705" s="20" t="s">
        <v>14852</v>
      </c>
      <c r="G705" s="20" t="s">
        <v>14696</v>
      </c>
      <c r="H705" s="20" t="s">
        <v>14772</v>
      </c>
      <c r="I705" s="20">
        <v>12868</v>
      </c>
      <c r="J705" s="20" t="b">
        <v>0</v>
      </c>
      <c r="K705" s="20">
        <v>3.5999999999999997E-2</v>
      </c>
      <c r="L705" s="20">
        <v>5.6000000000000001E-2</v>
      </c>
      <c r="M705" s="20">
        <v>0.44183275227903901</v>
      </c>
      <c r="N705" s="20">
        <v>7.7718193829175397E-5</v>
      </c>
    </row>
    <row r="706" spans="1:14" x14ac:dyDescent="0.2">
      <c r="A706" s="20" t="s">
        <v>23468</v>
      </c>
      <c r="B706" s="20" t="s">
        <v>1525</v>
      </c>
      <c r="C706" s="20">
        <v>1079</v>
      </c>
      <c r="D706" s="20" t="s">
        <v>14709</v>
      </c>
      <c r="E706" s="20" t="s">
        <v>23462</v>
      </c>
      <c r="F706" s="20" t="s">
        <v>23464</v>
      </c>
      <c r="G706" s="20" t="s">
        <v>14696</v>
      </c>
      <c r="H706" s="20" t="s">
        <v>14761</v>
      </c>
      <c r="I706" s="20">
        <v>432813</v>
      </c>
      <c r="J706" s="20" t="b">
        <v>0</v>
      </c>
      <c r="K706" s="20">
        <v>7.71</v>
      </c>
      <c r="L706" s="20">
        <v>11.12</v>
      </c>
      <c r="M706" s="20">
        <v>0.36622710124719798</v>
      </c>
      <c r="N706" s="20">
        <v>2.3104719832167302E-6</v>
      </c>
    </row>
    <row r="707" spans="1:14" x14ac:dyDescent="0.2">
      <c r="A707" s="20" t="s">
        <v>23468</v>
      </c>
      <c r="B707" s="20" t="s">
        <v>1623</v>
      </c>
      <c r="C707" s="20">
        <v>1081</v>
      </c>
      <c r="D707" s="20" t="s">
        <v>14709</v>
      </c>
      <c r="E707" s="20" t="s">
        <v>14698</v>
      </c>
      <c r="F707" s="20" t="s">
        <v>14804</v>
      </c>
      <c r="G707" s="20" t="s">
        <v>14696</v>
      </c>
      <c r="H707" s="20" t="s">
        <v>14699</v>
      </c>
      <c r="I707" s="20">
        <v>37447</v>
      </c>
      <c r="J707" s="20" t="b">
        <v>0</v>
      </c>
      <c r="K707" s="20">
        <v>5.9980000000000002</v>
      </c>
      <c r="L707" s="20">
        <v>7.1890000000000001</v>
      </c>
      <c r="M707" s="20">
        <v>0.18112599967491699</v>
      </c>
      <c r="N707" s="20">
        <v>2.67051220424077E-5</v>
      </c>
    </row>
    <row r="708" spans="1:14" x14ac:dyDescent="0.2">
      <c r="A708" s="20" t="s">
        <v>23468</v>
      </c>
      <c r="B708" s="20" t="s">
        <v>1708</v>
      </c>
      <c r="C708" s="20">
        <v>1087</v>
      </c>
      <c r="D708" s="20" t="s">
        <v>14709</v>
      </c>
      <c r="E708" s="20" t="s">
        <v>14698</v>
      </c>
      <c r="F708" s="20" t="s">
        <v>23464</v>
      </c>
      <c r="G708" s="20" t="s">
        <v>14696</v>
      </c>
      <c r="H708" s="20" t="s">
        <v>14772</v>
      </c>
      <c r="I708" s="20">
        <v>1664</v>
      </c>
      <c r="J708" s="20" t="b">
        <v>1</v>
      </c>
      <c r="K708" s="20">
        <v>9.27</v>
      </c>
      <c r="L708" s="20">
        <v>9.82</v>
      </c>
      <c r="M708" s="20">
        <v>5.7637742788610703E-2</v>
      </c>
      <c r="N708" s="20">
        <v>6.0132291040279997E-4</v>
      </c>
    </row>
    <row r="709" spans="1:14" x14ac:dyDescent="0.2">
      <c r="A709" s="20" t="s">
        <v>23468</v>
      </c>
      <c r="B709" s="20" t="s">
        <v>1739</v>
      </c>
      <c r="C709" s="20">
        <v>1088</v>
      </c>
      <c r="D709" s="20" t="s">
        <v>14709</v>
      </c>
      <c r="E709" s="20" t="s">
        <v>23466</v>
      </c>
      <c r="F709" s="20" t="s">
        <v>23464</v>
      </c>
      <c r="G709" s="20" t="s">
        <v>14696</v>
      </c>
      <c r="H709" s="20" t="s">
        <v>14772</v>
      </c>
      <c r="I709" s="20">
        <v>454486</v>
      </c>
      <c r="J709" s="20" t="b">
        <v>0</v>
      </c>
      <c r="K709" s="20">
        <v>0.96970000000000001</v>
      </c>
      <c r="L709" s="20">
        <v>1.2437</v>
      </c>
      <c r="M709" s="20">
        <v>0.24885934134919499</v>
      </c>
      <c r="N709" s="20">
        <v>2.2002926389209799E-6</v>
      </c>
    </row>
    <row r="710" spans="1:14" x14ac:dyDescent="0.2">
      <c r="A710" s="20" t="s">
        <v>23468</v>
      </c>
      <c r="B710" s="20" t="s">
        <v>1830</v>
      </c>
      <c r="C710" s="20">
        <v>1092</v>
      </c>
      <c r="D710" s="20" t="s">
        <v>14709</v>
      </c>
      <c r="E710" s="20" t="s">
        <v>23466</v>
      </c>
      <c r="F710" s="20" t="s">
        <v>23464</v>
      </c>
      <c r="G710" s="20" t="s">
        <v>14866</v>
      </c>
      <c r="H710" s="20" t="s">
        <v>14761</v>
      </c>
      <c r="I710" s="20">
        <v>1664</v>
      </c>
      <c r="J710" s="20" t="b">
        <v>1</v>
      </c>
      <c r="K710" s="20">
        <v>0.52200000000000002</v>
      </c>
      <c r="L710" s="20">
        <v>0.80400000000000005</v>
      </c>
      <c r="M710" s="20">
        <v>0.43193168129632797</v>
      </c>
      <c r="N710" s="20">
        <v>6.0132291040279997E-4</v>
      </c>
    </row>
    <row r="711" spans="1:14" x14ac:dyDescent="0.2">
      <c r="A711" s="20" t="s">
        <v>23468</v>
      </c>
      <c r="B711" s="20" t="s">
        <v>1867</v>
      </c>
      <c r="C711" s="20">
        <v>1095</v>
      </c>
      <c r="D711" s="20" t="s">
        <v>14709</v>
      </c>
      <c r="E711" s="20" t="s">
        <v>14698</v>
      </c>
      <c r="F711" s="20" t="s">
        <v>110</v>
      </c>
      <c r="G711" s="20" t="s">
        <v>14696</v>
      </c>
      <c r="H711" s="20" t="s">
        <v>14772</v>
      </c>
      <c r="I711" s="20">
        <v>1664</v>
      </c>
      <c r="J711" s="20" t="b">
        <v>1</v>
      </c>
      <c r="K711" s="20">
        <v>1.37</v>
      </c>
      <c r="L711" s="20">
        <v>1.35</v>
      </c>
      <c r="M711" s="20">
        <v>-1.47061473896954E-2</v>
      </c>
      <c r="N711" s="20">
        <v>6.0132291040279997E-4</v>
      </c>
    </row>
    <row r="712" spans="1:14" x14ac:dyDescent="0.2">
      <c r="A712" s="20" t="s">
        <v>23468</v>
      </c>
      <c r="B712" s="20" t="s">
        <v>2005</v>
      </c>
      <c r="C712" s="20">
        <v>1109</v>
      </c>
      <c r="D712" s="20" t="s">
        <v>14709</v>
      </c>
      <c r="E712" s="20" t="s">
        <v>14746</v>
      </c>
      <c r="F712" s="20" t="s">
        <v>23461</v>
      </c>
      <c r="G712" s="20" t="s">
        <v>14696</v>
      </c>
      <c r="H712" s="20" t="s">
        <v>14761</v>
      </c>
      <c r="I712" s="20">
        <v>10590</v>
      </c>
      <c r="J712" s="20" t="b">
        <v>0</v>
      </c>
      <c r="K712" s="20">
        <v>0.10199999999999999</v>
      </c>
      <c r="L712" s="20">
        <v>9.0999999999999998E-2</v>
      </c>
      <c r="M712" s="20">
        <v>-0.114113306767421</v>
      </c>
      <c r="N712" s="20">
        <v>9.4437623949381397E-5</v>
      </c>
    </row>
    <row r="713" spans="1:14" x14ac:dyDescent="0.2">
      <c r="A713" s="20" t="s">
        <v>23468</v>
      </c>
      <c r="B713" s="20" t="s">
        <v>2005</v>
      </c>
      <c r="C713" s="20">
        <v>1111</v>
      </c>
      <c r="D713" s="20" t="s">
        <v>14709</v>
      </c>
      <c r="E713" s="20" t="s">
        <v>14698</v>
      </c>
      <c r="F713" s="20" t="s">
        <v>23461</v>
      </c>
      <c r="G713" s="20" t="s">
        <v>14696</v>
      </c>
      <c r="H713" s="20" t="s">
        <v>14761</v>
      </c>
      <c r="I713" s="20">
        <v>10590</v>
      </c>
      <c r="J713" s="20" t="b">
        <v>0</v>
      </c>
      <c r="K713" s="20">
        <v>3.5999999999999997E-2</v>
      </c>
      <c r="L713" s="20">
        <v>3.5999999999999997E-2</v>
      </c>
      <c r="M713" s="20">
        <v>0</v>
      </c>
      <c r="N713" s="20">
        <v>9.4437623949381397E-5</v>
      </c>
    </row>
    <row r="714" spans="1:14" x14ac:dyDescent="0.2">
      <c r="A714" s="20" t="s">
        <v>23468</v>
      </c>
      <c r="B714" s="20" t="s">
        <v>2005</v>
      </c>
      <c r="C714" s="20">
        <v>1113</v>
      </c>
      <c r="D714" s="20" t="s">
        <v>14709</v>
      </c>
      <c r="E714" s="20" t="s">
        <v>23462</v>
      </c>
      <c r="F714" s="20" t="s">
        <v>23461</v>
      </c>
      <c r="G714" s="20" t="s">
        <v>14696</v>
      </c>
      <c r="H714" s="20" t="s">
        <v>14761</v>
      </c>
      <c r="I714" s="20">
        <v>10590</v>
      </c>
      <c r="J714" s="20" t="b">
        <v>0</v>
      </c>
      <c r="K714" s="20">
        <v>9.7000000000000003E-2</v>
      </c>
      <c r="L714" s="20">
        <v>9.6000000000000002E-2</v>
      </c>
      <c r="M714" s="20">
        <v>-1.03627870355465E-2</v>
      </c>
      <c r="N714" s="20">
        <v>9.4437623949381397E-5</v>
      </c>
    </row>
    <row r="715" spans="1:14" x14ac:dyDescent="0.2">
      <c r="A715" s="20" t="s">
        <v>23468</v>
      </c>
      <c r="B715" s="20" t="s">
        <v>2005</v>
      </c>
      <c r="C715" s="20">
        <v>1115</v>
      </c>
      <c r="D715" s="20" t="s">
        <v>14709</v>
      </c>
      <c r="E715" s="20" t="s">
        <v>23462</v>
      </c>
      <c r="F715" s="20" t="s">
        <v>23461</v>
      </c>
      <c r="G715" s="20" t="s">
        <v>14696</v>
      </c>
      <c r="H715" s="20" t="s">
        <v>14761</v>
      </c>
      <c r="I715" s="20">
        <v>10590</v>
      </c>
      <c r="J715" s="20" t="b">
        <v>0</v>
      </c>
      <c r="K715" s="20">
        <v>8.7999999999999995E-2</v>
      </c>
      <c r="L715" s="20">
        <v>8.5000000000000006E-2</v>
      </c>
      <c r="M715" s="20">
        <v>-3.4685557987889901E-2</v>
      </c>
      <c r="N715" s="20">
        <v>9.4437623949381397E-5</v>
      </c>
    </row>
    <row r="716" spans="1:14" x14ac:dyDescent="0.2">
      <c r="A716" s="20" t="s">
        <v>23468</v>
      </c>
      <c r="B716" s="20" t="s">
        <v>2005</v>
      </c>
      <c r="C716" s="20">
        <v>1117</v>
      </c>
      <c r="D716" s="20" t="s">
        <v>14709</v>
      </c>
      <c r="E716" s="20" t="s">
        <v>23465</v>
      </c>
      <c r="F716" s="20" t="s">
        <v>23461</v>
      </c>
      <c r="G716" s="20" t="s">
        <v>14696</v>
      </c>
      <c r="H716" s="20" t="s">
        <v>14761</v>
      </c>
      <c r="I716" s="20">
        <v>10590</v>
      </c>
      <c r="J716" s="20" t="b">
        <v>0</v>
      </c>
      <c r="K716" s="20">
        <v>9.5000000000000001E-2</v>
      </c>
      <c r="L716" s="20">
        <v>9.5000000000000001E-2</v>
      </c>
      <c r="M716" s="20">
        <v>0</v>
      </c>
      <c r="N716" s="20">
        <v>9.4437623949381397E-5</v>
      </c>
    </row>
    <row r="717" spans="1:14" x14ac:dyDescent="0.2">
      <c r="A717" s="20" t="s">
        <v>23468</v>
      </c>
      <c r="B717" s="20" t="s">
        <v>2112</v>
      </c>
      <c r="C717" s="20">
        <v>1119</v>
      </c>
      <c r="D717" s="20" t="s">
        <v>14709</v>
      </c>
      <c r="E717" s="20" t="s">
        <v>14698</v>
      </c>
      <c r="F717" s="20" t="s">
        <v>23461</v>
      </c>
      <c r="G717" s="20" t="s">
        <v>14696</v>
      </c>
      <c r="H717" s="20" t="s">
        <v>14772</v>
      </c>
      <c r="I717" s="20">
        <v>1664</v>
      </c>
      <c r="J717" s="20" t="b">
        <v>1</v>
      </c>
      <c r="K717" s="20">
        <v>10.29</v>
      </c>
      <c r="L717" s="20">
        <v>13.95</v>
      </c>
      <c r="M717" s="20">
        <v>0.30430695842141597</v>
      </c>
      <c r="N717" s="20">
        <v>6.0132291040279997E-4</v>
      </c>
    </row>
    <row r="718" spans="1:14" x14ac:dyDescent="0.2">
      <c r="A718" s="20" t="s">
        <v>23468</v>
      </c>
      <c r="B718" s="20" t="s">
        <v>2383</v>
      </c>
      <c r="C718" s="20">
        <v>1126</v>
      </c>
      <c r="D718" s="20" t="s">
        <v>14709</v>
      </c>
      <c r="E718" s="20" t="s">
        <v>23465</v>
      </c>
      <c r="F718" s="20" t="s">
        <v>23461</v>
      </c>
      <c r="G718" s="20" t="s">
        <v>14866</v>
      </c>
      <c r="H718" s="20" t="s">
        <v>14761</v>
      </c>
      <c r="I718" s="20">
        <v>976</v>
      </c>
      <c r="J718" s="20" t="b">
        <v>0</v>
      </c>
      <c r="K718" s="20">
        <v>1.111</v>
      </c>
      <c r="L718" s="20">
        <v>1.411</v>
      </c>
      <c r="M718" s="20">
        <v>0.239038162213184</v>
      </c>
      <c r="N718" s="20">
        <v>1.0256410256410001E-3</v>
      </c>
    </row>
    <row r="719" spans="1:14" x14ac:dyDescent="0.2">
      <c r="A719" s="20" t="s">
        <v>23468</v>
      </c>
      <c r="B719" s="20" t="s">
        <v>2655</v>
      </c>
      <c r="C719" s="20">
        <v>1139</v>
      </c>
      <c r="D719" s="20" t="s">
        <v>14709</v>
      </c>
      <c r="E719" s="20" t="s">
        <v>23462</v>
      </c>
      <c r="F719" s="20" t="s">
        <v>23461</v>
      </c>
      <c r="G719" s="20" t="s">
        <v>14696</v>
      </c>
      <c r="H719" s="20" t="s">
        <v>14761</v>
      </c>
      <c r="I719" s="20">
        <v>16105</v>
      </c>
      <c r="J719" s="20" t="b">
        <v>0</v>
      </c>
      <c r="K719" s="20">
        <v>53.71</v>
      </c>
      <c r="L719" s="20">
        <v>74.27</v>
      </c>
      <c r="M719" s="20">
        <v>0.32410789776383703</v>
      </c>
      <c r="N719" s="20">
        <v>6.2096373571783394E-5</v>
      </c>
    </row>
    <row r="720" spans="1:14" x14ac:dyDescent="0.2">
      <c r="A720" s="20" t="s">
        <v>23468</v>
      </c>
      <c r="B720" s="20" t="s">
        <v>2936</v>
      </c>
      <c r="C720" s="20">
        <v>1141</v>
      </c>
      <c r="D720" s="20" t="s">
        <v>14709</v>
      </c>
      <c r="E720" s="20" t="s">
        <v>23462</v>
      </c>
      <c r="F720" s="20" t="s">
        <v>110</v>
      </c>
      <c r="G720" s="20" t="s">
        <v>14866</v>
      </c>
      <c r="H720" s="20" t="s">
        <v>14761</v>
      </c>
      <c r="I720" s="20">
        <v>1664</v>
      </c>
      <c r="J720" s="20" t="b">
        <v>1</v>
      </c>
      <c r="K720" s="20">
        <v>3.2000000000000002E-3</v>
      </c>
      <c r="L720" s="20">
        <v>1E-3</v>
      </c>
      <c r="M720" s="20">
        <v>-1.16315080980568</v>
      </c>
      <c r="N720" s="20">
        <v>6.0132291040279997E-4</v>
      </c>
    </row>
    <row r="721" spans="1:14" x14ac:dyDescent="0.2">
      <c r="A721" s="20" t="s">
        <v>23468</v>
      </c>
      <c r="B721" s="20" t="s">
        <v>2936</v>
      </c>
      <c r="C721" s="20">
        <v>1144</v>
      </c>
      <c r="D721" s="20" t="s">
        <v>14709</v>
      </c>
      <c r="E721" s="20" t="s">
        <v>14698</v>
      </c>
      <c r="F721" s="20" t="s">
        <v>110</v>
      </c>
      <c r="G721" s="20" t="s">
        <v>14866</v>
      </c>
      <c r="H721" s="20" t="s">
        <v>14761</v>
      </c>
      <c r="I721" s="20">
        <v>1664</v>
      </c>
      <c r="J721" s="20" t="b">
        <v>1</v>
      </c>
      <c r="K721" s="20">
        <v>2.2000000000000001E-3</v>
      </c>
      <c r="L721" s="20">
        <v>1.1999999999999999E-3</v>
      </c>
      <c r="M721" s="20">
        <v>-0.60613580357031605</v>
      </c>
      <c r="N721" s="20">
        <v>6.0132291040279997E-4</v>
      </c>
    </row>
    <row r="722" spans="1:14" x14ac:dyDescent="0.2">
      <c r="A722" s="20" t="s">
        <v>23468</v>
      </c>
      <c r="B722" s="20" t="s">
        <v>2936</v>
      </c>
      <c r="C722" s="20">
        <v>1147</v>
      </c>
      <c r="D722" s="20" t="s">
        <v>14709</v>
      </c>
      <c r="E722" s="20" t="s">
        <v>23465</v>
      </c>
      <c r="F722" s="20" t="s">
        <v>110</v>
      </c>
      <c r="G722" s="20" t="s">
        <v>14866</v>
      </c>
      <c r="H722" s="20" t="s">
        <v>14761</v>
      </c>
      <c r="I722" s="20">
        <v>1664</v>
      </c>
      <c r="J722" s="20" t="b">
        <v>1</v>
      </c>
      <c r="K722" s="20">
        <v>1.9900000000000001E-2</v>
      </c>
      <c r="L722" s="20">
        <v>1.17E-2</v>
      </c>
      <c r="M722" s="20">
        <v>-0.53113088992673596</v>
      </c>
      <c r="N722" s="20">
        <v>6.0132291040279997E-4</v>
      </c>
    </row>
    <row r="723" spans="1:14" x14ac:dyDescent="0.2">
      <c r="A723" s="20" t="s">
        <v>23468</v>
      </c>
      <c r="B723" s="20" t="s">
        <v>3331</v>
      </c>
      <c r="C723" s="20">
        <v>1170</v>
      </c>
      <c r="D723" s="20" t="s">
        <v>14709</v>
      </c>
      <c r="E723" s="20" t="s">
        <v>23465</v>
      </c>
      <c r="F723" s="20" t="s">
        <v>23464</v>
      </c>
      <c r="G723" s="20" t="s">
        <v>14866</v>
      </c>
      <c r="H723" s="20" t="s">
        <v>14761</v>
      </c>
      <c r="I723" s="20">
        <v>1664</v>
      </c>
      <c r="J723" s="20" t="b">
        <v>1</v>
      </c>
      <c r="K723" s="20">
        <v>1.43</v>
      </c>
      <c r="L723" s="20">
        <v>1.46</v>
      </c>
      <c r="M723" s="20">
        <v>2.07619914484292E-2</v>
      </c>
      <c r="N723" s="20">
        <v>6.0132291040279997E-4</v>
      </c>
    </row>
    <row r="724" spans="1:14" x14ac:dyDescent="0.2">
      <c r="A724" s="20" t="s">
        <v>23468</v>
      </c>
      <c r="B724" s="20" t="s">
        <v>3331</v>
      </c>
      <c r="C724" s="20">
        <v>1173</v>
      </c>
      <c r="D724" s="20" t="s">
        <v>14709</v>
      </c>
      <c r="E724" s="20" t="s">
        <v>23465</v>
      </c>
      <c r="F724" s="20" t="s">
        <v>23464</v>
      </c>
      <c r="G724" s="20" t="s">
        <v>14866</v>
      </c>
      <c r="H724" s="20" t="s">
        <v>14761</v>
      </c>
      <c r="I724" s="20">
        <v>1664</v>
      </c>
      <c r="J724" s="20" t="b">
        <v>1</v>
      </c>
      <c r="K724" s="20">
        <v>7.0000000000000007E-2</v>
      </c>
      <c r="L724" s="20">
        <v>7.0000000000000007E-2</v>
      </c>
      <c r="M724" s="20">
        <v>0</v>
      </c>
      <c r="N724" s="20">
        <v>6.0132291040279997E-4</v>
      </c>
    </row>
    <row r="725" spans="1:14" x14ac:dyDescent="0.2">
      <c r="A725" s="20" t="s">
        <v>23468</v>
      </c>
      <c r="B725" s="20" t="s">
        <v>3351</v>
      </c>
      <c r="C725" s="20">
        <v>1176</v>
      </c>
      <c r="D725" s="20" t="s">
        <v>14709</v>
      </c>
      <c r="E725" s="20" t="s">
        <v>23466</v>
      </c>
      <c r="F725" s="20" t="s">
        <v>14852</v>
      </c>
      <c r="G725" s="20" t="s">
        <v>14696</v>
      </c>
      <c r="H725" s="20" t="s">
        <v>14761</v>
      </c>
      <c r="I725" s="20">
        <v>1664</v>
      </c>
      <c r="J725" s="20" t="b">
        <v>1</v>
      </c>
      <c r="K725" s="20">
        <v>1.4119999999999999</v>
      </c>
      <c r="L725" s="20">
        <v>2.2400000000000002</v>
      </c>
      <c r="M725" s="20">
        <v>0.46146872679589801</v>
      </c>
      <c r="N725" s="20">
        <v>6.0132291040279997E-4</v>
      </c>
    </row>
    <row r="726" spans="1:14" x14ac:dyDescent="0.2">
      <c r="A726" s="20" t="s">
        <v>23468</v>
      </c>
      <c r="B726" s="20" t="s">
        <v>3568</v>
      </c>
      <c r="C726" s="20">
        <v>1182</v>
      </c>
      <c r="D726" s="20" t="s">
        <v>14709</v>
      </c>
      <c r="E726" s="20" t="s">
        <v>23462</v>
      </c>
      <c r="F726" s="20" t="s">
        <v>23464</v>
      </c>
      <c r="G726" s="20" t="s">
        <v>14696</v>
      </c>
      <c r="H726" s="20" t="s">
        <v>14699</v>
      </c>
      <c r="I726" s="20">
        <v>42110</v>
      </c>
      <c r="J726" s="20" t="b">
        <v>0</v>
      </c>
      <c r="K726" s="20">
        <v>10.7</v>
      </c>
      <c r="L726" s="20">
        <v>16.420000000000002</v>
      </c>
      <c r="M726" s="20">
        <v>0.42825636255642202</v>
      </c>
      <c r="N726" s="20">
        <v>2.3747892374551801E-5</v>
      </c>
    </row>
    <row r="727" spans="1:14" x14ac:dyDescent="0.2">
      <c r="A727" s="20" t="s">
        <v>23468</v>
      </c>
      <c r="B727" s="20" t="s">
        <v>3568</v>
      </c>
      <c r="C727" s="20">
        <v>1184</v>
      </c>
      <c r="D727" s="20" t="s">
        <v>14709</v>
      </c>
      <c r="E727" s="20" t="s">
        <v>23465</v>
      </c>
      <c r="F727" s="20" t="s">
        <v>23464</v>
      </c>
      <c r="G727" s="20" t="s">
        <v>14696</v>
      </c>
      <c r="H727" s="20" t="s">
        <v>14699</v>
      </c>
      <c r="I727" s="20">
        <v>42110</v>
      </c>
      <c r="J727" s="20" t="b">
        <v>0</v>
      </c>
      <c r="K727" s="20">
        <v>12.54</v>
      </c>
      <c r="L727" s="20">
        <v>13.38</v>
      </c>
      <c r="M727" s="20">
        <v>6.4837519495307902E-2</v>
      </c>
      <c r="N727" s="20">
        <v>2.3747892374551801E-5</v>
      </c>
    </row>
    <row r="728" spans="1:14" x14ac:dyDescent="0.2">
      <c r="A728" s="20" t="s">
        <v>23468</v>
      </c>
      <c r="B728" s="20" t="s">
        <v>3716</v>
      </c>
      <c r="C728" s="20">
        <v>1186</v>
      </c>
      <c r="D728" s="20" t="s">
        <v>14709</v>
      </c>
      <c r="E728" s="20" t="s">
        <v>23462</v>
      </c>
      <c r="F728" s="20" t="s">
        <v>14852</v>
      </c>
      <c r="G728" s="20" t="s">
        <v>14696</v>
      </c>
      <c r="H728" s="20" t="s">
        <v>14772</v>
      </c>
      <c r="I728" s="20">
        <v>82942</v>
      </c>
      <c r="J728" s="20" t="b">
        <v>0</v>
      </c>
      <c r="K728" s="20">
        <v>20.59</v>
      </c>
      <c r="L728" s="20">
        <v>22.13</v>
      </c>
      <c r="M728" s="20">
        <v>7.21286330232601E-2</v>
      </c>
      <c r="N728" s="20">
        <v>1.20567632413402E-5</v>
      </c>
    </row>
    <row r="729" spans="1:14" x14ac:dyDescent="0.2">
      <c r="A729" s="20" t="s">
        <v>23468</v>
      </c>
      <c r="B729" s="20" t="s">
        <v>3716</v>
      </c>
      <c r="C729" s="20">
        <v>1188</v>
      </c>
      <c r="D729" s="20" t="s">
        <v>14709</v>
      </c>
      <c r="E729" s="20" t="s">
        <v>23462</v>
      </c>
      <c r="F729" s="20" t="s">
        <v>14852</v>
      </c>
      <c r="G729" s="20" t="s">
        <v>14696</v>
      </c>
      <c r="H729" s="20" t="s">
        <v>14772</v>
      </c>
      <c r="I729" s="20">
        <v>82942</v>
      </c>
      <c r="J729" s="20" t="b">
        <v>0</v>
      </c>
      <c r="K729" s="20">
        <v>18.559999999999999</v>
      </c>
      <c r="L729" s="20">
        <v>21.72</v>
      </c>
      <c r="M729" s="20">
        <v>0.15722476770768001</v>
      </c>
      <c r="N729" s="20">
        <v>1.20567632413402E-5</v>
      </c>
    </row>
    <row r="730" spans="1:14" x14ac:dyDescent="0.2">
      <c r="A730" s="20" t="s">
        <v>23468</v>
      </c>
      <c r="B730" s="20" t="s">
        <v>3730</v>
      </c>
      <c r="C730" s="20">
        <v>1189</v>
      </c>
      <c r="D730" s="20" t="s">
        <v>14709</v>
      </c>
      <c r="E730" s="20" t="s">
        <v>23462</v>
      </c>
      <c r="F730" s="20" t="s">
        <v>110</v>
      </c>
      <c r="G730" s="20" t="s">
        <v>14696</v>
      </c>
      <c r="H730" s="20" t="s">
        <v>14772</v>
      </c>
      <c r="I730" s="20">
        <v>19006</v>
      </c>
      <c r="J730" s="20" t="b">
        <v>0</v>
      </c>
      <c r="K730" s="20">
        <v>1.07</v>
      </c>
      <c r="L730" s="20">
        <v>2.76</v>
      </c>
      <c r="M730" s="20">
        <v>0.94757203125524403</v>
      </c>
      <c r="N730" s="20">
        <v>5.2617732175743199E-5</v>
      </c>
    </row>
    <row r="731" spans="1:14" x14ac:dyDescent="0.2">
      <c r="A731" s="20" t="s">
        <v>23468</v>
      </c>
      <c r="B731" s="20" t="s">
        <v>3730</v>
      </c>
      <c r="C731" s="20">
        <v>1190</v>
      </c>
      <c r="D731" s="20" t="s">
        <v>14709</v>
      </c>
      <c r="E731" s="20" t="s">
        <v>23462</v>
      </c>
      <c r="F731" s="20" t="s">
        <v>110</v>
      </c>
      <c r="G731" s="20" t="s">
        <v>14696</v>
      </c>
      <c r="H731" s="20" t="s">
        <v>14772</v>
      </c>
      <c r="I731" s="20">
        <v>19006</v>
      </c>
      <c r="J731" s="20" t="b">
        <v>0</v>
      </c>
      <c r="K731" s="20">
        <v>1.17</v>
      </c>
      <c r="L731" s="20">
        <v>3.17</v>
      </c>
      <c r="M731" s="20">
        <v>0.996727839079525</v>
      </c>
      <c r="N731" s="20">
        <v>5.2617732175743199E-5</v>
      </c>
    </row>
    <row r="732" spans="1:14" x14ac:dyDescent="0.2">
      <c r="A732" s="20" t="s">
        <v>23468</v>
      </c>
      <c r="B732" s="20" t="s">
        <v>3730</v>
      </c>
      <c r="C732" s="20">
        <v>1191</v>
      </c>
      <c r="D732" s="20" t="s">
        <v>14709</v>
      </c>
      <c r="E732" s="20" t="s">
        <v>23462</v>
      </c>
      <c r="F732" s="20" t="s">
        <v>110</v>
      </c>
      <c r="G732" s="20" t="s">
        <v>14696</v>
      </c>
      <c r="H732" s="20" t="s">
        <v>14772</v>
      </c>
      <c r="I732" s="20">
        <v>19006</v>
      </c>
      <c r="J732" s="20" t="b">
        <v>0</v>
      </c>
      <c r="K732" s="20">
        <v>1.19</v>
      </c>
      <c r="L732" s="20">
        <v>3.94</v>
      </c>
      <c r="M732" s="20">
        <v>1.1972274161864001</v>
      </c>
      <c r="N732" s="20">
        <v>5.2617732175743199E-5</v>
      </c>
    </row>
    <row r="733" spans="1:14" x14ac:dyDescent="0.2">
      <c r="A733" s="20" t="s">
        <v>23468</v>
      </c>
      <c r="B733" s="20" t="s">
        <v>3730</v>
      </c>
      <c r="C733" s="20">
        <v>1192</v>
      </c>
      <c r="D733" s="20" t="s">
        <v>14709</v>
      </c>
      <c r="E733" s="20" t="s">
        <v>23462</v>
      </c>
      <c r="F733" s="20" t="s">
        <v>110</v>
      </c>
      <c r="G733" s="20" t="s">
        <v>14696</v>
      </c>
      <c r="H733" s="20" t="s">
        <v>14772</v>
      </c>
      <c r="I733" s="20">
        <v>19006</v>
      </c>
      <c r="J733" s="20" t="b">
        <v>0</v>
      </c>
      <c r="K733" s="20">
        <v>1.27</v>
      </c>
      <c r="L733" s="20">
        <v>2.06</v>
      </c>
      <c r="M733" s="20">
        <v>0.48368908233099001</v>
      </c>
      <c r="N733" s="20">
        <v>5.2617732175743199E-5</v>
      </c>
    </row>
    <row r="734" spans="1:14" x14ac:dyDescent="0.2">
      <c r="A734" s="20" t="s">
        <v>23468</v>
      </c>
      <c r="B734" s="20" t="s">
        <v>3977</v>
      </c>
      <c r="C734" s="20">
        <v>1209</v>
      </c>
      <c r="D734" s="20" t="s">
        <v>14709</v>
      </c>
      <c r="E734" s="20" t="s">
        <v>23465</v>
      </c>
      <c r="F734" s="20" t="s">
        <v>14804</v>
      </c>
      <c r="G734" s="20" t="s">
        <v>14732</v>
      </c>
      <c r="H734" s="20" t="s">
        <v>14699</v>
      </c>
      <c r="I734" s="20">
        <v>506</v>
      </c>
      <c r="J734" s="20" t="b">
        <v>0</v>
      </c>
      <c r="K734" s="20">
        <v>0.44</v>
      </c>
      <c r="L734" s="20">
        <v>0.59</v>
      </c>
      <c r="M734" s="20">
        <v>0.29334780998745802</v>
      </c>
      <c r="N734" s="20">
        <v>1.9801980198019E-3</v>
      </c>
    </row>
    <row r="735" spans="1:14" x14ac:dyDescent="0.2">
      <c r="A735" s="20" t="s">
        <v>23468</v>
      </c>
      <c r="B735" s="20" t="s">
        <v>4008</v>
      </c>
      <c r="C735" s="20">
        <v>1211</v>
      </c>
      <c r="D735" s="20" t="s">
        <v>14709</v>
      </c>
      <c r="E735" s="20" t="s">
        <v>14698</v>
      </c>
      <c r="F735" s="20" t="s">
        <v>14804</v>
      </c>
      <c r="G735" s="20" t="s">
        <v>14866</v>
      </c>
      <c r="H735" s="20" t="s">
        <v>14714</v>
      </c>
      <c r="I735" s="20">
        <v>143</v>
      </c>
      <c r="J735" s="20" t="b">
        <v>0</v>
      </c>
      <c r="K735" s="20">
        <v>0.65300000000000002</v>
      </c>
      <c r="L735" s="20">
        <v>0.64100000000000001</v>
      </c>
      <c r="M735" s="20">
        <v>-1.8547672355761002E-2</v>
      </c>
      <c r="N735" s="20">
        <v>7.0422535211267E-3</v>
      </c>
    </row>
    <row r="736" spans="1:14" x14ac:dyDescent="0.2">
      <c r="A736" s="20" t="s">
        <v>23468</v>
      </c>
      <c r="B736" s="20" t="s">
        <v>4008</v>
      </c>
      <c r="C736" s="20">
        <v>1214</v>
      </c>
      <c r="D736" s="20" t="s">
        <v>14709</v>
      </c>
      <c r="E736" s="20" t="s">
        <v>23462</v>
      </c>
      <c r="F736" s="20" t="s">
        <v>14804</v>
      </c>
      <c r="G736" s="20" t="s">
        <v>14866</v>
      </c>
      <c r="H736" s="20" t="s">
        <v>14714</v>
      </c>
      <c r="I736" s="20">
        <v>143</v>
      </c>
      <c r="J736" s="20" t="b">
        <v>0</v>
      </c>
      <c r="K736" s="20">
        <v>0.65600000000000003</v>
      </c>
      <c r="L736" s="20">
        <v>0.65400000000000003</v>
      </c>
      <c r="M736" s="20">
        <v>-3.0534374868903002E-3</v>
      </c>
      <c r="N736" s="20">
        <v>7.0422535211267E-3</v>
      </c>
    </row>
    <row r="737" spans="1:14" x14ac:dyDescent="0.2">
      <c r="A737" s="20" t="s">
        <v>23468</v>
      </c>
      <c r="B737" s="20" t="s">
        <v>4008</v>
      </c>
      <c r="C737" s="20">
        <v>1217</v>
      </c>
      <c r="D737" s="20" t="s">
        <v>14709</v>
      </c>
      <c r="E737" s="20" t="s">
        <v>23465</v>
      </c>
      <c r="F737" s="20" t="s">
        <v>14804</v>
      </c>
      <c r="G737" s="20" t="s">
        <v>14866</v>
      </c>
      <c r="H737" s="20" t="s">
        <v>14714</v>
      </c>
      <c r="I737" s="20">
        <v>143</v>
      </c>
      <c r="J737" s="20" t="b">
        <v>0</v>
      </c>
      <c r="K737" s="20">
        <v>0.71</v>
      </c>
      <c r="L737" s="20">
        <v>0.68700000000000006</v>
      </c>
      <c r="M737" s="20">
        <v>-3.2930677813011601E-2</v>
      </c>
      <c r="N737" s="20">
        <v>7.0422535211267E-3</v>
      </c>
    </row>
    <row r="738" spans="1:14" x14ac:dyDescent="0.2">
      <c r="A738" s="20" t="s">
        <v>23468</v>
      </c>
      <c r="B738" s="20" t="s">
        <v>4008</v>
      </c>
      <c r="C738" s="20">
        <v>1220</v>
      </c>
      <c r="D738" s="20" t="s">
        <v>14709</v>
      </c>
      <c r="E738" s="20" t="s">
        <v>23465</v>
      </c>
      <c r="F738" s="20" t="s">
        <v>14804</v>
      </c>
      <c r="G738" s="20" t="s">
        <v>14866</v>
      </c>
      <c r="H738" s="20" t="s">
        <v>14714</v>
      </c>
      <c r="I738" s="20">
        <v>143</v>
      </c>
      <c r="J738" s="20" t="b">
        <v>0</v>
      </c>
      <c r="K738" s="20">
        <v>0.40300000000000002</v>
      </c>
      <c r="L738" s="20">
        <v>0.68400000000000005</v>
      </c>
      <c r="M738" s="20">
        <v>0.52902135567586706</v>
      </c>
      <c r="N738" s="20">
        <v>7.0422535211267E-3</v>
      </c>
    </row>
    <row r="739" spans="1:14" x14ac:dyDescent="0.2">
      <c r="A739" s="20" t="s">
        <v>23468</v>
      </c>
      <c r="B739" s="20" t="s">
        <v>4056</v>
      </c>
      <c r="C739" s="20">
        <v>1224</v>
      </c>
      <c r="D739" s="20" t="s">
        <v>14709</v>
      </c>
      <c r="E739" s="20" t="s">
        <v>14698</v>
      </c>
      <c r="F739" s="20" t="s">
        <v>14804</v>
      </c>
      <c r="G739" s="20" t="s">
        <v>14866</v>
      </c>
      <c r="H739" s="20" t="s">
        <v>110</v>
      </c>
      <c r="I739" s="20">
        <v>1664</v>
      </c>
      <c r="J739" s="20" t="b">
        <v>1</v>
      </c>
      <c r="K739" s="20">
        <v>0.216</v>
      </c>
      <c r="L739" s="20">
        <v>0.21099999999999999</v>
      </c>
      <c r="M739" s="20">
        <v>-2.3420274208098502E-2</v>
      </c>
      <c r="N739" s="20">
        <v>6.0132291040279997E-4</v>
      </c>
    </row>
    <row r="740" spans="1:14" x14ac:dyDescent="0.2">
      <c r="A740" s="20" t="s">
        <v>23468</v>
      </c>
      <c r="B740" s="20" t="s">
        <v>4056</v>
      </c>
      <c r="C740" s="20">
        <v>1227</v>
      </c>
      <c r="D740" s="20" t="s">
        <v>14709</v>
      </c>
      <c r="E740" s="20" t="s">
        <v>14698</v>
      </c>
      <c r="F740" s="20" t="s">
        <v>14804</v>
      </c>
      <c r="G740" s="20" t="s">
        <v>14866</v>
      </c>
      <c r="H740" s="20" t="s">
        <v>110</v>
      </c>
      <c r="I740" s="20">
        <v>1664</v>
      </c>
      <c r="J740" s="20" t="b">
        <v>1</v>
      </c>
      <c r="K740" s="20">
        <v>7.0000000000000001E-3</v>
      </c>
      <c r="L740" s="20">
        <v>7.0000000000000001E-3</v>
      </c>
      <c r="M740" s="20">
        <v>0</v>
      </c>
      <c r="N740" s="20">
        <v>6.0132291040279997E-4</v>
      </c>
    </row>
    <row r="741" spans="1:14" x14ac:dyDescent="0.2">
      <c r="A741" s="20" t="s">
        <v>23468</v>
      </c>
      <c r="B741" s="20" t="s">
        <v>4056</v>
      </c>
      <c r="C741" s="20">
        <v>1230</v>
      </c>
      <c r="D741" s="20" t="s">
        <v>14709</v>
      </c>
      <c r="E741" s="20" t="s">
        <v>14698</v>
      </c>
      <c r="F741" s="20" t="s">
        <v>14804</v>
      </c>
      <c r="G741" s="20" t="s">
        <v>14866</v>
      </c>
      <c r="H741" s="20" t="s">
        <v>110</v>
      </c>
      <c r="I741" s="20">
        <v>1664</v>
      </c>
      <c r="J741" s="20" t="b">
        <v>1</v>
      </c>
      <c r="K741" s="20">
        <v>45.082000000000001</v>
      </c>
      <c r="L741" s="20">
        <v>45.761000000000003</v>
      </c>
      <c r="M741" s="20">
        <v>1.4949146219850501E-2</v>
      </c>
      <c r="N741" s="20">
        <v>6.0132291040279997E-4</v>
      </c>
    </row>
    <row r="742" spans="1:14" x14ac:dyDescent="0.2">
      <c r="A742" s="20" t="s">
        <v>23468</v>
      </c>
      <c r="B742" s="20" t="s">
        <v>4056</v>
      </c>
      <c r="C742" s="20">
        <v>1233</v>
      </c>
      <c r="D742" s="20" t="s">
        <v>14709</v>
      </c>
      <c r="E742" s="20" t="s">
        <v>14698</v>
      </c>
      <c r="F742" s="20" t="s">
        <v>14804</v>
      </c>
      <c r="G742" s="20" t="s">
        <v>14866</v>
      </c>
      <c r="H742" s="20" t="s">
        <v>110</v>
      </c>
      <c r="I742" s="20">
        <v>1664</v>
      </c>
      <c r="J742" s="20" t="b">
        <v>1</v>
      </c>
      <c r="K742" s="20">
        <v>277.798</v>
      </c>
      <c r="L742" s="20">
        <v>274.13099999999997</v>
      </c>
      <c r="M742" s="20">
        <v>-1.32881365468667E-2</v>
      </c>
      <c r="N742" s="20">
        <v>6.0132291040279997E-4</v>
      </c>
    </row>
    <row r="743" spans="1:14" x14ac:dyDescent="0.2">
      <c r="A743" s="20" t="s">
        <v>23468</v>
      </c>
      <c r="B743" s="20" t="s">
        <v>4056</v>
      </c>
      <c r="C743" s="20">
        <v>1236</v>
      </c>
      <c r="D743" s="20" t="s">
        <v>14709</v>
      </c>
      <c r="E743" s="20" t="s">
        <v>14698</v>
      </c>
      <c r="F743" s="20" t="s">
        <v>14804</v>
      </c>
      <c r="G743" s="20" t="s">
        <v>14866</v>
      </c>
      <c r="H743" s="20" t="s">
        <v>110</v>
      </c>
      <c r="I743" s="20">
        <v>1664</v>
      </c>
      <c r="J743" s="20" t="b">
        <v>1</v>
      </c>
      <c r="K743" s="20">
        <v>19.876000000000001</v>
      </c>
      <c r="L743" s="20">
        <v>19.907</v>
      </c>
      <c r="M743" s="20">
        <v>1.5584549317222E-3</v>
      </c>
      <c r="N743" s="20">
        <v>6.0132291040279997E-4</v>
      </c>
    </row>
    <row r="744" spans="1:14" x14ac:dyDescent="0.2">
      <c r="A744" s="20" t="s">
        <v>23468</v>
      </c>
      <c r="B744" s="20" t="s">
        <v>4056</v>
      </c>
      <c r="C744" s="20">
        <v>1239</v>
      </c>
      <c r="D744" s="20" t="s">
        <v>14709</v>
      </c>
      <c r="E744" s="20" t="s">
        <v>14698</v>
      </c>
      <c r="F744" s="20" t="s">
        <v>14804</v>
      </c>
      <c r="G744" s="20" t="s">
        <v>14866</v>
      </c>
      <c r="H744" s="20" t="s">
        <v>110</v>
      </c>
      <c r="I744" s="20">
        <v>1664</v>
      </c>
      <c r="J744" s="20" t="b">
        <v>1</v>
      </c>
      <c r="K744" s="20">
        <v>12.526999999999999</v>
      </c>
      <c r="L744" s="20">
        <v>12.702</v>
      </c>
      <c r="M744" s="20">
        <v>1.38731465187282E-2</v>
      </c>
      <c r="N744" s="20">
        <v>6.0132291040279997E-4</v>
      </c>
    </row>
    <row r="745" spans="1:14" x14ac:dyDescent="0.2">
      <c r="A745" s="20" t="s">
        <v>23468</v>
      </c>
      <c r="B745" s="20" t="s">
        <v>4056</v>
      </c>
      <c r="C745" s="20">
        <v>1242</v>
      </c>
      <c r="D745" s="20" t="s">
        <v>14709</v>
      </c>
      <c r="E745" s="20" t="s">
        <v>14698</v>
      </c>
      <c r="F745" s="20" t="s">
        <v>14804</v>
      </c>
      <c r="G745" s="20" t="s">
        <v>14866</v>
      </c>
      <c r="H745" s="20" t="s">
        <v>110</v>
      </c>
      <c r="I745" s="20">
        <v>1664</v>
      </c>
      <c r="J745" s="20" t="b">
        <v>1</v>
      </c>
      <c r="K745" s="20">
        <v>0.35199999999999998</v>
      </c>
      <c r="L745" s="20">
        <v>0.35</v>
      </c>
      <c r="M745" s="20">
        <v>-5.6980211146376997E-3</v>
      </c>
      <c r="N745" s="20">
        <v>6.0132291040279997E-4</v>
      </c>
    </row>
    <row r="746" spans="1:14" x14ac:dyDescent="0.2">
      <c r="A746" s="20" t="s">
        <v>23468</v>
      </c>
      <c r="B746" s="20" t="s">
        <v>4056</v>
      </c>
      <c r="C746" s="20">
        <v>1245</v>
      </c>
      <c r="D746" s="20" t="s">
        <v>14709</v>
      </c>
      <c r="E746" s="20" t="s">
        <v>14698</v>
      </c>
      <c r="F746" s="20" t="s">
        <v>14804</v>
      </c>
      <c r="G746" s="20" t="s">
        <v>14866</v>
      </c>
      <c r="H746" s="20" t="s">
        <v>110</v>
      </c>
      <c r="I746" s="20">
        <v>1664</v>
      </c>
      <c r="J746" s="20" t="b">
        <v>1</v>
      </c>
      <c r="K746" s="20">
        <v>1.7999999999999999E-2</v>
      </c>
      <c r="L746" s="20">
        <v>1.7999999999999999E-2</v>
      </c>
      <c r="M746" s="20">
        <v>0</v>
      </c>
      <c r="N746" s="20">
        <v>6.0132291040279997E-4</v>
      </c>
    </row>
    <row r="747" spans="1:14" x14ac:dyDescent="0.2">
      <c r="A747" s="20" t="s">
        <v>23468</v>
      </c>
      <c r="B747" s="20" t="s">
        <v>4056</v>
      </c>
      <c r="C747" s="20">
        <v>1248</v>
      </c>
      <c r="D747" s="20" t="s">
        <v>14709</v>
      </c>
      <c r="E747" s="20" t="s">
        <v>14698</v>
      </c>
      <c r="F747" s="20" t="s">
        <v>14804</v>
      </c>
      <c r="G747" s="20" t="s">
        <v>14866</v>
      </c>
      <c r="H747" s="20" t="s">
        <v>110</v>
      </c>
      <c r="I747" s="20">
        <v>1664</v>
      </c>
      <c r="J747" s="20" t="b">
        <v>1</v>
      </c>
      <c r="K747" s="20">
        <v>173.78399999999999</v>
      </c>
      <c r="L747" s="20">
        <v>174.14</v>
      </c>
      <c r="M747" s="20">
        <v>2.0464246458402001E-3</v>
      </c>
      <c r="N747" s="20">
        <v>6.0132291040279997E-4</v>
      </c>
    </row>
    <row r="748" spans="1:14" x14ac:dyDescent="0.2">
      <c r="A748" s="20" t="s">
        <v>23468</v>
      </c>
      <c r="B748" s="20" t="s">
        <v>4056</v>
      </c>
      <c r="C748" s="20">
        <v>1251</v>
      </c>
      <c r="D748" s="20" t="s">
        <v>14709</v>
      </c>
      <c r="E748" s="20" t="s">
        <v>14698</v>
      </c>
      <c r="F748" s="20" t="s">
        <v>14804</v>
      </c>
      <c r="G748" s="20" t="s">
        <v>14866</v>
      </c>
      <c r="H748" s="20" t="s">
        <v>110</v>
      </c>
      <c r="I748" s="20">
        <v>1664</v>
      </c>
      <c r="J748" s="20" t="b">
        <v>1</v>
      </c>
      <c r="K748" s="20">
        <v>456.94900000000001</v>
      </c>
      <c r="L748" s="20">
        <v>439.351</v>
      </c>
      <c r="M748" s="20">
        <v>-3.9273149263635197E-2</v>
      </c>
      <c r="N748" s="20">
        <v>6.0132291040279997E-4</v>
      </c>
    </row>
    <row r="749" spans="1:14" x14ac:dyDescent="0.2">
      <c r="A749" s="20" t="s">
        <v>23468</v>
      </c>
      <c r="B749" s="20" t="s">
        <v>4056</v>
      </c>
      <c r="C749" s="20">
        <v>1254</v>
      </c>
      <c r="D749" s="20" t="s">
        <v>14709</v>
      </c>
      <c r="E749" s="20" t="s">
        <v>14698</v>
      </c>
      <c r="F749" s="20" t="s">
        <v>14804</v>
      </c>
      <c r="G749" s="20" t="s">
        <v>14866</v>
      </c>
      <c r="H749" s="20" t="s">
        <v>110</v>
      </c>
      <c r="I749" s="20">
        <v>1664</v>
      </c>
      <c r="J749" s="20" t="b">
        <v>1</v>
      </c>
      <c r="K749" s="20">
        <v>30.088999999999999</v>
      </c>
      <c r="L749" s="20">
        <v>30.594000000000001</v>
      </c>
      <c r="M749" s="20">
        <v>1.6644254843805301E-2</v>
      </c>
      <c r="N749" s="20">
        <v>6.0132291040279997E-4</v>
      </c>
    </row>
    <row r="750" spans="1:14" x14ac:dyDescent="0.2">
      <c r="A750" s="20" t="s">
        <v>23468</v>
      </c>
      <c r="B750" s="20" t="s">
        <v>4056</v>
      </c>
      <c r="C750" s="20">
        <v>1257</v>
      </c>
      <c r="D750" s="20" t="s">
        <v>14709</v>
      </c>
      <c r="E750" s="20" t="s">
        <v>14698</v>
      </c>
      <c r="F750" s="20" t="s">
        <v>14804</v>
      </c>
      <c r="G750" s="20" t="s">
        <v>14866</v>
      </c>
      <c r="H750" s="20" t="s">
        <v>110</v>
      </c>
      <c r="I750" s="20">
        <v>1664</v>
      </c>
      <c r="J750" s="20" t="b">
        <v>1</v>
      </c>
      <c r="K750" s="20">
        <v>17.928999999999998</v>
      </c>
      <c r="L750" s="20">
        <v>18.350999999999999</v>
      </c>
      <c r="M750" s="20">
        <v>2.32645553152474E-2</v>
      </c>
      <c r="N750" s="20">
        <v>6.0132291040279997E-4</v>
      </c>
    </row>
    <row r="751" spans="1:14" x14ac:dyDescent="0.2">
      <c r="A751" s="20" t="s">
        <v>23468</v>
      </c>
      <c r="B751" s="20" t="s">
        <v>4056</v>
      </c>
      <c r="C751" s="20">
        <v>1260</v>
      </c>
      <c r="D751" s="20" t="s">
        <v>14709</v>
      </c>
      <c r="E751" s="20" t="s">
        <v>14698</v>
      </c>
      <c r="F751" s="20" t="s">
        <v>14804</v>
      </c>
      <c r="G751" s="20" t="s">
        <v>14866</v>
      </c>
      <c r="H751" s="20" t="s">
        <v>110</v>
      </c>
      <c r="I751" s="20">
        <v>1664</v>
      </c>
      <c r="J751" s="20" t="b">
        <v>1</v>
      </c>
      <c r="K751" s="20">
        <v>0.35399999999999998</v>
      </c>
      <c r="L751" s="20">
        <v>0.34699999999999998</v>
      </c>
      <c r="M751" s="20">
        <v>-1.9972133186915202E-2</v>
      </c>
      <c r="N751" s="20">
        <v>6.0132291040279997E-4</v>
      </c>
    </row>
    <row r="752" spans="1:14" x14ac:dyDescent="0.2">
      <c r="A752" s="20" t="s">
        <v>23468</v>
      </c>
      <c r="B752" s="20" t="s">
        <v>4056</v>
      </c>
      <c r="C752" s="20">
        <v>1263</v>
      </c>
      <c r="D752" s="20" t="s">
        <v>14709</v>
      </c>
      <c r="E752" s="20" t="s">
        <v>14698</v>
      </c>
      <c r="F752" s="20" t="s">
        <v>14804</v>
      </c>
      <c r="G752" s="20" t="s">
        <v>14866</v>
      </c>
      <c r="H752" s="20" t="s">
        <v>110</v>
      </c>
      <c r="I752" s="20">
        <v>1664</v>
      </c>
      <c r="J752" s="20" t="b">
        <v>1</v>
      </c>
      <c r="K752" s="20">
        <v>0.02</v>
      </c>
      <c r="L752" s="20">
        <v>1.9E-2</v>
      </c>
      <c r="M752" s="20">
        <v>-5.1293294387550599E-2</v>
      </c>
      <c r="N752" s="20">
        <v>6.0132291040279997E-4</v>
      </c>
    </row>
    <row r="753" spans="1:14" x14ac:dyDescent="0.2">
      <c r="A753" s="20" t="s">
        <v>23468</v>
      </c>
      <c r="B753" s="20" t="s">
        <v>4056</v>
      </c>
      <c r="C753" s="20">
        <v>1266</v>
      </c>
      <c r="D753" s="20" t="s">
        <v>14709</v>
      </c>
      <c r="E753" s="20" t="s">
        <v>14698</v>
      </c>
      <c r="F753" s="20" t="s">
        <v>14804</v>
      </c>
      <c r="G753" s="20" t="s">
        <v>14866</v>
      </c>
      <c r="H753" s="20" t="s">
        <v>110</v>
      </c>
      <c r="I753" s="20">
        <v>1664</v>
      </c>
      <c r="J753" s="20" t="b">
        <v>1</v>
      </c>
      <c r="K753" s="20">
        <v>7.5380000000000003</v>
      </c>
      <c r="L753" s="20">
        <v>7.3970000000000002</v>
      </c>
      <c r="M753" s="20">
        <v>-1.88823822392131E-2</v>
      </c>
      <c r="N753" s="20">
        <v>6.0132291040279997E-4</v>
      </c>
    </row>
    <row r="754" spans="1:14" x14ac:dyDescent="0.2">
      <c r="A754" s="20" t="s">
        <v>23468</v>
      </c>
      <c r="B754" s="20" t="s">
        <v>4056</v>
      </c>
      <c r="C754" s="20">
        <v>1269</v>
      </c>
      <c r="D754" s="20" t="s">
        <v>14709</v>
      </c>
      <c r="E754" s="20" t="s">
        <v>14698</v>
      </c>
      <c r="F754" s="20" t="s">
        <v>14804</v>
      </c>
      <c r="G754" s="20" t="s">
        <v>14866</v>
      </c>
      <c r="H754" s="20" t="s">
        <v>110</v>
      </c>
      <c r="I754" s="20">
        <v>1664</v>
      </c>
      <c r="J754" s="20" t="b">
        <v>1</v>
      </c>
      <c r="K754" s="20">
        <v>83.266999999999996</v>
      </c>
      <c r="L754" s="20">
        <v>81.965000000000003</v>
      </c>
      <c r="M754" s="20">
        <v>-1.5759985339497101E-2</v>
      </c>
      <c r="N754" s="20">
        <v>6.0132291040279997E-4</v>
      </c>
    </row>
    <row r="755" spans="1:14" x14ac:dyDescent="0.2">
      <c r="A755" s="20" t="s">
        <v>23468</v>
      </c>
      <c r="B755" s="20" t="s">
        <v>4056</v>
      </c>
      <c r="C755" s="20">
        <v>1272</v>
      </c>
      <c r="D755" s="20" t="s">
        <v>14709</v>
      </c>
      <c r="E755" s="20" t="s">
        <v>14698</v>
      </c>
      <c r="F755" s="20" t="s">
        <v>14804</v>
      </c>
      <c r="G755" s="20" t="s">
        <v>14866</v>
      </c>
      <c r="H755" s="20" t="s">
        <v>110</v>
      </c>
      <c r="I755" s="20">
        <v>1664</v>
      </c>
      <c r="J755" s="20" t="b">
        <v>1</v>
      </c>
      <c r="K755" s="20">
        <v>3.6629999999999998</v>
      </c>
      <c r="L755" s="20">
        <v>3.6280000000000001</v>
      </c>
      <c r="M755" s="20">
        <v>-9.6009515437869997E-3</v>
      </c>
      <c r="N755" s="20">
        <v>6.0132291040279997E-4</v>
      </c>
    </row>
    <row r="756" spans="1:14" x14ac:dyDescent="0.2">
      <c r="A756" s="20" t="s">
        <v>23468</v>
      </c>
      <c r="B756" s="20" t="s">
        <v>4056</v>
      </c>
      <c r="C756" s="20">
        <v>1275</v>
      </c>
      <c r="D756" s="20" t="s">
        <v>14709</v>
      </c>
      <c r="E756" s="20" t="s">
        <v>14698</v>
      </c>
      <c r="F756" s="20" t="s">
        <v>14804</v>
      </c>
      <c r="G756" s="20" t="s">
        <v>14866</v>
      </c>
      <c r="H756" s="20" t="s">
        <v>110</v>
      </c>
      <c r="I756" s="20">
        <v>1664</v>
      </c>
      <c r="J756" s="20" t="b">
        <v>1</v>
      </c>
      <c r="K756" s="20">
        <v>0.44</v>
      </c>
      <c r="L756" s="20">
        <v>0.40500000000000003</v>
      </c>
      <c r="M756" s="20">
        <v>-8.2887659805767594E-2</v>
      </c>
      <c r="N756" s="20">
        <v>6.0132291040279997E-4</v>
      </c>
    </row>
    <row r="757" spans="1:14" x14ac:dyDescent="0.2">
      <c r="A757" s="20" t="s">
        <v>23468</v>
      </c>
      <c r="B757" s="20" t="s">
        <v>4056</v>
      </c>
      <c r="C757" s="20">
        <v>1278</v>
      </c>
      <c r="D757" s="20" t="s">
        <v>14709</v>
      </c>
      <c r="E757" s="20" t="s">
        <v>14698</v>
      </c>
      <c r="F757" s="20" t="s">
        <v>14804</v>
      </c>
      <c r="G757" s="20" t="s">
        <v>14866</v>
      </c>
      <c r="H757" s="20" t="s">
        <v>110</v>
      </c>
      <c r="I757" s="20">
        <v>1664</v>
      </c>
      <c r="J757" s="20" t="b">
        <v>1</v>
      </c>
      <c r="K757" s="20">
        <v>1.9E-2</v>
      </c>
      <c r="L757" s="20">
        <v>1.7999999999999999E-2</v>
      </c>
      <c r="M757" s="20">
        <v>-5.40672212702758E-2</v>
      </c>
      <c r="N757" s="20">
        <v>6.0132291040279997E-4</v>
      </c>
    </row>
    <row r="758" spans="1:14" x14ac:dyDescent="0.2">
      <c r="A758" s="20" t="s">
        <v>23468</v>
      </c>
      <c r="B758" s="20" t="s">
        <v>4056</v>
      </c>
      <c r="C758" s="20">
        <v>1281</v>
      </c>
      <c r="D758" s="20" t="s">
        <v>14709</v>
      </c>
      <c r="E758" s="20" t="s">
        <v>14698</v>
      </c>
      <c r="F758" s="20" t="s">
        <v>14804</v>
      </c>
      <c r="G758" s="20" t="s">
        <v>14866</v>
      </c>
      <c r="H758" s="20" t="s">
        <v>110</v>
      </c>
      <c r="I758" s="20">
        <v>1664</v>
      </c>
      <c r="J758" s="20" t="b">
        <v>1</v>
      </c>
      <c r="K758" s="20">
        <v>2E-3</v>
      </c>
      <c r="L758" s="20">
        <v>2E-3</v>
      </c>
      <c r="M758" s="20">
        <v>0</v>
      </c>
      <c r="N758" s="20">
        <v>6.0132291040279997E-4</v>
      </c>
    </row>
    <row r="759" spans="1:14" x14ac:dyDescent="0.2">
      <c r="A759" s="20" t="s">
        <v>23468</v>
      </c>
      <c r="B759" s="20" t="s">
        <v>4056</v>
      </c>
      <c r="C759" s="20">
        <v>1284</v>
      </c>
      <c r="D759" s="20" t="s">
        <v>14709</v>
      </c>
      <c r="E759" s="20" t="s">
        <v>14698</v>
      </c>
      <c r="F759" s="20" t="s">
        <v>14804</v>
      </c>
      <c r="G759" s="20" t="s">
        <v>14866</v>
      </c>
      <c r="H759" s="20" t="s">
        <v>110</v>
      </c>
      <c r="I759" s="20">
        <v>1664</v>
      </c>
      <c r="J759" s="20" t="b">
        <v>1</v>
      </c>
      <c r="K759" s="20">
        <v>1.3160000000000001</v>
      </c>
      <c r="L759" s="20">
        <v>1.284</v>
      </c>
      <c r="M759" s="20">
        <v>-2.4616627635355999E-2</v>
      </c>
      <c r="N759" s="20">
        <v>6.0132291040279997E-4</v>
      </c>
    </row>
    <row r="760" spans="1:14" x14ac:dyDescent="0.2">
      <c r="A760" s="20" t="s">
        <v>23468</v>
      </c>
      <c r="B760" s="20" t="s">
        <v>4056</v>
      </c>
      <c r="C760" s="20">
        <v>1287</v>
      </c>
      <c r="D760" s="20" t="s">
        <v>14709</v>
      </c>
      <c r="E760" s="20" t="s">
        <v>14698</v>
      </c>
      <c r="F760" s="20" t="s">
        <v>14804</v>
      </c>
      <c r="G760" s="20" t="s">
        <v>14866</v>
      </c>
      <c r="H760" s="20" t="s">
        <v>110</v>
      </c>
      <c r="I760" s="20">
        <v>1664</v>
      </c>
      <c r="J760" s="20" t="b">
        <v>1</v>
      </c>
      <c r="K760" s="20">
        <v>39.729999999999997</v>
      </c>
      <c r="L760" s="20">
        <v>38.64</v>
      </c>
      <c r="M760" s="20">
        <v>-2.78185604821902E-2</v>
      </c>
      <c r="N760" s="20">
        <v>6.0132291040279997E-4</v>
      </c>
    </row>
    <row r="761" spans="1:14" x14ac:dyDescent="0.2">
      <c r="A761" s="20" t="s">
        <v>23468</v>
      </c>
      <c r="B761" s="20" t="s">
        <v>4056</v>
      </c>
      <c r="C761" s="20">
        <v>1290</v>
      </c>
      <c r="D761" s="20" t="s">
        <v>14709</v>
      </c>
      <c r="E761" s="20" t="s">
        <v>14698</v>
      </c>
      <c r="F761" s="20" t="s">
        <v>14804</v>
      </c>
      <c r="G761" s="20" t="s">
        <v>14866</v>
      </c>
      <c r="H761" s="20" t="s">
        <v>110</v>
      </c>
      <c r="I761" s="20">
        <v>1664</v>
      </c>
      <c r="J761" s="20" t="b">
        <v>1</v>
      </c>
      <c r="K761" s="20">
        <v>1.871</v>
      </c>
      <c r="L761" s="20">
        <v>1.8160000000000001</v>
      </c>
      <c r="M761" s="20">
        <v>-2.9836767112851E-2</v>
      </c>
      <c r="N761" s="20">
        <v>6.0132291040279997E-4</v>
      </c>
    </row>
    <row r="762" spans="1:14" x14ac:dyDescent="0.2">
      <c r="A762" s="20" t="s">
        <v>23468</v>
      </c>
      <c r="B762" s="20" t="s">
        <v>4056</v>
      </c>
      <c r="C762" s="20">
        <v>1293</v>
      </c>
      <c r="D762" s="20" t="s">
        <v>14709</v>
      </c>
      <c r="E762" s="20" t="s">
        <v>14698</v>
      </c>
      <c r="F762" s="20" t="s">
        <v>14804</v>
      </c>
      <c r="G762" s="20" t="s">
        <v>14866</v>
      </c>
      <c r="H762" s="20" t="s">
        <v>110</v>
      </c>
      <c r="I762" s="20">
        <v>1664</v>
      </c>
      <c r="J762" s="20" t="b">
        <v>1</v>
      </c>
      <c r="K762" s="20">
        <v>6.4000000000000001E-2</v>
      </c>
      <c r="L762" s="20">
        <v>6.4000000000000001E-2</v>
      </c>
      <c r="M762" s="20">
        <v>0</v>
      </c>
      <c r="N762" s="20">
        <v>6.0132291040279997E-4</v>
      </c>
    </row>
    <row r="763" spans="1:14" x14ac:dyDescent="0.2">
      <c r="A763" s="20" t="s">
        <v>23468</v>
      </c>
      <c r="B763" s="20" t="s">
        <v>4274</v>
      </c>
      <c r="C763" s="20">
        <v>1300</v>
      </c>
      <c r="D763" s="20" t="s">
        <v>14709</v>
      </c>
      <c r="E763" s="20" t="s">
        <v>14698</v>
      </c>
      <c r="F763" s="20" t="s">
        <v>14804</v>
      </c>
      <c r="G763" s="20" t="s">
        <v>14696</v>
      </c>
      <c r="H763" s="20" t="s">
        <v>14772</v>
      </c>
      <c r="I763" s="20">
        <v>256</v>
      </c>
      <c r="J763" s="20" t="b">
        <v>0</v>
      </c>
      <c r="K763" s="20">
        <v>2.87</v>
      </c>
      <c r="L763" s="20">
        <v>8.1199999999999992</v>
      </c>
      <c r="M763" s="20">
        <v>1.0400181244020601</v>
      </c>
      <c r="N763" s="20">
        <v>3.9215686274508997E-3</v>
      </c>
    </row>
    <row r="764" spans="1:14" x14ac:dyDescent="0.2">
      <c r="A764" s="20" t="s">
        <v>23468</v>
      </c>
      <c r="B764" s="20" t="s">
        <v>4274</v>
      </c>
      <c r="C764" s="20">
        <v>1301</v>
      </c>
      <c r="D764" s="20" t="s">
        <v>14709</v>
      </c>
      <c r="E764" s="20" t="s">
        <v>14746</v>
      </c>
      <c r="F764" s="20" t="s">
        <v>14804</v>
      </c>
      <c r="G764" s="20" t="s">
        <v>14696</v>
      </c>
      <c r="H764" s="20" t="s">
        <v>14772</v>
      </c>
      <c r="I764" s="20">
        <v>256</v>
      </c>
      <c r="J764" s="20" t="b">
        <v>0</v>
      </c>
      <c r="K764" s="20">
        <v>3.74</v>
      </c>
      <c r="L764" s="20">
        <v>25.5</v>
      </c>
      <c r="M764" s="20">
        <v>1.9195928407379399</v>
      </c>
      <c r="N764" s="20">
        <v>3.9215686274508997E-3</v>
      </c>
    </row>
    <row r="765" spans="1:14" x14ac:dyDescent="0.2">
      <c r="A765" s="20" t="s">
        <v>23468</v>
      </c>
      <c r="B765" s="20" t="s">
        <v>4274</v>
      </c>
      <c r="C765" s="20">
        <v>1302</v>
      </c>
      <c r="D765" s="20" t="s">
        <v>14709</v>
      </c>
      <c r="E765" s="20" t="s">
        <v>14746</v>
      </c>
      <c r="F765" s="20" t="s">
        <v>14804</v>
      </c>
      <c r="G765" s="20" t="s">
        <v>14696</v>
      </c>
      <c r="H765" s="20" t="s">
        <v>14772</v>
      </c>
      <c r="I765" s="20">
        <v>256</v>
      </c>
      <c r="J765" s="20" t="b">
        <v>0</v>
      </c>
      <c r="K765" s="20">
        <v>4.5</v>
      </c>
      <c r="L765" s="20">
        <v>20.5</v>
      </c>
      <c r="M765" s="20">
        <v>1.5163474893680899</v>
      </c>
      <c r="N765" s="20">
        <v>3.9215686274508997E-3</v>
      </c>
    </row>
    <row r="766" spans="1:14" x14ac:dyDescent="0.2">
      <c r="A766" s="20" t="s">
        <v>23468</v>
      </c>
      <c r="B766" s="20" t="s">
        <v>4274</v>
      </c>
      <c r="C766" s="20">
        <v>1303</v>
      </c>
      <c r="D766" s="20" t="s">
        <v>14709</v>
      </c>
      <c r="E766" s="20" t="s">
        <v>23466</v>
      </c>
      <c r="F766" s="20" t="s">
        <v>14804</v>
      </c>
      <c r="G766" s="20" t="s">
        <v>14696</v>
      </c>
      <c r="H766" s="20" t="s">
        <v>14772</v>
      </c>
      <c r="I766" s="20">
        <v>256</v>
      </c>
      <c r="J766" s="20" t="b">
        <v>0</v>
      </c>
      <c r="K766" s="20">
        <v>4.3600000000000003</v>
      </c>
      <c r="L766" s="20">
        <v>18.899999999999999</v>
      </c>
      <c r="M766" s="20">
        <v>1.46668986470465</v>
      </c>
      <c r="N766" s="20">
        <v>3.9215686274508997E-3</v>
      </c>
    </row>
    <row r="767" spans="1:14" x14ac:dyDescent="0.2">
      <c r="A767" s="20" t="s">
        <v>23468</v>
      </c>
      <c r="B767" s="20" t="s">
        <v>4274</v>
      </c>
      <c r="C767" s="20">
        <v>1304</v>
      </c>
      <c r="D767" s="20" t="s">
        <v>14709</v>
      </c>
      <c r="E767" s="20" t="s">
        <v>23466</v>
      </c>
      <c r="F767" s="20" t="s">
        <v>14804</v>
      </c>
      <c r="G767" s="20" t="s">
        <v>14696</v>
      </c>
      <c r="H767" s="20" t="s">
        <v>14772</v>
      </c>
      <c r="I767" s="20">
        <v>256</v>
      </c>
      <c r="J767" s="20" t="b">
        <v>0</v>
      </c>
      <c r="K767" s="20">
        <v>3.36</v>
      </c>
      <c r="L767" s="20">
        <v>15.7</v>
      </c>
      <c r="M767" s="20">
        <v>1.5417197383791501</v>
      </c>
      <c r="N767" s="20">
        <v>3.9215686274508997E-3</v>
      </c>
    </row>
    <row r="768" spans="1:14" x14ac:dyDescent="0.2">
      <c r="A768" s="20" t="s">
        <v>23468</v>
      </c>
      <c r="B768" s="20" t="s">
        <v>4305</v>
      </c>
      <c r="C768" s="20">
        <v>1307</v>
      </c>
      <c r="D768" s="20" t="s">
        <v>14709</v>
      </c>
      <c r="E768" s="20" t="s">
        <v>14698</v>
      </c>
      <c r="F768" s="20" t="s">
        <v>23464</v>
      </c>
      <c r="G768" s="20" t="s">
        <v>14696</v>
      </c>
      <c r="H768" s="20" t="s">
        <v>14772</v>
      </c>
      <c r="I768" s="20">
        <v>1664</v>
      </c>
      <c r="J768" s="20" t="b">
        <v>1</v>
      </c>
      <c r="K768" s="20">
        <v>252.06</v>
      </c>
      <c r="L768" s="20">
        <v>515.29</v>
      </c>
      <c r="M768" s="20">
        <v>0.71506269456536797</v>
      </c>
      <c r="N768" s="20">
        <v>6.0132291040279997E-4</v>
      </c>
    </row>
    <row r="769" spans="1:14" x14ac:dyDescent="0.2">
      <c r="A769" s="20" t="s">
        <v>23468</v>
      </c>
      <c r="B769" s="20" t="s">
        <v>4305</v>
      </c>
      <c r="C769" s="20">
        <v>1309</v>
      </c>
      <c r="D769" s="20" t="s">
        <v>14709</v>
      </c>
      <c r="E769" s="20" t="s">
        <v>23466</v>
      </c>
      <c r="F769" s="20" t="s">
        <v>23464</v>
      </c>
      <c r="G769" s="20" t="s">
        <v>14696</v>
      </c>
      <c r="H769" s="20" t="s">
        <v>14772</v>
      </c>
      <c r="I769" s="20">
        <v>1664</v>
      </c>
      <c r="J769" s="20" t="b">
        <v>1</v>
      </c>
      <c r="K769" s="20">
        <v>132.13999999999999</v>
      </c>
      <c r="L769" s="20">
        <v>301.74</v>
      </c>
      <c r="M769" s="20">
        <v>0.82570375281018904</v>
      </c>
      <c r="N769" s="20">
        <v>6.0132291040279997E-4</v>
      </c>
    </row>
    <row r="770" spans="1:14" x14ac:dyDescent="0.2">
      <c r="A770" s="20" t="s">
        <v>23468</v>
      </c>
      <c r="B770" s="20" t="s">
        <v>4305</v>
      </c>
      <c r="C770" s="20">
        <v>1311</v>
      </c>
      <c r="D770" s="20" t="s">
        <v>14709</v>
      </c>
      <c r="E770" s="20" t="s">
        <v>14698</v>
      </c>
      <c r="F770" s="20" t="s">
        <v>23464</v>
      </c>
      <c r="G770" s="20" t="s">
        <v>14696</v>
      </c>
      <c r="H770" s="20" t="s">
        <v>14772</v>
      </c>
      <c r="I770" s="20">
        <v>1664</v>
      </c>
      <c r="J770" s="20" t="b">
        <v>1</v>
      </c>
      <c r="K770" s="20">
        <v>1.21</v>
      </c>
      <c r="L770" s="20">
        <v>3.0350000000000001</v>
      </c>
      <c r="M770" s="20">
        <v>0.91959106490281195</v>
      </c>
      <c r="N770" s="20">
        <v>6.0132291040279997E-4</v>
      </c>
    </row>
    <row r="771" spans="1:14" x14ac:dyDescent="0.2">
      <c r="A771" s="20" t="s">
        <v>23468</v>
      </c>
      <c r="B771" s="20" t="s">
        <v>4305</v>
      </c>
      <c r="C771" s="20">
        <v>1313</v>
      </c>
      <c r="D771" s="20" t="s">
        <v>14709</v>
      </c>
      <c r="E771" s="20" t="s">
        <v>23466</v>
      </c>
      <c r="F771" s="20" t="s">
        <v>23464</v>
      </c>
      <c r="G771" s="20" t="s">
        <v>14696</v>
      </c>
      <c r="H771" s="20" t="s">
        <v>14772</v>
      </c>
      <c r="I771" s="20">
        <v>1664</v>
      </c>
      <c r="J771" s="20" t="b">
        <v>1</v>
      </c>
      <c r="K771" s="20">
        <v>0.69599999999999995</v>
      </c>
      <c r="L771" s="20">
        <v>1.4279999999999999</v>
      </c>
      <c r="M771" s="20">
        <v>0.71868048256510997</v>
      </c>
      <c r="N771" s="20">
        <v>6.0132291040279997E-4</v>
      </c>
    </row>
    <row r="772" spans="1:14" x14ac:dyDescent="0.2">
      <c r="A772" s="20" t="s">
        <v>23468</v>
      </c>
      <c r="B772" s="20" t="s">
        <v>4358</v>
      </c>
      <c r="C772" s="20">
        <v>1314</v>
      </c>
      <c r="D772" s="20" t="s">
        <v>14709</v>
      </c>
      <c r="E772" s="20" t="s">
        <v>14698</v>
      </c>
      <c r="F772" s="20" t="s">
        <v>110</v>
      </c>
      <c r="G772" s="20" t="s">
        <v>14696</v>
      </c>
      <c r="H772" s="20" t="s">
        <v>14772</v>
      </c>
      <c r="I772" s="20">
        <v>1664</v>
      </c>
      <c r="J772" s="20" t="b">
        <v>1</v>
      </c>
      <c r="K772" s="20">
        <v>2.98</v>
      </c>
      <c r="L772" s="20">
        <v>7.984</v>
      </c>
      <c r="M772" s="20">
        <v>0.98551623849184999</v>
      </c>
      <c r="N772" s="20">
        <v>6.0132291040279997E-4</v>
      </c>
    </row>
    <row r="773" spans="1:14" x14ac:dyDescent="0.2">
      <c r="A773" s="20" t="s">
        <v>23468</v>
      </c>
      <c r="B773" s="20" t="s">
        <v>4388</v>
      </c>
      <c r="C773" s="20">
        <v>1318</v>
      </c>
      <c r="D773" s="20" t="s">
        <v>14709</v>
      </c>
      <c r="E773" s="20" t="s">
        <v>23462</v>
      </c>
      <c r="F773" s="20" t="s">
        <v>110</v>
      </c>
      <c r="G773" s="20" t="s">
        <v>14696</v>
      </c>
      <c r="H773" s="20" t="s">
        <v>14772</v>
      </c>
      <c r="I773" s="20">
        <v>80378</v>
      </c>
      <c r="J773" s="20" t="b">
        <v>0</v>
      </c>
      <c r="K773" s="20">
        <v>5.9</v>
      </c>
      <c r="L773" s="20">
        <v>6.1</v>
      </c>
      <c r="M773" s="20">
        <v>3.3336420267591697E-2</v>
      </c>
      <c r="N773" s="20">
        <v>1.2441370043669201E-5</v>
      </c>
    </row>
    <row r="774" spans="1:14" x14ac:dyDescent="0.2">
      <c r="A774" s="20" t="s">
        <v>23468</v>
      </c>
      <c r="B774" s="20" t="s">
        <v>4388</v>
      </c>
      <c r="C774" s="20">
        <v>1321</v>
      </c>
      <c r="D774" s="20" t="s">
        <v>14709</v>
      </c>
      <c r="E774" s="20" t="s">
        <v>14698</v>
      </c>
      <c r="F774" s="20" t="s">
        <v>110</v>
      </c>
      <c r="G774" s="20" t="s">
        <v>14696</v>
      </c>
      <c r="H774" s="20" t="s">
        <v>14772</v>
      </c>
      <c r="I774" s="20">
        <v>80378</v>
      </c>
      <c r="J774" s="20" t="b">
        <v>0</v>
      </c>
      <c r="K774" s="20">
        <v>6.7</v>
      </c>
      <c r="L774" s="20">
        <v>6.3</v>
      </c>
      <c r="M774" s="20">
        <v>-6.15578929994334E-2</v>
      </c>
      <c r="N774" s="20">
        <v>1.2441370043669201E-5</v>
      </c>
    </row>
    <row r="775" spans="1:14" x14ac:dyDescent="0.2">
      <c r="A775" s="20" t="s">
        <v>23468</v>
      </c>
      <c r="B775" s="20" t="s">
        <v>4442</v>
      </c>
      <c r="C775" s="20">
        <v>1329</v>
      </c>
      <c r="D775" s="20" t="s">
        <v>14709</v>
      </c>
      <c r="E775" s="20" t="s">
        <v>14698</v>
      </c>
      <c r="F775" s="20" t="s">
        <v>14804</v>
      </c>
      <c r="G775" s="20" t="s">
        <v>14696</v>
      </c>
      <c r="H775" s="20" t="s">
        <v>14772</v>
      </c>
      <c r="I775" s="20">
        <v>2821</v>
      </c>
      <c r="J775" s="20" t="b">
        <v>0</v>
      </c>
      <c r="K775" s="20">
        <v>0.99</v>
      </c>
      <c r="L775" s="20">
        <v>0.80249999999999999</v>
      </c>
      <c r="M775" s="20">
        <v>-0.209973088124465</v>
      </c>
      <c r="N775" s="20">
        <v>3.5460992907800001E-4</v>
      </c>
    </row>
    <row r="776" spans="1:14" x14ac:dyDescent="0.2">
      <c r="A776" s="20" t="s">
        <v>23468</v>
      </c>
      <c r="B776" s="20" t="s">
        <v>4442</v>
      </c>
      <c r="C776" s="20">
        <v>1332</v>
      </c>
      <c r="D776" s="20" t="s">
        <v>14709</v>
      </c>
      <c r="E776" s="20" t="s">
        <v>23465</v>
      </c>
      <c r="F776" s="20" t="s">
        <v>14804</v>
      </c>
      <c r="G776" s="20" t="s">
        <v>14696</v>
      </c>
      <c r="H776" s="20" t="s">
        <v>14772</v>
      </c>
      <c r="I776" s="20">
        <v>2821</v>
      </c>
      <c r="J776" s="20" t="b">
        <v>0</v>
      </c>
      <c r="K776" s="20">
        <v>0.99</v>
      </c>
      <c r="L776" s="20">
        <v>0.82250000000000001</v>
      </c>
      <c r="M776" s="20">
        <v>-0.185356460489109</v>
      </c>
      <c r="N776" s="20">
        <v>3.5460992907800001E-4</v>
      </c>
    </row>
    <row r="777" spans="1:14" x14ac:dyDescent="0.2">
      <c r="A777" s="20" t="s">
        <v>23468</v>
      </c>
      <c r="B777" s="20" t="s">
        <v>4442</v>
      </c>
      <c r="C777" s="20">
        <v>1335</v>
      </c>
      <c r="D777" s="20" t="s">
        <v>14709</v>
      </c>
      <c r="E777" s="20" t="s">
        <v>23465</v>
      </c>
      <c r="F777" s="20" t="s">
        <v>14804</v>
      </c>
      <c r="G777" s="20" t="s">
        <v>14696</v>
      </c>
      <c r="H777" s="20" t="s">
        <v>14772</v>
      </c>
      <c r="I777" s="20">
        <v>2821</v>
      </c>
      <c r="J777" s="20" t="b">
        <v>0</v>
      </c>
      <c r="K777" s="20">
        <v>1.01</v>
      </c>
      <c r="L777" s="20">
        <v>0.84250000000000003</v>
      </c>
      <c r="M777" s="20">
        <v>-0.18133194760878801</v>
      </c>
      <c r="N777" s="20">
        <v>3.5460992907800001E-4</v>
      </c>
    </row>
    <row r="778" spans="1:14" x14ac:dyDescent="0.2">
      <c r="A778" s="20" t="s">
        <v>23468</v>
      </c>
      <c r="B778" s="20" t="s">
        <v>4442</v>
      </c>
      <c r="C778" s="20">
        <v>1338</v>
      </c>
      <c r="D778" s="20" t="s">
        <v>14709</v>
      </c>
      <c r="E778" s="20" t="s">
        <v>23465</v>
      </c>
      <c r="F778" s="20" t="s">
        <v>14804</v>
      </c>
      <c r="G778" s="20" t="s">
        <v>14696</v>
      </c>
      <c r="H778" s="20" t="s">
        <v>14772</v>
      </c>
      <c r="I778" s="20">
        <v>2821</v>
      </c>
      <c r="J778" s="20" t="b">
        <v>0</v>
      </c>
      <c r="K778" s="20">
        <v>0.92</v>
      </c>
      <c r="L778" s="20">
        <v>0.76</v>
      </c>
      <c r="M778" s="20">
        <v>-0.191055236762709</v>
      </c>
      <c r="N778" s="20">
        <v>3.5460992907800001E-4</v>
      </c>
    </row>
    <row r="779" spans="1:14" x14ac:dyDescent="0.2">
      <c r="A779" s="20" t="s">
        <v>23468</v>
      </c>
      <c r="B779" s="20" t="s">
        <v>4442</v>
      </c>
      <c r="C779" s="20">
        <v>1341</v>
      </c>
      <c r="D779" s="20" t="s">
        <v>14709</v>
      </c>
      <c r="E779" s="20" t="s">
        <v>23465</v>
      </c>
      <c r="F779" s="20" t="s">
        <v>14804</v>
      </c>
      <c r="G779" s="20" t="s">
        <v>14696</v>
      </c>
      <c r="H779" s="20" t="s">
        <v>14772</v>
      </c>
      <c r="I779" s="20">
        <v>2821</v>
      </c>
      <c r="J779" s="20" t="b">
        <v>0</v>
      </c>
      <c r="K779" s="20">
        <v>0.63</v>
      </c>
      <c r="L779" s="20">
        <v>0.69499999999999995</v>
      </c>
      <c r="M779" s="20">
        <v>9.8192026179213604E-2</v>
      </c>
      <c r="N779" s="20">
        <v>3.5460992907800001E-4</v>
      </c>
    </row>
    <row r="780" spans="1:14" x14ac:dyDescent="0.2">
      <c r="A780" s="20" t="s">
        <v>23468</v>
      </c>
      <c r="B780" s="20" t="s">
        <v>4468</v>
      </c>
      <c r="C780" s="20">
        <v>1372</v>
      </c>
      <c r="D780" s="20" t="s">
        <v>14709</v>
      </c>
      <c r="E780" s="20" t="s">
        <v>14698</v>
      </c>
      <c r="F780" s="20" t="s">
        <v>23461</v>
      </c>
      <c r="G780" s="20" t="s">
        <v>14696</v>
      </c>
      <c r="H780" s="20" t="s">
        <v>14772</v>
      </c>
      <c r="I780" s="20">
        <v>751</v>
      </c>
      <c r="J780" s="20" t="b">
        <v>0</v>
      </c>
      <c r="K780" s="20">
        <v>0.76</v>
      </c>
      <c r="L780" s="20">
        <v>0.87329999999999997</v>
      </c>
      <c r="M780" s="20">
        <v>0.13896070613931</v>
      </c>
      <c r="N780" s="20">
        <v>1.3333333333332999E-3</v>
      </c>
    </row>
    <row r="781" spans="1:14" x14ac:dyDescent="0.2">
      <c r="A781" s="20" t="s">
        <v>23468</v>
      </c>
      <c r="B781" s="20" t="s">
        <v>4468</v>
      </c>
      <c r="C781" s="20">
        <v>1374</v>
      </c>
      <c r="D781" s="20" t="s">
        <v>14709</v>
      </c>
      <c r="E781" s="20" t="s">
        <v>14698</v>
      </c>
      <c r="F781" s="20" t="s">
        <v>23461</v>
      </c>
      <c r="G781" s="20" t="s">
        <v>14696</v>
      </c>
      <c r="H781" s="20" t="s">
        <v>14772</v>
      </c>
      <c r="I781" s="20">
        <v>252</v>
      </c>
      <c r="J781" s="20" t="b">
        <v>0</v>
      </c>
      <c r="K781" s="20">
        <v>0.68</v>
      </c>
      <c r="L781" s="20">
        <v>0.92</v>
      </c>
      <c r="M781" s="20">
        <v>0.30228087187293401</v>
      </c>
      <c r="N781" s="20">
        <v>3.9840637450199003E-3</v>
      </c>
    </row>
    <row r="782" spans="1:14" x14ac:dyDescent="0.2">
      <c r="A782" s="20" t="s">
        <v>23468</v>
      </c>
      <c r="B782" s="20" t="s">
        <v>4468</v>
      </c>
      <c r="C782" s="20">
        <v>1376</v>
      </c>
      <c r="D782" s="20" t="s">
        <v>14709</v>
      </c>
      <c r="E782" s="20" t="s">
        <v>14698</v>
      </c>
      <c r="F782" s="20" t="s">
        <v>23461</v>
      </c>
      <c r="G782" s="20" t="s">
        <v>14696</v>
      </c>
      <c r="H782" s="20" t="s">
        <v>14772</v>
      </c>
      <c r="I782" s="20">
        <v>181</v>
      </c>
      <c r="J782" s="20" t="b">
        <v>0</v>
      </c>
      <c r="K782" s="20">
        <v>0.77</v>
      </c>
      <c r="L782" s="20">
        <v>0.72</v>
      </c>
      <c r="M782" s="20">
        <v>-6.7139302837628603E-2</v>
      </c>
      <c r="N782" s="20">
        <v>5.5555555555555003E-3</v>
      </c>
    </row>
    <row r="783" spans="1:14" x14ac:dyDescent="0.2">
      <c r="A783" s="20" t="s">
        <v>23468</v>
      </c>
      <c r="B783" s="20" t="s">
        <v>4629</v>
      </c>
      <c r="C783" s="20">
        <v>1378</v>
      </c>
      <c r="D783" s="20" t="s">
        <v>14709</v>
      </c>
      <c r="E783" s="20" t="s">
        <v>14698</v>
      </c>
      <c r="F783" s="20" t="s">
        <v>14804</v>
      </c>
      <c r="G783" s="20" t="s">
        <v>14732</v>
      </c>
      <c r="H783" s="20" t="s">
        <v>110</v>
      </c>
      <c r="I783" s="20">
        <v>150</v>
      </c>
      <c r="J783" s="20" t="b">
        <v>0</v>
      </c>
      <c r="K783" s="20">
        <v>22.5</v>
      </c>
      <c r="L783" s="20">
        <v>22.6</v>
      </c>
      <c r="M783" s="20">
        <v>4.4345970678657002E-3</v>
      </c>
      <c r="N783" s="20">
        <v>6.7114093959730996E-3</v>
      </c>
    </row>
    <row r="784" spans="1:14" x14ac:dyDescent="0.2">
      <c r="A784" s="20" t="s">
        <v>23468</v>
      </c>
      <c r="B784" s="20" t="s">
        <v>4629</v>
      </c>
      <c r="C784" s="20">
        <v>1381</v>
      </c>
      <c r="D784" s="20" t="s">
        <v>14709</v>
      </c>
      <c r="E784" s="20" t="s">
        <v>23462</v>
      </c>
      <c r="F784" s="20" t="s">
        <v>14804</v>
      </c>
      <c r="G784" s="20" t="s">
        <v>14732</v>
      </c>
      <c r="H784" s="20" t="s">
        <v>110</v>
      </c>
      <c r="I784" s="20">
        <v>150</v>
      </c>
      <c r="J784" s="20" t="b">
        <v>0</v>
      </c>
      <c r="K784" s="20">
        <v>22.5</v>
      </c>
      <c r="L784" s="20">
        <v>22.7</v>
      </c>
      <c r="M784" s="20">
        <v>8.8496152769826E-3</v>
      </c>
      <c r="N784" s="20">
        <v>6.7114093959730996E-3</v>
      </c>
    </row>
    <row r="785" spans="1:14" x14ac:dyDescent="0.2">
      <c r="A785" s="20" t="s">
        <v>23468</v>
      </c>
      <c r="B785" s="20" t="s">
        <v>4629</v>
      </c>
      <c r="C785" s="20">
        <v>1384</v>
      </c>
      <c r="D785" s="20" t="s">
        <v>14709</v>
      </c>
      <c r="E785" s="20" t="s">
        <v>23462</v>
      </c>
      <c r="F785" s="20" t="s">
        <v>14804</v>
      </c>
      <c r="G785" s="20" t="s">
        <v>14732</v>
      </c>
      <c r="H785" s="20" t="s">
        <v>110</v>
      </c>
      <c r="I785" s="20">
        <v>150</v>
      </c>
      <c r="J785" s="20" t="b">
        <v>0</v>
      </c>
      <c r="K785" s="20">
        <v>22.5</v>
      </c>
      <c r="L785" s="20">
        <v>22.9</v>
      </c>
      <c r="M785" s="20">
        <v>1.76216013498194E-2</v>
      </c>
      <c r="N785" s="20">
        <v>6.7114093959730996E-3</v>
      </c>
    </row>
    <row r="786" spans="1:14" x14ac:dyDescent="0.2">
      <c r="A786" s="20" t="s">
        <v>23468</v>
      </c>
      <c r="B786" s="20" t="s">
        <v>4778</v>
      </c>
      <c r="C786" s="20">
        <v>1390</v>
      </c>
      <c r="D786" s="20" t="s">
        <v>14709</v>
      </c>
      <c r="E786" s="20" t="s">
        <v>14698</v>
      </c>
      <c r="F786" s="20" t="s">
        <v>110</v>
      </c>
      <c r="G786" s="20" t="s">
        <v>14696</v>
      </c>
      <c r="H786" s="20" t="s">
        <v>14761</v>
      </c>
      <c r="I786" s="20">
        <v>1523</v>
      </c>
      <c r="J786" s="20" t="b">
        <v>0</v>
      </c>
      <c r="K786" s="20">
        <v>2938</v>
      </c>
      <c r="L786" s="20">
        <v>3599</v>
      </c>
      <c r="M786" s="20">
        <v>0.202926951345208</v>
      </c>
      <c r="N786" s="20">
        <v>6.5703022339019996E-4</v>
      </c>
    </row>
    <row r="787" spans="1:14" x14ac:dyDescent="0.2">
      <c r="A787" s="20" t="s">
        <v>23468</v>
      </c>
      <c r="B787" s="20" t="s">
        <v>4778</v>
      </c>
      <c r="C787" s="20">
        <v>1392</v>
      </c>
      <c r="D787" s="20" t="s">
        <v>14709</v>
      </c>
      <c r="E787" s="20" t="s">
        <v>14698</v>
      </c>
      <c r="F787" s="20" t="s">
        <v>23461</v>
      </c>
      <c r="G787" s="20" t="s">
        <v>14696</v>
      </c>
      <c r="H787" s="20" t="s">
        <v>14761</v>
      </c>
      <c r="I787" s="20">
        <v>5867</v>
      </c>
      <c r="J787" s="20" t="b">
        <v>0</v>
      </c>
      <c r="K787" s="20">
        <v>2.91</v>
      </c>
      <c r="L787" s="20">
        <v>4.16</v>
      </c>
      <c r="M787" s="20">
        <v>0.35736199308977101</v>
      </c>
      <c r="N787" s="20">
        <v>1.7047391749059999E-4</v>
      </c>
    </row>
    <row r="788" spans="1:14" x14ac:dyDescent="0.2">
      <c r="A788" s="20" t="s">
        <v>23468</v>
      </c>
      <c r="B788" s="20" t="s">
        <v>4778</v>
      </c>
      <c r="C788" s="20">
        <v>1394</v>
      </c>
      <c r="D788" s="20" t="s">
        <v>14709</v>
      </c>
      <c r="E788" s="20" t="s">
        <v>14698</v>
      </c>
      <c r="F788" s="20" t="s">
        <v>23461</v>
      </c>
      <c r="G788" s="20" t="s">
        <v>14732</v>
      </c>
      <c r="H788" s="20" t="s">
        <v>14761</v>
      </c>
      <c r="I788" s="20">
        <v>78774</v>
      </c>
      <c r="J788" s="20" t="b">
        <v>0</v>
      </c>
      <c r="K788" s="20">
        <v>25.7</v>
      </c>
      <c r="L788" s="20">
        <v>26.5</v>
      </c>
      <c r="M788" s="20">
        <v>3.0653741091002499E-2</v>
      </c>
      <c r="N788" s="20">
        <v>1.2694705038528401E-5</v>
      </c>
    </row>
    <row r="789" spans="1:14" x14ac:dyDescent="0.2">
      <c r="A789" s="20" t="s">
        <v>23468</v>
      </c>
      <c r="B789" s="20" t="s">
        <v>4840</v>
      </c>
      <c r="C789" s="20">
        <v>1396</v>
      </c>
      <c r="D789" s="20" t="s">
        <v>14709</v>
      </c>
      <c r="E789" s="20" t="s">
        <v>14698</v>
      </c>
      <c r="F789" s="20" t="s">
        <v>23463</v>
      </c>
      <c r="G789" s="20" t="s">
        <v>14866</v>
      </c>
      <c r="H789" s="20" t="s">
        <v>14699</v>
      </c>
      <c r="I789" s="20">
        <v>430</v>
      </c>
      <c r="J789" s="20" t="b">
        <v>0</v>
      </c>
      <c r="K789" s="20">
        <v>54.09</v>
      </c>
      <c r="L789" s="20">
        <v>49.1</v>
      </c>
      <c r="M789" s="20">
        <v>-9.6790291082860802E-2</v>
      </c>
      <c r="N789" s="20">
        <v>2.3310023310023002E-3</v>
      </c>
    </row>
    <row r="790" spans="1:14" x14ac:dyDescent="0.2">
      <c r="A790" s="20" t="s">
        <v>23468</v>
      </c>
      <c r="B790" s="20" t="s">
        <v>4840</v>
      </c>
      <c r="C790" s="20">
        <v>1398</v>
      </c>
      <c r="D790" s="20" t="s">
        <v>14709</v>
      </c>
      <c r="E790" s="20" t="s">
        <v>23462</v>
      </c>
      <c r="F790" s="20" t="s">
        <v>23463</v>
      </c>
      <c r="G790" s="20" t="s">
        <v>14866</v>
      </c>
      <c r="H790" s="20" t="s">
        <v>14699</v>
      </c>
      <c r="I790" s="20">
        <v>430</v>
      </c>
      <c r="J790" s="20" t="b">
        <v>0</v>
      </c>
      <c r="K790" s="20">
        <v>56.53</v>
      </c>
      <c r="L790" s="20">
        <v>48.59</v>
      </c>
      <c r="M790" s="20">
        <v>-0.15135372226938801</v>
      </c>
      <c r="N790" s="20">
        <v>2.3310023310023002E-3</v>
      </c>
    </row>
    <row r="791" spans="1:14" x14ac:dyDescent="0.2">
      <c r="A791" s="20" t="s">
        <v>23468</v>
      </c>
      <c r="B791" s="20" t="s">
        <v>4840</v>
      </c>
      <c r="C791" s="20">
        <v>1400</v>
      </c>
      <c r="D791" s="20" t="s">
        <v>14709</v>
      </c>
      <c r="E791" s="20" t="s">
        <v>23466</v>
      </c>
      <c r="F791" s="20" t="s">
        <v>23463</v>
      </c>
      <c r="G791" s="20" t="s">
        <v>14866</v>
      </c>
      <c r="H791" s="20" t="s">
        <v>14699</v>
      </c>
      <c r="I791" s="20">
        <v>430</v>
      </c>
      <c r="J791" s="20" t="b">
        <v>0</v>
      </c>
      <c r="K791" s="20">
        <v>49.59</v>
      </c>
      <c r="L791" s="20">
        <v>44.89</v>
      </c>
      <c r="M791" s="20">
        <v>-9.9574147707201799E-2</v>
      </c>
      <c r="N791" s="20">
        <v>2.3310023310023002E-3</v>
      </c>
    </row>
    <row r="792" spans="1:14" x14ac:dyDescent="0.2">
      <c r="A792" s="20" t="s">
        <v>23468</v>
      </c>
      <c r="B792" s="20" t="s">
        <v>5262</v>
      </c>
      <c r="C792" s="20">
        <v>1407</v>
      </c>
      <c r="D792" s="20" t="s">
        <v>14709</v>
      </c>
      <c r="E792" s="20" t="s">
        <v>14698</v>
      </c>
      <c r="F792" s="20" t="s">
        <v>23464</v>
      </c>
      <c r="G792" s="20" t="s">
        <v>14866</v>
      </c>
      <c r="H792" s="20" t="s">
        <v>14761</v>
      </c>
      <c r="I792" s="20">
        <v>3340</v>
      </c>
      <c r="J792" s="20" t="b">
        <v>0</v>
      </c>
      <c r="K792" s="20">
        <v>0.78</v>
      </c>
      <c r="L792" s="20">
        <v>0.89</v>
      </c>
      <c r="M792" s="20">
        <v>0.131927543042548</v>
      </c>
      <c r="N792" s="20">
        <v>2.9949086552859998E-4</v>
      </c>
    </row>
    <row r="793" spans="1:14" x14ac:dyDescent="0.2">
      <c r="A793" s="20" t="s">
        <v>23468</v>
      </c>
      <c r="B793" s="20" t="s">
        <v>5560</v>
      </c>
      <c r="C793" s="20">
        <v>1408</v>
      </c>
      <c r="D793" s="20" t="s">
        <v>14709</v>
      </c>
      <c r="E793" s="20" t="s">
        <v>23462</v>
      </c>
      <c r="F793" s="20" t="s">
        <v>14852</v>
      </c>
      <c r="G793" s="20" t="s">
        <v>14732</v>
      </c>
      <c r="H793" s="20" t="s">
        <v>14761</v>
      </c>
      <c r="I793" s="20">
        <v>1595</v>
      </c>
      <c r="J793" s="20" t="b">
        <v>0</v>
      </c>
      <c r="K793" s="20">
        <v>2.46</v>
      </c>
      <c r="L793" s="20">
        <v>3.78</v>
      </c>
      <c r="M793" s="20">
        <v>0.42956265968722501</v>
      </c>
      <c r="N793" s="20">
        <v>6.273525721455E-4</v>
      </c>
    </row>
    <row r="794" spans="1:14" x14ac:dyDescent="0.2">
      <c r="A794" s="20" t="s">
        <v>23468</v>
      </c>
      <c r="B794" s="20" t="s">
        <v>5564</v>
      </c>
      <c r="C794" s="20">
        <v>1411</v>
      </c>
      <c r="D794" s="20" t="s">
        <v>14709</v>
      </c>
      <c r="E794" s="20" t="s">
        <v>23462</v>
      </c>
      <c r="F794" s="20" t="s">
        <v>23464</v>
      </c>
      <c r="G794" s="20" t="s">
        <v>14866</v>
      </c>
      <c r="H794" s="20" t="s">
        <v>14761</v>
      </c>
      <c r="I794" s="20">
        <v>260000</v>
      </c>
      <c r="J794" s="20" t="b">
        <v>0</v>
      </c>
      <c r="K794" s="20">
        <v>0.90700000000000003</v>
      </c>
      <c r="L794" s="20">
        <v>1.036</v>
      </c>
      <c r="M794" s="20">
        <v>0.13297997270429199</v>
      </c>
      <c r="N794" s="20">
        <v>3.8461686391101498E-6</v>
      </c>
    </row>
    <row r="795" spans="1:14" x14ac:dyDescent="0.2">
      <c r="A795" s="20" t="s">
        <v>23468</v>
      </c>
      <c r="B795" s="20" t="s">
        <v>5564</v>
      </c>
      <c r="C795" s="20">
        <v>1413</v>
      </c>
      <c r="D795" s="20" t="s">
        <v>14709</v>
      </c>
      <c r="E795" s="20" t="s">
        <v>14698</v>
      </c>
      <c r="F795" s="20" t="s">
        <v>23464</v>
      </c>
      <c r="G795" s="20" t="s">
        <v>14866</v>
      </c>
      <c r="H795" s="20" t="s">
        <v>14761</v>
      </c>
      <c r="I795" s="20">
        <v>260000</v>
      </c>
      <c r="J795" s="20" t="b">
        <v>0</v>
      </c>
      <c r="K795" s="20">
        <v>0.91800000000000004</v>
      </c>
      <c r="L795" s="20">
        <v>1.0449999999999999</v>
      </c>
      <c r="M795" s="20">
        <v>0.129574773778421</v>
      </c>
      <c r="N795" s="20">
        <v>3.8461686391101498E-6</v>
      </c>
    </row>
    <row r="796" spans="1:14" x14ac:dyDescent="0.2">
      <c r="A796" s="20" t="s">
        <v>23468</v>
      </c>
      <c r="B796" s="20" t="s">
        <v>5564</v>
      </c>
      <c r="C796" s="20">
        <v>1415</v>
      </c>
      <c r="D796" s="20" t="s">
        <v>14709</v>
      </c>
      <c r="E796" s="20" t="s">
        <v>23462</v>
      </c>
      <c r="F796" s="20" t="s">
        <v>23464</v>
      </c>
      <c r="G796" s="20" t="s">
        <v>14866</v>
      </c>
      <c r="H796" s="20" t="s">
        <v>14761</v>
      </c>
      <c r="I796" s="20">
        <v>260000</v>
      </c>
      <c r="J796" s="20" t="b">
        <v>0</v>
      </c>
      <c r="K796" s="20">
        <v>0.91800000000000004</v>
      </c>
      <c r="L796" s="20">
        <v>1.036</v>
      </c>
      <c r="M796" s="20">
        <v>0.12092503219893801</v>
      </c>
      <c r="N796" s="20">
        <v>3.8461686391101498E-6</v>
      </c>
    </row>
    <row r="797" spans="1:14" x14ac:dyDescent="0.2">
      <c r="A797" s="20" t="s">
        <v>23468</v>
      </c>
      <c r="B797" s="20" t="s">
        <v>6205</v>
      </c>
      <c r="C797" s="20">
        <v>1417</v>
      </c>
      <c r="D797" s="20" t="s">
        <v>14709</v>
      </c>
      <c r="E797" s="20" t="s">
        <v>14698</v>
      </c>
      <c r="F797" s="20" t="s">
        <v>23463</v>
      </c>
      <c r="G797" s="20" t="s">
        <v>14732</v>
      </c>
      <c r="H797" s="20" t="s">
        <v>14772</v>
      </c>
      <c r="I797" s="20">
        <v>4050</v>
      </c>
      <c r="J797" s="20" t="b">
        <v>0</v>
      </c>
      <c r="K797" s="20">
        <v>0.65</v>
      </c>
      <c r="L797" s="20">
        <v>0.72</v>
      </c>
      <c r="M797" s="20">
        <v>0.102278849120418</v>
      </c>
      <c r="N797" s="20">
        <v>2.4697456162009999E-4</v>
      </c>
    </row>
    <row r="798" spans="1:14" x14ac:dyDescent="0.2">
      <c r="A798" s="20" t="s">
        <v>23468</v>
      </c>
      <c r="B798" s="20" t="s">
        <v>8735</v>
      </c>
      <c r="C798" s="20">
        <v>1443</v>
      </c>
      <c r="D798" s="20" t="s">
        <v>14709</v>
      </c>
      <c r="E798" s="20" t="s">
        <v>14698</v>
      </c>
      <c r="F798" s="20" t="s">
        <v>14852</v>
      </c>
      <c r="G798" s="20" t="s">
        <v>14696</v>
      </c>
      <c r="H798" s="20" t="s">
        <v>14772</v>
      </c>
      <c r="I798" s="20">
        <v>3136</v>
      </c>
      <c r="J798" s="20" t="b">
        <v>0</v>
      </c>
      <c r="K798" s="20">
        <v>11.516</v>
      </c>
      <c r="L798" s="20">
        <v>13.12</v>
      </c>
      <c r="M798" s="20">
        <v>0.130400410766013</v>
      </c>
      <c r="N798" s="20">
        <v>3.189792663476E-4</v>
      </c>
    </row>
    <row r="799" spans="1:14" x14ac:dyDescent="0.2">
      <c r="A799" s="20" t="s">
        <v>23468</v>
      </c>
      <c r="B799" s="20" t="s">
        <v>8812</v>
      </c>
      <c r="C799" s="20">
        <v>1445</v>
      </c>
      <c r="D799" s="20" t="s">
        <v>14709</v>
      </c>
      <c r="E799" s="20" t="s">
        <v>23465</v>
      </c>
      <c r="F799" s="20" t="s">
        <v>14852</v>
      </c>
      <c r="G799" s="20" t="s">
        <v>14696</v>
      </c>
      <c r="H799" s="20" t="s">
        <v>14699</v>
      </c>
      <c r="I799" s="20">
        <v>837</v>
      </c>
      <c r="J799" s="20" t="b">
        <v>0</v>
      </c>
      <c r="K799" s="20">
        <v>4.47</v>
      </c>
      <c r="L799" s="20">
        <v>8.5299999999999994</v>
      </c>
      <c r="M799" s="20">
        <v>0.64620095287810997</v>
      </c>
      <c r="N799" s="20">
        <v>1.1961722488037999E-3</v>
      </c>
    </row>
    <row r="800" spans="1:14" x14ac:dyDescent="0.2">
      <c r="A800" s="20" t="s">
        <v>23468</v>
      </c>
      <c r="B800" s="20" t="s">
        <v>10068</v>
      </c>
      <c r="C800" s="20">
        <v>1452</v>
      </c>
      <c r="D800" s="20" t="s">
        <v>14709</v>
      </c>
      <c r="E800" s="20" t="s">
        <v>14698</v>
      </c>
      <c r="F800" s="20" t="s">
        <v>14852</v>
      </c>
      <c r="G800" s="20" t="s">
        <v>14696</v>
      </c>
      <c r="H800" s="20" t="s">
        <v>14772</v>
      </c>
      <c r="I800" s="20">
        <v>476224</v>
      </c>
      <c r="J800" s="20" t="b">
        <v>0</v>
      </c>
      <c r="K800" s="20">
        <v>54</v>
      </c>
      <c r="L800" s="20">
        <v>99.88</v>
      </c>
      <c r="M800" s="20">
        <v>0.61498541884729796</v>
      </c>
      <c r="N800" s="20">
        <v>2.0998565797956E-6</v>
      </c>
    </row>
    <row r="801" spans="1:14" x14ac:dyDescent="0.2">
      <c r="A801" s="20" t="s">
        <v>23468</v>
      </c>
      <c r="B801" s="20" t="s">
        <v>10961</v>
      </c>
      <c r="C801" s="20">
        <v>1461</v>
      </c>
      <c r="D801" s="20" t="s">
        <v>14709</v>
      </c>
      <c r="E801" s="20" t="s">
        <v>14698</v>
      </c>
      <c r="F801" s="20" t="s">
        <v>23464</v>
      </c>
      <c r="G801" s="20" t="s">
        <v>14866</v>
      </c>
      <c r="H801" s="20" t="s">
        <v>14761</v>
      </c>
      <c r="I801" s="20">
        <v>1664</v>
      </c>
      <c r="J801" s="20" t="b">
        <v>1</v>
      </c>
      <c r="K801" s="20">
        <v>0.96</v>
      </c>
      <c r="L801" s="20">
        <v>2.15</v>
      </c>
      <c r="M801" s="20">
        <v>0.80628983665982701</v>
      </c>
      <c r="N801" s="20">
        <v>6.0132291040279997E-4</v>
      </c>
    </row>
    <row r="802" spans="1:14" x14ac:dyDescent="0.2">
      <c r="A802" s="20" t="s">
        <v>23468</v>
      </c>
      <c r="B802" s="20" t="s">
        <v>10961</v>
      </c>
      <c r="C802" s="20">
        <v>1463</v>
      </c>
      <c r="D802" s="20" t="s">
        <v>14709</v>
      </c>
      <c r="E802" s="20" t="s">
        <v>14698</v>
      </c>
      <c r="F802" s="20" t="s">
        <v>23464</v>
      </c>
      <c r="G802" s="20" t="s">
        <v>14866</v>
      </c>
      <c r="H802" s="20" t="s">
        <v>14761</v>
      </c>
      <c r="I802" s="20">
        <v>1664</v>
      </c>
      <c r="J802" s="20" t="b">
        <v>1</v>
      </c>
      <c r="K802" s="20">
        <v>0.52</v>
      </c>
      <c r="L802" s="20">
        <v>1.42</v>
      </c>
      <c r="M802" s="20">
        <v>1.00458333901983</v>
      </c>
      <c r="N802" s="20">
        <v>6.0132291040279997E-4</v>
      </c>
    </row>
    <row r="803" spans="1:14" x14ac:dyDescent="0.2">
      <c r="A803" s="20" t="s">
        <v>23468</v>
      </c>
      <c r="B803" s="20" t="s">
        <v>10961</v>
      </c>
      <c r="C803" s="20">
        <v>1465</v>
      </c>
      <c r="D803" s="20" t="s">
        <v>14709</v>
      </c>
      <c r="E803" s="20" t="s">
        <v>14698</v>
      </c>
      <c r="F803" s="20" t="s">
        <v>23464</v>
      </c>
      <c r="G803" s="20" t="s">
        <v>14866</v>
      </c>
      <c r="H803" s="20" t="s">
        <v>14761</v>
      </c>
      <c r="I803" s="20">
        <v>1664</v>
      </c>
      <c r="J803" s="20" t="b">
        <v>1</v>
      </c>
      <c r="K803" s="20">
        <v>0.83</v>
      </c>
      <c r="L803" s="20">
        <v>1.95</v>
      </c>
      <c r="M803" s="20">
        <v>0.85415895076714898</v>
      </c>
      <c r="N803" s="20">
        <v>6.0132291040279997E-4</v>
      </c>
    </row>
    <row r="804" spans="1:14" x14ac:dyDescent="0.2">
      <c r="A804" s="20" t="s">
        <v>23468</v>
      </c>
      <c r="B804" s="20" t="s">
        <v>10961</v>
      </c>
      <c r="C804" s="20">
        <v>1467</v>
      </c>
      <c r="D804" s="20" t="s">
        <v>14709</v>
      </c>
      <c r="E804" s="20" t="s">
        <v>14698</v>
      </c>
      <c r="F804" s="20" t="s">
        <v>23464</v>
      </c>
      <c r="G804" s="20" t="s">
        <v>14866</v>
      </c>
      <c r="H804" s="20" t="s">
        <v>14761</v>
      </c>
      <c r="I804" s="20">
        <v>1664</v>
      </c>
      <c r="J804" s="20" t="b">
        <v>1</v>
      </c>
      <c r="K804" s="20">
        <v>0.46</v>
      </c>
      <c r="L804" s="20">
        <v>1.4</v>
      </c>
      <c r="M804" s="20">
        <v>1.1130010261202099</v>
      </c>
      <c r="N804" s="20">
        <v>6.0132291040279997E-4</v>
      </c>
    </row>
    <row r="805" spans="1:14" x14ac:dyDescent="0.2">
      <c r="A805" s="20" t="s">
        <v>23468</v>
      </c>
      <c r="B805" s="20" t="s">
        <v>10961</v>
      </c>
      <c r="C805" s="20">
        <v>1469</v>
      </c>
      <c r="D805" s="20" t="s">
        <v>14709</v>
      </c>
      <c r="E805" s="20" t="s">
        <v>14698</v>
      </c>
      <c r="F805" s="20" t="s">
        <v>23464</v>
      </c>
      <c r="G805" s="20" t="s">
        <v>14866</v>
      </c>
      <c r="H805" s="20" t="s">
        <v>14761</v>
      </c>
      <c r="I805" s="20">
        <v>1664</v>
      </c>
      <c r="J805" s="20" t="b">
        <v>1</v>
      </c>
      <c r="K805" s="20">
        <v>0.01</v>
      </c>
      <c r="L805" s="20">
        <v>0.02</v>
      </c>
      <c r="M805" s="20">
        <v>0.69314718055994495</v>
      </c>
      <c r="N805" s="20">
        <v>6.0132291040279997E-4</v>
      </c>
    </row>
    <row r="806" spans="1:14" x14ac:dyDescent="0.2">
      <c r="A806" s="20" t="s">
        <v>23468</v>
      </c>
      <c r="B806" s="20" t="s">
        <v>10961</v>
      </c>
      <c r="C806" s="20">
        <v>1471</v>
      </c>
      <c r="D806" s="20" t="s">
        <v>14709</v>
      </c>
      <c r="E806" s="20" t="s">
        <v>14698</v>
      </c>
      <c r="F806" s="20" t="s">
        <v>23464</v>
      </c>
      <c r="G806" s="20" t="s">
        <v>14866</v>
      </c>
      <c r="H806" s="20" t="s">
        <v>14761</v>
      </c>
      <c r="I806" s="20">
        <v>1664</v>
      </c>
      <c r="J806" s="20" t="b">
        <v>1</v>
      </c>
      <c r="K806" s="20">
        <v>0.01</v>
      </c>
      <c r="L806" s="20">
        <v>0.02</v>
      </c>
      <c r="M806" s="20">
        <v>0.69314718055994495</v>
      </c>
      <c r="N806" s="20">
        <v>6.0132291040279997E-4</v>
      </c>
    </row>
    <row r="807" spans="1:14" x14ac:dyDescent="0.2">
      <c r="A807" s="20" t="s">
        <v>23468</v>
      </c>
      <c r="B807" s="20" t="s">
        <v>10961</v>
      </c>
      <c r="C807" s="20">
        <v>1473</v>
      </c>
      <c r="D807" s="20" t="s">
        <v>14709</v>
      </c>
      <c r="E807" s="20" t="s">
        <v>14698</v>
      </c>
      <c r="F807" s="20" t="s">
        <v>23464</v>
      </c>
      <c r="G807" s="20" t="s">
        <v>14866</v>
      </c>
      <c r="H807" s="20" t="s">
        <v>14761</v>
      </c>
      <c r="I807" s="20">
        <v>1664</v>
      </c>
      <c r="J807" s="20" t="b">
        <v>1</v>
      </c>
      <c r="K807" s="20">
        <v>0.18</v>
      </c>
      <c r="L807" s="20">
        <v>0.19</v>
      </c>
      <c r="M807" s="20">
        <v>5.40672212702758E-2</v>
      </c>
      <c r="N807" s="20">
        <v>6.0132291040279997E-4</v>
      </c>
    </row>
    <row r="808" spans="1:14" x14ac:dyDescent="0.2">
      <c r="A808" s="20" t="s">
        <v>23468</v>
      </c>
      <c r="B808" s="20" t="s">
        <v>10961</v>
      </c>
      <c r="C808" s="20">
        <v>1475</v>
      </c>
      <c r="D808" s="20" t="s">
        <v>14709</v>
      </c>
      <c r="E808" s="20" t="s">
        <v>14698</v>
      </c>
      <c r="F808" s="20" t="s">
        <v>23464</v>
      </c>
      <c r="G808" s="20" t="s">
        <v>14866</v>
      </c>
      <c r="H808" s="20" t="s">
        <v>14761</v>
      </c>
      <c r="I808" s="20">
        <v>1664</v>
      </c>
      <c r="J808" s="20" t="b">
        <v>1</v>
      </c>
      <c r="K808" s="20">
        <v>3.07</v>
      </c>
      <c r="L808" s="20">
        <v>3.42</v>
      </c>
      <c r="M808" s="20">
        <v>0.107962989475408</v>
      </c>
      <c r="N808" s="20">
        <v>6.0132291040279997E-4</v>
      </c>
    </row>
    <row r="809" spans="1:14" x14ac:dyDescent="0.2">
      <c r="A809" s="20" t="s">
        <v>23468</v>
      </c>
      <c r="B809" s="20" t="s">
        <v>10961</v>
      </c>
      <c r="C809" s="20">
        <v>1477</v>
      </c>
      <c r="D809" s="20" t="s">
        <v>14709</v>
      </c>
      <c r="E809" s="20" t="s">
        <v>14698</v>
      </c>
      <c r="F809" s="20" t="s">
        <v>23464</v>
      </c>
      <c r="G809" s="20" t="s">
        <v>14866</v>
      </c>
      <c r="H809" s="20" t="s">
        <v>14761</v>
      </c>
      <c r="I809" s="20">
        <v>1664</v>
      </c>
      <c r="J809" s="20" t="b">
        <v>1</v>
      </c>
      <c r="K809" s="20">
        <v>0.06</v>
      </c>
      <c r="L809" s="20">
        <v>0.11</v>
      </c>
      <c r="M809" s="20">
        <v>0.60613580357031605</v>
      </c>
      <c r="N809" s="20">
        <v>6.0132291040279997E-4</v>
      </c>
    </row>
    <row r="810" spans="1:14" x14ac:dyDescent="0.2">
      <c r="A810" s="20" t="s">
        <v>23468</v>
      </c>
      <c r="B810" s="20" t="s">
        <v>10961</v>
      </c>
      <c r="C810" s="20">
        <v>1479</v>
      </c>
      <c r="D810" s="20" t="s">
        <v>14709</v>
      </c>
      <c r="E810" s="20" t="s">
        <v>14698</v>
      </c>
      <c r="F810" s="20" t="s">
        <v>23464</v>
      </c>
      <c r="G810" s="20" t="s">
        <v>14866</v>
      </c>
      <c r="H810" s="20" t="s">
        <v>14761</v>
      </c>
      <c r="I810" s="20">
        <v>1664</v>
      </c>
      <c r="J810" s="20" t="b">
        <v>1</v>
      </c>
      <c r="K810" s="20">
        <v>0.9</v>
      </c>
      <c r="L810" s="20">
        <v>1.85</v>
      </c>
      <c r="M810" s="20">
        <v>0.72054615474806005</v>
      </c>
      <c r="N810" s="20">
        <v>6.0132291040279997E-4</v>
      </c>
    </row>
    <row r="811" spans="1:14" x14ac:dyDescent="0.2">
      <c r="A811" s="20" t="s">
        <v>23468</v>
      </c>
      <c r="B811" s="20" t="s">
        <v>11449</v>
      </c>
      <c r="C811" s="20">
        <v>1483</v>
      </c>
      <c r="D811" s="20" t="s">
        <v>14709</v>
      </c>
      <c r="E811" s="20" t="s">
        <v>23466</v>
      </c>
      <c r="F811" s="20" t="s">
        <v>23464</v>
      </c>
      <c r="G811" s="20" t="s">
        <v>14696</v>
      </c>
      <c r="H811" s="20" t="s">
        <v>14772</v>
      </c>
      <c r="I811" s="20">
        <v>1664</v>
      </c>
      <c r="J811" s="20" t="b">
        <v>1</v>
      </c>
      <c r="K811" s="20">
        <v>1.73</v>
      </c>
      <c r="L811" s="20">
        <v>2.5299999999999998</v>
      </c>
      <c r="M811" s="20">
        <v>0.380097894229741</v>
      </c>
      <c r="N811" s="20">
        <v>6.0132291040279997E-4</v>
      </c>
    </row>
    <row r="812" spans="1:14" x14ac:dyDescent="0.2">
      <c r="A812" s="20" t="s">
        <v>23468</v>
      </c>
      <c r="B812" s="20" t="s">
        <v>11812</v>
      </c>
      <c r="C812" s="20">
        <v>1485</v>
      </c>
      <c r="D812" s="20" t="s">
        <v>14709</v>
      </c>
      <c r="E812" s="20" t="s">
        <v>14698</v>
      </c>
      <c r="F812" s="20" t="s">
        <v>23464</v>
      </c>
      <c r="G812" s="20" t="s">
        <v>14696</v>
      </c>
      <c r="H812" s="20" t="s">
        <v>14772</v>
      </c>
      <c r="I812" s="20">
        <v>1664</v>
      </c>
      <c r="J812" s="20" t="b">
        <v>1</v>
      </c>
      <c r="K812" s="20">
        <v>0.158</v>
      </c>
      <c r="L812" s="20">
        <v>0.217</v>
      </c>
      <c r="M812" s="20">
        <v>0.317302320513493</v>
      </c>
      <c r="N812" s="20">
        <v>6.0132291040279997E-4</v>
      </c>
    </row>
    <row r="813" spans="1:14" x14ac:dyDescent="0.2">
      <c r="A813" s="20" t="s">
        <v>23468</v>
      </c>
      <c r="B813" s="20" t="s">
        <v>11812</v>
      </c>
      <c r="C813" s="20">
        <v>1486</v>
      </c>
      <c r="D813" s="20" t="s">
        <v>14709</v>
      </c>
      <c r="E813" s="20" t="s">
        <v>14698</v>
      </c>
      <c r="F813" s="20" t="s">
        <v>23464</v>
      </c>
      <c r="G813" s="20" t="s">
        <v>14696</v>
      </c>
      <c r="H813" s="20" t="s">
        <v>14772</v>
      </c>
      <c r="I813" s="20">
        <v>1664</v>
      </c>
      <c r="J813" s="20" t="b">
        <v>1</v>
      </c>
      <c r="K813" s="20">
        <v>0.3</v>
      </c>
      <c r="L813" s="20">
        <v>0.29699999999999999</v>
      </c>
      <c r="M813" s="20">
        <v>-1.0050335853501499E-2</v>
      </c>
      <c r="N813" s="20">
        <v>6.0132291040279997E-4</v>
      </c>
    </row>
    <row r="814" spans="1:14" x14ac:dyDescent="0.2">
      <c r="A814" s="20" t="s">
        <v>23468</v>
      </c>
      <c r="B814" s="20" t="s">
        <v>11833</v>
      </c>
      <c r="C814" s="20">
        <v>1487</v>
      </c>
      <c r="D814" s="20" t="s">
        <v>14709</v>
      </c>
      <c r="E814" s="20" t="s">
        <v>23462</v>
      </c>
      <c r="F814" s="20" t="s">
        <v>23461</v>
      </c>
      <c r="G814" s="20" t="s">
        <v>14696</v>
      </c>
      <c r="H814" s="20" t="s">
        <v>14714</v>
      </c>
      <c r="I814" s="20">
        <v>650707</v>
      </c>
      <c r="J814" s="20" t="b">
        <v>0</v>
      </c>
      <c r="K814" s="20">
        <v>64.69</v>
      </c>
      <c r="L814" s="20">
        <v>88</v>
      </c>
      <c r="M814" s="20">
        <v>0.30773018442231198</v>
      </c>
      <c r="N814" s="20">
        <v>1.53679234554469E-6</v>
      </c>
    </row>
    <row r="815" spans="1:14" x14ac:dyDescent="0.2">
      <c r="A815" s="20" t="s">
        <v>23468</v>
      </c>
      <c r="B815" s="20" t="s">
        <v>11969</v>
      </c>
      <c r="C815" s="20">
        <v>1489</v>
      </c>
      <c r="D815" s="20" t="s">
        <v>14709</v>
      </c>
      <c r="E815" s="20" t="s">
        <v>14698</v>
      </c>
      <c r="F815" s="20" t="s">
        <v>14804</v>
      </c>
      <c r="G815" s="20" t="s">
        <v>14866</v>
      </c>
      <c r="H815" s="20" t="s">
        <v>14772</v>
      </c>
      <c r="I815" s="20">
        <v>3989</v>
      </c>
      <c r="J815" s="20" t="b">
        <v>0</v>
      </c>
      <c r="K815" s="20">
        <v>21.8</v>
      </c>
      <c r="L815" s="20">
        <v>29</v>
      </c>
      <c r="M815" s="20">
        <v>0.28538586019143097</v>
      </c>
      <c r="N815" s="20">
        <v>2.5075225677029998E-4</v>
      </c>
    </row>
    <row r="816" spans="1:14" x14ac:dyDescent="0.2">
      <c r="A816" s="20" t="s">
        <v>23468</v>
      </c>
      <c r="B816" s="20" t="s">
        <v>12068</v>
      </c>
      <c r="C816" s="20">
        <v>1493</v>
      </c>
      <c r="D816" s="20" t="s">
        <v>14709</v>
      </c>
      <c r="E816" s="20" t="s">
        <v>14698</v>
      </c>
      <c r="F816" s="20" t="s">
        <v>14804</v>
      </c>
      <c r="G816" s="20" t="s">
        <v>14696</v>
      </c>
      <c r="H816" s="20" t="s">
        <v>14772</v>
      </c>
      <c r="I816" s="20">
        <v>480</v>
      </c>
      <c r="J816" s="20" t="b">
        <v>0</v>
      </c>
      <c r="K816" s="20">
        <v>0.23699999999999999</v>
      </c>
      <c r="L816" s="20">
        <v>0.307</v>
      </c>
      <c r="M816" s="20">
        <v>0.258787606452066</v>
      </c>
      <c r="N816" s="20">
        <v>2.0876826722337999E-3</v>
      </c>
    </row>
    <row r="817" spans="1:14" x14ac:dyDescent="0.2">
      <c r="A817" s="20" t="s">
        <v>23468</v>
      </c>
      <c r="B817" s="20" t="s">
        <v>12068</v>
      </c>
      <c r="C817" s="20">
        <v>1495</v>
      </c>
      <c r="D817" s="20" t="s">
        <v>14709</v>
      </c>
      <c r="E817" s="20" t="s">
        <v>14698</v>
      </c>
      <c r="F817" s="20" t="s">
        <v>14804</v>
      </c>
      <c r="G817" s="20" t="s">
        <v>14696</v>
      </c>
      <c r="H817" s="20" t="s">
        <v>14772</v>
      </c>
      <c r="I817" s="20">
        <v>480</v>
      </c>
      <c r="J817" s="20" t="b">
        <v>0</v>
      </c>
      <c r="K817" s="20">
        <v>6.26</v>
      </c>
      <c r="L817" s="20">
        <v>9.4260000000000002</v>
      </c>
      <c r="M817" s="20">
        <v>0.409291643389532</v>
      </c>
      <c r="N817" s="20">
        <v>2.0876826722337999E-3</v>
      </c>
    </row>
    <row r="818" spans="1:14" x14ac:dyDescent="0.2">
      <c r="A818" s="20" t="s">
        <v>23468</v>
      </c>
      <c r="B818" s="20" t="s">
        <v>12068</v>
      </c>
      <c r="C818" s="20">
        <v>1497</v>
      </c>
      <c r="D818" s="20" t="s">
        <v>14709</v>
      </c>
      <c r="E818" s="20" t="s">
        <v>14698</v>
      </c>
      <c r="F818" s="20" t="s">
        <v>14804</v>
      </c>
      <c r="G818" s="20" t="s">
        <v>14696</v>
      </c>
      <c r="H818" s="20" t="s">
        <v>14772</v>
      </c>
      <c r="I818" s="20">
        <v>480</v>
      </c>
      <c r="J818" s="20" t="b">
        <v>0</v>
      </c>
      <c r="K818" s="20">
        <v>0.223</v>
      </c>
      <c r="L818" s="20">
        <v>0.25700000000000001</v>
      </c>
      <c r="M818" s="20">
        <v>0.14190431343510099</v>
      </c>
      <c r="N818" s="20">
        <v>2.0876826722337999E-3</v>
      </c>
    </row>
    <row r="819" spans="1:14" x14ac:dyDescent="0.2">
      <c r="A819" s="20" t="s">
        <v>23468</v>
      </c>
      <c r="B819" s="20" t="s">
        <v>12196</v>
      </c>
      <c r="C819" s="20">
        <v>1500</v>
      </c>
      <c r="D819" s="20" t="s">
        <v>14709</v>
      </c>
      <c r="E819" s="20" t="s">
        <v>23462</v>
      </c>
      <c r="F819" s="20" t="s">
        <v>23464</v>
      </c>
      <c r="G819" s="20" t="s">
        <v>14696</v>
      </c>
      <c r="H819" s="20" t="s">
        <v>14772</v>
      </c>
      <c r="I819" s="20">
        <v>3600</v>
      </c>
      <c r="J819" s="20" t="b">
        <v>0</v>
      </c>
      <c r="K819" s="20">
        <v>4641.3</v>
      </c>
      <c r="L819" s="20">
        <v>5916.8</v>
      </c>
      <c r="M819" s="20">
        <v>0.24280126279967301</v>
      </c>
      <c r="N819" s="20">
        <v>2.7785495971099997E-4</v>
      </c>
    </row>
    <row r="820" spans="1:14" x14ac:dyDescent="0.2">
      <c r="A820" s="20" t="s">
        <v>23468</v>
      </c>
      <c r="B820" s="20" t="s">
        <v>12583</v>
      </c>
      <c r="C820" s="20">
        <v>1501</v>
      </c>
      <c r="D820" s="20" t="s">
        <v>14709</v>
      </c>
      <c r="E820" s="20" t="s">
        <v>14698</v>
      </c>
      <c r="F820" s="20" t="s">
        <v>23464</v>
      </c>
      <c r="G820" s="20" t="s">
        <v>14696</v>
      </c>
      <c r="H820" s="20" t="s">
        <v>14772</v>
      </c>
      <c r="I820" s="20">
        <v>12590</v>
      </c>
      <c r="J820" s="20" t="b">
        <v>0</v>
      </c>
      <c r="K820" s="20">
        <v>12.92</v>
      </c>
      <c r="L820" s="20">
        <v>29.52</v>
      </c>
      <c r="M820" s="20">
        <v>0.82629150137781604</v>
      </c>
      <c r="N820" s="20">
        <v>7.9434426880610002E-5</v>
      </c>
    </row>
    <row r="821" spans="1:14" x14ac:dyDescent="0.2">
      <c r="A821" s="20" t="s">
        <v>23468</v>
      </c>
      <c r="B821" s="20" t="s">
        <v>12583</v>
      </c>
      <c r="C821" s="20">
        <v>1503</v>
      </c>
      <c r="D821" s="20" t="s">
        <v>14709</v>
      </c>
      <c r="E821" s="20" t="s">
        <v>23462</v>
      </c>
      <c r="F821" s="20" t="s">
        <v>23464</v>
      </c>
      <c r="G821" s="20" t="s">
        <v>14696</v>
      </c>
      <c r="H821" s="20" t="s">
        <v>14772</v>
      </c>
      <c r="I821" s="20">
        <v>12590</v>
      </c>
      <c r="J821" s="20" t="b">
        <v>0</v>
      </c>
      <c r="K821" s="20">
        <v>21.29</v>
      </c>
      <c r="L821" s="20">
        <v>30.02</v>
      </c>
      <c r="M821" s="20">
        <v>0.34362634729992803</v>
      </c>
      <c r="N821" s="20">
        <v>7.9434426880610002E-5</v>
      </c>
    </row>
    <row r="822" spans="1:14" x14ac:dyDescent="0.2">
      <c r="A822" s="20" t="s">
        <v>23468</v>
      </c>
      <c r="B822" s="20" t="s">
        <v>12583</v>
      </c>
      <c r="C822" s="20">
        <v>1505</v>
      </c>
      <c r="D822" s="20" t="s">
        <v>14709</v>
      </c>
      <c r="E822" s="20" t="s">
        <v>14746</v>
      </c>
      <c r="F822" s="20" t="s">
        <v>23464</v>
      </c>
      <c r="G822" s="20" t="s">
        <v>14696</v>
      </c>
      <c r="H822" s="20" t="s">
        <v>14772</v>
      </c>
      <c r="I822" s="20">
        <v>12590</v>
      </c>
      <c r="J822" s="20" t="b">
        <v>0</v>
      </c>
      <c r="K822" s="20">
        <v>33.31</v>
      </c>
      <c r="L822" s="20">
        <v>38.92</v>
      </c>
      <c r="M822" s="20">
        <v>0.15565060511221601</v>
      </c>
      <c r="N822" s="20">
        <v>7.9434426880610002E-5</v>
      </c>
    </row>
    <row r="823" spans="1:14" x14ac:dyDescent="0.2">
      <c r="A823" s="20" t="s">
        <v>23468</v>
      </c>
      <c r="B823" s="20" t="s">
        <v>12644</v>
      </c>
      <c r="C823" s="20">
        <v>1516</v>
      </c>
      <c r="D823" s="20" t="s">
        <v>14709</v>
      </c>
      <c r="E823" s="20" t="s">
        <v>23462</v>
      </c>
      <c r="F823" s="20" t="s">
        <v>23464</v>
      </c>
      <c r="G823" s="20" t="s">
        <v>14696</v>
      </c>
      <c r="H823" s="20" t="s">
        <v>14772</v>
      </c>
      <c r="I823" s="20">
        <v>13487</v>
      </c>
      <c r="J823" s="20" t="b">
        <v>0</v>
      </c>
      <c r="K823" s="20">
        <v>0.186</v>
      </c>
      <c r="L823" s="20">
        <v>0.22800000000000001</v>
      </c>
      <c r="M823" s="20">
        <v>0.20359895524124</v>
      </c>
      <c r="N823" s="20">
        <v>7.4150971377725001E-5</v>
      </c>
    </row>
    <row r="824" spans="1:14" x14ac:dyDescent="0.2">
      <c r="A824" s="20" t="s">
        <v>23468</v>
      </c>
      <c r="B824" s="20" t="s">
        <v>12644</v>
      </c>
      <c r="C824" s="20">
        <v>1518</v>
      </c>
      <c r="D824" s="20" t="s">
        <v>14709</v>
      </c>
      <c r="E824" s="20" t="s">
        <v>14698</v>
      </c>
      <c r="F824" s="20" t="s">
        <v>23464</v>
      </c>
      <c r="G824" s="20" t="s">
        <v>14696</v>
      </c>
      <c r="H824" s="20" t="s">
        <v>14772</v>
      </c>
      <c r="I824" s="20">
        <v>13487</v>
      </c>
      <c r="J824" s="20" t="b">
        <v>0</v>
      </c>
      <c r="K824" s="20">
        <v>0.20300000000000001</v>
      </c>
      <c r="L824" s="20">
        <v>0.23300000000000001</v>
      </c>
      <c r="M824" s="20">
        <v>0.13783247452391301</v>
      </c>
      <c r="N824" s="20">
        <v>7.4150971377725001E-5</v>
      </c>
    </row>
    <row r="825" spans="1:14" x14ac:dyDescent="0.2">
      <c r="A825" s="20" t="s">
        <v>23468</v>
      </c>
      <c r="B825" s="20" t="s">
        <v>12644</v>
      </c>
      <c r="C825" s="20">
        <v>1520</v>
      </c>
      <c r="D825" s="20" t="s">
        <v>14709</v>
      </c>
      <c r="E825" s="20" t="s">
        <v>14746</v>
      </c>
      <c r="F825" s="20" t="s">
        <v>23464</v>
      </c>
      <c r="G825" s="20" t="s">
        <v>14696</v>
      </c>
      <c r="H825" s="20" t="s">
        <v>14772</v>
      </c>
      <c r="I825" s="20">
        <v>13487</v>
      </c>
      <c r="J825" s="20" t="b">
        <v>0</v>
      </c>
      <c r="K825" s="20">
        <v>0.216</v>
      </c>
      <c r="L825" s="20">
        <v>0.24299999999999999</v>
      </c>
      <c r="M825" s="20">
        <v>0.117783035656383</v>
      </c>
      <c r="N825" s="20">
        <v>7.4150971377725001E-5</v>
      </c>
    </row>
    <row r="826" spans="1:14" x14ac:dyDescent="0.2">
      <c r="A826" s="20" t="s">
        <v>23468</v>
      </c>
      <c r="B826" s="20" t="s">
        <v>12644</v>
      </c>
      <c r="C826" s="20">
        <v>1522</v>
      </c>
      <c r="D826" s="20" t="s">
        <v>14709</v>
      </c>
      <c r="E826" s="20" t="s">
        <v>23466</v>
      </c>
      <c r="F826" s="20" t="s">
        <v>23464</v>
      </c>
      <c r="G826" s="20" t="s">
        <v>14696</v>
      </c>
      <c r="H826" s="20" t="s">
        <v>14772</v>
      </c>
      <c r="I826" s="20">
        <v>13487</v>
      </c>
      <c r="J826" s="20" t="b">
        <v>0</v>
      </c>
      <c r="K826" s="20">
        <v>0.24099999999999999</v>
      </c>
      <c r="L826" s="20">
        <v>0.26300000000000001</v>
      </c>
      <c r="M826" s="20">
        <v>8.7357098687109697E-2</v>
      </c>
      <c r="N826" s="20">
        <v>7.4150971377725001E-5</v>
      </c>
    </row>
    <row r="827" spans="1:14" x14ac:dyDescent="0.2">
      <c r="A827" s="20" t="s">
        <v>23468</v>
      </c>
      <c r="B827" s="20" t="s">
        <v>12644</v>
      </c>
      <c r="C827" s="20">
        <v>1524</v>
      </c>
      <c r="D827" s="20" t="s">
        <v>14709</v>
      </c>
      <c r="E827" s="20" t="s">
        <v>23465</v>
      </c>
      <c r="F827" s="20" t="s">
        <v>23464</v>
      </c>
      <c r="G827" s="20" t="s">
        <v>14696</v>
      </c>
      <c r="H827" s="20" t="s">
        <v>14772</v>
      </c>
      <c r="I827" s="20">
        <v>13487</v>
      </c>
      <c r="J827" s="20" t="b">
        <v>0</v>
      </c>
      <c r="K827" s="20">
        <v>0.23899999999999999</v>
      </c>
      <c r="L827" s="20">
        <v>0.26600000000000001</v>
      </c>
      <c r="M827" s="20">
        <v>0.107032756850189</v>
      </c>
      <c r="N827" s="20">
        <v>7.4150971377725001E-5</v>
      </c>
    </row>
    <row r="828" spans="1:14" x14ac:dyDescent="0.2">
      <c r="A828" s="20" t="s">
        <v>23468</v>
      </c>
      <c r="B828" s="20" t="s">
        <v>12925</v>
      </c>
      <c r="C828" s="20">
        <v>1527</v>
      </c>
      <c r="D828" s="20" t="s">
        <v>14709</v>
      </c>
      <c r="E828" s="20" t="s">
        <v>14698</v>
      </c>
      <c r="F828" s="20" t="s">
        <v>110</v>
      </c>
      <c r="G828" s="20" t="s">
        <v>14696</v>
      </c>
      <c r="H828" s="20" t="s">
        <v>14772</v>
      </c>
      <c r="I828" s="20">
        <v>1664</v>
      </c>
      <c r="J828" s="20" t="b">
        <v>1</v>
      </c>
      <c r="K828" s="20">
        <v>12</v>
      </c>
      <c r="L828" s="20">
        <v>23.3</v>
      </c>
      <c r="M828" s="20">
        <v>0.66354671078365501</v>
      </c>
      <c r="N828" s="20">
        <v>6.0132291040279997E-4</v>
      </c>
    </row>
    <row r="829" spans="1:14" x14ac:dyDescent="0.2">
      <c r="A829" s="20" t="s">
        <v>23468</v>
      </c>
      <c r="B829" s="20" t="s">
        <v>12925</v>
      </c>
      <c r="C829" s="20">
        <v>1529</v>
      </c>
      <c r="D829" s="20" t="s">
        <v>14709</v>
      </c>
      <c r="E829" s="20" t="s">
        <v>23462</v>
      </c>
      <c r="F829" s="20" t="s">
        <v>110</v>
      </c>
      <c r="G829" s="20" t="s">
        <v>14696</v>
      </c>
      <c r="H829" s="20" t="s">
        <v>14772</v>
      </c>
      <c r="I829" s="20">
        <v>1664</v>
      </c>
      <c r="J829" s="20" t="b">
        <v>1</v>
      </c>
      <c r="K829" s="20">
        <v>11.4</v>
      </c>
      <c r="L829" s="20">
        <v>23.9</v>
      </c>
      <c r="M829" s="20">
        <v>0.74026510353701502</v>
      </c>
      <c r="N829" s="20">
        <v>6.0132291040279997E-4</v>
      </c>
    </row>
    <row r="830" spans="1:14" x14ac:dyDescent="0.2">
      <c r="A830" s="20" t="s">
        <v>23468</v>
      </c>
      <c r="B830" s="20" t="s">
        <v>12925</v>
      </c>
      <c r="C830" s="20">
        <v>1531</v>
      </c>
      <c r="D830" s="20" t="s">
        <v>14709</v>
      </c>
      <c r="E830" s="20" t="s">
        <v>14746</v>
      </c>
      <c r="F830" s="20" t="s">
        <v>110</v>
      </c>
      <c r="G830" s="20" t="s">
        <v>14696</v>
      </c>
      <c r="H830" s="20" t="s">
        <v>14772</v>
      </c>
      <c r="I830" s="20">
        <v>1664</v>
      </c>
      <c r="J830" s="20" t="b">
        <v>1</v>
      </c>
      <c r="K830" s="20">
        <v>12.6</v>
      </c>
      <c r="L830" s="20">
        <v>31</v>
      </c>
      <c r="M830" s="20">
        <v>0.90029039052771398</v>
      </c>
      <c r="N830" s="20">
        <v>6.0132291040279997E-4</v>
      </c>
    </row>
    <row r="831" spans="1:14" x14ac:dyDescent="0.2">
      <c r="A831" s="20" t="s">
        <v>23468</v>
      </c>
      <c r="B831" s="20" t="s">
        <v>12925</v>
      </c>
      <c r="C831" s="20">
        <v>1533</v>
      </c>
      <c r="D831" s="20" t="s">
        <v>14709</v>
      </c>
      <c r="E831" s="20" t="s">
        <v>23466</v>
      </c>
      <c r="F831" s="20" t="s">
        <v>110</v>
      </c>
      <c r="G831" s="20" t="s">
        <v>14696</v>
      </c>
      <c r="H831" s="20" t="s">
        <v>14772</v>
      </c>
      <c r="I831" s="20">
        <v>1664</v>
      </c>
      <c r="J831" s="20" t="b">
        <v>1</v>
      </c>
      <c r="K831" s="20">
        <v>11.4</v>
      </c>
      <c r="L831" s="20">
        <v>20.5</v>
      </c>
      <c r="M831" s="20">
        <v>0.58681153074391301</v>
      </c>
      <c r="N831" s="20">
        <v>6.0132291040279997E-4</v>
      </c>
    </row>
    <row r="832" spans="1:14" x14ac:dyDescent="0.2">
      <c r="A832" s="20" t="s">
        <v>23468</v>
      </c>
      <c r="B832" s="20" t="s">
        <v>13212</v>
      </c>
      <c r="C832" s="20">
        <v>1537</v>
      </c>
      <c r="D832" s="20" t="s">
        <v>14709</v>
      </c>
      <c r="E832" s="20" t="s">
        <v>14698</v>
      </c>
      <c r="F832" s="20" t="s">
        <v>23464</v>
      </c>
      <c r="G832" s="20" t="s">
        <v>14696</v>
      </c>
      <c r="H832" s="20" t="s">
        <v>14772</v>
      </c>
      <c r="I832" s="20">
        <v>6300000</v>
      </c>
      <c r="J832" s="20" t="b">
        <v>0</v>
      </c>
      <c r="K832" s="20">
        <v>1.5</v>
      </c>
      <c r="L832" s="20">
        <v>1.9</v>
      </c>
      <c r="M832" s="20">
        <v>0.23638877806423</v>
      </c>
      <c r="N832" s="20">
        <v>1.58730183925426E-7</v>
      </c>
    </row>
    <row r="833" spans="1:14" x14ac:dyDescent="0.2">
      <c r="A833" s="20" t="s">
        <v>23468</v>
      </c>
      <c r="B833" s="20" t="s">
        <v>13956</v>
      </c>
      <c r="C833" s="20">
        <v>1541</v>
      </c>
      <c r="D833" s="20" t="s">
        <v>14709</v>
      </c>
      <c r="E833" s="20" t="s">
        <v>14698</v>
      </c>
      <c r="F833" s="20" t="s">
        <v>23464</v>
      </c>
      <c r="G833" s="20" t="s">
        <v>14866</v>
      </c>
      <c r="H833" s="20" t="s">
        <v>14761</v>
      </c>
      <c r="I833" s="20">
        <v>14400</v>
      </c>
      <c r="J833" s="20" t="b">
        <v>0</v>
      </c>
      <c r="K833" s="20">
        <v>1.8720000000000001</v>
      </c>
      <c r="L833" s="20">
        <v>2.2229999999999999</v>
      </c>
      <c r="M833" s="20">
        <v>0.17185025692665901</v>
      </c>
      <c r="N833" s="20">
        <v>6.9449267310229905E-5</v>
      </c>
    </row>
    <row r="834" spans="1:14" x14ac:dyDescent="0.2">
      <c r="A834" s="20" t="s">
        <v>23468</v>
      </c>
      <c r="B834" s="20" t="s">
        <v>13956</v>
      </c>
      <c r="C834" s="20">
        <v>1544</v>
      </c>
      <c r="D834" s="20" t="s">
        <v>14709</v>
      </c>
      <c r="E834" s="20" t="s">
        <v>23462</v>
      </c>
      <c r="F834" s="20" t="s">
        <v>23464</v>
      </c>
      <c r="G834" s="20" t="s">
        <v>14866</v>
      </c>
      <c r="H834" s="20" t="s">
        <v>14761</v>
      </c>
      <c r="I834" s="20">
        <v>14400</v>
      </c>
      <c r="J834" s="20" t="b">
        <v>0</v>
      </c>
      <c r="K834" s="20">
        <v>1.839</v>
      </c>
      <c r="L834" s="20">
        <v>2.1139999999999999</v>
      </c>
      <c r="M834" s="20">
        <v>0.139359941825862</v>
      </c>
      <c r="N834" s="20">
        <v>6.9449267310229905E-5</v>
      </c>
    </row>
    <row r="835" spans="1:14" x14ac:dyDescent="0.2">
      <c r="A835" s="20" t="s">
        <v>23468</v>
      </c>
      <c r="B835" s="20" t="s">
        <v>13975</v>
      </c>
      <c r="C835" s="20">
        <v>1547</v>
      </c>
      <c r="D835" s="20" t="s">
        <v>14709</v>
      </c>
      <c r="E835" s="20" t="s">
        <v>14698</v>
      </c>
      <c r="F835" s="20" t="s">
        <v>110</v>
      </c>
      <c r="G835" s="20" t="s">
        <v>14696</v>
      </c>
      <c r="H835" s="20" t="s">
        <v>14761</v>
      </c>
      <c r="I835" s="20">
        <v>958</v>
      </c>
      <c r="J835" s="20" t="b">
        <v>0</v>
      </c>
      <c r="K835" s="20">
        <v>17.042999999999999</v>
      </c>
      <c r="L835" s="20">
        <v>17.428000000000001</v>
      </c>
      <c r="M835" s="20">
        <v>2.23385460120963E-2</v>
      </c>
      <c r="N835" s="20">
        <v>1.0449320794148E-3</v>
      </c>
    </row>
    <row r="836" spans="1:14" x14ac:dyDescent="0.2">
      <c r="A836" s="20" t="s">
        <v>23468</v>
      </c>
      <c r="B836" s="20" t="s">
        <v>13975</v>
      </c>
      <c r="C836" s="20">
        <v>1549</v>
      </c>
      <c r="D836" s="20" t="s">
        <v>14709</v>
      </c>
      <c r="E836" s="20" t="s">
        <v>23466</v>
      </c>
      <c r="F836" s="20" t="s">
        <v>110</v>
      </c>
      <c r="G836" s="20" t="s">
        <v>14696</v>
      </c>
      <c r="H836" s="20" t="s">
        <v>14761</v>
      </c>
      <c r="I836" s="20">
        <v>958</v>
      </c>
      <c r="J836" s="20" t="b">
        <v>0</v>
      </c>
      <c r="K836" s="20">
        <v>17.181000000000001</v>
      </c>
      <c r="L836" s="20">
        <v>17.506</v>
      </c>
      <c r="M836" s="20">
        <v>1.87395572304162E-2</v>
      </c>
      <c r="N836" s="20">
        <v>1.0449320794148E-3</v>
      </c>
    </row>
    <row r="837" spans="1:14" x14ac:dyDescent="0.2">
      <c r="A837" s="20" t="s">
        <v>23468</v>
      </c>
      <c r="B837" s="20" t="s">
        <v>13975</v>
      </c>
      <c r="C837" s="20">
        <v>1551</v>
      </c>
      <c r="D837" s="20" t="s">
        <v>14709</v>
      </c>
      <c r="E837" s="20" t="s">
        <v>23466</v>
      </c>
      <c r="F837" s="20" t="s">
        <v>110</v>
      </c>
      <c r="G837" s="20" t="s">
        <v>14696</v>
      </c>
      <c r="H837" s="20" t="s">
        <v>14761</v>
      </c>
      <c r="I837" s="20">
        <v>958</v>
      </c>
      <c r="J837" s="20" t="b">
        <v>0</v>
      </c>
      <c r="K837" s="20">
        <v>17.231999999999999</v>
      </c>
      <c r="L837" s="20">
        <v>17.742999999999999</v>
      </c>
      <c r="M837" s="20">
        <v>2.9222951527409499E-2</v>
      </c>
      <c r="N837" s="20">
        <v>1.0449320794148E-3</v>
      </c>
    </row>
    <row r="838" spans="1:14" x14ac:dyDescent="0.2">
      <c r="A838" s="20" t="s">
        <v>23468</v>
      </c>
      <c r="B838" s="20" t="s">
        <v>13975</v>
      </c>
      <c r="C838" s="20">
        <v>1553</v>
      </c>
      <c r="D838" s="20" t="s">
        <v>14709</v>
      </c>
      <c r="E838" s="20" t="s">
        <v>23462</v>
      </c>
      <c r="F838" s="20" t="s">
        <v>110</v>
      </c>
      <c r="G838" s="20" t="s">
        <v>14696</v>
      </c>
      <c r="H838" s="20" t="s">
        <v>14761</v>
      </c>
      <c r="I838" s="20">
        <v>958</v>
      </c>
      <c r="J838" s="20" t="b">
        <v>0</v>
      </c>
      <c r="K838" s="20">
        <v>17.291</v>
      </c>
      <c r="L838" s="20">
        <v>17.795000000000002</v>
      </c>
      <c r="M838" s="20">
        <v>2.8731384039503701E-2</v>
      </c>
      <c r="N838" s="20">
        <v>1.0449320794148E-3</v>
      </c>
    </row>
    <row r="839" spans="1:14" x14ac:dyDescent="0.2">
      <c r="A839" s="20" t="s">
        <v>23468</v>
      </c>
      <c r="B839" s="20" t="s">
        <v>13975</v>
      </c>
      <c r="C839" s="20">
        <v>1555</v>
      </c>
      <c r="D839" s="20" t="s">
        <v>14709</v>
      </c>
      <c r="E839" s="20" t="s">
        <v>14746</v>
      </c>
      <c r="F839" s="20" t="s">
        <v>110</v>
      </c>
      <c r="G839" s="20" t="s">
        <v>14696</v>
      </c>
      <c r="H839" s="20" t="s">
        <v>14761</v>
      </c>
      <c r="I839" s="20">
        <v>958</v>
      </c>
      <c r="J839" s="20" t="b">
        <v>0</v>
      </c>
      <c r="K839" s="20">
        <v>17.417999999999999</v>
      </c>
      <c r="L839" s="20">
        <v>17.849</v>
      </c>
      <c r="M839" s="20">
        <v>2.44433299768229E-2</v>
      </c>
      <c r="N839" s="20">
        <v>1.0449320794148E-3</v>
      </c>
    </row>
    <row r="840" spans="1:14" x14ac:dyDescent="0.2">
      <c r="A840" s="20" t="s">
        <v>23468</v>
      </c>
      <c r="B840" s="20" t="s">
        <v>14134</v>
      </c>
      <c r="C840" s="20">
        <v>1564</v>
      </c>
      <c r="D840" s="20" t="s">
        <v>14709</v>
      </c>
      <c r="E840" s="20" t="s">
        <v>14698</v>
      </c>
      <c r="F840" s="20" t="s">
        <v>23461</v>
      </c>
      <c r="G840" s="20" t="s">
        <v>14696</v>
      </c>
      <c r="H840" s="20" t="s">
        <v>14699</v>
      </c>
      <c r="I840" s="20">
        <v>301</v>
      </c>
      <c r="J840" s="20" t="b">
        <v>0</v>
      </c>
      <c r="K840" s="20">
        <v>15.4</v>
      </c>
      <c r="L840" s="20">
        <v>21</v>
      </c>
      <c r="M840" s="20">
        <v>0.31015492830383901</v>
      </c>
      <c r="N840" s="20">
        <v>3.3333333333333002E-3</v>
      </c>
    </row>
    <row r="841" spans="1:14" x14ac:dyDescent="0.2">
      <c r="A841" s="20" t="s">
        <v>23469</v>
      </c>
      <c r="B841" s="20" t="s">
        <v>353</v>
      </c>
      <c r="C841" s="20">
        <v>5</v>
      </c>
      <c r="D841" s="20" t="s">
        <v>14737</v>
      </c>
      <c r="E841" s="20" t="s">
        <v>14698</v>
      </c>
      <c r="F841" s="20" t="s">
        <v>23467</v>
      </c>
      <c r="G841" s="20" t="s">
        <v>14732</v>
      </c>
      <c r="H841" s="20" t="s">
        <v>14699</v>
      </c>
      <c r="I841" s="20">
        <v>926</v>
      </c>
      <c r="J841" s="20" t="b">
        <v>0</v>
      </c>
      <c r="K841" s="20">
        <v>0.91200000000000003</v>
      </c>
      <c r="L841" s="20">
        <v>0.69899999999999995</v>
      </c>
      <c r="M841" s="20">
        <v>0.21299999999999999</v>
      </c>
      <c r="N841" s="20">
        <v>3.8931192381969998E-4</v>
      </c>
    </row>
    <row r="842" spans="1:14" x14ac:dyDescent="0.2">
      <c r="A842" s="20" t="s">
        <v>23469</v>
      </c>
      <c r="B842" s="20" t="s">
        <v>353</v>
      </c>
      <c r="C842" s="20">
        <v>6</v>
      </c>
      <c r="D842" s="20" t="s">
        <v>14737</v>
      </c>
      <c r="E842" s="20" t="s">
        <v>23462</v>
      </c>
      <c r="F842" s="20" t="s">
        <v>23467</v>
      </c>
      <c r="G842" s="20" t="s">
        <v>14732</v>
      </c>
      <c r="H842" s="20" t="s">
        <v>14699</v>
      </c>
      <c r="I842" s="20">
        <v>926</v>
      </c>
      <c r="J842" s="20" t="b">
        <v>0</v>
      </c>
      <c r="K842" s="20">
        <v>0.90800000000000003</v>
      </c>
      <c r="L842" s="20">
        <v>0.67100000000000004</v>
      </c>
      <c r="M842" s="20">
        <v>0.23699999999999999</v>
      </c>
      <c r="N842" s="20">
        <v>4.1109182026399999E-4</v>
      </c>
    </row>
    <row r="843" spans="1:14" x14ac:dyDescent="0.2">
      <c r="A843" s="20" t="s">
        <v>23469</v>
      </c>
      <c r="B843" s="20" t="s">
        <v>353</v>
      </c>
      <c r="C843" s="20">
        <v>7</v>
      </c>
      <c r="D843" s="20" t="s">
        <v>14737</v>
      </c>
      <c r="E843" s="20" t="s">
        <v>14746</v>
      </c>
      <c r="F843" s="20" t="s">
        <v>23467</v>
      </c>
      <c r="G843" s="20" t="s">
        <v>14732</v>
      </c>
      <c r="H843" s="20" t="s">
        <v>14699</v>
      </c>
      <c r="I843" s="20">
        <v>926</v>
      </c>
      <c r="J843" s="20" t="b">
        <v>0</v>
      </c>
      <c r="K843" s="20">
        <v>0.878</v>
      </c>
      <c r="L843" s="20">
        <v>0.65</v>
      </c>
      <c r="M843" s="20">
        <v>0.22800000000000001</v>
      </c>
      <c r="N843" s="20">
        <v>4.5485324725990002E-4</v>
      </c>
    </row>
    <row r="844" spans="1:14" x14ac:dyDescent="0.2">
      <c r="A844" s="20" t="s">
        <v>23469</v>
      </c>
      <c r="B844" s="20" t="s">
        <v>353</v>
      </c>
      <c r="C844" s="20">
        <v>8</v>
      </c>
      <c r="D844" s="20" t="s">
        <v>14737</v>
      </c>
      <c r="E844" s="20" t="s">
        <v>23466</v>
      </c>
      <c r="F844" s="20" t="s">
        <v>23467</v>
      </c>
      <c r="G844" s="20" t="s">
        <v>14732</v>
      </c>
      <c r="H844" s="20" t="s">
        <v>14699</v>
      </c>
      <c r="I844" s="20">
        <v>926</v>
      </c>
      <c r="J844" s="20" t="b">
        <v>0</v>
      </c>
      <c r="K844" s="20">
        <v>0.872</v>
      </c>
      <c r="L844" s="20">
        <v>0.624</v>
      </c>
      <c r="M844" s="20">
        <v>0.248</v>
      </c>
      <c r="N844" s="20">
        <v>4.7342584472709998E-4</v>
      </c>
    </row>
    <row r="845" spans="1:14" x14ac:dyDescent="0.2">
      <c r="A845" s="20" t="s">
        <v>23469</v>
      </c>
      <c r="B845" s="20" t="s">
        <v>3047</v>
      </c>
      <c r="C845" s="20">
        <v>175</v>
      </c>
      <c r="D845" s="20" t="s">
        <v>14737</v>
      </c>
      <c r="E845" s="20" t="s">
        <v>23462</v>
      </c>
      <c r="F845" s="20" t="s">
        <v>110</v>
      </c>
      <c r="G845" s="20" t="s">
        <v>14839</v>
      </c>
      <c r="H845" s="20" t="s">
        <v>14761</v>
      </c>
      <c r="I845" s="20">
        <v>20000</v>
      </c>
      <c r="J845" s="20" t="b">
        <v>0</v>
      </c>
      <c r="K845" s="20">
        <v>0.94799999999999995</v>
      </c>
      <c r="L845" s="20">
        <v>0.89</v>
      </c>
      <c r="M845" s="20">
        <v>5.7999999999999899E-2</v>
      </c>
      <c r="N845" s="20">
        <v>8.2236086229085602E-6</v>
      </c>
    </row>
    <row r="846" spans="1:14" x14ac:dyDescent="0.2">
      <c r="A846" s="20" t="s">
        <v>23469</v>
      </c>
      <c r="B846" s="20" t="s">
        <v>3047</v>
      </c>
      <c r="C846" s="20">
        <v>178</v>
      </c>
      <c r="D846" s="20" t="s">
        <v>14737</v>
      </c>
      <c r="E846" s="20" t="s">
        <v>23462</v>
      </c>
      <c r="F846" s="20" t="s">
        <v>110</v>
      </c>
      <c r="G846" s="20" t="s">
        <v>14839</v>
      </c>
      <c r="H846" s="20" t="s">
        <v>14761</v>
      </c>
      <c r="I846" s="20">
        <v>20000</v>
      </c>
      <c r="J846" s="20" t="b">
        <v>0</v>
      </c>
      <c r="K846" s="20">
        <v>0.90600000000000003</v>
      </c>
      <c r="L846" s="20">
        <v>0.86199999999999999</v>
      </c>
      <c r="M846" s="20">
        <v>4.3999999999999997E-2</v>
      </c>
      <c r="N846" s="20">
        <v>1.1730329113239201E-5</v>
      </c>
    </row>
    <row r="847" spans="1:14" x14ac:dyDescent="0.2">
      <c r="A847" s="20" t="s">
        <v>23469</v>
      </c>
      <c r="B847" s="20" t="s">
        <v>3047</v>
      </c>
      <c r="C847" s="20">
        <v>181</v>
      </c>
      <c r="D847" s="20" t="s">
        <v>14737</v>
      </c>
      <c r="E847" s="20" t="s">
        <v>14698</v>
      </c>
      <c r="F847" s="20" t="s">
        <v>110</v>
      </c>
      <c r="G847" s="20" t="s">
        <v>14839</v>
      </c>
      <c r="H847" s="20" t="s">
        <v>14761</v>
      </c>
      <c r="I847" s="20">
        <v>20000</v>
      </c>
      <c r="J847" s="20" t="b">
        <v>0</v>
      </c>
      <c r="K847" s="20">
        <v>0.9</v>
      </c>
      <c r="L847" s="20">
        <v>0.85499999999999998</v>
      </c>
      <c r="M847" s="20">
        <v>4.4999999999999998E-2</v>
      </c>
      <c r="N847" s="20">
        <v>1.2366443582146E-5</v>
      </c>
    </row>
    <row r="848" spans="1:14" x14ac:dyDescent="0.2">
      <c r="A848" s="20" t="s">
        <v>23469</v>
      </c>
      <c r="B848" s="20" t="s">
        <v>3047</v>
      </c>
      <c r="C848" s="20">
        <v>184</v>
      </c>
      <c r="D848" s="20" t="s">
        <v>14737</v>
      </c>
      <c r="E848" s="20" t="s">
        <v>23462</v>
      </c>
      <c r="F848" s="20" t="s">
        <v>110</v>
      </c>
      <c r="G848" s="20" t="s">
        <v>14839</v>
      </c>
      <c r="H848" s="20" t="s">
        <v>14761</v>
      </c>
      <c r="I848" s="20">
        <v>20000</v>
      </c>
      <c r="J848" s="20" t="b">
        <v>0</v>
      </c>
      <c r="K848" s="20">
        <v>0.875</v>
      </c>
      <c r="L848" s="20">
        <v>0.82799999999999996</v>
      </c>
      <c r="M848" s="20">
        <v>4.7E-2</v>
      </c>
      <c r="N848" s="20">
        <v>1.4861330860360201E-5</v>
      </c>
    </row>
    <row r="849" spans="1:14" x14ac:dyDescent="0.2">
      <c r="A849" s="20" t="s">
        <v>23469</v>
      </c>
      <c r="B849" s="20" t="s">
        <v>7375</v>
      </c>
      <c r="C849" s="20">
        <v>247</v>
      </c>
      <c r="D849" s="20" t="s">
        <v>14737</v>
      </c>
      <c r="E849" s="20" t="s">
        <v>14698</v>
      </c>
      <c r="F849" s="20" t="s">
        <v>110</v>
      </c>
      <c r="G849" s="20" t="s">
        <v>14732</v>
      </c>
      <c r="H849" s="20" t="s">
        <v>14699</v>
      </c>
      <c r="I849" s="20">
        <v>608</v>
      </c>
      <c r="J849" s="20" t="b">
        <v>0</v>
      </c>
      <c r="K849" s="20">
        <v>0.83899999999999997</v>
      </c>
      <c r="L849" s="20">
        <v>0.68600000000000005</v>
      </c>
      <c r="M849" s="20">
        <v>0.153</v>
      </c>
      <c r="N849" s="20">
        <v>7.2337843756589996E-4</v>
      </c>
    </row>
    <row r="850" spans="1:14" x14ac:dyDescent="0.2">
      <c r="A850" s="20" t="s">
        <v>23469</v>
      </c>
      <c r="B850" s="20" t="s">
        <v>10870</v>
      </c>
      <c r="C850" s="20">
        <v>291</v>
      </c>
      <c r="D850" s="20" t="s">
        <v>14737</v>
      </c>
      <c r="E850" s="20" t="s">
        <v>14698</v>
      </c>
      <c r="F850" s="20" t="s">
        <v>23467</v>
      </c>
      <c r="G850" s="20" t="s">
        <v>14696</v>
      </c>
      <c r="H850" s="20" t="s">
        <v>14699</v>
      </c>
      <c r="I850" s="20">
        <v>10539</v>
      </c>
      <c r="J850" s="20" t="b">
        <v>0</v>
      </c>
      <c r="K850" s="20">
        <v>0.77739999999999998</v>
      </c>
      <c r="L850" s="20">
        <v>0.64</v>
      </c>
      <c r="M850" s="20">
        <v>0.13739999999999999</v>
      </c>
      <c r="N850" s="20">
        <v>4.8984460598480198E-5</v>
      </c>
    </row>
    <row r="851" spans="1:14" x14ac:dyDescent="0.2">
      <c r="A851" s="20" t="s">
        <v>23469</v>
      </c>
      <c r="B851" s="20" t="s">
        <v>10870</v>
      </c>
      <c r="C851" s="20">
        <v>293</v>
      </c>
      <c r="D851" s="20" t="s">
        <v>14737</v>
      </c>
      <c r="E851" s="20" t="s">
        <v>14698</v>
      </c>
      <c r="F851" s="20" t="s">
        <v>23467</v>
      </c>
      <c r="G851" s="20" t="s">
        <v>14696</v>
      </c>
      <c r="H851" s="20" t="s">
        <v>14699</v>
      </c>
      <c r="I851" s="20">
        <v>10539</v>
      </c>
      <c r="J851" s="20" t="b">
        <v>0</v>
      </c>
      <c r="K851" s="20">
        <v>0.86809999999999998</v>
      </c>
      <c r="L851" s="20">
        <v>0.74270000000000003</v>
      </c>
      <c r="M851" s="20">
        <v>0.12540000000000001</v>
      </c>
      <c r="N851" s="20">
        <v>3.5510473602117698E-5</v>
      </c>
    </row>
    <row r="852" spans="1:14" x14ac:dyDescent="0.2">
      <c r="A852" s="20" t="s">
        <v>23469</v>
      </c>
      <c r="B852" s="20" t="s">
        <v>14187</v>
      </c>
      <c r="C852" s="20">
        <v>332</v>
      </c>
      <c r="D852" s="20" t="s">
        <v>14737</v>
      </c>
      <c r="E852" s="20" t="s">
        <v>23462</v>
      </c>
      <c r="F852" s="20" t="s">
        <v>110</v>
      </c>
      <c r="G852" s="20" t="s">
        <v>14732</v>
      </c>
      <c r="H852" s="20" t="s">
        <v>14761</v>
      </c>
      <c r="I852" s="20">
        <v>1138</v>
      </c>
      <c r="J852" s="20" t="b">
        <v>0</v>
      </c>
      <c r="K852" s="20">
        <v>0.87</v>
      </c>
      <c r="L852" s="20">
        <v>0.71</v>
      </c>
      <c r="M852" s="20">
        <v>0.16</v>
      </c>
      <c r="N852" s="20">
        <v>3.4731485864009998E-4</v>
      </c>
    </row>
    <row r="853" spans="1:14" x14ac:dyDescent="0.2">
      <c r="A853" s="20" t="s">
        <v>23469</v>
      </c>
      <c r="B853" s="20" t="s">
        <v>14187</v>
      </c>
      <c r="C853" s="20">
        <v>333</v>
      </c>
      <c r="D853" s="20" t="s">
        <v>14737</v>
      </c>
      <c r="E853" s="20" t="s">
        <v>23466</v>
      </c>
      <c r="F853" s="20" t="s">
        <v>110</v>
      </c>
      <c r="G853" s="20" t="s">
        <v>14732</v>
      </c>
      <c r="H853" s="20" t="s">
        <v>14761</v>
      </c>
      <c r="I853" s="20">
        <v>1138</v>
      </c>
      <c r="J853" s="20" t="b">
        <v>0</v>
      </c>
      <c r="K853" s="20">
        <v>0.9</v>
      </c>
      <c r="L853" s="20">
        <v>0.77</v>
      </c>
      <c r="M853" s="20">
        <v>0.13</v>
      </c>
      <c r="N853" s="20">
        <v>2.8323317183430002E-4</v>
      </c>
    </row>
    <row r="854" spans="1:14" x14ac:dyDescent="0.2">
      <c r="A854" s="20" t="s">
        <v>23469</v>
      </c>
      <c r="B854" s="20" t="s">
        <v>429</v>
      </c>
      <c r="C854" s="20">
        <v>347</v>
      </c>
      <c r="D854" s="20" t="s">
        <v>14737</v>
      </c>
      <c r="E854" s="20" t="s">
        <v>23466</v>
      </c>
      <c r="F854" s="20" t="s">
        <v>110</v>
      </c>
      <c r="G854" s="20" t="s">
        <v>14732</v>
      </c>
      <c r="H854" s="20" t="s">
        <v>14699</v>
      </c>
      <c r="I854" s="20">
        <v>1664</v>
      </c>
      <c r="J854" s="20" t="b">
        <v>1</v>
      </c>
      <c r="K854" s="20">
        <v>0.89</v>
      </c>
      <c r="L854" s="20">
        <v>0.84</v>
      </c>
      <c r="M854" s="20">
        <v>0.05</v>
      </c>
      <c r="N854" s="20">
        <v>1.6323728578789999E-4</v>
      </c>
    </row>
    <row r="855" spans="1:14" x14ac:dyDescent="0.2">
      <c r="A855" s="20" t="s">
        <v>23469</v>
      </c>
      <c r="B855" s="20" t="s">
        <v>429</v>
      </c>
      <c r="C855" s="20">
        <v>349</v>
      </c>
      <c r="D855" s="20" t="s">
        <v>14737</v>
      </c>
      <c r="E855" s="20" t="s">
        <v>14746</v>
      </c>
      <c r="F855" s="20" t="s">
        <v>110</v>
      </c>
      <c r="G855" s="20" t="s">
        <v>14732</v>
      </c>
      <c r="H855" s="20" t="s">
        <v>14699</v>
      </c>
      <c r="I855" s="20">
        <v>1664</v>
      </c>
      <c r="J855" s="20" t="b">
        <v>1</v>
      </c>
      <c r="K855" s="20">
        <v>0.91</v>
      </c>
      <c r="L855" s="20">
        <v>0.86</v>
      </c>
      <c r="M855" s="20">
        <v>0.05</v>
      </c>
      <c r="N855" s="20">
        <v>1.3983296476790001E-4</v>
      </c>
    </row>
    <row r="856" spans="1:14" x14ac:dyDescent="0.2">
      <c r="A856" s="20" t="s">
        <v>23469</v>
      </c>
      <c r="B856" s="20" t="s">
        <v>429</v>
      </c>
      <c r="C856" s="20">
        <v>351</v>
      </c>
      <c r="D856" s="20" t="s">
        <v>14737</v>
      </c>
      <c r="E856" s="20" t="s">
        <v>23465</v>
      </c>
      <c r="F856" s="20" t="s">
        <v>110</v>
      </c>
      <c r="G856" s="20" t="s">
        <v>14732</v>
      </c>
      <c r="H856" s="20" t="s">
        <v>14699</v>
      </c>
      <c r="I856" s="20">
        <v>1664</v>
      </c>
      <c r="J856" s="20" t="b">
        <v>1</v>
      </c>
      <c r="K856" s="20">
        <v>0.86</v>
      </c>
      <c r="L856" s="20">
        <v>0.83</v>
      </c>
      <c r="M856" s="20">
        <v>0.03</v>
      </c>
      <c r="N856" s="20">
        <v>1.8639510586620001E-4</v>
      </c>
    </row>
    <row r="857" spans="1:14" x14ac:dyDescent="0.2">
      <c r="A857" s="20" t="s">
        <v>23469</v>
      </c>
      <c r="B857" s="20" t="s">
        <v>429</v>
      </c>
      <c r="C857" s="20">
        <v>353</v>
      </c>
      <c r="D857" s="20" t="s">
        <v>14737</v>
      </c>
      <c r="E857" s="20" t="s">
        <v>14698</v>
      </c>
      <c r="F857" s="20" t="s">
        <v>110</v>
      </c>
      <c r="G857" s="20" t="s">
        <v>14732</v>
      </c>
      <c r="H857" s="20" t="s">
        <v>14699</v>
      </c>
      <c r="I857" s="20">
        <v>1664</v>
      </c>
      <c r="J857" s="20" t="b">
        <v>1</v>
      </c>
      <c r="K857" s="20">
        <v>0.91</v>
      </c>
      <c r="L857" s="20">
        <v>0.87</v>
      </c>
      <c r="M857" s="20">
        <v>0.04</v>
      </c>
      <c r="N857" s="20">
        <v>1.3403063736239999E-4</v>
      </c>
    </row>
    <row r="858" spans="1:14" x14ac:dyDescent="0.2">
      <c r="A858" s="20" t="s">
        <v>23469</v>
      </c>
      <c r="B858" s="20" t="s">
        <v>429</v>
      </c>
      <c r="C858" s="20">
        <v>355</v>
      </c>
      <c r="D858" s="20" t="s">
        <v>14737</v>
      </c>
      <c r="E858" s="20" t="s">
        <v>23466</v>
      </c>
      <c r="F858" s="20" t="s">
        <v>110</v>
      </c>
      <c r="G858" s="20" t="s">
        <v>14732</v>
      </c>
      <c r="H858" s="20" t="s">
        <v>14699</v>
      </c>
      <c r="I858" s="20">
        <v>1664</v>
      </c>
      <c r="J858" s="20" t="b">
        <v>1</v>
      </c>
      <c r="K858" s="20">
        <v>0.92</v>
      </c>
      <c r="L858" s="20">
        <v>0.86</v>
      </c>
      <c r="M858" s="20">
        <v>0.06</v>
      </c>
      <c r="N858" s="20">
        <v>1.3374140860150001E-4</v>
      </c>
    </row>
    <row r="859" spans="1:14" x14ac:dyDescent="0.2">
      <c r="A859" s="20" t="s">
        <v>23469</v>
      </c>
      <c r="B859" s="20" t="s">
        <v>434</v>
      </c>
      <c r="C859" s="20">
        <v>359</v>
      </c>
      <c r="D859" s="20" t="s">
        <v>14737</v>
      </c>
      <c r="E859" s="20" t="s">
        <v>14698</v>
      </c>
      <c r="F859" s="20" t="s">
        <v>110</v>
      </c>
      <c r="G859" s="20" t="s">
        <v>14696</v>
      </c>
      <c r="H859" s="20" t="s">
        <v>14714</v>
      </c>
      <c r="I859" s="20">
        <v>324</v>
      </c>
      <c r="J859" s="20" t="b">
        <v>0</v>
      </c>
      <c r="K859" s="20">
        <v>0.86</v>
      </c>
      <c r="L859" s="20">
        <v>0.67</v>
      </c>
      <c r="M859" s="20">
        <v>0.19</v>
      </c>
      <c r="N859" s="20">
        <v>1.3259622899005001E-3</v>
      </c>
    </row>
    <row r="860" spans="1:14" x14ac:dyDescent="0.2">
      <c r="A860" s="20" t="s">
        <v>23469</v>
      </c>
      <c r="B860" s="20" t="s">
        <v>444</v>
      </c>
      <c r="C860" s="20">
        <v>364</v>
      </c>
      <c r="D860" s="20" t="s">
        <v>14737</v>
      </c>
      <c r="E860" s="20" t="s">
        <v>14698</v>
      </c>
      <c r="F860" s="20" t="s">
        <v>110</v>
      </c>
      <c r="G860" s="20" t="s">
        <v>14696</v>
      </c>
      <c r="H860" s="20" t="s">
        <v>14699</v>
      </c>
      <c r="I860" s="20">
        <v>4624</v>
      </c>
      <c r="J860" s="20" t="b">
        <v>0</v>
      </c>
      <c r="K860" s="20">
        <v>0.876</v>
      </c>
      <c r="L860" s="20">
        <v>0.85599999999999998</v>
      </c>
      <c r="M860" s="20">
        <v>0.02</v>
      </c>
      <c r="N860" s="20">
        <v>5.8440027006875099E-5</v>
      </c>
    </row>
    <row r="861" spans="1:14" x14ac:dyDescent="0.2">
      <c r="A861" s="20" t="s">
        <v>23469</v>
      </c>
      <c r="B861" s="20" t="s">
        <v>444</v>
      </c>
      <c r="C861" s="20">
        <v>367</v>
      </c>
      <c r="D861" s="20" t="s">
        <v>14737</v>
      </c>
      <c r="E861" s="20" t="s">
        <v>23466</v>
      </c>
      <c r="F861" s="20" t="s">
        <v>110</v>
      </c>
      <c r="G861" s="20" t="s">
        <v>14696</v>
      </c>
      <c r="H861" s="20" t="s">
        <v>14699</v>
      </c>
      <c r="I861" s="20">
        <v>4624</v>
      </c>
      <c r="J861" s="20" t="b">
        <v>0</v>
      </c>
      <c r="K861" s="20">
        <v>0.88100000000000001</v>
      </c>
      <c r="L861" s="20">
        <v>0.86</v>
      </c>
      <c r="M861" s="20">
        <v>2.1000000000000001E-2</v>
      </c>
      <c r="N861" s="20">
        <v>5.6551898389668201E-5</v>
      </c>
    </row>
    <row r="862" spans="1:14" x14ac:dyDescent="0.2">
      <c r="A862" s="20" t="s">
        <v>23469</v>
      </c>
      <c r="B862" s="20" t="s">
        <v>624</v>
      </c>
      <c r="C862" s="20">
        <v>405</v>
      </c>
      <c r="D862" s="20" t="s">
        <v>14737</v>
      </c>
      <c r="E862" s="20" t="s">
        <v>14698</v>
      </c>
      <c r="F862" s="20" t="s">
        <v>110</v>
      </c>
      <c r="G862" s="20" t="s">
        <v>14696</v>
      </c>
      <c r="H862" s="20" t="s">
        <v>14772</v>
      </c>
      <c r="I862" s="20">
        <v>32000</v>
      </c>
      <c r="J862" s="20" t="b">
        <v>0</v>
      </c>
      <c r="K862" s="20">
        <v>0.95799999999999996</v>
      </c>
      <c r="L862" s="20">
        <v>0.85</v>
      </c>
      <c r="M862" s="20">
        <v>0.108</v>
      </c>
      <c r="N862" s="20">
        <v>6.0327639422342901E-6</v>
      </c>
    </row>
    <row r="863" spans="1:14" x14ac:dyDescent="0.2">
      <c r="A863" s="20" t="s">
        <v>23469</v>
      </c>
      <c r="B863" s="20" t="s">
        <v>624</v>
      </c>
      <c r="C863" s="20">
        <v>407</v>
      </c>
      <c r="D863" s="20" t="s">
        <v>14737</v>
      </c>
      <c r="E863" s="20" t="s">
        <v>14698</v>
      </c>
      <c r="F863" s="20" t="s">
        <v>110</v>
      </c>
      <c r="G863" s="20" t="s">
        <v>14696</v>
      </c>
      <c r="H863" s="20" t="s">
        <v>14772</v>
      </c>
      <c r="I863" s="20">
        <v>32000</v>
      </c>
      <c r="J863" s="20" t="b">
        <v>0</v>
      </c>
      <c r="K863" s="20">
        <v>0.95399999999999996</v>
      </c>
      <c r="L863" s="20">
        <v>0.83</v>
      </c>
      <c r="M863" s="20">
        <v>0.124</v>
      </c>
      <c r="N863" s="20">
        <v>6.74112796678906E-6</v>
      </c>
    </row>
    <row r="864" spans="1:14" x14ac:dyDescent="0.2">
      <c r="A864" s="20" t="s">
        <v>23469</v>
      </c>
      <c r="B864" s="20" t="s">
        <v>629</v>
      </c>
      <c r="C864" s="20">
        <v>409</v>
      </c>
      <c r="D864" s="20" t="s">
        <v>14737</v>
      </c>
      <c r="E864" s="20" t="s">
        <v>14698</v>
      </c>
      <c r="F864" s="20" t="s">
        <v>110</v>
      </c>
      <c r="G864" s="20" t="s">
        <v>14732</v>
      </c>
      <c r="H864" s="20" t="s">
        <v>14772</v>
      </c>
      <c r="I864" s="20">
        <v>15000</v>
      </c>
      <c r="J864" s="20" t="b">
        <v>0</v>
      </c>
      <c r="K864" s="20">
        <v>0.95</v>
      </c>
      <c r="L864" s="20">
        <v>0.84</v>
      </c>
      <c r="M864" s="20">
        <v>0.11</v>
      </c>
      <c r="N864" s="20">
        <v>1.4041012914504899E-5</v>
      </c>
    </row>
    <row r="865" spans="1:14" x14ac:dyDescent="0.2">
      <c r="A865" s="20" t="s">
        <v>23469</v>
      </c>
      <c r="B865" s="20" t="s">
        <v>629</v>
      </c>
      <c r="C865" s="20">
        <v>413</v>
      </c>
      <c r="D865" s="20" t="s">
        <v>14737</v>
      </c>
      <c r="E865" s="20" t="s">
        <v>23462</v>
      </c>
      <c r="F865" s="20" t="s">
        <v>110</v>
      </c>
      <c r="G865" s="20" t="s">
        <v>14732</v>
      </c>
      <c r="H865" s="20" t="s">
        <v>14772</v>
      </c>
      <c r="I865" s="20">
        <v>15000</v>
      </c>
      <c r="J865" s="20" t="b">
        <v>0</v>
      </c>
      <c r="K865" s="20">
        <v>0.95</v>
      </c>
      <c r="L865" s="20">
        <v>0.84</v>
      </c>
      <c r="M865" s="20">
        <v>0.11</v>
      </c>
      <c r="N865" s="20">
        <v>1.4041012914504899E-5</v>
      </c>
    </row>
    <row r="866" spans="1:14" x14ac:dyDescent="0.2">
      <c r="A866" s="20" t="s">
        <v>23469</v>
      </c>
      <c r="B866" s="20" t="s">
        <v>629</v>
      </c>
      <c r="C866" s="20">
        <v>417</v>
      </c>
      <c r="D866" s="20" t="s">
        <v>14737</v>
      </c>
      <c r="E866" s="20" t="s">
        <v>23462</v>
      </c>
      <c r="F866" s="20" t="s">
        <v>110</v>
      </c>
      <c r="G866" s="20" t="s">
        <v>14732</v>
      </c>
      <c r="H866" s="20" t="s">
        <v>14772</v>
      </c>
      <c r="I866" s="20">
        <v>15000</v>
      </c>
      <c r="J866" s="20" t="b">
        <v>0</v>
      </c>
      <c r="K866" s="20">
        <v>0.94</v>
      </c>
      <c r="L866" s="20">
        <v>0.84</v>
      </c>
      <c r="M866" s="20">
        <v>0.1</v>
      </c>
      <c r="N866" s="20">
        <v>1.4723394491990399E-5</v>
      </c>
    </row>
    <row r="867" spans="1:14" x14ac:dyDescent="0.2">
      <c r="A867" s="20" t="s">
        <v>23469</v>
      </c>
      <c r="B867" s="20" t="s">
        <v>838</v>
      </c>
      <c r="C867" s="20">
        <v>463</v>
      </c>
      <c r="D867" s="20" t="s">
        <v>14737</v>
      </c>
      <c r="E867" s="20" t="s">
        <v>14746</v>
      </c>
      <c r="F867" s="20" t="s">
        <v>110</v>
      </c>
      <c r="G867" s="20" t="s">
        <v>14732</v>
      </c>
      <c r="H867" s="20" t="s">
        <v>14699</v>
      </c>
      <c r="I867" s="20">
        <v>898</v>
      </c>
      <c r="J867" s="20" t="b">
        <v>0</v>
      </c>
      <c r="K867" s="20">
        <v>0.89</v>
      </c>
      <c r="L867" s="20">
        <v>0.85499999999999998</v>
      </c>
      <c r="M867" s="20">
        <v>3.5000000000000003E-2</v>
      </c>
      <c r="N867" s="20">
        <v>2.8697662857580001E-4</v>
      </c>
    </row>
    <row r="868" spans="1:14" x14ac:dyDescent="0.2">
      <c r="A868" s="20" t="s">
        <v>23469</v>
      </c>
      <c r="B868" s="20" t="s">
        <v>838</v>
      </c>
      <c r="C868" s="20">
        <v>464</v>
      </c>
      <c r="D868" s="20" t="s">
        <v>14737</v>
      </c>
      <c r="E868" s="20" t="s">
        <v>14698</v>
      </c>
      <c r="F868" s="20" t="s">
        <v>110</v>
      </c>
      <c r="G868" s="20" t="s">
        <v>14732</v>
      </c>
      <c r="H868" s="20" t="s">
        <v>14699</v>
      </c>
      <c r="I868" s="20">
        <v>898</v>
      </c>
      <c r="J868" s="20" t="b">
        <v>0</v>
      </c>
      <c r="K868" s="20">
        <v>0.91200000000000003</v>
      </c>
      <c r="L868" s="20">
        <v>0.85</v>
      </c>
      <c r="M868" s="20">
        <v>6.2E-2</v>
      </c>
      <c r="N868" s="20">
        <v>2.6766012933249997E-4</v>
      </c>
    </row>
    <row r="869" spans="1:14" x14ac:dyDescent="0.2">
      <c r="A869" s="20" t="s">
        <v>23469</v>
      </c>
      <c r="B869" s="20" t="s">
        <v>838</v>
      </c>
      <c r="C869" s="20">
        <v>465</v>
      </c>
      <c r="D869" s="20" t="s">
        <v>14737</v>
      </c>
      <c r="E869" s="20" t="s">
        <v>23462</v>
      </c>
      <c r="F869" s="20" t="s">
        <v>110</v>
      </c>
      <c r="G869" s="20" t="s">
        <v>14732</v>
      </c>
      <c r="H869" s="20" t="s">
        <v>14699</v>
      </c>
      <c r="I869" s="20">
        <v>898</v>
      </c>
      <c r="J869" s="20" t="b">
        <v>0</v>
      </c>
      <c r="K869" s="20">
        <v>0.89900000000000002</v>
      </c>
      <c r="L869" s="20">
        <v>0.83399999999999996</v>
      </c>
      <c r="M869" s="20">
        <v>6.5000000000000099E-2</v>
      </c>
      <c r="N869" s="20">
        <v>2.9887057177869998E-4</v>
      </c>
    </row>
    <row r="870" spans="1:14" x14ac:dyDescent="0.2">
      <c r="A870" s="20" t="s">
        <v>23469</v>
      </c>
      <c r="B870" s="20" t="s">
        <v>842</v>
      </c>
      <c r="C870" s="20">
        <v>466</v>
      </c>
      <c r="D870" s="20" t="s">
        <v>14737</v>
      </c>
      <c r="E870" s="20" t="s">
        <v>23466</v>
      </c>
      <c r="F870" s="20" t="s">
        <v>110</v>
      </c>
      <c r="G870" s="20" t="s">
        <v>14732</v>
      </c>
      <c r="H870" s="20" t="s">
        <v>14761</v>
      </c>
      <c r="I870" s="20">
        <v>1664</v>
      </c>
      <c r="J870" s="20" t="b">
        <v>1</v>
      </c>
      <c r="K870" s="20">
        <v>0.96499999999999997</v>
      </c>
      <c r="L870" s="20">
        <v>0.94099999999999995</v>
      </c>
      <c r="M870" s="20">
        <v>2.4E-2</v>
      </c>
      <c r="N870" s="20">
        <v>5.7437056915192698E-5</v>
      </c>
    </row>
    <row r="871" spans="1:14" x14ac:dyDescent="0.2">
      <c r="A871" s="20" t="s">
        <v>23469</v>
      </c>
      <c r="B871" s="20" t="s">
        <v>842</v>
      </c>
      <c r="C871" s="20">
        <v>467</v>
      </c>
      <c r="D871" s="20" t="s">
        <v>14737</v>
      </c>
      <c r="E871" s="20" t="s">
        <v>23466</v>
      </c>
      <c r="F871" s="20" t="s">
        <v>110</v>
      </c>
      <c r="G871" s="20" t="s">
        <v>14732</v>
      </c>
      <c r="H871" s="20" t="s">
        <v>14761</v>
      </c>
      <c r="I871" s="20">
        <v>1664</v>
      </c>
      <c r="J871" s="20" t="b">
        <v>1</v>
      </c>
      <c r="K871" s="20">
        <v>0.97199999999999998</v>
      </c>
      <c r="L871" s="20">
        <v>0.94899999999999995</v>
      </c>
      <c r="M871" s="20">
        <v>2.3E-2</v>
      </c>
      <c r="N871" s="20">
        <v>4.8213501382914997E-5</v>
      </c>
    </row>
    <row r="872" spans="1:14" x14ac:dyDescent="0.2">
      <c r="A872" s="20" t="s">
        <v>23469</v>
      </c>
      <c r="B872" s="20" t="s">
        <v>842</v>
      </c>
      <c r="C872" s="20">
        <v>468</v>
      </c>
      <c r="D872" s="20" t="s">
        <v>14737</v>
      </c>
      <c r="E872" s="20" t="s">
        <v>23466</v>
      </c>
      <c r="F872" s="20" t="s">
        <v>110</v>
      </c>
      <c r="G872" s="20" t="s">
        <v>14732</v>
      </c>
      <c r="H872" s="20" t="s">
        <v>14761</v>
      </c>
      <c r="I872" s="20">
        <v>1664</v>
      </c>
      <c r="J872" s="20" t="b">
        <v>1</v>
      </c>
      <c r="K872" s="20">
        <v>0.99399999999999999</v>
      </c>
      <c r="L872" s="20">
        <v>0.96699999999999997</v>
      </c>
      <c r="M872" s="20">
        <v>2.7E-2</v>
      </c>
      <c r="N872" s="20">
        <v>2.37231528062343E-5</v>
      </c>
    </row>
    <row r="873" spans="1:14" x14ac:dyDescent="0.2">
      <c r="A873" s="20" t="s">
        <v>23469</v>
      </c>
      <c r="B873" s="20" t="s">
        <v>956</v>
      </c>
      <c r="C873" s="20">
        <v>479</v>
      </c>
      <c r="D873" s="20" t="s">
        <v>14737</v>
      </c>
      <c r="E873" s="20" t="s">
        <v>14698</v>
      </c>
      <c r="F873" s="20" t="s">
        <v>110</v>
      </c>
      <c r="G873" s="20" t="s">
        <v>14696</v>
      </c>
      <c r="H873" s="20" t="s">
        <v>14761</v>
      </c>
      <c r="I873" s="20">
        <v>562</v>
      </c>
      <c r="J873" s="20" t="b">
        <v>0</v>
      </c>
      <c r="K873" s="20">
        <v>0.89400000000000002</v>
      </c>
      <c r="L873" s="20">
        <v>0.873</v>
      </c>
      <c r="M873" s="20">
        <v>2.1000000000000001E-2</v>
      </c>
      <c r="N873" s="20">
        <v>4.20978483407E-4</v>
      </c>
    </row>
    <row r="874" spans="1:14" x14ac:dyDescent="0.2">
      <c r="A874" s="20" t="s">
        <v>23469</v>
      </c>
      <c r="B874" s="20" t="s">
        <v>956</v>
      </c>
      <c r="C874" s="20">
        <v>481</v>
      </c>
      <c r="D874" s="20" t="s">
        <v>14737</v>
      </c>
      <c r="E874" s="20" t="s">
        <v>23462</v>
      </c>
      <c r="F874" s="20" t="s">
        <v>110</v>
      </c>
      <c r="G874" s="20" t="s">
        <v>14696</v>
      </c>
      <c r="H874" s="20" t="s">
        <v>14761</v>
      </c>
      <c r="I874" s="20">
        <v>562</v>
      </c>
      <c r="J874" s="20" t="b">
        <v>0</v>
      </c>
      <c r="K874" s="20">
        <v>0.89</v>
      </c>
      <c r="L874" s="20">
        <v>0.85899999999999999</v>
      </c>
      <c r="M874" s="20">
        <v>3.1E-2</v>
      </c>
      <c r="N874" s="20">
        <v>4.5218817045389998E-4</v>
      </c>
    </row>
    <row r="875" spans="1:14" x14ac:dyDescent="0.2">
      <c r="A875" s="20" t="s">
        <v>23469</v>
      </c>
      <c r="B875" s="20" t="s">
        <v>956</v>
      </c>
      <c r="C875" s="20">
        <v>483</v>
      </c>
      <c r="D875" s="20" t="s">
        <v>14737</v>
      </c>
      <c r="E875" s="20" t="s">
        <v>23462</v>
      </c>
      <c r="F875" s="20" t="s">
        <v>110</v>
      </c>
      <c r="G875" s="20" t="s">
        <v>14696</v>
      </c>
      <c r="H875" s="20" t="s">
        <v>14761</v>
      </c>
      <c r="I875" s="20">
        <v>562</v>
      </c>
      <c r="J875" s="20" t="b">
        <v>0</v>
      </c>
      <c r="K875" s="20">
        <v>0.89800000000000002</v>
      </c>
      <c r="L875" s="20">
        <v>0.85199999999999998</v>
      </c>
      <c r="M875" s="20">
        <v>4.5999999999999999E-2</v>
      </c>
      <c r="N875" s="20">
        <v>4.4984596783320002E-4</v>
      </c>
    </row>
    <row r="876" spans="1:14" x14ac:dyDescent="0.2">
      <c r="A876" s="20" t="s">
        <v>23469</v>
      </c>
      <c r="B876" s="20" t="s">
        <v>956</v>
      </c>
      <c r="C876" s="20">
        <v>485</v>
      </c>
      <c r="D876" s="20" t="s">
        <v>14737</v>
      </c>
      <c r="E876" s="20" t="s">
        <v>23462</v>
      </c>
      <c r="F876" s="20" t="s">
        <v>110</v>
      </c>
      <c r="G876" s="20" t="s">
        <v>14696</v>
      </c>
      <c r="H876" s="20" t="s">
        <v>14761</v>
      </c>
      <c r="I876" s="20">
        <v>562</v>
      </c>
      <c r="J876" s="20" t="b">
        <v>0</v>
      </c>
      <c r="K876" s="20">
        <v>0.88500000000000001</v>
      </c>
      <c r="L876" s="20">
        <v>0.85399999999999998</v>
      </c>
      <c r="M876" s="20">
        <v>3.1E-2</v>
      </c>
      <c r="N876" s="20">
        <v>4.6951909782709999E-4</v>
      </c>
    </row>
    <row r="877" spans="1:14" x14ac:dyDescent="0.2">
      <c r="A877" s="20" t="s">
        <v>23469</v>
      </c>
      <c r="B877" s="20" t="s">
        <v>956</v>
      </c>
      <c r="C877" s="20">
        <v>487</v>
      </c>
      <c r="D877" s="20" t="s">
        <v>14737</v>
      </c>
      <c r="E877" s="20" t="s">
        <v>23466</v>
      </c>
      <c r="F877" s="20" t="s">
        <v>110</v>
      </c>
      <c r="G877" s="20" t="s">
        <v>14696</v>
      </c>
      <c r="H877" s="20" t="s">
        <v>14761</v>
      </c>
      <c r="I877" s="20">
        <v>562</v>
      </c>
      <c r="J877" s="20" t="b">
        <v>0</v>
      </c>
      <c r="K877" s="20">
        <v>0.89600000000000002</v>
      </c>
      <c r="L877" s="20">
        <v>0.86399999999999999</v>
      </c>
      <c r="M877" s="20">
        <v>3.2000000000000001E-2</v>
      </c>
      <c r="N877" s="20">
        <v>4.32972298082E-4</v>
      </c>
    </row>
    <row r="878" spans="1:14" x14ac:dyDescent="0.2">
      <c r="A878" s="20" t="s">
        <v>23469</v>
      </c>
      <c r="B878" s="20" t="s">
        <v>1765</v>
      </c>
      <c r="C878" s="20">
        <v>490</v>
      </c>
      <c r="D878" s="20" t="s">
        <v>14737</v>
      </c>
      <c r="E878" s="20" t="s">
        <v>23466</v>
      </c>
      <c r="F878" s="20" t="s">
        <v>110</v>
      </c>
      <c r="G878" s="20" t="s">
        <v>14696</v>
      </c>
      <c r="H878" s="20" t="s">
        <v>110</v>
      </c>
      <c r="I878" s="20">
        <v>1664</v>
      </c>
      <c r="J878" s="20" t="b">
        <v>1</v>
      </c>
      <c r="K878" s="20">
        <v>0.86599999999999999</v>
      </c>
      <c r="L878" s="20">
        <v>0.84799999999999998</v>
      </c>
      <c r="M878" s="20">
        <v>1.7999999999999999E-2</v>
      </c>
      <c r="N878" s="20">
        <v>1.7288899178589999E-4</v>
      </c>
    </row>
    <row r="879" spans="1:14" x14ac:dyDescent="0.2">
      <c r="A879" s="20" t="s">
        <v>23469</v>
      </c>
      <c r="B879" s="20" t="s">
        <v>1765</v>
      </c>
      <c r="C879" s="20">
        <v>491</v>
      </c>
      <c r="D879" s="20" t="s">
        <v>14737</v>
      </c>
      <c r="E879" s="20" t="s">
        <v>23466</v>
      </c>
      <c r="F879" s="20" t="s">
        <v>110</v>
      </c>
      <c r="G879" s="20" t="s">
        <v>14696</v>
      </c>
      <c r="H879" s="20" t="s">
        <v>110</v>
      </c>
      <c r="I879" s="20">
        <v>1664</v>
      </c>
      <c r="J879" s="20" t="b">
        <v>1</v>
      </c>
      <c r="K879" s="20">
        <v>0.83</v>
      </c>
      <c r="L879" s="20">
        <v>0.81699999999999995</v>
      </c>
      <c r="M879" s="20">
        <v>1.2999999999999999E-2</v>
      </c>
      <c r="N879" s="20">
        <v>2.1032639116949999E-4</v>
      </c>
    </row>
    <row r="880" spans="1:14" x14ac:dyDescent="0.2">
      <c r="A880" s="20" t="s">
        <v>23469</v>
      </c>
      <c r="B880" s="20" t="s">
        <v>1765</v>
      </c>
      <c r="C880" s="20">
        <v>492</v>
      </c>
      <c r="D880" s="20" t="s">
        <v>14737</v>
      </c>
      <c r="E880" s="20" t="s">
        <v>23466</v>
      </c>
      <c r="F880" s="20" t="s">
        <v>110</v>
      </c>
      <c r="G880" s="20" t="s">
        <v>14696</v>
      </c>
      <c r="H880" s="20" t="s">
        <v>110</v>
      </c>
      <c r="I880" s="20">
        <v>1664</v>
      </c>
      <c r="J880" s="20" t="b">
        <v>1</v>
      </c>
      <c r="K880" s="20">
        <v>0.84099999999999997</v>
      </c>
      <c r="L880" s="20">
        <v>0.82299999999999995</v>
      </c>
      <c r="M880" s="20">
        <v>1.7999999999999999E-2</v>
      </c>
      <c r="N880" s="20">
        <v>2.010031939608E-4</v>
      </c>
    </row>
    <row r="881" spans="1:14" x14ac:dyDescent="0.2">
      <c r="A881" s="20" t="s">
        <v>23469</v>
      </c>
      <c r="B881" s="20" t="s">
        <v>3021</v>
      </c>
      <c r="C881" s="20">
        <v>525</v>
      </c>
      <c r="D881" s="20" t="s">
        <v>14737</v>
      </c>
      <c r="E881" s="20" t="s">
        <v>23465</v>
      </c>
      <c r="F881" s="20" t="s">
        <v>110</v>
      </c>
      <c r="G881" s="20" t="s">
        <v>14732</v>
      </c>
      <c r="H881" s="20" t="s">
        <v>14772</v>
      </c>
      <c r="I881" s="20">
        <v>550</v>
      </c>
      <c r="J881" s="20" t="b">
        <v>0</v>
      </c>
      <c r="K881" s="20">
        <v>0.58889999999999998</v>
      </c>
      <c r="L881" s="20">
        <v>0.51139999999999997</v>
      </c>
      <c r="M881" s="20">
        <v>7.7499999999999999E-2</v>
      </c>
      <c r="N881" s="20">
        <v>1.1906230704440001E-3</v>
      </c>
    </row>
    <row r="882" spans="1:14" x14ac:dyDescent="0.2">
      <c r="A882" s="20" t="s">
        <v>23469</v>
      </c>
      <c r="B882" s="20" t="s">
        <v>3021</v>
      </c>
      <c r="C882" s="20">
        <v>526</v>
      </c>
      <c r="D882" s="20" t="s">
        <v>14737</v>
      </c>
      <c r="E882" s="20" t="s">
        <v>23465</v>
      </c>
      <c r="F882" s="20" t="s">
        <v>110</v>
      </c>
      <c r="G882" s="20" t="s">
        <v>14732</v>
      </c>
      <c r="H882" s="20" t="s">
        <v>14772</v>
      </c>
      <c r="I882" s="20">
        <v>550</v>
      </c>
      <c r="J882" s="20" t="b">
        <v>0</v>
      </c>
      <c r="K882" s="20">
        <v>0.67630000000000001</v>
      </c>
      <c r="L882" s="20">
        <v>0.49409999999999998</v>
      </c>
      <c r="M882" s="20">
        <v>0.1822</v>
      </c>
      <c r="N882" s="20">
        <v>1.1240216561493E-3</v>
      </c>
    </row>
    <row r="883" spans="1:14" x14ac:dyDescent="0.2">
      <c r="A883" s="20" t="s">
        <v>23469</v>
      </c>
      <c r="B883" s="20" t="s">
        <v>3021</v>
      </c>
      <c r="C883" s="20">
        <v>527</v>
      </c>
      <c r="D883" s="20" t="s">
        <v>14737</v>
      </c>
      <c r="E883" s="20" t="s">
        <v>14746</v>
      </c>
      <c r="F883" s="20" t="s">
        <v>110</v>
      </c>
      <c r="G883" s="20" t="s">
        <v>14732</v>
      </c>
      <c r="H883" s="20" t="s">
        <v>14772</v>
      </c>
      <c r="I883" s="20">
        <v>550</v>
      </c>
      <c r="J883" s="20" t="b">
        <v>0</v>
      </c>
      <c r="K883" s="20">
        <v>0.62490000000000001</v>
      </c>
      <c r="L883" s="20">
        <v>0.51470000000000005</v>
      </c>
      <c r="M883" s="20">
        <v>0.11020000000000001</v>
      </c>
      <c r="N883" s="20">
        <v>1.1678916024253001E-3</v>
      </c>
    </row>
    <row r="884" spans="1:14" x14ac:dyDescent="0.2">
      <c r="A884" s="20" t="s">
        <v>23469</v>
      </c>
      <c r="B884" s="20" t="s">
        <v>3021</v>
      </c>
      <c r="C884" s="20">
        <v>528</v>
      </c>
      <c r="D884" s="20" t="s">
        <v>14737</v>
      </c>
      <c r="E884" s="20" t="s">
        <v>14698</v>
      </c>
      <c r="F884" s="20" t="s">
        <v>110</v>
      </c>
      <c r="G884" s="20" t="s">
        <v>14732</v>
      </c>
      <c r="H884" s="20" t="s">
        <v>14772</v>
      </c>
      <c r="I884" s="20">
        <v>550</v>
      </c>
      <c r="J884" s="20" t="b">
        <v>0</v>
      </c>
      <c r="K884" s="20">
        <v>0.77629999999999999</v>
      </c>
      <c r="L884" s="20">
        <v>0.6129</v>
      </c>
      <c r="M884" s="20">
        <v>0.16339999999999999</v>
      </c>
      <c r="N884" s="20">
        <v>9.6196741712700003E-4</v>
      </c>
    </row>
    <row r="885" spans="1:14" x14ac:dyDescent="0.2">
      <c r="A885" s="20" t="s">
        <v>23469</v>
      </c>
      <c r="B885" s="20" t="s">
        <v>3021</v>
      </c>
      <c r="C885" s="20">
        <v>529</v>
      </c>
      <c r="D885" s="20" t="s">
        <v>14737</v>
      </c>
      <c r="E885" s="20" t="s">
        <v>23466</v>
      </c>
      <c r="F885" s="20" t="s">
        <v>110</v>
      </c>
      <c r="G885" s="20" t="s">
        <v>14732</v>
      </c>
      <c r="H885" s="20" t="s">
        <v>14772</v>
      </c>
      <c r="I885" s="20">
        <v>550</v>
      </c>
      <c r="J885" s="20" t="b">
        <v>0</v>
      </c>
      <c r="K885" s="20">
        <v>0.73829999999999996</v>
      </c>
      <c r="L885" s="20">
        <v>0.52939999999999998</v>
      </c>
      <c r="M885" s="20">
        <v>0.2089</v>
      </c>
      <c r="N885" s="20">
        <v>1.0496805448974001E-3</v>
      </c>
    </row>
    <row r="886" spans="1:14" x14ac:dyDescent="0.2">
      <c r="A886" s="20" t="s">
        <v>23469</v>
      </c>
      <c r="B886" s="20" t="s">
        <v>3021</v>
      </c>
      <c r="C886" s="20">
        <v>530</v>
      </c>
      <c r="D886" s="20" t="s">
        <v>14737</v>
      </c>
      <c r="E886" s="20" t="s">
        <v>23462</v>
      </c>
      <c r="F886" s="20" t="s">
        <v>110</v>
      </c>
      <c r="G886" s="20" t="s">
        <v>14732</v>
      </c>
      <c r="H886" s="20" t="s">
        <v>14772</v>
      </c>
      <c r="I886" s="20">
        <v>550</v>
      </c>
      <c r="J886" s="20" t="b">
        <v>0</v>
      </c>
      <c r="K886" s="20">
        <v>0.73939999999999995</v>
      </c>
      <c r="L886" s="20">
        <v>0.54220000000000002</v>
      </c>
      <c r="M886" s="20">
        <v>0.19719999999999999</v>
      </c>
      <c r="N886" s="20">
        <v>1.0455281289836001E-3</v>
      </c>
    </row>
    <row r="887" spans="1:14" x14ac:dyDescent="0.2">
      <c r="A887" s="20" t="s">
        <v>23469</v>
      </c>
      <c r="B887" s="20" t="s">
        <v>3021</v>
      </c>
      <c r="C887" s="20">
        <v>531</v>
      </c>
      <c r="D887" s="20" t="s">
        <v>14737</v>
      </c>
      <c r="E887" s="20" t="s">
        <v>23462</v>
      </c>
      <c r="F887" s="20" t="s">
        <v>110</v>
      </c>
      <c r="G887" s="20" t="s">
        <v>14732</v>
      </c>
      <c r="H887" s="20" t="s">
        <v>14772</v>
      </c>
      <c r="I887" s="20">
        <v>550</v>
      </c>
      <c r="J887" s="20" t="b">
        <v>0</v>
      </c>
      <c r="K887" s="20">
        <v>0.73340000000000005</v>
      </c>
      <c r="L887" s="20">
        <v>0.59460000000000002</v>
      </c>
      <c r="M887" s="20">
        <v>0.13880000000000001</v>
      </c>
      <c r="N887" s="20">
        <v>1.0322022405374E-3</v>
      </c>
    </row>
    <row r="888" spans="1:14" x14ac:dyDescent="0.2">
      <c r="A888" s="20" t="s">
        <v>23469</v>
      </c>
      <c r="B888" s="20" t="s">
        <v>3021</v>
      </c>
      <c r="C888" s="20">
        <v>532</v>
      </c>
      <c r="D888" s="20" t="s">
        <v>14737</v>
      </c>
      <c r="E888" s="20" t="s">
        <v>23465</v>
      </c>
      <c r="F888" s="20" t="s">
        <v>110</v>
      </c>
      <c r="G888" s="20" t="s">
        <v>14732</v>
      </c>
      <c r="H888" s="20" t="s">
        <v>14772</v>
      </c>
      <c r="I888" s="20">
        <v>550</v>
      </c>
      <c r="J888" s="20" t="b">
        <v>0</v>
      </c>
      <c r="K888" s="20">
        <v>0.69789999999999996</v>
      </c>
      <c r="L888" s="20">
        <v>0.53849999999999998</v>
      </c>
      <c r="M888" s="20">
        <v>0.15939999999999999</v>
      </c>
      <c r="N888" s="20">
        <v>1.0967743733021E-3</v>
      </c>
    </row>
    <row r="889" spans="1:14" x14ac:dyDescent="0.2">
      <c r="A889" s="20" t="s">
        <v>23469</v>
      </c>
      <c r="B889" s="20" t="s">
        <v>3021</v>
      </c>
      <c r="C889" s="20">
        <v>533</v>
      </c>
      <c r="D889" s="20" t="s">
        <v>14737</v>
      </c>
      <c r="E889" s="20" t="s">
        <v>23465</v>
      </c>
      <c r="F889" s="20" t="s">
        <v>110</v>
      </c>
      <c r="G889" s="20" t="s">
        <v>14732</v>
      </c>
      <c r="H889" s="20" t="s">
        <v>14772</v>
      </c>
      <c r="I889" s="20">
        <v>550</v>
      </c>
      <c r="J889" s="20" t="b">
        <v>0</v>
      </c>
      <c r="K889" s="20">
        <v>0.69299999999999995</v>
      </c>
      <c r="L889" s="20">
        <v>0.44790000000000002</v>
      </c>
      <c r="M889" s="20">
        <v>0.24510000000000001</v>
      </c>
      <c r="N889" s="20">
        <v>1.1065560599971E-3</v>
      </c>
    </row>
    <row r="890" spans="1:14" x14ac:dyDescent="0.2">
      <c r="A890" s="20" t="s">
        <v>23469</v>
      </c>
      <c r="B890" s="20" t="s">
        <v>3021</v>
      </c>
      <c r="C890" s="20">
        <v>534</v>
      </c>
      <c r="D890" s="20" t="s">
        <v>14737</v>
      </c>
      <c r="E890" s="20" t="s">
        <v>23465</v>
      </c>
      <c r="F890" s="20" t="s">
        <v>110</v>
      </c>
      <c r="G890" s="20" t="s">
        <v>14732</v>
      </c>
      <c r="H890" s="20" t="s">
        <v>14772</v>
      </c>
      <c r="I890" s="20">
        <v>550</v>
      </c>
      <c r="J890" s="20" t="b">
        <v>0</v>
      </c>
      <c r="K890" s="20">
        <v>0.73150000000000004</v>
      </c>
      <c r="L890" s="20">
        <v>0.55020000000000002</v>
      </c>
      <c r="M890" s="20">
        <v>0.18129999999999999</v>
      </c>
      <c r="N890" s="20">
        <v>1.0535563250823E-3</v>
      </c>
    </row>
    <row r="891" spans="1:14" x14ac:dyDescent="0.2">
      <c r="A891" s="20" t="s">
        <v>23469</v>
      </c>
      <c r="B891" s="20" t="s">
        <v>3029</v>
      </c>
      <c r="C891" s="20">
        <v>535</v>
      </c>
      <c r="D891" s="20" t="s">
        <v>14737</v>
      </c>
      <c r="E891" s="20" t="s">
        <v>14698</v>
      </c>
      <c r="F891" s="20" t="s">
        <v>110</v>
      </c>
      <c r="G891" s="20" t="s">
        <v>14732</v>
      </c>
      <c r="H891" s="20" t="s">
        <v>14761</v>
      </c>
      <c r="I891" s="20">
        <v>378</v>
      </c>
      <c r="J891" s="20" t="b">
        <v>0</v>
      </c>
      <c r="K891" s="20">
        <v>0.91439999999999999</v>
      </c>
      <c r="L891" s="20">
        <v>0.91439999999999999</v>
      </c>
      <c r="M891" s="20">
        <v>0</v>
      </c>
      <c r="N891" s="20">
        <v>4.6287716415560002E-4</v>
      </c>
    </row>
    <row r="892" spans="1:14" x14ac:dyDescent="0.2">
      <c r="A892" s="20" t="s">
        <v>23469</v>
      </c>
      <c r="B892" s="20" t="s">
        <v>3029</v>
      </c>
      <c r="C892" s="20">
        <v>537</v>
      </c>
      <c r="D892" s="20" t="s">
        <v>14737</v>
      </c>
      <c r="E892" s="20" t="s">
        <v>23462</v>
      </c>
      <c r="F892" s="20" t="s">
        <v>110</v>
      </c>
      <c r="G892" s="20" t="s">
        <v>14732</v>
      </c>
      <c r="H892" s="20" t="s">
        <v>14761</v>
      </c>
      <c r="I892" s="20">
        <v>378</v>
      </c>
      <c r="J892" s="20" t="b">
        <v>0</v>
      </c>
      <c r="K892" s="20">
        <v>0.91520000000000001</v>
      </c>
      <c r="L892" s="20">
        <v>0.91520000000000001</v>
      </c>
      <c r="M892" s="20">
        <v>0</v>
      </c>
      <c r="N892" s="20">
        <v>4.5857569659770001E-4</v>
      </c>
    </row>
    <row r="893" spans="1:14" x14ac:dyDescent="0.2">
      <c r="A893" s="20" t="s">
        <v>23469</v>
      </c>
      <c r="B893" s="20" t="s">
        <v>3029</v>
      </c>
      <c r="C893" s="20">
        <v>539</v>
      </c>
      <c r="D893" s="20" t="s">
        <v>14737</v>
      </c>
      <c r="E893" s="20" t="s">
        <v>23466</v>
      </c>
      <c r="F893" s="20" t="s">
        <v>110</v>
      </c>
      <c r="G893" s="20" t="s">
        <v>14732</v>
      </c>
      <c r="H893" s="20" t="s">
        <v>14761</v>
      </c>
      <c r="I893" s="20">
        <v>378</v>
      </c>
      <c r="J893" s="20" t="b">
        <v>0</v>
      </c>
      <c r="K893" s="20">
        <v>0.91610000000000003</v>
      </c>
      <c r="L893" s="20">
        <v>0.91610000000000003</v>
      </c>
      <c r="M893" s="20">
        <v>0</v>
      </c>
      <c r="N893" s="20">
        <v>4.5373406857710002E-4</v>
      </c>
    </row>
    <row r="894" spans="1:14" x14ac:dyDescent="0.2">
      <c r="A894" s="20" t="s">
        <v>23469</v>
      </c>
      <c r="B894" s="20" t="s">
        <v>3165</v>
      </c>
      <c r="C894" s="20">
        <v>550</v>
      </c>
      <c r="D894" s="20" t="s">
        <v>14737</v>
      </c>
      <c r="E894" s="20" t="s">
        <v>23462</v>
      </c>
      <c r="F894" s="20" t="s">
        <v>23461</v>
      </c>
      <c r="G894" s="20" t="s">
        <v>14696</v>
      </c>
      <c r="H894" s="20" t="s">
        <v>14761</v>
      </c>
      <c r="I894" s="20">
        <v>771</v>
      </c>
      <c r="J894" s="20" t="b">
        <v>0</v>
      </c>
      <c r="K894" s="20">
        <v>0.80420000000000003</v>
      </c>
      <c r="L894" s="20">
        <v>0.77</v>
      </c>
      <c r="M894" s="20">
        <v>3.4200000000000001E-2</v>
      </c>
      <c r="N894" s="20">
        <v>5.3557116546529998E-4</v>
      </c>
    </row>
    <row r="895" spans="1:14" x14ac:dyDescent="0.2">
      <c r="A895" s="20" t="s">
        <v>23469</v>
      </c>
      <c r="B895" s="20" t="s">
        <v>3189</v>
      </c>
      <c r="C895" s="20">
        <v>551</v>
      </c>
      <c r="D895" s="20" t="s">
        <v>14737</v>
      </c>
      <c r="E895" s="20" t="s">
        <v>14698</v>
      </c>
      <c r="F895" s="20" t="s">
        <v>23467</v>
      </c>
      <c r="G895" s="20" t="s">
        <v>14696</v>
      </c>
      <c r="H895" s="20" t="s">
        <v>14761</v>
      </c>
      <c r="I895" s="20">
        <v>286</v>
      </c>
      <c r="J895" s="20" t="b">
        <v>0</v>
      </c>
      <c r="K895" s="20">
        <v>0.92</v>
      </c>
      <c r="L895" s="20">
        <v>0.71</v>
      </c>
      <c r="M895" s="20">
        <v>0.21</v>
      </c>
      <c r="N895" s="20">
        <v>1.2115037280232999E-3</v>
      </c>
    </row>
    <row r="896" spans="1:14" x14ac:dyDescent="0.2">
      <c r="A896" s="20" t="s">
        <v>23469</v>
      </c>
      <c r="B896" s="20" t="s">
        <v>3189</v>
      </c>
      <c r="C896" s="20">
        <v>552</v>
      </c>
      <c r="D896" s="20" t="s">
        <v>14737</v>
      </c>
      <c r="E896" s="20" t="s">
        <v>14698</v>
      </c>
      <c r="F896" s="20" t="s">
        <v>23467</v>
      </c>
      <c r="G896" s="20" t="s">
        <v>14696</v>
      </c>
      <c r="H896" s="20" t="s">
        <v>14761</v>
      </c>
      <c r="I896" s="20">
        <v>132</v>
      </c>
      <c r="J896" s="20" t="b">
        <v>0</v>
      </c>
      <c r="K896" s="20">
        <v>0.96</v>
      </c>
      <c r="L896" s="20">
        <v>0.79</v>
      </c>
      <c r="M896" s="20">
        <v>0.17</v>
      </c>
      <c r="N896" s="20">
        <v>1.8717964796126001E-3</v>
      </c>
    </row>
    <row r="897" spans="1:14" x14ac:dyDescent="0.2">
      <c r="A897" s="20" t="s">
        <v>23469</v>
      </c>
      <c r="B897" s="20" t="s">
        <v>3206</v>
      </c>
      <c r="C897" s="20">
        <v>553</v>
      </c>
      <c r="D897" s="20" t="s">
        <v>14737</v>
      </c>
      <c r="E897" s="20" t="s">
        <v>23462</v>
      </c>
      <c r="F897" s="20" t="s">
        <v>14852</v>
      </c>
      <c r="G897" s="20" t="s">
        <v>14732</v>
      </c>
      <c r="H897" s="20" t="s">
        <v>14761</v>
      </c>
      <c r="I897" s="20">
        <v>157</v>
      </c>
      <c r="J897" s="20" t="b">
        <v>0</v>
      </c>
      <c r="K897" s="20">
        <v>0.89300000000000002</v>
      </c>
      <c r="L897" s="20">
        <v>0.86699999999999999</v>
      </c>
      <c r="M897" s="20">
        <v>2.5999999999999999E-2</v>
      </c>
      <c r="N897" s="20">
        <v>1.5609531240055E-3</v>
      </c>
    </row>
    <row r="898" spans="1:14" x14ac:dyDescent="0.2">
      <c r="A898" s="20" t="s">
        <v>23469</v>
      </c>
      <c r="B898" s="20" t="s">
        <v>3218</v>
      </c>
      <c r="C898" s="20">
        <v>554</v>
      </c>
      <c r="D898" s="20" t="s">
        <v>14737</v>
      </c>
      <c r="E898" s="20" t="s">
        <v>14698</v>
      </c>
      <c r="F898" s="20" t="s">
        <v>23467</v>
      </c>
      <c r="G898" s="20" t="s">
        <v>14696</v>
      </c>
      <c r="H898" s="20" t="s">
        <v>14761</v>
      </c>
      <c r="I898" s="20">
        <v>10052</v>
      </c>
      <c r="J898" s="20" t="b">
        <v>0</v>
      </c>
      <c r="K898" s="20">
        <v>0.754</v>
      </c>
      <c r="L898" s="20">
        <v>0.67200000000000004</v>
      </c>
      <c r="M898" s="20">
        <v>8.2000000000000003E-2</v>
      </c>
      <c r="N898" s="20">
        <v>5.1614164078486099E-5</v>
      </c>
    </row>
    <row r="899" spans="1:14" x14ac:dyDescent="0.2">
      <c r="A899" s="20" t="s">
        <v>23469</v>
      </c>
      <c r="B899" s="20" t="s">
        <v>3218</v>
      </c>
      <c r="C899" s="20">
        <v>555</v>
      </c>
      <c r="D899" s="20" t="s">
        <v>14737</v>
      </c>
      <c r="E899" s="20" t="s">
        <v>23462</v>
      </c>
      <c r="F899" s="20" t="s">
        <v>23467</v>
      </c>
      <c r="G899" s="20" t="s">
        <v>14696</v>
      </c>
      <c r="H899" s="20" t="s">
        <v>14761</v>
      </c>
      <c r="I899" s="20">
        <v>10052</v>
      </c>
      <c r="J899" s="20" t="b">
        <v>0</v>
      </c>
      <c r="K899" s="20">
        <v>0.69</v>
      </c>
      <c r="L899" s="20">
        <v>0.58399999999999996</v>
      </c>
      <c r="M899" s="20">
        <v>0.106</v>
      </c>
      <c r="N899" s="20">
        <v>5.9475642224959901E-5</v>
      </c>
    </row>
    <row r="900" spans="1:14" x14ac:dyDescent="0.2">
      <c r="A900" s="20" t="s">
        <v>23469</v>
      </c>
      <c r="B900" s="20" t="s">
        <v>3511</v>
      </c>
      <c r="C900" s="20">
        <v>556</v>
      </c>
      <c r="D900" s="20" t="s">
        <v>14737</v>
      </c>
      <c r="E900" s="20" t="s">
        <v>14698</v>
      </c>
      <c r="F900" s="20" t="s">
        <v>110</v>
      </c>
      <c r="G900" s="20" t="s">
        <v>14732</v>
      </c>
      <c r="H900" s="20" t="s">
        <v>14699</v>
      </c>
      <c r="I900" s="20">
        <v>1664</v>
      </c>
      <c r="J900" s="20" t="b">
        <v>1</v>
      </c>
      <c r="K900" s="20">
        <v>0.85799999999999998</v>
      </c>
      <c r="L900" s="20">
        <v>0.81499999999999995</v>
      </c>
      <c r="M900" s="20">
        <v>4.2999999999999997E-2</v>
      </c>
      <c r="N900" s="20">
        <v>1.956562472372E-4</v>
      </c>
    </row>
    <row r="901" spans="1:14" x14ac:dyDescent="0.2">
      <c r="A901" s="20" t="s">
        <v>23469</v>
      </c>
      <c r="B901" s="20" t="s">
        <v>3550</v>
      </c>
      <c r="C901" s="20">
        <v>557</v>
      </c>
      <c r="D901" s="20" t="s">
        <v>14737</v>
      </c>
      <c r="E901" s="20" t="s">
        <v>14698</v>
      </c>
      <c r="F901" s="20" t="s">
        <v>110</v>
      </c>
      <c r="G901" s="20" t="s">
        <v>14696</v>
      </c>
      <c r="H901" s="20" t="s">
        <v>14761</v>
      </c>
      <c r="I901" s="20">
        <v>142</v>
      </c>
      <c r="J901" s="20" t="b">
        <v>0</v>
      </c>
      <c r="K901" s="20">
        <v>0.81200000000000006</v>
      </c>
      <c r="L901" s="20">
        <v>0.72899999999999998</v>
      </c>
      <c r="M901" s="20">
        <v>8.3000000000000101E-2</v>
      </c>
      <c r="N901" s="20">
        <v>3.0964638985398001E-3</v>
      </c>
    </row>
    <row r="902" spans="1:14" x14ac:dyDescent="0.2">
      <c r="A902" s="20" t="s">
        <v>23469</v>
      </c>
      <c r="B902" s="20" t="s">
        <v>3550</v>
      </c>
      <c r="C902" s="20">
        <v>558</v>
      </c>
      <c r="D902" s="20" t="s">
        <v>14737</v>
      </c>
      <c r="E902" s="20" t="s">
        <v>23462</v>
      </c>
      <c r="F902" s="20" t="s">
        <v>110</v>
      </c>
      <c r="G902" s="20" t="s">
        <v>14696</v>
      </c>
      <c r="H902" s="20" t="s">
        <v>14761</v>
      </c>
      <c r="I902" s="20">
        <v>142</v>
      </c>
      <c r="J902" s="20" t="b">
        <v>0</v>
      </c>
      <c r="K902" s="20">
        <v>0.82399999999999995</v>
      </c>
      <c r="L902" s="20">
        <v>0.73199999999999998</v>
      </c>
      <c r="M902" s="20">
        <v>9.1999999999999998E-2</v>
      </c>
      <c r="N902" s="20">
        <v>3.0058933595986E-3</v>
      </c>
    </row>
    <row r="903" spans="1:14" x14ac:dyDescent="0.2">
      <c r="A903" s="20" t="s">
        <v>23469</v>
      </c>
      <c r="B903" s="20" t="s">
        <v>3576</v>
      </c>
      <c r="C903" s="20">
        <v>559</v>
      </c>
      <c r="D903" s="20" t="s">
        <v>14737</v>
      </c>
      <c r="E903" s="20" t="s">
        <v>23465</v>
      </c>
      <c r="F903" s="20" t="s">
        <v>110</v>
      </c>
      <c r="G903" s="20" t="s">
        <v>14732</v>
      </c>
      <c r="H903" s="20" t="s">
        <v>14772</v>
      </c>
      <c r="I903" s="20">
        <v>35058</v>
      </c>
      <c r="J903" s="20" t="b">
        <v>0</v>
      </c>
      <c r="K903" s="20">
        <v>0.93400000000000005</v>
      </c>
      <c r="L903" s="20">
        <v>0.85399999999999998</v>
      </c>
      <c r="M903" s="20">
        <v>8.0000000000000099E-2</v>
      </c>
      <c r="N903" s="20">
        <v>6.0989589774195499E-6</v>
      </c>
    </row>
    <row r="904" spans="1:14" x14ac:dyDescent="0.2">
      <c r="A904" s="20" t="s">
        <v>23469</v>
      </c>
      <c r="B904" s="20" t="s">
        <v>4000</v>
      </c>
      <c r="C904" s="20">
        <v>564</v>
      </c>
      <c r="D904" s="20" t="s">
        <v>14737</v>
      </c>
      <c r="E904" s="20" t="s">
        <v>23465</v>
      </c>
      <c r="F904" s="20" t="s">
        <v>110</v>
      </c>
      <c r="G904" s="20" t="s">
        <v>14732</v>
      </c>
      <c r="H904" s="20" t="s">
        <v>14772</v>
      </c>
      <c r="I904" s="20">
        <v>328</v>
      </c>
      <c r="J904" s="20" t="b">
        <v>0</v>
      </c>
      <c r="K904" s="20">
        <v>0.95299999999999996</v>
      </c>
      <c r="L904" s="20">
        <v>0.92100000000000004</v>
      </c>
      <c r="M904" s="20">
        <v>3.1999999999999897E-2</v>
      </c>
      <c r="N904" s="20">
        <v>3.9270609004520002E-4</v>
      </c>
    </row>
    <row r="905" spans="1:14" x14ac:dyDescent="0.2">
      <c r="A905" s="20" t="s">
        <v>23469</v>
      </c>
      <c r="B905" s="20" t="s">
        <v>4119</v>
      </c>
      <c r="C905" s="20">
        <v>567</v>
      </c>
      <c r="D905" s="20" t="s">
        <v>14737</v>
      </c>
      <c r="E905" s="20" t="s">
        <v>23466</v>
      </c>
      <c r="F905" s="20" t="s">
        <v>23467</v>
      </c>
      <c r="G905" s="20" t="s">
        <v>14696</v>
      </c>
      <c r="H905" s="20" t="s">
        <v>14761</v>
      </c>
      <c r="I905" s="20">
        <v>187</v>
      </c>
      <c r="J905" s="20" t="b">
        <v>0</v>
      </c>
      <c r="K905" s="20">
        <v>0.92169999999999996</v>
      </c>
      <c r="L905" s="20">
        <v>0.85750000000000004</v>
      </c>
      <c r="M905" s="20">
        <v>6.4199999999999896E-2</v>
      </c>
      <c r="N905" s="20">
        <v>1.2020484662585E-3</v>
      </c>
    </row>
    <row r="906" spans="1:14" x14ac:dyDescent="0.2">
      <c r="A906" s="20" t="s">
        <v>23469</v>
      </c>
      <c r="B906" s="20" t="s">
        <v>14210</v>
      </c>
      <c r="C906" s="20">
        <v>711</v>
      </c>
      <c r="D906" s="20" t="s">
        <v>14737</v>
      </c>
      <c r="E906" s="20" t="s">
        <v>23462</v>
      </c>
      <c r="F906" s="20" t="s">
        <v>110</v>
      </c>
      <c r="G906" s="20" t="s">
        <v>14696</v>
      </c>
      <c r="H906" s="20" t="s">
        <v>14772</v>
      </c>
      <c r="I906" s="20">
        <v>10122</v>
      </c>
      <c r="J906" s="20" t="b">
        <v>0</v>
      </c>
      <c r="K906" s="20">
        <v>0.93400000000000005</v>
      </c>
      <c r="L906" s="20">
        <v>0.90500000000000003</v>
      </c>
      <c r="M906" s="20">
        <v>2.9000000000000001E-2</v>
      </c>
      <c r="N906" s="20">
        <v>1.6183075159635999E-5</v>
      </c>
    </row>
    <row r="907" spans="1:14" x14ac:dyDescent="0.2">
      <c r="A907" s="20" t="s">
        <v>23469</v>
      </c>
      <c r="B907" s="20" t="s">
        <v>365</v>
      </c>
      <c r="C907" s="20">
        <v>720</v>
      </c>
      <c r="D907" s="20" t="s">
        <v>14737</v>
      </c>
      <c r="E907" s="20" t="s">
        <v>23462</v>
      </c>
      <c r="F907" s="20" t="s">
        <v>23467</v>
      </c>
      <c r="G907" s="20" t="s">
        <v>14696</v>
      </c>
      <c r="H907" s="20" t="s">
        <v>14761</v>
      </c>
      <c r="I907" s="20">
        <v>32256</v>
      </c>
      <c r="J907" s="20" t="b">
        <v>0</v>
      </c>
      <c r="K907" s="20">
        <v>0.92600000000000005</v>
      </c>
      <c r="L907" s="20">
        <v>0.88400000000000001</v>
      </c>
      <c r="M907" s="20">
        <v>4.2000000000000003E-2</v>
      </c>
      <c r="N907" s="20">
        <v>5.97999999259421E-6</v>
      </c>
    </row>
    <row r="908" spans="1:14" x14ac:dyDescent="0.2">
      <c r="A908" s="20" t="s">
        <v>23469</v>
      </c>
      <c r="B908" s="20" t="s">
        <v>365</v>
      </c>
      <c r="C908" s="20">
        <v>721</v>
      </c>
      <c r="D908" s="20" t="s">
        <v>14737</v>
      </c>
      <c r="E908" s="20" t="s">
        <v>23465</v>
      </c>
      <c r="F908" s="20" t="s">
        <v>23467</v>
      </c>
      <c r="G908" s="20" t="s">
        <v>14696</v>
      </c>
      <c r="H908" s="20" t="s">
        <v>14761</v>
      </c>
      <c r="I908" s="20">
        <v>32256</v>
      </c>
      <c r="J908" s="20" t="b">
        <v>0</v>
      </c>
      <c r="K908" s="20">
        <v>0.93600000000000005</v>
      </c>
      <c r="L908" s="20">
        <v>0.86</v>
      </c>
      <c r="M908" s="20">
        <v>7.6000000000000095E-2</v>
      </c>
      <c r="N908" s="20">
        <v>6.3879385787812103E-6</v>
      </c>
    </row>
    <row r="909" spans="1:14" x14ac:dyDescent="0.2">
      <c r="A909" s="20" t="s">
        <v>23469</v>
      </c>
      <c r="B909" s="20" t="s">
        <v>365</v>
      </c>
      <c r="C909" s="20">
        <v>722</v>
      </c>
      <c r="D909" s="20" t="s">
        <v>14737</v>
      </c>
      <c r="E909" s="20" t="s">
        <v>14698</v>
      </c>
      <c r="F909" s="20" t="s">
        <v>23467</v>
      </c>
      <c r="G909" s="20" t="s">
        <v>14696</v>
      </c>
      <c r="H909" s="20" t="s">
        <v>14761</v>
      </c>
      <c r="I909" s="20">
        <v>32256</v>
      </c>
      <c r="J909" s="20" t="b">
        <v>0</v>
      </c>
      <c r="K909" s="20">
        <v>0.94899999999999995</v>
      </c>
      <c r="L909" s="20">
        <v>0.88300000000000001</v>
      </c>
      <c r="M909" s="20">
        <v>6.6000000000000003E-2</v>
      </c>
      <c r="N909" s="20">
        <v>5.2818792574708197E-6</v>
      </c>
    </row>
    <row r="910" spans="1:14" x14ac:dyDescent="0.2">
      <c r="A910" s="20" t="s">
        <v>23469</v>
      </c>
      <c r="B910" s="20" t="s">
        <v>365</v>
      </c>
      <c r="C910" s="20">
        <v>723</v>
      </c>
      <c r="D910" s="20" t="s">
        <v>14737</v>
      </c>
      <c r="E910" s="20" t="s">
        <v>23466</v>
      </c>
      <c r="F910" s="20" t="s">
        <v>23467</v>
      </c>
      <c r="G910" s="20" t="s">
        <v>14696</v>
      </c>
      <c r="H910" s="20" t="s">
        <v>14761</v>
      </c>
      <c r="I910" s="20">
        <v>32256</v>
      </c>
      <c r="J910" s="20" t="b">
        <v>0</v>
      </c>
      <c r="K910" s="20">
        <v>0.81100000000000005</v>
      </c>
      <c r="L910" s="20">
        <v>0.73499999999999999</v>
      </c>
      <c r="M910" s="20">
        <v>7.6000000000000095E-2</v>
      </c>
      <c r="N910" s="20">
        <v>1.3413293977803699E-5</v>
      </c>
    </row>
    <row r="911" spans="1:14" x14ac:dyDescent="0.2">
      <c r="A911" s="20" t="s">
        <v>23469</v>
      </c>
      <c r="B911" s="20" t="s">
        <v>459</v>
      </c>
      <c r="C911" s="20">
        <v>758</v>
      </c>
      <c r="D911" s="20" t="s">
        <v>14737</v>
      </c>
      <c r="E911" s="20" t="s">
        <v>23462</v>
      </c>
      <c r="F911" s="20" t="s">
        <v>23467</v>
      </c>
      <c r="G911" s="20" t="s">
        <v>14696</v>
      </c>
      <c r="H911" s="20" t="s">
        <v>14761</v>
      </c>
      <c r="I911" s="20">
        <v>1309</v>
      </c>
      <c r="J911" s="20" t="b">
        <v>0</v>
      </c>
      <c r="K911" s="20">
        <v>0.94699999999999995</v>
      </c>
      <c r="L911" s="20">
        <v>0.81100000000000005</v>
      </c>
      <c r="M911" s="20">
        <v>0.13600000000000001</v>
      </c>
      <c r="N911" s="20">
        <v>1.8345642956079999E-4</v>
      </c>
    </row>
    <row r="912" spans="1:14" x14ac:dyDescent="0.2">
      <c r="A912" s="20" t="s">
        <v>23469</v>
      </c>
      <c r="B912" s="20" t="s">
        <v>610</v>
      </c>
      <c r="C912" s="20">
        <v>827</v>
      </c>
      <c r="D912" s="20" t="s">
        <v>14737</v>
      </c>
      <c r="E912" s="20" t="s">
        <v>14698</v>
      </c>
      <c r="F912" s="20" t="s">
        <v>110</v>
      </c>
      <c r="G912" s="20" t="s">
        <v>14696</v>
      </c>
      <c r="H912" s="20" t="s">
        <v>14699</v>
      </c>
      <c r="I912" s="20">
        <v>970</v>
      </c>
      <c r="J912" s="20" t="b">
        <v>0</v>
      </c>
      <c r="K912" s="20">
        <v>0.93400000000000005</v>
      </c>
      <c r="L912" s="20">
        <v>0.84050000000000002</v>
      </c>
      <c r="M912" s="20">
        <v>9.35E-2</v>
      </c>
      <c r="N912" s="20">
        <v>2.3385346184709999E-4</v>
      </c>
    </row>
    <row r="913" spans="1:14" x14ac:dyDescent="0.2">
      <c r="A913" s="20" t="s">
        <v>23469</v>
      </c>
      <c r="B913" s="20" t="s">
        <v>610</v>
      </c>
      <c r="C913" s="20">
        <v>829</v>
      </c>
      <c r="D913" s="20" t="s">
        <v>14737</v>
      </c>
      <c r="E913" s="20" t="s">
        <v>23462</v>
      </c>
      <c r="F913" s="20" t="s">
        <v>110</v>
      </c>
      <c r="G913" s="20" t="s">
        <v>14696</v>
      </c>
      <c r="H913" s="20" t="s">
        <v>14699</v>
      </c>
      <c r="I913" s="20">
        <v>970</v>
      </c>
      <c r="J913" s="20" t="b">
        <v>0</v>
      </c>
      <c r="K913" s="20">
        <v>0.93799999999999994</v>
      </c>
      <c r="L913" s="20">
        <v>0.82020000000000004</v>
      </c>
      <c r="M913" s="20">
        <v>0.1178</v>
      </c>
      <c r="N913" s="20">
        <v>2.4875329868290002E-4</v>
      </c>
    </row>
    <row r="914" spans="1:14" x14ac:dyDescent="0.2">
      <c r="A914" s="20" t="s">
        <v>23469</v>
      </c>
      <c r="B914" s="20" t="s">
        <v>610</v>
      </c>
      <c r="C914" s="20">
        <v>831</v>
      </c>
      <c r="D914" s="20" t="s">
        <v>14737</v>
      </c>
      <c r="E914" s="20" t="s">
        <v>23462</v>
      </c>
      <c r="F914" s="20" t="s">
        <v>110</v>
      </c>
      <c r="G914" s="20" t="s">
        <v>14696</v>
      </c>
      <c r="H914" s="20" t="s">
        <v>14699</v>
      </c>
      <c r="I914" s="20">
        <v>970</v>
      </c>
      <c r="J914" s="20" t="b">
        <v>0</v>
      </c>
      <c r="K914" s="20">
        <v>0.93100000000000005</v>
      </c>
      <c r="L914" s="20">
        <v>0.82730000000000004</v>
      </c>
      <c r="M914" s="20">
        <v>0.1037</v>
      </c>
      <c r="N914" s="20">
        <v>2.4953095091249998E-4</v>
      </c>
    </row>
    <row r="915" spans="1:14" x14ac:dyDescent="0.2">
      <c r="A915" s="20" t="s">
        <v>23469</v>
      </c>
      <c r="B915" s="20" t="s">
        <v>610</v>
      </c>
      <c r="C915" s="20">
        <v>833</v>
      </c>
      <c r="D915" s="20" t="s">
        <v>14737</v>
      </c>
      <c r="E915" s="20" t="s">
        <v>14746</v>
      </c>
      <c r="F915" s="20" t="s">
        <v>110</v>
      </c>
      <c r="G915" s="20" t="s">
        <v>14696</v>
      </c>
      <c r="H915" s="20" t="s">
        <v>14699</v>
      </c>
      <c r="I915" s="20">
        <v>970</v>
      </c>
      <c r="J915" s="20" t="b">
        <v>0</v>
      </c>
      <c r="K915" s="20">
        <v>0.86099999999999999</v>
      </c>
      <c r="L915" s="20">
        <v>0.81610000000000005</v>
      </c>
      <c r="M915" s="20">
        <v>4.4899999999999898E-2</v>
      </c>
      <c r="N915" s="20">
        <v>3.3186489654409999E-4</v>
      </c>
    </row>
    <row r="916" spans="1:14" x14ac:dyDescent="0.2">
      <c r="A916" s="20" t="s">
        <v>23469</v>
      </c>
      <c r="B916" s="20" t="s">
        <v>610</v>
      </c>
      <c r="C916" s="20">
        <v>835</v>
      </c>
      <c r="D916" s="20" t="s">
        <v>14737</v>
      </c>
      <c r="E916" s="20" t="s">
        <v>23466</v>
      </c>
      <c r="F916" s="20" t="s">
        <v>110</v>
      </c>
      <c r="G916" s="20" t="s">
        <v>14696</v>
      </c>
      <c r="H916" s="20" t="s">
        <v>14699</v>
      </c>
      <c r="I916" s="20">
        <v>970</v>
      </c>
      <c r="J916" s="20" t="b">
        <v>0</v>
      </c>
      <c r="K916" s="20">
        <v>0.79200000000000004</v>
      </c>
      <c r="L916" s="20">
        <v>0.71220000000000006</v>
      </c>
      <c r="M916" s="20">
        <v>7.9799999999999996E-2</v>
      </c>
      <c r="N916" s="20">
        <v>4.794275325284E-4</v>
      </c>
    </row>
    <row r="917" spans="1:14" x14ac:dyDescent="0.2">
      <c r="A917" s="20" t="s">
        <v>23469</v>
      </c>
      <c r="B917" s="20" t="s">
        <v>610</v>
      </c>
      <c r="C917" s="20">
        <v>837</v>
      </c>
      <c r="D917" s="20" t="s">
        <v>14737</v>
      </c>
      <c r="E917" s="20" t="s">
        <v>23466</v>
      </c>
      <c r="F917" s="20" t="s">
        <v>110</v>
      </c>
      <c r="G917" s="20" t="s">
        <v>14696</v>
      </c>
      <c r="H917" s="20" t="s">
        <v>14699</v>
      </c>
      <c r="I917" s="20">
        <v>970</v>
      </c>
      <c r="J917" s="20" t="b">
        <v>0</v>
      </c>
      <c r="K917" s="20">
        <v>0.93200000000000005</v>
      </c>
      <c r="L917" s="20">
        <v>0.83530000000000004</v>
      </c>
      <c r="M917" s="20">
        <v>9.6699999999999994E-2</v>
      </c>
      <c r="N917" s="20">
        <v>2.409276917023E-4</v>
      </c>
    </row>
    <row r="918" spans="1:14" x14ac:dyDescent="0.2">
      <c r="A918" s="20" t="s">
        <v>23469</v>
      </c>
      <c r="B918" s="20" t="s">
        <v>615</v>
      </c>
      <c r="C918" s="20">
        <v>840</v>
      </c>
      <c r="D918" s="20" t="s">
        <v>14737</v>
      </c>
      <c r="E918" s="20" t="s">
        <v>14698</v>
      </c>
      <c r="F918" s="20" t="s">
        <v>110</v>
      </c>
      <c r="G918" s="20" t="s">
        <v>14696</v>
      </c>
      <c r="H918" s="20" t="s">
        <v>110</v>
      </c>
      <c r="I918" s="20">
        <v>584</v>
      </c>
      <c r="J918" s="20" t="b">
        <v>0</v>
      </c>
      <c r="K918" s="20">
        <v>0.95399999999999996</v>
      </c>
      <c r="L918" s="20">
        <v>0.80900000000000005</v>
      </c>
      <c r="M918" s="20">
        <v>0.14499999999999999</v>
      </c>
      <c r="N918" s="20">
        <v>4.0245077484329998E-4</v>
      </c>
    </row>
    <row r="919" spans="1:14" x14ac:dyDescent="0.2">
      <c r="A919" s="20" t="s">
        <v>23469</v>
      </c>
      <c r="B919" s="20" t="s">
        <v>615</v>
      </c>
      <c r="C919" s="20">
        <v>844</v>
      </c>
      <c r="D919" s="20" t="s">
        <v>14737</v>
      </c>
      <c r="E919" s="20" t="s">
        <v>23462</v>
      </c>
      <c r="F919" s="20" t="s">
        <v>110</v>
      </c>
      <c r="G919" s="20" t="s">
        <v>14696</v>
      </c>
      <c r="H919" s="20" t="s">
        <v>110</v>
      </c>
      <c r="I919" s="20">
        <v>584</v>
      </c>
      <c r="J919" s="20" t="b">
        <v>0</v>
      </c>
      <c r="K919" s="20">
        <v>0.94299999999999995</v>
      </c>
      <c r="L919" s="20">
        <v>0.82699999999999996</v>
      </c>
      <c r="M919" s="20">
        <v>0.11600000000000001</v>
      </c>
      <c r="N919" s="20">
        <v>3.9427734806440001E-4</v>
      </c>
    </row>
    <row r="920" spans="1:14" x14ac:dyDescent="0.2">
      <c r="A920" s="20" t="s">
        <v>23469</v>
      </c>
      <c r="B920" s="20" t="s">
        <v>615</v>
      </c>
      <c r="C920" s="20">
        <v>848</v>
      </c>
      <c r="D920" s="20" t="s">
        <v>14737</v>
      </c>
      <c r="E920" s="20" t="s">
        <v>23466</v>
      </c>
      <c r="F920" s="20" t="s">
        <v>110</v>
      </c>
      <c r="G920" s="20" t="s">
        <v>14696</v>
      </c>
      <c r="H920" s="20" t="s">
        <v>110</v>
      </c>
      <c r="I920" s="20">
        <v>584</v>
      </c>
      <c r="J920" s="20" t="b">
        <v>0</v>
      </c>
      <c r="K920" s="20">
        <v>0.93600000000000005</v>
      </c>
      <c r="L920" s="20">
        <v>0.81299999999999994</v>
      </c>
      <c r="M920" s="20">
        <v>0.123</v>
      </c>
      <c r="N920" s="20">
        <v>4.2804728315560002E-4</v>
      </c>
    </row>
    <row r="921" spans="1:14" x14ac:dyDescent="0.2">
      <c r="A921" s="20" t="s">
        <v>23469</v>
      </c>
      <c r="B921" s="20" t="s">
        <v>615</v>
      </c>
      <c r="C921" s="20">
        <v>852</v>
      </c>
      <c r="D921" s="20" t="s">
        <v>14737</v>
      </c>
      <c r="E921" s="20" t="s">
        <v>23465</v>
      </c>
      <c r="F921" s="20" t="s">
        <v>110</v>
      </c>
      <c r="G921" s="20" t="s">
        <v>14696</v>
      </c>
      <c r="H921" s="20" t="s">
        <v>110</v>
      </c>
      <c r="I921" s="20">
        <v>584</v>
      </c>
      <c r="J921" s="20" t="b">
        <v>0</v>
      </c>
      <c r="K921" s="20">
        <v>0.95299999999999996</v>
      </c>
      <c r="L921" s="20">
        <v>0.84399999999999997</v>
      </c>
      <c r="M921" s="20">
        <v>0.109</v>
      </c>
      <c r="N921" s="20">
        <v>3.498392236893E-4</v>
      </c>
    </row>
    <row r="922" spans="1:14" x14ac:dyDescent="0.2">
      <c r="A922" s="20" t="s">
        <v>23469</v>
      </c>
      <c r="B922" s="20" t="s">
        <v>615</v>
      </c>
      <c r="C922" s="20">
        <v>856</v>
      </c>
      <c r="D922" s="20" t="s">
        <v>14737</v>
      </c>
      <c r="E922" s="20" t="s">
        <v>14746</v>
      </c>
      <c r="F922" s="20" t="s">
        <v>110</v>
      </c>
      <c r="G922" s="20" t="s">
        <v>14696</v>
      </c>
      <c r="H922" s="20" t="s">
        <v>110</v>
      </c>
      <c r="I922" s="20">
        <v>584</v>
      </c>
      <c r="J922" s="20" t="b">
        <v>0</v>
      </c>
      <c r="K922" s="20">
        <v>0.92900000000000005</v>
      </c>
      <c r="L922" s="20">
        <v>0.83099999999999996</v>
      </c>
      <c r="M922" s="20">
        <v>9.8000000000000101E-2</v>
      </c>
      <c r="N922" s="20">
        <v>4.1258497495020002E-4</v>
      </c>
    </row>
    <row r="923" spans="1:14" x14ac:dyDescent="0.2">
      <c r="A923" s="20" t="s">
        <v>23469</v>
      </c>
      <c r="B923" s="20" t="s">
        <v>653</v>
      </c>
      <c r="C923" s="20">
        <v>867</v>
      </c>
      <c r="D923" s="20" t="s">
        <v>14737</v>
      </c>
      <c r="E923" s="20" t="s">
        <v>14698</v>
      </c>
      <c r="F923" s="20" t="s">
        <v>23467</v>
      </c>
      <c r="G923" s="20" t="s">
        <v>14696</v>
      </c>
      <c r="H923" s="20" t="s">
        <v>14761</v>
      </c>
      <c r="I923" s="20">
        <v>4402</v>
      </c>
      <c r="J923" s="20" t="b">
        <v>0</v>
      </c>
      <c r="K923" s="20">
        <v>0.81499999999999995</v>
      </c>
      <c r="L923" s="20">
        <v>0.72599999999999998</v>
      </c>
      <c r="M923" s="20">
        <v>8.8999999999999996E-2</v>
      </c>
      <c r="N923" s="20">
        <v>9.8935631760285904E-5</v>
      </c>
    </row>
    <row r="924" spans="1:14" x14ac:dyDescent="0.2">
      <c r="A924" s="20" t="s">
        <v>23469</v>
      </c>
      <c r="B924" s="20" t="s">
        <v>653</v>
      </c>
      <c r="C924" s="20">
        <v>870</v>
      </c>
      <c r="D924" s="20" t="s">
        <v>14737</v>
      </c>
      <c r="E924" s="20" t="s">
        <v>23462</v>
      </c>
      <c r="F924" s="20" t="s">
        <v>23467</v>
      </c>
      <c r="G924" s="20" t="s">
        <v>14696</v>
      </c>
      <c r="H924" s="20" t="s">
        <v>14761</v>
      </c>
      <c r="I924" s="20">
        <v>4402</v>
      </c>
      <c r="J924" s="20" t="b">
        <v>0</v>
      </c>
      <c r="K924" s="20">
        <v>0.81399999999999995</v>
      </c>
      <c r="L924" s="20">
        <v>0.72199999999999998</v>
      </c>
      <c r="M924" s="20">
        <v>9.1999999999999998E-2</v>
      </c>
      <c r="N924" s="20">
        <v>9.9755629052439298E-5</v>
      </c>
    </row>
    <row r="925" spans="1:14" x14ac:dyDescent="0.2">
      <c r="A925" s="20" t="s">
        <v>23469</v>
      </c>
      <c r="B925" s="20" t="s">
        <v>653</v>
      </c>
      <c r="C925" s="20">
        <v>873</v>
      </c>
      <c r="D925" s="20" t="s">
        <v>14737</v>
      </c>
      <c r="E925" s="20" t="s">
        <v>23466</v>
      </c>
      <c r="F925" s="20" t="s">
        <v>23467</v>
      </c>
      <c r="G925" s="20" t="s">
        <v>14696</v>
      </c>
      <c r="H925" s="20" t="s">
        <v>14761</v>
      </c>
      <c r="I925" s="20">
        <v>4402</v>
      </c>
      <c r="J925" s="20" t="b">
        <v>0</v>
      </c>
      <c r="K925" s="20">
        <v>0.77500000000000002</v>
      </c>
      <c r="L925" s="20">
        <v>0.70299999999999996</v>
      </c>
      <c r="M925" s="20">
        <v>7.2000000000000106E-2</v>
      </c>
      <c r="N925" s="20">
        <v>1.100535459435E-4</v>
      </c>
    </row>
    <row r="926" spans="1:14" x14ac:dyDescent="0.2">
      <c r="A926" s="20" t="s">
        <v>23469</v>
      </c>
      <c r="B926" s="20" t="s">
        <v>653</v>
      </c>
      <c r="C926" s="20">
        <v>876</v>
      </c>
      <c r="D926" s="20" t="s">
        <v>14737</v>
      </c>
      <c r="E926" s="20" t="s">
        <v>23466</v>
      </c>
      <c r="F926" s="20" t="s">
        <v>23467</v>
      </c>
      <c r="G926" s="20" t="s">
        <v>14696</v>
      </c>
      <c r="H926" s="20" t="s">
        <v>14761</v>
      </c>
      <c r="I926" s="20">
        <v>4402</v>
      </c>
      <c r="J926" s="20" t="b">
        <v>0</v>
      </c>
      <c r="K926" s="20">
        <v>0.81499999999999995</v>
      </c>
      <c r="L926" s="20">
        <v>0.72699999999999998</v>
      </c>
      <c r="M926" s="20">
        <v>8.7999999999999995E-2</v>
      </c>
      <c r="N926" s="20">
        <v>9.8779423748036305E-5</v>
      </c>
    </row>
    <row r="927" spans="1:14" x14ac:dyDescent="0.2">
      <c r="A927" s="20" t="s">
        <v>23469</v>
      </c>
      <c r="B927" s="20" t="s">
        <v>701</v>
      </c>
      <c r="C927" s="20">
        <v>893</v>
      </c>
      <c r="D927" s="20" t="s">
        <v>14737</v>
      </c>
      <c r="E927" s="20" t="s">
        <v>23462</v>
      </c>
      <c r="F927" s="20" t="s">
        <v>110</v>
      </c>
      <c r="G927" s="20" t="s">
        <v>14696</v>
      </c>
      <c r="H927" s="20" t="s">
        <v>14772</v>
      </c>
      <c r="I927" s="20">
        <v>10590</v>
      </c>
      <c r="J927" s="20" t="b">
        <v>0</v>
      </c>
      <c r="K927" s="20">
        <v>0.82</v>
      </c>
      <c r="L927" s="20">
        <v>0.77</v>
      </c>
      <c r="M927" s="20">
        <v>4.9999999999999899E-2</v>
      </c>
      <c r="N927" s="20">
        <v>3.7620363029609502E-5</v>
      </c>
    </row>
    <row r="928" spans="1:14" x14ac:dyDescent="0.2">
      <c r="A928" s="20" t="s">
        <v>23469</v>
      </c>
      <c r="B928" s="20" t="s">
        <v>701</v>
      </c>
      <c r="C928" s="20">
        <v>894</v>
      </c>
      <c r="D928" s="20" t="s">
        <v>14737</v>
      </c>
      <c r="E928" s="20" t="s">
        <v>23462</v>
      </c>
      <c r="F928" s="20" t="s">
        <v>110</v>
      </c>
      <c r="G928" s="20" t="s">
        <v>14696</v>
      </c>
      <c r="H928" s="20" t="s">
        <v>14772</v>
      </c>
      <c r="I928" s="20">
        <v>109698</v>
      </c>
      <c r="J928" s="20" t="b">
        <v>0</v>
      </c>
      <c r="K928" s="20">
        <v>0.93</v>
      </c>
      <c r="L928" s="20">
        <v>0.88</v>
      </c>
      <c r="M928" s="20">
        <v>0.05</v>
      </c>
      <c r="N928" s="20">
        <v>1.75707372306719E-6</v>
      </c>
    </row>
    <row r="929" spans="1:14" x14ac:dyDescent="0.2">
      <c r="A929" s="20" t="s">
        <v>23469</v>
      </c>
      <c r="B929" s="20" t="s">
        <v>773</v>
      </c>
      <c r="C929" s="20">
        <v>901</v>
      </c>
      <c r="D929" s="20" t="s">
        <v>14737</v>
      </c>
      <c r="E929" s="20" t="s">
        <v>14698</v>
      </c>
      <c r="F929" s="20" t="s">
        <v>23467</v>
      </c>
      <c r="G929" s="20" t="s">
        <v>14696</v>
      </c>
      <c r="H929" s="20" t="s">
        <v>14761</v>
      </c>
      <c r="I929" s="20">
        <v>246</v>
      </c>
      <c r="J929" s="20" t="b">
        <v>0</v>
      </c>
      <c r="K929" s="20">
        <v>0.99</v>
      </c>
      <c r="L929" s="20">
        <v>0.95</v>
      </c>
      <c r="M929" s="20">
        <v>0.04</v>
      </c>
      <c r="N929" s="20">
        <v>2.4914939861399999E-4</v>
      </c>
    </row>
    <row r="930" spans="1:14" x14ac:dyDescent="0.2">
      <c r="A930" s="20" t="s">
        <v>23469</v>
      </c>
      <c r="B930" s="20" t="s">
        <v>773</v>
      </c>
      <c r="C930" s="20">
        <v>903</v>
      </c>
      <c r="D930" s="20" t="s">
        <v>14737</v>
      </c>
      <c r="E930" s="20" t="s">
        <v>23466</v>
      </c>
      <c r="F930" s="20" t="s">
        <v>23467</v>
      </c>
      <c r="G930" s="20" t="s">
        <v>14696</v>
      </c>
      <c r="H930" s="20" t="s">
        <v>14761</v>
      </c>
      <c r="I930" s="20">
        <v>246</v>
      </c>
      <c r="J930" s="20" t="b">
        <v>0</v>
      </c>
      <c r="K930" s="20">
        <v>0.98</v>
      </c>
      <c r="L930" s="20">
        <v>0.95</v>
      </c>
      <c r="M930" s="20">
        <v>0.03</v>
      </c>
      <c r="N930" s="20">
        <v>2.9061187229760001E-4</v>
      </c>
    </row>
    <row r="931" spans="1:14" x14ac:dyDescent="0.2">
      <c r="A931" s="20" t="s">
        <v>23469</v>
      </c>
      <c r="B931" s="20" t="s">
        <v>773</v>
      </c>
      <c r="C931" s="20">
        <v>905</v>
      </c>
      <c r="D931" s="20" t="s">
        <v>14737</v>
      </c>
      <c r="E931" s="20" t="s">
        <v>14746</v>
      </c>
      <c r="F931" s="20" t="s">
        <v>23467</v>
      </c>
      <c r="G931" s="20" t="s">
        <v>14696</v>
      </c>
      <c r="H931" s="20" t="s">
        <v>14761</v>
      </c>
      <c r="I931" s="20">
        <v>246</v>
      </c>
      <c r="J931" s="20" t="b">
        <v>0</v>
      </c>
      <c r="K931" s="20">
        <v>0.97</v>
      </c>
      <c r="L931" s="20">
        <v>0.9</v>
      </c>
      <c r="M931" s="20">
        <v>7.0000000000000007E-2</v>
      </c>
      <c r="N931" s="20">
        <v>5.4000967371010001E-4</v>
      </c>
    </row>
    <row r="932" spans="1:14" x14ac:dyDescent="0.2">
      <c r="A932" s="20" t="s">
        <v>23469</v>
      </c>
      <c r="B932" s="20" t="s">
        <v>796</v>
      </c>
      <c r="C932" s="20">
        <v>913</v>
      </c>
      <c r="D932" s="20" t="s">
        <v>14737</v>
      </c>
      <c r="E932" s="20" t="s">
        <v>23462</v>
      </c>
      <c r="F932" s="20" t="s">
        <v>23461</v>
      </c>
      <c r="G932" s="20" t="s">
        <v>14866</v>
      </c>
      <c r="H932" s="20" t="s">
        <v>14761</v>
      </c>
      <c r="I932" s="20">
        <v>123095</v>
      </c>
      <c r="J932" s="20" t="b">
        <v>0</v>
      </c>
      <c r="K932" s="20">
        <v>0.92049999999999998</v>
      </c>
      <c r="L932" s="20">
        <v>0.87719999999999998</v>
      </c>
      <c r="M932" s="20">
        <v>4.3299999999999998E-2</v>
      </c>
      <c r="N932" s="20">
        <v>1.6667429373319099E-6</v>
      </c>
    </row>
    <row r="933" spans="1:14" x14ac:dyDescent="0.2">
      <c r="A933" s="20" t="s">
        <v>23469</v>
      </c>
      <c r="B933" s="20" t="s">
        <v>796</v>
      </c>
      <c r="C933" s="20">
        <v>915</v>
      </c>
      <c r="D933" s="20" t="s">
        <v>14737</v>
      </c>
      <c r="E933" s="20" t="s">
        <v>14698</v>
      </c>
      <c r="F933" s="20" t="s">
        <v>23461</v>
      </c>
      <c r="G933" s="20" t="s">
        <v>14866</v>
      </c>
      <c r="H933" s="20" t="s">
        <v>14761</v>
      </c>
      <c r="I933" s="20">
        <v>123095</v>
      </c>
      <c r="J933" s="20" t="b">
        <v>0</v>
      </c>
      <c r="K933" s="20">
        <v>0.95860000000000001</v>
      </c>
      <c r="L933" s="20">
        <v>0.86560000000000004</v>
      </c>
      <c r="M933" s="20">
        <v>9.2999999999999999E-2</v>
      </c>
      <c r="N933" s="20">
        <v>1.44219272463979E-6</v>
      </c>
    </row>
    <row r="934" spans="1:14" x14ac:dyDescent="0.2">
      <c r="A934" s="20" t="s">
        <v>23469</v>
      </c>
      <c r="B934" s="20" t="s">
        <v>796</v>
      </c>
      <c r="C934" s="20">
        <v>917</v>
      </c>
      <c r="D934" s="20" t="s">
        <v>14737</v>
      </c>
      <c r="E934" s="20" t="s">
        <v>23466</v>
      </c>
      <c r="F934" s="20" t="s">
        <v>23461</v>
      </c>
      <c r="G934" s="20" t="s">
        <v>14866</v>
      </c>
      <c r="H934" s="20" t="s">
        <v>14761</v>
      </c>
      <c r="I934" s="20">
        <v>123095</v>
      </c>
      <c r="J934" s="20" t="b">
        <v>0</v>
      </c>
      <c r="K934" s="20">
        <v>0.83609999999999995</v>
      </c>
      <c r="L934" s="20">
        <v>0.70840000000000003</v>
      </c>
      <c r="M934" s="20">
        <v>0.12770000000000001</v>
      </c>
      <c r="N934" s="20">
        <v>3.47688500850504E-6</v>
      </c>
    </row>
    <row r="935" spans="1:14" x14ac:dyDescent="0.2">
      <c r="A935" s="20" t="s">
        <v>23469</v>
      </c>
      <c r="B935" s="20" t="s">
        <v>796</v>
      </c>
      <c r="C935" s="20">
        <v>919</v>
      </c>
      <c r="D935" s="20" t="s">
        <v>14737</v>
      </c>
      <c r="E935" s="20" t="s">
        <v>23462</v>
      </c>
      <c r="F935" s="20" t="s">
        <v>23461</v>
      </c>
      <c r="G935" s="20" t="s">
        <v>14866</v>
      </c>
      <c r="H935" s="20" t="s">
        <v>14761</v>
      </c>
      <c r="I935" s="20">
        <v>123095</v>
      </c>
      <c r="J935" s="20" t="b">
        <v>0</v>
      </c>
      <c r="K935" s="20">
        <v>0.90820000000000001</v>
      </c>
      <c r="L935" s="20">
        <v>0.87629999999999997</v>
      </c>
      <c r="M935" s="20">
        <v>3.1899999999999998E-2</v>
      </c>
      <c r="N935" s="20">
        <v>1.7750692926656899E-6</v>
      </c>
    </row>
    <row r="936" spans="1:14" x14ac:dyDescent="0.2">
      <c r="A936" s="20" t="s">
        <v>23469</v>
      </c>
      <c r="B936" s="20" t="s">
        <v>859</v>
      </c>
      <c r="C936" s="20">
        <v>925</v>
      </c>
      <c r="D936" s="20" t="s">
        <v>14737</v>
      </c>
      <c r="E936" s="20" t="s">
        <v>23462</v>
      </c>
      <c r="F936" s="20" t="s">
        <v>110</v>
      </c>
      <c r="G936" s="20" t="s">
        <v>14732</v>
      </c>
      <c r="H936" s="20" t="s">
        <v>14772</v>
      </c>
      <c r="I936" s="20">
        <v>23331</v>
      </c>
      <c r="J936" s="20" t="b">
        <v>0</v>
      </c>
      <c r="K936" s="20">
        <v>0.74099999999999999</v>
      </c>
      <c r="L936" s="20">
        <v>0.625</v>
      </c>
      <c r="M936" s="20">
        <v>0.11600000000000001</v>
      </c>
      <c r="N936" s="20">
        <v>2.3594622052776302E-5</v>
      </c>
    </row>
    <row r="937" spans="1:14" x14ac:dyDescent="0.2">
      <c r="A937" s="20" t="s">
        <v>23469</v>
      </c>
      <c r="B937" s="20" t="s">
        <v>917</v>
      </c>
      <c r="C937" s="20">
        <v>971</v>
      </c>
      <c r="D937" s="20" t="s">
        <v>14737</v>
      </c>
      <c r="E937" s="20" t="s">
        <v>14698</v>
      </c>
      <c r="F937" s="20" t="s">
        <v>110</v>
      </c>
      <c r="G937" s="20" t="s">
        <v>14696</v>
      </c>
      <c r="H937" s="20" t="s">
        <v>14699</v>
      </c>
      <c r="I937" s="20">
        <v>1250</v>
      </c>
      <c r="J937" s="20" t="b">
        <v>0</v>
      </c>
      <c r="K937" s="20">
        <v>0.94820000000000004</v>
      </c>
      <c r="L937" s="20">
        <v>0.92420000000000002</v>
      </c>
      <c r="M937" s="20">
        <v>2.4E-2</v>
      </c>
      <c r="N937" s="20">
        <v>1.039912037341E-4</v>
      </c>
    </row>
    <row r="938" spans="1:14" x14ac:dyDescent="0.2">
      <c r="A938" s="20" t="s">
        <v>23469</v>
      </c>
      <c r="B938" s="20" t="s">
        <v>917</v>
      </c>
      <c r="C938" s="20">
        <v>972</v>
      </c>
      <c r="D938" s="20" t="s">
        <v>14737</v>
      </c>
      <c r="E938" s="20" t="s">
        <v>23466</v>
      </c>
      <c r="F938" s="20" t="s">
        <v>110</v>
      </c>
      <c r="G938" s="20" t="s">
        <v>14696</v>
      </c>
      <c r="H938" s="20" t="s">
        <v>14699</v>
      </c>
      <c r="I938" s="20">
        <v>1250</v>
      </c>
      <c r="J938" s="20" t="b">
        <v>0</v>
      </c>
      <c r="K938" s="20">
        <v>0.94850000000000001</v>
      </c>
      <c r="L938" s="20">
        <v>0.91679999999999995</v>
      </c>
      <c r="M938" s="20">
        <v>3.1700000000000103E-2</v>
      </c>
      <c r="N938" s="20">
        <v>1.0976584762009999E-4</v>
      </c>
    </row>
    <row r="939" spans="1:14" x14ac:dyDescent="0.2">
      <c r="A939" s="20" t="s">
        <v>23469</v>
      </c>
      <c r="B939" s="20" t="s">
        <v>969</v>
      </c>
      <c r="C939" s="20">
        <v>996</v>
      </c>
      <c r="D939" s="20" t="s">
        <v>14737</v>
      </c>
      <c r="E939" s="20" t="s">
        <v>23466</v>
      </c>
      <c r="F939" s="20" t="s">
        <v>23467</v>
      </c>
      <c r="G939" s="20" t="s">
        <v>14696</v>
      </c>
      <c r="H939" s="20" t="s">
        <v>14699</v>
      </c>
      <c r="I939" s="20">
        <v>1664</v>
      </c>
      <c r="J939" s="20" t="b">
        <v>1</v>
      </c>
      <c r="K939" s="20">
        <v>0.74</v>
      </c>
      <c r="L939" s="20">
        <v>0.73</v>
      </c>
      <c r="M939" s="20">
        <v>0.01</v>
      </c>
      <c r="N939" s="20">
        <v>2.965999326548E-4</v>
      </c>
    </row>
    <row r="940" spans="1:14" x14ac:dyDescent="0.2">
      <c r="A940" s="20" t="s">
        <v>23469</v>
      </c>
      <c r="B940" s="20" t="s">
        <v>969</v>
      </c>
      <c r="C940" s="20">
        <v>998</v>
      </c>
      <c r="D940" s="20" t="s">
        <v>14737</v>
      </c>
      <c r="E940" s="20" t="s">
        <v>14698</v>
      </c>
      <c r="F940" s="20" t="s">
        <v>23467</v>
      </c>
      <c r="G940" s="20" t="s">
        <v>14696</v>
      </c>
      <c r="H940" s="20" t="s">
        <v>14699</v>
      </c>
      <c r="I940" s="20">
        <v>1664</v>
      </c>
      <c r="J940" s="20" t="b">
        <v>1</v>
      </c>
      <c r="K940" s="20">
        <v>0.7</v>
      </c>
      <c r="L940" s="20">
        <v>0.72</v>
      </c>
      <c r="M940" s="20">
        <v>-0.02</v>
      </c>
      <c r="N940" s="20">
        <v>3.1682803117559998E-4</v>
      </c>
    </row>
    <row r="941" spans="1:14" x14ac:dyDescent="0.2">
      <c r="A941" s="20" t="s">
        <v>23469</v>
      </c>
      <c r="B941" s="20" t="s">
        <v>969</v>
      </c>
      <c r="C941" s="20">
        <v>1000</v>
      </c>
      <c r="D941" s="20" t="s">
        <v>14737</v>
      </c>
      <c r="E941" s="20" t="s">
        <v>23462</v>
      </c>
      <c r="F941" s="20" t="s">
        <v>23467</v>
      </c>
      <c r="G941" s="20" t="s">
        <v>14696</v>
      </c>
      <c r="H941" s="20" t="s">
        <v>14699</v>
      </c>
      <c r="I941" s="20">
        <v>1664</v>
      </c>
      <c r="J941" s="20" t="b">
        <v>1</v>
      </c>
      <c r="K941" s="20">
        <v>0.75</v>
      </c>
      <c r="L941" s="20">
        <v>0.73</v>
      </c>
      <c r="M941" s="20">
        <v>0.02</v>
      </c>
      <c r="N941" s="20">
        <v>2.9218742004839999E-4</v>
      </c>
    </row>
    <row r="942" spans="1:14" x14ac:dyDescent="0.2">
      <c r="A942" s="20" t="s">
        <v>23469</v>
      </c>
      <c r="B942" s="20" t="s">
        <v>1020</v>
      </c>
      <c r="C942" s="20">
        <v>1003</v>
      </c>
      <c r="D942" s="20" t="s">
        <v>14737</v>
      </c>
      <c r="E942" s="20" t="s">
        <v>14698</v>
      </c>
      <c r="F942" s="20" t="s">
        <v>110</v>
      </c>
      <c r="G942" s="20" t="s">
        <v>14732</v>
      </c>
      <c r="H942" s="20" t="s">
        <v>14699</v>
      </c>
      <c r="I942" s="20">
        <v>9948</v>
      </c>
      <c r="J942" s="20" t="b">
        <v>0</v>
      </c>
      <c r="K942" s="20">
        <v>0.83099999999999996</v>
      </c>
      <c r="L942" s="20">
        <v>0.81100000000000005</v>
      </c>
      <c r="M942" s="20">
        <v>1.99999999999999E-2</v>
      </c>
      <c r="N942" s="20">
        <v>3.5599266107448301E-5</v>
      </c>
    </row>
    <row r="943" spans="1:14" x14ac:dyDescent="0.2">
      <c r="A943" s="20" t="s">
        <v>23469</v>
      </c>
      <c r="B943" s="20" t="s">
        <v>1020</v>
      </c>
      <c r="C943" s="20">
        <v>1004</v>
      </c>
      <c r="D943" s="20" t="s">
        <v>14737</v>
      </c>
      <c r="E943" s="20" t="s">
        <v>14746</v>
      </c>
      <c r="F943" s="20" t="s">
        <v>110</v>
      </c>
      <c r="G943" s="20" t="s">
        <v>14732</v>
      </c>
      <c r="H943" s="20" t="s">
        <v>14699</v>
      </c>
      <c r="I943" s="20">
        <v>9948</v>
      </c>
      <c r="J943" s="20" t="b">
        <v>0</v>
      </c>
      <c r="K943" s="20">
        <v>0.82199999999999995</v>
      </c>
      <c r="L943" s="20">
        <v>0.81100000000000005</v>
      </c>
      <c r="M943" s="20">
        <v>1.09999999999999E-2</v>
      </c>
      <c r="N943" s="20">
        <v>3.6419289303905198E-5</v>
      </c>
    </row>
    <row r="944" spans="1:14" x14ac:dyDescent="0.2">
      <c r="A944" s="20" t="s">
        <v>23469</v>
      </c>
      <c r="B944" s="20" t="s">
        <v>1020</v>
      </c>
      <c r="C944" s="20">
        <v>1005</v>
      </c>
      <c r="D944" s="20" t="s">
        <v>14737</v>
      </c>
      <c r="E944" s="20" t="s">
        <v>14698</v>
      </c>
      <c r="F944" s="20" t="s">
        <v>110</v>
      </c>
      <c r="G944" s="20" t="s">
        <v>14732</v>
      </c>
      <c r="H944" s="20" t="s">
        <v>14699</v>
      </c>
      <c r="I944" s="20">
        <v>1090</v>
      </c>
      <c r="J944" s="20" t="b">
        <v>0</v>
      </c>
      <c r="K944" s="20">
        <v>0.83399999999999996</v>
      </c>
      <c r="L944" s="20">
        <v>0.74</v>
      </c>
      <c r="M944" s="20">
        <v>9.4E-2</v>
      </c>
      <c r="N944" s="20">
        <v>3.7509296954189999E-4</v>
      </c>
    </row>
    <row r="945" spans="1:14" x14ac:dyDescent="0.2">
      <c r="A945" s="20" t="s">
        <v>23469</v>
      </c>
      <c r="B945" s="20" t="s">
        <v>1020</v>
      </c>
      <c r="C945" s="20">
        <v>1006</v>
      </c>
      <c r="D945" s="20" t="s">
        <v>14737</v>
      </c>
      <c r="E945" s="20" t="s">
        <v>14746</v>
      </c>
      <c r="F945" s="20" t="s">
        <v>110</v>
      </c>
      <c r="G945" s="20" t="s">
        <v>14732</v>
      </c>
      <c r="H945" s="20" t="s">
        <v>14699</v>
      </c>
      <c r="I945" s="20">
        <v>1090</v>
      </c>
      <c r="J945" s="20" t="b">
        <v>0</v>
      </c>
      <c r="K945" s="20">
        <v>0.83399999999999996</v>
      </c>
      <c r="L945" s="20">
        <v>0.752</v>
      </c>
      <c r="M945" s="20">
        <v>8.2000000000000003E-2</v>
      </c>
      <c r="N945" s="20">
        <v>3.6698106714650001E-4</v>
      </c>
    </row>
    <row r="946" spans="1:14" x14ac:dyDescent="0.2">
      <c r="A946" s="20" t="s">
        <v>23469</v>
      </c>
      <c r="B946" s="20" t="s">
        <v>1121</v>
      </c>
      <c r="C946" s="20">
        <v>1017</v>
      </c>
      <c r="D946" s="20" t="s">
        <v>14737</v>
      </c>
      <c r="E946" s="20" t="s">
        <v>23466</v>
      </c>
      <c r="F946" s="20" t="s">
        <v>23467</v>
      </c>
      <c r="G946" s="20" t="s">
        <v>14696</v>
      </c>
      <c r="H946" s="20" t="s">
        <v>14761</v>
      </c>
      <c r="I946" s="20">
        <v>1664</v>
      </c>
      <c r="J946" s="20" t="b">
        <v>1</v>
      </c>
      <c r="K946" s="20">
        <v>0.73899999999999999</v>
      </c>
      <c r="L946" s="20">
        <v>0.72299999999999998</v>
      </c>
      <c r="M946" s="20">
        <v>1.6E-2</v>
      </c>
      <c r="N946" s="20">
        <v>2.9992634049670001E-4</v>
      </c>
    </row>
    <row r="947" spans="1:14" x14ac:dyDescent="0.2">
      <c r="A947" s="20" t="s">
        <v>23469</v>
      </c>
      <c r="B947" s="20" t="s">
        <v>1121</v>
      </c>
      <c r="C947" s="20">
        <v>1019</v>
      </c>
      <c r="D947" s="20" t="s">
        <v>14737</v>
      </c>
      <c r="E947" s="20" t="s">
        <v>23462</v>
      </c>
      <c r="F947" s="20" t="s">
        <v>23467</v>
      </c>
      <c r="G947" s="20" t="s">
        <v>14696</v>
      </c>
      <c r="H947" s="20" t="s">
        <v>14761</v>
      </c>
      <c r="I947" s="20">
        <v>1664</v>
      </c>
      <c r="J947" s="20" t="b">
        <v>1</v>
      </c>
      <c r="K947" s="20">
        <v>0.73399999999999999</v>
      </c>
      <c r="L947" s="20">
        <v>0.72</v>
      </c>
      <c r="M947" s="20">
        <v>1.4E-2</v>
      </c>
      <c r="N947" s="20">
        <v>3.032860157243E-4</v>
      </c>
    </row>
    <row r="948" spans="1:14" x14ac:dyDescent="0.2">
      <c r="A948" s="20" t="s">
        <v>23469</v>
      </c>
      <c r="B948" s="20" t="s">
        <v>1121</v>
      </c>
      <c r="C948" s="20">
        <v>1021</v>
      </c>
      <c r="D948" s="20" t="s">
        <v>14737</v>
      </c>
      <c r="E948" s="20" t="s">
        <v>14698</v>
      </c>
      <c r="F948" s="20" t="s">
        <v>23467</v>
      </c>
      <c r="G948" s="20" t="s">
        <v>14696</v>
      </c>
      <c r="H948" s="20" t="s">
        <v>14761</v>
      </c>
      <c r="I948" s="20">
        <v>1664</v>
      </c>
      <c r="J948" s="20" t="b">
        <v>1</v>
      </c>
      <c r="K948" s="20">
        <v>0.73599999999999999</v>
      </c>
      <c r="L948" s="20">
        <v>0.72199999999999998</v>
      </c>
      <c r="M948" s="20">
        <v>1.4E-2</v>
      </c>
      <c r="N948" s="20">
        <v>3.0162379172639998E-4</v>
      </c>
    </row>
    <row r="949" spans="1:14" x14ac:dyDescent="0.2">
      <c r="A949" s="20" t="s">
        <v>23469</v>
      </c>
      <c r="B949" s="20" t="s">
        <v>1121</v>
      </c>
      <c r="C949" s="20">
        <v>1023</v>
      </c>
      <c r="D949" s="20" t="s">
        <v>14737</v>
      </c>
      <c r="E949" s="20" t="s">
        <v>14746</v>
      </c>
      <c r="F949" s="20" t="s">
        <v>23467</v>
      </c>
      <c r="G949" s="20" t="s">
        <v>14696</v>
      </c>
      <c r="H949" s="20" t="s">
        <v>14761</v>
      </c>
      <c r="I949" s="20">
        <v>1664</v>
      </c>
      <c r="J949" s="20" t="b">
        <v>1</v>
      </c>
      <c r="K949" s="20">
        <v>0.69199999999999995</v>
      </c>
      <c r="L949" s="20">
        <v>0.67500000000000004</v>
      </c>
      <c r="M949" s="20">
        <v>1.6999999999999901E-2</v>
      </c>
      <c r="N949" s="20">
        <v>3.3624365377770001E-4</v>
      </c>
    </row>
    <row r="950" spans="1:14" x14ac:dyDescent="0.2">
      <c r="A950" s="20" t="s">
        <v>23469</v>
      </c>
      <c r="B950" s="20" t="s">
        <v>1668</v>
      </c>
      <c r="C950" s="20">
        <v>1083</v>
      </c>
      <c r="D950" s="20" t="s">
        <v>14737</v>
      </c>
      <c r="E950" s="20" t="s">
        <v>14698</v>
      </c>
      <c r="F950" s="20" t="s">
        <v>23467</v>
      </c>
      <c r="G950" s="20" t="s">
        <v>14696</v>
      </c>
      <c r="H950" s="20" t="s">
        <v>14761</v>
      </c>
      <c r="I950" s="20">
        <v>1145</v>
      </c>
      <c r="J950" s="20" t="b">
        <v>0</v>
      </c>
      <c r="K950" s="20">
        <v>0.97</v>
      </c>
      <c r="L950" s="20">
        <v>0.91800000000000004</v>
      </c>
      <c r="M950" s="20">
        <v>5.19999999999999E-2</v>
      </c>
      <c r="N950" s="20">
        <v>9.9550415433030797E-5</v>
      </c>
    </row>
    <row r="951" spans="1:14" x14ac:dyDescent="0.2">
      <c r="A951" s="20" t="s">
        <v>23469</v>
      </c>
      <c r="B951" s="20" t="s">
        <v>2379</v>
      </c>
      <c r="C951" s="20">
        <v>1124</v>
      </c>
      <c r="D951" s="20" t="s">
        <v>14737</v>
      </c>
      <c r="E951" s="20" t="s">
        <v>23462</v>
      </c>
      <c r="F951" s="20" t="s">
        <v>23467</v>
      </c>
      <c r="G951" s="20" t="s">
        <v>14696</v>
      </c>
      <c r="H951" s="20" t="s">
        <v>14772</v>
      </c>
      <c r="I951" s="20">
        <v>10627</v>
      </c>
      <c r="J951" s="20" t="b">
        <v>0</v>
      </c>
      <c r="K951" s="20">
        <v>0.90400000000000003</v>
      </c>
      <c r="L951" s="20">
        <v>0.63270000000000004</v>
      </c>
      <c r="M951" s="20">
        <v>0.27129999999999999</v>
      </c>
      <c r="N951" s="20">
        <v>3.7886676433918599E-5</v>
      </c>
    </row>
    <row r="952" spans="1:14" x14ac:dyDescent="0.2">
      <c r="A952" s="20" t="s">
        <v>23469</v>
      </c>
      <c r="B952" s="20" t="s">
        <v>2379</v>
      </c>
      <c r="C952" s="20">
        <v>1125</v>
      </c>
      <c r="D952" s="20" t="s">
        <v>14737</v>
      </c>
      <c r="E952" s="20" t="s">
        <v>14698</v>
      </c>
      <c r="F952" s="20" t="s">
        <v>23467</v>
      </c>
      <c r="G952" s="20" t="s">
        <v>14696</v>
      </c>
      <c r="H952" s="20" t="s">
        <v>14772</v>
      </c>
      <c r="I952" s="20">
        <v>10627</v>
      </c>
      <c r="J952" s="20" t="b">
        <v>0</v>
      </c>
      <c r="K952" s="20">
        <v>0.9</v>
      </c>
      <c r="L952" s="20">
        <v>0.65169999999999995</v>
      </c>
      <c r="M952" s="20">
        <v>0.24829999999999999</v>
      </c>
      <c r="N952" s="20">
        <v>3.7457959643829798E-5</v>
      </c>
    </row>
    <row r="953" spans="1:14" x14ac:dyDescent="0.2">
      <c r="A953" s="20" t="s">
        <v>23469</v>
      </c>
      <c r="B953" s="20" t="s">
        <v>3000</v>
      </c>
      <c r="C953" s="20">
        <v>1150</v>
      </c>
      <c r="D953" s="20" t="s">
        <v>14737</v>
      </c>
      <c r="E953" s="20" t="s">
        <v>23466</v>
      </c>
      <c r="F953" s="20" t="s">
        <v>23467</v>
      </c>
      <c r="G953" s="20" t="s">
        <v>14696</v>
      </c>
      <c r="H953" s="20" t="s">
        <v>14761</v>
      </c>
      <c r="I953" s="20">
        <v>96</v>
      </c>
      <c r="J953" s="20" t="b">
        <v>0</v>
      </c>
      <c r="K953" s="20">
        <v>0.92300000000000004</v>
      </c>
      <c r="L953" s="20">
        <v>0.82799999999999996</v>
      </c>
      <c r="M953" s="20">
        <v>9.5000000000000098E-2</v>
      </c>
      <c r="N953" s="20">
        <v>2.6344609145763E-3</v>
      </c>
    </row>
    <row r="954" spans="1:14" x14ac:dyDescent="0.2">
      <c r="A954" s="20" t="s">
        <v>23469</v>
      </c>
      <c r="B954" s="20" t="s">
        <v>3173</v>
      </c>
      <c r="C954" s="20">
        <v>1152</v>
      </c>
      <c r="D954" s="20" t="s">
        <v>14737</v>
      </c>
      <c r="E954" s="20" t="s">
        <v>23462</v>
      </c>
      <c r="F954" s="20" t="s">
        <v>14852</v>
      </c>
      <c r="G954" s="20" t="s">
        <v>14732</v>
      </c>
      <c r="H954" s="20" t="s">
        <v>14761</v>
      </c>
      <c r="I954" s="20">
        <v>290</v>
      </c>
      <c r="J954" s="20" t="b">
        <v>0</v>
      </c>
      <c r="K954" s="20">
        <v>0.92900000000000005</v>
      </c>
      <c r="L954" s="20">
        <v>0.76039999999999996</v>
      </c>
      <c r="M954" s="20">
        <v>0.1686</v>
      </c>
      <c r="N954" s="20">
        <v>1.0395007828248001E-3</v>
      </c>
    </row>
    <row r="955" spans="1:14" x14ac:dyDescent="0.2">
      <c r="A955" s="20" t="s">
        <v>23469</v>
      </c>
      <c r="B955" s="20" t="s">
        <v>3173</v>
      </c>
      <c r="C955" s="20">
        <v>1154</v>
      </c>
      <c r="D955" s="20" t="s">
        <v>14737</v>
      </c>
      <c r="E955" s="20" t="s">
        <v>23462</v>
      </c>
      <c r="F955" s="20" t="s">
        <v>14852</v>
      </c>
      <c r="G955" s="20" t="s">
        <v>14732</v>
      </c>
      <c r="H955" s="20" t="s">
        <v>14761</v>
      </c>
      <c r="I955" s="20">
        <v>290</v>
      </c>
      <c r="J955" s="20" t="b">
        <v>0</v>
      </c>
      <c r="K955" s="20">
        <v>0.94510000000000005</v>
      </c>
      <c r="L955" s="20">
        <v>0.78500000000000003</v>
      </c>
      <c r="M955" s="20">
        <v>0.16009999999999999</v>
      </c>
      <c r="N955" s="20">
        <v>9.1456017625370003E-4</v>
      </c>
    </row>
    <row r="956" spans="1:14" x14ac:dyDescent="0.2">
      <c r="A956" s="20" t="s">
        <v>23469</v>
      </c>
      <c r="B956" s="20" t="s">
        <v>3173</v>
      </c>
      <c r="C956" s="20">
        <v>1156</v>
      </c>
      <c r="D956" s="20" t="s">
        <v>14737</v>
      </c>
      <c r="E956" s="20" t="s">
        <v>23462</v>
      </c>
      <c r="F956" s="20" t="s">
        <v>14852</v>
      </c>
      <c r="G956" s="20" t="s">
        <v>14732</v>
      </c>
      <c r="H956" s="20" t="s">
        <v>14761</v>
      </c>
      <c r="I956" s="20">
        <v>290</v>
      </c>
      <c r="J956" s="20" t="b">
        <v>0</v>
      </c>
      <c r="K956" s="20">
        <v>0.94630000000000003</v>
      </c>
      <c r="L956" s="20">
        <v>0.76539999999999997</v>
      </c>
      <c r="M956" s="20">
        <v>0.18090000000000001</v>
      </c>
      <c r="N956" s="20">
        <v>9.6480367044289995E-4</v>
      </c>
    </row>
    <row r="957" spans="1:14" x14ac:dyDescent="0.2">
      <c r="A957" s="20" t="s">
        <v>23469</v>
      </c>
      <c r="B957" s="20" t="s">
        <v>3173</v>
      </c>
      <c r="C957" s="20">
        <v>1158</v>
      </c>
      <c r="D957" s="20" t="s">
        <v>14737</v>
      </c>
      <c r="E957" s="20" t="s">
        <v>14698</v>
      </c>
      <c r="F957" s="20" t="s">
        <v>14852</v>
      </c>
      <c r="G957" s="20" t="s">
        <v>14732</v>
      </c>
      <c r="H957" s="20" t="s">
        <v>14761</v>
      </c>
      <c r="I957" s="20">
        <v>290</v>
      </c>
      <c r="J957" s="20" t="b">
        <v>0</v>
      </c>
      <c r="K957" s="20">
        <v>0.94520000000000004</v>
      </c>
      <c r="L957" s="20">
        <v>0.77810000000000001</v>
      </c>
      <c r="M957" s="20">
        <v>0.1671</v>
      </c>
      <c r="N957" s="20">
        <v>9.3372732722889998E-4</v>
      </c>
    </row>
    <row r="958" spans="1:14" x14ac:dyDescent="0.2">
      <c r="A958" s="20" t="s">
        <v>23469</v>
      </c>
      <c r="B958" s="20" t="s">
        <v>3210</v>
      </c>
      <c r="C958" s="20">
        <v>1159</v>
      </c>
      <c r="D958" s="20" t="s">
        <v>14737</v>
      </c>
      <c r="E958" s="20" t="s">
        <v>14698</v>
      </c>
      <c r="F958" s="20" t="s">
        <v>110</v>
      </c>
      <c r="G958" s="20" t="s">
        <v>14696</v>
      </c>
      <c r="H958" s="20" t="s">
        <v>110</v>
      </c>
      <c r="I958" s="20">
        <v>356</v>
      </c>
      <c r="J958" s="20" t="b">
        <v>0</v>
      </c>
      <c r="K958" s="20">
        <v>0.91459999999999997</v>
      </c>
      <c r="L958" s="20">
        <v>0.91010000000000002</v>
      </c>
      <c r="M958" s="20">
        <v>4.4999999999998999E-3</v>
      </c>
      <c r="N958" s="20">
        <v>5.0329585346170003E-4</v>
      </c>
    </row>
    <row r="959" spans="1:14" x14ac:dyDescent="0.2">
      <c r="A959" s="20" t="s">
        <v>23469</v>
      </c>
      <c r="B959" s="20" t="s">
        <v>3210</v>
      </c>
      <c r="C959" s="20">
        <v>1160</v>
      </c>
      <c r="D959" s="20" t="s">
        <v>14737</v>
      </c>
      <c r="E959" s="20" t="s">
        <v>23462</v>
      </c>
      <c r="F959" s="20" t="s">
        <v>110</v>
      </c>
      <c r="G959" s="20" t="s">
        <v>14696</v>
      </c>
      <c r="H959" s="20" t="s">
        <v>110</v>
      </c>
      <c r="I959" s="20">
        <v>356</v>
      </c>
      <c r="J959" s="20" t="b">
        <v>0</v>
      </c>
      <c r="K959" s="20">
        <v>0.91320000000000001</v>
      </c>
      <c r="L959" s="20">
        <v>0.90269999999999995</v>
      </c>
      <c r="M959" s="20">
        <v>1.05000000000001E-2</v>
      </c>
      <c r="N959" s="20">
        <v>5.2829884797739996E-4</v>
      </c>
    </row>
    <row r="960" spans="1:14" x14ac:dyDescent="0.2">
      <c r="A960" s="20" t="s">
        <v>23469</v>
      </c>
      <c r="B960" s="20" t="s">
        <v>3210</v>
      </c>
      <c r="C960" s="20">
        <v>1161</v>
      </c>
      <c r="D960" s="20" t="s">
        <v>14737</v>
      </c>
      <c r="E960" s="20" t="s">
        <v>23466</v>
      </c>
      <c r="F960" s="20" t="s">
        <v>110</v>
      </c>
      <c r="G960" s="20" t="s">
        <v>14696</v>
      </c>
      <c r="H960" s="20" t="s">
        <v>110</v>
      </c>
      <c r="I960" s="20">
        <v>356</v>
      </c>
      <c r="J960" s="20" t="b">
        <v>0</v>
      </c>
      <c r="K960" s="20">
        <v>0.83540000000000003</v>
      </c>
      <c r="L960" s="20">
        <v>0.8216</v>
      </c>
      <c r="M960" s="20">
        <v>1.38E-2</v>
      </c>
      <c r="N960" s="20">
        <v>9.6045315002710001E-4</v>
      </c>
    </row>
    <row r="961" spans="1:14" x14ac:dyDescent="0.2">
      <c r="A961" s="20" t="s">
        <v>23469</v>
      </c>
      <c r="B961" s="20" t="s">
        <v>3210</v>
      </c>
      <c r="C961" s="20">
        <v>1162</v>
      </c>
      <c r="D961" s="20" t="s">
        <v>14737</v>
      </c>
      <c r="E961" s="20" t="s">
        <v>14746</v>
      </c>
      <c r="F961" s="20" t="s">
        <v>110</v>
      </c>
      <c r="G961" s="20" t="s">
        <v>14696</v>
      </c>
      <c r="H961" s="20" t="s">
        <v>110</v>
      </c>
      <c r="I961" s="20">
        <v>356</v>
      </c>
      <c r="J961" s="20" t="b">
        <v>0</v>
      </c>
      <c r="K961" s="20">
        <v>0.8579</v>
      </c>
      <c r="L961" s="20">
        <v>0.81740000000000002</v>
      </c>
      <c r="M961" s="20">
        <v>4.0500000000000001E-2</v>
      </c>
      <c r="N961" s="20">
        <v>9.1152497373400004E-4</v>
      </c>
    </row>
    <row r="962" spans="1:14" x14ac:dyDescent="0.2">
      <c r="A962" s="20" t="s">
        <v>23469</v>
      </c>
      <c r="B962" s="20" t="s">
        <v>3210</v>
      </c>
      <c r="C962" s="20">
        <v>1163</v>
      </c>
      <c r="D962" s="20" t="s">
        <v>14737</v>
      </c>
      <c r="E962" s="20" t="s">
        <v>23465</v>
      </c>
      <c r="F962" s="20" t="s">
        <v>110</v>
      </c>
      <c r="G962" s="20" t="s">
        <v>14696</v>
      </c>
      <c r="H962" s="20" t="s">
        <v>110</v>
      </c>
      <c r="I962" s="20">
        <v>356</v>
      </c>
      <c r="J962" s="20" t="b">
        <v>0</v>
      </c>
      <c r="K962" s="20">
        <v>0.86029999999999995</v>
      </c>
      <c r="L962" s="20">
        <v>0.8145</v>
      </c>
      <c r="M962" s="20">
        <v>4.58E-2</v>
      </c>
      <c r="N962" s="20">
        <v>9.1230091433079999E-4</v>
      </c>
    </row>
    <row r="963" spans="1:14" x14ac:dyDescent="0.2">
      <c r="A963" s="20" t="s">
        <v>23469</v>
      </c>
      <c r="B963" s="20" t="s">
        <v>3465</v>
      </c>
      <c r="C963" s="20">
        <v>1180</v>
      </c>
      <c r="D963" s="20" t="s">
        <v>14737</v>
      </c>
      <c r="E963" s="20" t="s">
        <v>14698</v>
      </c>
      <c r="F963" s="20" t="s">
        <v>110</v>
      </c>
      <c r="G963" s="20" t="s">
        <v>14866</v>
      </c>
      <c r="H963" s="20" t="s">
        <v>14761</v>
      </c>
      <c r="I963" s="20">
        <v>958560</v>
      </c>
      <c r="J963" s="20" t="b">
        <v>0</v>
      </c>
      <c r="K963" s="20">
        <v>0.98799999999999999</v>
      </c>
      <c r="L963" s="20">
        <v>0.621</v>
      </c>
      <c r="M963" s="20">
        <v>0.36699999999999999</v>
      </c>
      <c r="N963" s="20">
        <v>3.3567767953299802E-7</v>
      </c>
    </row>
    <row r="964" spans="1:14" x14ac:dyDescent="0.2">
      <c r="A964" s="20" t="s">
        <v>23469</v>
      </c>
      <c r="B964" s="20" t="s">
        <v>8430</v>
      </c>
      <c r="C964" s="20">
        <v>1433</v>
      </c>
      <c r="D964" s="20" t="s">
        <v>14737</v>
      </c>
      <c r="E964" s="20" t="s">
        <v>23462</v>
      </c>
      <c r="F964" s="20" t="s">
        <v>110</v>
      </c>
      <c r="G964" s="20" t="s">
        <v>14732</v>
      </c>
      <c r="H964" s="20" t="s">
        <v>14699</v>
      </c>
      <c r="I964" s="20">
        <v>2049</v>
      </c>
      <c r="J964" s="20" t="b">
        <v>0</v>
      </c>
      <c r="K964" s="20">
        <v>0.86</v>
      </c>
      <c r="L964" s="20">
        <v>0.6</v>
      </c>
      <c r="M964" s="20">
        <v>0.26</v>
      </c>
      <c r="N964" s="20">
        <v>2.2367441951270001E-4</v>
      </c>
    </row>
    <row r="965" spans="1:14" x14ac:dyDescent="0.2">
      <c r="A965" s="20" t="s">
        <v>23469</v>
      </c>
      <c r="B965" s="20" t="s">
        <v>10211</v>
      </c>
      <c r="C965" s="20">
        <v>1453</v>
      </c>
      <c r="D965" s="20" t="s">
        <v>14737</v>
      </c>
      <c r="E965" s="20" t="s">
        <v>14698</v>
      </c>
      <c r="F965" s="20" t="s">
        <v>110</v>
      </c>
      <c r="G965" s="20" t="s">
        <v>14732</v>
      </c>
      <c r="H965" s="20" t="s">
        <v>110</v>
      </c>
      <c r="I965" s="20">
        <v>630</v>
      </c>
      <c r="J965" s="20" t="b">
        <v>0</v>
      </c>
      <c r="K965" s="20">
        <v>0.97199999999999998</v>
      </c>
      <c r="L965" s="20">
        <v>0.95899999999999996</v>
      </c>
      <c r="M965" s="20">
        <v>1.2999999999999999E-2</v>
      </c>
      <c r="N965" s="20">
        <v>1.112792647757E-4</v>
      </c>
    </row>
    <row r="966" spans="1:14" x14ac:dyDescent="0.2">
      <c r="A966" s="20" t="s">
        <v>23469</v>
      </c>
      <c r="B966" s="20" t="s">
        <v>13086</v>
      </c>
      <c r="C966" s="20">
        <v>1536</v>
      </c>
      <c r="D966" s="20" t="s">
        <v>14737</v>
      </c>
      <c r="E966" s="20" t="s">
        <v>23466</v>
      </c>
      <c r="F966" s="20" t="s">
        <v>23467</v>
      </c>
      <c r="G966" s="20" t="s">
        <v>14696</v>
      </c>
      <c r="H966" s="20" t="s">
        <v>14761</v>
      </c>
      <c r="I966" s="20">
        <v>97658</v>
      </c>
      <c r="J966" s="20" t="b">
        <v>0</v>
      </c>
      <c r="K966" s="20">
        <v>0.89</v>
      </c>
      <c r="L966" s="20">
        <v>0.85599999999999998</v>
      </c>
      <c r="M966" s="20">
        <v>3.4000000000000002E-2</v>
      </c>
      <c r="N966" s="20">
        <v>2.62488930058811E-6</v>
      </c>
    </row>
    <row r="967" spans="1:14" x14ac:dyDescent="0.2">
      <c r="A967" s="20" t="s">
        <v>23469</v>
      </c>
      <c r="B967" s="20" t="s">
        <v>13432</v>
      </c>
      <c r="C967" s="20">
        <v>1538</v>
      </c>
      <c r="D967" s="20" t="s">
        <v>14737</v>
      </c>
      <c r="E967" s="20" t="s">
        <v>23465</v>
      </c>
      <c r="F967" s="20" t="s">
        <v>14852</v>
      </c>
      <c r="G967" s="20" t="s">
        <v>14696</v>
      </c>
      <c r="H967" s="20" t="s">
        <v>14772</v>
      </c>
      <c r="I967" s="20">
        <v>831420</v>
      </c>
      <c r="J967" s="20" t="b">
        <v>0</v>
      </c>
      <c r="K967" s="20">
        <v>0.88600000000000001</v>
      </c>
      <c r="L967" s="20">
        <v>0.83299999999999996</v>
      </c>
      <c r="M967" s="20">
        <v>5.2999999999999999E-2</v>
      </c>
      <c r="N967" s="20">
        <v>3.3896537129356898E-7</v>
      </c>
    </row>
    <row r="968" spans="1:14" x14ac:dyDescent="0.2">
      <c r="A968" s="20" t="s">
        <v>23469</v>
      </c>
      <c r="B968" s="20" t="s">
        <v>13432</v>
      </c>
      <c r="C968" s="20">
        <v>1539</v>
      </c>
      <c r="D968" s="20" t="s">
        <v>14737</v>
      </c>
      <c r="E968" s="20" t="s">
        <v>14698</v>
      </c>
      <c r="F968" s="20" t="s">
        <v>14852</v>
      </c>
      <c r="G968" s="20" t="s">
        <v>14696</v>
      </c>
      <c r="H968" s="20" t="s">
        <v>14772</v>
      </c>
      <c r="I968" s="20">
        <v>831420</v>
      </c>
      <c r="J968" s="20" t="b">
        <v>0</v>
      </c>
      <c r="K968" s="20">
        <v>0.996</v>
      </c>
      <c r="L968" s="20">
        <v>0.83599999999999997</v>
      </c>
      <c r="M968" s="20">
        <v>0.16</v>
      </c>
      <c r="N968" s="20">
        <v>2.01461825817435E-7</v>
      </c>
    </row>
    <row r="969" spans="1:14" x14ac:dyDescent="0.2">
      <c r="A969" s="20" t="s">
        <v>23470</v>
      </c>
      <c r="B969" s="20" t="s">
        <v>370</v>
      </c>
      <c r="C969" s="20">
        <v>9</v>
      </c>
      <c r="D969" s="20" t="s">
        <v>14762</v>
      </c>
      <c r="E969" s="20" t="s">
        <v>14698</v>
      </c>
      <c r="F969" s="20" t="s">
        <v>23461</v>
      </c>
      <c r="G969" s="20" t="s">
        <v>14696</v>
      </c>
      <c r="H969" s="20" t="s">
        <v>14761</v>
      </c>
      <c r="I969" s="20">
        <v>185000</v>
      </c>
      <c r="J969" s="20" t="b">
        <v>0</v>
      </c>
      <c r="K969" s="20">
        <v>0.99</v>
      </c>
      <c r="L969" s="20">
        <v>0.71</v>
      </c>
      <c r="M969" s="20">
        <v>0.28000000000000003</v>
      </c>
      <c r="N969" s="20">
        <v>1.1664864864864901E-6</v>
      </c>
    </row>
    <row r="970" spans="1:14" x14ac:dyDescent="0.2">
      <c r="A970" s="20" t="s">
        <v>23470</v>
      </c>
      <c r="B970" s="20" t="s">
        <v>526</v>
      </c>
      <c r="C970" s="20">
        <v>19</v>
      </c>
      <c r="D970" s="20" t="s">
        <v>14825</v>
      </c>
      <c r="E970" s="20" t="s">
        <v>14698</v>
      </c>
      <c r="F970" s="20" t="s">
        <v>23461</v>
      </c>
      <c r="G970" s="20" t="s">
        <v>14696</v>
      </c>
      <c r="H970" s="20" t="s">
        <v>14714</v>
      </c>
      <c r="I970" s="20">
        <v>2700</v>
      </c>
      <c r="J970" s="20" t="b">
        <v>0</v>
      </c>
      <c r="K970" s="20">
        <v>0.745</v>
      </c>
      <c r="L970" s="20">
        <v>0.68</v>
      </c>
      <c r="M970" s="20">
        <v>6.5000000000000002E-2</v>
      </c>
      <c r="N970" s="20">
        <v>1.509537037037E-4</v>
      </c>
    </row>
    <row r="971" spans="1:14" x14ac:dyDescent="0.2">
      <c r="A971" s="20" t="s">
        <v>23470</v>
      </c>
      <c r="B971" s="20" t="s">
        <v>526</v>
      </c>
      <c r="C971" s="20">
        <v>20</v>
      </c>
      <c r="D971" s="20" t="s">
        <v>14825</v>
      </c>
      <c r="E971" s="20" t="s">
        <v>14698</v>
      </c>
      <c r="F971" s="20" t="s">
        <v>23461</v>
      </c>
      <c r="G971" s="20" t="s">
        <v>14696</v>
      </c>
      <c r="H971" s="20" t="s">
        <v>14714</v>
      </c>
      <c r="I971" s="20">
        <v>2700</v>
      </c>
      <c r="J971" s="20" t="b">
        <v>0</v>
      </c>
      <c r="K971" s="20">
        <v>0.78</v>
      </c>
      <c r="L971" s="20">
        <v>0.73</v>
      </c>
      <c r="M971" s="20">
        <v>0.05</v>
      </c>
      <c r="N971" s="20">
        <v>1.365555555555E-4</v>
      </c>
    </row>
    <row r="972" spans="1:14" x14ac:dyDescent="0.2">
      <c r="A972" s="20" t="s">
        <v>23470</v>
      </c>
      <c r="B972" s="20" t="s">
        <v>884</v>
      </c>
      <c r="C972" s="20">
        <v>69</v>
      </c>
      <c r="D972" s="20" t="s">
        <v>14762</v>
      </c>
      <c r="E972" s="20" t="s">
        <v>14698</v>
      </c>
      <c r="F972" s="20" t="s">
        <v>110</v>
      </c>
      <c r="G972" s="20" t="s">
        <v>14732</v>
      </c>
      <c r="H972" s="20" t="s">
        <v>14699</v>
      </c>
      <c r="I972" s="20">
        <v>432</v>
      </c>
      <c r="J972" s="20" t="b">
        <v>0</v>
      </c>
      <c r="K972" s="20">
        <v>0.89</v>
      </c>
      <c r="L972" s="20">
        <v>0.73</v>
      </c>
      <c r="M972" s="20">
        <v>0.16</v>
      </c>
      <c r="N972" s="20">
        <v>6.8287037037029999E-4</v>
      </c>
    </row>
    <row r="973" spans="1:14" x14ac:dyDescent="0.2">
      <c r="A973" s="20" t="s">
        <v>23470</v>
      </c>
      <c r="B973" s="20" t="s">
        <v>884</v>
      </c>
      <c r="C973" s="20">
        <v>70</v>
      </c>
      <c r="D973" s="20" t="s">
        <v>14762</v>
      </c>
      <c r="E973" s="20" t="s">
        <v>23462</v>
      </c>
      <c r="F973" s="20" t="s">
        <v>110</v>
      </c>
      <c r="G973" s="20" t="s">
        <v>14732</v>
      </c>
      <c r="H973" s="20" t="s">
        <v>14699</v>
      </c>
      <c r="I973" s="20">
        <v>432</v>
      </c>
      <c r="J973" s="20" t="b">
        <v>0</v>
      </c>
      <c r="K973" s="20">
        <v>0.87</v>
      </c>
      <c r="L973" s="20">
        <v>0.69</v>
      </c>
      <c r="M973" s="20">
        <v>0.18</v>
      </c>
      <c r="N973" s="20">
        <v>7.5694444444439997E-4</v>
      </c>
    </row>
    <row r="974" spans="1:14" x14ac:dyDescent="0.2">
      <c r="A974" s="20" t="s">
        <v>23470</v>
      </c>
      <c r="B974" s="20" t="s">
        <v>884</v>
      </c>
      <c r="C974" s="20">
        <v>71</v>
      </c>
      <c r="D974" s="20" t="s">
        <v>14762</v>
      </c>
      <c r="E974" s="20" t="s">
        <v>14698</v>
      </c>
      <c r="F974" s="20" t="s">
        <v>110</v>
      </c>
      <c r="G974" s="20" t="s">
        <v>14732</v>
      </c>
      <c r="H974" s="20" t="s">
        <v>14699</v>
      </c>
      <c r="I974" s="20">
        <v>422</v>
      </c>
      <c r="J974" s="20" t="b">
        <v>0</v>
      </c>
      <c r="K974" s="20">
        <v>0.88</v>
      </c>
      <c r="L974" s="20">
        <v>0.62</v>
      </c>
      <c r="M974" s="20">
        <v>0.26</v>
      </c>
      <c r="N974" s="20">
        <v>8.0853080568720002E-4</v>
      </c>
    </row>
    <row r="975" spans="1:14" x14ac:dyDescent="0.2">
      <c r="A975" s="20" t="s">
        <v>23470</v>
      </c>
      <c r="B975" s="20" t="s">
        <v>884</v>
      </c>
      <c r="C975" s="20">
        <v>72</v>
      </c>
      <c r="D975" s="20" t="s">
        <v>14762</v>
      </c>
      <c r="E975" s="20" t="s">
        <v>23462</v>
      </c>
      <c r="F975" s="20" t="s">
        <v>110</v>
      </c>
      <c r="G975" s="20" t="s">
        <v>14732</v>
      </c>
      <c r="H975" s="20" t="s">
        <v>14699</v>
      </c>
      <c r="I975" s="20">
        <v>422</v>
      </c>
      <c r="J975" s="20" t="b">
        <v>0</v>
      </c>
      <c r="K975" s="20">
        <v>0.93</v>
      </c>
      <c r="L975" s="20">
        <v>0.79</v>
      </c>
      <c r="M975" s="20">
        <v>0.14000000000000001</v>
      </c>
      <c r="N975" s="20">
        <v>5.473933649289E-4</v>
      </c>
    </row>
    <row r="976" spans="1:14" x14ac:dyDescent="0.2">
      <c r="A976" s="20" t="s">
        <v>23470</v>
      </c>
      <c r="B976" s="20" t="s">
        <v>1315</v>
      </c>
      <c r="C976" s="20">
        <v>139</v>
      </c>
      <c r="D976" s="20" t="s">
        <v>14762</v>
      </c>
      <c r="E976" s="20" t="s">
        <v>14698</v>
      </c>
      <c r="F976" s="20" t="s">
        <v>23461</v>
      </c>
      <c r="G976" s="20" t="s">
        <v>14732</v>
      </c>
      <c r="H976" s="20" t="s">
        <v>14772</v>
      </c>
      <c r="I976" s="20">
        <v>1664</v>
      </c>
      <c r="J976" s="20" t="b">
        <v>1</v>
      </c>
      <c r="K976" s="20">
        <v>0.997</v>
      </c>
      <c r="L976" s="20">
        <v>0.83</v>
      </c>
      <c r="M976" s="20">
        <v>0.16700000000000001</v>
      </c>
      <c r="N976" s="20">
        <v>9.0745192307692299E-5</v>
      </c>
    </row>
    <row r="977" spans="1:14" x14ac:dyDescent="0.2">
      <c r="A977" s="20" t="s">
        <v>23470</v>
      </c>
      <c r="B977" s="20" t="s">
        <v>1420</v>
      </c>
      <c r="C977" s="20">
        <v>140</v>
      </c>
      <c r="D977" s="20" t="s">
        <v>14762</v>
      </c>
      <c r="E977" s="20" t="s">
        <v>14698</v>
      </c>
      <c r="F977" s="20" t="s">
        <v>23461</v>
      </c>
      <c r="G977" s="20" t="s">
        <v>14732</v>
      </c>
      <c r="H977" s="20" t="s">
        <v>14699</v>
      </c>
      <c r="I977" s="20">
        <v>423</v>
      </c>
      <c r="J977" s="20" t="b">
        <v>0</v>
      </c>
      <c r="K977" s="20">
        <v>0.91</v>
      </c>
      <c r="L977" s="20">
        <v>0.81</v>
      </c>
      <c r="M977" s="20">
        <v>0.1</v>
      </c>
      <c r="N977" s="20">
        <v>5.5744680851060001E-4</v>
      </c>
    </row>
    <row r="978" spans="1:14" x14ac:dyDescent="0.2">
      <c r="A978" s="20" t="s">
        <v>23470</v>
      </c>
      <c r="B978" s="20" t="s">
        <v>1420</v>
      </c>
      <c r="C978" s="20">
        <v>142</v>
      </c>
      <c r="D978" s="20" t="s">
        <v>14762</v>
      </c>
      <c r="E978" s="20" t="s">
        <v>14698</v>
      </c>
      <c r="F978" s="20" t="s">
        <v>23461</v>
      </c>
      <c r="G978" s="20" t="s">
        <v>14732</v>
      </c>
      <c r="H978" s="20" t="s">
        <v>14699</v>
      </c>
      <c r="I978" s="20">
        <v>423</v>
      </c>
      <c r="J978" s="20" t="b">
        <v>0</v>
      </c>
      <c r="K978" s="20">
        <v>0.92</v>
      </c>
      <c r="L978" s="20">
        <v>0.8</v>
      </c>
      <c r="M978" s="20">
        <v>0.12</v>
      </c>
      <c r="N978" s="20">
        <v>5.5224586288410004E-4</v>
      </c>
    </row>
    <row r="979" spans="1:14" x14ac:dyDescent="0.2">
      <c r="A979" s="20" t="s">
        <v>23470</v>
      </c>
      <c r="B979" s="20" t="s">
        <v>3047</v>
      </c>
      <c r="C979" s="20">
        <v>173</v>
      </c>
      <c r="D979" s="20" t="s">
        <v>14762</v>
      </c>
      <c r="E979" s="20" t="s">
        <v>23462</v>
      </c>
      <c r="F979" s="20" t="s">
        <v>110</v>
      </c>
      <c r="G979" s="20" t="s">
        <v>14839</v>
      </c>
      <c r="H979" s="20" t="s">
        <v>14761</v>
      </c>
      <c r="I979" s="20">
        <v>20000</v>
      </c>
      <c r="J979" s="20" t="b">
        <v>0</v>
      </c>
      <c r="K979" s="20">
        <v>0.92300000000000004</v>
      </c>
      <c r="L979" s="20">
        <v>0.88500000000000001</v>
      </c>
      <c r="M979" s="20">
        <v>3.7999999999999999E-2</v>
      </c>
      <c r="N979" s="20">
        <v>8.6423000000000002E-6</v>
      </c>
    </row>
    <row r="980" spans="1:14" x14ac:dyDescent="0.2">
      <c r="A980" s="20" t="s">
        <v>23470</v>
      </c>
      <c r="B980" s="20" t="s">
        <v>3047</v>
      </c>
      <c r="C980" s="20">
        <v>176</v>
      </c>
      <c r="D980" s="20" t="s">
        <v>14762</v>
      </c>
      <c r="E980" s="20" t="s">
        <v>23462</v>
      </c>
      <c r="F980" s="20" t="s">
        <v>110</v>
      </c>
      <c r="G980" s="20" t="s">
        <v>14839</v>
      </c>
      <c r="H980" s="20" t="s">
        <v>14761</v>
      </c>
      <c r="I980" s="20">
        <v>20000</v>
      </c>
      <c r="J980" s="20" t="b">
        <v>0</v>
      </c>
      <c r="K980" s="20">
        <v>0.89</v>
      </c>
      <c r="L980" s="20">
        <v>0.85199999999999998</v>
      </c>
      <c r="M980" s="20">
        <v>3.7999999999999999E-2</v>
      </c>
      <c r="N980" s="20">
        <v>1.1199800000000001E-5</v>
      </c>
    </row>
    <row r="981" spans="1:14" x14ac:dyDescent="0.2">
      <c r="A981" s="20" t="s">
        <v>23470</v>
      </c>
      <c r="B981" s="20" t="s">
        <v>3047</v>
      </c>
      <c r="C981" s="20">
        <v>179</v>
      </c>
      <c r="D981" s="20" t="s">
        <v>14762</v>
      </c>
      <c r="E981" s="20" t="s">
        <v>14698</v>
      </c>
      <c r="F981" s="20" t="s">
        <v>110</v>
      </c>
      <c r="G981" s="20" t="s">
        <v>14839</v>
      </c>
      <c r="H981" s="20" t="s">
        <v>14761</v>
      </c>
      <c r="I981" s="20">
        <v>20000</v>
      </c>
      <c r="J981" s="20" t="b">
        <v>0</v>
      </c>
      <c r="K981" s="20">
        <v>0.88200000000000001</v>
      </c>
      <c r="L981" s="20">
        <v>0.84099999999999997</v>
      </c>
      <c r="M981" s="20">
        <v>4.1000000000000002E-2</v>
      </c>
      <c r="N981" s="20">
        <v>1.1889750000000001E-5</v>
      </c>
    </row>
    <row r="982" spans="1:14" x14ac:dyDescent="0.2">
      <c r="A982" s="20" t="s">
        <v>23470</v>
      </c>
      <c r="B982" s="20" t="s">
        <v>3047</v>
      </c>
      <c r="C982" s="20">
        <v>182</v>
      </c>
      <c r="D982" s="20" t="s">
        <v>14762</v>
      </c>
      <c r="E982" s="20" t="s">
        <v>23462</v>
      </c>
      <c r="F982" s="20" t="s">
        <v>110</v>
      </c>
      <c r="G982" s="20" t="s">
        <v>14839</v>
      </c>
      <c r="H982" s="20" t="s">
        <v>14761</v>
      </c>
      <c r="I982" s="20">
        <v>20000</v>
      </c>
      <c r="J982" s="20" t="b">
        <v>0</v>
      </c>
      <c r="K982" s="20">
        <v>0.85799999999999998</v>
      </c>
      <c r="L982" s="20">
        <v>0.81499999999999995</v>
      </c>
      <c r="M982" s="20">
        <v>4.2999999999999997E-2</v>
      </c>
      <c r="N982" s="20">
        <v>1.3630549999999999E-5</v>
      </c>
    </row>
    <row r="983" spans="1:14" x14ac:dyDescent="0.2">
      <c r="A983" s="20" t="s">
        <v>23470</v>
      </c>
      <c r="B983" s="20" t="s">
        <v>7375</v>
      </c>
      <c r="C983" s="20">
        <v>248</v>
      </c>
      <c r="D983" s="20" t="s">
        <v>14762</v>
      </c>
      <c r="E983" s="20" t="s">
        <v>14698</v>
      </c>
      <c r="F983" s="20" t="s">
        <v>110</v>
      </c>
      <c r="G983" s="20" t="s">
        <v>14732</v>
      </c>
      <c r="H983" s="20" t="s">
        <v>14699</v>
      </c>
      <c r="I983" s="20">
        <v>608</v>
      </c>
      <c r="J983" s="20" t="b">
        <v>0</v>
      </c>
      <c r="K983" s="20">
        <v>0.71050000000000002</v>
      </c>
      <c r="L983" s="20">
        <v>0.6764</v>
      </c>
      <c r="M983" s="20">
        <v>3.4099999999999998E-2</v>
      </c>
      <c r="N983" s="20">
        <v>6.9831050986840005E-4</v>
      </c>
    </row>
    <row r="984" spans="1:14" x14ac:dyDescent="0.2">
      <c r="A984" s="20" t="s">
        <v>23470</v>
      </c>
      <c r="B984" s="20" t="s">
        <v>10257</v>
      </c>
      <c r="C984" s="20">
        <v>285</v>
      </c>
      <c r="D984" s="20" t="s">
        <v>14762</v>
      </c>
      <c r="E984" s="20" t="s">
        <v>14698</v>
      </c>
      <c r="F984" s="20" t="s">
        <v>23461</v>
      </c>
      <c r="G984" s="20" t="s">
        <v>14839</v>
      </c>
      <c r="H984" s="20" t="s">
        <v>14699</v>
      </c>
      <c r="I984" s="20">
        <v>240</v>
      </c>
      <c r="J984" s="20" t="b">
        <v>0</v>
      </c>
      <c r="K984" s="20">
        <v>0.91600000000000004</v>
      </c>
      <c r="L984" s="20">
        <v>0.88800000000000001</v>
      </c>
      <c r="M984" s="20">
        <v>2.8000000000000001E-2</v>
      </c>
      <c r="N984" s="20">
        <v>7.3499999999999998E-4</v>
      </c>
    </row>
    <row r="985" spans="1:14" x14ac:dyDescent="0.2">
      <c r="A985" s="20" t="s">
        <v>23470</v>
      </c>
      <c r="B985" s="20" t="s">
        <v>10257</v>
      </c>
      <c r="C985" s="20">
        <v>287</v>
      </c>
      <c r="D985" s="20" t="s">
        <v>14762</v>
      </c>
      <c r="E985" s="20" t="s">
        <v>14698</v>
      </c>
      <c r="F985" s="20" t="s">
        <v>23461</v>
      </c>
      <c r="G985" s="20" t="s">
        <v>14696</v>
      </c>
      <c r="H985" s="20" t="s">
        <v>14699</v>
      </c>
      <c r="I985" s="20">
        <v>280</v>
      </c>
      <c r="J985" s="20" t="b">
        <v>0</v>
      </c>
      <c r="K985" s="20">
        <v>0.96399999999999997</v>
      </c>
      <c r="L985" s="20">
        <v>0.94399999999999995</v>
      </c>
      <c r="M985" s="20">
        <v>0.02</v>
      </c>
      <c r="N985" s="20">
        <v>3.1274285714280001E-4</v>
      </c>
    </row>
    <row r="986" spans="1:14" x14ac:dyDescent="0.2">
      <c r="A986" s="20" t="s">
        <v>23470</v>
      </c>
      <c r="B986" s="20" t="s">
        <v>10257</v>
      </c>
      <c r="C986" s="20">
        <v>289</v>
      </c>
      <c r="D986" s="20" t="s">
        <v>14762</v>
      </c>
      <c r="E986" s="20" t="s">
        <v>14698</v>
      </c>
      <c r="F986" s="20" t="s">
        <v>23461</v>
      </c>
      <c r="G986" s="20" t="s">
        <v>14839</v>
      </c>
      <c r="H986" s="20" t="s">
        <v>14699</v>
      </c>
      <c r="I986" s="20">
        <v>836</v>
      </c>
      <c r="J986" s="20" t="b">
        <v>0</v>
      </c>
      <c r="K986" s="20">
        <v>0.90100000000000002</v>
      </c>
      <c r="L986" s="20">
        <v>0.89900000000000002</v>
      </c>
      <c r="M986" s="20">
        <v>2E-3</v>
      </c>
      <c r="N986" s="20">
        <v>2.1530861244010001E-4</v>
      </c>
    </row>
    <row r="987" spans="1:14" x14ac:dyDescent="0.2">
      <c r="A987" s="20" t="s">
        <v>23470</v>
      </c>
      <c r="B987" s="20" t="s">
        <v>14099</v>
      </c>
      <c r="C987" s="20">
        <v>316</v>
      </c>
      <c r="D987" s="20" t="s">
        <v>14762</v>
      </c>
      <c r="E987" s="20" t="s">
        <v>14698</v>
      </c>
      <c r="F987" s="20" t="s">
        <v>23461</v>
      </c>
      <c r="G987" s="20" t="s">
        <v>14696</v>
      </c>
      <c r="H987" s="20" t="s">
        <v>14714</v>
      </c>
      <c r="I987" s="20">
        <v>3944</v>
      </c>
      <c r="J987" s="20" t="b">
        <v>0</v>
      </c>
      <c r="K987" s="20">
        <v>0.90759999999999996</v>
      </c>
      <c r="L987" s="20">
        <v>0.82079999999999997</v>
      </c>
      <c r="M987" s="20">
        <v>8.6800000000000002E-2</v>
      </c>
      <c r="N987" s="20">
        <v>5.8557200811358998E-5</v>
      </c>
    </row>
    <row r="988" spans="1:14" x14ac:dyDescent="0.2">
      <c r="A988" s="20" t="s">
        <v>23470</v>
      </c>
      <c r="B988" s="20" t="s">
        <v>429</v>
      </c>
      <c r="C988" s="20">
        <v>348</v>
      </c>
      <c r="D988" s="20" t="s">
        <v>14762</v>
      </c>
      <c r="E988" s="20" t="s">
        <v>23466</v>
      </c>
      <c r="F988" s="20" t="s">
        <v>110</v>
      </c>
      <c r="G988" s="20" t="s">
        <v>14732</v>
      </c>
      <c r="H988" s="20" t="s">
        <v>14699</v>
      </c>
      <c r="I988" s="20">
        <v>1664</v>
      </c>
      <c r="J988" s="20" t="b">
        <v>1</v>
      </c>
      <c r="K988" s="20">
        <v>0.8</v>
      </c>
      <c r="L988" s="20">
        <v>0.76</v>
      </c>
      <c r="M988" s="20">
        <v>0.04</v>
      </c>
      <c r="N988" s="20">
        <v>2.0576923076919999E-4</v>
      </c>
    </row>
    <row r="989" spans="1:14" x14ac:dyDescent="0.2">
      <c r="A989" s="20" t="s">
        <v>23470</v>
      </c>
      <c r="B989" s="20" t="s">
        <v>429</v>
      </c>
      <c r="C989" s="20">
        <v>350</v>
      </c>
      <c r="D989" s="20" t="s">
        <v>14762</v>
      </c>
      <c r="E989" s="20" t="s">
        <v>14746</v>
      </c>
      <c r="F989" s="20" t="s">
        <v>110</v>
      </c>
      <c r="G989" s="20" t="s">
        <v>14732</v>
      </c>
      <c r="H989" s="20" t="s">
        <v>14699</v>
      </c>
      <c r="I989" s="20">
        <v>1664</v>
      </c>
      <c r="J989" s="20" t="b">
        <v>1</v>
      </c>
      <c r="K989" s="20">
        <v>0.82</v>
      </c>
      <c r="L989" s="20">
        <v>0.79</v>
      </c>
      <c r="M989" s="20">
        <v>2.9999999999999898E-2</v>
      </c>
      <c r="N989" s="20">
        <v>1.8840144230760001E-4</v>
      </c>
    </row>
    <row r="990" spans="1:14" x14ac:dyDescent="0.2">
      <c r="A990" s="20" t="s">
        <v>23470</v>
      </c>
      <c r="B990" s="20" t="s">
        <v>429</v>
      </c>
      <c r="C990" s="20">
        <v>352</v>
      </c>
      <c r="D990" s="20" t="s">
        <v>14762</v>
      </c>
      <c r="E990" s="20" t="s">
        <v>23465</v>
      </c>
      <c r="F990" s="20" t="s">
        <v>110</v>
      </c>
      <c r="G990" s="20" t="s">
        <v>14732</v>
      </c>
      <c r="H990" s="20" t="s">
        <v>14699</v>
      </c>
      <c r="I990" s="20">
        <v>1664</v>
      </c>
      <c r="J990" s="20" t="b">
        <v>1</v>
      </c>
      <c r="K990" s="20">
        <v>0.79</v>
      </c>
      <c r="L990" s="20">
        <v>0.77</v>
      </c>
      <c r="M990" s="20">
        <v>0.02</v>
      </c>
      <c r="N990" s="20">
        <v>2.061298076923E-4</v>
      </c>
    </row>
    <row r="991" spans="1:14" x14ac:dyDescent="0.2">
      <c r="A991" s="20" t="s">
        <v>23470</v>
      </c>
      <c r="B991" s="20" t="s">
        <v>429</v>
      </c>
      <c r="C991" s="20">
        <v>354</v>
      </c>
      <c r="D991" s="20" t="s">
        <v>14762</v>
      </c>
      <c r="E991" s="20" t="s">
        <v>14698</v>
      </c>
      <c r="F991" s="20" t="s">
        <v>110</v>
      </c>
      <c r="G991" s="20" t="s">
        <v>14732</v>
      </c>
      <c r="H991" s="20" t="s">
        <v>14699</v>
      </c>
      <c r="I991" s="20">
        <v>1664</v>
      </c>
      <c r="J991" s="20" t="b">
        <v>1</v>
      </c>
      <c r="K991" s="20">
        <v>0.82</v>
      </c>
      <c r="L991" s="20">
        <v>0.79</v>
      </c>
      <c r="M991" s="20">
        <v>2.9999999999999898E-2</v>
      </c>
      <c r="N991" s="20">
        <v>1.8840144230760001E-4</v>
      </c>
    </row>
    <row r="992" spans="1:14" x14ac:dyDescent="0.2">
      <c r="A992" s="20" t="s">
        <v>23470</v>
      </c>
      <c r="B992" s="20" t="s">
        <v>429</v>
      </c>
      <c r="C992" s="20">
        <v>356</v>
      </c>
      <c r="D992" s="20" t="s">
        <v>14762</v>
      </c>
      <c r="E992" s="20" t="s">
        <v>23466</v>
      </c>
      <c r="F992" s="20" t="s">
        <v>110</v>
      </c>
      <c r="G992" s="20" t="s">
        <v>14732</v>
      </c>
      <c r="H992" s="20" t="s">
        <v>14699</v>
      </c>
      <c r="I992" s="20">
        <v>1664</v>
      </c>
      <c r="J992" s="20" t="b">
        <v>1</v>
      </c>
      <c r="K992" s="20">
        <v>0.83</v>
      </c>
      <c r="L992" s="20">
        <v>0.77</v>
      </c>
      <c r="M992" s="20">
        <v>5.9999999999999901E-2</v>
      </c>
      <c r="N992" s="20">
        <v>1.9122596153840001E-4</v>
      </c>
    </row>
    <row r="993" spans="1:14" x14ac:dyDescent="0.2">
      <c r="A993" s="20" t="s">
        <v>23470</v>
      </c>
      <c r="B993" s="20" t="s">
        <v>434</v>
      </c>
      <c r="C993" s="20">
        <v>357</v>
      </c>
      <c r="D993" s="20" t="s">
        <v>14762</v>
      </c>
      <c r="E993" s="20" t="s">
        <v>14698</v>
      </c>
      <c r="F993" s="20" t="s">
        <v>110</v>
      </c>
      <c r="G993" s="20" t="s">
        <v>14839</v>
      </c>
      <c r="H993" s="20" t="s">
        <v>14714</v>
      </c>
      <c r="I993" s="20">
        <v>194</v>
      </c>
      <c r="J993" s="20" t="b">
        <v>0</v>
      </c>
      <c r="K993" s="20">
        <v>0.8629</v>
      </c>
      <c r="L993" s="20">
        <v>0.78359999999999996</v>
      </c>
      <c r="M993" s="20">
        <v>7.9300000000000107E-2</v>
      </c>
      <c r="N993" s="20">
        <v>1.4838898453608E-3</v>
      </c>
    </row>
    <row r="994" spans="1:14" x14ac:dyDescent="0.2">
      <c r="A994" s="20" t="s">
        <v>23470</v>
      </c>
      <c r="B994" s="20" t="s">
        <v>444</v>
      </c>
      <c r="C994" s="20">
        <v>362</v>
      </c>
      <c r="D994" s="20" t="s">
        <v>14762</v>
      </c>
      <c r="E994" s="20" t="s">
        <v>14698</v>
      </c>
      <c r="F994" s="20" t="s">
        <v>110</v>
      </c>
      <c r="G994" s="20" t="s">
        <v>14696</v>
      </c>
      <c r="H994" s="20" t="s">
        <v>14699</v>
      </c>
      <c r="I994" s="20">
        <v>4624</v>
      </c>
      <c r="J994" s="20" t="b">
        <v>0</v>
      </c>
      <c r="K994" s="20">
        <v>0.80600000000000005</v>
      </c>
      <c r="L994" s="20">
        <v>0.78900000000000003</v>
      </c>
      <c r="M994" s="20">
        <v>1.7000000000000001E-2</v>
      </c>
      <c r="N994" s="20">
        <v>6.9818987889273303E-5</v>
      </c>
    </row>
    <row r="995" spans="1:14" x14ac:dyDescent="0.2">
      <c r="A995" s="20" t="s">
        <v>23470</v>
      </c>
      <c r="B995" s="20" t="s">
        <v>444</v>
      </c>
      <c r="C995" s="20">
        <v>365</v>
      </c>
      <c r="D995" s="20" t="s">
        <v>14762</v>
      </c>
      <c r="E995" s="20" t="s">
        <v>23466</v>
      </c>
      <c r="F995" s="20" t="s">
        <v>110</v>
      </c>
      <c r="G995" s="20" t="s">
        <v>14696</v>
      </c>
      <c r="H995" s="20" t="s">
        <v>14699</v>
      </c>
      <c r="I995" s="20">
        <v>4624</v>
      </c>
      <c r="J995" s="20" t="b">
        <v>0</v>
      </c>
      <c r="K995" s="20">
        <v>0.82899999999999996</v>
      </c>
      <c r="L995" s="20">
        <v>0.79800000000000004</v>
      </c>
      <c r="M995" s="20">
        <v>3.0999999999999899E-2</v>
      </c>
      <c r="N995" s="20">
        <v>6.5517949826989606E-5</v>
      </c>
    </row>
    <row r="996" spans="1:14" x14ac:dyDescent="0.2">
      <c r="A996" s="20" t="s">
        <v>23470</v>
      </c>
      <c r="B996" s="20" t="s">
        <v>508</v>
      </c>
      <c r="C996" s="20">
        <v>368</v>
      </c>
      <c r="D996" s="20" t="s">
        <v>14762</v>
      </c>
      <c r="E996" s="20" t="s">
        <v>14746</v>
      </c>
      <c r="F996" s="20" t="s">
        <v>23461</v>
      </c>
      <c r="G996" s="20" t="s">
        <v>14696</v>
      </c>
      <c r="H996" s="20" t="s">
        <v>14714</v>
      </c>
      <c r="I996" s="20">
        <v>1262</v>
      </c>
      <c r="J996" s="20" t="b">
        <v>0</v>
      </c>
      <c r="K996" s="20">
        <v>0.99</v>
      </c>
      <c r="L996" s="20">
        <v>0.6</v>
      </c>
      <c r="M996" s="20">
        <v>0.39</v>
      </c>
      <c r="N996" s="20">
        <v>1.980190174326E-4</v>
      </c>
    </row>
    <row r="997" spans="1:14" x14ac:dyDescent="0.2">
      <c r="A997" s="20" t="s">
        <v>23470</v>
      </c>
      <c r="B997" s="20" t="s">
        <v>624</v>
      </c>
      <c r="C997" s="20">
        <v>406</v>
      </c>
      <c r="D997" s="20" t="s">
        <v>14762</v>
      </c>
      <c r="E997" s="20" t="s">
        <v>14698</v>
      </c>
      <c r="F997" s="20" t="s">
        <v>110</v>
      </c>
      <c r="G997" s="20" t="s">
        <v>14696</v>
      </c>
      <c r="H997" s="20" t="s">
        <v>14772</v>
      </c>
      <c r="I997" s="20">
        <v>32000</v>
      </c>
      <c r="J997" s="20" t="b">
        <v>0</v>
      </c>
      <c r="K997" s="20">
        <v>0.89100000000000001</v>
      </c>
      <c r="L997" s="20">
        <v>0.78500000000000003</v>
      </c>
      <c r="M997" s="20">
        <v>0.106</v>
      </c>
      <c r="N997" s="20">
        <v>8.3091875000000008E-6</v>
      </c>
    </row>
    <row r="998" spans="1:14" x14ac:dyDescent="0.2">
      <c r="A998" s="20" t="s">
        <v>23470</v>
      </c>
      <c r="B998" s="20" t="s">
        <v>624</v>
      </c>
      <c r="C998" s="20">
        <v>408</v>
      </c>
      <c r="D998" s="20" t="s">
        <v>14762</v>
      </c>
      <c r="E998" s="20" t="s">
        <v>14698</v>
      </c>
      <c r="F998" s="20" t="s">
        <v>110</v>
      </c>
      <c r="G998" s="20" t="s">
        <v>14696</v>
      </c>
      <c r="H998" s="20" t="s">
        <v>14772</v>
      </c>
      <c r="I998" s="20">
        <v>32000</v>
      </c>
      <c r="J998" s="20" t="b">
        <v>0</v>
      </c>
      <c r="K998" s="20">
        <v>0.9</v>
      </c>
      <c r="L998" s="20">
        <v>0.80300000000000005</v>
      </c>
      <c r="M998" s="20">
        <v>9.7000000000000003E-2</v>
      </c>
      <c r="N998" s="20">
        <v>7.7559687499999994E-6</v>
      </c>
    </row>
    <row r="999" spans="1:14" x14ac:dyDescent="0.2">
      <c r="A999" s="20" t="s">
        <v>23470</v>
      </c>
      <c r="B999" s="20" t="s">
        <v>629</v>
      </c>
      <c r="C999" s="20">
        <v>410</v>
      </c>
      <c r="D999" s="20" t="s">
        <v>14762</v>
      </c>
      <c r="E999" s="20" t="s">
        <v>14698</v>
      </c>
      <c r="F999" s="20" t="s">
        <v>110</v>
      </c>
      <c r="G999" s="20" t="s">
        <v>14732</v>
      </c>
      <c r="H999" s="20" t="s">
        <v>14772</v>
      </c>
      <c r="I999" s="20">
        <v>15000</v>
      </c>
      <c r="J999" s="20" t="b">
        <v>0</v>
      </c>
      <c r="K999" s="20">
        <v>0.88</v>
      </c>
      <c r="L999" s="20">
        <v>0.76</v>
      </c>
      <c r="M999" s="20">
        <v>0.12</v>
      </c>
      <c r="N999" s="20">
        <v>1.9199999999999999E-5</v>
      </c>
    </row>
    <row r="1000" spans="1:14" x14ac:dyDescent="0.2">
      <c r="A1000" s="20" t="s">
        <v>23470</v>
      </c>
      <c r="B1000" s="20" t="s">
        <v>629</v>
      </c>
      <c r="C1000" s="20">
        <v>414</v>
      </c>
      <c r="D1000" s="20" t="s">
        <v>14762</v>
      </c>
      <c r="E1000" s="20" t="s">
        <v>23462</v>
      </c>
      <c r="F1000" s="20" t="s">
        <v>110</v>
      </c>
      <c r="G1000" s="20" t="s">
        <v>14732</v>
      </c>
      <c r="H1000" s="20" t="s">
        <v>14772</v>
      </c>
      <c r="I1000" s="20">
        <v>15000</v>
      </c>
      <c r="J1000" s="20" t="b">
        <v>0</v>
      </c>
      <c r="K1000" s="20">
        <v>0.89</v>
      </c>
      <c r="L1000" s="20">
        <v>0.75</v>
      </c>
      <c r="M1000" s="20">
        <v>0.14000000000000001</v>
      </c>
      <c r="N1000" s="20">
        <v>1.9026666666666699E-5</v>
      </c>
    </row>
    <row r="1001" spans="1:14" x14ac:dyDescent="0.2">
      <c r="A1001" s="20" t="s">
        <v>23470</v>
      </c>
      <c r="B1001" s="20" t="s">
        <v>629</v>
      </c>
      <c r="C1001" s="20">
        <v>418</v>
      </c>
      <c r="D1001" s="20" t="s">
        <v>14762</v>
      </c>
      <c r="E1001" s="20" t="s">
        <v>23462</v>
      </c>
      <c r="F1001" s="20" t="s">
        <v>110</v>
      </c>
      <c r="G1001" s="20" t="s">
        <v>14732</v>
      </c>
      <c r="H1001" s="20" t="s">
        <v>14772</v>
      </c>
      <c r="I1001" s="20">
        <v>15000</v>
      </c>
      <c r="J1001" s="20" t="b">
        <v>0</v>
      </c>
      <c r="K1001" s="20">
        <v>0.86</v>
      </c>
      <c r="L1001" s="20">
        <v>0.76</v>
      </c>
      <c r="M1001" s="20">
        <v>0.1</v>
      </c>
      <c r="N1001" s="20">
        <v>2.0186666666666702E-5</v>
      </c>
    </row>
    <row r="1002" spans="1:14" x14ac:dyDescent="0.2">
      <c r="A1002" s="20" t="s">
        <v>23470</v>
      </c>
      <c r="B1002" s="20" t="s">
        <v>725</v>
      </c>
      <c r="C1002" s="20">
        <v>421</v>
      </c>
      <c r="D1002" s="20" t="s">
        <v>14762</v>
      </c>
      <c r="E1002" s="20" t="s">
        <v>23465</v>
      </c>
      <c r="F1002" s="20" t="s">
        <v>14804</v>
      </c>
      <c r="G1002" s="20" t="s">
        <v>14839</v>
      </c>
      <c r="H1002" s="20" t="s">
        <v>14761</v>
      </c>
      <c r="I1002" s="20">
        <v>199101</v>
      </c>
      <c r="J1002" s="20" t="b">
        <v>0</v>
      </c>
      <c r="K1002" s="20">
        <v>0.8931</v>
      </c>
      <c r="L1002" s="20">
        <v>0.7389</v>
      </c>
      <c r="M1002" s="20">
        <v>0.1542</v>
      </c>
      <c r="N1002" s="20">
        <v>1.44850693868941E-6</v>
      </c>
    </row>
    <row r="1003" spans="1:14" x14ac:dyDescent="0.2">
      <c r="A1003" s="20" t="s">
        <v>23470</v>
      </c>
      <c r="B1003" s="20" t="s">
        <v>834</v>
      </c>
      <c r="C1003" s="20">
        <v>462</v>
      </c>
      <c r="D1003" s="20" t="s">
        <v>14762</v>
      </c>
      <c r="E1003" s="20" t="s">
        <v>14698</v>
      </c>
      <c r="F1003" s="20" t="s">
        <v>23461</v>
      </c>
      <c r="G1003" s="20" t="s">
        <v>14839</v>
      </c>
      <c r="H1003" s="20" t="s">
        <v>14761</v>
      </c>
      <c r="I1003" s="20">
        <v>25241</v>
      </c>
      <c r="J1003" s="20" t="b">
        <v>0</v>
      </c>
      <c r="K1003" s="20">
        <v>0.85899999999999999</v>
      </c>
      <c r="L1003" s="20">
        <v>0.81499999999999995</v>
      </c>
      <c r="M1003" s="20">
        <v>4.3999999999999997E-2</v>
      </c>
      <c r="N1003" s="20">
        <v>1.0771918703696401E-5</v>
      </c>
    </row>
    <row r="1004" spans="1:14" x14ac:dyDescent="0.2">
      <c r="A1004" s="20" t="s">
        <v>23470</v>
      </c>
      <c r="B1004" s="20" t="s">
        <v>943</v>
      </c>
      <c r="C1004" s="20">
        <v>472</v>
      </c>
      <c r="D1004" s="20" t="s">
        <v>14762</v>
      </c>
      <c r="E1004" s="20" t="s">
        <v>23465</v>
      </c>
      <c r="F1004" s="20" t="s">
        <v>23461</v>
      </c>
      <c r="G1004" s="20" t="s">
        <v>14732</v>
      </c>
      <c r="H1004" s="20" t="s">
        <v>14761</v>
      </c>
      <c r="I1004" s="20">
        <v>1664</v>
      </c>
      <c r="J1004" s="20" t="b">
        <v>1</v>
      </c>
      <c r="K1004" s="20">
        <v>0.99519999999999997</v>
      </c>
      <c r="L1004" s="20">
        <v>0.91510000000000002</v>
      </c>
      <c r="M1004" s="20">
        <v>8.0100000000000005E-2</v>
      </c>
      <c r="N1004" s="20">
        <v>5.2639417067307701E-5</v>
      </c>
    </row>
    <row r="1005" spans="1:14" x14ac:dyDescent="0.2">
      <c r="A1005" s="20" t="s">
        <v>23470</v>
      </c>
      <c r="B1005" s="20" t="s">
        <v>2085</v>
      </c>
      <c r="C1005" s="20">
        <v>495</v>
      </c>
      <c r="D1005" s="20" t="s">
        <v>14762</v>
      </c>
      <c r="E1005" s="20" t="s">
        <v>23465</v>
      </c>
      <c r="F1005" s="20" t="s">
        <v>23461</v>
      </c>
      <c r="G1005" s="20" t="s">
        <v>14732</v>
      </c>
      <c r="H1005" s="20" t="s">
        <v>14761</v>
      </c>
      <c r="I1005" s="20">
        <v>1171</v>
      </c>
      <c r="J1005" s="20" t="b">
        <v>0</v>
      </c>
      <c r="K1005" s="20">
        <v>0.99150000000000005</v>
      </c>
      <c r="L1005" s="20">
        <v>0.98660000000000003</v>
      </c>
      <c r="M1005" s="20">
        <v>4.8999999999999998E-3</v>
      </c>
      <c r="N1005" s="20">
        <v>1.9744184457728401E-5</v>
      </c>
    </row>
    <row r="1006" spans="1:14" x14ac:dyDescent="0.2">
      <c r="A1006" s="20" t="s">
        <v>23470</v>
      </c>
      <c r="B1006" s="20" t="s">
        <v>2085</v>
      </c>
      <c r="C1006" s="20">
        <v>497</v>
      </c>
      <c r="D1006" s="20" t="s">
        <v>14762</v>
      </c>
      <c r="E1006" s="20" t="s">
        <v>23462</v>
      </c>
      <c r="F1006" s="20" t="s">
        <v>23461</v>
      </c>
      <c r="G1006" s="20" t="s">
        <v>14732</v>
      </c>
      <c r="H1006" s="20" t="s">
        <v>14761</v>
      </c>
      <c r="I1006" s="20">
        <v>1171</v>
      </c>
      <c r="J1006" s="20" t="b">
        <v>0</v>
      </c>
      <c r="K1006" s="20">
        <v>0.98299999999999998</v>
      </c>
      <c r="L1006" s="20">
        <v>0.97370000000000001</v>
      </c>
      <c r="M1006" s="20">
        <v>9.2999999999999004E-3</v>
      </c>
      <c r="N1006" s="20">
        <v>3.6139461998292102E-5</v>
      </c>
    </row>
    <row r="1007" spans="1:14" x14ac:dyDescent="0.2">
      <c r="A1007" s="20" t="s">
        <v>23470</v>
      </c>
      <c r="B1007" s="20" t="s">
        <v>2472</v>
      </c>
      <c r="C1007" s="20">
        <v>508</v>
      </c>
      <c r="D1007" s="20" t="s">
        <v>14762</v>
      </c>
      <c r="E1007" s="20" t="s">
        <v>14698</v>
      </c>
      <c r="F1007" s="20" t="s">
        <v>110</v>
      </c>
      <c r="G1007" s="20" t="s">
        <v>14696</v>
      </c>
      <c r="H1007" s="20" t="s">
        <v>14699</v>
      </c>
      <c r="I1007" s="20">
        <v>613</v>
      </c>
      <c r="J1007" s="20" t="b">
        <v>0</v>
      </c>
      <c r="K1007" s="20">
        <v>0.9</v>
      </c>
      <c r="L1007" s="20">
        <v>0.81530000000000002</v>
      </c>
      <c r="M1007" s="20">
        <v>8.4699999999999998E-2</v>
      </c>
      <c r="N1007" s="20">
        <v>3.924729363784E-4</v>
      </c>
    </row>
    <row r="1008" spans="1:14" x14ac:dyDescent="0.2">
      <c r="A1008" s="20" t="s">
        <v>23470</v>
      </c>
      <c r="B1008" s="20" t="s">
        <v>2472</v>
      </c>
      <c r="C1008" s="20">
        <v>510</v>
      </c>
      <c r="D1008" s="20" t="s">
        <v>14762</v>
      </c>
      <c r="E1008" s="20" t="s">
        <v>23462</v>
      </c>
      <c r="F1008" s="20" t="s">
        <v>110</v>
      </c>
      <c r="G1008" s="20" t="s">
        <v>14696</v>
      </c>
      <c r="H1008" s="20" t="s">
        <v>14699</v>
      </c>
      <c r="I1008" s="20">
        <v>613</v>
      </c>
      <c r="J1008" s="20" t="b">
        <v>0</v>
      </c>
      <c r="K1008" s="20">
        <v>0.92</v>
      </c>
      <c r="L1008" s="20">
        <v>0.80559999999999998</v>
      </c>
      <c r="M1008" s="20">
        <v>0.1144</v>
      </c>
      <c r="N1008" s="20">
        <v>3.7554427406190003E-4</v>
      </c>
    </row>
    <row r="1009" spans="1:14" x14ac:dyDescent="0.2">
      <c r="A1009" s="20" t="s">
        <v>23470</v>
      </c>
      <c r="B1009" s="20" t="s">
        <v>2472</v>
      </c>
      <c r="C1009" s="20">
        <v>512</v>
      </c>
      <c r="D1009" s="20" t="s">
        <v>14762</v>
      </c>
      <c r="E1009" s="20" t="s">
        <v>14746</v>
      </c>
      <c r="F1009" s="20" t="s">
        <v>110</v>
      </c>
      <c r="G1009" s="20" t="s">
        <v>14696</v>
      </c>
      <c r="H1009" s="20" t="s">
        <v>14699</v>
      </c>
      <c r="I1009" s="20">
        <v>613</v>
      </c>
      <c r="J1009" s="20" t="b">
        <v>0</v>
      </c>
      <c r="K1009" s="20">
        <v>0.88</v>
      </c>
      <c r="L1009" s="20">
        <v>0.82120000000000004</v>
      </c>
      <c r="M1009" s="20">
        <v>5.8799999999999998E-2</v>
      </c>
      <c r="N1009" s="20">
        <v>4.1179536704730001E-4</v>
      </c>
    </row>
    <row r="1010" spans="1:14" x14ac:dyDescent="0.2">
      <c r="A1010" s="20" t="s">
        <v>23470</v>
      </c>
      <c r="B1010" s="20" t="s">
        <v>2472</v>
      </c>
      <c r="C1010" s="20">
        <v>514</v>
      </c>
      <c r="D1010" s="20" t="s">
        <v>14762</v>
      </c>
      <c r="E1010" s="20" t="s">
        <v>23462</v>
      </c>
      <c r="F1010" s="20" t="s">
        <v>110</v>
      </c>
      <c r="G1010" s="20" t="s">
        <v>14696</v>
      </c>
      <c r="H1010" s="20" t="s">
        <v>14699</v>
      </c>
      <c r="I1010" s="20">
        <v>613</v>
      </c>
      <c r="J1010" s="20" t="b">
        <v>0</v>
      </c>
      <c r="K1010" s="20">
        <v>0.9</v>
      </c>
      <c r="L1010" s="20">
        <v>0.83169999999999999</v>
      </c>
      <c r="M1010" s="20">
        <v>6.83E-2</v>
      </c>
      <c r="N1010" s="20">
        <v>3.7516331158230003E-4</v>
      </c>
    </row>
    <row r="1011" spans="1:14" x14ac:dyDescent="0.2">
      <c r="A1011" s="20" t="s">
        <v>23470</v>
      </c>
      <c r="B1011" s="20" t="s">
        <v>2472</v>
      </c>
      <c r="C1011" s="20">
        <v>516</v>
      </c>
      <c r="D1011" s="20" t="s">
        <v>14762</v>
      </c>
      <c r="E1011" s="20" t="s">
        <v>23466</v>
      </c>
      <c r="F1011" s="20" t="s">
        <v>110</v>
      </c>
      <c r="G1011" s="20" t="s">
        <v>14696</v>
      </c>
      <c r="H1011" s="20" t="s">
        <v>14699</v>
      </c>
      <c r="I1011" s="20">
        <v>613</v>
      </c>
      <c r="J1011" s="20" t="b">
        <v>0</v>
      </c>
      <c r="K1011" s="20">
        <v>0.91</v>
      </c>
      <c r="L1011" s="20">
        <v>0.82169999999999999</v>
      </c>
      <c r="M1011" s="20">
        <v>8.8300000000000003E-2</v>
      </c>
      <c r="N1011" s="20">
        <v>3.7260866231639999E-4</v>
      </c>
    </row>
    <row r="1012" spans="1:14" x14ac:dyDescent="0.2">
      <c r="A1012" s="20" t="s">
        <v>23470</v>
      </c>
      <c r="B1012" s="20" t="s">
        <v>2705</v>
      </c>
      <c r="C1012" s="20">
        <v>518</v>
      </c>
      <c r="D1012" s="20" t="s">
        <v>14762</v>
      </c>
      <c r="E1012" s="20" t="s">
        <v>23465</v>
      </c>
      <c r="F1012" s="20" t="s">
        <v>23461</v>
      </c>
      <c r="G1012" s="20" t="s">
        <v>14839</v>
      </c>
      <c r="H1012" s="20" t="s">
        <v>14761</v>
      </c>
      <c r="I1012" s="20">
        <v>6731</v>
      </c>
      <c r="J1012" s="20" t="b">
        <v>0</v>
      </c>
      <c r="K1012" s="20">
        <v>0.84499999999999997</v>
      </c>
      <c r="L1012" s="20">
        <v>0.9</v>
      </c>
      <c r="M1012" s="20">
        <v>-5.5E-2</v>
      </c>
      <c r="N1012" s="20">
        <v>3.2829445847570899E-5</v>
      </c>
    </row>
    <row r="1013" spans="1:14" x14ac:dyDescent="0.2">
      <c r="A1013" s="20" t="s">
        <v>23470</v>
      </c>
      <c r="B1013" s="20" t="s">
        <v>2705</v>
      </c>
      <c r="C1013" s="20">
        <v>520</v>
      </c>
      <c r="D1013" s="20" t="s">
        <v>14762</v>
      </c>
      <c r="E1013" s="20" t="s">
        <v>14698</v>
      </c>
      <c r="F1013" s="20" t="s">
        <v>23461</v>
      </c>
      <c r="G1013" s="20" t="s">
        <v>14839</v>
      </c>
      <c r="H1013" s="20" t="s">
        <v>14761</v>
      </c>
      <c r="I1013" s="20">
        <v>6731</v>
      </c>
      <c r="J1013" s="20" t="b">
        <v>0</v>
      </c>
      <c r="K1013" s="20">
        <v>0.84399999999999997</v>
      </c>
      <c r="L1013" s="20">
        <v>0.89</v>
      </c>
      <c r="M1013" s="20">
        <v>-4.5999999999999999E-2</v>
      </c>
      <c r="N1013" s="20">
        <v>3.4105482097756701E-5</v>
      </c>
    </row>
    <row r="1014" spans="1:14" x14ac:dyDescent="0.2">
      <c r="A1014" s="20" t="s">
        <v>23470</v>
      </c>
      <c r="B1014" s="20" t="s">
        <v>3029</v>
      </c>
      <c r="C1014" s="20">
        <v>536</v>
      </c>
      <c r="D1014" s="20" t="s">
        <v>14762</v>
      </c>
      <c r="E1014" s="20" t="s">
        <v>14698</v>
      </c>
      <c r="F1014" s="20" t="s">
        <v>110</v>
      </c>
      <c r="G1014" s="20" t="s">
        <v>14732</v>
      </c>
      <c r="H1014" s="20" t="s">
        <v>14761</v>
      </c>
      <c r="I1014" s="20">
        <v>378</v>
      </c>
      <c r="J1014" s="20" t="b">
        <v>0</v>
      </c>
      <c r="K1014" s="20">
        <v>0.85099999999999998</v>
      </c>
      <c r="L1014" s="20">
        <v>0.85089999999999999</v>
      </c>
      <c r="M1014" s="20">
        <v>9.9999999999989E-5</v>
      </c>
      <c r="N1014" s="20">
        <v>6.7107986772479999E-4</v>
      </c>
    </row>
    <row r="1015" spans="1:14" x14ac:dyDescent="0.2">
      <c r="A1015" s="20" t="s">
        <v>23470</v>
      </c>
      <c r="B1015" s="20" t="s">
        <v>3029</v>
      </c>
      <c r="C1015" s="20">
        <v>538</v>
      </c>
      <c r="D1015" s="20" t="s">
        <v>14762</v>
      </c>
      <c r="E1015" s="20" t="s">
        <v>23462</v>
      </c>
      <c r="F1015" s="20" t="s">
        <v>110</v>
      </c>
      <c r="G1015" s="20" t="s">
        <v>14732</v>
      </c>
      <c r="H1015" s="20" t="s">
        <v>14761</v>
      </c>
      <c r="I1015" s="20">
        <v>378</v>
      </c>
      <c r="J1015" s="20" t="b">
        <v>0</v>
      </c>
      <c r="K1015" s="20">
        <v>0.85399999999999998</v>
      </c>
      <c r="L1015" s="20">
        <v>0.85429999999999995</v>
      </c>
      <c r="M1015" s="20">
        <v>-2.9999999999990001E-4</v>
      </c>
      <c r="N1015" s="20">
        <v>6.5914156084650002E-4</v>
      </c>
    </row>
    <row r="1016" spans="1:14" x14ac:dyDescent="0.2">
      <c r="A1016" s="20" t="s">
        <v>23470</v>
      </c>
      <c r="B1016" s="20" t="s">
        <v>3029</v>
      </c>
      <c r="C1016" s="20">
        <v>540</v>
      </c>
      <c r="D1016" s="20" t="s">
        <v>14762</v>
      </c>
      <c r="E1016" s="20" t="s">
        <v>23466</v>
      </c>
      <c r="F1016" s="20" t="s">
        <v>110</v>
      </c>
      <c r="G1016" s="20" t="s">
        <v>14732</v>
      </c>
      <c r="H1016" s="20" t="s">
        <v>14761</v>
      </c>
      <c r="I1016" s="20">
        <v>378</v>
      </c>
      <c r="J1016" s="20" t="b">
        <v>0</v>
      </c>
      <c r="K1016" s="20">
        <v>0.85899999999999999</v>
      </c>
      <c r="L1016" s="20">
        <v>0.85489999999999999</v>
      </c>
      <c r="M1016" s="20">
        <v>4.0999999999998997E-3</v>
      </c>
      <c r="N1016" s="20">
        <v>6.4858462962959999E-4</v>
      </c>
    </row>
    <row r="1017" spans="1:14" x14ac:dyDescent="0.2">
      <c r="A1017" s="20" t="s">
        <v>23470</v>
      </c>
      <c r="B1017" s="20" t="s">
        <v>3149</v>
      </c>
      <c r="C1017" s="20">
        <v>544</v>
      </c>
      <c r="D1017" s="20" t="s">
        <v>14762</v>
      </c>
      <c r="E1017" s="20" t="s">
        <v>23465</v>
      </c>
      <c r="F1017" s="20" t="s">
        <v>14852</v>
      </c>
      <c r="G1017" s="20" t="s">
        <v>14696</v>
      </c>
      <c r="H1017" s="20" t="s">
        <v>14772</v>
      </c>
      <c r="I1017" s="20">
        <v>5764</v>
      </c>
      <c r="J1017" s="20" t="b">
        <v>0</v>
      </c>
      <c r="K1017" s="20">
        <v>0.998</v>
      </c>
      <c r="L1017" s="20">
        <v>0.99039999999999995</v>
      </c>
      <c r="M1017" s="20">
        <v>7.6E-3</v>
      </c>
      <c r="N1017" s="20">
        <v>3.4351145038167999E-6</v>
      </c>
    </row>
    <row r="1018" spans="1:14" x14ac:dyDescent="0.2">
      <c r="A1018" s="20" t="s">
        <v>23470</v>
      </c>
      <c r="B1018" s="20" t="s">
        <v>3149</v>
      </c>
      <c r="C1018" s="20">
        <v>546</v>
      </c>
      <c r="D1018" s="20" t="s">
        <v>14762</v>
      </c>
      <c r="E1018" s="20" t="s">
        <v>23465</v>
      </c>
      <c r="F1018" s="20" t="s">
        <v>14852</v>
      </c>
      <c r="G1018" s="20" t="s">
        <v>14696</v>
      </c>
      <c r="H1018" s="20" t="s">
        <v>14772</v>
      </c>
      <c r="I1018" s="20">
        <v>12401</v>
      </c>
      <c r="J1018" s="20" t="b">
        <v>0</v>
      </c>
      <c r="K1018" s="20">
        <v>0.998</v>
      </c>
      <c r="L1018" s="20">
        <v>0.996</v>
      </c>
      <c r="M1018" s="20">
        <v>2E-3</v>
      </c>
      <c r="N1018" s="20">
        <v>1.5966454318200201E-6</v>
      </c>
    </row>
    <row r="1019" spans="1:14" x14ac:dyDescent="0.2">
      <c r="A1019" s="20" t="s">
        <v>23470</v>
      </c>
      <c r="B1019" s="20" t="s">
        <v>3149</v>
      </c>
      <c r="C1019" s="20">
        <v>548</v>
      </c>
      <c r="D1019" s="20" t="s">
        <v>14762</v>
      </c>
      <c r="E1019" s="20" t="s">
        <v>23465</v>
      </c>
      <c r="F1019" s="20" t="s">
        <v>14852</v>
      </c>
      <c r="G1019" s="20" t="s">
        <v>14696</v>
      </c>
      <c r="H1019" s="20" t="s">
        <v>14772</v>
      </c>
      <c r="I1019" s="20">
        <v>6509</v>
      </c>
      <c r="J1019" s="20" t="b">
        <v>0</v>
      </c>
      <c r="K1019" s="20">
        <v>0.999</v>
      </c>
      <c r="L1019" s="20">
        <v>0.99339999999999995</v>
      </c>
      <c r="M1019" s="20">
        <v>5.5999999999999999E-3</v>
      </c>
      <c r="N1019" s="20">
        <v>3.04194192656322E-6</v>
      </c>
    </row>
    <row r="1020" spans="1:14" x14ac:dyDescent="0.2">
      <c r="A1020" s="20" t="s">
        <v>23470</v>
      </c>
      <c r="B1020" s="20" t="s">
        <v>3576</v>
      </c>
      <c r="C1020" s="20">
        <v>560</v>
      </c>
      <c r="D1020" s="20" t="s">
        <v>14762</v>
      </c>
      <c r="E1020" s="20" t="s">
        <v>23465</v>
      </c>
      <c r="F1020" s="20" t="s">
        <v>110</v>
      </c>
      <c r="G1020" s="20" t="s">
        <v>14732</v>
      </c>
      <c r="H1020" s="20" t="s">
        <v>14772</v>
      </c>
      <c r="I1020" s="20">
        <v>35058</v>
      </c>
      <c r="J1020" s="20" t="b">
        <v>0</v>
      </c>
      <c r="K1020" s="20">
        <v>0.86199999999999999</v>
      </c>
      <c r="L1020" s="20">
        <v>0.73</v>
      </c>
      <c r="M1020" s="20">
        <v>0.13200000000000001</v>
      </c>
      <c r="N1020" s="20">
        <v>9.0152319014205003E-6</v>
      </c>
    </row>
    <row r="1021" spans="1:14" x14ac:dyDescent="0.2">
      <c r="A1021" s="20" t="s">
        <v>23470</v>
      </c>
      <c r="B1021" s="20" t="s">
        <v>4000</v>
      </c>
      <c r="C1021" s="20">
        <v>565</v>
      </c>
      <c r="D1021" s="20" t="s">
        <v>14762</v>
      </c>
      <c r="E1021" s="20" t="s">
        <v>23465</v>
      </c>
      <c r="F1021" s="20" t="s">
        <v>110</v>
      </c>
      <c r="G1021" s="20" t="s">
        <v>14732</v>
      </c>
      <c r="H1021" s="20" t="s">
        <v>14772</v>
      </c>
      <c r="I1021" s="20">
        <v>328</v>
      </c>
      <c r="J1021" s="20" t="b">
        <v>0</v>
      </c>
      <c r="K1021" s="20">
        <v>0.89729999999999999</v>
      </c>
      <c r="L1021" s="20">
        <v>0.86639999999999995</v>
      </c>
      <c r="M1021" s="20">
        <v>3.09E-2</v>
      </c>
      <c r="N1021" s="20">
        <v>6.3385289634140004E-4</v>
      </c>
    </row>
    <row r="1022" spans="1:14" x14ac:dyDescent="0.2">
      <c r="A1022" s="20" t="s">
        <v>23470</v>
      </c>
      <c r="B1022" s="20" t="s">
        <v>4370</v>
      </c>
      <c r="C1022" s="20">
        <v>576</v>
      </c>
      <c r="D1022" s="20" t="s">
        <v>14762</v>
      </c>
      <c r="E1022" s="20" t="s">
        <v>14698</v>
      </c>
      <c r="F1022" s="20" t="s">
        <v>23461</v>
      </c>
      <c r="G1022" s="20" t="s">
        <v>14732</v>
      </c>
      <c r="H1022" s="20" t="s">
        <v>14699</v>
      </c>
      <c r="I1022" s="20">
        <v>1664</v>
      </c>
      <c r="J1022" s="20" t="b">
        <v>1</v>
      </c>
      <c r="K1022" s="20">
        <v>0.92</v>
      </c>
      <c r="L1022" s="20">
        <v>0.9</v>
      </c>
      <c r="M1022" s="20">
        <v>0.02</v>
      </c>
      <c r="N1022" s="20">
        <v>9.8317307692307696E-5</v>
      </c>
    </row>
    <row r="1023" spans="1:14" x14ac:dyDescent="0.2">
      <c r="A1023" s="20" t="s">
        <v>23470</v>
      </c>
      <c r="B1023" s="20" t="s">
        <v>4370</v>
      </c>
      <c r="C1023" s="20">
        <v>577</v>
      </c>
      <c r="D1023" s="20" t="s">
        <v>14762</v>
      </c>
      <c r="E1023" s="20" t="s">
        <v>23462</v>
      </c>
      <c r="F1023" s="20" t="s">
        <v>23461</v>
      </c>
      <c r="G1023" s="20" t="s">
        <v>14732</v>
      </c>
      <c r="H1023" s="20" t="s">
        <v>14699</v>
      </c>
      <c r="I1023" s="20">
        <v>1664</v>
      </c>
      <c r="J1023" s="20" t="b">
        <v>1</v>
      </c>
      <c r="K1023" s="20">
        <v>0.93899999999999995</v>
      </c>
      <c r="L1023" s="20">
        <v>0.90500000000000003</v>
      </c>
      <c r="M1023" s="20">
        <v>3.3999999999999898E-2</v>
      </c>
      <c r="N1023" s="20">
        <v>8.6090144230769198E-5</v>
      </c>
    </row>
    <row r="1024" spans="1:14" x14ac:dyDescent="0.2">
      <c r="A1024" s="20" t="s">
        <v>23470</v>
      </c>
      <c r="B1024" s="20" t="s">
        <v>4370</v>
      </c>
      <c r="C1024" s="20">
        <v>578</v>
      </c>
      <c r="D1024" s="20" t="s">
        <v>14762</v>
      </c>
      <c r="E1024" s="20" t="s">
        <v>23462</v>
      </c>
      <c r="F1024" s="20" t="s">
        <v>23461</v>
      </c>
      <c r="G1024" s="20" t="s">
        <v>14732</v>
      </c>
      <c r="H1024" s="20" t="s">
        <v>14699</v>
      </c>
      <c r="I1024" s="20">
        <v>1664</v>
      </c>
      <c r="J1024" s="20" t="b">
        <v>1</v>
      </c>
      <c r="K1024" s="20">
        <v>0.93799999999999994</v>
      </c>
      <c r="L1024" s="20">
        <v>0.90400000000000003</v>
      </c>
      <c r="M1024" s="20">
        <v>3.3999999999999898E-2</v>
      </c>
      <c r="N1024" s="20">
        <v>8.7103365384615396E-5</v>
      </c>
    </row>
    <row r="1025" spans="1:14" x14ac:dyDescent="0.2">
      <c r="A1025" s="20" t="s">
        <v>23470</v>
      </c>
      <c r="B1025" s="20" t="s">
        <v>4370</v>
      </c>
      <c r="C1025" s="20">
        <v>579</v>
      </c>
      <c r="D1025" s="20" t="s">
        <v>14762</v>
      </c>
      <c r="E1025" s="20" t="s">
        <v>23466</v>
      </c>
      <c r="F1025" s="20" t="s">
        <v>23461</v>
      </c>
      <c r="G1025" s="20" t="s">
        <v>14732</v>
      </c>
      <c r="H1025" s="20" t="s">
        <v>14699</v>
      </c>
      <c r="I1025" s="20">
        <v>1664</v>
      </c>
      <c r="J1025" s="20" t="b">
        <v>1</v>
      </c>
      <c r="K1025" s="20">
        <v>0.93600000000000005</v>
      </c>
      <c r="L1025" s="20">
        <v>0.93</v>
      </c>
      <c r="M1025" s="20">
        <v>6.0000000000000001E-3</v>
      </c>
      <c r="N1025" s="20">
        <v>7.51225961538461E-5</v>
      </c>
    </row>
    <row r="1026" spans="1:14" x14ac:dyDescent="0.2">
      <c r="A1026" s="20" t="s">
        <v>23470</v>
      </c>
      <c r="B1026" s="20" t="s">
        <v>8070</v>
      </c>
      <c r="C1026" s="20">
        <v>605</v>
      </c>
      <c r="D1026" s="20" t="s">
        <v>14762</v>
      </c>
      <c r="E1026" s="20" t="s">
        <v>23462</v>
      </c>
      <c r="F1026" s="20" t="s">
        <v>110</v>
      </c>
      <c r="G1026" s="20" t="s">
        <v>14696</v>
      </c>
      <c r="H1026" s="20" t="s">
        <v>14772</v>
      </c>
      <c r="I1026" s="20">
        <v>1664</v>
      </c>
      <c r="J1026" s="20" t="b">
        <v>1</v>
      </c>
      <c r="K1026" s="20">
        <v>0.76</v>
      </c>
      <c r="L1026" s="20">
        <v>0.57999999999999996</v>
      </c>
      <c r="M1026" s="20">
        <v>0.18</v>
      </c>
      <c r="N1026" s="20">
        <v>2.5600961538460002E-4</v>
      </c>
    </row>
    <row r="1027" spans="1:14" x14ac:dyDescent="0.2">
      <c r="A1027" s="20" t="s">
        <v>23470</v>
      </c>
      <c r="B1027" s="20" t="s">
        <v>8070</v>
      </c>
      <c r="C1027" s="20">
        <v>606</v>
      </c>
      <c r="D1027" s="20" t="s">
        <v>14825</v>
      </c>
      <c r="E1027" s="20" t="s">
        <v>23462</v>
      </c>
      <c r="F1027" s="20" t="s">
        <v>110</v>
      </c>
      <c r="G1027" s="20" t="s">
        <v>14696</v>
      </c>
      <c r="H1027" s="20" t="s">
        <v>14772</v>
      </c>
      <c r="I1027" s="20">
        <v>1664</v>
      </c>
      <c r="J1027" s="20" t="b">
        <v>1</v>
      </c>
      <c r="K1027" s="20">
        <v>0.75</v>
      </c>
      <c r="L1027" s="20">
        <v>0.49</v>
      </c>
      <c r="M1027" s="20">
        <v>0.26</v>
      </c>
      <c r="N1027" s="20">
        <v>2.62860576923E-4</v>
      </c>
    </row>
    <row r="1028" spans="1:14" x14ac:dyDescent="0.2">
      <c r="A1028" s="20" t="s">
        <v>23470</v>
      </c>
      <c r="B1028" s="20" t="s">
        <v>8070</v>
      </c>
      <c r="C1028" s="20">
        <v>609</v>
      </c>
      <c r="D1028" s="20" t="s">
        <v>14762</v>
      </c>
      <c r="E1028" s="20" t="s">
        <v>14698</v>
      </c>
      <c r="F1028" s="20" t="s">
        <v>110</v>
      </c>
      <c r="G1028" s="20" t="s">
        <v>14696</v>
      </c>
      <c r="H1028" s="20" t="s">
        <v>14772</v>
      </c>
      <c r="I1028" s="20">
        <v>1664</v>
      </c>
      <c r="J1028" s="20" t="b">
        <v>1</v>
      </c>
      <c r="K1028" s="20">
        <v>0.76</v>
      </c>
      <c r="L1028" s="20">
        <v>0.56000000000000005</v>
      </c>
      <c r="M1028" s="20">
        <v>0.2</v>
      </c>
      <c r="N1028" s="20">
        <v>2.5769230769229998E-4</v>
      </c>
    </row>
    <row r="1029" spans="1:14" x14ac:dyDescent="0.2">
      <c r="A1029" s="20" t="s">
        <v>23470</v>
      </c>
      <c r="B1029" s="20" t="s">
        <v>8070</v>
      </c>
      <c r="C1029" s="20">
        <v>610</v>
      </c>
      <c r="D1029" s="20" t="s">
        <v>14825</v>
      </c>
      <c r="E1029" s="20" t="s">
        <v>14698</v>
      </c>
      <c r="F1029" s="20" t="s">
        <v>110</v>
      </c>
      <c r="G1029" s="20" t="s">
        <v>14696</v>
      </c>
      <c r="H1029" s="20" t="s">
        <v>14772</v>
      </c>
      <c r="I1029" s="20">
        <v>1664</v>
      </c>
      <c r="J1029" s="20" t="b">
        <v>1</v>
      </c>
      <c r="K1029" s="20">
        <v>0.75</v>
      </c>
      <c r="L1029" s="20">
        <v>0.45</v>
      </c>
      <c r="M1029" s="20">
        <v>0.3</v>
      </c>
      <c r="N1029" s="20">
        <v>2.6141826923069999E-4</v>
      </c>
    </row>
    <row r="1030" spans="1:14" x14ac:dyDescent="0.2">
      <c r="A1030" s="20" t="s">
        <v>23470</v>
      </c>
      <c r="B1030" s="20" t="s">
        <v>8070</v>
      </c>
      <c r="C1030" s="20">
        <v>613</v>
      </c>
      <c r="D1030" s="20" t="s">
        <v>14762</v>
      </c>
      <c r="E1030" s="20" t="s">
        <v>23462</v>
      </c>
      <c r="F1030" s="20" t="s">
        <v>110</v>
      </c>
      <c r="G1030" s="20" t="s">
        <v>14696</v>
      </c>
      <c r="H1030" s="20" t="s">
        <v>14772</v>
      </c>
      <c r="I1030" s="20">
        <v>1664</v>
      </c>
      <c r="J1030" s="20" t="b">
        <v>1</v>
      </c>
      <c r="K1030" s="20">
        <v>0.78</v>
      </c>
      <c r="L1030" s="20">
        <v>0.62</v>
      </c>
      <c r="M1030" s="20">
        <v>0.16</v>
      </c>
      <c r="N1030" s="20">
        <v>2.4471153846149999E-4</v>
      </c>
    </row>
    <row r="1031" spans="1:14" x14ac:dyDescent="0.2">
      <c r="A1031" s="20" t="s">
        <v>23470</v>
      </c>
      <c r="B1031" s="20" t="s">
        <v>8070</v>
      </c>
      <c r="C1031" s="20">
        <v>614</v>
      </c>
      <c r="D1031" s="20" t="s">
        <v>14825</v>
      </c>
      <c r="E1031" s="20" t="s">
        <v>23462</v>
      </c>
      <c r="F1031" s="20" t="s">
        <v>110</v>
      </c>
      <c r="G1031" s="20" t="s">
        <v>14696</v>
      </c>
      <c r="H1031" s="20" t="s">
        <v>14772</v>
      </c>
      <c r="I1031" s="20">
        <v>1664</v>
      </c>
      <c r="J1031" s="20" t="b">
        <v>1</v>
      </c>
      <c r="K1031" s="20">
        <v>0.76</v>
      </c>
      <c r="L1031" s="20">
        <v>0.59</v>
      </c>
      <c r="M1031" s="20">
        <v>0.17</v>
      </c>
      <c r="N1031" s="20">
        <v>2.5498798076919999E-4</v>
      </c>
    </row>
    <row r="1032" spans="1:14" x14ac:dyDescent="0.2">
      <c r="A1032" s="20" t="s">
        <v>23470</v>
      </c>
      <c r="B1032" s="20" t="s">
        <v>8070</v>
      </c>
      <c r="C1032" s="20">
        <v>617</v>
      </c>
      <c r="D1032" s="20" t="s">
        <v>14762</v>
      </c>
      <c r="E1032" s="20" t="s">
        <v>14698</v>
      </c>
      <c r="F1032" s="20" t="s">
        <v>110</v>
      </c>
      <c r="G1032" s="20" t="s">
        <v>14696</v>
      </c>
      <c r="H1032" s="20" t="s">
        <v>14772</v>
      </c>
      <c r="I1032" s="20">
        <v>1664</v>
      </c>
      <c r="J1032" s="20" t="b">
        <v>1</v>
      </c>
      <c r="K1032" s="20">
        <v>0.78</v>
      </c>
      <c r="L1032" s="20">
        <v>0.7</v>
      </c>
      <c r="M1032" s="20">
        <v>8.0000000000000099E-2</v>
      </c>
      <c r="N1032" s="20">
        <v>2.2932692307690001E-4</v>
      </c>
    </row>
    <row r="1033" spans="1:14" x14ac:dyDescent="0.2">
      <c r="A1033" s="20" t="s">
        <v>23470</v>
      </c>
      <c r="B1033" s="20" t="s">
        <v>8070</v>
      </c>
      <c r="C1033" s="20">
        <v>618</v>
      </c>
      <c r="D1033" s="20" t="s">
        <v>14825</v>
      </c>
      <c r="E1033" s="20" t="s">
        <v>14698</v>
      </c>
      <c r="F1033" s="20" t="s">
        <v>110</v>
      </c>
      <c r="G1033" s="20" t="s">
        <v>14696</v>
      </c>
      <c r="H1033" s="20" t="s">
        <v>14772</v>
      </c>
      <c r="I1033" s="20">
        <v>1664</v>
      </c>
      <c r="J1033" s="20" t="b">
        <v>1</v>
      </c>
      <c r="K1033" s="20">
        <v>0.76</v>
      </c>
      <c r="L1033" s="20">
        <v>0.68</v>
      </c>
      <c r="M1033" s="20">
        <v>0.08</v>
      </c>
      <c r="N1033" s="20">
        <v>2.403846153846E-4</v>
      </c>
    </row>
    <row r="1034" spans="1:14" x14ac:dyDescent="0.2">
      <c r="A1034" s="20" t="s">
        <v>23470</v>
      </c>
      <c r="B1034" s="20" t="s">
        <v>8070</v>
      </c>
      <c r="C1034" s="20">
        <v>621</v>
      </c>
      <c r="D1034" s="20" t="s">
        <v>14762</v>
      </c>
      <c r="E1034" s="20" t="s">
        <v>23462</v>
      </c>
      <c r="F1034" s="20" t="s">
        <v>110</v>
      </c>
      <c r="G1034" s="20" t="s">
        <v>14696</v>
      </c>
      <c r="H1034" s="20" t="s">
        <v>14772</v>
      </c>
      <c r="I1034" s="20">
        <v>1664</v>
      </c>
      <c r="J1034" s="20" t="b">
        <v>1</v>
      </c>
      <c r="K1034" s="20">
        <v>0.79</v>
      </c>
      <c r="L1034" s="20">
        <v>0.59</v>
      </c>
      <c r="M1034" s="20">
        <v>0.2</v>
      </c>
      <c r="N1034" s="20">
        <v>2.4507211538459997E-4</v>
      </c>
    </row>
    <row r="1035" spans="1:14" x14ac:dyDescent="0.2">
      <c r="A1035" s="20" t="s">
        <v>23470</v>
      </c>
      <c r="B1035" s="20" t="s">
        <v>8070</v>
      </c>
      <c r="C1035" s="20">
        <v>622</v>
      </c>
      <c r="D1035" s="20" t="s">
        <v>14825</v>
      </c>
      <c r="E1035" s="20" t="s">
        <v>23462</v>
      </c>
      <c r="F1035" s="20" t="s">
        <v>110</v>
      </c>
      <c r="G1035" s="20" t="s">
        <v>14696</v>
      </c>
      <c r="H1035" s="20" t="s">
        <v>14772</v>
      </c>
      <c r="I1035" s="20">
        <v>1664</v>
      </c>
      <c r="J1035" s="20" t="b">
        <v>1</v>
      </c>
      <c r="K1035" s="20">
        <v>0.79</v>
      </c>
      <c r="L1035" s="20">
        <v>0.56999999999999995</v>
      </c>
      <c r="M1035" s="20">
        <v>0.22</v>
      </c>
      <c r="N1035" s="20">
        <v>2.4699519230759998E-4</v>
      </c>
    </row>
    <row r="1036" spans="1:14" x14ac:dyDescent="0.2">
      <c r="A1036" s="20" t="s">
        <v>23470</v>
      </c>
      <c r="B1036" s="20" t="s">
        <v>8070</v>
      </c>
      <c r="C1036" s="20">
        <v>625</v>
      </c>
      <c r="D1036" s="20" t="s">
        <v>14762</v>
      </c>
      <c r="E1036" s="20" t="s">
        <v>14698</v>
      </c>
      <c r="F1036" s="20" t="s">
        <v>110</v>
      </c>
      <c r="G1036" s="20" t="s">
        <v>14696</v>
      </c>
      <c r="H1036" s="20" t="s">
        <v>14772</v>
      </c>
      <c r="I1036" s="20">
        <v>1664</v>
      </c>
      <c r="J1036" s="20" t="b">
        <v>1</v>
      </c>
      <c r="K1036" s="20">
        <v>0.8</v>
      </c>
      <c r="L1036" s="20">
        <v>0.65</v>
      </c>
      <c r="M1036" s="20">
        <v>0.15</v>
      </c>
      <c r="N1036" s="20">
        <v>2.3287259615380001E-4</v>
      </c>
    </row>
    <row r="1037" spans="1:14" x14ac:dyDescent="0.2">
      <c r="A1037" s="20" t="s">
        <v>23470</v>
      </c>
      <c r="B1037" s="20" t="s">
        <v>8070</v>
      </c>
      <c r="C1037" s="20">
        <v>626</v>
      </c>
      <c r="D1037" s="20" t="s">
        <v>14825</v>
      </c>
      <c r="E1037" s="20" t="s">
        <v>14698</v>
      </c>
      <c r="F1037" s="20" t="s">
        <v>110</v>
      </c>
      <c r="G1037" s="20" t="s">
        <v>14696</v>
      </c>
      <c r="H1037" s="20" t="s">
        <v>14772</v>
      </c>
      <c r="I1037" s="20">
        <v>1664</v>
      </c>
      <c r="J1037" s="20" t="b">
        <v>1</v>
      </c>
      <c r="K1037" s="20">
        <v>0.78</v>
      </c>
      <c r="L1037" s="20">
        <v>0.63</v>
      </c>
      <c r="M1037" s="20">
        <v>0.15</v>
      </c>
      <c r="N1037" s="20">
        <v>2.4320913461530001E-4</v>
      </c>
    </row>
    <row r="1038" spans="1:14" x14ac:dyDescent="0.2">
      <c r="A1038" s="20" t="s">
        <v>23470</v>
      </c>
      <c r="B1038" s="20" t="s">
        <v>11112</v>
      </c>
      <c r="C1038" s="20">
        <v>655</v>
      </c>
      <c r="D1038" s="20" t="s">
        <v>14762</v>
      </c>
      <c r="E1038" s="20" t="s">
        <v>23465</v>
      </c>
      <c r="F1038" s="20" t="s">
        <v>23461</v>
      </c>
      <c r="G1038" s="20" t="s">
        <v>14696</v>
      </c>
      <c r="H1038" s="20" t="s">
        <v>14699</v>
      </c>
      <c r="I1038" s="20">
        <v>568000</v>
      </c>
      <c r="J1038" s="20" t="b">
        <v>0</v>
      </c>
      <c r="K1038" s="20">
        <v>0.99</v>
      </c>
      <c r="L1038" s="20">
        <v>0.73799999999999999</v>
      </c>
      <c r="M1038" s="20">
        <v>0.252</v>
      </c>
      <c r="N1038" s="20">
        <v>3.5784507042253498E-7</v>
      </c>
    </row>
    <row r="1039" spans="1:14" x14ac:dyDescent="0.2">
      <c r="A1039" s="20" t="s">
        <v>23470</v>
      </c>
      <c r="B1039" s="20" t="s">
        <v>11755</v>
      </c>
      <c r="C1039" s="20">
        <v>668</v>
      </c>
      <c r="D1039" s="20" t="s">
        <v>14762</v>
      </c>
      <c r="E1039" s="20" t="s">
        <v>23466</v>
      </c>
      <c r="F1039" s="20" t="s">
        <v>23461</v>
      </c>
      <c r="G1039" s="20" t="s">
        <v>14732</v>
      </c>
      <c r="H1039" s="20" t="s">
        <v>14772</v>
      </c>
      <c r="I1039" s="20">
        <v>268</v>
      </c>
      <c r="J1039" s="20" t="b">
        <v>0</v>
      </c>
      <c r="K1039" s="20">
        <v>0.63</v>
      </c>
      <c r="L1039" s="20">
        <v>0.68</v>
      </c>
      <c r="M1039" s="20">
        <v>-0.05</v>
      </c>
      <c r="N1039" s="20">
        <v>1.6817164179104001E-3</v>
      </c>
    </row>
    <row r="1040" spans="1:14" x14ac:dyDescent="0.2">
      <c r="A1040" s="20" t="s">
        <v>23470</v>
      </c>
      <c r="B1040" s="20" t="s">
        <v>11755</v>
      </c>
      <c r="C1040" s="20">
        <v>669</v>
      </c>
      <c r="D1040" s="20" t="s">
        <v>14762</v>
      </c>
      <c r="E1040" s="20" t="s">
        <v>14698</v>
      </c>
      <c r="F1040" s="20" t="s">
        <v>23461</v>
      </c>
      <c r="G1040" s="20" t="s">
        <v>14732</v>
      </c>
      <c r="H1040" s="20" t="s">
        <v>14772</v>
      </c>
      <c r="I1040" s="20">
        <v>268</v>
      </c>
      <c r="J1040" s="20" t="b">
        <v>0</v>
      </c>
      <c r="K1040" s="20">
        <v>0.7</v>
      </c>
      <c r="L1040" s="20">
        <v>0.6</v>
      </c>
      <c r="M1040" s="20">
        <v>0.1</v>
      </c>
      <c r="N1040" s="20">
        <v>1.6791044776119E-3</v>
      </c>
    </row>
    <row r="1041" spans="1:14" x14ac:dyDescent="0.2">
      <c r="A1041" s="20" t="s">
        <v>23470</v>
      </c>
      <c r="B1041" s="20" t="s">
        <v>14210</v>
      </c>
      <c r="C1041" s="20">
        <v>712</v>
      </c>
      <c r="D1041" s="20" t="s">
        <v>14825</v>
      </c>
      <c r="E1041" s="20" t="s">
        <v>23462</v>
      </c>
      <c r="F1041" s="20" t="s">
        <v>110</v>
      </c>
      <c r="G1041" s="20" t="s">
        <v>14696</v>
      </c>
      <c r="H1041" s="20" t="s">
        <v>14772</v>
      </c>
      <c r="I1041" s="20">
        <v>10122</v>
      </c>
      <c r="J1041" s="20" t="b">
        <v>0</v>
      </c>
      <c r="K1041" s="20">
        <v>0.86</v>
      </c>
      <c r="L1041" s="20">
        <v>0.81699999999999995</v>
      </c>
      <c r="M1041" s="20">
        <v>4.2999999999999997E-2</v>
      </c>
      <c r="N1041" s="20">
        <v>2.6665777514325201E-5</v>
      </c>
    </row>
    <row r="1042" spans="1:14" x14ac:dyDescent="0.2">
      <c r="A1042" s="20" t="s">
        <v>23470</v>
      </c>
      <c r="B1042" s="20" t="s">
        <v>535</v>
      </c>
      <c r="C1042" s="20">
        <v>803</v>
      </c>
      <c r="D1042" s="20" t="s">
        <v>14762</v>
      </c>
      <c r="E1042" s="20" t="s">
        <v>14698</v>
      </c>
      <c r="F1042" s="20" t="s">
        <v>110</v>
      </c>
      <c r="G1042" s="20" t="s">
        <v>14696</v>
      </c>
      <c r="H1042" s="20" t="s">
        <v>14772</v>
      </c>
      <c r="I1042" s="20">
        <v>14392</v>
      </c>
      <c r="J1042" s="20" t="b">
        <v>0</v>
      </c>
      <c r="K1042" s="20">
        <v>0.87</v>
      </c>
      <c r="L1042" s="20">
        <v>0.83</v>
      </c>
      <c r="M1042" s="20">
        <v>0.04</v>
      </c>
      <c r="N1042" s="20">
        <v>1.7662590327959999E-5</v>
      </c>
    </row>
    <row r="1043" spans="1:14" x14ac:dyDescent="0.2">
      <c r="A1043" s="20" t="s">
        <v>23470</v>
      </c>
      <c r="B1043" s="20" t="s">
        <v>610</v>
      </c>
      <c r="C1043" s="20">
        <v>826</v>
      </c>
      <c r="D1043" s="20" t="s">
        <v>14762</v>
      </c>
      <c r="E1043" s="20" t="s">
        <v>14698</v>
      </c>
      <c r="F1043" s="20" t="s">
        <v>110</v>
      </c>
      <c r="G1043" s="20" t="s">
        <v>14696</v>
      </c>
      <c r="H1043" s="20" t="s">
        <v>14699</v>
      </c>
      <c r="I1043" s="20">
        <v>970</v>
      </c>
      <c r="J1043" s="20" t="b">
        <v>0</v>
      </c>
      <c r="K1043" s="20">
        <v>0.85599999999999998</v>
      </c>
      <c r="L1043" s="20">
        <v>0.74</v>
      </c>
      <c r="M1043" s="20">
        <v>0.11600000000000001</v>
      </c>
      <c r="N1043" s="20">
        <v>3.254268041237E-4</v>
      </c>
    </row>
    <row r="1044" spans="1:14" x14ac:dyDescent="0.2">
      <c r="A1044" s="20" t="s">
        <v>23470</v>
      </c>
      <c r="B1044" s="20" t="s">
        <v>610</v>
      </c>
      <c r="C1044" s="20">
        <v>828</v>
      </c>
      <c r="D1044" s="20" t="s">
        <v>14762</v>
      </c>
      <c r="E1044" s="20" t="s">
        <v>23462</v>
      </c>
      <c r="F1044" s="20" t="s">
        <v>110</v>
      </c>
      <c r="G1044" s="20" t="s">
        <v>14696</v>
      </c>
      <c r="H1044" s="20" t="s">
        <v>14699</v>
      </c>
      <c r="I1044" s="20">
        <v>970</v>
      </c>
      <c r="J1044" s="20" t="b">
        <v>0</v>
      </c>
      <c r="K1044" s="20">
        <v>0.876</v>
      </c>
      <c r="L1044" s="20">
        <v>0.73429999999999995</v>
      </c>
      <c r="M1044" s="20">
        <v>0.14169999999999999</v>
      </c>
      <c r="N1044" s="20">
        <v>3.1312114432979998E-4</v>
      </c>
    </row>
    <row r="1045" spans="1:14" x14ac:dyDescent="0.2">
      <c r="A1045" s="20" t="s">
        <v>23470</v>
      </c>
      <c r="B1045" s="20" t="s">
        <v>610</v>
      </c>
      <c r="C1045" s="20">
        <v>830</v>
      </c>
      <c r="D1045" s="20" t="s">
        <v>14762</v>
      </c>
      <c r="E1045" s="20" t="s">
        <v>23462</v>
      </c>
      <c r="F1045" s="20" t="s">
        <v>110</v>
      </c>
      <c r="G1045" s="20" t="s">
        <v>14696</v>
      </c>
      <c r="H1045" s="20" t="s">
        <v>14699</v>
      </c>
      <c r="I1045" s="20">
        <v>970</v>
      </c>
      <c r="J1045" s="20" t="b">
        <v>0</v>
      </c>
      <c r="K1045" s="20">
        <v>0.86599999999999999</v>
      </c>
      <c r="L1045" s="20">
        <v>0.74160000000000004</v>
      </c>
      <c r="M1045" s="20">
        <v>0.1244</v>
      </c>
      <c r="N1045" s="20">
        <v>3.1718911340199998E-4</v>
      </c>
    </row>
    <row r="1046" spans="1:14" x14ac:dyDescent="0.2">
      <c r="A1046" s="20" t="s">
        <v>23470</v>
      </c>
      <c r="B1046" s="20" t="s">
        <v>610</v>
      </c>
      <c r="C1046" s="20">
        <v>832</v>
      </c>
      <c r="D1046" s="20" t="s">
        <v>14762</v>
      </c>
      <c r="E1046" s="20" t="s">
        <v>14746</v>
      </c>
      <c r="F1046" s="20" t="s">
        <v>110</v>
      </c>
      <c r="G1046" s="20" t="s">
        <v>14696</v>
      </c>
      <c r="H1046" s="20" t="s">
        <v>14699</v>
      </c>
      <c r="I1046" s="20">
        <v>970</v>
      </c>
      <c r="J1046" s="20" t="b">
        <v>0</v>
      </c>
      <c r="K1046" s="20">
        <v>0.76800000000000002</v>
      </c>
      <c r="L1046" s="20">
        <v>0.7288</v>
      </c>
      <c r="M1046" s="20">
        <v>3.9199999999999999E-2</v>
      </c>
      <c r="N1046" s="20">
        <v>3.8745006185559997E-4</v>
      </c>
    </row>
    <row r="1047" spans="1:14" x14ac:dyDescent="0.2">
      <c r="A1047" s="20" t="s">
        <v>23470</v>
      </c>
      <c r="B1047" s="20" t="s">
        <v>610</v>
      </c>
      <c r="C1047" s="20">
        <v>834</v>
      </c>
      <c r="D1047" s="20" t="s">
        <v>14762</v>
      </c>
      <c r="E1047" s="20" t="s">
        <v>23466</v>
      </c>
      <c r="F1047" s="20" t="s">
        <v>110</v>
      </c>
      <c r="G1047" s="20" t="s">
        <v>14696</v>
      </c>
      <c r="H1047" s="20" t="s">
        <v>14699</v>
      </c>
      <c r="I1047" s="20">
        <v>970</v>
      </c>
      <c r="J1047" s="20" t="b">
        <v>0</v>
      </c>
      <c r="K1047" s="20">
        <v>0.79400000000000004</v>
      </c>
      <c r="L1047" s="20">
        <v>0.7046</v>
      </c>
      <c r="M1047" s="20">
        <v>8.9399999999999993E-2</v>
      </c>
      <c r="N1047" s="20">
        <v>3.8319880412369999E-4</v>
      </c>
    </row>
    <row r="1048" spans="1:14" x14ac:dyDescent="0.2">
      <c r="A1048" s="20" t="s">
        <v>23470</v>
      </c>
      <c r="B1048" s="20" t="s">
        <v>610</v>
      </c>
      <c r="C1048" s="20">
        <v>836</v>
      </c>
      <c r="D1048" s="20" t="s">
        <v>14762</v>
      </c>
      <c r="E1048" s="20" t="s">
        <v>23466</v>
      </c>
      <c r="F1048" s="20" t="s">
        <v>110</v>
      </c>
      <c r="G1048" s="20" t="s">
        <v>14696</v>
      </c>
      <c r="H1048" s="20" t="s">
        <v>14699</v>
      </c>
      <c r="I1048" s="20">
        <v>970</v>
      </c>
      <c r="J1048" s="20" t="b">
        <v>0</v>
      </c>
      <c r="K1048" s="20">
        <v>0.86599999999999999</v>
      </c>
      <c r="L1048" s="20">
        <v>0.752</v>
      </c>
      <c r="M1048" s="20">
        <v>0.114</v>
      </c>
      <c r="N1048" s="20">
        <v>3.1189690721640002E-4</v>
      </c>
    </row>
    <row r="1049" spans="1:14" x14ac:dyDescent="0.2">
      <c r="A1049" s="20" t="s">
        <v>23470</v>
      </c>
      <c r="B1049" s="20" t="s">
        <v>615</v>
      </c>
      <c r="C1049" s="20">
        <v>838</v>
      </c>
      <c r="D1049" s="20" t="s">
        <v>14762</v>
      </c>
      <c r="E1049" s="20" t="s">
        <v>14698</v>
      </c>
      <c r="F1049" s="20" t="s">
        <v>110</v>
      </c>
      <c r="G1049" s="20" t="s">
        <v>14696</v>
      </c>
      <c r="H1049" s="20" t="s">
        <v>110</v>
      </c>
      <c r="I1049" s="20">
        <v>584</v>
      </c>
      <c r="J1049" s="20" t="b">
        <v>0</v>
      </c>
      <c r="K1049" s="20">
        <v>0.88</v>
      </c>
      <c r="L1049" s="20">
        <v>0.74099999999999999</v>
      </c>
      <c r="M1049" s="20">
        <v>0.13900000000000001</v>
      </c>
      <c r="N1049" s="20">
        <v>5.0945034246569995E-4</v>
      </c>
    </row>
    <row r="1050" spans="1:14" x14ac:dyDescent="0.2">
      <c r="A1050" s="20" t="s">
        <v>23470</v>
      </c>
      <c r="B1050" s="20" t="s">
        <v>615</v>
      </c>
      <c r="C1050" s="20">
        <v>842</v>
      </c>
      <c r="D1050" s="20" t="s">
        <v>14762</v>
      </c>
      <c r="E1050" s="20" t="s">
        <v>23462</v>
      </c>
      <c r="F1050" s="20" t="s">
        <v>110</v>
      </c>
      <c r="G1050" s="20" t="s">
        <v>14696</v>
      </c>
      <c r="H1050" s="20" t="s">
        <v>110</v>
      </c>
      <c r="I1050" s="20">
        <v>584</v>
      </c>
      <c r="J1050" s="20" t="b">
        <v>0</v>
      </c>
      <c r="K1050" s="20">
        <v>0.86</v>
      </c>
      <c r="L1050" s="20">
        <v>0.745</v>
      </c>
      <c r="M1050" s="20">
        <v>0.115</v>
      </c>
      <c r="N1050" s="20">
        <v>5.3146404109579999E-4</v>
      </c>
    </row>
    <row r="1051" spans="1:14" x14ac:dyDescent="0.2">
      <c r="A1051" s="20" t="s">
        <v>23470</v>
      </c>
      <c r="B1051" s="20" t="s">
        <v>615</v>
      </c>
      <c r="C1051" s="20">
        <v>846</v>
      </c>
      <c r="D1051" s="20" t="s">
        <v>14762</v>
      </c>
      <c r="E1051" s="20" t="s">
        <v>23466</v>
      </c>
      <c r="F1051" s="20" t="s">
        <v>110</v>
      </c>
      <c r="G1051" s="20" t="s">
        <v>14696</v>
      </c>
      <c r="H1051" s="20" t="s">
        <v>110</v>
      </c>
      <c r="I1051" s="20">
        <v>584</v>
      </c>
      <c r="J1051" s="20" t="b">
        <v>0</v>
      </c>
      <c r="K1051" s="20">
        <v>0.85</v>
      </c>
      <c r="L1051" s="20">
        <v>0.74299999999999999</v>
      </c>
      <c r="M1051" s="20">
        <v>0.107</v>
      </c>
      <c r="N1051" s="20">
        <v>5.452928082191E-4</v>
      </c>
    </row>
    <row r="1052" spans="1:14" x14ac:dyDescent="0.2">
      <c r="A1052" s="20" t="s">
        <v>23470</v>
      </c>
      <c r="B1052" s="20" t="s">
        <v>615</v>
      </c>
      <c r="C1052" s="20">
        <v>850</v>
      </c>
      <c r="D1052" s="20" t="s">
        <v>14762</v>
      </c>
      <c r="E1052" s="20" t="s">
        <v>23465</v>
      </c>
      <c r="F1052" s="20" t="s">
        <v>110</v>
      </c>
      <c r="G1052" s="20" t="s">
        <v>14696</v>
      </c>
      <c r="H1052" s="20" t="s">
        <v>110</v>
      </c>
      <c r="I1052" s="20">
        <v>584</v>
      </c>
      <c r="J1052" s="20" t="b">
        <v>0</v>
      </c>
      <c r="K1052" s="20">
        <v>0.89</v>
      </c>
      <c r="L1052" s="20">
        <v>0.73499999999999999</v>
      </c>
      <c r="M1052" s="20">
        <v>0.155</v>
      </c>
      <c r="N1052" s="20">
        <v>5.0115582191779997E-4</v>
      </c>
    </row>
    <row r="1053" spans="1:14" x14ac:dyDescent="0.2">
      <c r="A1053" s="20" t="s">
        <v>23470</v>
      </c>
      <c r="B1053" s="20" t="s">
        <v>615</v>
      </c>
      <c r="C1053" s="20">
        <v>854</v>
      </c>
      <c r="D1053" s="20" t="s">
        <v>14762</v>
      </c>
      <c r="E1053" s="20" t="s">
        <v>14746</v>
      </c>
      <c r="F1053" s="20" t="s">
        <v>110</v>
      </c>
      <c r="G1053" s="20" t="s">
        <v>14696</v>
      </c>
      <c r="H1053" s="20" t="s">
        <v>110</v>
      </c>
      <c r="I1053" s="20">
        <v>584</v>
      </c>
      <c r="J1053" s="20" t="b">
        <v>0</v>
      </c>
      <c r="K1053" s="20">
        <v>0.87</v>
      </c>
      <c r="L1053" s="20">
        <v>0.78800000000000003</v>
      </c>
      <c r="M1053" s="20">
        <v>8.2000000000000003E-2</v>
      </c>
      <c r="N1053" s="20">
        <v>4.7971917808209999E-4</v>
      </c>
    </row>
    <row r="1054" spans="1:14" x14ac:dyDescent="0.2">
      <c r="A1054" s="20" t="s">
        <v>23470</v>
      </c>
      <c r="B1054" s="20" t="s">
        <v>653</v>
      </c>
      <c r="C1054" s="20">
        <v>866</v>
      </c>
      <c r="D1054" s="20" t="s">
        <v>14762</v>
      </c>
      <c r="E1054" s="20" t="s">
        <v>14698</v>
      </c>
      <c r="F1054" s="20" t="s">
        <v>23467</v>
      </c>
      <c r="G1054" s="20" t="s">
        <v>14696</v>
      </c>
      <c r="H1054" s="20" t="s">
        <v>14761</v>
      </c>
      <c r="I1054" s="20">
        <v>4402</v>
      </c>
      <c r="J1054" s="20" t="b">
        <v>0</v>
      </c>
      <c r="K1054" s="20">
        <v>0.747</v>
      </c>
      <c r="L1054" s="20">
        <v>0.67400000000000004</v>
      </c>
      <c r="M1054" s="20">
        <v>7.2999999999999995E-2</v>
      </c>
      <c r="N1054" s="20">
        <v>9.28475692866879E-5</v>
      </c>
    </row>
    <row r="1055" spans="1:14" x14ac:dyDescent="0.2">
      <c r="A1055" s="20" t="s">
        <v>23470</v>
      </c>
      <c r="B1055" s="20" t="s">
        <v>653</v>
      </c>
      <c r="C1055" s="20">
        <v>869</v>
      </c>
      <c r="D1055" s="20" t="s">
        <v>14762</v>
      </c>
      <c r="E1055" s="20" t="s">
        <v>23462</v>
      </c>
      <c r="F1055" s="20" t="s">
        <v>23467</v>
      </c>
      <c r="G1055" s="20" t="s">
        <v>14696</v>
      </c>
      <c r="H1055" s="20" t="s">
        <v>14761</v>
      </c>
      <c r="I1055" s="20">
        <v>4402</v>
      </c>
      <c r="J1055" s="20" t="b">
        <v>0</v>
      </c>
      <c r="K1055" s="20">
        <v>0.74399999999999999</v>
      </c>
      <c r="L1055" s="20">
        <v>0.67200000000000004</v>
      </c>
      <c r="M1055" s="20">
        <v>7.1999999999999995E-2</v>
      </c>
      <c r="N1055" s="20">
        <v>9.33393911858246E-5</v>
      </c>
    </row>
    <row r="1056" spans="1:14" x14ac:dyDescent="0.2">
      <c r="A1056" s="20" t="s">
        <v>23470</v>
      </c>
      <c r="B1056" s="20" t="s">
        <v>653</v>
      </c>
      <c r="C1056" s="20">
        <v>872</v>
      </c>
      <c r="D1056" s="20" t="s">
        <v>14762</v>
      </c>
      <c r="E1056" s="20" t="s">
        <v>23466</v>
      </c>
      <c r="F1056" s="20" t="s">
        <v>23467</v>
      </c>
      <c r="G1056" s="20" t="s">
        <v>14696</v>
      </c>
      <c r="H1056" s="20" t="s">
        <v>14761</v>
      </c>
      <c r="I1056" s="20">
        <v>4402</v>
      </c>
      <c r="J1056" s="20" t="b">
        <v>0</v>
      </c>
      <c r="K1056" s="20">
        <v>0.71399999999999997</v>
      </c>
      <c r="L1056" s="20">
        <v>0.65700000000000003</v>
      </c>
      <c r="M1056" s="20">
        <v>5.6999999999999898E-2</v>
      </c>
      <c r="N1056" s="20">
        <v>9.7581781008632495E-5</v>
      </c>
    </row>
    <row r="1057" spans="1:14" x14ac:dyDescent="0.2">
      <c r="A1057" s="20" t="s">
        <v>23470</v>
      </c>
      <c r="B1057" s="20" t="s">
        <v>653</v>
      </c>
      <c r="C1057" s="20">
        <v>875</v>
      </c>
      <c r="D1057" s="20" t="s">
        <v>14762</v>
      </c>
      <c r="E1057" s="20" t="s">
        <v>23466</v>
      </c>
      <c r="F1057" s="20" t="s">
        <v>23467</v>
      </c>
      <c r="G1057" s="20" t="s">
        <v>14696</v>
      </c>
      <c r="H1057" s="20" t="s">
        <v>14761</v>
      </c>
      <c r="I1057" s="20">
        <v>4402</v>
      </c>
      <c r="J1057" s="20" t="b">
        <v>0</v>
      </c>
      <c r="K1057" s="20">
        <v>0.74299999999999999</v>
      </c>
      <c r="L1057" s="20">
        <v>0.66900000000000004</v>
      </c>
      <c r="M1057" s="20">
        <v>7.3999999999999996E-2</v>
      </c>
      <c r="N1057" s="20">
        <v>9.3682417083143998E-5</v>
      </c>
    </row>
    <row r="1058" spans="1:14" x14ac:dyDescent="0.2">
      <c r="A1058" s="20" t="s">
        <v>23470</v>
      </c>
      <c r="B1058" s="20" t="s">
        <v>1015</v>
      </c>
      <c r="C1058" s="20">
        <v>1002</v>
      </c>
      <c r="D1058" s="20" t="s">
        <v>14762</v>
      </c>
      <c r="E1058" s="20" t="s">
        <v>14698</v>
      </c>
      <c r="F1058" s="20" t="s">
        <v>23461</v>
      </c>
      <c r="G1058" s="20" t="s">
        <v>14696</v>
      </c>
      <c r="H1058" s="20" t="s">
        <v>14699</v>
      </c>
      <c r="I1058" s="20">
        <v>8653</v>
      </c>
      <c r="J1058" s="20" t="b">
        <v>0</v>
      </c>
      <c r="K1058" s="20">
        <v>0.68</v>
      </c>
      <c r="L1058" s="20">
        <v>0.33</v>
      </c>
      <c r="M1058" s="20">
        <v>0.35</v>
      </c>
      <c r="N1058" s="20">
        <v>5.0699179475326497E-5</v>
      </c>
    </row>
    <row r="1059" spans="1:14" x14ac:dyDescent="0.2">
      <c r="A1059" s="20" t="s">
        <v>23470</v>
      </c>
      <c r="B1059" s="20" t="s">
        <v>1243</v>
      </c>
      <c r="C1059" s="20">
        <v>1050</v>
      </c>
      <c r="D1059" s="20" t="s">
        <v>14762</v>
      </c>
      <c r="E1059" s="20" t="s">
        <v>14698</v>
      </c>
      <c r="F1059" s="20" t="s">
        <v>23461</v>
      </c>
      <c r="G1059" s="20" t="s">
        <v>14839</v>
      </c>
      <c r="H1059" s="20" t="s">
        <v>14761</v>
      </c>
      <c r="I1059" s="20">
        <v>5000</v>
      </c>
      <c r="J1059" s="20" t="b">
        <v>0</v>
      </c>
      <c r="K1059" s="20">
        <v>0.90400000000000003</v>
      </c>
      <c r="L1059" s="20">
        <v>0.83199999999999996</v>
      </c>
      <c r="M1059" s="20">
        <v>7.2000000000000106E-2</v>
      </c>
      <c r="N1059" s="20">
        <v>4.5312000000000003E-5</v>
      </c>
    </row>
    <row r="1060" spans="1:14" x14ac:dyDescent="0.2">
      <c r="A1060" s="20" t="s">
        <v>23470</v>
      </c>
      <c r="B1060" s="20" t="s">
        <v>2616</v>
      </c>
      <c r="C1060" s="20">
        <v>1132</v>
      </c>
      <c r="D1060" s="20" t="s">
        <v>14762</v>
      </c>
      <c r="E1060" s="20" t="s">
        <v>23462</v>
      </c>
      <c r="F1060" s="20" t="s">
        <v>23461</v>
      </c>
      <c r="G1060" s="20" t="s">
        <v>14732</v>
      </c>
      <c r="H1060" s="20" t="s">
        <v>14761</v>
      </c>
      <c r="I1060" s="20">
        <v>3404</v>
      </c>
      <c r="J1060" s="20" t="b">
        <v>0</v>
      </c>
      <c r="K1060" s="20">
        <v>0.82</v>
      </c>
      <c r="L1060" s="20">
        <v>0.68</v>
      </c>
      <c r="M1060" s="20">
        <v>0.14000000000000001</v>
      </c>
      <c r="N1060" s="20">
        <v>1.0728554641589999E-4</v>
      </c>
    </row>
    <row r="1061" spans="1:14" x14ac:dyDescent="0.2">
      <c r="A1061" s="20" t="s">
        <v>23470</v>
      </c>
      <c r="B1061" s="20" t="s">
        <v>2616</v>
      </c>
      <c r="C1061" s="20">
        <v>1134</v>
      </c>
      <c r="D1061" s="20" t="s">
        <v>14762</v>
      </c>
      <c r="E1061" s="20" t="s">
        <v>14698</v>
      </c>
      <c r="F1061" s="20" t="s">
        <v>23461</v>
      </c>
      <c r="G1061" s="20" t="s">
        <v>14732</v>
      </c>
      <c r="H1061" s="20" t="s">
        <v>14761</v>
      </c>
      <c r="I1061" s="20">
        <v>3404</v>
      </c>
      <c r="J1061" s="20" t="b">
        <v>0</v>
      </c>
      <c r="K1061" s="20">
        <v>0.81</v>
      </c>
      <c r="L1061" s="20">
        <v>0.68</v>
      </c>
      <c r="M1061" s="20">
        <v>0.13</v>
      </c>
      <c r="N1061" s="20">
        <v>1.091363102232E-4</v>
      </c>
    </row>
    <row r="1062" spans="1:14" x14ac:dyDescent="0.2">
      <c r="A1062" s="20" t="s">
        <v>23470</v>
      </c>
      <c r="B1062" s="20" t="s">
        <v>2616</v>
      </c>
      <c r="C1062" s="20">
        <v>1136</v>
      </c>
      <c r="D1062" s="20" t="s">
        <v>14762</v>
      </c>
      <c r="E1062" s="20" t="s">
        <v>23462</v>
      </c>
      <c r="F1062" s="20" t="s">
        <v>23461</v>
      </c>
      <c r="G1062" s="20" t="s">
        <v>14732</v>
      </c>
      <c r="H1062" s="20" t="s">
        <v>14761</v>
      </c>
      <c r="I1062" s="20">
        <v>3404</v>
      </c>
      <c r="J1062" s="20" t="b">
        <v>0</v>
      </c>
      <c r="K1062" s="20">
        <v>0.82</v>
      </c>
      <c r="L1062" s="20">
        <v>0.68</v>
      </c>
      <c r="M1062" s="20">
        <v>0.14000000000000001</v>
      </c>
      <c r="N1062" s="20">
        <v>1.0728554641589999E-4</v>
      </c>
    </row>
    <row r="1063" spans="1:14" x14ac:dyDescent="0.2">
      <c r="A1063" s="20" t="s">
        <v>23470</v>
      </c>
      <c r="B1063" s="20" t="s">
        <v>3173</v>
      </c>
      <c r="C1063" s="20">
        <v>1151</v>
      </c>
      <c r="D1063" s="20" t="s">
        <v>14762</v>
      </c>
      <c r="E1063" s="20" t="s">
        <v>23462</v>
      </c>
      <c r="F1063" s="20" t="s">
        <v>14852</v>
      </c>
      <c r="G1063" s="20" t="s">
        <v>14732</v>
      </c>
      <c r="H1063" s="20" t="s">
        <v>14761</v>
      </c>
      <c r="I1063" s="20">
        <v>290</v>
      </c>
      <c r="J1063" s="20" t="b">
        <v>0</v>
      </c>
      <c r="K1063" s="20">
        <v>0.80710000000000004</v>
      </c>
      <c r="L1063" s="20">
        <v>0.7238</v>
      </c>
      <c r="M1063" s="20">
        <v>8.3299999999999999E-2</v>
      </c>
      <c r="N1063" s="20">
        <v>1.2262177586206001E-3</v>
      </c>
    </row>
    <row r="1064" spans="1:14" x14ac:dyDescent="0.2">
      <c r="A1064" s="20" t="s">
        <v>23470</v>
      </c>
      <c r="B1064" s="20" t="s">
        <v>3173</v>
      </c>
      <c r="C1064" s="20">
        <v>1153</v>
      </c>
      <c r="D1064" s="20" t="s">
        <v>14762</v>
      </c>
      <c r="E1064" s="20" t="s">
        <v>23462</v>
      </c>
      <c r="F1064" s="20" t="s">
        <v>14852</v>
      </c>
      <c r="G1064" s="20" t="s">
        <v>14732</v>
      </c>
      <c r="H1064" s="20" t="s">
        <v>14761</v>
      </c>
      <c r="I1064" s="20">
        <v>290</v>
      </c>
      <c r="J1064" s="20" t="b">
        <v>0</v>
      </c>
      <c r="K1064" s="20">
        <v>0.85189999999999999</v>
      </c>
      <c r="L1064" s="20">
        <v>0.73299999999999998</v>
      </c>
      <c r="M1064" s="20">
        <v>0.11890000000000001</v>
      </c>
      <c r="N1064" s="20">
        <v>1.1099220344827001E-3</v>
      </c>
    </row>
    <row r="1065" spans="1:14" x14ac:dyDescent="0.2">
      <c r="A1065" s="20" t="s">
        <v>23470</v>
      </c>
      <c r="B1065" s="20" t="s">
        <v>3173</v>
      </c>
      <c r="C1065" s="20">
        <v>1155</v>
      </c>
      <c r="D1065" s="20" t="s">
        <v>14762</v>
      </c>
      <c r="E1065" s="20" t="s">
        <v>23462</v>
      </c>
      <c r="F1065" s="20" t="s">
        <v>14852</v>
      </c>
      <c r="G1065" s="20" t="s">
        <v>14732</v>
      </c>
      <c r="H1065" s="20" t="s">
        <v>14761</v>
      </c>
      <c r="I1065" s="20">
        <v>290</v>
      </c>
      <c r="J1065" s="20" t="b">
        <v>0</v>
      </c>
      <c r="K1065" s="20">
        <v>0.85870000000000002</v>
      </c>
      <c r="L1065" s="20">
        <v>0.72660000000000002</v>
      </c>
      <c r="M1065" s="20">
        <v>0.1321</v>
      </c>
      <c r="N1065" s="20">
        <v>1.1034025862068999E-3</v>
      </c>
    </row>
    <row r="1066" spans="1:14" x14ac:dyDescent="0.2">
      <c r="A1066" s="20" t="s">
        <v>23470</v>
      </c>
      <c r="B1066" s="20" t="s">
        <v>3173</v>
      </c>
      <c r="C1066" s="20">
        <v>1157</v>
      </c>
      <c r="D1066" s="20" t="s">
        <v>14762</v>
      </c>
      <c r="E1066" s="20" t="s">
        <v>14698</v>
      </c>
      <c r="F1066" s="20" t="s">
        <v>14852</v>
      </c>
      <c r="G1066" s="20" t="s">
        <v>14732</v>
      </c>
      <c r="H1066" s="20" t="s">
        <v>14761</v>
      </c>
      <c r="I1066" s="20">
        <v>290</v>
      </c>
      <c r="J1066" s="20" t="b">
        <v>0</v>
      </c>
      <c r="K1066" s="20">
        <v>0.81730000000000003</v>
      </c>
      <c r="L1066" s="20">
        <v>0.71760000000000002</v>
      </c>
      <c r="M1066" s="20">
        <v>9.9699999999999997E-2</v>
      </c>
      <c r="N1066" s="20">
        <v>1.2136929310343999E-3</v>
      </c>
    </row>
    <row r="1067" spans="1:14" x14ac:dyDescent="0.2">
      <c r="A1067" s="20" t="s">
        <v>23470</v>
      </c>
      <c r="B1067" s="20" t="s">
        <v>3363</v>
      </c>
      <c r="C1067" s="20">
        <v>1178</v>
      </c>
      <c r="D1067" s="20" t="s">
        <v>14762</v>
      </c>
      <c r="E1067" s="20" t="s">
        <v>14698</v>
      </c>
      <c r="F1067" s="20" t="s">
        <v>23467</v>
      </c>
      <c r="G1067" s="20" t="s">
        <v>14696</v>
      </c>
      <c r="H1067" s="20" t="s">
        <v>14761</v>
      </c>
      <c r="I1067" s="20">
        <v>960</v>
      </c>
      <c r="J1067" s="20" t="b">
        <v>0</v>
      </c>
      <c r="K1067" s="20">
        <v>0.88</v>
      </c>
      <c r="L1067" s="20">
        <v>0.78</v>
      </c>
      <c r="M1067" s="20">
        <v>0.1</v>
      </c>
      <c r="N1067" s="20">
        <v>2.8875E-4</v>
      </c>
    </row>
    <row r="1068" spans="1:14" x14ac:dyDescent="0.2">
      <c r="A1068" s="20" t="s">
        <v>23470</v>
      </c>
      <c r="B1068" s="20" t="s">
        <v>3778</v>
      </c>
      <c r="C1068" s="20">
        <v>1193</v>
      </c>
      <c r="D1068" s="20" t="s">
        <v>14762</v>
      </c>
      <c r="E1068" s="20" t="s">
        <v>14698</v>
      </c>
      <c r="F1068" s="20" t="s">
        <v>23461</v>
      </c>
      <c r="G1068" s="20" t="s">
        <v>14732</v>
      </c>
      <c r="H1068" s="20" t="s">
        <v>14772</v>
      </c>
      <c r="I1068" s="20">
        <v>554</v>
      </c>
      <c r="J1068" s="20" t="b">
        <v>0</v>
      </c>
      <c r="K1068" s="20">
        <v>0.88300000000000001</v>
      </c>
      <c r="L1068" s="20">
        <v>0.81699999999999995</v>
      </c>
      <c r="M1068" s="20">
        <v>6.60000000000001E-2</v>
      </c>
      <c r="N1068" s="20">
        <v>4.5635740072200002E-4</v>
      </c>
    </row>
    <row r="1069" spans="1:14" x14ac:dyDescent="0.2">
      <c r="A1069" s="20" t="s">
        <v>23470</v>
      </c>
      <c r="B1069" s="20" t="s">
        <v>3778</v>
      </c>
      <c r="C1069" s="20">
        <v>1195</v>
      </c>
      <c r="D1069" s="20" t="s">
        <v>14762</v>
      </c>
      <c r="E1069" s="20" t="s">
        <v>23465</v>
      </c>
      <c r="F1069" s="20" t="s">
        <v>23461</v>
      </c>
      <c r="G1069" s="20" t="s">
        <v>14732</v>
      </c>
      <c r="H1069" s="20" t="s">
        <v>14772</v>
      </c>
      <c r="I1069" s="20">
        <v>554</v>
      </c>
      <c r="J1069" s="20" t="b">
        <v>0</v>
      </c>
      <c r="K1069" s="20">
        <v>0.93700000000000006</v>
      </c>
      <c r="L1069" s="20">
        <v>0.876</v>
      </c>
      <c r="M1069" s="20">
        <v>6.0999999999999999E-2</v>
      </c>
      <c r="N1069" s="20">
        <v>3.0262635379060002E-4</v>
      </c>
    </row>
    <row r="1070" spans="1:14" x14ac:dyDescent="0.2">
      <c r="A1070" s="20" t="s">
        <v>23470</v>
      </c>
      <c r="B1070" s="20" t="s">
        <v>3833</v>
      </c>
      <c r="C1070" s="20">
        <v>1197</v>
      </c>
      <c r="D1070" s="20" t="s">
        <v>14762</v>
      </c>
      <c r="E1070" s="20" t="s">
        <v>23465</v>
      </c>
      <c r="F1070" s="20" t="s">
        <v>110</v>
      </c>
      <c r="G1070" s="20" t="s">
        <v>14696</v>
      </c>
      <c r="H1070" s="20" t="s">
        <v>14772</v>
      </c>
      <c r="I1070" s="20">
        <v>600</v>
      </c>
      <c r="J1070" s="20" t="b">
        <v>0</v>
      </c>
      <c r="K1070" s="20">
        <v>0.97799999999999998</v>
      </c>
      <c r="L1070" s="20">
        <v>0.95599999999999996</v>
      </c>
      <c r="M1070" s="20">
        <v>2.1999999999999999E-2</v>
      </c>
      <c r="N1070" s="20">
        <v>1.059666666666E-4</v>
      </c>
    </row>
    <row r="1071" spans="1:14" x14ac:dyDescent="0.2">
      <c r="A1071" s="20" t="s">
        <v>23470</v>
      </c>
      <c r="B1071" s="20" t="s">
        <v>3850</v>
      </c>
      <c r="C1071" s="20">
        <v>1198</v>
      </c>
      <c r="D1071" s="20" t="s">
        <v>14762</v>
      </c>
      <c r="E1071" s="20" t="s">
        <v>14698</v>
      </c>
      <c r="F1071" s="20" t="s">
        <v>23461</v>
      </c>
      <c r="G1071" s="20" t="s">
        <v>14696</v>
      </c>
      <c r="H1071" s="20" t="s">
        <v>14772</v>
      </c>
      <c r="I1071" s="20">
        <v>1664</v>
      </c>
      <c r="J1071" s="20" t="b">
        <v>1</v>
      </c>
      <c r="K1071" s="20">
        <v>0.874</v>
      </c>
      <c r="L1071" s="20">
        <v>0.77400000000000002</v>
      </c>
      <c r="M1071" s="20">
        <v>0.1</v>
      </c>
      <c r="N1071" s="20">
        <v>1.7130288461530001E-4</v>
      </c>
    </row>
    <row r="1072" spans="1:14" x14ac:dyDescent="0.2">
      <c r="A1072" s="20" t="s">
        <v>23470</v>
      </c>
      <c r="B1072" s="20" t="s">
        <v>3858</v>
      </c>
      <c r="C1072" s="20">
        <v>1200</v>
      </c>
      <c r="D1072" s="20" t="s">
        <v>14762</v>
      </c>
      <c r="E1072" s="20" t="s">
        <v>14698</v>
      </c>
      <c r="F1072" s="20" t="s">
        <v>23464</v>
      </c>
      <c r="G1072" s="20" t="s">
        <v>14696</v>
      </c>
      <c r="H1072" s="20" t="s">
        <v>14772</v>
      </c>
      <c r="I1072" s="20">
        <v>32010</v>
      </c>
      <c r="J1072" s="20" t="b">
        <v>0</v>
      </c>
      <c r="K1072" s="20">
        <v>0.97389999999999999</v>
      </c>
      <c r="L1072" s="20">
        <v>0.97050000000000003</v>
      </c>
      <c r="M1072" s="20">
        <v>3.3999999999999001E-3</v>
      </c>
      <c r="N1072" s="20">
        <v>1.68848922211809E-6</v>
      </c>
    </row>
    <row r="1073" spans="1:14" x14ac:dyDescent="0.2">
      <c r="A1073" s="20" t="s">
        <v>23470</v>
      </c>
      <c r="B1073" s="20" t="s">
        <v>3858</v>
      </c>
      <c r="C1073" s="20">
        <v>1202</v>
      </c>
      <c r="D1073" s="20" t="s">
        <v>14762</v>
      </c>
      <c r="E1073" s="20" t="s">
        <v>23466</v>
      </c>
      <c r="F1073" s="20" t="s">
        <v>23464</v>
      </c>
      <c r="G1073" s="20" t="s">
        <v>14696</v>
      </c>
      <c r="H1073" s="20" t="s">
        <v>14772</v>
      </c>
      <c r="I1073" s="20">
        <v>32010</v>
      </c>
      <c r="J1073" s="20" t="b">
        <v>0</v>
      </c>
      <c r="K1073" s="20">
        <v>0.96840000000000004</v>
      </c>
      <c r="L1073" s="20">
        <v>0.97</v>
      </c>
      <c r="M1073" s="20">
        <v>-1.5999999999998999E-3</v>
      </c>
      <c r="N1073" s="20">
        <v>1.8650871602624201E-6</v>
      </c>
    </row>
    <row r="1074" spans="1:14" x14ac:dyDescent="0.2">
      <c r="A1074" s="20" t="s">
        <v>23470</v>
      </c>
      <c r="B1074" s="20" t="s">
        <v>3936</v>
      </c>
      <c r="C1074" s="20">
        <v>1204</v>
      </c>
      <c r="D1074" s="20" t="s">
        <v>14762</v>
      </c>
      <c r="E1074" s="20" t="s">
        <v>23465</v>
      </c>
      <c r="F1074" s="20" t="s">
        <v>23461</v>
      </c>
      <c r="G1074" s="20" t="s">
        <v>14732</v>
      </c>
      <c r="H1074" s="20" t="s">
        <v>14772</v>
      </c>
      <c r="I1074" s="20">
        <v>86000</v>
      </c>
      <c r="J1074" s="20" t="b">
        <v>0</v>
      </c>
      <c r="K1074" s="20">
        <v>0.93200000000000005</v>
      </c>
      <c r="L1074" s="20">
        <v>0.871</v>
      </c>
      <c r="M1074" s="20">
        <v>6.0999999999999999E-2</v>
      </c>
      <c r="N1074" s="20">
        <v>2.0434302325581398E-6</v>
      </c>
    </row>
    <row r="1075" spans="1:14" x14ac:dyDescent="0.2">
      <c r="A1075" s="20" t="s">
        <v>23470</v>
      </c>
      <c r="B1075" s="20" t="s">
        <v>3936</v>
      </c>
      <c r="C1075" s="20">
        <v>1206</v>
      </c>
      <c r="D1075" s="20" t="s">
        <v>14762</v>
      </c>
      <c r="E1075" s="20" t="s">
        <v>23465</v>
      </c>
      <c r="F1075" s="20" t="s">
        <v>23461</v>
      </c>
      <c r="G1075" s="20" t="s">
        <v>14732</v>
      </c>
      <c r="H1075" s="20" t="s">
        <v>14772</v>
      </c>
      <c r="I1075" s="20">
        <v>2433</v>
      </c>
      <c r="J1075" s="20" t="b">
        <v>0</v>
      </c>
      <c r="K1075" s="20">
        <v>0.85060000000000002</v>
      </c>
      <c r="L1075" s="20">
        <v>0.81069999999999998</v>
      </c>
      <c r="M1075" s="20">
        <v>3.9899999999999998E-2</v>
      </c>
      <c r="N1075" s="20">
        <v>1.153083230579E-4</v>
      </c>
    </row>
    <row r="1076" spans="1:14" x14ac:dyDescent="0.2">
      <c r="A1076" s="20" t="s">
        <v>23470</v>
      </c>
      <c r="B1076" s="20" t="s">
        <v>4091</v>
      </c>
      <c r="C1076" s="20">
        <v>1294</v>
      </c>
      <c r="D1076" s="20" t="s">
        <v>14762</v>
      </c>
      <c r="E1076" s="20" t="s">
        <v>14698</v>
      </c>
      <c r="F1076" s="20" t="s">
        <v>110</v>
      </c>
      <c r="G1076" s="20" t="s">
        <v>14866</v>
      </c>
      <c r="H1076" s="20" t="s">
        <v>14772</v>
      </c>
      <c r="I1076" s="20">
        <v>227</v>
      </c>
      <c r="J1076" s="20" t="b">
        <v>0</v>
      </c>
      <c r="K1076" s="20">
        <v>0.63</v>
      </c>
      <c r="L1076" s="20">
        <v>0.57999999999999996</v>
      </c>
      <c r="M1076" s="20">
        <v>0.05</v>
      </c>
      <c r="N1076" s="20">
        <v>2.0999999999999999E-3</v>
      </c>
    </row>
    <row r="1077" spans="1:14" x14ac:dyDescent="0.2">
      <c r="A1077" s="20" t="s">
        <v>23470</v>
      </c>
      <c r="B1077" s="20" t="s">
        <v>4091</v>
      </c>
      <c r="C1077" s="20">
        <v>1296</v>
      </c>
      <c r="D1077" s="20" t="s">
        <v>14762</v>
      </c>
      <c r="E1077" s="20" t="s">
        <v>14746</v>
      </c>
      <c r="F1077" s="20" t="s">
        <v>110</v>
      </c>
      <c r="G1077" s="20" t="s">
        <v>14866</v>
      </c>
      <c r="H1077" s="20" t="s">
        <v>14772</v>
      </c>
      <c r="I1077" s="20">
        <v>227</v>
      </c>
      <c r="J1077" s="20" t="b">
        <v>0</v>
      </c>
      <c r="K1077" s="20">
        <v>0.51</v>
      </c>
      <c r="L1077" s="20">
        <v>0.26</v>
      </c>
      <c r="M1077" s="20">
        <v>0.25</v>
      </c>
      <c r="N1077" s="20">
        <v>1.9484581497797001E-3</v>
      </c>
    </row>
    <row r="1078" spans="1:14" x14ac:dyDescent="0.2">
      <c r="A1078" s="20" t="s">
        <v>23470</v>
      </c>
      <c r="B1078" s="20" t="s">
        <v>4091</v>
      </c>
      <c r="C1078" s="20">
        <v>1298</v>
      </c>
      <c r="D1078" s="20" t="s">
        <v>14762</v>
      </c>
      <c r="E1078" s="20" t="s">
        <v>23462</v>
      </c>
      <c r="F1078" s="20" t="s">
        <v>110</v>
      </c>
      <c r="G1078" s="20" t="s">
        <v>14866</v>
      </c>
      <c r="H1078" s="20" t="s">
        <v>14772</v>
      </c>
      <c r="I1078" s="20">
        <v>227</v>
      </c>
      <c r="J1078" s="20" t="b">
        <v>0</v>
      </c>
      <c r="K1078" s="20">
        <v>0.6</v>
      </c>
      <c r="L1078" s="20">
        <v>0.49</v>
      </c>
      <c r="M1078" s="20">
        <v>0.11</v>
      </c>
      <c r="N1078" s="20">
        <v>2.1581497797356001E-3</v>
      </c>
    </row>
    <row r="1079" spans="1:14" x14ac:dyDescent="0.2">
      <c r="A1079" s="20" t="s">
        <v>23470</v>
      </c>
      <c r="B1079" s="20" t="s">
        <v>4407</v>
      </c>
      <c r="C1079" s="20">
        <v>1322</v>
      </c>
      <c r="D1079" s="20" t="s">
        <v>14762</v>
      </c>
      <c r="E1079" s="20" t="s">
        <v>23465</v>
      </c>
      <c r="F1079" s="20" t="s">
        <v>23461</v>
      </c>
      <c r="G1079" s="20" t="s">
        <v>14696</v>
      </c>
      <c r="H1079" s="20" t="s">
        <v>14772</v>
      </c>
      <c r="I1079" s="20">
        <v>1350</v>
      </c>
      <c r="J1079" s="20" t="b">
        <v>0</v>
      </c>
      <c r="K1079" s="20">
        <v>0.59</v>
      </c>
      <c r="L1079" s="20">
        <v>0.48670000000000002</v>
      </c>
      <c r="M1079" s="20">
        <v>0.1033</v>
      </c>
      <c r="N1079" s="20">
        <v>3.6423934074070001E-4</v>
      </c>
    </row>
    <row r="1080" spans="1:14" x14ac:dyDescent="0.2">
      <c r="A1080" s="20" t="s">
        <v>23470</v>
      </c>
      <c r="B1080" s="20" t="s">
        <v>4407</v>
      </c>
      <c r="C1080" s="20">
        <v>1323</v>
      </c>
      <c r="D1080" s="20" t="s">
        <v>14762</v>
      </c>
      <c r="E1080" s="20" t="s">
        <v>23465</v>
      </c>
      <c r="F1080" s="20" t="s">
        <v>23461</v>
      </c>
      <c r="G1080" s="20" t="s">
        <v>14696</v>
      </c>
      <c r="H1080" s="20" t="s">
        <v>14772</v>
      </c>
      <c r="I1080" s="20">
        <v>1350</v>
      </c>
      <c r="J1080" s="20" t="b">
        <v>0</v>
      </c>
      <c r="K1080" s="20">
        <v>0.66</v>
      </c>
      <c r="L1080" s="20">
        <v>0.42670000000000002</v>
      </c>
      <c r="M1080" s="20">
        <v>0.23330000000000001</v>
      </c>
      <c r="N1080" s="20">
        <v>3.4742748888879997E-4</v>
      </c>
    </row>
    <row r="1081" spans="1:14" x14ac:dyDescent="0.2">
      <c r="A1081" s="20" t="s">
        <v>23470</v>
      </c>
      <c r="B1081" s="20" t="s">
        <v>4407</v>
      </c>
      <c r="C1081" s="20">
        <v>1324</v>
      </c>
      <c r="D1081" s="20" t="s">
        <v>14762</v>
      </c>
      <c r="E1081" s="20" t="s">
        <v>23465</v>
      </c>
      <c r="F1081" s="20" t="s">
        <v>23461</v>
      </c>
      <c r="G1081" s="20" t="s">
        <v>14696</v>
      </c>
      <c r="H1081" s="20" t="s">
        <v>14772</v>
      </c>
      <c r="I1081" s="20">
        <v>1350</v>
      </c>
      <c r="J1081" s="20" t="b">
        <v>0</v>
      </c>
      <c r="K1081" s="20">
        <v>0.62</v>
      </c>
      <c r="L1081" s="20">
        <v>0.52669999999999995</v>
      </c>
      <c r="M1081" s="20">
        <v>9.3299999999999994E-2</v>
      </c>
      <c r="N1081" s="20">
        <v>3.5917563703700002E-4</v>
      </c>
    </row>
    <row r="1082" spans="1:14" x14ac:dyDescent="0.2">
      <c r="A1082" s="20" t="s">
        <v>23470</v>
      </c>
      <c r="B1082" s="20" t="s">
        <v>4407</v>
      </c>
      <c r="C1082" s="20">
        <v>1325</v>
      </c>
      <c r="D1082" s="20" t="s">
        <v>14762</v>
      </c>
      <c r="E1082" s="20" t="s">
        <v>23465</v>
      </c>
      <c r="F1082" s="20" t="s">
        <v>23461</v>
      </c>
      <c r="G1082" s="20" t="s">
        <v>14696</v>
      </c>
      <c r="H1082" s="20" t="s">
        <v>14772</v>
      </c>
      <c r="I1082" s="20">
        <v>1350</v>
      </c>
      <c r="J1082" s="20" t="b">
        <v>0</v>
      </c>
      <c r="K1082" s="20">
        <v>0.68</v>
      </c>
      <c r="L1082" s="20">
        <v>0.42670000000000002</v>
      </c>
      <c r="M1082" s="20">
        <v>0.25330000000000003</v>
      </c>
      <c r="N1082" s="20">
        <v>3.4239045185179999E-4</v>
      </c>
    </row>
    <row r="1083" spans="1:14" x14ac:dyDescent="0.2">
      <c r="A1083" s="20" t="s">
        <v>23470</v>
      </c>
      <c r="B1083" s="20" t="s">
        <v>4407</v>
      </c>
      <c r="C1083" s="20">
        <v>1326</v>
      </c>
      <c r="D1083" s="20" t="s">
        <v>14762</v>
      </c>
      <c r="E1083" s="20" t="s">
        <v>23465</v>
      </c>
      <c r="F1083" s="20" t="s">
        <v>23461</v>
      </c>
      <c r="G1083" s="20" t="s">
        <v>14696</v>
      </c>
      <c r="H1083" s="20" t="s">
        <v>14772</v>
      </c>
      <c r="I1083" s="20">
        <v>1350</v>
      </c>
      <c r="J1083" s="20" t="b">
        <v>0</v>
      </c>
      <c r="K1083" s="20">
        <v>0.85</v>
      </c>
      <c r="L1083" s="20">
        <v>0.63329999999999997</v>
      </c>
      <c r="M1083" s="20">
        <v>0.2167</v>
      </c>
      <c r="N1083" s="20">
        <v>2.6646748888879999E-4</v>
      </c>
    </row>
    <row r="1084" spans="1:14" x14ac:dyDescent="0.2">
      <c r="A1084" s="20" t="s">
        <v>23470</v>
      </c>
      <c r="B1084" s="20" t="s">
        <v>4407</v>
      </c>
      <c r="C1084" s="20">
        <v>1327</v>
      </c>
      <c r="D1084" s="20" t="s">
        <v>14762</v>
      </c>
      <c r="E1084" s="20" t="s">
        <v>23465</v>
      </c>
      <c r="F1084" s="20" t="s">
        <v>23461</v>
      </c>
      <c r="G1084" s="20" t="s">
        <v>14696</v>
      </c>
      <c r="H1084" s="20" t="s">
        <v>14772</v>
      </c>
      <c r="I1084" s="20">
        <v>1350</v>
      </c>
      <c r="J1084" s="20" t="b">
        <v>0</v>
      </c>
      <c r="K1084" s="20">
        <v>0.85</v>
      </c>
      <c r="L1084" s="20">
        <v>0.66669999999999996</v>
      </c>
      <c r="M1084" s="20">
        <v>0.18329999999999999</v>
      </c>
      <c r="N1084" s="20">
        <v>2.590452666666E-4</v>
      </c>
    </row>
    <row r="1085" spans="1:14" x14ac:dyDescent="0.2">
      <c r="A1085" s="20" t="s">
        <v>23470</v>
      </c>
      <c r="B1085" s="20" t="s">
        <v>4455</v>
      </c>
      <c r="C1085" s="20">
        <v>1344</v>
      </c>
      <c r="D1085" s="20" t="s">
        <v>14762</v>
      </c>
      <c r="E1085" s="20" t="s">
        <v>14746</v>
      </c>
      <c r="F1085" s="20" t="s">
        <v>23461</v>
      </c>
      <c r="G1085" s="20" t="s">
        <v>14732</v>
      </c>
      <c r="H1085" s="20" t="s">
        <v>14772</v>
      </c>
      <c r="I1085" s="20">
        <v>139217</v>
      </c>
      <c r="J1085" s="20" t="b">
        <v>0</v>
      </c>
      <c r="K1085" s="20">
        <v>0.78029999999999999</v>
      </c>
      <c r="L1085" s="20">
        <v>0.72929999999999995</v>
      </c>
      <c r="M1085" s="20">
        <v>5.0999999999999997E-2</v>
      </c>
      <c r="N1085" s="20">
        <v>2.6494854795032199E-6</v>
      </c>
    </row>
    <row r="1086" spans="1:14" x14ac:dyDescent="0.2">
      <c r="A1086" s="20" t="s">
        <v>23470</v>
      </c>
      <c r="B1086" s="20" t="s">
        <v>4455</v>
      </c>
      <c r="C1086" s="20">
        <v>1346</v>
      </c>
      <c r="D1086" s="20" t="s">
        <v>14762</v>
      </c>
      <c r="E1086" s="20" t="s">
        <v>14698</v>
      </c>
      <c r="F1086" s="20" t="s">
        <v>23461</v>
      </c>
      <c r="G1086" s="20" t="s">
        <v>14732</v>
      </c>
      <c r="H1086" s="20" t="s">
        <v>14772</v>
      </c>
      <c r="I1086" s="20">
        <v>139217</v>
      </c>
      <c r="J1086" s="20" t="b">
        <v>0</v>
      </c>
      <c r="K1086" s="20">
        <v>0.78559999999999997</v>
      </c>
      <c r="L1086" s="20">
        <v>0.72150000000000003</v>
      </c>
      <c r="M1086" s="20">
        <v>6.4099999999999893E-2</v>
      </c>
      <c r="N1086" s="20">
        <v>2.65319889094004E-6</v>
      </c>
    </row>
    <row r="1087" spans="1:14" x14ac:dyDescent="0.2">
      <c r="A1087" s="20" t="s">
        <v>23470</v>
      </c>
      <c r="B1087" s="20" t="s">
        <v>4455</v>
      </c>
      <c r="C1087" s="20">
        <v>1348</v>
      </c>
      <c r="D1087" s="20" t="s">
        <v>14762</v>
      </c>
      <c r="E1087" s="20" t="s">
        <v>23462</v>
      </c>
      <c r="F1087" s="20" t="s">
        <v>23461</v>
      </c>
      <c r="G1087" s="20" t="s">
        <v>14732</v>
      </c>
      <c r="H1087" s="20" t="s">
        <v>14772</v>
      </c>
      <c r="I1087" s="20">
        <v>139217</v>
      </c>
      <c r="J1087" s="20" t="b">
        <v>0</v>
      </c>
      <c r="K1087" s="20">
        <v>0.79749999999999999</v>
      </c>
      <c r="L1087" s="20">
        <v>0.7298</v>
      </c>
      <c r="M1087" s="20">
        <v>6.7699999999999996E-2</v>
      </c>
      <c r="N1087" s="20">
        <v>2.5764505053262201E-6</v>
      </c>
    </row>
    <row r="1088" spans="1:14" x14ac:dyDescent="0.2">
      <c r="A1088" s="20" t="s">
        <v>23470</v>
      </c>
      <c r="B1088" s="20" t="s">
        <v>4455</v>
      </c>
      <c r="C1088" s="20">
        <v>1350</v>
      </c>
      <c r="D1088" s="20" t="s">
        <v>14762</v>
      </c>
      <c r="E1088" s="20" t="s">
        <v>23465</v>
      </c>
      <c r="F1088" s="20" t="s">
        <v>23461</v>
      </c>
      <c r="G1088" s="20" t="s">
        <v>14732</v>
      </c>
      <c r="H1088" s="20" t="s">
        <v>14772</v>
      </c>
      <c r="I1088" s="20">
        <v>139217</v>
      </c>
      <c r="J1088" s="20" t="b">
        <v>0</v>
      </c>
      <c r="K1088" s="20">
        <v>0.78</v>
      </c>
      <c r="L1088" s="20">
        <v>0.7268</v>
      </c>
      <c r="M1088" s="20">
        <v>5.3199999999999997E-2</v>
      </c>
      <c r="N1088" s="20">
        <v>2.6588833260305901E-6</v>
      </c>
    </row>
    <row r="1089" spans="1:14" x14ac:dyDescent="0.2">
      <c r="A1089" s="20" t="s">
        <v>23470</v>
      </c>
      <c r="B1089" s="20" t="s">
        <v>4455</v>
      </c>
      <c r="C1089" s="20">
        <v>1352</v>
      </c>
      <c r="D1089" s="20" t="s">
        <v>14762</v>
      </c>
      <c r="E1089" s="20" t="s">
        <v>23465</v>
      </c>
      <c r="F1089" s="20" t="s">
        <v>23461</v>
      </c>
      <c r="G1089" s="20" t="s">
        <v>14732</v>
      </c>
      <c r="H1089" s="20" t="s">
        <v>14772</v>
      </c>
      <c r="I1089" s="20">
        <v>139217</v>
      </c>
      <c r="J1089" s="20" t="b">
        <v>0</v>
      </c>
      <c r="K1089" s="20">
        <v>0.78129999999999999</v>
      </c>
      <c r="L1089" s="20">
        <v>0.71550000000000002</v>
      </c>
      <c r="M1089" s="20">
        <v>6.5799999999999997E-2</v>
      </c>
      <c r="N1089" s="20">
        <v>2.68954265642845E-6</v>
      </c>
    </row>
    <row r="1090" spans="1:14" x14ac:dyDescent="0.2">
      <c r="A1090" s="20" t="s">
        <v>23470</v>
      </c>
      <c r="B1090" s="20" t="s">
        <v>4455</v>
      </c>
      <c r="C1090" s="20">
        <v>1354</v>
      </c>
      <c r="D1090" s="20" t="s">
        <v>14762</v>
      </c>
      <c r="E1090" s="20" t="s">
        <v>23465</v>
      </c>
      <c r="F1090" s="20" t="s">
        <v>23461</v>
      </c>
      <c r="G1090" s="20" t="s">
        <v>14732</v>
      </c>
      <c r="H1090" s="20" t="s">
        <v>14772</v>
      </c>
      <c r="I1090" s="20">
        <v>139217</v>
      </c>
      <c r="J1090" s="20" t="b">
        <v>0</v>
      </c>
      <c r="K1090" s="20">
        <v>0.79110000000000003</v>
      </c>
      <c r="L1090" s="20">
        <v>0.72230000000000005</v>
      </c>
      <c r="M1090" s="20">
        <v>6.88E-2</v>
      </c>
      <c r="N1090" s="20">
        <v>2.62786513141355E-6</v>
      </c>
    </row>
    <row r="1091" spans="1:14" x14ac:dyDescent="0.2">
      <c r="A1091" s="20" t="s">
        <v>23470</v>
      </c>
      <c r="B1091" s="20" t="s">
        <v>4455</v>
      </c>
      <c r="C1091" s="20">
        <v>1356</v>
      </c>
      <c r="D1091" s="20" t="s">
        <v>14762</v>
      </c>
      <c r="E1091" s="20" t="s">
        <v>23465</v>
      </c>
      <c r="F1091" s="20" t="s">
        <v>23461</v>
      </c>
      <c r="G1091" s="20" t="s">
        <v>14732</v>
      </c>
      <c r="H1091" s="20" t="s">
        <v>14772</v>
      </c>
      <c r="I1091" s="20">
        <v>139217</v>
      </c>
      <c r="J1091" s="20" t="b">
        <v>0</v>
      </c>
      <c r="K1091" s="20">
        <v>0.80489999999999995</v>
      </c>
      <c r="L1091" s="20">
        <v>0.74770000000000003</v>
      </c>
      <c r="M1091" s="20">
        <v>5.7199999999999897E-2</v>
      </c>
      <c r="N1091" s="20">
        <v>2.4830351178376199E-6</v>
      </c>
    </row>
    <row r="1092" spans="1:14" x14ac:dyDescent="0.2">
      <c r="A1092" s="20" t="s">
        <v>23470</v>
      </c>
      <c r="B1092" s="20" t="s">
        <v>4455</v>
      </c>
      <c r="C1092" s="20">
        <v>1358</v>
      </c>
      <c r="D1092" s="20" t="s">
        <v>14762</v>
      </c>
      <c r="E1092" s="20" t="s">
        <v>14746</v>
      </c>
      <c r="F1092" s="20" t="s">
        <v>23461</v>
      </c>
      <c r="G1092" s="20" t="s">
        <v>14732</v>
      </c>
      <c r="H1092" s="20" t="s">
        <v>14772</v>
      </c>
      <c r="I1092" s="20">
        <v>45608</v>
      </c>
      <c r="J1092" s="20" t="b">
        <v>0</v>
      </c>
      <c r="K1092" s="20">
        <v>0.58250000000000002</v>
      </c>
      <c r="L1092" s="20">
        <v>0.52180000000000004</v>
      </c>
      <c r="M1092" s="20">
        <v>6.0699999999999997E-2</v>
      </c>
      <c r="N1092" s="20">
        <v>1.0803335160498199E-5</v>
      </c>
    </row>
    <row r="1093" spans="1:14" x14ac:dyDescent="0.2">
      <c r="A1093" s="20" t="s">
        <v>23470</v>
      </c>
      <c r="B1093" s="20" t="s">
        <v>4455</v>
      </c>
      <c r="C1093" s="20">
        <v>1360</v>
      </c>
      <c r="D1093" s="20" t="s">
        <v>14762</v>
      </c>
      <c r="E1093" s="20" t="s">
        <v>14698</v>
      </c>
      <c r="F1093" s="20" t="s">
        <v>23461</v>
      </c>
      <c r="G1093" s="20" t="s">
        <v>14732</v>
      </c>
      <c r="H1093" s="20" t="s">
        <v>14772</v>
      </c>
      <c r="I1093" s="20">
        <v>45608</v>
      </c>
      <c r="J1093" s="20" t="b">
        <v>0</v>
      </c>
      <c r="K1093" s="20">
        <v>0.59850000000000003</v>
      </c>
      <c r="L1093" s="20">
        <v>0.52929999999999999</v>
      </c>
      <c r="M1093" s="20">
        <v>6.9199999999999998E-2</v>
      </c>
      <c r="N1093" s="20">
        <v>1.07314343974741E-5</v>
      </c>
    </row>
    <row r="1094" spans="1:14" x14ac:dyDescent="0.2">
      <c r="A1094" s="20" t="s">
        <v>23470</v>
      </c>
      <c r="B1094" s="20" t="s">
        <v>4455</v>
      </c>
      <c r="C1094" s="20">
        <v>1362</v>
      </c>
      <c r="D1094" s="20" t="s">
        <v>14762</v>
      </c>
      <c r="E1094" s="20" t="s">
        <v>23462</v>
      </c>
      <c r="F1094" s="20" t="s">
        <v>23461</v>
      </c>
      <c r="G1094" s="20" t="s">
        <v>14732</v>
      </c>
      <c r="H1094" s="20" t="s">
        <v>14772</v>
      </c>
      <c r="I1094" s="20">
        <v>45608</v>
      </c>
      <c r="J1094" s="20" t="b">
        <v>0</v>
      </c>
      <c r="K1094" s="20">
        <v>0.62880000000000003</v>
      </c>
      <c r="L1094" s="20">
        <v>0.56699999999999995</v>
      </c>
      <c r="M1094" s="20">
        <v>6.1800000000000098E-2</v>
      </c>
      <c r="N1094" s="20">
        <v>1.05008235397299E-5</v>
      </c>
    </row>
    <row r="1095" spans="1:14" x14ac:dyDescent="0.2">
      <c r="A1095" s="20" t="s">
        <v>23470</v>
      </c>
      <c r="B1095" s="20" t="s">
        <v>4455</v>
      </c>
      <c r="C1095" s="20">
        <v>1364</v>
      </c>
      <c r="D1095" s="20" t="s">
        <v>14762</v>
      </c>
      <c r="E1095" s="20" t="s">
        <v>23465</v>
      </c>
      <c r="F1095" s="20" t="s">
        <v>23461</v>
      </c>
      <c r="G1095" s="20" t="s">
        <v>14732</v>
      </c>
      <c r="H1095" s="20" t="s">
        <v>14772</v>
      </c>
      <c r="I1095" s="20">
        <v>45608</v>
      </c>
      <c r="J1095" s="20" t="b">
        <v>0</v>
      </c>
      <c r="K1095" s="20">
        <v>0.61770000000000003</v>
      </c>
      <c r="L1095" s="20">
        <v>0.55359999999999998</v>
      </c>
      <c r="M1095" s="20">
        <v>6.4100000000000004E-2</v>
      </c>
      <c r="N1095" s="20">
        <v>1.05962495614804E-5</v>
      </c>
    </row>
    <row r="1096" spans="1:14" x14ac:dyDescent="0.2">
      <c r="A1096" s="20" t="s">
        <v>23470</v>
      </c>
      <c r="B1096" s="20" t="s">
        <v>4455</v>
      </c>
      <c r="C1096" s="20">
        <v>1366</v>
      </c>
      <c r="D1096" s="20" t="s">
        <v>14762</v>
      </c>
      <c r="E1096" s="20" t="s">
        <v>23465</v>
      </c>
      <c r="F1096" s="20" t="s">
        <v>23461</v>
      </c>
      <c r="G1096" s="20" t="s">
        <v>14732</v>
      </c>
      <c r="H1096" s="20" t="s">
        <v>14772</v>
      </c>
      <c r="I1096" s="20">
        <v>45608</v>
      </c>
      <c r="J1096" s="20" t="b">
        <v>0</v>
      </c>
      <c r="K1096" s="20">
        <v>0.59840000000000004</v>
      </c>
      <c r="L1096" s="20">
        <v>0.55110000000000003</v>
      </c>
      <c r="M1096" s="20">
        <v>4.7300000000000002E-2</v>
      </c>
      <c r="N1096" s="20">
        <v>1.06934360199965E-5</v>
      </c>
    </row>
    <row r="1097" spans="1:14" x14ac:dyDescent="0.2">
      <c r="A1097" s="20" t="s">
        <v>23470</v>
      </c>
      <c r="B1097" s="20" t="s">
        <v>4455</v>
      </c>
      <c r="C1097" s="20">
        <v>1368</v>
      </c>
      <c r="D1097" s="20" t="s">
        <v>14762</v>
      </c>
      <c r="E1097" s="20" t="s">
        <v>23465</v>
      </c>
      <c r="F1097" s="20" t="s">
        <v>23461</v>
      </c>
      <c r="G1097" s="20" t="s">
        <v>14732</v>
      </c>
      <c r="H1097" s="20" t="s">
        <v>14772</v>
      </c>
      <c r="I1097" s="20">
        <v>45608</v>
      </c>
      <c r="J1097" s="20" t="b">
        <v>0</v>
      </c>
      <c r="K1097" s="20">
        <v>0.61299999999999999</v>
      </c>
      <c r="L1097" s="20">
        <v>0.55430000000000001</v>
      </c>
      <c r="M1097" s="20">
        <v>5.8700000000000002E-2</v>
      </c>
      <c r="N1097" s="20">
        <v>1.06183676109454E-5</v>
      </c>
    </row>
    <row r="1098" spans="1:14" x14ac:dyDescent="0.2">
      <c r="A1098" s="20" t="s">
        <v>23470</v>
      </c>
      <c r="B1098" s="20" t="s">
        <v>4455</v>
      </c>
      <c r="C1098" s="20">
        <v>1370</v>
      </c>
      <c r="D1098" s="20" t="s">
        <v>14762</v>
      </c>
      <c r="E1098" s="20" t="s">
        <v>23465</v>
      </c>
      <c r="F1098" s="20" t="s">
        <v>23461</v>
      </c>
      <c r="G1098" s="20" t="s">
        <v>14732</v>
      </c>
      <c r="H1098" s="20" t="s">
        <v>14772</v>
      </c>
      <c r="I1098" s="20">
        <v>45608</v>
      </c>
      <c r="J1098" s="20" t="b">
        <v>0</v>
      </c>
      <c r="K1098" s="20">
        <v>0.64239999999999997</v>
      </c>
      <c r="L1098" s="20">
        <v>0.58289999999999997</v>
      </c>
      <c r="M1098" s="20">
        <v>5.9499999999999997E-2</v>
      </c>
      <c r="N1098" s="20">
        <v>1.03676949219435E-5</v>
      </c>
    </row>
    <row r="1099" spans="1:14" x14ac:dyDescent="0.2">
      <c r="A1099" s="20" t="s">
        <v>23470</v>
      </c>
      <c r="B1099" s="20" t="s">
        <v>4693</v>
      </c>
      <c r="C1099" s="20">
        <v>1386</v>
      </c>
      <c r="D1099" s="20" t="s">
        <v>14762</v>
      </c>
      <c r="E1099" s="20" t="s">
        <v>14698</v>
      </c>
      <c r="F1099" s="20" t="s">
        <v>23461</v>
      </c>
      <c r="G1099" s="20" t="s">
        <v>14696</v>
      </c>
      <c r="H1099" s="20" t="s">
        <v>14772</v>
      </c>
      <c r="I1099" s="20">
        <v>1664</v>
      </c>
      <c r="J1099" s="20" t="b">
        <v>1</v>
      </c>
      <c r="K1099" s="20">
        <v>0.99</v>
      </c>
      <c r="L1099" s="20">
        <v>0.94169999999999998</v>
      </c>
      <c r="M1099" s="20">
        <v>4.8300000000000003E-2</v>
      </c>
      <c r="N1099" s="20">
        <v>3.8942974759615398E-5</v>
      </c>
    </row>
    <row r="1100" spans="1:14" x14ac:dyDescent="0.2">
      <c r="A1100" s="20" t="s">
        <v>23470</v>
      </c>
      <c r="B1100" s="20" t="s">
        <v>8640</v>
      </c>
      <c r="C1100" s="20">
        <v>1440</v>
      </c>
      <c r="D1100" s="20" t="s">
        <v>14762</v>
      </c>
      <c r="E1100" s="20" t="s">
        <v>14698</v>
      </c>
      <c r="F1100" s="20" t="s">
        <v>14852</v>
      </c>
      <c r="G1100" s="20" t="s">
        <v>14696</v>
      </c>
      <c r="H1100" s="20" t="s">
        <v>14772</v>
      </c>
      <c r="I1100" s="20">
        <v>3076</v>
      </c>
      <c r="J1100" s="20" t="b">
        <v>0</v>
      </c>
      <c r="K1100" s="20">
        <v>0.83</v>
      </c>
      <c r="L1100" s="20">
        <v>0.67</v>
      </c>
      <c r="M1100" s="20">
        <v>0.16</v>
      </c>
      <c r="N1100" s="20">
        <v>1.177503250975E-4</v>
      </c>
    </row>
    <row r="1101" spans="1:14" x14ac:dyDescent="0.2">
      <c r="A1101" s="20" t="s">
        <v>23470</v>
      </c>
      <c r="B1101" s="20" t="s">
        <v>9196</v>
      </c>
      <c r="C1101" s="20">
        <v>1446</v>
      </c>
      <c r="D1101" s="20" t="s">
        <v>14762</v>
      </c>
      <c r="E1101" s="20" t="s">
        <v>14698</v>
      </c>
      <c r="F1101" s="20" t="s">
        <v>23461</v>
      </c>
      <c r="G1101" s="20" t="s">
        <v>14696</v>
      </c>
      <c r="H1101" s="20" t="s">
        <v>14772</v>
      </c>
      <c r="I1101" s="20">
        <v>4970</v>
      </c>
      <c r="J1101" s="20" t="b">
        <v>0</v>
      </c>
      <c r="K1101" s="20">
        <v>0.42</v>
      </c>
      <c r="L1101" s="20">
        <v>0.35</v>
      </c>
      <c r="M1101" s="20">
        <v>7.0000000000000007E-2</v>
      </c>
      <c r="N1101" s="20">
        <v>9.4788732394366197E-5</v>
      </c>
    </row>
    <row r="1102" spans="1:14" x14ac:dyDescent="0.2">
      <c r="A1102" s="20" t="s">
        <v>23470</v>
      </c>
      <c r="B1102" s="20" t="s">
        <v>13057</v>
      </c>
      <c r="C1102" s="20">
        <v>1534</v>
      </c>
      <c r="D1102" s="20" t="s">
        <v>14762</v>
      </c>
      <c r="E1102" s="20" t="s">
        <v>14698</v>
      </c>
      <c r="F1102" s="20" t="s">
        <v>23461</v>
      </c>
      <c r="G1102" s="20" t="s">
        <v>14696</v>
      </c>
      <c r="H1102" s="20" t="s">
        <v>14772</v>
      </c>
      <c r="I1102" s="20">
        <v>1664</v>
      </c>
      <c r="J1102" s="20" t="b">
        <v>1</v>
      </c>
      <c r="K1102" s="20">
        <v>0.81499999999999995</v>
      </c>
      <c r="L1102" s="20">
        <v>0.60799999999999998</v>
      </c>
      <c r="M1102" s="20">
        <v>0.20699999999999999</v>
      </c>
      <c r="N1102" s="20">
        <v>2.3384074519230001E-4</v>
      </c>
    </row>
    <row r="1103" spans="1:14" x14ac:dyDescent="0.2">
      <c r="A1103" s="20" t="s">
        <v>23470</v>
      </c>
      <c r="B1103" s="20" t="s">
        <v>13057</v>
      </c>
      <c r="C1103" s="20">
        <v>1535</v>
      </c>
      <c r="D1103" s="20" t="s">
        <v>14762</v>
      </c>
      <c r="E1103" s="20" t="s">
        <v>23465</v>
      </c>
      <c r="F1103" s="20" t="s">
        <v>23461</v>
      </c>
      <c r="G1103" s="20" t="s">
        <v>14696</v>
      </c>
      <c r="H1103" s="20" t="s">
        <v>14772</v>
      </c>
      <c r="I1103" s="20">
        <v>1664</v>
      </c>
      <c r="J1103" s="20" t="b">
        <v>1</v>
      </c>
      <c r="K1103" s="20">
        <v>0.91400000000000003</v>
      </c>
      <c r="L1103" s="20">
        <v>0.78</v>
      </c>
      <c r="M1103" s="20">
        <v>0.13400000000000001</v>
      </c>
      <c r="N1103" s="20">
        <v>1.5036298076920001E-4</v>
      </c>
    </row>
  </sheetData>
  <autoFilter ref="A1:N1103"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A5F"/>
  </sheetPr>
  <dimension ref="A1:Z5"/>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3" width="11" customWidth="1"/>
    <col min="4" max="5" width="20" customWidth="1"/>
    <col min="6" max="6" width="19" customWidth="1"/>
    <col min="7" max="7" width="21" customWidth="1"/>
    <col min="8" max="8" width="19" customWidth="1"/>
    <col min="9" max="9" width="24" customWidth="1"/>
    <col min="10" max="10" width="20" customWidth="1"/>
    <col min="11" max="11" width="24" customWidth="1"/>
    <col min="12" max="13" width="20" customWidth="1"/>
    <col min="14" max="16" width="18" customWidth="1"/>
    <col min="17" max="17" width="19" customWidth="1"/>
    <col min="18" max="18" width="21" customWidth="1"/>
    <col min="19" max="20" width="28" customWidth="1"/>
    <col min="21" max="22" width="25" customWidth="1"/>
    <col min="23" max="24" width="29" customWidth="1"/>
    <col min="25" max="25" width="25" customWidth="1"/>
    <col min="26" max="26" width="19" customWidth="1"/>
  </cols>
  <sheetData>
    <row r="1" spans="1:26" x14ac:dyDescent="0.2">
      <c r="A1" s="3" t="s">
        <v>23449</v>
      </c>
      <c r="B1" s="3" t="s">
        <v>23471</v>
      </c>
      <c r="C1" s="3" t="s">
        <v>23472</v>
      </c>
      <c r="D1" s="3" t="s">
        <v>23473</v>
      </c>
      <c r="E1" s="3" t="s">
        <v>23474</v>
      </c>
      <c r="F1" s="3" t="s">
        <v>23475</v>
      </c>
      <c r="G1" s="3" t="s">
        <v>23476</v>
      </c>
      <c r="H1" s="3" t="s">
        <v>23477</v>
      </c>
      <c r="I1" s="3" t="s">
        <v>329</v>
      </c>
      <c r="J1" s="3" t="s">
        <v>23478</v>
      </c>
      <c r="K1" s="3" t="s">
        <v>23479</v>
      </c>
      <c r="L1" s="3" t="s">
        <v>23480</v>
      </c>
      <c r="M1" s="3" t="s">
        <v>23481</v>
      </c>
      <c r="N1" s="3" t="s">
        <v>23482</v>
      </c>
      <c r="O1" s="3" t="s">
        <v>23483</v>
      </c>
      <c r="P1" s="3" t="s">
        <v>23484</v>
      </c>
      <c r="Q1" s="3" t="s">
        <v>23485</v>
      </c>
      <c r="R1" s="3" t="s">
        <v>23486</v>
      </c>
      <c r="S1" s="3" t="s">
        <v>23487</v>
      </c>
      <c r="T1" s="3" t="s">
        <v>23488</v>
      </c>
      <c r="U1" s="3" t="s">
        <v>23489</v>
      </c>
      <c r="V1" s="3" t="s">
        <v>23490</v>
      </c>
      <c r="W1" s="3" t="s">
        <v>23491</v>
      </c>
      <c r="X1" s="3" t="s">
        <v>23492</v>
      </c>
      <c r="Y1" s="3" t="s">
        <v>23493</v>
      </c>
      <c r="Z1" s="3" t="s">
        <v>23494</v>
      </c>
    </row>
    <row r="2" spans="1:26" x14ac:dyDescent="0.2">
      <c r="A2" s="20" t="s">
        <v>23460</v>
      </c>
      <c r="B2" s="20">
        <v>422</v>
      </c>
      <c r="C2" s="20">
        <v>132</v>
      </c>
      <c r="D2" s="20">
        <v>0.20871273938476301</v>
      </c>
      <c r="E2" s="20">
        <v>0.16781832100896299</v>
      </c>
      <c r="F2" s="20">
        <v>0.249607157760562</v>
      </c>
      <c r="G2" s="20">
        <v>-0.33436903713549199</v>
      </c>
      <c r="H2" s="20">
        <v>0.751794515905017</v>
      </c>
      <c r="I2" s="20">
        <v>1.47754489054657E-23</v>
      </c>
      <c r="J2" s="20">
        <v>2.0881053425856399E-2</v>
      </c>
      <c r="K2" s="20">
        <v>1.3157497508407501E-17</v>
      </c>
      <c r="L2" s="20">
        <v>3.7314856607462997E-2</v>
      </c>
      <c r="M2" s="20">
        <v>3.9027355094577297E-2</v>
      </c>
      <c r="N2" s="20">
        <v>99.999770941148299</v>
      </c>
      <c r="O2" s="20">
        <v>48.878294592929201</v>
      </c>
      <c r="P2" s="20">
        <v>51.121476348219097</v>
      </c>
      <c r="Q2" s="20">
        <v>0.88388625592417103</v>
      </c>
      <c r="R2" s="20">
        <v>0.23125900441906799</v>
      </c>
      <c r="S2" s="20">
        <v>0.22399594555807401</v>
      </c>
      <c r="T2" s="20">
        <v>0.20014894964001001</v>
      </c>
      <c r="U2" s="20">
        <v>0.156978622899479</v>
      </c>
      <c r="V2" s="20">
        <v>0.24331927638054099</v>
      </c>
      <c r="W2" s="20">
        <v>122</v>
      </c>
      <c r="X2" s="20">
        <v>364</v>
      </c>
      <c r="Y2" s="20">
        <v>0.137440758293839</v>
      </c>
      <c r="Z2" s="20">
        <v>0.65916910246635796</v>
      </c>
    </row>
    <row r="3" spans="1:26" x14ac:dyDescent="0.2">
      <c r="A3" s="20" t="s">
        <v>23468</v>
      </c>
      <c r="B3" s="20">
        <v>417</v>
      </c>
      <c r="C3" s="20">
        <v>125</v>
      </c>
      <c r="D3" s="20">
        <v>0.264595401168844</v>
      </c>
      <c r="E3" s="20">
        <v>0.21367557413881499</v>
      </c>
      <c r="F3" s="20">
        <v>0.31551522819887401</v>
      </c>
      <c r="G3" s="20">
        <v>-0.33661416300951902</v>
      </c>
      <c r="H3" s="20">
        <v>0.86580496534720797</v>
      </c>
      <c r="I3" s="20">
        <v>2.3234209508876201E-24</v>
      </c>
      <c r="J3" s="20">
        <v>2.5983879719525201E-2</v>
      </c>
      <c r="K3" s="20">
        <v>5.0440450877105697E-18</v>
      </c>
      <c r="L3" s="20">
        <v>7.0609767648558197E-2</v>
      </c>
      <c r="M3" s="20">
        <v>2.28078968443092E-2</v>
      </c>
      <c r="N3" s="20">
        <v>99.979676415540595</v>
      </c>
      <c r="O3" s="20">
        <v>75.569666182549</v>
      </c>
      <c r="P3" s="20">
        <v>24.4100102329915</v>
      </c>
      <c r="Q3" s="20">
        <v>0.85851318944844102</v>
      </c>
      <c r="R3" s="20">
        <v>0.273816482699204</v>
      </c>
      <c r="S3" s="20">
        <v>0.25555268241602602</v>
      </c>
      <c r="T3" s="20">
        <v>0.258029153465406</v>
      </c>
      <c r="U3" s="20">
        <v>0.20782099907813301</v>
      </c>
      <c r="V3" s="20">
        <v>0.308237307852679</v>
      </c>
      <c r="W3" s="20">
        <v>113</v>
      </c>
      <c r="X3" s="20">
        <v>343</v>
      </c>
      <c r="Y3" s="20">
        <v>0.17745803357314099</v>
      </c>
      <c r="Z3" s="20">
        <v>0.53654705933853397</v>
      </c>
    </row>
    <row r="4" spans="1:26" x14ac:dyDescent="0.2">
      <c r="A4" s="20" t="s">
        <v>23469</v>
      </c>
      <c r="B4" s="20">
        <v>128</v>
      </c>
      <c r="C4" s="20">
        <v>49</v>
      </c>
      <c r="D4" s="20">
        <v>8.9454891865438799E-2</v>
      </c>
      <c r="E4" s="20">
        <v>6.76852231895224E-2</v>
      </c>
      <c r="F4" s="20">
        <v>0.111224560541355</v>
      </c>
      <c r="G4" s="20">
        <v>-6.3898472390704106E-2</v>
      </c>
      <c r="H4" s="20">
        <v>0.24280825612158199</v>
      </c>
      <c r="I4" s="20">
        <v>8.0268097435863496E-16</v>
      </c>
      <c r="J4" s="20">
        <v>1.11068440110861E-2</v>
      </c>
      <c r="K4" s="20">
        <v>1.9093320755556999E-10</v>
      </c>
      <c r="L4" s="20">
        <v>5.5807075081319001E-3</v>
      </c>
      <c r="M4" s="20">
        <v>4.1788233234279999E-4</v>
      </c>
      <c r="N4" s="20">
        <v>99.845069387414199</v>
      </c>
      <c r="O4" s="20">
        <v>92.889519570185598</v>
      </c>
      <c r="P4" s="20">
        <v>6.9555498172285697</v>
      </c>
      <c r="Q4" s="20">
        <v>0.96875</v>
      </c>
      <c r="R4" s="20">
        <v>8.7465624997061495E-2</v>
      </c>
      <c r="S4" s="20">
        <v>9.8880358988444897E-2</v>
      </c>
      <c r="T4" s="20">
        <v>9.3851956986402002E-2</v>
      </c>
      <c r="U4" s="20">
        <v>6.9471592453727402E-2</v>
      </c>
      <c r="V4" s="20">
        <v>0.118232321519077</v>
      </c>
      <c r="W4" s="20">
        <v>43</v>
      </c>
      <c r="X4" s="20">
        <v>109</v>
      </c>
      <c r="Y4" s="20">
        <v>0.1484375</v>
      </c>
      <c r="Z4" s="20">
        <v>0.12708577325971601</v>
      </c>
    </row>
    <row r="5" spans="1:26" x14ac:dyDescent="0.2">
      <c r="A5" s="20" t="s">
        <v>23470</v>
      </c>
      <c r="B5" s="20">
        <v>135</v>
      </c>
      <c r="C5" s="20">
        <v>51</v>
      </c>
      <c r="D5" s="20">
        <v>9.5545103177354707E-2</v>
      </c>
      <c r="E5" s="20">
        <v>7.2181305998683803E-2</v>
      </c>
      <c r="F5" s="20">
        <v>0.118908900356026</v>
      </c>
      <c r="G5" s="20">
        <v>-7.5041483159621503E-2</v>
      </c>
      <c r="H5" s="20">
        <v>0.26613168951433103</v>
      </c>
      <c r="I5" s="20">
        <v>1.0997885148446799E-15</v>
      </c>
      <c r="J5" s="20">
        <v>1.1918897665936699E-2</v>
      </c>
      <c r="K5" s="20">
        <v>1.60321095179651E-10</v>
      </c>
      <c r="L5" s="20">
        <v>6.5970895148044001E-3</v>
      </c>
      <c r="M5" s="20">
        <v>8.3600237874259997E-4</v>
      </c>
      <c r="N5" s="20">
        <v>99.840681454933403</v>
      </c>
      <c r="O5" s="20">
        <v>88.611565982263002</v>
      </c>
      <c r="P5" s="20">
        <v>11.229115472670401</v>
      </c>
      <c r="Q5" s="20">
        <v>0.96296296296296302</v>
      </c>
      <c r="R5" s="20">
        <v>9.4134814810234099E-2</v>
      </c>
      <c r="S5" s="20">
        <v>9.5441973952800199E-2</v>
      </c>
      <c r="T5" s="20">
        <v>9.4010974496231803E-2</v>
      </c>
      <c r="U5" s="20">
        <v>6.6693263336656594E-2</v>
      </c>
      <c r="V5" s="20">
        <v>0.121328685655807</v>
      </c>
      <c r="W5" s="20">
        <v>42</v>
      </c>
      <c r="X5" s="20">
        <v>109</v>
      </c>
      <c r="Y5" s="20">
        <v>0.19259259259259301</v>
      </c>
      <c r="Z5" s="20">
        <v>0.94082784614628601</v>
      </c>
    </row>
  </sheetData>
  <autoFilter ref="A1:Z5"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A5F"/>
  </sheetPr>
  <dimension ref="A1:J85"/>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41" customWidth="1"/>
    <col min="2" max="2" width="11" customWidth="1"/>
    <col min="3" max="3" width="12" customWidth="1"/>
    <col min="4" max="4" width="22" customWidth="1"/>
    <col min="5" max="6" width="21" customWidth="1"/>
    <col min="7" max="7" width="20" customWidth="1"/>
    <col min="8" max="9" width="11" customWidth="1"/>
    <col min="10" max="10" width="35" customWidth="1"/>
  </cols>
  <sheetData>
    <row r="1" spans="1:10" x14ac:dyDescent="0.2">
      <c r="A1" s="3" t="s">
        <v>23495</v>
      </c>
      <c r="B1" s="3" t="s">
        <v>23449</v>
      </c>
      <c r="C1" s="3" t="s">
        <v>23496</v>
      </c>
      <c r="D1" s="3" t="s">
        <v>23497</v>
      </c>
      <c r="E1" s="3" t="s">
        <v>23473</v>
      </c>
      <c r="F1" s="3" t="s">
        <v>23474</v>
      </c>
      <c r="G1" s="3" t="s">
        <v>23475</v>
      </c>
      <c r="H1" s="3" t="s">
        <v>23471</v>
      </c>
      <c r="I1" s="3" t="s">
        <v>23472</v>
      </c>
      <c r="J1" s="3" t="s">
        <v>23498</v>
      </c>
    </row>
    <row r="2" spans="1:10" x14ac:dyDescent="0.2">
      <c r="A2" s="20" t="s">
        <v>23499</v>
      </c>
      <c r="B2" s="20" t="s">
        <v>23460</v>
      </c>
      <c r="C2" s="20" t="s">
        <v>23454</v>
      </c>
      <c r="D2" s="20" t="s">
        <v>14696</v>
      </c>
      <c r="E2" s="20">
        <v>0.23596419631497201</v>
      </c>
      <c r="F2" s="20">
        <v>0.18301879252230899</v>
      </c>
      <c r="G2" s="20">
        <v>0.288909600107635</v>
      </c>
      <c r="H2" s="20">
        <v>221</v>
      </c>
      <c r="I2" s="20">
        <v>77</v>
      </c>
      <c r="J2" s="20">
        <v>0.17271463498902001</v>
      </c>
    </row>
    <row r="3" spans="1:10" x14ac:dyDescent="0.2">
      <c r="A3" s="20" t="s">
        <v>23500</v>
      </c>
      <c r="B3" s="20" t="s">
        <v>23460</v>
      </c>
      <c r="C3" s="20" t="s">
        <v>23454</v>
      </c>
      <c r="D3" s="20" t="s">
        <v>14839</v>
      </c>
      <c r="E3" s="20">
        <v>0.116190716009769</v>
      </c>
      <c r="F3" s="20">
        <v>-1.2100233031732299E-2</v>
      </c>
      <c r="G3" s="20">
        <v>0.244481665051271</v>
      </c>
      <c r="H3" s="20">
        <v>32</v>
      </c>
      <c r="I3" s="20">
        <v>9</v>
      </c>
      <c r="J3" s="20">
        <v>0.17271463498902001</v>
      </c>
    </row>
    <row r="4" spans="1:10" x14ac:dyDescent="0.2">
      <c r="A4" s="20" t="s">
        <v>23501</v>
      </c>
      <c r="B4" s="20" t="s">
        <v>23460</v>
      </c>
      <c r="C4" s="20" t="s">
        <v>23454</v>
      </c>
      <c r="D4" s="20" t="s">
        <v>14866</v>
      </c>
      <c r="E4" s="20">
        <v>0.22020917895833</v>
      </c>
      <c r="F4" s="20">
        <v>0.129151763996119</v>
      </c>
      <c r="G4" s="20">
        <v>0.31126659392054101</v>
      </c>
      <c r="H4" s="20">
        <v>93</v>
      </c>
      <c r="I4" s="20">
        <v>22</v>
      </c>
      <c r="J4" s="20">
        <v>0.17271463498902001</v>
      </c>
    </row>
    <row r="5" spans="1:10" x14ac:dyDescent="0.2">
      <c r="A5" s="20" t="s">
        <v>23502</v>
      </c>
      <c r="B5" s="20" t="s">
        <v>23460</v>
      </c>
      <c r="C5" s="20" t="s">
        <v>23454</v>
      </c>
      <c r="D5" s="20" t="s">
        <v>14732</v>
      </c>
      <c r="E5" s="20">
        <v>0.15578200920605301</v>
      </c>
      <c r="F5" s="20">
        <v>6.9856315739051003E-2</v>
      </c>
      <c r="G5" s="20">
        <v>0.241707702673055</v>
      </c>
      <c r="H5" s="20">
        <v>76</v>
      </c>
      <c r="I5" s="20">
        <v>30</v>
      </c>
      <c r="J5" s="20">
        <v>0.17271463498902001</v>
      </c>
    </row>
    <row r="6" spans="1:10" x14ac:dyDescent="0.2">
      <c r="A6" s="20" t="s">
        <v>23503</v>
      </c>
      <c r="B6" s="20" t="s">
        <v>23460</v>
      </c>
      <c r="C6" s="20" t="s">
        <v>23453</v>
      </c>
      <c r="D6" s="20" t="s">
        <v>23464</v>
      </c>
      <c r="E6" s="20">
        <v>0.14862784686505201</v>
      </c>
      <c r="F6" s="20">
        <v>5.6423924538844497E-2</v>
      </c>
      <c r="G6" s="20">
        <v>0.24083176919125901</v>
      </c>
      <c r="H6" s="20">
        <v>70</v>
      </c>
      <c r="I6" s="20">
        <v>26</v>
      </c>
      <c r="J6" s="20">
        <v>0.28573626872654301</v>
      </c>
    </row>
    <row r="7" spans="1:10" x14ac:dyDescent="0.2">
      <c r="A7" s="20" t="s">
        <v>23504</v>
      </c>
      <c r="B7" s="20" t="s">
        <v>23460</v>
      </c>
      <c r="C7" s="20" t="s">
        <v>23453</v>
      </c>
      <c r="D7" s="20" t="s">
        <v>23463</v>
      </c>
      <c r="E7" s="20">
        <v>0.34139169845129502</v>
      </c>
      <c r="F7" s="20">
        <v>0.216753836219851</v>
      </c>
      <c r="G7" s="20">
        <v>0.46602956068273799</v>
      </c>
      <c r="H7" s="20">
        <v>50</v>
      </c>
      <c r="I7" s="20">
        <v>14</v>
      </c>
      <c r="J7" s="20">
        <v>0.28573626872654301</v>
      </c>
    </row>
    <row r="8" spans="1:10" x14ac:dyDescent="0.2">
      <c r="A8" s="20" t="s">
        <v>23505</v>
      </c>
      <c r="B8" s="20" t="s">
        <v>23460</v>
      </c>
      <c r="C8" s="20" t="s">
        <v>23453</v>
      </c>
      <c r="D8" s="20" t="s">
        <v>14852</v>
      </c>
      <c r="E8" s="20">
        <v>0.244556468526101</v>
      </c>
      <c r="F8" s="20">
        <v>0.11502353631631999</v>
      </c>
      <c r="G8" s="20">
        <v>0.37408940073588298</v>
      </c>
      <c r="H8" s="20">
        <v>24</v>
      </c>
      <c r="I8" s="20">
        <v>15</v>
      </c>
      <c r="J8" s="20">
        <v>0.28573626872654301</v>
      </c>
    </row>
    <row r="9" spans="1:10" x14ac:dyDescent="0.2">
      <c r="A9" s="20" t="s">
        <v>23506</v>
      </c>
      <c r="B9" s="20" t="s">
        <v>23460</v>
      </c>
      <c r="C9" s="20" t="s">
        <v>23453</v>
      </c>
      <c r="D9" s="20" t="s">
        <v>110</v>
      </c>
      <c r="E9" s="20">
        <v>0.19684478186693599</v>
      </c>
      <c r="F9" s="20">
        <v>0.104944569489709</v>
      </c>
      <c r="G9" s="20">
        <v>0.288744994244164</v>
      </c>
      <c r="H9" s="20">
        <v>85</v>
      </c>
      <c r="I9" s="20">
        <v>24</v>
      </c>
      <c r="J9" s="20">
        <v>0.28573626872654301</v>
      </c>
    </row>
    <row r="10" spans="1:10" x14ac:dyDescent="0.2">
      <c r="A10" s="20" t="s">
        <v>23507</v>
      </c>
      <c r="B10" s="20" t="s">
        <v>23460</v>
      </c>
      <c r="C10" s="20" t="s">
        <v>23453</v>
      </c>
      <c r="D10" s="20" t="s">
        <v>14804</v>
      </c>
      <c r="E10" s="20">
        <v>0.18153536097199</v>
      </c>
      <c r="F10" s="20">
        <v>8.8965338480029701E-2</v>
      </c>
      <c r="G10" s="20">
        <v>0.27410538346395003</v>
      </c>
      <c r="H10" s="20">
        <v>82</v>
      </c>
      <c r="I10" s="20">
        <v>22</v>
      </c>
      <c r="J10" s="20">
        <v>0.28573626872654301</v>
      </c>
    </row>
    <row r="11" spans="1:10" x14ac:dyDescent="0.2">
      <c r="A11" s="20" t="s">
        <v>23508</v>
      </c>
      <c r="B11" s="20" t="s">
        <v>23460</v>
      </c>
      <c r="C11" s="20" t="s">
        <v>23453</v>
      </c>
      <c r="D11" s="20" t="s">
        <v>23467</v>
      </c>
      <c r="E11" s="20">
        <v>0.31979583028017899</v>
      </c>
      <c r="F11" s="20">
        <v>6.4839319801502704E-2</v>
      </c>
      <c r="G11" s="20">
        <v>0.57475234075885495</v>
      </c>
      <c r="H11" s="20">
        <v>16</v>
      </c>
      <c r="I11" s="20">
        <v>3</v>
      </c>
      <c r="J11" s="20">
        <v>0.28573626872654301</v>
      </c>
    </row>
    <row r="12" spans="1:10" x14ac:dyDescent="0.2">
      <c r="A12" s="20" t="s">
        <v>23509</v>
      </c>
      <c r="B12" s="20" t="s">
        <v>23460</v>
      </c>
      <c r="C12" s="20" t="s">
        <v>23453</v>
      </c>
      <c r="D12" s="20" t="s">
        <v>23461</v>
      </c>
      <c r="E12" s="20">
        <v>0.19909652878009201</v>
      </c>
      <c r="F12" s="20">
        <v>0.12054086127269401</v>
      </c>
      <c r="G12" s="20">
        <v>0.27765219628748999</v>
      </c>
      <c r="H12" s="20">
        <v>95</v>
      </c>
      <c r="I12" s="20">
        <v>32</v>
      </c>
      <c r="J12" s="20">
        <v>0.28573626872654301</v>
      </c>
    </row>
    <row r="13" spans="1:10" x14ac:dyDescent="0.2">
      <c r="A13" s="20" t="s">
        <v>23510</v>
      </c>
      <c r="B13" s="20" t="s">
        <v>23460</v>
      </c>
      <c r="C13" s="20" t="s">
        <v>23452</v>
      </c>
      <c r="D13" s="20" t="s">
        <v>23462</v>
      </c>
      <c r="E13" s="20">
        <v>0.24807691557810199</v>
      </c>
      <c r="F13" s="20">
        <v>0.18934049345388601</v>
      </c>
      <c r="G13" s="20">
        <v>0.306813337702318</v>
      </c>
      <c r="H13" s="20">
        <v>94</v>
      </c>
      <c r="I13" s="20">
        <v>59</v>
      </c>
      <c r="J13" s="20">
        <v>2.55506043862858E-2</v>
      </c>
    </row>
    <row r="14" spans="1:10" x14ac:dyDescent="0.2">
      <c r="A14" s="20" t="s">
        <v>23511</v>
      </c>
      <c r="B14" s="20" t="s">
        <v>23460</v>
      </c>
      <c r="C14" s="20" t="s">
        <v>23452</v>
      </c>
      <c r="D14" s="20" t="s">
        <v>23465</v>
      </c>
      <c r="E14" s="20">
        <v>0.21576408267792799</v>
      </c>
      <c r="F14" s="20">
        <v>0.12910057015840801</v>
      </c>
      <c r="G14" s="20">
        <v>0.302427595197447</v>
      </c>
      <c r="H14" s="20">
        <v>42</v>
      </c>
      <c r="I14" s="20">
        <v>24</v>
      </c>
      <c r="J14" s="20">
        <v>2.55506043862858E-2</v>
      </c>
    </row>
    <row r="15" spans="1:10" x14ac:dyDescent="0.2">
      <c r="A15" s="20" t="s">
        <v>23512</v>
      </c>
      <c r="B15" s="20" t="s">
        <v>23460</v>
      </c>
      <c r="C15" s="20" t="s">
        <v>23452</v>
      </c>
      <c r="D15" s="20" t="s">
        <v>23466</v>
      </c>
      <c r="E15" s="20">
        <v>0.21187417413862</v>
      </c>
      <c r="F15" s="20">
        <v>0.132233811836315</v>
      </c>
      <c r="G15" s="20">
        <v>0.29151453644092401</v>
      </c>
      <c r="H15" s="20">
        <v>47</v>
      </c>
      <c r="I15" s="20">
        <v>24</v>
      </c>
      <c r="J15" s="20">
        <v>2.55506043862858E-2</v>
      </c>
    </row>
    <row r="16" spans="1:10" x14ac:dyDescent="0.2">
      <c r="A16" s="20" t="s">
        <v>23513</v>
      </c>
      <c r="B16" s="20" t="s">
        <v>23460</v>
      </c>
      <c r="C16" s="20" t="s">
        <v>23452</v>
      </c>
      <c r="D16" s="20" t="s">
        <v>14698</v>
      </c>
      <c r="E16" s="20">
        <v>0.197375733408512</v>
      </c>
      <c r="F16" s="20">
        <v>0.14806692021467199</v>
      </c>
      <c r="G16" s="20">
        <v>0.24668454660235201</v>
      </c>
      <c r="H16" s="20">
        <v>211</v>
      </c>
      <c r="I16" s="20">
        <v>94</v>
      </c>
      <c r="J16" s="20">
        <v>2.55506043862858E-2</v>
      </c>
    </row>
    <row r="17" spans="1:10" x14ac:dyDescent="0.2">
      <c r="A17" s="20" t="s">
        <v>23514</v>
      </c>
      <c r="B17" s="20" t="s">
        <v>23460</v>
      </c>
      <c r="C17" s="20" t="s">
        <v>23452</v>
      </c>
      <c r="D17" s="20" t="s">
        <v>14746</v>
      </c>
      <c r="E17" s="20">
        <v>9.2906874967122494E-2</v>
      </c>
      <c r="F17" s="20">
        <v>2.5771647300602998E-3</v>
      </c>
      <c r="G17" s="20">
        <v>0.18323658520418501</v>
      </c>
      <c r="H17" s="20">
        <v>28</v>
      </c>
      <c r="I17" s="20">
        <v>20</v>
      </c>
      <c r="J17" s="20">
        <v>2.55506043862858E-2</v>
      </c>
    </row>
    <row r="18" spans="1:10" x14ac:dyDescent="0.2">
      <c r="A18" s="20" t="s">
        <v>23515</v>
      </c>
      <c r="B18" s="20" t="s">
        <v>23460</v>
      </c>
      <c r="C18" s="20" t="s">
        <v>23455</v>
      </c>
      <c r="D18" s="20" t="s">
        <v>14761</v>
      </c>
      <c r="E18" s="20">
        <v>0.19067543996929701</v>
      </c>
      <c r="F18" s="20">
        <v>0.121814156912877</v>
      </c>
      <c r="G18" s="20">
        <v>0.25953672302571701</v>
      </c>
      <c r="H18" s="20">
        <v>147</v>
      </c>
      <c r="I18" s="20">
        <v>44</v>
      </c>
      <c r="J18" s="20">
        <v>0.240094454939313</v>
      </c>
    </row>
    <row r="19" spans="1:10" x14ac:dyDescent="0.2">
      <c r="A19" s="20" t="s">
        <v>23516</v>
      </c>
      <c r="B19" s="20" t="s">
        <v>23460</v>
      </c>
      <c r="C19" s="20" t="s">
        <v>23455</v>
      </c>
      <c r="D19" s="20" t="s">
        <v>14714</v>
      </c>
      <c r="E19" s="20">
        <v>0.19555999258784301</v>
      </c>
      <c r="F19" s="20">
        <v>-3.2018853591478103E-2</v>
      </c>
      <c r="G19" s="20">
        <v>0.42313883876716402</v>
      </c>
      <c r="H19" s="20">
        <v>11</v>
      </c>
      <c r="I19" s="20">
        <v>4</v>
      </c>
      <c r="J19" s="20">
        <v>0.240094454939313</v>
      </c>
    </row>
    <row r="20" spans="1:10" x14ac:dyDescent="0.2">
      <c r="A20" s="20" t="s">
        <v>23517</v>
      </c>
      <c r="B20" s="20" t="s">
        <v>23460</v>
      </c>
      <c r="C20" s="20" t="s">
        <v>23455</v>
      </c>
      <c r="D20" s="20" t="s">
        <v>14699</v>
      </c>
      <c r="E20" s="20">
        <v>0.18276219722001399</v>
      </c>
      <c r="F20" s="20">
        <v>8.2776616381287499E-2</v>
      </c>
      <c r="G20" s="20">
        <v>0.28274777805874102</v>
      </c>
      <c r="H20" s="20">
        <v>76</v>
      </c>
      <c r="I20" s="20">
        <v>21</v>
      </c>
      <c r="J20" s="20">
        <v>0.240094454939313</v>
      </c>
    </row>
    <row r="21" spans="1:10" x14ac:dyDescent="0.2">
      <c r="A21" s="20" t="s">
        <v>23518</v>
      </c>
      <c r="B21" s="20" t="s">
        <v>23460</v>
      </c>
      <c r="C21" s="20" t="s">
        <v>23455</v>
      </c>
      <c r="D21" s="20" t="s">
        <v>14772</v>
      </c>
      <c r="E21" s="20">
        <v>0.254757585130437</v>
      </c>
      <c r="F21" s="20">
        <v>0.19149078513405601</v>
      </c>
      <c r="G21" s="20">
        <v>0.31802438512681902</v>
      </c>
      <c r="H21" s="20">
        <v>145</v>
      </c>
      <c r="I21" s="20">
        <v>58</v>
      </c>
      <c r="J21" s="20">
        <v>0.240094454939313</v>
      </c>
    </row>
    <row r="22" spans="1:10" x14ac:dyDescent="0.2">
      <c r="A22" s="20" t="s">
        <v>23519</v>
      </c>
      <c r="B22" s="20" t="s">
        <v>23460</v>
      </c>
      <c r="C22" s="20" t="s">
        <v>23455</v>
      </c>
      <c r="D22" s="20" t="s">
        <v>110</v>
      </c>
      <c r="E22" s="20">
        <v>5.2882559908824997E-2</v>
      </c>
      <c r="F22" s="20">
        <v>-0.125516717725874</v>
      </c>
      <c r="G22" s="20">
        <v>0.23128183754352399</v>
      </c>
      <c r="H22" s="20">
        <v>43</v>
      </c>
      <c r="I22" s="20">
        <v>6</v>
      </c>
      <c r="J22" s="20">
        <v>0.240094454939313</v>
      </c>
    </row>
    <row r="23" spans="1:10" x14ac:dyDescent="0.2">
      <c r="A23" s="20" t="s">
        <v>23520</v>
      </c>
      <c r="B23" s="20" t="s">
        <v>23460</v>
      </c>
      <c r="C23" s="20" t="s">
        <v>23521</v>
      </c>
      <c r="D23" s="20" t="s">
        <v>23522</v>
      </c>
      <c r="E23" s="20">
        <v>-7.6155677820635998E-3</v>
      </c>
      <c r="F23" s="20">
        <v>-2.6291056463004201E-2</v>
      </c>
      <c r="G23" s="20">
        <v>1.1059920898877E-2</v>
      </c>
      <c r="H23" s="20">
        <v>319</v>
      </c>
      <c r="I23" s="20">
        <v>101</v>
      </c>
      <c r="J23" s="20">
        <v>0.42414998938704601</v>
      </c>
    </row>
    <row r="24" spans="1:10" x14ac:dyDescent="0.2">
      <c r="A24" s="20" t="s">
        <v>23523</v>
      </c>
      <c r="B24" s="20" t="s">
        <v>23468</v>
      </c>
      <c r="C24" s="20" t="s">
        <v>23454</v>
      </c>
      <c r="D24" s="20" t="s">
        <v>14696</v>
      </c>
      <c r="E24" s="20">
        <v>0.33308849941923202</v>
      </c>
      <c r="F24" s="20">
        <v>0.27387578092259202</v>
      </c>
      <c r="G24" s="20">
        <v>0.39230121791587103</v>
      </c>
      <c r="H24" s="20">
        <v>241</v>
      </c>
      <c r="I24" s="20">
        <v>79</v>
      </c>
      <c r="J24" s="20">
        <v>3.7370099131660002E-4</v>
      </c>
    </row>
    <row r="25" spans="1:10" x14ac:dyDescent="0.2">
      <c r="A25" s="20" t="s">
        <v>23524</v>
      </c>
      <c r="B25" s="20" t="s">
        <v>23468</v>
      </c>
      <c r="C25" s="20" t="s">
        <v>23454</v>
      </c>
      <c r="D25" s="20" t="s">
        <v>14839</v>
      </c>
      <c r="E25" s="20">
        <v>0.11189364102685</v>
      </c>
      <c r="F25" s="20">
        <v>-2.1975449417523701E-2</v>
      </c>
      <c r="G25" s="20">
        <v>0.24576273147122499</v>
      </c>
      <c r="H25" s="20">
        <v>24</v>
      </c>
      <c r="I25" s="20">
        <v>7</v>
      </c>
      <c r="J25" s="20">
        <v>3.7370099131660002E-4</v>
      </c>
    </row>
    <row r="26" spans="1:10" x14ac:dyDescent="0.2">
      <c r="A26" s="20" t="s">
        <v>23525</v>
      </c>
      <c r="B26" s="20" t="s">
        <v>23468</v>
      </c>
      <c r="C26" s="20" t="s">
        <v>23454</v>
      </c>
      <c r="D26" s="20" t="s">
        <v>14866</v>
      </c>
      <c r="E26" s="20">
        <v>0.15573127835030401</v>
      </c>
      <c r="F26" s="20">
        <v>5.1491680217045602E-2</v>
      </c>
      <c r="G26" s="20">
        <v>0.25997087648356199</v>
      </c>
      <c r="H26" s="20">
        <v>87</v>
      </c>
      <c r="I26" s="20">
        <v>20</v>
      </c>
      <c r="J26" s="20">
        <v>3.7370099131660002E-4</v>
      </c>
    </row>
    <row r="27" spans="1:10" x14ac:dyDescent="0.2">
      <c r="A27" s="20" t="s">
        <v>23526</v>
      </c>
      <c r="B27" s="20" t="s">
        <v>23468</v>
      </c>
      <c r="C27" s="20" t="s">
        <v>23454</v>
      </c>
      <c r="D27" s="20" t="s">
        <v>14732</v>
      </c>
      <c r="E27" s="20">
        <v>0.16623684674324199</v>
      </c>
      <c r="F27" s="20">
        <v>6.0376572270639903E-2</v>
      </c>
      <c r="G27" s="20">
        <v>0.27209712121584401</v>
      </c>
      <c r="H27" s="20">
        <v>65</v>
      </c>
      <c r="I27" s="20">
        <v>25</v>
      </c>
      <c r="J27" s="20">
        <v>3.7370099131660002E-4</v>
      </c>
    </row>
    <row r="28" spans="1:10" x14ac:dyDescent="0.2">
      <c r="A28" s="20" t="s">
        <v>23527</v>
      </c>
      <c r="B28" s="20" t="s">
        <v>23468</v>
      </c>
      <c r="C28" s="20" t="s">
        <v>23453</v>
      </c>
      <c r="D28" s="20" t="s">
        <v>23464</v>
      </c>
      <c r="E28" s="20">
        <v>0.29535330099458801</v>
      </c>
      <c r="F28" s="20">
        <v>0.19685943073020901</v>
      </c>
      <c r="G28" s="20">
        <v>0.39384717125896801</v>
      </c>
      <c r="H28" s="20">
        <v>113</v>
      </c>
      <c r="I28" s="20">
        <v>32</v>
      </c>
      <c r="J28" s="20">
        <v>0.17527283798395299</v>
      </c>
    </row>
    <row r="29" spans="1:10" x14ac:dyDescent="0.2">
      <c r="A29" s="20" t="s">
        <v>23528</v>
      </c>
      <c r="B29" s="20" t="s">
        <v>23468</v>
      </c>
      <c r="C29" s="20" t="s">
        <v>23453</v>
      </c>
      <c r="D29" s="20" t="s">
        <v>23463</v>
      </c>
      <c r="E29" s="20">
        <v>0.29478193890135701</v>
      </c>
      <c r="F29" s="20">
        <v>0.13676205649516701</v>
      </c>
      <c r="G29" s="20">
        <v>0.45280182130754798</v>
      </c>
      <c r="H29" s="20">
        <v>55</v>
      </c>
      <c r="I29" s="20">
        <v>13</v>
      </c>
      <c r="J29" s="20">
        <v>0.17527283798395299</v>
      </c>
    </row>
    <row r="30" spans="1:10" x14ac:dyDescent="0.2">
      <c r="A30" s="20" t="s">
        <v>23529</v>
      </c>
      <c r="B30" s="20" t="s">
        <v>23468</v>
      </c>
      <c r="C30" s="20" t="s">
        <v>23453</v>
      </c>
      <c r="D30" s="20" t="s">
        <v>14852</v>
      </c>
      <c r="E30" s="20">
        <v>0.28020386812713699</v>
      </c>
      <c r="F30" s="20">
        <v>0.102138249054065</v>
      </c>
      <c r="G30" s="20">
        <v>0.45826948720020999</v>
      </c>
      <c r="H30" s="20">
        <v>16</v>
      </c>
      <c r="I30" s="20">
        <v>11</v>
      </c>
      <c r="J30" s="20">
        <v>0.17527283798395299</v>
      </c>
    </row>
    <row r="31" spans="1:10" x14ac:dyDescent="0.2">
      <c r="A31" s="20" t="s">
        <v>23530</v>
      </c>
      <c r="B31" s="20" t="s">
        <v>23468</v>
      </c>
      <c r="C31" s="20" t="s">
        <v>23453</v>
      </c>
      <c r="D31" s="20" t="s">
        <v>110</v>
      </c>
      <c r="E31" s="20">
        <v>0.29350609351231199</v>
      </c>
      <c r="F31" s="20">
        <v>0.18559154967285699</v>
      </c>
      <c r="G31" s="20">
        <v>0.40142063735176597</v>
      </c>
      <c r="H31" s="20">
        <v>78</v>
      </c>
      <c r="I31" s="20">
        <v>26</v>
      </c>
      <c r="J31" s="20">
        <v>0.17527283798395299</v>
      </c>
    </row>
    <row r="32" spans="1:10" x14ac:dyDescent="0.2">
      <c r="A32" s="20" t="s">
        <v>23531</v>
      </c>
      <c r="B32" s="20" t="s">
        <v>23468</v>
      </c>
      <c r="C32" s="20" t="s">
        <v>23453</v>
      </c>
      <c r="D32" s="20" t="s">
        <v>14804</v>
      </c>
      <c r="E32" s="20">
        <v>0.27495622869436198</v>
      </c>
      <c r="F32" s="20">
        <v>0.17150749473757099</v>
      </c>
      <c r="G32" s="20">
        <v>0.37840496265115298</v>
      </c>
      <c r="H32" s="20">
        <v>89</v>
      </c>
      <c r="I32" s="20">
        <v>23</v>
      </c>
      <c r="J32" s="20">
        <v>0.17527283798395299</v>
      </c>
    </row>
    <row r="33" spans="1:10" x14ac:dyDescent="0.2">
      <c r="A33" s="20" t="s">
        <v>23532</v>
      </c>
      <c r="B33" s="20" t="s">
        <v>23468</v>
      </c>
      <c r="C33" s="20" t="s">
        <v>23453</v>
      </c>
      <c r="D33" s="20" t="s">
        <v>23467</v>
      </c>
      <c r="E33" s="20">
        <v>0.35986973293447799</v>
      </c>
      <c r="F33" s="20">
        <v>0.103906671110499</v>
      </c>
      <c r="G33" s="20">
        <v>0.61583279475845598</v>
      </c>
      <c r="H33" s="20">
        <v>3</v>
      </c>
      <c r="I33" s="20">
        <v>1</v>
      </c>
      <c r="J33" s="20">
        <v>0.17527283798395299</v>
      </c>
    </row>
    <row r="34" spans="1:10" x14ac:dyDescent="0.2">
      <c r="A34" s="20" t="s">
        <v>23533</v>
      </c>
      <c r="B34" s="20" t="s">
        <v>23468</v>
      </c>
      <c r="C34" s="20" t="s">
        <v>23453</v>
      </c>
      <c r="D34" s="20" t="s">
        <v>23461</v>
      </c>
      <c r="E34" s="20">
        <v>0.15172645477928801</v>
      </c>
      <c r="F34" s="20">
        <v>4.9672783088935503E-2</v>
      </c>
      <c r="G34" s="20">
        <v>0.25378012646964099</v>
      </c>
      <c r="H34" s="20">
        <v>63</v>
      </c>
      <c r="I34" s="20">
        <v>24</v>
      </c>
      <c r="J34" s="20">
        <v>0.17527283798395299</v>
      </c>
    </row>
    <row r="35" spans="1:10" x14ac:dyDescent="0.2">
      <c r="A35" s="20" t="s">
        <v>23534</v>
      </c>
      <c r="B35" s="20" t="s">
        <v>23468</v>
      </c>
      <c r="C35" s="20" t="s">
        <v>23452</v>
      </c>
      <c r="D35" s="20" t="s">
        <v>23462</v>
      </c>
      <c r="E35" s="20">
        <v>0.29342916761976101</v>
      </c>
      <c r="F35" s="20">
        <v>0.22952591372973</v>
      </c>
      <c r="G35" s="20">
        <v>0.357332421509792</v>
      </c>
      <c r="H35" s="20">
        <v>79</v>
      </c>
      <c r="I35" s="20">
        <v>48</v>
      </c>
      <c r="J35" s="20">
        <v>1.55960629822289E-2</v>
      </c>
    </row>
    <row r="36" spans="1:10" x14ac:dyDescent="0.2">
      <c r="A36" s="20" t="s">
        <v>23535</v>
      </c>
      <c r="B36" s="20" t="s">
        <v>23468</v>
      </c>
      <c r="C36" s="20" t="s">
        <v>23452</v>
      </c>
      <c r="D36" s="20" t="s">
        <v>23465</v>
      </c>
      <c r="E36" s="20">
        <v>0.18269633649394701</v>
      </c>
      <c r="F36" s="20">
        <v>0.105384050100544</v>
      </c>
      <c r="G36" s="20">
        <v>0.26000862288734899</v>
      </c>
      <c r="H36" s="20">
        <v>62</v>
      </c>
      <c r="I36" s="20">
        <v>26</v>
      </c>
      <c r="J36" s="20">
        <v>1.55960629822289E-2</v>
      </c>
    </row>
    <row r="37" spans="1:10" x14ac:dyDescent="0.2">
      <c r="A37" s="20" t="s">
        <v>23536</v>
      </c>
      <c r="B37" s="20" t="s">
        <v>23468</v>
      </c>
      <c r="C37" s="20" t="s">
        <v>23452</v>
      </c>
      <c r="D37" s="20" t="s">
        <v>23466</v>
      </c>
      <c r="E37" s="20">
        <v>0.29575744400605097</v>
      </c>
      <c r="F37" s="20">
        <v>0.22503723243851501</v>
      </c>
      <c r="G37" s="20">
        <v>0.36647765557358702</v>
      </c>
      <c r="H37" s="20">
        <v>53</v>
      </c>
      <c r="I37" s="20">
        <v>26</v>
      </c>
      <c r="J37" s="20">
        <v>1.55960629822289E-2</v>
      </c>
    </row>
    <row r="38" spans="1:10" x14ac:dyDescent="0.2">
      <c r="A38" s="20" t="s">
        <v>23537</v>
      </c>
      <c r="B38" s="20" t="s">
        <v>23468</v>
      </c>
      <c r="C38" s="20" t="s">
        <v>23452</v>
      </c>
      <c r="D38" s="20" t="s">
        <v>14698</v>
      </c>
      <c r="E38" s="20">
        <v>0.27034121535656602</v>
      </c>
      <c r="F38" s="20">
        <v>0.214194310959681</v>
      </c>
      <c r="G38" s="20">
        <v>0.32648811975345099</v>
      </c>
      <c r="H38" s="20">
        <v>197</v>
      </c>
      <c r="I38" s="20">
        <v>89</v>
      </c>
      <c r="J38" s="20">
        <v>1.55960629822289E-2</v>
      </c>
    </row>
    <row r="39" spans="1:10" x14ac:dyDescent="0.2">
      <c r="A39" s="20" t="s">
        <v>23538</v>
      </c>
      <c r="B39" s="20" t="s">
        <v>23468</v>
      </c>
      <c r="C39" s="20" t="s">
        <v>23452</v>
      </c>
      <c r="D39" s="20" t="s">
        <v>14746</v>
      </c>
      <c r="E39" s="20">
        <v>0.223097355814772</v>
      </c>
      <c r="F39" s="20">
        <v>0.13808138829765501</v>
      </c>
      <c r="G39" s="20">
        <v>0.30811332333188801</v>
      </c>
      <c r="H39" s="20">
        <v>26</v>
      </c>
      <c r="I39" s="20">
        <v>16</v>
      </c>
      <c r="J39" s="20">
        <v>1.55960629822289E-2</v>
      </c>
    </row>
    <row r="40" spans="1:10" x14ac:dyDescent="0.2">
      <c r="A40" s="20" t="s">
        <v>23539</v>
      </c>
      <c r="B40" s="20" t="s">
        <v>23468</v>
      </c>
      <c r="C40" s="20" t="s">
        <v>23455</v>
      </c>
      <c r="D40" s="20" t="s">
        <v>14761</v>
      </c>
      <c r="E40" s="20">
        <v>0.238330861808633</v>
      </c>
      <c r="F40" s="20">
        <v>0.140195490541284</v>
      </c>
      <c r="G40" s="20">
        <v>0.336466233075982</v>
      </c>
      <c r="H40" s="20">
        <v>95</v>
      </c>
      <c r="I40" s="20">
        <v>33</v>
      </c>
      <c r="J40" s="20">
        <v>0.31269748546328002</v>
      </c>
    </row>
    <row r="41" spans="1:10" x14ac:dyDescent="0.2">
      <c r="A41" s="20" t="s">
        <v>23540</v>
      </c>
      <c r="B41" s="20" t="s">
        <v>23468</v>
      </c>
      <c r="C41" s="20" t="s">
        <v>23455</v>
      </c>
      <c r="D41" s="20" t="s">
        <v>14714</v>
      </c>
      <c r="E41" s="20">
        <v>0.264894793809689</v>
      </c>
      <c r="F41" s="20">
        <v>1.53062579378304E-2</v>
      </c>
      <c r="G41" s="20">
        <v>0.51448332968154797</v>
      </c>
      <c r="H41" s="20">
        <v>30</v>
      </c>
      <c r="I41" s="20">
        <v>4</v>
      </c>
      <c r="J41" s="20">
        <v>0.31269748546328002</v>
      </c>
    </row>
    <row r="42" spans="1:10" x14ac:dyDescent="0.2">
      <c r="A42" s="20" t="s">
        <v>23541</v>
      </c>
      <c r="B42" s="20" t="s">
        <v>23468</v>
      </c>
      <c r="C42" s="20" t="s">
        <v>23455</v>
      </c>
      <c r="D42" s="20" t="s">
        <v>14699</v>
      </c>
      <c r="E42" s="20">
        <v>0.225380575004407</v>
      </c>
      <c r="F42" s="20">
        <v>0.107040648218738</v>
      </c>
      <c r="G42" s="20">
        <v>0.34372050179007602</v>
      </c>
      <c r="H42" s="20">
        <v>83</v>
      </c>
      <c r="I42" s="20">
        <v>22</v>
      </c>
      <c r="J42" s="20">
        <v>0.31269748546328002</v>
      </c>
    </row>
    <row r="43" spans="1:10" x14ac:dyDescent="0.2">
      <c r="A43" s="20" t="s">
        <v>23542</v>
      </c>
      <c r="B43" s="20" t="s">
        <v>23468</v>
      </c>
      <c r="C43" s="20" t="s">
        <v>23455</v>
      </c>
      <c r="D43" s="20" t="s">
        <v>14772</v>
      </c>
      <c r="E43" s="20">
        <v>0.31591251905733297</v>
      </c>
      <c r="F43" s="20">
        <v>0.241602448370937</v>
      </c>
      <c r="G43" s="20">
        <v>0.39022258974372798</v>
      </c>
      <c r="H43" s="20">
        <v>160</v>
      </c>
      <c r="I43" s="20">
        <v>59</v>
      </c>
      <c r="J43" s="20">
        <v>0.31269748546328002</v>
      </c>
    </row>
    <row r="44" spans="1:10" x14ac:dyDescent="0.2">
      <c r="A44" s="20" t="s">
        <v>23543</v>
      </c>
      <c r="B44" s="20" t="s">
        <v>23468</v>
      </c>
      <c r="C44" s="20" t="s">
        <v>23455</v>
      </c>
      <c r="D44" s="20" t="s">
        <v>110</v>
      </c>
      <c r="E44" s="20">
        <v>0.11651035609935299</v>
      </c>
      <c r="F44" s="20">
        <v>-7.8150231582339705E-2</v>
      </c>
      <c r="G44" s="20">
        <v>0.31117094378104598</v>
      </c>
      <c r="H44" s="20">
        <v>49</v>
      </c>
      <c r="I44" s="20">
        <v>8</v>
      </c>
      <c r="J44" s="20">
        <v>0.31269748546328002</v>
      </c>
    </row>
    <row r="45" spans="1:10" x14ac:dyDescent="0.2">
      <c r="A45" s="20" t="s">
        <v>23544</v>
      </c>
      <c r="B45" s="20" t="s">
        <v>23468</v>
      </c>
      <c r="C45" s="20" t="s">
        <v>23521</v>
      </c>
      <c r="D45" s="20" t="s">
        <v>23522</v>
      </c>
      <c r="E45" s="20">
        <v>4.6298460277616003E-3</v>
      </c>
      <c r="F45" s="20">
        <v>-1.16401204795643E-2</v>
      </c>
      <c r="G45" s="20">
        <v>2.08998125350877E-2</v>
      </c>
      <c r="H45" s="20">
        <v>301</v>
      </c>
      <c r="I45" s="20">
        <v>92</v>
      </c>
      <c r="J45" s="20">
        <v>0.57702528271856801</v>
      </c>
    </row>
    <row r="46" spans="1:10" x14ac:dyDescent="0.2">
      <c r="A46" s="20" t="s">
        <v>23545</v>
      </c>
      <c r="B46" s="20" t="s">
        <v>23469</v>
      </c>
      <c r="C46" s="20" t="s">
        <v>23454</v>
      </c>
      <c r="D46" s="20" t="s">
        <v>14696</v>
      </c>
      <c r="E46" s="20">
        <v>7.7679170819308599E-2</v>
      </c>
      <c r="F46" s="20">
        <v>4.9916516050607797E-2</v>
      </c>
      <c r="G46" s="20">
        <v>0.10544182558800901</v>
      </c>
      <c r="H46" s="20">
        <v>70</v>
      </c>
      <c r="I46" s="20">
        <v>28</v>
      </c>
      <c r="J46" s="20">
        <v>6.8853731245131403E-2</v>
      </c>
    </row>
    <row r="47" spans="1:10" x14ac:dyDescent="0.2">
      <c r="A47" s="20" t="s">
        <v>23546</v>
      </c>
      <c r="B47" s="20" t="s">
        <v>23469</v>
      </c>
      <c r="C47" s="20" t="s">
        <v>23454</v>
      </c>
      <c r="D47" s="20" t="s">
        <v>14839</v>
      </c>
      <c r="E47" s="20">
        <v>4.8523714150143199E-2</v>
      </c>
      <c r="F47" s="20">
        <v>-9.3239580134770003E-2</v>
      </c>
      <c r="G47" s="20">
        <v>0.190287008435056</v>
      </c>
      <c r="H47" s="20">
        <v>4</v>
      </c>
      <c r="I47" s="20">
        <v>1</v>
      </c>
      <c r="J47" s="20">
        <v>6.8853731245131403E-2</v>
      </c>
    </row>
    <row r="48" spans="1:10" x14ac:dyDescent="0.2">
      <c r="A48" s="20" t="s">
        <v>23547</v>
      </c>
      <c r="B48" s="20" t="s">
        <v>23469</v>
      </c>
      <c r="C48" s="20" t="s">
        <v>23454</v>
      </c>
      <c r="D48" s="20" t="s">
        <v>14866</v>
      </c>
      <c r="E48" s="20">
        <v>0.21622821292055899</v>
      </c>
      <c r="F48" s="20">
        <v>0.114572514562432</v>
      </c>
      <c r="G48" s="20">
        <v>0.31788391127868598</v>
      </c>
      <c r="H48" s="20">
        <v>5</v>
      </c>
      <c r="I48" s="20">
        <v>2</v>
      </c>
      <c r="J48" s="20">
        <v>6.8853731245131403E-2</v>
      </c>
    </row>
    <row r="49" spans="1:10" x14ac:dyDescent="0.2">
      <c r="A49" s="20" t="s">
        <v>23548</v>
      </c>
      <c r="B49" s="20" t="s">
        <v>23469</v>
      </c>
      <c r="C49" s="20" t="s">
        <v>23454</v>
      </c>
      <c r="D49" s="20" t="s">
        <v>14732</v>
      </c>
      <c r="E49" s="20">
        <v>9.5342215567467095E-2</v>
      </c>
      <c r="F49" s="20">
        <v>6.0841199811622101E-2</v>
      </c>
      <c r="G49" s="20">
        <v>0.12984323132331199</v>
      </c>
      <c r="H49" s="20">
        <v>49</v>
      </c>
      <c r="I49" s="20">
        <v>18</v>
      </c>
      <c r="J49" s="20">
        <v>6.8853731245131403E-2</v>
      </c>
    </row>
    <row r="50" spans="1:10" x14ac:dyDescent="0.2">
      <c r="A50" s="20" t="s">
        <v>23549</v>
      </c>
      <c r="B50" s="20" t="s">
        <v>23469</v>
      </c>
      <c r="C50" s="20" t="s">
        <v>23453</v>
      </c>
      <c r="D50" s="20" t="s">
        <v>14852</v>
      </c>
      <c r="E50" s="20">
        <v>0.106113308297239</v>
      </c>
      <c r="F50" s="20">
        <v>1.4204552429339301E-2</v>
      </c>
      <c r="G50" s="20">
        <v>0.19802206416513801</v>
      </c>
      <c r="H50" s="20">
        <v>7</v>
      </c>
      <c r="I50" s="20">
        <v>3</v>
      </c>
      <c r="J50" s="20">
        <v>0.83207111029592395</v>
      </c>
    </row>
    <row r="51" spans="1:10" x14ac:dyDescent="0.2">
      <c r="A51" s="20" t="s">
        <v>23550</v>
      </c>
      <c r="B51" s="20" t="s">
        <v>23469</v>
      </c>
      <c r="C51" s="20" t="s">
        <v>23453</v>
      </c>
      <c r="D51" s="20" t="s">
        <v>110</v>
      </c>
      <c r="E51" s="20">
        <v>8.4694228629052501E-2</v>
      </c>
      <c r="F51" s="20">
        <v>5.59301232491735E-2</v>
      </c>
      <c r="G51" s="20">
        <v>0.113458334008931</v>
      </c>
      <c r="H51" s="20">
        <v>81</v>
      </c>
      <c r="I51" s="20">
        <v>29</v>
      </c>
      <c r="J51" s="20">
        <v>0.83207111029592395</v>
      </c>
    </row>
    <row r="52" spans="1:10" x14ac:dyDescent="0.2">
      <c r="A52" s="20" t="s">
        <v>23551</v>
      </c>
      <c r="B52" s="20" t="s">
        <v>23469</v>
      </c>
      <c r="C52" s="20" t="s">
        <v>23453</v>
      </c>
      <c r="D52" s="20" t="s">
        <v>23467</v>
      </c>
      <c r="E52" s="20">
        <v>0.100261035294843</v>
      </c>
      <c r="F52" s="20">
        <v>5.9872732040108297E-2</v>
      </c>
      <c r="G52" s="20">
        <v>0.14064933854957801</v>
      </c>
      <c r="H52" s="20">
        <v>35</v>
      </c>
      <c r="I52" s="20">
        <v>15</v>
      </c>
      <c r="J52" s="20">
        <v>0.83207111029592395</v>
      </c>
    </row>
    <row r="53" spans="1:10" x14ac:dyDescent="0.2">
      <c r="A53" s="20" t="s">
        <v>23552</v>
      </c>
      <c r="B53" s="20" t="s">
        <v>23469</v>
      </c>
      <c r="C53" s="20" t="s">
        <v>23453</v>
      </c>
      <c r="D53" s="20" t="s">
        <v>23461</v>
      </c>
      <c r="E53" s="20">
        <v>5.5383600424937597E-2</v>
      </c>
      <c r="F53" s="20">
        <v>-5.4993138637292299E-2</v>
      </c>
      <c r="G53" s="20">
        <v>0.16576033948716701</v>
      </c>
      <c r="H53" s="20">
        <v>5</v>
      </c>
      <c r="I53" s="20">
        <v>2</v>
      </c>
      <c r="J53" s="20">
        <v>0.83207111029592395</v>
      </c>
    </row>
    <row r="54" spans="1:10" x14ac:dyDescent="0.2">
      <c r="A54" s="20" t="s">
        <v>23553</v>
      </c>
      <c r="B54" s="20" t="s">
        <v>23469</v>
      </c>
      <c r="C54" s="20" t="s">
        <v>23452</v>
      </c>
      <c r="D54" s="20" t="s">
        <v>23462</v>
      </c>
      <c r="E54" s="20">
        <v>8.9080159275759102E-2</v>
      </c>
      <c r="F54" s="20">
        <v>6.5624971327775006E-2</v>
      </c>
      <c r="G54" s="20">
        <v>0.112535347223743</v>
      </c>
      <c r="H54" s="20">
        <v>38</v>
      </c>
      <c r="I54" s="20">
        <v>27</v>
      </c>
      <c r="J54" s="20">
        <v>0.37366224202419002</v>
      </c>
    </row>
    <row r="55" spans="1:10" x14ac:dyDescent="0.2">
      <c r="A55" s="20" t="s">
        <v>23554</v>
      </c>
      <c r="B55" s="20" t="s">
        <v>23469</v>
      </c>
      <c r="C55" s="20" t="s">
        <v>23452</v>
      </c>
      <c r="D55" s="20" t="s">
        <v>23465</v>
      </c>
      <c r="E55" s="20">
        <v>7.50253739465334E-2</v>
      </c>
      <c r="F55" s="20">
        <v>4.5437640735965103E-2</v>
      </c>
      <c r="G55" s="20">
        <v>0.10461310715710199</v>
      </c>
      <c r="H55" s="20">
        <v>12</v>
      </c>
      <c r="I55" s="20">
        <v>8</v>
      </c>
      <c r="J55" s="20">
        <v>0.37366224202419002</v>
      </c>
    </row>
    <row r="56" spans="1:10" x14ac:dyDescent="0.2">
      <c r="A56" s="20" t="s">
        <v>23555</v>
      </c>
      <c r="B56" s="20" t="s">
        <v>23469</v>
      </c>
      <c r="C56" s="20" t="s">
        <v>23452</v>
      </c>
      <c r="D56" s="20" t="s">
        <v>23466</v>
      </c>
      <c r="E56" s="20">
        <v>9.3961428246217005E-2</v>
      </c>
      <c r="F56" s="20">
        <v>6.9639220306261296E-2</v>
      </c>
      <c r="G56" s="20">
        <v>0.11828363618617301</v>
      </c>
      <c r="H56" s="20">
        <v>29</v>
      </c>
      <c r="I56" s="20">
        <v>22</v>
      </c>
      <c r="J56" s="20">
        <v>0.37366224202419002</v>
      </c>
    </row>
    <row r="57" spans="1:10" x14ac:dyDescent="0.2">
      <c r="A57" s="20" t="s">
        <v>23556</v>
      </c>
      <c r="B57" s="20" t="s">
        <v>23469</v>
      </c>
      <c r="C57" s="20" t="s">
        <v>23452</v>
      </c>
      <c r="D57" s="20" t="s">
        <v>14698</v>
      </c>
      <c r="E57" s="20">
        <v>9.2056543203643995E-2</v>
      </c>
      <c r="F57" s="20">
        <v>6.8977722091409205E-2</v>
      </c>
      <c r="G57" s="20">
        <v>0.11513536431587899</v>
      </c>
      <c r="H57" s="20">
        <v>38</v>
      </c>
      <c r="I57" s="20">
        <v>34</v>
      </c>
      <c r="J57" s="20">
        <v>0.37366224202419002</v>
      </c>
    </row>
    <row r="58" spans="1:10" x14ac:dyDescent="0.2">
      <c r="A58" s="20" t="s">
        <v>23557</v>
      </c>
      <c r="B58" s="20" t="s">
        <v>23469</v>
      </c>
      <c r="C58" s="20" t="s">
        <v>23452</v>
      </c>
      <c r="D58" s="20" t="s">
        <v>14746</v>
      </c>
      <c r="E58" s="20">
        <v>7.7875514023410405E-2</v>
      </c>
      <c r="F58" s="20">
        <v>4.9393998468941498E-2</v>
      </c>
      <c r="G58" s="20">
        <v>0.106357029577879</v>
      </c>
      <c r="H58" s="20">
        <v>11</v>
      </c>
      <c r="I58" s="20">
        <v>10</v>
      </c>
      <c r="J58" s="20">
        <v>0.37366224202419002</v>
      </c>
    </row>
    <row r="59" spans="1:10" x14ac:dyDescent="0.2">
      <c r="A59" s="20" t="s">
        <v>23558</v>
      </c>
      <c r="B59" s="20" t="s">
        <v>23469</v>
      </c>
      <c r="C59" s="20" t="s">
        <v>23455</v>
      </c>
      <c r="D59" s="20" t="s">
        <v>14761</v>
      </c>
      <c r="E59" s="20">
        <v>8.5452173851975496E-2</v>
      </c>
      <c r="F59" s="20">
        <v>5.2421224685206297E-2</v>
      </c>
      <c r="G59" s="20">
        <v>0.118483123018745</v>
      </c>
      <c r="H59" s="20">
        <v>54</v>
      </c>
      <c r="I59" s="20">
        <v>22</v>
      </c>
      <c r="J59" s="20">
        <v>0.48659385879217198</v>
      </c>
    </row>
    <row r="60" spans="1:10" x14ac:dyDescent="0.2">
      <c r="A60" s="20" t="s">
        <v>23559</v>
      </c>
      <c r="B60" s="20" t="s">
        <v>23469</v>
      </c>
      <c r="C60" s="20" t="s">
        <v>23455</v>
      </c>
      <c r="D60" s="20" t="s">
        <v>14714</v>
      </c>
      <c r="E60" s="20">
        <v>0.19</v>
      </c>
      <c r="F60" s="20">
        <v>2.14095498727776E-2</v>
      </c>
      <c r="G60" s="20">
        <v>0.35859045012722202</v>
      </c>
      <c r="H60" s="20">
        <v>1</v>
      </c>
      <c r="I60" s="20">
        <v>1</v>
      </c>
      <c r="J60" s="20">
        <v>0.48659385879217198</v>
      </c>
    </row>
    <row r="61" spans="1:10" x14ac:dyDescent="0.2">
      <c r="A61" s="20" t="s">
        <v>23560</v>
      </c>
      <c r="B61" s="20" t="s">
        <v>23469</v>
      </c>
      <c r="C61" s="20" t="s">
        <v>23455</v>
      </c>
      <c r="D61" s="20" t="s">
        <v>14699</v>
      </c>
      <c r="E61" s="20">
        <v>9.0514962624122897E-2</v>
      </c>
      <c r="F61" s="20">
        <v>4.6721261138744703E-2</v>
      </c>
      <c r="G61" s="20">
        <v>0.13430866410950101</v>
      </c>
      <c r="H61" s="20">
        <v>34</v>
      </c>
      <c r="I61" s="20">
        <v>12</v>
      </c>
      <c r="J61" s="20">
        <v>0.48659385879217198</v>
      </c>
    </row>
    <row r="62" spans="1:10" x14ac:dyDescent="0.2">
      <c r="A62" s="20" t="s">
        <v>23561</v>
      </c>
      <c r="B62" s="20" t="s">
        <v>23469</v>
      </c>
      <c r="C62" s="20" t="s">
        <v>23455</v>
      </c>
      <c r="D62" s="20" t="s">
        <v>14772</v>
      </c>
      <c r="E62" s="20">
        <v>0.10739407528408899</v>
      </c>
      <c r="F62" s="20">
        <v>5.9480489814413298E-2</v>
      </c>
      <c r="G62" s="20">
        <v>0.15530766075376501</v>
      </c>
      <c r="H62" s="20">
        <v>25</v>
      </c>
      <c r="I62" s="20">
        <v>10</v>
      </c>
      <c r="J62" s="20">
        <v>0.48659385879217198</v>
      </c>
    </row>
    <row r="63" spans="1:10" x14ac:dyDescent="0.2">
      <c r="A63" s="20" t="s">
        <v>23562</v>
      </c>
      <c r="B63" s="20" t="s">
        <v>23469</v>
      </c>
      <c r="C63" s="20" t="s">
        <v>23455</v>
      </c>
      <c r="D63" s="20" t="s">
        <v>110</v>
      </c>
      <c r="E63" s="20">
        <v>4.2609373315921101E-2</v>
      </c>
      <c r="F63" s="20">
        <v>-3.28740358732071E-2</v>
      </c>
      <c r="G63" s="20">
        <v>0.118092782505049</v>
      </c>
      <c r="H63" s="20">
        <v>14</v>
      </c>
      <c r="I63" s="20">
        <v>4</v>
      </c>
      <c r="J63" s="20">
        <v>0.48659385879217198</v>
      </c>
    </row>
    <row r="64" spans="1:10" x14ac:dyDescent="0.2">
      <c r="A64" s="20" t="s">
        <v>23563</v>
      </c>
      <c r="B64" s="20" t="s">
        <v>23469</v>
      </c>
      <c r="C64" s="20" t="s">
        <v>23521</v>
      </c>
      <c r="D64" s="20" t="s">
        <v>23522</v>
      </c>
      <c r="E64" s="20">
        <v>3.575080391266E-4</v>
      </c>
      <c r="F64" s="20">
        <v>-8.5738832092597996E-3</v>
      </c>
      <c r="G64" s="20">
        <v>9.2888992875130999E-3</v>
      </c>
      <c r="H64" s="20">
        <v>109</v>
      </c>
      <c r="I64" s="20">
        <v>43</v>
      </c>
      <c r="J64" s="20">
        <v>0.93746696354144698</v>
      </c>
    </row>
    <row r="65" spans="1:10" x14ac:dyDescent="0.2">
      <c r="A65" s="20" t="s">
        <v>23564</v>
      </c>
      <c r="B65" s="20" t="s">
        <v>23470</v>
      </c>
      <c r="C65" s="20" t="s">
        <v>23454</v>
      </c>
      <c r="D65" s="20" t="s">
        <v>14696</v>
      </c>
      <c r="E65" s="20">
        <v>0.113820014045823</v>
      </c>
      <c r="F65" s="20">
        <v>8.2846271471134297E-2</v>
      </c>
      <c r="G65" s="20">
        <v>0.144793756620512</v>
      </c>
      <c r="H65" s="20">
        <v>65</v>
      </c>
      <c r="I65" s="20">
        <v>26</v>
      </c>
      <c r="J65" s="20">
        <v>0.25935726536230702</v>
      </c>
    </row>
    <row r="66" spans="1:10" x14ac:dyDescent="0.2">
      <c r="A66" s="20" t="s">
        <v>23565</v>
      </c>
      <c r="B66" s="20" t="s">
        <v>23470</v>
      </c>
      <c r="C66" s="20" t="s">
        <v>23454</v>
      </c>
      <c r="D66" s="20" t="s">
        <v>14839</v>
      </c>
      <c r="E66" s="20">
        <v>7.0218416166938899E-2</v>
      </c>
      <c r="F66" s="20">
        <v>1.76540758537354E-2</v>
      </c>
      <c r="G66" s="20">
        <v>0.122782756480142</v>
      </c>
      <c r="H66" s="20">
        <v>12</v>
      </c>
      <c r="I66" s="20">
        <v>7</v>
      </c>
      <c r="J66" s="20">
        <v>0.25935726536230702</v>
      </c>
    </row>
    <row r="67" spans="1:10" x14ac:dyDescent="0.2">
      <c r="A67" s="20" t="s">
        <v>23566</v>
      </c>
      <c r="B67" s="20" t="s">
        <v>23470</v>
      </c>
      <c r="C67" s="20" t="s">
        <v>23454</v>
      </c>
      <c r="D67" s="20" t="s">
        <v>14866</v>
      </c>
      <c r="E67" s="20">
        <v>0.13885743165210099</v>
      </c>
      <c r="F67" s="20">
        <v>-2.8097427547454298E-2</v>
      </c>
      <c r="G67" s="20">
        <v>0.30581229085165601</v>
      </c>
      <c r="H67" s="20">
        <v>3</v>
      </c>
      <c r="I67" s="20">
        <v>1</v>
      </c>
      <c r="J67" s="20">
        <v>0.25935726536230702</v>
      </c>
    </row>
    <row r="68" spans="1:10" x14ac:dyDescent="0.2">
      <c r="A68" s="20" t="s">
        <v>23567</v>
      </c>
      <c r="B68" s="20" t="s">
        <v>23470</v>
      </c>
      <c r="C68" s="20" t="s">
        <v>23454</v>
      </c>
      <c r="D68" s="20" t="s">
        <v>14732</v>
      </c>
      <c r="E68" s="20">
        <v>7.6484636378664997E-2</v>
      </c>
      <c r="F68" s="20">
        <v>3.8082272612098199E-2</v>
      </c>
      <c r="G68" s="20">
        <v>0.114887000145232</v>
      </c>
      <c r="H68" s="20">
        <v>55</v>
      </c>
      <c r="I68" s="20">
        <v>18</v>
      </c>
      <c r="J68" s="20">
        <v>0.25935726536230702</v>
      </c>
    </row>
    <row r="69" spans="1:10" x14ac:dyDescent="0.2">
      <c r="A69" s="20" t="s">
        <v>23568</v>
      </c>
      <c r="B69" s="20" t="s">
        <v>23470</v>
      </c>
      <c r="C69" s="20" t="s">
        <v>23453</v>
      </c>
      <c r="D69" s="20" t="s">
        <v>23464</v>
      </c>
      <c r="E69" s="20">
        <v>9.0026522037890005E-4</v>
      </c>
      <c r="F69" s="20">
        <v>-0.16723284925016799</v>
      </c>
      <c r="G69" s="20">
        <v>0.16903337969092599</v>
      </c>
      <c r="H69" s="20">
        <v>2</v>
      </c>
      <c r="I69" s="20">
        <v>1</v>
      </c>
      <c r="J69" s="20">
        <v>0.701529097545455</v>
      </c>
    </row>
    <row r="70" spans="1:10" x14ac:dyDescent="0.2">
      <c r="A70" s="20" t="s">
        <v>23569</v>
      </c>
      <c r="B70" s="20" t="s">
        <v>23470</v>
      </c>
      <c r="C70" s="20" t="s">
        <v>23453</v>
      </c>
      <c r="D70" s="20" t="s">
        <v>14852</v>
      </c>
      <c r="E70" s="20">
        <v>8.91524133288914E-2</v>
      </c>
      <c r="F70" s="20">
        <v>-8.8926767699837993E-3</v>
      </c>
      <c r="G70" s="20">
        <v>0.187197503427767</v>
      </c>
      <c r="H70" s="20">
        <v>8</v>
      </c>
      <c r="I70" s="20">
        <v>3</v>
      </c>
      <c r="J70" s="20">
        <v>0.701529097545455</v>
      </c>
    </row>
    <row r="71" spans="1:10" x14ac:dyDescent="0.2">
      <c r="A71" s="20" t="s">
        <v>23570</v>
      </c>
      <c r="B71" s="20" t="s">
        <v>23470</v>
      </c>
      <c r="C71" s="20" t="s">
        <v>23453</v>
      </c>
      <c r="D71" s="20" t="s">
        <v>110</v>
      </c>
      <c r="E71" s="20">
        <v>8.0615857525685203E-2</v>
      </c>
      <c r="F71" s="20">
        <v>4.1445877663452001E-2</v>
      </c>
      <c r="G71" s="20">
        <v>0.119785837387918</v>
      </c>
      <c r="H71" s="20">
        <v>61</v>
      </c>
      <c r="I71" s="20">
        <v>19</v>
      </c>
      <c r="J71" s="20">
        <v>0.701529097545455</v>
      </c>
    </row>
    <row r="72" spans="1:10" x14ac:dyDescent="0.2">
      <c r="A72" s="20" t="s">
        <v>23571</v>
      </c>
      <c r="B72" s="20" t="s">
        <v>23470</v>
      </c>
      <c r="C72" s="20" t="s">
        <v>23453</v>
      </c>
      <c r="D72" s="20" t="s">
        <v>14804</v>
      </c>
      <c r="E72" s="20">
        <v>0.1542</v>
      </c>
      <c r="F72" s="20">
        <v>-1.86182247552357E-2</v>
      </c>
      <c r="G72" s="20">
        <v>0.32701822475523601</v>
      </c>
      <c r="H72" s="20">
        <v>1</v>
      </c>
      <c r="I72" s="20">
        <v>1</v>
      </c>
      <c r="J72" s="20">
        <v>0.701529097545455</v>
      </c>
    </row>
    <row r="73" spans="1:10" x14ac:dyDescent="0.2">
      <c r="A73" s="20" t="s">
        <v>23572</v>
      </c>
      <c r="B73" s="20" t="s">
        <v>23470</v>
      </c>
      <c r="C73" s="20" t="s">
        <v>23453</v>
      </c>
      <c r="D73" s="20" t="s">
        <v>23467</v>
      </c>
      <c r="E73" s="20">
        <v>8.3603841925804903E-2</v>
      </c>
      <c r="F73" s="20">
        <v>-3.7153433542499899E-2</v>
      </c>
      <c r="G73" s="20">
        <v>0.20436111739411</v>
      </c>
      <c r="H73" s="20">
        <v>5</v>
      </c>
      <c r="I73" s="20">
        <v>2</v>
      </c>
      <c r="J73" s="20">
        <v>0.701529097545455</v>
      </c>
    </row>
    <row r="74" spans="1:10" x14ac:dyDescent="0.2">
      <c r="A74" s="20" t="s">
        <v>23573</v>
      </c>
      <c r="B74" s="20" t="s">
        <v>23470</v>
      </c>
      <c r="C74" s="20" t="s">
        <v>23453</v>
      </c>
      <c r="D74" s="20" t="s">
        <v>23461</v>
      </c>
      <c r="E74" s="20">
        <v>0.110326044761502</v>
      </c>
      <c r="F74" s="20">
        <v>7.6143791501969094E-2</v>
      </c>
      <c r="G74" s="20">
        <v>0.14450829802103601</v>
      </c>
      <c r="H74" s="20">
        <v>58</v>
      </c>
      <c r="I74" s="20">
        <v>25</v>
      </c>
      <c r="J74" s="20">
        <v>0.701529097545455</v>
      </c>
    </row>
    <row r="75" spans="1:10" x14ac:dyDescent="0.2">
      <c r="A75" s="20" t="s">
        <v>23574</v>
      </c>
      <c r="B75" s="20" t="s">
        <v>23470</v>
      </c>
      <c r="C75" s="20" t="s">
        <v>23452</v>
      </c>
      <c r="D75" s="20" t="s">
        <v>23462</v>
      </c>
      <c r="E75" s="20">
        <v>0.105085283190105</v>
      </c>
      <c r="F75" s="20">
        <v>7.7740100825188396E-2</v>
      </c>
      <c r="G75" s="20">
        <v>0.132430465555021</v>
      </c>
      <c r="H75" s="20">
        <v>32</v>
      </c>
      <c r="I75" s="20">
        <v>16</v>
      </c>
      <c r="J75" s="20">
        <v>0.63287448122017897</v>
      </c>
    </row>
    <row r="76" spans="1:10" x14ac:dyDescent="0.2">
      <c r="A76" s="20" t="s">
        <v>23575</v>
      </c>
      <c r="B76" s="20" t="s">
        <v>23470</v>
      </c>
      <c r="C76" s="20" t="s">
        <v>23452</v>
      </c>
      <c r="D76" s="20" t="s">
        <v>23465</v>
      </c>
      <c r="E76" s="20">
        <v>8.9836679437322597E-2</v>
      </c>
      <c r="F76" s="20">
        <v>6.1007361024687699E-2</v>
      </c>
      <c r="G76" s="20">
        <v>0.118665997849958</v>
      </c>
      <c r="H76" s="20">
        <v>31</v>
      </c>
      <c r="I76" s="20">
        <v>16</v>
      </c>
      <c r="J76" s="20">
        <v>0.63287448122017897</v>
      </c>
    </row>
    <row r="77" spans="1:10" x14ac:dyDescent="0.2">
      <c r="A77" s="20" t="s">
        <v>23576</v>
      </c>
      <c r="B77" s="20" t="s">
        <v>23470</v>
      </c>
      <c r="C77" s="20" t="s">
        <v>23452</v>
      </c>
      <c r="D77" s="20" t="s">
        <v>23466</v>
      </c>
      <c r="E77" s="20">
        <v>8.9470149652931402E-2</v>
      </c>
      <c r="F77" s="20">
        <v>5.7572983984658099E-2</v>
      </c>
      <c r="G77" s="20">
        <v>0.121367315321205</v>
      </c>
      <c r="H77" s="20">
        <v>13</v>
      </c>
      <c r="I77" s="20">
        <v>10</v>
      </c>
      <c r="J77" s="20">
        <v>0.63287448122017897</v>
      </c>
    </row>
    <row r="78" spans="1:10" x14ac:dyDescent="0.2">
      <c r="A78" s="20" t="s">
        <v>23577</v>
      </c>
      <c r="B78" s="20" t="s">
        <v>23470</v>
      </c>
      <c r="C78" s="20" t="s">
        <v>23452</v>
      </c>
      <c r="D78" s="20" t="s">
        <v>14698</v>
      </c>
      <c r="E78" s="20">
        <v>9.6887283919893305E-2</v>
      </c>
      <c r="F78" s="20">
        <v>7.1963099018734294E-2</v>
      </c>
      <c r="G78" s="20">
        <v>0.121811468821052</v>
      </c>
      <c r="H78" s="20">
        <v>51</v>
      </c>
      <c r="I78" s="20">
        <v>39</v>
      </c>
      <c r="J78" s="20">
        <v>0.63287448122017897</v>
      </c>
    </row>
    <row r="79" spans="1:10" x14ac:dyDescent="0.2">
      <c r="A79" s="20" t="s">
        <v>23578</v>
      </c>
      <c r="B79" s="20" t="s">
        <v>23470</v>
      </c>
      <c r="C79" s="20" t="s">
        <v>23452</v>
      </c>
      <c r="D79" s="20" t="s">
        <v>14746</v>
      </c>
      <c r="E79" s="20">
        <v>8.7176693239036304E-2</v>
      </c>
      <c r="F79" s="20">
        <v>5.1678239862372799E-2</v>
      </c>
      <c r="G79" s="20">
        <v>0.1226751466157</v>
      </c>
      <c r="H79" s="20">
        <v>8</v>
      </c>
      <c r="I79" s="20">
        <v>7</v>
      </c>
      <c r="J79" s="20">
        <v>0.63287448122017897</v>
      </c>
    </row>
    <row r="80" spans="1:10" x14ac:dyDescent="0.2">
      <c r="A80" s="20" t="s">
        <v>23579</v>
      </c>
      <c r="B80" s="20" t="s">
        <v>23470</v>
      </c>
      <c r="C80" s="20" t="s">
        <v>23455</v>
      </c>
      <c r="D80" s="20" t="s">
        <v>14761</v>
      </c>
      <c r="E80" s="20">
        <v>7.9130265468822597E-2</v>
      </c>
      <c r="F80" s="20">
        <v>3.2303283711002398E-2</v>
      </c>
      <c r="G80" s="20">
        <v>0.125957247226643</v>
      </c>
      <c r="H80" s="20">
        <v>28</v>
      </c>
      <c r="I80" s="20">
        <v>13</v>
      </c>
      <c r="J80" s="20">
        <v>0.60352784616634003</v>
      </c>
    </row>
    <row r="81" spans="1:10" x14ac:dyDescent="0.2">
      <c r="A81" s="20" t="s">
        <v>23580</v>
      </c>
      <c r="B81" s="20" t="s">
        <v>23470</v>
      </c>
      <c r="C81" s="20" t="s">
        <v>23455</v>
      </c>
      <c r="D81" s="20" t="s">
        <v>14714</v>
      </c>
      <c r="E81" s="20">
        <v>0.15392097902183499</v>
      </c>
      <c r="F81" s="20">
        <v>6.6589678357275695E-2</v>
      </c>
      <c r="G81" s="20">
        <v>0.24125227968639401</v>
      </c>
      <c r="H81" s="20">
        <v>5</v>
      </c>
      <c r="I81" s="20">
        <v>4</v>
      </c>
      <c r="J81" s="20">
        <v>0.60352784616634003</v>
      </c>
    </row>
    <row r="82" spans="1:10" x14ac:dyDescent="0.2">
      <c r="A82" s="20" t="s">
        <v>23581</v>
      </c>
      <c r="B82" s="20" t="s">
        <v>23470</v>
      </c>
      <c r="C82" s="20" t="s">
        <v>23455</v>
      </c>
      <c r="D82" s="20" t="s">
        <v>14699</v>
      </c>
      <c r="E82" s="20">
        <v>0.108922565413025</v>
      </c>
      <c r="F82" s="20">
        <v>5.8272094548546899E-2</v>
      </c>
      <c r="G82" s="20">
        <v>0.15957303627750399</v>
      </c>
      <c r="H82" s="20">
        <v>34</v>
      </c>
      <c r="I82" s="20">
        <v>11</v>
      </c>
      <c r="J82" s="20">
        <v>0.60352784616634003</v>
      </c>
    </row>
    <row r="83" spans="1:10" x14ac:dyDescent="0.2">
      <c r="A83" s="20" t="s">
        <v>23582</v>
      </c>
      <c r="B83" s="20" t="s">
        <v>23470</v>
      </c>
      <c r="C83" s="20" t="s">
        <v>23455</v>
      </c>
      <c r="D83" s="20" t="s">
        <v>14772</v>
      </c>
      <c r="E83" s="20">
        <v>8.7403912311099605E-2</v>
      </c>
      <c r="F83" s="20">
        <v>5.1250375921146701E-2</v>
      </c>
      <c r="G83" s="20">
        <v>0.12355744870105299</v>
      </c>
      <c r="H83" s="20">
        <v>63</v>
      </c>
      <c r="I83" s="20">
        <v>22</v>
      </c>
      <c r="J83" s="20">
        <v>0.60352784616634003</v>
      </c>
    </row>
    <row r="84" spans="1:10" x14ac:dyDescent="0.2">
      <c r="A84" s="20" t="s">
        <v>23583</v>
      </c>
      <c r="B84" s="20" t="s">
        <v>23470</v>
      </c>
      <c r="C84" s="20" t="s">
        <v>23455</v>
      </c>
      <c r="D84" s="20" t="s">
        <v>110</v>
      </c>
      <c r="E84" s="20">
        <v>0.11955387095645401</v>
      </c>
      <c r="F84" s="20">
        <v>-4.5420826552207E-2</v>
      </c>
      <c r="G84" s="20">
        <v>0.28452856846511398</v>
      </c>
      <c r="H84" s="20">
        <v>5</v>
      </c>
      <c r="I84" s="20">
        <v>1</v>
      </c>
      <c r="J84" s="20">
        <v>0.60352784616634003</v>
      </c>
    </row>
    <row r="85" spans="1:10" x14ac:dyDescent="0.2">
      <c r="A85" s="20" t="s">
        <v>23584</v>
      </c>
      <c r="B85" s="20" t="s">
        <v>23470</v>
      </c>
      <c r="C85" s="20" t="s">
        <v>23521</v>
      </c>
      <c r="D85" s="20" t="s">
        <v>23522</v>
      </c>
      <c r="E85" s="20">
        <v>3.8444983455878001E-3</v>
      </c>
      <c r="F85" s="20">
        <v>-2.4750984837968999E-3</v>
      </c>
      <c r="G85" s="20">
        <v>1.01640951749726E-2</v>
      </c>
      <c r="H85" s="20">
        <v>108</v>
      </c>
      <c r="I85" s="20">
        <v>43</v>
      </c>
      <c r="J85" s="20">
        <v>0.23312980373866099</v>
      </c>
    </row>
  </sheetData>
  <autoFilter ref="A1:J85"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A5F"/>
  </sheetPr>
  <dimension ref="A1:J146"/>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45" customWidth="1"/>
    <col min="2" max="2" width="11" customWidth="1"/>
    <col min="3" max="3" width="25" customWidth="1"/>
    <col min="4" max="4" width="23" customWidth="1"/>
    <col min="5" max="5" width="20" customWidth="1"/>
    <col min="6" max="6" width="21" customWidth="1"/>
    <col min="7" max="7" width="20" customWidth="1"/>
    <col min="8" max="9" width="11" customWidth="1"/>
    <col min="10" max="10" width="20" customWidth="1"/>
  </cols>
  <sheetData>
    <row r="1" spans="1:10" x14ac:dyDescent="0.2">
      <c r="A1" s="3" t="s">
        <v>23495</v>
      </c>
      <c r="B1" s="3" t="s">
        <v>23449</v>
      </c>
      <c r="C1" s="3" t="s">
        <v>23496</v>
      </c>
      <c r="D1" s="3" t="s">
        <v>23497</v>
      </c>
      <c r="E1" s="3" t="s">
        <v>23473</v>
      </c>
      <c r="F1" s="3" t="s">
        <v>23474</v>
      </c>
      <c r="G1" s="3" t="s">
        <v>23475</v>
      </c>
      <c r="H1" s="3" t="s">
        <v>23472</v>
      </c>
      <c r="I1" s="3" t="s">
        <v>23471</v>
      </c>
      <c r="J1" s="3" t="s">
        <v>23585</v>
      </c>
    </row>
    <row r="2" spans="1:10" x14ac:dyDescent="0.2">
      <c r="A2" s="20" t="s">
        <v>23586</v>
      </c>
      <c r="B2" s="20" t="s">
        <v>23460</v>
      </c>
      <c r="C2" s="20" t="s">
        <v>23587</v>
      </c>
      <c r="D2" s="20" t="s">
        <v>91</v>
      </c>
      <c r="E2" s="20">
        <v>0.35290541242047702</v>
      </c>
      <c r="F2" s="20">
        <v>0.227398707441993</v>
      </c>
      <c r="G2" s="20">
        <v>0.478412117398961</v>
      </c>
      <c r="H2" s="20">
        <v>13</v>
      </c>
      <c r="I2" s="20">
        <v>54</v>
      </c>
      <c r="J2" s="20">
        <v>0.21234982501350899</v>
      </c>
    </row>
    <row r="3" spans="1:10" x14ac:dyDescent="0.2">
      <c r="A3" s="20" t="s">
        <v>23588</v>
      </c>
      <c r="B3" s="20" t="s">
        <v>23460</v>
      </c>
      <c r="C3" s="20" t="s">
        <v>23587</v>
      </c>
      <c r="D3" s="20" t="s">
        <v>86</v>
      </c>
      <c r="E3" s="20">
        <v>0.18904096950626101</v>
      </c>
      <c r="F3" s="20">
        <v>0.11901448444186399</v>
      </c>
      <c r="G3" s="20">
        <v>0.25906745457065899</v>
      </c>
      <c r="H3" s="20">
        <v>42</v>
      </c>
      <c r="I3" s="20">
        <v>137</v>
      </c>
      <c r="J3" s="20">
        <v>0.21234982501350899</v>
      </c>
    </row>
    <row r="4" spans="1:10" x14ac:dyDescent="0.2">
      <c r="A4" s="20" t="s">
        <v>23589</v>
      </c>
      <c r="B4" s="20" t="s">
        <v>23460</v>
      </c>
      <c r="C4" s="20" t="s">
        <v>23587</v>
      </c>
      <c r="D4" s="20" t="s">
        <v>90</v>
      </c>
      <c r="E4" s="20">
        <v>0.13881083485224099</v>
      </c>
      <c r="F4" s="20">
        <v>1.6169738552607699E-2</v>
      </c>
      <c r="G4" s="20">
        <v>0.26145193115187398</v>
      </c>
      <c r="H4" s="20">
        <v>13</v>
      </c>
      <c r="I4" s="20">
        <v>56</v>
      </c>
      <c r="J4" s="20">
        <v>0.21234982501350899</v>
      </c>
    </row>
    <row r="5" spans="1:10" x14ac:dyDescent="0.2">
      <c r="A5" s="20" t="s">
        <v>23590</v>
      </c>
      <c r="B5" s="20" t="s">
        <v>23460</v>
      </c>
      <c r="C5" s="20" t="s">
        <v>23587</v>
      </c>
      <c r="D5" s="20" t="s">
        <v>93</v>
      </c>
      <c r="E5" s="20">
        <v>0.175634095552996</v>
      </c>
      <c r="F5" s="20">
        <v>-0.107210933467112</v>
      </c>
      <c r="G5" s="20">
        <v>0.45847912457310402</v>
      </c>
      <c r="H5" s="20">
        <v>3</v>
      </c>
      <c r="I5" s="20">
        <v>5</v>
      </c>
      <c r="J5" s="20">
        <v>0.21234982501350899</v>
      </c>
    </row>
    <row r="6" spans="1:10" x14ac:dyDescent="0.2">
      <c r="A6" s="20" t="s">
        <v>23591</v>
      </c>
      <c r="B6" s="20" t="s">
        <v>23460</v>
      </c>
      <c r="C6" s="20" t="s">
        <v>23587</v>
      </c>
      <c r="D6" s="20" t="s">
        <v>88</v>
      </c>
      <c r="E6" s="20">
        <v>0.188336754341622</v>
      </c>
      <c r="F6" s="20">
        <v>0.10675797073351399</v>
      </c>
      <c r="G6" s="20">
        <v>0.269915537949731</v>
      </c>
      <c r="H6" s="20">
        <v>33</v>
      </c>
      <c r="I6" s="20">
        <v>84</v>
      </c>
      <c r="J6" s="20">
        <v>0.21234982501350899</v>
      </c>
    </row>
    <row r="7" spans="1:10" x14ac:dyDescent="0.2">
      <c r="A7" s="20" t="s">
        <v>23592</v>
      </c>
      <c r="B7" s="20" t="s">
        <v>23460</v>
      </c>
      <c r="C7" s="20" t="s">
        <v>23587</v>
      </c>
      <c r="D7" s="20" t="s">
        <v>23593</v>
      </c>
      <c r="E7" s="20">
        <v>0.14662674923834301</v>
      </c>
      <c r="F7" s="20">
        <v>6.8194502776621002E-3</v>
      </c>
      <c r="G7" s="20">
        <v>0.28643404819902502</v>
      </c>
      <c r="H7" s="20">
        <v>13</v>
      </c>
      <c r="I7" s="20">
        <v>19</v>
      </c>
      <c r="J7" s="20">
        <v>0.21234982501350899</v>
      </c>
    </row>
    <row r="8" spans="1:10" x14ac:dyDescent="0.2">
      <c r="A8" s="20" t="s">
        <v>23594</v>
      </c>
      <c r="B8" s="20" t="s">
        <v>23460</v>
      </c>
      <c r="C8" s="20" t="s">
        <v>23587</v>
      </c>
      <c r="D8" s="20" t="s">
        <v>23595</v>
      </c>
      <c r="E8" s="20">
        <v>0.26196794400440199</v>
      </c>
      <c r="F8" s="20">
        <v>0.14042386426912801</v>
      </c>
      <c r="G8" s="20">
        <v>0.38351202373967702</v>
      </c>
      <c r="H8" s="20">
        <v>13</v>
      </c>
      <c r="I8" s="20">
        <v>54</v>
      </c>
      <c r="J8" s="20">
        <v>0.21234982501350899</v>
      </c>
    </row>
    <row r="9" spans="1:10" x14ac:dyDescent="0.2">
      <c r="A9" s="20" t="s">
        <v>23596</v>
      </c>
      <c r="B9" s="20" t="s">
        <v>23460</v>
      </c>
      <c r="C9" s="20" t="s">
        <v>95</v>
      </c>
      <c r="D9" s="20" t="s">
        <v>96</v>
      </c>
      <c r="E9" s="20">
        <v>0.221967923615249</v>
      </c>
      <c r="F9" s="20">
        <v>0.17342354015683301</v>
      </c>
      <c r="G9" s="20">
        <v>0.27051230707366603</v>
      </c>
      <c r="H9" s="20">
        <v>92</v>
      </c>
      <c r="I9" s="20">
        <v>300</v>
      </c>
      <c r="J9" s="20">
        <v>0.22671047599553901</v>
      </c>
    </row>
    <row r="10" spans="1:10" x14ac:dyDescent="0.2">
      <c r="A10" s="20" t="s">
        <v>23597</v>
      </c>
      <c r="B10" s="20" t="s">
        <v>23460</v>
      </c>
      <c r="C10" s="20" t="s">
        <v>95</v>
      </c>
      <c r="D10" s="20" t="s">
        <v>98</v>
      </c>
      <c r="E10" s="20">
        <v>0.23290676917591599</v>
      </c>
      <c r="F10" s="20">
        <v>0.126173207734704</v>
      </c>
      <c r="G10" s="20">
        <v>0.33964033061712801</v>
      </c>
      <c r="H10" s="20">
        <v>19</v>
      </c>
      <c r="I10" s="20">
        <v>64</v>
      </c>
      <c r="J10" s="20">
        <v>0.22671047599553901</v>
      </c>
    </row>
    <row r="11" spans="1:10" x14ac:dyDescent="0.2">
      <c r="A11" s="20" t="s">
        <v>23598</v>
      </c>
      <c r="B11" s="20" t="s">
        <v>23460</v>
      </c>
      <c r="C11" s="20" t="s">
        <v>95</v>
      </c>
      <c r="D11" s="20" t="s">
        <v>97</v>
      </c>
      <c r="E11" s="20">
        <v>0.12501505345136599</v>
      </c>
      <c r="F11" s="20">
        <v>2.0938412775299099E-2</v>
      </c>
      <c r="G11" s="20">
        <v>0.22909169412743299</v>
      </c>
      <c r="H11" s="20">
        <v>21</v>
      </c>
      <c r="I11" s="20">
        <v>58</v>
      </c>
      <c r="J11" s="20">
        <v>0.22671047599553901</v>
      </c>
    </row>
    <row r="12" spans="1:10" x14ac:dyDescent="0.2">
      <c r="A12" s="20" t="s">
        <v>23599</v>
      </c>
      <c r="B12" s="20" t="s">
        <v>23460</v>
      </c>
      <c r="C12" s="20" t="s">
        <v>23600</v>
      </c>
      <c r="D12" s="20" t="s">
        <v>23601</v>
      </c>
      <c r="E12" s="20">
        <v>0.22144319593241599</v>
      </c>
      <c r="F12" s="20">
        <v>0.119898546336281</v>
      </c>
      <c r="G12" s="20">
        <v>0.32298784552855098</v>
      </c>
      <c r="H12" s="20">
        <v>21</v>
      </c>
      <c r="I12" s="20">
        <v>66</v>
      </c>
      <c r="J12" s="20">
        <v>0.71542492730521901</v>
      </c>
    </row>
    <row r="13" spans="1:10" x14ac:dyDescent="0.2">
      <c r="A13" s="20" t="s">
        <v>23602</v>
      </c>
      <c r="B13" s="20" t="s">
        <v>23460</v>
      </c>
      <c r="C13" s="20" t="s">
        <v>23600</v>
      </c>
      <c r="D13" s="20" t="s">
        <v>23603</v>
      </c>
      <c r="E13" s="20">
        <v>0.15711956204292599</v>
      </c>
      <c r="F13" s="20">
        <v>6.5945405520163106E-2</v>
      </c>
      <c r="G13" s="20">
        <v>0.24829371856568899</v>
      </c>
      <c r="H13" s="20">
        <v>27</v>
      </c>
      <c r="I13" s="20">
        <v>81</v>
      </c>
      <c r="J13" s="20">
        <v>0.71542492730521901</v>
      </c>
    </row>
    <row r="14" spans="1:10" x14ac:dyDescent="0.2">
      <c r="A14" s="20" t="s">
        <v>23604</v>
      </c>
      <c r="B14" s="20" t="s">
        <v>23460</v>
      </c>
      <c r="C14" s="20" t="s">
        <v>23600</v>
      </c>
      <c r="D14" s="20" t="s">
        <v>23605</v>
      </c>
      <c r="E14" s="20">
        <v>0.21735929330130099</v>
      </c>
      <c r="F14" s="20">
        <v>0.146901435204603</v>
      </c>
      <c r="G14" s="20">
        <v>0.28781715139800002</v>
      </c>
      <c r="H14" s="20">
        <v>44</v>
      </c>
      <c r="I14" s="20">
        <v>136</v>
      </c>
      <c r="J14" s="20">
        <v>0.71542492730521901</v>
      </c>
    </row>
    <row r="15" spans="1:10" x14ac:dyDescent="0.2">
      <c r="A15" s="20" t="s">
        <v>23606</v>
      </c>
      <c r="B15" s="20" t="s">
        <v>23460</v>
      </c>
      <c r="C15" s="20" t="s">
        <v>23600</v>
      </c>
      <c r="D15" s="20" t="s">
        <v>23607</v>
      </c>
      <c r="E15" s="20">
        <v>0.215668234319394</v>
      </c>
      <c r="F15" s="20">
        <v>0.14177586898880301</v>
      </c>
      <c r="G15" s="20">
        <v>0.28956059964998498</v>
      </c>
      <c r="H15" s="20">
        <v>39</v>
      </c>
      <c r="I15" s="20">
        <v>127</v>
      </c>
      <c r="J15" s="20">
        <v>0.71542492730521901</v>
      </c>
    </row>
    <row r="16" spans="1:10" x14ac:dyDescent="0.2">
      <c r="A16" s="20" t="s">
        <v>23608</v>
      </c>
      <c r="B16" s="20" t="s">
        <v>23460</v>
      </c>
      <c r="C16" s="20" t="s">
        <v>23609</v>
      </c>
      <c r="D16" s="20" t="s">
        <v>52</v>
      </c>
      <c r="E16" s="20">
        <v>0.22719243018388799</v>
      </c>
      <c r="F16" s="20">
        <v>0.157946372005595</v>
      </c>
      <c r="G16" s="20">
        <v>0.29643848836218101</v>
      </c>
      <c r="H16" s="20">
        <v>47</v>
      </c>
      <c r="I16" s="20">
        <v>122</v>
      </c>
      <c r="J16" s="20">
        <v>7.4875454588476095E-2</v>
      </c>
    </row>
    <row r="17" spans="1:10" x14ac:dyDescent="0.2">
      <c r="A17" s="20" t="s">
        <v>23610</v>
      </c>
      <c r="B17" s="20" t="s">
        <v>23460</v>
      </c>
      <c r="C17" s="20" t="s">
        <v>23609</v>
      </c>
      <c r="D17" s="20" t="s">
        <v>49</v>
      </c>
      <c r="E17" s="20">
        <v>0.18351086816286499</v>
      </c>
      <c r="F17" s="20">
        <v>0.13140816189618501</v>
      </c>
      <c r="G17" s="20">
        <v>0.235613574429545</v>
      </c>
      <c r="H17" s="20">
        <v>77</v>
      </c>
      <c r="I17" s="20">
        <v>264</v>
      </c>
      <c r="J17" s="20">
        <v>7.4875454588476095E-2</v>
      </c>
    </row>
    <row r="18" spans="1:10" x14ac:dyDescent="0.2">
      <c r="A18" s="20" t="s">
        <v>23611</v>
      </c>
      <c r="B18" s="20" t="s">
        <v>23460</v>
      </c>
      <c r="C18" s="20" t="s">
        <v>23609</v>
      </c>
      <c r="D18" s="20" t="s">
        <v>23612</v>
      </c>
      <c r="E18" s="20">
        <v>0.38458685777005902</v>
      </c>
      <c r="F18" s="20">
        <v>0.212516117917114</v>
      </c>
      <c r="G18" s="20">
        <v>0.55665759762300304</v>
      </c>
      <c r="H18" s="20">
        <v>7</v>
      </c>
      <c r="I18" s="20">
        <v>34</v>
      </c>
      <c r="J18" s="20">
        <v>7.4875454588476095E-2</v>
      </c>
    </row>
    <row r="19" spans="1:10" x14ac:dyDescent="0.2">
      <c r="A19" s="20" t="s">
        <v>23613</v>
      </c>
      <c r="B19" s="20" t="s">
        <v>23460</v>
      </c>
      <c r="C19" s="20" t="s">
        <v>23614</v>
      </c>
      <c r="D19" s="20" t="s">
        <v>63</v>
      </c>
      <c r="E19" s="20">
        <v>0.286765034348132</v>
      </c>
      <c r="F19" s="20">
        <v>0.121398604026279</v>
      </c>
      <c r="G19" s="20">
        <v>0.45213146466998499</v>
      </c>
      <c r="H19" s="20">
        <v>13</v>
      </c>
      <c r="I19" s="20">
        <v>47</v>
      </c>
      <c r="J19" s="20">
        <v>0.94221923166978405</v>
      </c>
    </row>
    <row r="20" spans="1:10" x14ac:dyDescent="0.2">
      <c r="A20" s="20" t="s">
        <v>23615</v>
      </c>
      <c r="B20" s="20" t="s">
        <v>23460</v>
      </c>
      <c r="C20" s="20" t="s">
        <v>23614</v>
      </c>
      <c r="D20" s="20" t="s">
        <v>64</v>
      </c>
      <c r="E20" s="20">
        <v>0.22474705635182499</v>
      </c>
      <c r="F20" s="20">
        <v>-0.13522812348515401</v>
      </c>
      <c r="G20" s="20">
        <v>0.58472223618880403</v>
      </c>
      <c r="H20" s="20">
        <v>3</v>
      </c>
      <c r="I20" s="20">
        <v>5</v>
      </c>
      <c r="J20" s="20">
        <v>0.94221923166978405</v>
      </c>
    </row>
    <row r="21" spans="1:10" x14ac:dyDescent="0.2">
      <c r="A21" s="20" t="s">
        <v>23616</v>
      </c>
      <c r="B21" s="20" t="s">
        <v>23460</v>
      </c>
      <c r="C21" s="20" t="s">
        <v>23614</v>
      </c>
      <c r="D21" s="20" t="s">
        <v>62</v>
      </c>
      <c r="E21" s="20">
        <v>0.25901432570649402</v>
      </c>
      <c r="F21" s="20">
        <v>0.111567550361588</v>
      </c>
      <c r="G21" s="20">
        <v>0.40646110105140099</v>
      </c>
      <c r="H21" s="20">
        <v>17</v>
      </c>
      <c r="I21" s="20">
        <v>41</v>
      </c>
      <c r="J21" s="20">
        <v>0.94221923166978405</v>
      </c>
    </row>
    <row r="22" spans="1:10" x14ac:dyDescent="0.2">
      <c r="A22" s="20" t="s">
        <v>23617</v>
      </c>
      <c r="B22" s="20" t="s">
        <v>23460</v>
      </c>
      <c r="C22" s="20" t="s">
        <v>23618</v>
      </c>
      <c r="D22" s="20" t="s">
        <v>58</v>
      </c>
      <c r="E22" s="20">
        <v>0.199014011791805</v>
      </c>
      <c r="F22" s="20">
        <v>0.142500273224094</v>
      </c>
      <c r="G22" s="20">
        <v>0.25552775035951603</v>
      </c>
      <c r="H22" s="20">
        <v>37</v>
      </c>
      <c r="I22" s="20">
        <v>110</v>
      </c>
      <c r="J22" s="20">
        <v>0.69061802423905805</v>
      </c>
    </row>
    <row r="23" spans="1:10" x14ac:dyDescent="0.2">
      <c r="A23" s="20" t="s">
        <v>23619</v>
      </c>
      <c r="B23" s="20" t="s">
        <v>23460</v>
      </c>
      <c r="C23" s="20" t="s">
        <v>23618</v>
      </c>
      <c r="D23" s="20" t="s">
        <v>57</v>
      </c>
      <c r="E23" s="20">
        <v>0.182083668325527</v>
      </c>
      <c r="F23" s="20">
        <v>0.120790522204563</v>
      </c>
      <c r="G23" s="20">
        <v>0.24337681444649001</v>
      </c>
      <c r="H23" s="20">
        <v>30</v>
      </c>
      <c r="I23" s="20">
        <v>136</v>
      </c>
      <c r="J23" s="20">
        <v>0.69061802423905805</v>
      </c>
    </row>
    <row r="24" spans="1:10" x14ac:dyDescent="0.2">
      <c r="A24" s="20" t="s">
        <v>23620</v>
      </c>
      <c r="B24" s="20" t="s">
        <v>23460</v>
      </c>
      <c r="C24" s="20" t="s">
        <v>23621</v>
      </c>
      <c r="D24" s="20" t="s">
        <v>69</v>
      </c>
      <c r="E24" s="20">
        <v>0.20530888480396201</v>
      </c>
      <c r="F24" s="20">
        <v>0.15594087255328301</v>
      </c>
      <c r="G24" s="20">
        <v>0.25467689705464203</v>
      </c>
      <c r="H24" s="20">
        <v>99</v>
      </c>
      <c r="I24" s="20">
        <v>328</v>
      </c>
      <c r="J24" s="20">
        <v>0.87327901468481195</v>
      </c>
    </row>
    <row r="25" spans="1:10" x14ac:dyDescent="0.2">
      <c r="A25" s="20" t="s">
        <v>23622</v>
      </c>
      <c r="B25" s="20" t="s">
        <v>23460</v>
      </c>
      <c r="C25" s="20" t="s">
        <v>23621</v>
      </c>
      <c r="D25" s="20" t="s">
        <v>68</v>
      </c>
      <c r="E25" s="20">
        <v>0.21819298254084299</v>
      </c>
      <c r="F25" s="20">
        <v>6.7759308028151305E-2</v>
      </c>
      <c r="G25" s="20">
        <v>0.36862665705353398</v>
      </c>
      <c r="H25" s="20">
        <v>12</v>
      </c>
      <c r="I25" s="20">
        <v>25</v>
      </c>
      <c r="J25" s="20">
        <v>0.87327901468481195</v>
      </c>
    </row>
    <row r="26" spans="1:10" x14ac:dyDescent="0.2">
      <c r="A26" s="20" t="s">
        <v>23623</v>
      </c>
      <c r="B26" s="20" t="s">
        <v>23460</v>
      </c>
      <c r="C26" s="20" t="s">
        <v>23624</v>
      </c>
      <c r="D26" s="20" t="s">
        <v>22146</v>
      </c>
      <c r="E26" s="20">
        <v>0.40207396072142099</v>
      </c>
      <c r="F26" s="20">
        <v>0.254293481124092</v>
      </c>
      <c r="G26" s="20">
        <v>0.54985444031874897</v>
      </c>
      <c r="H26" s="20">
        <v>9</v>
      </c>
      <c r="I26" s="20">
        <v>38</v>
      </c>
      <c r="J26" s="20">
        <v>1.9446092623414E-3</v>
      </c>
    </row>
    <row r="27" spans="1:10" x14ac:dyDescent="0.2">
      <c r="A27" s="20" t="s">
        <v>23625</v>
      </c>
      <c r="B27" s="20" t="s">
        <v>23460</v>
      </c>
      <c r="C27" s="20" t="s">
        <v>23624</v>
      </c>
      <c r="D27" s="20" t="s">
        <v>22234</v>
      </c>
      <c r="E27" s="20">
        <v>0.26193584787354202</v>
      </c>
      <c r="F27" s="20">
        <v>0.17804003310696201</v>
      </c>
      <c r="G27" s="20">
        <v>0.345831662640121</v>
      </c>
      <c r="H27" s="20">
        <v>30</v>
      </c>
      <c r="I27" s="20">
        <v>101</v>
      </c>
      <c r="J27" s="20">
        <v>1.9446092623414E-3</v>
      </c>
    </row>
    <row r="28" spans="1:10" x14ac:dyDescent="0.2">
      <c r="A28" s="20" t="s">
        <v>23626</v>
      </c>
      <c r="B28" s="20" t="s">
        <v>23460</v>
      </c>
      <c r="C28" s="20" t="s">
        <v>23624</v>
      </c>
      <c r="D28" s="20" t="s">
        <v>22155</v>
      </c>
      <c r="E28" s="20">
        <v>0.15149788605791201</v>
      </c>
      <c r="F28" s="20">
        <v>9.8469869709241195E-2</v>
      </c>
      <c r="G28" s="20">
        <v>0.204525902406583</v>
      </c>
      <c r="H28" s="20">
        <v>74</v>
      </c>
      <c r="I28" s="20">
        <v>252</v>
      </c>
      <c r="J28" s="20">
        <v>1.9446092623414E-3</v>
      </c>
    </row>
    <row r="29" spans="1:10" x14ac:dyDescent="0.2">
      <c r="A29" s="20" t="s">
        <v>23627</v>
      </c>
      <c r="B29" s="20" t="s">
        <v>23460</v>
      </c>
      <c r="C29" s="20" t="s">
        <v>23628</v>
      </c>
      <c r="D29" s="20" t="s">
        <v>23629</v>
      </c>
      <c r="E29" s="20">
        <v>8.61115454276285E-2</v>
      </c>
      <c r="F29" s="20">
        <v>-5.9829363376463697E-2</v>
      </c>
      <c r="G29" s="20">
        <v>0.23205245423172099</v>
      </c>
      <c r="H29" s="20">
        <v>10</v>
      </c>
      <c r="I29" s="20">
        <v>54</v>
      </c>
      <c r="J29" s="20">
        <v>6.3383267373862504E-2</v>
      </c>
    </row>
    <row r="30" spans="1:10" x14ac:dyDescent="0.2">
      <c r="A30" s="20" t="s">
        <v>23630</v>
      </c>
      <c r="B30" s="20" t="s">
        <v>23460</v>
      </c>
      <c r="C30" s="20" t="s">
        <v>23628</v>
      </c>
      <c r="D30" s="20" t="s">
        <v>23631</v>
      </c>
      <c r="E30" s="20">
        <v>0.19339652632781401</v>
      </c>
      <c r="F30" s="20">
        <v>8.7437583656846493E-2</v>
      </c>
      <c r="G30" s="20">
        <v>0.29935546899878201</v>
      </c>
      <c r="H30" s="20">
        <v>22</v>
      </c>
      <c r="I30" s="20">
        <v>63</v>
      </c>
      <c r="J30" s="20">
        <v>6.3383267373862504E-2</v>
      </c>
    </row>
    <row r="31" spans="1:10" x14ac:dyDescent="0.2">
      <c r="A31" s="20" t="s">
        <v>23632</v>
      </c>
      <c r="B31" s="20" t="s">
        <v>23460</v>
      </c>
      <c r="C31" s="20" t="s">
        <v>23628</v>
      </c>
      <c r="D31" s="20" t="s">
        <v>23633</v>
      </c>
      <c r="E31" s="20">
        <v>0.30585941759433699</v>
      </c>
      <c r="F31" s="20">
        <v>0.210148193393387</v>
      </c>
      <c r="G31" s="20">
        <v>0.40157064179528601</v>
      </c>
      <c r="H31" s="20">
        <v>26</v>
      </c>
      <c r="I31" s="20">
        <v>89</v>
      </c>
      <c r="J31" s="20">
        <v>6.3383267373862504E-2</v>
      </c>
    </row>
    <row r="32" spans="1:10" x14ac:dyDescent="0.2">
      <c r="A32" s="20" t="s">
        <v>23634</v>
      </c>
      <c r="B32" s="20" t="s">
        <v>23460</v>
      </c>
      <c r="C32" s="20" t="s">
        <v>23628</v>
      </c>
      <c r="D32" s="20" t="s">
        <v>23635</v>
      </c>
      <c r="E32" s="20">
        <v>0.25246173020871898</v>
      </c>
      <c r="F32" s="20">
        <v>0.13487099942794101</v>
      </c>
      <c r="G32" s="20">
        <v>0.37005246098949601</v>
      </c>
      <c r="H32" s="20">
        <v>18</v>
      </c>
      <c r="I32" s="20">
        <v>50</v>
      </c>
      <c r="J32" s="20">
        <v>6.3383267373862504E-2</v>
      </c>
    </row>
    <row r="33" spans="1:10" x14ac:dyDescent="0.2">
      <c r="A33" s="20" t="s">
        <v>23636</v>
      </c>
      <c r="B33" s="20" t="s">
        <v>23460</v>
      </c>
      <c r="C33" s="20" t="s">
        <v>23628</v>
      </c>
      <c r="D33" s="20" t="s">
        <v>23637</v>
      </c>
      <c r="E33" s="20">
        <v>0.120380336053576</v>
      </c>
      <c r="F33" s="20">
        <v>-1.39408682562217E-2</v>
      </c>
      <c r="G33" s="20">
        <v>0.254701540363373</v>
      </c>
      <c r="H33" s="20">
        <v>15</v>
      </c>
      <c r="I33" s="20">
        <v>36</v>
      </c>
      <c r="J33" s="20">
        <v>6.3383267373862504E-2</v>
      </c>
    </row>
    <row r="34" spans="1:10" x14ac:dyDescent="0.2">
      <c r="A34" s="20" t="s">
        <v>23638</v>
      </c>
      <c r="B34" s="20" t="s">
        <v>23460</v>
      </c>
      <c r="C34" s="20" t="s">
        <v>115</v>
      </c>
      <c r="D34" s="20" t="s">
        <v>153</v>
      </c>
      <c r="E34" s="20">
        <v>0.36047612559893699</v>
      </c>
      <c r="F34" s="20">
        <v>0.23114137225023901</v>
      </c>
      <c r="G34" s="20">
        <v>0.48981087894763498</v>
      </c>
      <c r="H34" s="20">
        <v>11</v>
      </c>
      <c r="I34" s="20">
        <v>66</v>
      </c>
      <c r="J34" s="20">
        <v>0.24712713682555901</v>
      </c>
    </row>
    <row r="35" spans="1:10" x14ac:dyDescent="0.2">
      <c r="A35" s="20" t="s">
        <v>23639</v>
      </c>
      <c r="B35" s="20" t="s">
        <v>23460</v>
      </c>
      <c r="C35" s="20" t="s">
        <v>115</v>
      </c>
      <c r="D35" s="20" t="s">
        <v>118</v>
      </c>
      <c r="E35" s="20">
        <v>0.17247472417760201</v>
      </c>
      <c r="F35" s="20">
        <v>0.10584743217925099</v>
      </c>
      <c r="G35" s="20">
        <v>0.239102016175954</v>
      </c>
      <c r="H35" s="20">
        <v>48</v>
      </c>
      <c r="I35" s="20">
        <v>129</v>
      </c>
      <c r="J35" s="20">
        <v>0.24712713682555901</v>
      </c>
    </row>
    <row r="36" spans="1:10" x14ac:dyDescent="0.2">
      <c r="A36" s="20" t="s">
        <v>23640</v>
      </c>
      <c r="B36" s="20" t="s">
        <v>23460</v>
      </c>
      <c r="C36" s="20" t="s">
        <v>115</v>
      </c>
      <c r="D36" s="20" t="s">
        <v>126</v>
      </c>
      <c r="E36" s="20">
        <v>0.23070493000198999</v>
      </c>
      <c r="F36" s="20">
        <v>0.13603367319857901</v>
      </c>
      <c r="G36" s="20">
        <v>0.32537618680540098</v>
      </c>
      <c r="H36" s="20">
        <v>22</v>
      </c>
      <c r="I36" s="20">
        <v>85</v>
      </c>
      <c r="J36" s="20">
        <v>0.24712713682555901</v>
      </c>
    </row>
    <row r="37" spans="1:10" x14ac:dyDescent="0.2">
      <c r="A37" s="20" t="s">
        <v>23641</v>
      </c>
      <c r="B37" s="20" t="s">
        <v>23460</v>
      </c>
      <c r="C37" s="20" t="s">
        <v>115</v>
      </c>
      <c r="D37" s="20" t="s">
        <v>23642</v>
      </c>
      <c r="E37" s="20">
        <v>0.17324197700424501</v>
      </c>
      <c r="F37" s="20">
        <v>4.5628392889137899E-2</v>
      </c>
      <c r="G37" s="20">
        <v>0.30085556111935302</v>
      </c>
      <c r="H37" s="20">
        <v>13</v>
      </c>
      <c r="I37" s="20">
        <v>39</v>
      </c>
      <c r="J37" s="20">
        <v>0.24712713682555901</v>
      </c>
    </row>
    <row r="38" spans="1:10" x14ac:dyDescent="0.2">
      <c r="A38" s="20" t="s">
        <v>23643</v>
      </c>
      <c r="B38" s="20" t="s">
        <v>23460</v>
      </c>
      <c r="C38" s="20" t="s">
        <v>115</v>
      </c>
      <c r="D38" s="20" t="s">
        <v>121</v>
      </c>
      <c r="E38" s="20">
        <v>0.19179793809728901</v>
      </c>
      <c r="F38" s="20">
        <v>9.78651476154523E-2</v>
      </c>
      <c r="G38" s="20">
        <v>0.28573072857912502</v>
      </c>
      <c r="H38" s="20">
        <v>25</v>
      </c>
      <c r="I38" s="20">
        <v>71</v>
      </c>
      <c r="J38" s="20">
        <v>0.24712713682555901</v>
      </c>
    </row>
    <row r="39" spans="1:10" x14ac:dyDescent="0.2">
      <c r="A39" s="20" t="s">
        <v>23644</v>
      </c>
      <c r="B39" s="20" t="s">
        <v>23460</v>
      </c>
      <c r="C39" s="20" t="s">
        <v>115</v>
      </c>
      <c r="D39" s="20" t="s">
        <v>129</v>
      </c>
      <c r="E39" s="20">
        <v>0.109225219162202</v>
      </c>
      <c r="F39" s="20">
        <v>-0.106163001315384</v>
      </c>
      <c r="G39" s="20">
        <v>0.324613439639788</v>
      </c>
      <c r="H39" s="20">
        <v>5</v>
      </c>
      <c r="I39" s="20">
        <v>10</v>
      </c>
      <c r="J39" s="20">
        <v>0.24712713682555901</v>
      </c>
    </row>
    <row r="40" spans="1:10" x14ac:dyDescent="0.2">
      <c r="A40" s="20" t="s">
        <v>23645</v>
      </c>
      <c r="B40" s="20" t="s">
        <v>23460</v>
      </c>
      <c r="C40" s="20" t="s">
        <v>115</v>
      </c>
      <c r="D40" s="20" t="s">
        <v>132</v>
      </c>
      <c r="E40" s="20">
        <v>0.17768063089441999</v>
      </c>
      <c r="F40" s="20">
        <v>-3.0714178357557201E-2</v>
      </c>
      <c r="G40" s="20">
        <v>0.386075440146397</v>
      </c>
      <c r="H40" s="20">
        <v>6</v>
      </c>
      <c r="I40" s="20">
        <v>8</v>
      </c>
      <c r="J40" s="20">
        <v>0.24712713682555901</v>
      </c>
    </row>
    <row r="41" spans="1:10" x14ac:dyDescent="0.2">
      <c r="A41" s="20" t="s">
        <v>23646</v>
      </c>
      <c r="B41" s="20" t="s">
        <v>23468</v>
      </c>
      <c r="C41" s="20" t="s">
        <v>23587</v>
      </c>
      <c r="D41" s="20" t="s">
        <v>91</v>
      </c>
      <c r="E41" s="20">
        <v>0.27672507816907899</v>
      </c>
      <c r="F41" s="20">
        <v>0.104279075852862</v>
      </c>
      <c r="G41" s="20">
        <v>0.44917108048529603</v>
      </c>
      <c r="H41" s="20">
        <v>11</v>
      </c>
      <c r="I41" s="20">
        <v>45</v>
      </c>
      <c r="J41" s="20">
        <v>0.69840166086854905</v>
      </c>
    </row>
    <row r="42" spans="1:10" x14ac:dyDescent="0.2">
      <c r="A42" s="20" t="s">
        <v>23647</v>
      </c>
      <c r="B42" s="20" t="s">
        <v>23468</v>
      </c>
      <c r="C42" s="20" t="s">
        <v>23587</v>
      </c>
      <c r="D42" s="20" t="s">
        <v>86</v>
      </c>
      <c r="E42" s="20">
        <v>0.234484782480533</v>
      </c>
      <c r="F42" s="20">
        <v>0.13767726013303699</v>
      </c>
      <c r="G42" s="20">
        <v>0.33129230482802902</v>
      </c>
      <c r="H42" s="20">
        <v>35</v>
      </c>
      <c r="I42" s="20">
        <v>118</v>
      </c>
      <c r="J42" s="20">
        <v>0.69840166086854905</v>
      </c>
    </row>
    <row r="43" spans="1:10" x14ac:dyDescent="0.2">
      <c r="A43" s="20" t="s">
        <v>23648</v>
      </c>
      <c r="B43" s="20" t="s">
        <v>23468</v>
      </c>
      <c r="C43" s="20" t="s">
        <v>23587</v>
      </c>
      <c r="D43" s="20" t="s">
        <v>90</v>
      </c>
      <c r="E43" s="20">
        <v>0.183749968854969</v>
      </c>
      <c r="F43" s="20">
        <v>3.5766644163081299E-2</v>
      </c>
      <c r="G43" s="20">
        <v>0.33173329354685699</v>
      </c>
      <c r="H43" s="20">
        <v>15</v>
      </c>
      <c r="I43" s="20">
        <v>74</v>
      </c>
      <c r="J43" s="20">
        <v>0.69840166086854905</v>
      </c>
    </row>
    <row r="44" spans="1:10" x14ac:dyDescent="0.2">
      <c r="A44" s="20" t="s">
        <v>23649</v>
      </c>
      <c r="B44" s="20" t="s">
        <v>23468</v>
      </c>
      <c r="C44" s="20" t="s">
        <v>23587</v>
      </c>
      <c r="D44" s="20" t="s">
        <v>93</v>
      </c>
      <c r="E44" s="20">
        <v>0.22816579423174499</v>
      </c>
      <c r="F44" s="20">
        <v>-5.3046398362802401E-2</v>
      </c>
      <c r="G44" s="20">
        <v>0.50937798682629298</v>
      </c>
      <c r="H44" s="20">
        <v>4</v>
      </c>
      <c r="I44" s="20">
        <v>17</v>
      </c>
      <c r="J44" s="20">
        <v>0.69840166086854905</v>
      </c>
    </row>
    <row r="45" spans="1:10" x14ac:dyDescent="0.2">
      <c r="A45" s="20" t="s">
        <v>23650</v>
      </c>
      <c r="B45" s="20" t="s">
        <v>23468</v>
      </c>
      <c r="C45" s="20" t="s">
        <v>23587</v>
      </c>
      <c r="D45" s="20" t="s">
        <v>88</v>
      </c>
      <c r="E45" s="20">
        <v>0.33714828505882599</v>
      </c>
      <c r="F45" s="20">
        <v>0.23938258091628101</v>
      </c>
      <c r="G45" s="20">
        <v>0.43491398920137098</v>
      </c>
      <c r="H45" s="20">
        <v>35</v>
      </c>
      <c r="I45" s="20">
        <v>96</v>
      </c>
      <c r="J45" s="20">
        <v>0.69840166086854905</v>
      </c>
    </row>
    <row r="46" spans="1:10" x14ac:dyDescent="0.2">
      <c r="A46" s="20" t="s">
        <v>23651</v>
      </c>
      <c r="B46" s="20" t="s">
        <v>23468</v>
      </c>
      <c r="C46" s="20" t="s">
        <v>23587</v>
      </c>
      <c r="D46" s="20" t="s">
        <v>23593</v>
      </c>
      <c r="E46" s="20">
        <v>0.241432509604597</v>
      </c>
      <c r="F46" s="20">
        <v>8.47557197069541E-2</v>
      </c>
      <c r="G46" s="20">
        <v>0.398109299502239</v>
      </c>
      <c r="H46" s="20">
        <v>14</v>
      </c>
      <c r="I46" s="20">
        <v>27</v>
      </c>
      <c r="J46" s="20">
        <v>0.69840166086854905</v>
      </c>
    </row>
    <row r="47" spans="1:10" x14ac:dyDescent="0.2">
      <c r="A47" s="20" t="s">
        <v>23652</v>
      </c>
      <c r="B47" s="20" t="s">
        <v>23468</v>
      </c>
      <c r="C47" s="20" t="s">
        <v>23587</v>
      </c>
      <c r="D47" s="20" t="s">
        <v>23595</v>
      </c>
      <c r="E47" s="20">
        <v>0.24378765813537701</v>
      </c>
      <c r="F47" s="20">
        <v>5.44517871317425E-2</v>
      </c>
      <c r="G47" s="20">
        <v>0.43312352913901198</v>
      </c>
      <c r="H47" s="20">
        <v>9</v>
      </c>
      <c r="I47" s="20">
        <v>38</v>
      </c>
      <c r="J47" s="20">
        <v>0.69840166086854905</v>
      </c>
    </row>
    <row r="48" spans="1:10" x14ac:dyDescent="0.2">
      <c r="A48" s="20" t="s">
        <v>23653</v>
      </c>
      <c r="B48" s="20" t="s">
        <v>23468</v>
      </c>
      <c r="C48" s="20" t="s">
        <v>95</v>
      </c>
      <c r="D48" s="20" t="s">
        <v>96</v>
      </c>
      <c r="E48" s="20">
        <v>0.28329429177742399</v>
      </c>
      <c r="F48" s="20">
        <v>0.22243078986079201</v>
      </c>
      <c r="G48" s="20">
        <v>0.34415779369405602</v>
      </c>
      <c r="H48" s="20">
        <v>89</v>
      </c>
      <c r="I48" s="20">
        <v>302</v>
      </c>
      <c r="J48" s="20">
        <v>0.52311999381719998</v>
      </c>
    </row>
    <row r="49" spans="1:10" x14ac:dyDescent="0.2">
      <c r="A49" s="20" t="s">
        <v>23654</v>
      </c>
      <c r="B49" s="20" t="s">
        <v>23468</v>
      </c>
      <c r="C49" s="20" t="s">
        <v>95</v>
      </c>
      <c r="D49" s="20" t="s">
        <v>98</v>
      </c>
      <c r="E49" s="20">
        <v>0.19929124526522801</v>
      </c>
      <c r="F49" s="20">
        <v>3.3248402879154003E-2</v>
      </c>
      <c r="G49" s="20">
        <v>0.36533408765130199</v>
      </c>
      <c r="H49" s="20">
        <v>12</v>
      </c>
      <c r="I49" s="20">
        <v>46</v>
      </c>
      <c r="J49" s="20">
        <v>0.52311999381719998</v>
      </c>
    </row>
    <row r="50" spans="1:10" x14ac:dyDescent="0.2">
      <c r="A50" s="20" t="s">
        <v>23655</v>
      </c>
      <c r="B50" s="20" t="s">
        <v>23468</v>
      </c>
      <c r="C50" s="20" t="s">
        <v>95</v>
      </c>
      <c r="D50" s="20" t="s">
        <v>97</v>
      </c>
      <c r="E50" s="20">
        <v>0.22788871720916101</v>
      </c>
      <c r="F50" s="20">
        <v>0.10447737736601601</v>
      </c>
      <c r="G50" s="20">
        <v>0.35130005705230599</v>
      </c>
      <c r="H50" s="20">
        <v>22</v>
      </c>
      <c r="I50" s="20">
        <v>61</v>
      </c>
      <c r="J50" s="20">
        <v>0.52311999381719998</v>
      </c>
    </row>
    <row r="51" spans="1:10" x14ac:dyDescent="0.2">
      <c r="A51" s="20" t="s">
        <v>23656</v>
      </c>
      <c r="B51" s="20" t="s">
        <v>23468</v>
      </c>
      <c r="C51" s="20" t="s">
        <v>23600</v>
      </c>
      <c r="D51" s="20" t="s">
        <v>23601</v>
      </c>
      <c r="E51" s="20">
        <v>0.31406427928902098</v>
      </c>
      <c r="F51" s="20">
        <v>0.19400187841087499</v>
      </c>
      <c r="G51" s="20">
        <v>0.43412668016716599</v>
      </c>
      <c r="H51" s="20">
        <v>22</v>
      </c>
      <c r="I51" s="20">
        <v>78</v>
      </c>
      <c r="J51" s="20">
        <v>0.107389535470116</v>
      </c>
    </row>
    <row r="52" spans="1:10" x14ac:dyDescent="0.2">
      <c r="A52" s="20" t="s">
        <v>23657</v>
      </c>
      <c r="B52" s="20" t="s">
        <v>23468</v>
      </c>
      <c r="C52" s="20" t="s">
        <v>23600</v>
      </c>
      <c r="D52" s="20" t="s">
        <v>23603</v>
      </c>
      <c r="E52" s="20">
        <v>0.153849058672346</v>
      </c>
      <c r="F52" s="20">
        <v>3.37413976617396E-2</v>
      </c>
      <c r="G52" s="20">
        <v>0.27395671968295199</v>
      </c>
      <c r="H52" s="20">
        <v>22</v>
      </c>
      <c r="I52" s="20">
        <v>73</v>
      </c>
      <c r="J52" s="20">
        <v>0.107389535470116</v>
      </c>
    </row>
    <row r="53" spans="1:10" x14ac:dyDescent="0.2">
      <c r="A53" s="20" t="s">
        <v>23658</v>
      </c>
      <c r="B53" s="20" t="s">
        <v>23468</v>
      </c>
      <c r="C53" s="20" t="s">
        <v>23600</v>
      </c>
      <c r="D53" s="20" t="s">
        <v>23605</v>
      </c>
      <c r="E53" s="20">
        <v>0.31651664818356301</v>
      </c>
      <c r="F53" s="20">
        <v>0.236394605423766</v>
      </c>
      <c r="G53" s="20">
        <v>0.39663869094336102</v>
      </c>
      <c r="H53" s="20">
        <v>49</v>
      </c>
      <c r="I53" s="20">
        <v>163</v>
      </c>
      <c r="J53" s="20">
        <v>0.107389535470116</v>
      </c>
    </row>
    <row r="54" spans="1:10" x14ac:dyDescent="0.2">
      <c r="A54" s="20" t="s">
        <v>23659</v>
      </c>
      <c r="B54" s="20" t="s">
        <v>23468</v>
      </c>
      <c r="C54" s="20" t="s">
        <v>23600</v>
      </c>
      <c r="D54" s="20" t="s">
        <v>23607</v>
      </c>
      <c r="E54" s="20">
        <v>0.22693406504902899</v>
      </c>
      <c r="F54" s="20">
        <v>0.128034373383934</v>
      </c>
      <c r="G54" s="20">
        <v>0.32583375671412301</v>
      </c>
      <c r="H54" s="20">
        <v>32</v>
      </c>
      <c r="I54" s="20">
        <v>103</v>
      </c>
      <c r="J54" s="20">
        <v>0.107389535470116</v>
      </c>
    </row>
    <row r="55" spans="1:10" x14ac:dyDescent="0.2">
      <c r="A55" s="20" t="s">
        <v>23660</v>
      </c>
      <c r="B55" s="20" t="s">
        <v>23468</v>
      </c>
      <c r="C55" s="20" t="s">
        <v>23609</v>
      </c>
      <c r="D55" s="20" t="s">
        <v>52</v>
      </c>
      <c r="E55" s="20">
        <v>0.26215520210142201</v>
      </c>
      <c r="F55" s="20">
        <v>0.17077291366646999</v>
      </c>
      <c r="G55" s="20">
        <v>0.35353749053637401</v>
      </c>
      <c r="H55" s="20">
        <v>40</v>
      </c>
      <c r="I55" s="20">
        <v>104</v>
      </c>
      <c r="J55" s="20">
        <v>0.61739163619486304</v>
      </c>
    </row>
    <row r="56" spans="1:10" x14ac:dyDescent="0.2">
      <c r="A56" s="20" t="s">
        <v>23661</v>
      </c>
      <c r="B56" s="20" t="s">
        <v>23468</v>
      </c>
      <c r="C56" s="20" t="s">
        <v>23609</v>
      </c>
      <c r="D56" s="20" t="s">
        <v>49</v>
      </c>
      <c r="E56" s="20">
        <v>0.256433840650099</v>
      </c>
      <c r="F56" s="20">
        <v>0.19091591970805499</v>
      </c>
      <c r="G56" s="20">
        <v>0.32195176159214201</v>
      </c>
      <c r="H56" s="20">
        <v>76</v>
      </c>
      <c r="I56" s="20">
        <v>253</v>
      </c>
      <c r="J56" s="20">
        <v>0.61739163619486304</v>
      </c>
    </row>
    <row r="57" spans="1:10" x14ac:dyDescent="0.2">
      <c r="A57" s="20" t="s">
        <v>23662</v>
      </c>
      <c r="B57" s="20" t="s">
        <v>23468</v>
      </c>
      <c r="C57" s="20" t="s">
        <v>23609</v>
      </c>
      <c r="D57" s="20" t="s">
        <v>23612</v>
      </c>
      <c r="E57" s="20">
        <v>0.36101559458035298</v>
      </c>
      <c r="F57" s="20">
        <v>0.162117559198167</v>
      </c>
      <c r="G57" s="20">
        <v>0.55991362996253902</v>
      </c>
      <c r="H57" s="20">
        <v>8</v>
      </c>
      <c r="I57" s="20">
        <v>58</v>
      </c>
      <c r="J57" s="20">
        <v>0.61739163619486304</v>
      </c>
    </row>
    <row r="58" spans="1:10" x14ac:dyDescent="0.2">
      <c r="A58" s="20" t="s">
        <v>23663</v>
      </c>
      <c r="B58" s="20" t="s">
        <v>23468</v>
      </c>
      <c r="C58" s="20" t="s">
        <v>23614</v>
      </c>
      <c r="D58" s="20" t="s">
        <v>63</v>
      </c>
      <c r="E58" s="20">
        <v>0.234673714753346</v>
      </c>
      <c r="F58" s="20">
        <v>0.116645846994961</v>
      </c>
      <c r="G58" s="20">
        <v>0.352701582511732</v>
      </c>
      <c r="H58" s="20">
        <v>12</v>
      </c>
      <c r="I58" s="20">
        <v>45</v>
      </c>
      <c r="J58" s="20">
        <v>0.42165815009486901</v>
      </c>
    </row>
    <row r="59" spans="1:10" x14ac:dyDescent="0.2">
      <c r="A59" s="20" t="s">
        <v>23664</v>
      </c>
      <c r="B59" s="20" t="s">
        <v>23468</v>
      </c>
      <c r="C59" s="20" t="s">
        <v>23614</v>
      </c>
      <c r="D59" s="20" t="s">
        <v>64</v>
      </c>
      <c r="E59" s="20">
        <v>0.21628693013262201</v>
      </c>
      <c r="F59" s="20">
        <v>-1.0665832915209999E-3</v>
      </c>
      <c r="G59" s="20">
        <v>0.43364044355676501</v>
      </c>
      <c r="H59" s="20">
        <v>4</v>
      </c>
      <c r="I59" s="20">
        <v>6</v>
      </c>
      <c r="J59" s="20">
        <v>0.42165815009486901</v>
      </c>
    </row>
    <row r="60" spans="1:10" x14ac:dyDescent="0.2">
      <c r="A60" s="20" t="s">
        <v>23665</v>
      </c>
      <c r="B60" s="20" t="s">
        <v>23468</v>
      </c>
      <c r="C60" s="20" t="s">
        <v>23614</v>
      </c>
      <c r="D60" s="20" t="s">
        <v>62</v>
      </c>
      <c r="E60" s="20">
        <v>0.330389064719597</v>
      </c>
      <c r="F60" s="20">
        <v>0.22214571914678299</v>
      </c>
      <c r="G60" s="20">
        <v>0.43863241029241201</v>
      </c>
      <c r="H60" s="20">
        <v>15</v>
      </c>
      <c r="I60" s="20">
        <v>35</v>
      </c>
      <c r="J60" s="20">
        <v>0.42165815009486901</v>
      </c>
    </row>
    <row r="61" spans="1:10" x14ac:dyDescent="0.2">
      <c r="A61" s="20" t="s">
        <v>23666</v>
      </c>
      <c r="B61" s="20" t="s">
        <v>23468</v>
      </c>
      <c r="C61" s="20" t="s">
        <v>23618</v>
      </c>
      <c r="D61" s="20" t="s">
        <v>58</v>
      </c>
      <c r="E61" s="20">
        <v>0.29788803591428498</v>
      </c>
      <c r="F61" s="20">
        <v>0.19835417819471601</v>
      </c>
      <c r="G61" s="20">
        <v>0.39742189363385499</v>
      </c>
      <c r="H61" s="20">
        <v>45</v>
      </c>
      <c r="I61" s="20">
        <v>149</v>
      </c>
      <c r="J61" s="20">
        <v>0.20973188767572401</v>
      </c>
    </row>
    <row r="62" spans="1:10" x14ac:dyDescent="0.2">
      <c r="A62" s="20" t="s">
        <v>23667</v>
      </c>
      <c r="B62" s="20" t="s">
        <v>23468</v>
      </c>
      <c r="C62" s="20" t="s">
        <v>23618</v>
      </c>
      <c r="D62" s="20" t="s">
        <v>57</v>
      </c>
      <c r="E62" s="20">
        <v>0.186776665209758</v>
      </c>
      <c r="F62" s="20">
        <v>4.4518016142021902E-2</v>
      </c>
      <c r="G62" s="20">
        <v>0.329035314277494</v>
      </c>
      <c r="H62" s="20">
        <v>22</v>
      </c>
      <c r="I62" s="20">
        <v>90</v>
      </c>
      <c r="J62" s="20">
        <v>0.20973188767572401</v>
      </c>
    </row>
    <row r="63" spans="1:10" x14ac:dyDescent="0.2">
      <c r="A63" s="20" t="s">
        <v>23668</v>
      </c>
      <c r="B63" s="20" t="s">
        <v>23468</v>
      </c>
      <c r="C63" s="20" t="s">
        <v>23621</v>
      </c>
      <c r="D63" s="20" t="s">
        <v>69</v>
      </c>
      <c r="E63" s="20">
        <v>0.250611342793432</v>
      </c>
      <c r="F63" s="20">
        <v>0.18778535618140799</v>
      </c>
      <c r="G63" s="20">
        <v>0.31343732940545599</v>
      </c>
      <c r="H63" s="20">
        <v>94</v>
      </c>
      <c r="I63" s="20">
        <v>331</v>
      </c>
      <c r="J63" s="20">
        <v>0.77343111706303702</v>
      </c>
    </row>
    <row r="64" spans="1:10" x14ac:dyDescent="0.2">
      <c r="A64" s="20" t="s">
        <v>23669</v>
      </c>
      <c r="B64" s="20" t="s">
        <v>23468</v>
      </c>
      <c r="C64" s="20" t="s">
        <v>23621</v>
      </c>
      <c r="D64" s="20" t="s">
        <v>68</v>
      </c>
      <c r="E64" s="20">
        <v>0.28108922486478799</v>
      </c>
      <c r="F64" s="20">
        <v>8.3334646768828999E-2</v>
      </c>
      <c r="G64" s="20">
        <v>0.47884380296074802</v>
      </c>
      <c r="H64" s="20">
        <v>10</v>
      </c>
      <c r="I64" s="20">
        <v>16</v>
      </c>
      <c r="J64" s="20">
        <v>0.77343111706303702</v>
      </c>
    </row>
    <row r="65" spans="1:10" x14ac:dyDescent="0.2">
      <c r="A65" s="20" t="s">
        <v>23670</v>
      </c>
      <c r="B65" s="20" t="s">
        <v>23468</v>
      </c>
      <c r="C65" s="20" t="s">
        <v>23624</v>
      </c>
      <c r="D65" s="20" t="s">
        <v>22146</v>
      </c>
      <c r="E65" s="20">
        <v>0.27629460085608398</v>
      </c>
      <c r="F65" s="20">
        <v>7.6544134316946399E-2</v>
      </c>
      <c r="G65" s="20">
        <v>0.47604506739522101</v>
      </c>
      <c r="H65" s="20">
        <v>8</v>
      </c>
      <c r="I65" s="20">
        <v>49</v>
      </c>
      <c r="J65" s="20">
        <v>0.60547261482131398</v>
      </c>
    </row>
    <row r="66" spans="1:10" x14ac:dyDescent="0.2">
      <c r="A66" s="20" t="s">
        <v>23671</v>
      </c>
      <c r="B66" s="20" t="s">
        <v>23468</v>
      </c>
      <c r="C66" s="20" t="s">
        <v>23624</v>
      </c>
      <c r="D66" s="20" t="s">
        <v>22234</v>
      </c>
      <c r="E66" s="20">
        <v>0.30308503836073802</v>
      </c>
      <c r="F66" s="20">
        <v>0.19459746779489501</v>
      </c>
      <c r="G66" s="20">
        <v>0.41157260892658198</v>
      </c>
      <c r="H66" s="20">
        <v>29</v>
      </c>
      <c r="I66" s="20">
        <v>93</v>
      </c>
      <c r="J66" s="20">
        <v>0.60547261482131398</v>
      </c>
    </row>
    <row r="67" spans="1:10" x14ac:dyDescent="0.2">
      <c r="A67" s="20" t="s">
        <v>23672</v>
      </c>
      <c r="B67" s="20" t="s">
        <v>23468</v>
      </c>
      <c r="C67" s="20" t="s">
        <v>23624</v>
      </c>
      <c r="D67" s="20" t="s">
        <v>22155</v>
      </c>
      <c r="E67" s="20">
        <v>0.238648414967157</v>
      </c>
      <c r="F67" s="20">
        <v>0.17031486113090599</v>
      </c>
      <c r="G67" s="20">
        <v>0.306981968803407</v>
      </c>
      <c r="H67" s="20">
        <v>72</v>
      </c>
      <c r="I67" s="20">
        <v>238</v>
      </c>
      <c r="J67" s="20">
        <v>0.60547261482131398</v>
      </c>
    </row>
    <row r="68" spans="1:10" x14ac:dyDescent="0.2">
      <c r="A68" s="20" t="s">
        <v>23673</v>
      </c>
      <c r="B68" s="20" t="s">
        <v>23468</v>
      </c>
      <c r="C68" s="20" t="s">
        <v>23628</v>
      </c>
      <c r="D68" s="20" t="s">
        <v>23629</v>
      </c>
      <c r="E68" s="20">
        <v>0.11326086635918001</v>
      </c>
      <c r="F68" s="20">
        <v>-6.1891757155689099E-2</v>
      </c>
      <c r="G68" s="20">
        <v>0.28841348987404902</v>
      </c>
      <c r="H68" s="20">
        <v>10</v>
      </c>
      <c r="I68" s="20">
        <v>49</v>
      </c>
      <c r="J68" s="20">
        <v>0.51383592048183402</v>
      </c>
    </row>
    <row r="69" spans="1:10" x14ac:dyDescent="0.2">
      <c r="A69" s="20" t="s">
        <v>23674</v>
      </c>
      <c r="B69" s="20" t="s">
        <v>23468</v>
      </c>
      <c r="C69" s="20" t="s">
        <v>23628</v>
      </c>
      <c r="D69" s="20" t="s">
        <v>23631</v>
      </c>
      <c r="E69" s="20">
        <v>0.26828493911985002</v>
      </c>
      <c r="F69" s="20">
        <v>0.136993023227786</v>
      </c>
      <c r="G69" s="20">
        <v>0.39957685501191398</v>
      </c>
      <c r="H69" s="20">
        <v>18</v>
      </c>
      <c r="I69" s="20">
        <v>55</v>
      </c>
      <c r="J69" s="20">
        <v>0.51383592048183402</v>
      </c>
    </row>
    <row r="70" spans="1:10" x14ac:dyDescent="0.2">
      <c r="A70" s="20" t="s">
        <v>23675</v>
      </c>
      <c r="B70" s="20" t="s">
        <v>23468</v>
      </c>
      <c r="C70" s="20" t="s">
        <v>23628</v>
      </c>
      <c r="D70" s="20" t="s">
        <v>23633</v>
      </c>
      <c r="E70" s="20">
        <v>0.22746517792374699</v>
      </c>
      <c r="F70" s="20">
        <v>0.117171695574187</v>
      </c>
      <c r="G70" s="20">
        <v>0.33775866027330798</v>
      </c>
      <c r="H70" s="20">
        <v>25</v>
      </c>
      <c r="I70" s="20">
        <v>109</v>
      </c>
      <c r="J70" s="20">
        <v>0.51383592048183402</v>
      </c>
    </row>
    <row r="71" spans="1:10" x14ac:dyDescent="0.2">
      <c r="A71" s="20" t="s">
        <v>23676</v>
      </c>
      <c r="B71" s="20" t="s">
        <v>23468</v>
      </c>
      <c r="C71" s="20" t="s">
        <v>23628</v>
      </c>
      <c r="D71" s="20" t="s">
        <v>23635</v>
      </c>
      <c r="E71" s="20">
        <v>0.294266611141766</v>
      </c>
      <c r="F71" s="20">
        <v>0.15909026348161101</v>
      </c>
      <c r="G71" s="20">
        <v>0.42944295880192102</v>
      </c>
      <c r="H71" s="20">
        <v>17</v>
      </c>
      <c r="I71" s="20">
        <v>42</v>
      </c>
      <c r="J71" s="20">
        <v>0.51383592048183402</v>
      </c>
    </row>
    <row r="72" spans="1:10" x14ac:dyDescent="0.2">
      <c r="A72" s="20" t="s">
        <v>23677</v>
      </c>
      <c r="B72" s="20" t="s">
        <v>23468</v>
      </c>
      <c r="C72" s="20" t="s">
        <v>23628</v>
      </c>
      <c r="D72" s="20" t="s">
        <v>23637</v>
      </c>
      <c r="E72" s="20">
        <v>0.28588754785394699</v>
      </c>
      <c r="F72" s="20">
        <v>0.15489363104756501</v>
      </c>
      <c r="G72" s="20">
        <v>0.41688146466032999</v>
      </c>
      <c r="H72" s="20">
        <v>19</v>
      </c>
      <c r="I72" s="20">
        <v>37</v>
      </c>
      <c r="J72" s="20">
        <v>0.51383592048183402</v>
      </c>
    </row>
    <row r="73" spans="1:10" x14ac:dyDescent="0.2">
      <c r="A73" s="20" t="s">
        <v>23678</v>
      </c>
      <c r="B73" s="20" t="s">
        <v>23468</v>
      </c>
      <c r="C73" s="20" t="s">
        <v>115</v>
      </c>
      <c r="D73" s="20" t="s">
        <v>153</v>
      </c>
      <c r="E73" s="20">
        <v>0.284889454762977</v>
      </c>
      <c r="F73" s="20">
        <v>0.125021741256052</v>
      </c>
      <c r="G73" s="20">
        <v>0.44475716826990302</v>
      </c>
      <c r="H73" s="20">
        <v>11</v>
      </c>
      <c r="I73" s="20">
        <v>66</v>
      </c>
      <c r="J73" s="20">
        <v>0.50453040939322402</v>
      </c>
    </row>
    <row r="74" spans="1:10" x14ac:dyDescent="0.2">
      <c r="A74" s="20" t="s">
        <v>23679</v>
      </c>
      <c r="B74" s="20" t="s">
        <v>23468</v>
      </c>
      <c r="C74" s="20" t="s">
        <v>115</v>
      </c>
      <c r="D74" s="20" t="s">
        <v>118</v>
      </c>
      <c r="E74" s="20">
        <v>0.19910512616127299</v>
      </c>
      <c r="F74" s="20">
        <v>0.113207167540733</v>
      </c>
      <c r="G74" s="20">
        <v>0.28500308478181302</v>
      </c>
      <c r="H74" s="20">
        <v>41</v>
      </c>
      <c r="I74" s="20">
        <v>105</v>
      </c>
      <c r="J74" s="20">
        <v>0.50453040939322402</v>
      </c>
    </row>
    <row r="75" spans="1:10" x14ac:dyDescent="0.2">
      <c r="A75" s="20" t="s">
        <v>23680</v>
      </c>
      <c r="B75" s="20" t="s">
        <v>23468</v>
      </c>
      <c r="C75" s="20" t="s">
        <v>115</v>
      </c>
      <c r="D75" s="20" t="s">
        <v>126</v>
      </c>
      <c r="E75" s="20">
        <v>0.33385703291642999</v>
      </c>
      <c r="F75" s="20">
        <v>0.21385851860275301</v>
      </c>
      <c r="G75" s="20">
        <v>0.45385554723010701</v>
      </c>
      <c r="H75" s="20">
        <v>20</v>
      </c>
      <c r="I75" s="20">
        <v>82</v>
      </c>
      <c r="J75" s="20">
        <v>0.50453040939322402</v>
      </c>
    </row>
    <row r="76" spans="1:10" x14ac:dyDescent="0.2">
      <c r="A76" s="20" t="s">
        <v>23681</v>
      </c>
      <c r="B76" s="20" t="s">
        <v>23468</v>
      </c>
      <c r="C76" s="20" t="s">
        <v>115</v>
      </c>
      <c r="D76" s="20" t="s">
        <v>23642</v>
      </c>
      <c r="E76" s="20">
        <v>0.21101442129510301</v>
      </c>
      <c r="F76" s="20">
        <v>6.6805000515993002E-2</v>
      </c>
      <c r="G76" s="20">
        <v>0.35522384207421298</v>
      </c>
      <c r="H76" s="20">
        <v>15</v>
      </c>
      <c r="I76" s="20">
        <v>49</v>
      </c>
      <c r="J76" s="20">
        <v>0.50453040939322402</v>
      </c>
    </row>
    <row r="77" spans="1:10" x14ac:dyDescent="0.2">
      <c r="A77" s="20" t="s">
        <v>23682</v>
      </c>
      <c r="B77" s="20" t="s">
        <v>23468</v>
      </c>
      <c r="C77" s="20" t="s">
        <v>115</v>
      </c>
      <c r="D77" s="20" t="s">
        <v>121</v>
      </c>
      <c r="E77" s="20">
        <v>0.31018065262400002</v>
      </c>
      <c r="F77" s="20">
        <v>0.20009441091751001</v>
      </c>
      <c r="G77" s="20">
        <v>0.42026689433048903</v>
      </c>
      <c r="H77" s="20">
        <v>25</v>
      </c>
      <c r="I77" s="20">
        <v>82</v>
      </c>
      <c r="J77" s="20">
        <v>0.50453040939322402</v>
      </c>
    </row>
    <row r="78" spans="1:10" x14ac:dyDescent="0.2">
      <c r="A78" s="20" t="s">
        <v>23683</v>
      </c>
      <c r="B78" s="20" t="s">
        <v>23468</v>
      </c>
      <c r="C78" s="20" t="s">
        <v>115</v>
      </c>
      <c r="D78" s="20" t="s">
        <v>129</v>
      </c>
      <c r="E78" s="20">
        <v>0.19788586346768</v>
      </c>
      <c r="F78" s="20">
        <v>-7.7178172095049499E-2</v>
      </c>
      <c r="G78" s="20">
        <v>0.47294989903041001</v>
      </c>
      <c r="H78" s="20">
        <v>4</v>
      </c>
      <c r="I78" s="20">
        <v>9</v>
      </c>
      <c r="J78" s="20">
        <v>0.50453040939322402</v>
      </c>
    </row>
    <row r="79" spans="1:10" x14ac:dyDescent="0.2">
      <c r="A79" s="20" t="s">
        <v>23684</v>
      </c>
      <c r="B79" s="20" t="s">
        <v>23468</v>
      </c>
      <c r="C79" s="20" t="s">
        <v>115</v>
      </c>
      <c r="D79" s="20" t="s">
        <v>132</v>
      </c>
      <c r="E79" s="20">
        <v>0.18687180964758299</v>
      </c>
      <c r="F79" s="20">
        <v>-2.1748085760800701E-2</v>
      </c>
      <c r="G79" s="20">
        <v>0.39549170505596698</v>
      </c>
      <c r="H79" s="20">
        <v>7</v>
      </c>
      <c r="I79" s="20">
        <v>18</v>
      </c>
      <c r="J79" s="20">
        <v>0.50453040939322402</v>
      </c>
    </row>
    <row r="80" spans="1:10" x14ac:dyDescent="0.2">
      <c r="A80" s="20" t="s">
        <v>23685</v>
      </c>
      <c r="B80" s="20" t="s">
        <v>23469</v>
      </c>
      <c r="C80" s="20" t="s">
        <v>23587</v>
      </c>
      <c r="D80" s="20" t="s">
        <v>91</v>
      </c>
      <c r="E80" s="20">
        <v>3.9758575749353202E-2</v>
      </c>
      <c r="F80" s="20">
        <v>-4.3323665498125302E-2</v>
      </c>
      <c r="G80" s="20">
        <v>0.122840816996832</v>
      </c>
      <c r="H80" s="20">
        <v>3</v>
      </c>
      <c r="I80" s="20">
        <v>8</v>
      </c>
      <c r="J80" s="20">
        <v>0.16312712729024001</v>
      </c>
    </row>
    <row r="81" spans="1:10" x14ac:dyDescent="0.2">
      <c r="A81" s="20" t="s">
        <v>23686</v>
      </c>
      <c r="B81" s="20" t="s">
        <v>23469</v>
      </c>
      <c r="C81" s="20" t="s">
        <v>23587</v>
      </c>
      <c r="D81" s="20" t="s">
        <v>86</v>
      </c>
      <c r="E81" s="20">
        <v>0.141065999905301</v>
      </c>
      <c r="F81" s="20">
        <v>8.2906880577390402E-2</v>
      </c>
      <c r="G81" s="20">
        <v>0.19922511923321101</v>
      </c>
      <c r="H81" s="20">
        <v>7</v>
      </c>
      <c r="I81" s="20">
        <v>12</v>
      </c>
      <c r="J81" s="20">
        <v>0.16312712729024001</v>
      </c>
    </row>
    <row r="82" spans="1:10" x14ac:dyDescent="0.2">
      <c r="A82" s="20" t="s">
        <v>23687</v>
      </c>
      <c r="B82" s="20" t="s">
        <v>23469</v>
      </c>
      <c r="C82" s="20" t="s">
        <v>23587</v>
      </c>
      <c r="D82" s="20" t="s">
        <v>93</v>
      </c>
      <c r="E82" s="20">
        <v>7.2995067918645101E-2</v>
      </c>
      <c r="F82" s="20">
        <v>1.35709911788618E-2</v>
      </c>
      <c r="G82" s="20">
        <v>0.132419144658428</v>
      </c>
      <c r="H82" s="20">
        <v>6</v>
      </c>
      <c r="I82" s="20">
        <v>22</v>
      </c>
      <c r="J82" s="20">
        <v>0.16312712729024001</v>
      </c>
    </row>
    <row r="83" spans="1:10" x14ac:dyDescent="0.2">
      <c r="A83" s="20" t="s">
        <v>23688</v>
      </c>
      <c r="B83" s="20" t="s">
        <v>23469</v>
      </c>
      <c r="C83" s="20" t="s">
        <v>23587</v>
      </c>
      <c r="D83" s="20" t="s">
        <v>23689</v>
      </c>
      <c r="E83" s="20">
        <v>7.8018267075789197E-2</v>
      </c>
      <c r="F83" s="20">
        <v>3.4872094225837202E-2</v>
      </c>
      <c r="G83" s="20">
        <v>0.121164439925741</v>
      </c>
      <c r="H83" s="20">
        <v>12</v>
      </c>
      <c r="I83" s="20">
        <v>27</v>
      </c>
      <c r="J83" s="20">
        <v>0.16312712729024001</v>
      </c>
    </row>
    <row r="84" spans="1:10" x14ac:dyDescent="0.2">
      <c r="A84" s="20" t="s">
        <v>23690</v>
      </c>
      <c r="B84" s="20" t="s">
        <v>23469</v>
      </c>
      <c r="C84" s="20" t="s">
        <v>23587</v>
      </c>
      <c r="D84" s="20" t="s">
        <v>23593</v>
      </c>
      <c r="E84" s="20">
        <v>0.116190392921188</v>
      </c>
      <c r="F84" s="20">
        <v>7.4010048649570295E-2</v>
      </c>
      <c r="G84" s="20">
        <v>0.158370737192806</v>
      </c>
      <c r="H84" s="20">
        <v>12</v>
      </c>
      <c r="I84" s="20">
        <v>29</v>
      </c>
      <c r="J84" s="20">
        <v>0.16312712729024001</v>
      </c>
    </row>
    <row r="85" spans="1:10" x14ac:dyDescent="0.2">
      <c r="A85" s="20" t="s">
        <v>23691</v>
      </c>
      <c r="B85" s="20" t="s">
        <v>23469</v>
      </c>
      <c r="C85" s="20" t="s">
        <v>23587</v>
      </c>
      <c r="D85" s="20" t="s">
        <v>23595</v>
      </c>
      <c r="E85" s="20">
        <v>6.0611746703240398E-2</v>
      </c>
      <c r="F85" s="20">
        <v>1.2310145054343601E-2</v>
      </c>
      <c r="G85" s="20">
        <v>0.10891334835213699</v>
      </c>
      <c r="H85" s="20">
        <v>9</v>
      </c>
      <c r="I85" s="20">
        <v>30</v>
      </c>
      <c r="J85" s="20">
        <v>0.16312712729024001</v>
      </c>
    </row>
    <row r="86" spans="1:10" x14ac:dyDescent="0.2">
      <c r="A86" s="20" t="s">
        <v>23692</v>
      </c>
      <c r="B86" s="20" t="s">
        <v>23469</v>
      </c>
      <c r="C86" s="20" t="s">
        <v>95</v>
      </c>
      <c r="D86" s="20" t="s">
        <v>96</v>
      </c>
      <c r="E86" s="20">
        <v>7.7369555435816098E-2</v>
      </c>
      <c r="F86" s="20">
        <v>5.1891640266067803E-2</v>
      </c>
      <c r="G86" s="20">
        <v>0.102847470605564</v>
      </c>
      <c r="H86" s="20">
        <v>35</v>
      </c>
      <c r="I86" s="20">
        <v>88</v>
      </c>
      <c r="J86" s="20">
        <v>0.140514610107555</v>
      </c>
    </row>
    <row r="87" spans="1:10" x14ac:dyDescent="0.2">
      <c r="A87" s="20" t="s">
        <v>23693</v>
      </c>
      <c r="B87" s="20" t="s">
        <v>23469</v>
      </c>
      <c r="C87" s="20" t="s">
        <v>95</v>
      </c>
      <c r="D87" s="20" t="s">
        <v>98</v>
      </c>
      <c r="E87" s="20">
        <v>0.116767882548116</v>
      </c>
      <c r="F87" s="20">
        <v>4.2205698458888198E-2</v>
      </c>
      <c r="G87" s="20">
        <v>0.191330066637344</v>
      </c>
      <c r="H87" s="20">
        <v>4</v>
      </c>
      <c r="I87" s="20">
        <v>15</v>
      </c>
      <c r="J87" s="20">
        <v>0.140514610107555</v>
      </c>
    </row>
    <row r="88" spans="1:10" x14ac:dyDescent="0.2">
      <c r="A88" s="20" t="s">
        <v>23694</v>
      </c>
      <c r="B88" s="20" t="s">
        <v>23469</v>
      </c>
      <c r="C88" s="20" t="s">
        <v>95</v>
      </c>
      <c r="D88" s="20" t="s">
        <v>97</v>
      </c>
      <c r="E88" s="20">
        <v>0.12936513999916299</v>
      </c>
      <c r="F88" s="20">
        <v>8.0487965337064302E-2</v>
      </c>
      <c r="G88" s="20">
        <v>0.178242314661263</v>
      </c>
      <c r="H88" s="20">
        <v>9</v>
      </c>
      <c r="I88" s="20">
        <v>22</v>
      </c>
      <c r="J88" s="20">
        <v>0.140514610107555</v>
      </c>
    </row>
    <row r="89" spans="1:10" x14ac:dyDescent="0.2">
      <c r="A89" s="20" t="s">
        <v>23695</v>
      </c>
      <c r="B89" s="20" t="s">
        <v>23469</v>
      </c>
      <c r="C89" s="20" t="s">
        <v>23600</v>
      </c>
      <c r="D89" s="20" t="s">
        <v>23601</v>
      </c>
      <c r="E89" s="20">
        <v>0.123700679373937</v>
      </c>
      <c r="F89" s="20">
        <v>3.31329643694507E-2</v>
      </c>
      <c r="G89" s="20">
        <v>0.21426839437842299</v>
      </c>
      <c r="H89" s="20">
        <v>3</v>
      </c>
      <c r="I89" s="20">
        <v>5</v>
      </c>
      <c r="J89" s="20">
        <v>0.83190953178793003</v>
      </c>
    </row>
    <row r="90" spans="1:10" x14ac:dyDescent="0.2">
      <c r="A90" s="20" t="s">
        <v>23696</v>
      </c>
      <c r="B90" s="20" t="s">
        <v>23469</v>
      </c>
      <c r="C90" s="20" t="s">
        <v>23600</v>
      </c>
      <c r="D90" s="20" t="s">
        <v>23603</v>
      </c>
      <c r="E90" s="20">
        <v>9.3145484074501406E-2</v>
      </c>
      <c r="F90" s="20">
        <v>4.0704660778147002E-2</v>
      </c>
      <c r="G90" s="20">
        <v>0.14558630737085601</v>
      </c>
      <c r="H90" s="20">
        <v>9</v>
      </c>
      <c r="I90" s="20">
        <v>21</v>
      </c>
      <c r="J90" s="20">
        <v>0.83190953178793003</v>
      </c>
    </row>
    <row r="91" spans="1:10" x14ac:dyDescent="0.2">
      <c r="A91" s="20" t="s">
        <v>23697</v>
      </c>
      <c r="B91" s="20" t="s">
        <v>23469</v>
      </c>
      <c r="C91" s="20" t="s">
        <v>23600</v>
      </c>
      <c r="D91" s="20" t="s">
        <v>23605</v>
      </c>
      <c r="E91" s="20">
        <v>7.5946278132476702E-2</v>
      </c>
      <c r="F91" s="20">
        <v>2.6503587603373201E-2</v>
      </c>
      <c r="G91" s="20">
        <v>0.12538896866158</v>
      </c>
      <c r="H91" s="20">
        <v>10</v>
      </c>
      <c r="I91" s="20">
        <v>27</v>
      </c>
      <c r="J91" s="20">
        <v>0.83190953178793003</v>
      </c>
    </row>
    <row r="92" spans="1:10" x14ac:dyDescent="0.2">
      <c r="A92" s="20" t="s">
        <v>23698</v>
      </c>
      <c r="B92" s="20" t="s">
        <v>23469</v>
      </c>
      <c r="C92" s="20" t="s">
        <v>23600</v>
      </c>
      <c r="D92" s="20" t="s">
        <v>23607</v>
      </c>
      <c r="E92" s="20">
        <v>8.6353344922122904E-2</v>
      </c>
      <c r="F92" s="20">
        <v>5.6164448238389703E-2</v>
      </c>
      <c r="G92" s="20">
        <v>0.116542241605856</v>
      </c>
      <c r="H92" s="20">
        <v>26</v>
      </c>
      <c r="I92" s="20">
        <v>74</v>
      </c>
      <c r="J92" s="20">
        <v>0.83190953178793003</v>
      </c>
    </row>
    <row r="93" spans="1:10" x14ac:dyDescent="0.2">
      <c r="A93" s="20" t="s">
        <v>23699</v>
      </c>
      <c r="B93" s="20" t="s">
        <v>23469</v>
      </c>
      <c r="C93" s="20" t="s">
        <v>23609</v>
      </c>
      <c r="D93" s="20" t="s">
        <v>52</v>
      </c>
      <c r="E93" s="20">
        <v>8.5030582614159494E-2</v>
      </c>
      <c r="F93" s="20">
        <v>5.3171705566866102E-2</v>
      </c>
      <c r="G93" s="20">
        <v>0.116889459661453</v>
      </c>
      <c r="H93" s="20">
        <v>23</v>
      </c>
      <c r="I93" s="20">
        <v>69</v>
      </c>
      <c r="J93" s="20">
        <v>0.81728584837783003</v>
      </c>
    </row>
    <row r="94" spans="1:10" x14ac:dyDescent="0.2">
      <c r="A94" s="20" t="s">
        <v>23700</v>
      </c>
      <c r="B94" s="20" t="s">
        <v>23469</v>
      </c>
      <c r="C94" s="20" t="s">
        <v>23609</v>
      </c>
      <c r="D94" s="20" t="s">
        <v>49</v>
      </c>
      <c r="E94" s="20">
        <v>9.0244597931278606E-2</v>
      </c>
      <c r="F94" s="20">
        <v>5.9560762687516103E-2</v>
      </c>
      <c r="G94" s="20">
        <v>0.120928433175041</v>
      </c>
      <c r="H94" s="20">
        <v>25</v>
      </c>
      <c r="I94" s="20">
        <v>58</v>
      </c>
      <c r="J94" s="20">
        <v>0.81728584837783003</v>
      </c>
    </row>
    <row r="95" spans="1:10" x14ac:dyDescent="0.2">
      <c r="A95" s="20" t="s">
        <v>23701</v>
      </c>
      <c r="B95" s="20" t="s">
        <v>23469</v>
      </c>
      <c r="C95" s="20" t="s">
        <v>23614</v>
      </c>
      <c r="D95" s="20" t="s">
        <v>63</v>
      </c>
      <c r="E95" s="20">
        <v>0.103671579019016</v>
      </c>
      <c r="F95" s="20">
        <v>4.9228693991212602E-2</v>
      </c>
      <c r="G95" s="20">
        <v>0.15811446404682</v>
      </c>
      <c r="H95" s="20">
        <v>11</v>
      </c>
      <c r="I95" s="20">
        <v>37</v>
      </c>
      <c r="J95" s="20">
        <v>0.75136025483636704</v>
      </c>
    </row>
    <row r="96" spans="1:10" x14ac:dyDescent="0.2">
      <c r="A96" s="20" t="s">
        <v>23702</v>
      </c>
      <c r="B96" s="20" t="s">
        <v>23469</v>
      </c>
      <c r="C96" s="20" t="s">
        <v>23614</v>
      </c>
      <c r="D96" s="20" t="s">
        <v>64</v>
      </c>
      <c r="E96" s="20">
        <v>7.2714745748378704E-2</v>
      </c>
      <c r="F96" s="20">
        <v>-7.4468056132873999E-3</v>
      </c>
      <c r="G96" s="20">
        <v>0.152876297110045</v>
      </c>
      <c r="H96" s="20">
        <v>5</v>
      </c>
      <c r="I96" s="20">
        <v>15</v>
      </c>
      <c r="J96" s="20">
        <v>0.75136025483636704</v>
      </c>
    </row>
    <row r="97" spans="1:10" x14ac:dyDescent="0.2">
      <c r="A97" s="20" t="s">
        <v>23703</v>
      </c>
      <c r="B97" s="20" t="s">
        <v>23469</v>
      </c>
      <c r="C97" s="20" t="s">
        <v>23614</v>
      </c>
      <c r="D97" s="20" t="s">
        <v>62</v>
      </c>
      <c r="E97" s="20">
        <v>7.5102176698369799E-2</v>
      </c>
      <c r="F97" s="20">
        <v>7.6645403944040002E-4</v>
      </c>
      <c r="G97" s="20">
        <v>0.14943789935729901</v>
      </c>
      <c r="H97" s="20">
        <v>6</v>
      </c>
      <c r="I97" s="20">
        <v>14</v>
      </c>
      <c r="J97" s="20">
        <v>0.75136025483636704</v>
      </c>
    </row>
    <row r="98" spans="1:10" x14ac:dyDescent="0.2">
      <c r="A98" s="20" t="s">
        <v>23704</v>
      </c>
      <c r="B98" s="20" t="s">
        <v>23469</v>
      </c>
      <c r="C98" s="20" t="s">
        <v>23618</v>
      </c>
      <c r="D98" s="20" t="s">
        <v>58</v>
      </c>
      <c r="E98" s="20">
        <v>7.5694951571405794E-2</v>
      </c>
      <c r="F98" s="20">
        <v>3.4482942747448703E-2</v>
      </c>
      <c r="G98" s="20">
        <v>0.116906960395363</v>
      </c>
      <c r="H98" s="20">
        <v>11</v>
      </c>
      <c r="I98" s="20">
        <v>26</v>
      </c>
      <c r="J98" s="20">
        <v>0.55736689990792898</v>
      </c>
    </row>
    <row r="99" spans="1:10" x14ac:dyDescent="0.2">
      <c r="A99" s="20" t="s">
        <v>23705</v>
      </c>
      <c r="B99" s="20" t="s">
        <v>23469</v>
      </c>
      <c r="C99" s="20" t="s">
        <v>23618</v>
      </c>
      <c r="D99" s="20" t="s">
        <v>57</v>
      </c>
      <c r="E99" s="20">
        <v>9.3178627345242501E-2</v>
      </c>
      <c r="F99" s="20">
        <v>5.1798892301580003E-2</v>
      </c>
      <c r="G99" s="20">
        <v>0.13455836238890501</v>
      </c>
      <c r="H99" s="20">
        <v>11</v>
      </c>
      <c r="I99" s="20">
        <v>24</v>
      </c>
      <c r="J99" s="20">
        <v>0.55736689990792898</v>
      </c>
    </row>
    <row r="100" spans="1:10" x14ac:dyDescent="0.2">
      <c r="A100" s="20" t="s">
        <v>23706</v>
      </c>
      <c r="B100" s="20" t="s">
        <v>23469</v>
      </c>
      <c r="C100" s="20" t="s">
        <v>23621</v>
      </c>
      <c r="D100" s="20" t="s">
        <v>69</v>
      </c>
      <c r="E100" s="20">
        <v>9.3603558415779206E-2</v>
      </c>
      <c r="F100" s="20">
        <v>5.3381549889150899E-2</v>
      </c>
      <c r="G100" s="20">
        <v>0.13382556694240799</v>
      </c>
      <c r="H100" s="20">
        <v>16</v>
      </c>
      <c r="I100" s="20">
        <v>50</v>
      </c>
      <c r="J100" s="20">
        <v>0.905647470148921</v>
      </c>
    </row>
    <row r="101" spans="1:10" x14ac:dyDescent="0.2">
      <c r="A101" s="20" t="s">
        <v>23707</v>
      </c>
      <c r="B101" s="20" t="s">
        <v>23469</v>
      </c>
      <c r="C101" s="20" t="s">
        <v>23621</v>
      </c>
      <c r="D101" s="20" t="s">
        <v>68</v>
      </c>
      <c r="E101" s="20">
        <v>9.6868914008266596E-2</v>
      </c>
      <c r="F101" s="20">
        <v>6.0846831264268597E-2</v>
      </c>
      <c r="G101" s="20">
        <v>0.13289099675226501</v>
      </c>
      <c r="H101" s="20">
        <v>20</v>
      </c>
      <c r="I101" s="20">
        <v>44</v>
      </c>
      <c r="J101" s="20">
        <v>0.905647470148921</v>
      </c>
    </row>
    <row r="102" spans="1:10" x14ac:dyDescent="0.2">
      <c r="A102" s="20" t="s">
        <v>23708</v>
      </c>
      <c r="B102" s="20" t="s">
        <v>23469</v>
      </c>
      <c r="C102" s="20" t="s">
        <v>23624</v>
      </c>
      <c r="D102" s="20" t="s">
        <v>22146</v>
      </c>
      <c r="E102" s="20">
        <v>0.14208142552300701</v>
      </c>
      <c r="F102" s="20">
        <v>7.4102890986122702E-2</v>
      </c>
      <c r="G102" s="20">
        <v>0.210059960059891</v>
      </c>
      <c r="H102" s="20">
        <v>5</v>
      </c>
      <c r="I102" s="20">
        <v>13</v>
      </c>
      <c r="J102" s="20">
        <v>0.28013640407267298</v>
      </c>
    </row>
    <row r="103" spans="1:10" x14ac:dyDescent="0.2">
      <c r="A103" s="20" t="s">
        <v>23709</v>
      </c>
      <c r="B103" s="20" t="s">
        <v>23469</v>
      </c>
      <c r="C103" s="20" t="s">
        <v>23624</v>
      </c>
      <c r="D103" s="20" t="s">
        <v>22234</v>
      </c>
      <c r="E103" s="20">
        <v>9.2588126680163099E-2</v>
      </c>
      <c r="F103" s="20">
        <v>4.5276655672968902E-2</v>
      </c>
      <c r="G103" s="20">
        <v>0.13989959768735699</v>
      </c>
      <c r="H103" s="20">
        <v>10</v>
      </c>
      <c r="I103" s="20">
        <v>32</v>
      </c>
      <c r="J103" s="20">
        <v>0.28013640407267298</v>
      </c>
    </row>
    <row r="104" spans="1:10" x14ac:dyDescent="0.2">
      <c r="A104" s="20" t="s">
        <v>23710</v>
      </c>
      <c r="B104" s="20" t="s">
        <v>23469</v>
      </c>
      <c r="C104" s="20" t="s">
        <v>23624</v>
      </c>
      <c r="D104" s="20" t="s">
        <v>22155</v>
      </c>
      <c r="E104" s="20">
        <v>8.2713592105255501E-2</v>
      </c>
      <c r="F104" s="20">
        <v>5.60691711521865E-2</v>
      </c>
      <c r="G104" s="20">
        <v>0.109358013058325</v>
      </c>
      <c r="H104" s="20">
        <v>33</v>
      </c>
      <c r="I104" s="20">
        <v>80</v>
      </c>
      <c r="J104" s="20">
        <v>0.28013640407267298</v>
      </c>
    </row>
    <row r="105" spans="1:10" x14ac:dyDescent="0.2">
      <c r="A105" s="20" t="s">
        <v>23711</v>
      </c>
      <c r="B105" s="20" t="s">
        <v>23469</v>
      </c>
      <c r="C105" s="20" t="s">
        <v>23628</v>
      </c>
      <c r="D105" s="20" t="s">
        <v>23629</v>
      </c>
      <c r="E105" s="20">
        <v>7.3840924618859299E-2</v>
      </c>
      <c r="F105" s="20">
        <v>-7.1842951277880001E-3</v>
      </c>
      <c r="G105" s="20">
        <v>0.154866144365507</v>
      </c>
      <c r="H105" s="20">
        <v>5</v>
      </c>
      <c r="I105" s="20">
        <v>7</v>
      </c>
      <c r="J105" s="20">
        <v>0.71409891400027603</v>
      </c>
    </row>
    <row r="106" spans="1:10" x14ac:dyDescent="0.2">
      <c r="A106" s="20" t="s">
        <v>23712</v>
      </c>
      <c r="B106" s="20" t="s">
        <v>23469</v>
      </c>
      <c r="C106" s="20" t="s">
        <v>23628</v>
      </c>
      <c r="D106" s="20" t="s">
        <v>23631</v>
      </c>
      <c r="E106" s="20">
        <v>0.102181137617115</v>
      </c>
      <c r="F106" s="20">
        <v>5.6959665732957999E-2</v>
      </c>
      <c r="G106" s="20">
        <v>0.14740260950127199</v>
      </c>
      <c r="H106" s="20">
        <v>14</v>
      </c>
      <c r="I106" s="20">
        <v>49</v>
      </c>
      <c r="J106" s="20">
        <v>0.71409891400027603</v>
      </c>
    </row>
    <row r="107" spans="1:10" x14ac:dyDescent="0.2">
      <c r="A107" s="20" t="s">
        <v>23713</v>
      </c>
      <c r="B107" s="20" t="s">
        <v>23469</v>
      </c>
      <c r="C107" s="20" t="s">
        <v>23628</v>
      </c>
      <c r="D107" s="20" t="s">
        <v>23633</v>
      </c>
      <c r="E107" s="20">
        <v>0.10246445190935299</v>
      </c>
      <c r="F107" s="20">
        <v>3.9130710064476E-2</v>
      </c>
      <c r="G107" s="20">
        <v>0.16579819375422999</v>
      </c>
      <c r="H107" s="20">
        <v>7</v>
      </c>
      <c r="I107" s="20">
        <v>13</v>
      </c>
      <c r="J107" s="20">
        <v>0.71409891400027603</v>
      </c>
    </row>
    <row r="108" spans="1:10" x14ac:dyDescent="0.2">
      <c r="A108" s="20" t="s">
        <v>23714</v>
      </c>
      <c r="B108" s="20" t="s">
        <v>23469</v>
      </c>
      <c r="C108" s="20" t="s">
        <v>23628</v>
      </c>
      <c r="D108" s="20" t="s">
        <v>23635</v>
      </c>
      <c r="E108" s="20">
        <v>8.9664235315159505E-2</v>
      </c>
      <c r="F108" s="20">
        <v>3.43226629592705E-2</v>
      </c>
      <c r="G108" s="20">
        <v>0.14500580767104801</v>
      </c>
      <c r="H108" s="20">
        <v>9</v>
      </c>
      <c r="I108" s="20">
        <v>21</v>
      </c>
      <c r="J108" s="20">
        <v>0.71409891400027603</v>
      </c>
    </row>
    <row r="109" spans="1:10" x14ac:dyDescent="0.2">
      <c r="A109" s="20" t="s">
        <v>23715</v>
      </c>
      <c r="B109" s="20" t="s">
        <v>23469</v>
      </c>
      <c r="C109" s="20" t="s">
        <v>23628</v>
      </c>
      <c r="D109" s="20" t="s">
        <v>23637</v>
      </c>
      <c r="E109" s="20">
        <v>0.161399060182946</v>
      </c>
      <c r="F109" s="20">
        <v>6.5402530061550196E-2</v>
      </c>
      <c r="G109" s="20">
        <v>0.257395590304342</v>
      </c>
      <c r="H109" s="20">
        <v>3</v>
      </c>
      <c r="I109" s="20">
        <v>6</v>
      </c>
      <c r="J109" s="20">
        <v>0.71409891400027603</v>
      </c>
    </row>
    <row r="110" spans="1:10" x14ac:dyDescent="0.2">
      <c r="A110" s="20" t="s">
        <v>23716</v>
      </c>
      <c r="B110" s="20" t="s">
        <v>23469</v>
      </c>
      <c r="C110" s="20" t="s">
        <v>115</v>
      </c>
      <c r="D110" s="20" t="s">
        <v>153</v>
      </c>
      <c r="E110" s="20">
        <v>0.13186608365342301</v>
      </c>
      <c r="F110" s="20">
        <v>5.1446406164018202E-2</v>
      </c>
      <c r="G110" s="20">
        <v>0.21228576114282799</v>
      </c>
      <c r="H110" s="20">
        <v>3</v>
      </c>
      <c r="I110" s="20">
        <v>10</v>
      </c>
      <c r="J110" s="20">
        <v>3.1713074353239998E-4</v>
      </c>
    </row>
    <row r="111" spans="1:10" x14ac:dyDescent="0.2">
      <c r="A111" s="20" t="s">
        <v>23717</v>
      </c>
      <c r="B111" s="20" t="s">
        <v>23469</v>
      </c>
      <c r="C111" s="20" t="s">
        <v>115</v>
      </c>
      <c r="D111" s="20" t="s">
        <v>118</v>
      </c>
      <c r="E111" s="20">
        <v>5.5022114667658599E-2</v>
      </c>
      <c r="F111" s="20">
        <v>2.7785962108206101E-2</v>
      </c>
      <c r="G111" s="20">
        <v>8.2258267227111007E-2</v>
      </c>
      <c r="H111" s="20">
        <v>24</v>
      </c>
      <c r="I111" s="20">
        <v>64</v>
      </c>
      <c r="J111" s="20">
        <v>3.1713074353239998E-4</v>
      </c>
    </row>
    <row r="112" spans="1:10" x14ac:dyDescent="0.2">
      <c r="A112" s="20" t="s">
        <v>23718</v>
      </c>
      <c r="B112" s="20" t="s">
        <v>23469</v>
      </c>
      <c r="C112" s="20" t="s">
        <v>115</v>
      </c>
      <c r="D112" s="20" t="s">
        <v>126</v>
      </c>
      <c r="E112" s="20">
        <v>0.177191170353653</v>
      </c>
      <c r="F112" s="20">
        <v>0.13073482167812001</v>
      </c>
      <c r="G112" s="20">
        <v>0.223647519029186</v>
      </c>
      <c r="H112" s="20">
        <v>8</v>
      </c>
      <c r="I112" s="20">
        <v>17</v>
      </c>
      <c r="J112" s="20">
        <v>3.1713074353239998E-4</v>
      </c>
    </row>
    <row r="113" spans="1:10" x14ac:dyDescent="0.2">
      <c r="A113" s="20" t="s">
        <v>23719</v>
      </c>
      <c r="B113" s="20" t="s">
        <v>23469</v>
      </c>
      <c r="C113" s="20" t="s">
        <v>115</v>
      </c>
      <c r="D113" s="20" t="s">
        <v>121</v>
      </c>
      <c r="E113" s="20">
        <v>9.8758811922257703E-2</v>
      </c>
      <c r="F113" s="20">
        <v>3.8906620366276297E-2</v>
      </c>
      <c r="G113" s="20">
        <v>0.158611003478239</v>
      </c>
      <c r="H113" s="20">
        <v>5</v>
      </c>
      <c r="I113" s="20">
        <v>13</v>
      </c>
      <c r="J113" s="20">
        <v>3.1713074353239998E-4</v>
      </c>
    </row>
    <row r="114" spans="1:10" x14ac:dyDescent="0.2">
      <c r="A114" s="20" t="s">
        <v>23720</v>
      </c>
      <c r="B114" s="20" t="s">
        <v>23469</v>
      </c>
      <c r="C114" s="20" t="s">
        <v>115</v>
      </c>
      <c r="D114" s="20" t="s">
        <v>132</v>
      </c>
      <c r="E114" s="20">
        <v>8.6755928854406097E-2</v>
      </c>
      <c r="F114" s="20">
        <v>2.0684518753966E-2</v>
      </c>
      <c r="G114" s="20">
        <v>0.15282733895484599</v>
      </c>
      <c r="H114" s="20">
        <v>4</v>
      </c>
      <c r="I114" s="20">
        <v>11</v>
      </c>
      <c r="J114" s="20">
        <v>3.1713074353239998E-4</v>
      </c>
    </row>
    <row r="115" spans="1:10" x14ac:dyDescent="0.2">
      <c r="A115" s="20" t="s">
        <v>23721</v>
      </c>
      <c r="B115" s="20" t="s">
        <v>23470</v>
      </c>
      <c r="C115" s="20" t="s">
        <v>23587</v>
      </c>
      <c r="D115" s="20" t="s">
        <v>91</v>
      </c>
      <c r="E115" s="20">
        <v>0.13277864200883599</v>
      </c>
      <c r="F115" s="20">
        <v>3.6005358431881899E-2</v>
      </c>
      <c r="G115" s="20">
        <v>0.22955192558578899</v>
      </c>
      <c r="H115" s="20">
        <v>3</v>
      </c>
      <c r="I115" s="20">
        <v>7</v>
      </c>
      <c r="J115" s="20">
        <v>0.38569164691193902</v>
      </c>
    </row>
    <row r="116" spans="1:10" x14ac:dyDescent="0.2">
      <c r="A116" s="20" t="s">
        <v>23722</v>
      </c>
      <c r="B116" s="20" t="s">
        <v>23470</v>
      </c>
      <c r="C116" s="20" t="s">
        <v>23587</v>
      </c>
      <c r="D116" s="20" t="s">
        <v>86</v>
      </c>
      <c r="E116" s="20">
        <v>0.13278636777560299</v>
      </c>
      <c r="F116" s="20">
        <v>8.53498362964695E-2</v>
      </c>
      <c r="G116" s="20">
        <v>0.180222899254736</v>
      </c>
      <c r="H116" s="20">
        <v>13</v>
      </c>
      <c r="I116" s="20">
        <v>34</v>
      </c>
      <c r="J116" s="20">
        <v>0.38569164691193902</v>
      </c>
    </row>
    <row r="117" spans="1:10" x14ac:dyDescent="0.2">
      <c r="A117" s="20" t="s">
        <v>23723</v>
      </c>
      <c r="B117" s="20" t="s">
        <v>23470</v>
      </c>
      <c r="C117" s="20" t="s">
        <v>23587</v>
      </c>
      <c r="D117" s="20" t="s">
        <v>93</v>
      </c>
      <c r="E117" s="20">
        <v>8.2203439204332707E-2</v>
      </c>
      <c r="F117" s="20">
        <v>1.27777334605366E-2</v>
      </c>
      <c r="G117" s="20">
        <v>0.15162914494812901</v>
      </c>
      <c r="H117" s="20">
        <v>6</v>
      </c>
      <c r="I117" s="20">
        <v>15</v>
      </c>
      <c r="J117" s="20">
        <v>0.38569164691193902</v>
      </c>
    </row>
    <row r="118" spans="1:10" x14ac:dyDescent="0.2">
      <c r="A118" s="20" t="s">
        <v>23724</v>
      </c>
      <c r="B118" s="20" t="s">
        <v>23470</v>
      </c>
      <c r="C118" s="20" t="s">
        <v>23587</v>
      </c>
      <c r="D118" s="20" t="s">
        <v>23593</v>
      </c>
      <c r="E118" s="20">
        <v>8.9419534403524598E-2</v>
      </c>
      <c r="F118" s="20">
        <v>4.8488274331367903E-2</v>
      </c>
      <c r="G118" s="20">
        <v>0.13035079447568099</v>
      </c>
      <c r="H118" s="20">
        <v>17</v>
      </c>
      <c r="I118" s="20">
        <v>36</v>
      </c>
      <c r="J118" s="20">
        <v>0.38569164691193902</v>
      </c>
    </row>
    <row r="119" spans="1:10" x14ac:dyDescent="0.2">
      <c r="A119" s="20" t="s">
        <v>23725</v>
      </c>
      <c r="B119" s="20" t="s">
        <v>23470</v>
      </c>
      <c r="C119" s="20" t="s">
        <v>23587</v>
      </c>
      <c r="D119" s="20" t="s">
        <v>23595</v>
      </c>
      <c r="E119" s="20">
        <v>6.6302423578900094E-2</v>
      </c>
      <c r="F119" s="20">
        <v>1.01611863250783E-2</v>
      </c>
      <c r="G119" s="20">
        <v>0.122443660832722</v>
      </c>
      <c r="H119" s="20">
        <v>9</v>
      </c>
      <c r="I119" s="20">
        <v>34</v>
      </c>
      <c r="J119" s="20">
        <v>0.38569164691193902</v>
      </c>
    </row>
    <row r="120" spans="1:10" x14ac:dyDescent="0.2">
      <c r="A120" s="20" t="s">
        <v>23726</v>
      </c>
      <c r="B120" s="20" t="s">
        <v>23470</v>
      </c>
      <c r="C120" s="20" t="s">
        <v>95</v>
      </c>
      <c r="D120" s="20" t="s">
        <v>96</v>
      </c>
      <c r="E120" s="20">
        <v>9.3916472600417106E-2</v>
      </c>
      <c r="F120" s="20">
        <v>6.0484170505261503E-2</v>
      </c>
      <c r="G120" s="20">
        <v>0.12734877469557301</v>
      </c>
      <c r="H120" s="20">
        <v>27</v>
      </c>
      <c r="I120" s="20">
        <v>63</v>
      </c>
      <c r="J120" s="20">
        <v>0.83321348369975601</v>
      </c>
    </row>
    <row r="121" spans="1:10" x14ac:dyDescent="0.2">
      <c r="A121" s="20" t="s">
        <v>23727</v>
      </c>
      <c r="B121" s="20" t="s">
        <v>23470</v>
      </c>
      <c r="C121" s="20" t="s">
        <v>95</v>
      </c>
      <c r="D121" s="20" t="s">
        <v>98</v>
      </c>
      <c r="E121" s="20">
        <v>0.108058706370304</v>
      </c>
      <c r="F121" s="20">
        <v>5.3916493695006097E-2</v>
      </c>
      <c r="G121" s="20">
        <v>0.16220091904560199</v>
      </c>
      <c r="H121" s="20">
        <v>10</v>
      </c>
      <c r="I121" s="20">
        <v>31</v>
      </c>
      <c r="J121" s="20">
        <v>0.83321348369975601</v>
      </c>
    </row>
    <row r="122" spans="1:10" x14ac:dyDescent="0.2">
      <c r="A122" s="20" t="s">
        <v>23728</v>
      </c>
      <c r="B122" s="20" t="s">
        <v>23470</v>
      </c>
      <c r="C122" s="20" t="s">
        <v>95</v>
      </c>
      <c r="D122" s="20" t="s">
        <v>97</v>
      </c>
      <c r="E122" s="20">
        <v>8.5155098861727493E-2</v>
      </c>
      <c r="F122" s="20">
        <v>3.3114194419112397E-2</v>
      </c>
      <c r="G122" s="20">
        <v>0.13719600330434301</v>
      </c>
      <c r="H122" s="20">
        <v>11</v>
      </c>
      <c r="I122" s="20">
        <v>25</v>
      </c>
      <c r="J122" s="20">
        <v>0.83321348369975601</v>
      </c>
    </row>
    <row r="123" spans="1:10" x14ac:dyDescent="0.2">
      <c r="A123" s="20" t="s">
        <v>23729</v>
      </c>
      <c r="B123" s="20" t="s">
        <v>23470</v>
      </c>
      <c r="C123" s="20" t="s">
        <v>23600</v>
      </c>
      <c r="D123" s="20" t="s">
        <v>23603</v>
      </c>
      <c r="E123" s="20">
        <v>0.115142255891671</v>
      </c>
      <c r="F123" s="20">
        <v>7.6437206755729195E-2</v>
      </c>
      <c r="G123" s="20">
        <v>0.15384730502761201</v>
      </c>
      <c r="H123" s="20">
        <v>16</v>
      </c>
      <c r="I123" s="20">
        <v>43</v>
      </c>
      <c r="J123" s="20">
        <v>0.30223213782481601</v>
      </c>
    </row>
    <row r="124" spans="1:10" x14ac:dyDescent="0.2">
      <c r="A124" s="20" t="s">
        <v>23730</v>
      </c>
      <c r="B124" s="20" t="s">
        <v>23470</v>
      </c>
      <c r="C124" s="20" t="s">
        <v>23600</v>
      </c>
      <c r="D124" s="20" t="s">
        <v>23605</v>
      </c>
      <c r="E124" s="20">
        <v>8.8039653307984397E-2</v>
      </c>
      <c r="F124" s="20">
        <v>4.2048867976181702E-2</v>
      </c>
      <c r="G124" s="20">
        <v>0.134030438639787</v>
      </c>
      <c r="H124" s="20">
        <v>11</v>
      </c>
      <c r="I124" s="20">
        <v>29</v>
      </c>
      <c r="J124" s="20">
        <v>0.30223213782481601</v>
      </c>
    </row>
    <row r="125" spans="1:10" x14ac:dyDescent="0.2">
      <c r="A125" s="20" t="s">
        <v>23731</v>
      </c>
      <c r="B125" s="20" t="s">
        <v>23470</v>
      </c>
      <c r="C125" s="20" t="s">
        <v>23600</v>
      </c>
      <c r="D125" s="20" t="s">
        <v>23607</v>
      </c>
      <c r="E125" s="20">
        <v>7.4846859680401806E-2</v>
      </c>
      <c r="F125" s="20">
        <v>4.1156517710653602E-2</v>
      </c>
      <c r="G125" s="20">
        <v>0.10853720165015</v>
      </c>
      <c r="H125" s="20">
        <v>21</v>
      </c>
      <c r="I125" s="20">
        <v>47</v>
      </c>
      <c r="J125" s="20">
        <v>0.30223213782481601</v>
      </c>
    </row>
    <row r="126" spans="1:10" x14ac:dyDescent="0.2">
      <c r="A126" s="20" t="s">
        <v>23732</v>
      </c>
      <c r="B126" s="20" t="s">
        <v>23470</v>
      </c>
      <c r="C126" s="20" t="s">
        <v>23609</v>
      </c>
      <c r="D126" s="20" t="s">
        <v>52</v>
      </c>
      <c r="E126" s="20">
        <v>7.8964692215135204E-2</v>
      </c>
      <c r="F126" s="20">
        <v>4.6495606884146903E-2</v>
      </c>
      <c r="G126" s="20">
        <v>0.11143377754612301</v>
      </c>
      <c r="H126" s="20">
        <v>21</v>
      </c>
      <c r="I126" s="20">
        <v>70</v>
      </c>
      <c r="J126" s="20">
        <v>0.37318442142524599</v>
      </c>
    </row>
    <row r="127" spans="1:10" x14ac:dyDescent="0.2">
      <c r="A127" s="20" t="s">
        <v>23733</v>
      </c>
      <c r="B127" s="20" t="s">
        <v>23470</v>
      </c>
      <c r="C127" s="20" t="s">
        <v>23609</v>
      </c>
      <c r="D127" s="20" t="s">
        <v>49</v>
      </c>
      <c r="E127" s="20">
        <v>9.8575439841802504E-2</v>
      </c>
      <c r="F127" s="20">
        <v>7.0138263358405006E-2</v>
      </c>
      <c r="G127" s="20">
        <v>0.1270126163252</v>
      </c>
      <c r="H127" s="20">
        <v>28</v>
      </c>
      <c r="I127" s="20">
        <v>63</v>
      </c>
      <c r="J127" s="20">
        <v>0.37318442142524599</v>
      </c>
    </row>
    <row r="128" spans="1:10" x14ac:dyDescent="0.2">
      <c r="A128" s="20" t="s">
        <v>23734</v>
      </c>
      <c r="B128" s="20" t="s">
        <v>23470</v>
      </c>
      <c r="C128" s="20" t="s">
        <v>23614</v>
      </c>
      <c r="D128" s="20" t="s">
        <v>63</v>
      </c>
      <c r="E128" s="20">
        <v>0.11742677878095401</v>
      </c>
      <c r="F128" s="20">
        <v>7.0610552878304103E-2</v>
      </c>
      <c r="G128" s="20">
        <v>0.164243004683604</v>
      </c>
      <c r="H128" s="20">
        <v>7</v>
      </c>
      <c r="I128" s="20">
        <v>29</v>
      </c>
      <c r="J128" s="20">
        <v>3.2659290387120898E-2</v>
      </c>
    </row>
    <row r="129" spans="1:10" x14ac:dyDescent="0.2">
      <c r="A129" s="20" t="s">
        <v>23735</v>
      </c>
      <c r="B129" s="20" t="s">
        <v>23470</v>
      </c>
      <c r="C129" s="20" t="s">
        <v>23614</v>
      </c>
      <c r="D129" s="20" t="s">
        <v>64</v>
      </c>
      <c r="E129" s="20">
        <v>7.1365585208578802E-2</v>
      </c>
      <c r="F129" s="20">
        <v>5.2701238471939999E-4</v>
      </c>
      <c r="G129" s="20">
        <v>0.14220415803243799</v>
      </c>
      <c r="H129" s="20">
        <v>3</v>
      </c>
      <c r="I129" s="20">
        <v>21</v>
      </c>
      <c r="J129" s="20">
        <v>3.2659290387120898E-2</v>
      </c>
    </row>
    <row r="130" spans="1:10" x14ac:dyDescent="0.2">
      <c r="A130" s="20" t="s">
        <v>23736</v>
      </c>
      <c r="B130" s="20" t="s">
        <v>23470</v>
      </c>
      <c r="C130" s="20" t="s">
        <v>23614</v>
      </c>
      <c r="D130" s="20" t="s">
        <v>62</v>
      </c>
      <c r="E130" s="20">
        <v>1.96070969646614E-2</v>
      </c>
      <c r="F130" s="20">
        <v>-3.6948630887777001E-2</v>
      </c>
      <c r="G130" s="20">
        <v>7.6162824817099795E-2</v>
      </c>
      <c r="H130" s="20">
        <v>5</v>
      </c>
      <c r="I130" s="20">
        <v>11</v>
      </c>
      <c r="J130" s="20">
        <v>3.2659290387120898E-2</v>
      </c>
    </row>
    <row r="131" spans="1:10" x14ac:dyDescent="0.2">
      <c r="A131" s="20" t="s">
        <v>23737</v>
      </c>
      <c r="B131" s="20" t="s">
        <v>23470</v>
      </c>
      <c r="C131" s="20" t="s">
        <v>23618</v>
      </c>
      <c r="D131" s="20" t="s">
        <v>58</v>
      </c>
      <c r="E131" s="20">
        <v>6.7174485818161697E-2</v>
      </c>
      <c r="F131" s="20">
        <v>2.0860076100521201E-2</v>
      </c>
      <c r="G131" s="20">
        <v>0.11348889553580201</v>
      </c>
      <c r="H131" s="20">
        <v>10</v>
      </c>
      <c r="I131" s="20">
        <v>22</v>
      </c>
      <c r="J131" s="20">
        <v>0.137441747348858</v>
      </c>
    </row>
    <row r="132" spans="1:10" x14ac:dyDescent="0.2">
      <c r="A132" s="20" t="s">
        <v>23738</v>
      </c>
      <c r="B132" s="20" t="s">
        <v>23470</v>
      </c>
      <c r="C132" s="20" t="s">
        <v>23618</v>
      </c>
      <c r="D132" s="20" t="s">
        <v>57</v>
      </c>
      <c r="E132" s="20">
        <v>0.114723882410435</v>
      </c>
      <c r="F132" s="20">
        <v>7.2398312936915399E-2</v>
      </c>
      <c r="G132" s="20">
        <v>0.157049451883954</v>
      </c>
      <c r="H132" s="20">
        <v>12</v>
      </c>
      <c r="I132" s="20">
        <v>27</v>
      </c>
      <c r="J132" s="20">
        <v>0.137441747348858</v>
      </c>
    </row>
    <row r="133" spans="1:10" x14ac:dyDescent="0.2">
      <c r="A133" s="20" t="s">
        <v>23739</v>
      </c>
      <c r="B133" s="20" t="s">
        <v>23470</v>
      </c>
      <c r="C133" s="20" t="s">
        <v>23621</v>
      </c>
      <c r="D133" s="20" t="s">
        <v>69</v>
      </c>
      <c r="E133" s="20">
        <v>0.106227846367468</v>
      </c>
      <c r="F133" s="20">
        <v>6.4450389432937197E-2</v>
      </c>
      <c r="G133" s="20">
        <v>0.14800530330199901</v>
      </c>
      <c r="H133" s="20">
        <v>17</v>
      </c>
      <c r="I133" s="20">
        <v>65</v>
      </c>
      <c r="J133" s="20">
        <v>0.53060509613143803</v>
      </c>
    </row>
    <row r="134" spans="1:10" x14ac:dyDescent="0.2">
      <c r="A134" s="20" t="s">
        <v>23740</v>
      </c>
      <c r="B134" s="20" t="s">
        <v>23470</v>
      </c>
      <c r="C134" s="20" t="s">
        <v>23621</v>
      </c>
      <c r="D134" s="20" t="s">
        <v>68</v>
      </c>
      <c r="E134" s="20">
        <v>8.8300355893271898E-2</v>
      </c>
      <c r="F134" s="20">
        <v>5.0959677146089101E-2</v>
      </c>
      <c r="G134" s="20">
        <v>0.12564103464045501</v>
      </c>
      <c r="H134" s="20">
        <v>22</v>
      </c>
      <c r="I134" s="20">
        <v>44</v>
      </c>
      <c r="J134" s="20">
        <v>0.53060509613143803</v>
      </c>
    </row>
    <row r="135" spans="1:10" x14ac:dyDescent="0.2">
      <c r="A135" s="20" t="s">
        <v>23741</v>
      </c>
      <c r="B135" s="20" t="s">
        <v>23470</v>
      </c>
      <c r="C135" s="20" t="s">
        <v>23624</v>
      </c>
      <c r="D135" s="20" t="s">
        <v>22146</v>
      </c>
      <c r="E135" s="20">
        <v>0.133851169648179</v>
      </c>
      <c r="F135" s="20">
        <v>6.5239029254511693E-2</v>
      </c>
      <c r="G135" s="20">
        <v>0.20246331004184701</v>
      </c>
      <c r="H135" s="20">
        <v>6</v>
      </c>
      <c r="I135" s="20">
        <v>11</v>
      </c>
      <c r="J135" s="20">
        <v>0.24137948985653099</v>
      </c>
    </row>
    <row r="136" spans="1:10" x14ac:dyDescent="0.2">
      <c r="A136" s="20" t="s">
        <v>23742</v>
      </c>
      <c r="B136" s="20" t="s">
        <v>23470</v>
      </c>
      <c r="C136" s="20" t="s">
        <v>23624</v>
      </c>
      <c r="D136" s="20" t="s">
        <v>22234</v>
      </c>
      <c r="E136" s="20">
        <v>5.9716060391691798E-2</v>
      </c>
      <c r="F136" s="20">
        <v>4.3588306631716003E-3</v>
      </c>
      <c r="G136" s="20">
        <v>0.115073290120212</v>
      </c>
      <c r="H136" s="20">
        <v>9</v>
      </c>
      <c r="I136" s="20">
        <v>16</v>
      </c>
      <c r="J136" s="20">
        <v>0.24137948985653099</v>
      </c>
    </row>
    <row r="137" spans="1:10" x14ac:dyDescent="0.2">
      <c r="A137" s="20" t="s">
        <v>23743</v>
      </c>
      <c r="B137" s="20" t="s">
        <v>23470</v>
      </c>
      <c r="C137" s="20" t="s">
        <v>23624</v>
      </c>
      <c r="D137" s="20" t="s">
        <v>22155</v>
      </c>
      <c r="E137" s="20">
        <v>9.8209893267290002E-2</v>
      </c>
      <c r="F137" s="20">
        <v>7.0747193887790299E-2</v>
      </c>
      <c r="G137" s="20">
        <v>0.12567259264679001</v>
      </c>
      <c r="H137" s="20">
        <v>36</v>
      </c>
      <c r="I137" s="20">
        <v>108</v>
      </c>
      <c r="J137" s="20">
        <v>0.24137948985653099</v>
      </c>
    </row>
    <row r="138" spans="1:10" x14ac:dyDescent="0.2">
      <c r="A138" s="20" t="s">
        <v>23744</v>
      </c>
      <c r="B138" s="20" t="s">
        <v>23470</v>
      </c>
      <c r="C138" s="20" t="s">
        <v>23628</v>
      </c>
      <c r="D138" s="20" t="s">
        <v>23629</v>
      </c>
      <c r="E138" s="20">
        <v>0.149029191808804</v>
      </c>
      <c r="F138" s="20">
        <v>4.8235600419466999E-2</v>
      </c>
      <c r="G138" s="20">
        <v>0.249822783198142</v>
      </c>
      <c r="H138" s="20">
        <v>3</v>
      </c>
      <c r="I138" s="20">
        <v>6</v>
      </c>
      <c r="J138" s="20">
        <v>0.242780759398221</v>
      </c>
    </row>
    <row r="139" spans="1:10" x14ac:dyDescent="0.2">
      <c r="A139" s="20" t="s">
        <v>23745</v>
      </c>
      <c r="B139" s="20" t="s">
        <v>23470</v>
      </c>
      <c r="C139" s="20" t="s">
        <v>23628</v>
      </c>
      <c r="D139" s="20" t="s">
        <v>23631</v>
      </c>
      <c r="E139" s="20">
        <v>7.1899734991365996E-2</v>
      </c>
      <c r="F139" s="20">
        <v>2.0875676921214899E-2</v>
      </c>
      <c r="G139" s="20">
        <v>0.122923793061517</v>
      </c>
      <c r="H139" s="20">
        <v>12</v>
      </c>
      <c r="I139" s="20">
        <v>32</v>
      </c>
      <c r="J139" s="20">
        <v>0.242780759398221</v>
      </c>
    </row>
    <row r="140" spans="1:10" x14ac:dyDescent="0.2">
      <c r="A140" s="20" t="s">
        <v>23746</v>
      </c>
      <c r="B140" s="20" t="s">
        <v>23470</v>
      </c>
      <c r="C140" s="20" t="s">
        <v>23628</v>
      </c>
      <c r="D140" s="20" t="s">
        <v>23633</v>
      </c>
      <c r="E140" s="20">
        <v>0.105449412535154</v>
      </c>
      <c r="F140" s="20">
        <v>5.3093861421868803E-2</v>
      </c>
      <c r="G140" s="20">
        <v>0.15780496364843999</v>
      </c>
      <c r="H140" s="20">
        <v>11</v>
      </c>
      <c r="I140" s="20">
        <v>26</v>
      </c>
      <c r="J140" s="20">
        <v>0.242780759398221</v>
      </c>
    </row>
    <row r="141" spans="1:10" x14ac:dyDescent="0.2">
      <c r="A141" s="20" t="s">
        <v>23747</v>
      </c>
      <c r="B141" s="20" t="s">
        <v>23470</v>
      </c>
      <c r="C141" s="20" t="s">
        <v>23628</v>
      </c>
      <c r="D141" s="20" t="s">
        <v>23635</v>
      </c>
      <c r="E141" s="20">
        <v>7.3799520761181903E-2</v>
      </c>
      <c r="F141" s="20">
        <v>2.3778518940139499E-2</v>
      </c>
      <c r="G141" s="20">
        <v>0.12382052258222399</v>
      </c>
      <c r="H141" s="20">
        <v>12</v>
      </c>
      <c r="I141" s="20">
        <v>20</v>
      </c>
      <c r="J141" s="20">
        <v>0.242780759398221</v>
      </c>
    </row>
    <row r="142" spans="1:10" x14ac:dyDescent="0.2">
      <c r="A142" s="20" t="s">
        <v>23748</v>
      </c>
      <c r="B142" s="20" t="s">
        <v>23470</v>
      </c>
      <c r="C142" s="20" t="s">
        <v>23628</v>
      </c>
      <c r="D142" s="20" t="s">
        <v>23637</v>
      </c>
      <c r="E142" s="20">
        <v>0.16047878299850599</v>
      </c>
      <c r="F142" s="20">
        <v>8.3108572654937804E-2</v>
      </c>
      <c r="G142" s="20">
        <v>0.23784899334207499</v>
      </c>
      <c r="H142" s="20">
        <v>5</v>
      </c>
      <c r="I142" s="20">
        <v>19</v>
      </c>
      <c r="J142" s="20">
        <v>0.242780759398221</v>
      </c>
    </row>
    <row r="143" spans="1:10" x14ac:dyDescent="0.2">
      <c r="A143" s="20" t="s">
        <v>23749</v>
      </c>
      <c r="B143" s="20" t="s">
        <v>23470</v>
      </c>
      <c r="C143" s="20" t="s">
        <v>115</v>
      </c>
      <c r="D143" s="20" t="s">
        <v>118</v>
      </c>
      <c r="E143" s="20">
        <v>6.5459486144431603E-2</v>
      </c>
      <c r="F143" s="20">
        <v>3.1081935731484399E-2</v>
      </c>
      <c r="G143" s="20">
        <v>9.9837036557378703E-2</v>
      </c>
      <c r="H143" s="20">
        <v>19</v>
      </c>
      <c r="I143" s="20">
        <v>37</v>
      </c>
      <c r="J143" s="20">
        <v>3.3848814656158403E-2</v>
      </c>
    </row>
    <row r="144" spans="1:10" x14ac:dyDescent="0.2">
      <c r="A144" s="20" t="s">
        <v>23750</v>
      </c>
      <c r="B144" s="20" t="s">
        <v>23470</v>
      </c>
      <c r="C144" s="20" t="s">
        <v>115</v>
      </c>
      <c r="D144" s="20" t="s">
        <v>126</v>
      </c>
      <c r="E144" s="20">
        <v>0.14474553512084801</v>
      </c>
      <c r="F144" s="20">
        <v>0.100002520870804</v>
      </c>
      <c r="G144" s="20">
        <v>0.18948854937089199</v>
      </c>
      <c r="H144" s="20">
        <v>11</v>
      </c>
      <c r="I144" s="20">
        <v>44</v>
      </c>
      <c r="J144" s="20">
        <v>3.3848814656158403E-2</v>
      </c>
    </row>
    <row r="145" spans="1:10" x14ac:dyDescent="0.2">
      <c r="A145" s="20" t="s">
        <v>23751</v>
      </c>
      <c r="B145" s="20" t="s">
        <v>23470</v>
      </c>
      <c r="C145" s="20" t="s">
        <v>115</v>
      </c>
      <c r="D145" s="20" t="s">
        <v>121</v>
      </c>
      <c r="E145" s="20">
        <v>6.6709075069943793E-2</v>
      </c>
      <c r="F145" s="20">
        <v>2.13684528385868E-2</v>
      </c>
      <c r="G145" s="20">
        <v>0.112049697301301</v>
      </c>
      <c r="H145" s="20">
        <v>11</v>
      </c>
      <c r="I145" s="20">
        <v>27</v>
      </c>
      <c r="J145" s="20">
        <v>3.3848814656158403E-2</v>
      </c>
    </row>
    <row r="146" spans="1:10" x14ac:dyDescent="0.2">
      <c r="A146" s="20" t="s">
        <v>23752</v>
      </c>
      <c r="B146" s="20" t="s">
        <v>23470</v>
      </c>
      <c r="C146" s="20" t="s">
        <v>115</v>
      </c>
      <c r="D146" s="20" t="s">
        <v>132</v>
      </c>
      <c r="E146" s="20">
        <v>9.0479890350573994E-2</v>
      </c>
      <c r="F146" s="20">
        <v>1.59682200534976E-2</v>
      </c>
      <c r="G146" s="20">
        <v>0.16499156064765</v>
      </c>
      <c r="H146" s="20">
        <v>4</v>
      </c>
      <c r="I146" s="20">
        <v>12</v>
      </c>
      <c r="J146" s="20">
        <v>3.3848814656158403E-2</v>
      </c>
    </row>
  </sheetData>
  <autoFilter ref="A1:J146"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A5F"/>
  </sheetPr>
  <dimension ref="A1:K150"/>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1" customWidth="1"/>
    <col min="2" max="2" width="10" customWidth="1"/>
    <col min="3" max="3" width="8" customWidth="1"/>
    <col min="4" max="5" width="20" customWidth="1"/>
    <col min="6" max="8" width="9" customWidth="1"/>
    <col min="9" max="11" width="21" customWidth="1"/>
  </cols>
  <sheetData>
    <row r="1" spans="1:11" x14ac:dyDescent="0.2">
      <c r="A1" s="3" t="s">
        <v>334</v>
      </c>
      <c r="B1" s="3" t="s">
        <v>14670</v>
      </c>
      <c r="C1" s="3" t="s">
        <v>14664</v>
      </c>
      <c r="D1" s="3" t="s">
        <v>23454</v>
      </c>
      <c r="E1" s="3" t="s">
        <v>23753</v>
      </c>
      <c r="F1" s="3" t="s">
        <v>23754</v>
      </c>
      <c r="G1" s="3" t="s">
        <v>23755</v>
      </c>
      <c r="H1" s="3" t="s">
        <v>23756</v>
      </c>
      <c r="I1" s="3" t="s">
        <v>23757</v>
      </c>
      <c r="J1" s="3" t="s">
        <v>23758</v>
      </c>
      <c r="K1" s="3" t="s">
        <v>23759</v>
      </c>
    </row>
    <row r="2" spans="1:11" x14ac:dyDescent="0.2">
      <c r="A2" s="20" t="s">
        <v>686</v>
      </c>
      <c r="B2" s="20" t="s">
        <v>14704</v>
      </c>
      <c r="C2" s="20" t="s">
        <v>14742</v>
      </c>
      <c r="D2" s="20" t="s">
        <v>14732</v>
      </c>
      <c r="E2" s="20" t="s">
        <v>14911</v>
      </c>
      <c r="F2" s="20">
        <v>0.4456</v>
      </c>
      <c r="G2" s="20">
        <v>0.31929999999999997</v>
      </c>
      <c r="H2" s="20">
        <v>0.28660000000000002</v>
      </c>
      <c r="I2" s="20">
        <v>0.159</v>
      </c>
      <c r="J2" s="20">
        <v>3.27E-2</v>
      </c>
      <c r="K2" s="20">
        <v>0.1263</v>
      </c>
    </row>
    <row r="3" spans="1:11" x14ac:dyDescent="0.2">
      <c r="A3" s="20" t="s">
        <v>686</v>
      </c>
      <c r="B3" s="20" t="s">
        <v>14709</v>
      </c>
      <c r="C3" s="20" t="s">
        <v>14742</v>
      </c>
      <c r="D3" s="20" t="s">
        <v>14732</v>
      </c>
      <c r="E3" s="20" t="s">
        <v>14911</v>
      </c>
      <c r="F3" s="20">
        <v>3.8</v>
      </c>
      <c r="G3" s="20">
        <v>4.42</v>
      </c>
      <c r="H3" s="20">
        <v>4.57</v>
      </c>
      <c r="I3" s="20">
        <v>0.18451213817377299</v>
      </c>
      <c r="J3" s="20">
        <v>3.3373508816506699E-2</v>
      </c>
      <c r="K3" s="20">
        <v>0.15113862935726699</v>
      </c>
    </row>
    <row r="4" spans="1:11" x14ac:dyDescent="0.2">
      <c r="A4" s="20" t="s">
        <v>686</v>
      </c>
      <c r="B4" s="20" t="s">
        <v>14846</v>
      </c>
      <c r="C4" s="20" t="s">
        <v>14742</v>
      </c>
      <c r="D4" s="20" t="s">
        <v>14732</v>
      </c>
      <c r="E4" s="20" t="s">
        <v>14911</v>
      </c>
      <c r="F4" s="20">
        <v>3.13</v>
      </c>
      <c r="G4" s="20">
        <v>3.6</v>
      </c>
      <c r="H4" s="20">
        <v>4.0599999999999996</v>
      </c>
      <c r="I4" s="20">
        <v>0.260149969061579</v>
      </c>
      <c r="J4" s="20">
        <v>0.120249128151577</v>
      </c>
      <c r="K4" s="20">
        <v>0.13990084091000299</v>
      </c>
    </row>
    <row r="5" spans="1:11" x14ac:dyDescent="0.2">
      <c r="A5" s="20" t="s">
        <v>686</v>
      </c>
      <c r="B5" s="20" t="s">
        <v>14704</v>
      </c>
      <c r="C5" s="20" t="s">
        <v>14698</v>
      </c>
      <c r="D5" s="20" t="s">
        <v>14732</v>
      </c>
      <c r="E5" s="20" t="s">
        <v>14911</v>
      </c>
      <c r="F5" s="20">
        <v>0.43209999999999998</v>
      </c>
      <c r="G5" s="20">
        <v>0.29799999999999999</v>
      </c>
      <c r="H5" s="20">
        <v>0.14349999999999999</v>
      </c>
      <c r="I5" s="20">
        <v>0.28860000000000002</v>
      </c>
      <c r="J5" s="20">
        <v>0.1545</v>
      </c>
      <c r="K5" s="20">
        <v>0.1341</v>
      </c>
    </row>
    <row r="6" spans="1:11" x14ac:dyDescent="0.2">
      <c r="A6" s="20" t="s">
        <v>686</v>
      </c>
      <c r="B6" s="20" t="s">
        <v>14709</v>
      </c>
      <c r="C6" s="20" t="s">
        <v>14698</v>
      </c>
      <c r="D6" s="20" t="s">
        <v>14732</v>
      </c>
      <c r="E6" s="20" t="s">
        <v>14911</v>
      </c>
      <c r="F6" s="20">
        <v>3.95</v>
      </c>
      <c r="G6" s="20">
        <v>4.45</v>
      </c>
      <c r="H6" s="20">
        <v>5</v>
      </c>
      <c r="I6" s="20">
        <v>0.23572233352107</v>
      </c>
      <c r="J6" s="20">
        <v>0.11653381625595099</v>
      </c>
      <c r="K6" s="20">
        <v>0.119188517265118</v>
      </c>
    </row>
    <row r="7" spans="1:11" x14ac:dyDescent="0.2">
      <c r="A7" s="20" t="s">
        <v>686</v>
      </c>
      <c r="B7" s="20" t="s">
        <v>14846</v>
      </c>
      <c r="C7" s="20" t="s">
        <v>14698</v>
      </c>
      <c r="D7" s="20" t="s">
        <v>14732</v>
      </c>
      <c r="E7" s="20" t="s">
        <v>14911</v>
      </c>
      <c r="F7" s="20">
        <v>3.28</v>
      </c>
      <c r="G7" s="20">
        <v>3.63</v>
      </c>
      <c r="H7" s="20">
        <v>4.4400000000000004</v>
      </c>
      <c r="I7" s="20">
        <v>0.302810954048081</v>
      </c>
      <c r="J7" s="20">
        <v>0.201421728167374</v>
      </c>
      <c r="K7" s="20">
        <v>0.10138922588070701</v>
      </c>
    </row>
    <row r="8" spans="1:11" x14ac:dyDescent="0.2">
      <c r="A8" s="20" t="s">
        <v>686</v>
      </c>
      <c r="B8" s="20" t="s">
        <v>14704</v>
      </c>
      <c r="C8" s="20" t="s">
        <v>14746</v>
      </c>
      <c r="D8" s="20" t="s">
        <v>14732</v>
      </c>
      <c r="E8" s="20" t="s">
        <v>14911</v>
      </c>
      <c r="F8" s="20">
        <v>-0.13869999999999999</v>
      </c>
      <c r="G8" s="20">
        <v>-0.17</v>
      </c>
      <c r="H8" s="20">
        <v>-7.5399999999999995E-2</v>
      </c>
      <c r="I8" s="20">
        <v>-6.3299999999999995E-2</v>
      </c>
      <c r="J8" s="20">
        <v>-9.4600000000000004E-2</v>
      </c>
      <c r="K8" s="20">
        <v>-3.1300000000000001E-2</v>
      </c>
    </row>
    <row r="9" spans="1:11" x14ac:dyDescent="0.2">
      <c r="A9" s="20" t="s">
        <v>686</v>
      </c>
      <c r="B9" s="20" t="s">
        <v>14709</v>
      </c>
      <c r="C9" s="20" t="s">
        <v>14746</v>
      </c>
      <c r="D9" s="20" t="s">
        <v>14732</v>
      </c>
      <c r="E9" s="20" t="s">
        <v>14911</v>
      </c>
      <c r="F9" s="20">
        <v>5.76</v>
      </c>
      <c r="G9" s="20">
        <v>5.84</v>
      </c>
      <c r="H9" s="20">
        <v>5.61</v>
      </c>
      <c r="I9" s="20">
        <v>-2.6386755173194901E-2</v>
      </c>
      <c r="J9" s="20">
        <v>-4.0180077305530602E-2</v>
      </c>
      <c r="K9" s="20">
        <v>-1.37933221323357E-2</v>
      </c>
    </row>
    <row r="10" spans="1:11" x14ac:dyDescent="0.2">
      <c r="A10" s="20" t="s">
        <v>686</v>
      </c>
      <c r="B10" s="20" t="s">
        <v>14846</v>
      </c>
      <c r="C10" s="20" t="s">
        <v>14746</v>
      </c>
      <c r="D10" s="20" t="s">
        <v>14732</v>
      </c>
      <c r="E10" s="20" t="s">
        <v>14911</v>
      </c>
      <c r="F10" s="20">
        <v>4.8</v>
      </c>
      <c r="G10" s="20">
        <v>4.9000000000000004</v>
      </c>
      <c r="H10" s="20">
        <v>4.91</v>
      </c>
      <c r="I10" s="20">
        <v>2.2658023892583999E-2</v>
      </c>
      <c r="J10" s="20">
        <v>2.0387366898483002E-3</v>
      </c>
      <c r="K10" s="20">
        <v>2.06192872027357E-2</v>
      </c>
    </row>
    <row r="11" spans="1:11" x14ac:dyDescent="0.2">
      <c r="A11" s="20" t="s">
        <v>686</v>
      </c>
      <c r="B11" s="20" t="s">
        <v>14704</v>
      </c>
      <c r="C11" s="20" t="s">
        <v>14742</v>
      </c>
      <c r="D11" s="20" t="s">
        <v>14732</v>
      </c>
      <c r="E11" s="20" t="s">
        <v>14911</v>
      </c>
      <c r="F11" s="20">
        <v>8.9499999999999996E-2</v>
      </c>
      <c r="G11" s="20">
        <v>-0.4466</v>
      </c>
      <c r="H11" s="20">
        <v>-0.14019999999999999</v>
      </c>
      <c r="I11" s="20">
        <v>0.22969999999999999</v>
      </c>
      <c r="J11" s="20">
        <v>-0.30640000000000001</v>
      </c>
      <c r="K11" s="20">
        <v>-7.6700000000000004E-2</v>
      </c>
    </row>
    <row r="12" spans="1:11" x14ac:dyDescent="0.2">
      <c r="A12" s="20" t="s">
        <v>686</v>
      </c>
      <c r="B12" s="20" t="s">
        <v>14709</v>
      </c>
      <c r="C12" s="20" t="s">
        <v>14742</v>
      </c>
      <c r="D12" s="20" t="s">
        <v>14732</v>
      </c>
      <c r="E12" s="20" t="s">
        <v>14911</v>
      </c>
      <c r="F12" s="20">
        <v>8.11</v>
      </c>
      <c r="G12" s="20">
        <v>11.51</v>
      </c>
      <c r="H12" s="20">
        <v>11.55</v>
      </c>
      <c r="I12" s="20">
        <v>0.35358756884048098</v>
      </c>
      <c r="J12" s="20">
        <v>3.4692142340112999E-3</v>
      </c>
      <c r="K12" s="20">
        <v>0.35011835460647001</v>
      </c>
    </row>
    <row r="13" spans="1:11" x14ac:dyDescent="0.2">
      <c r="A13" s="20" t="s">
        <v>686</v>
      </c>
      <c r="B13" s="20" t="s">
        <v>14846</v>
      </c>
      <c r="C13" s="20" t="s">
        <v>14742</v>
      </c>
      <c r="D13" s="20" t="s">
        <v>14732</v>
      </c>
      <c r="E13" s="20" t="s">
        <v>14911</v>
      </c>
      <c r="F13" s="20">
        <v>4.62</v>
      </c>
      <c r="G13" s="20">
        <v>5.83</v>
      </c>
      <c r="H13" s="20">
        <v>10.050000000000001</v>
      </c>
      <c r="I13" s="20">
        <v>0.77717792941143704</v>
      </c>
      <c r="J13" s="20">
        <v>0.54455563414268404</v>
      </c>
      <c r="K13" s="20">
        <v>0.232622295268754</v>
      </c>
    </row>
    <row r="14" spans="1:11" x14ac:dyDescent="0.2">
      <c r="A14" s="20" t="s">
        <v>686</v>
      </c>
      <c r="B14" s="20" t="s">
        <v>14704</v>
      </c>
      <c r="C14" s="20" t="s">
        <v>14698</v>
      </c>
      <c r="D14" s="20" t="s">
        <v>14732</v>
      </c>
      <c r="E14" s="20" t="s">
        <v>14911</v>
      </c>
      <c r="F14" s="20">
        <v>0.30640000000000001</v>
      </c>
      <c r="G14" s="20">
        <v>7.1499999999999994E-2</v>
      </c>
      <c r="H14" s="20">
        <v>-0.24579999999999999</v>
      </c>
      <c r="I14" s="20">
        <v>0.55220000000000002</v>
      </c>
      <c r="J14" s="20">
        <v>0.31730000000000003</v>
      </c>
      <c r="K14" s="20">
        <v>0.2349</v>
      </c>
    </row>
    <row r="15" spans="1:11" x14ac:dyDescent="0.2">
      <c r="A15" s="20" t="s">
        <v>686</v>
      </c>
      <c r="B15" s="20" t="s">
        <v>14709</v>
      </c>
      <c r="C15" s="20" t="s">
        <v>14698</v>
      </c>
      <c r="D15" s="20" t="s">
        <v>14732</v>
      </c>
      <c r="E15" s="20" t="s">
        <v>14911</v>
      </c>
      <c r="F15" s="20">
        <v>7.51</v>
      </c>
      <c r="G15" s="20">
        <v>9.9</v>
      </c>
      <c r="H15" s="20">
        <v>11.97</v>
      </c>
      <c r="I15" s="20">
        <v>0.46616805379383802</v>
      </c>
      <c r="J15" s="20">
        <v>0.18986876242933801</v>
      </c>
      <c r="K15" s="20">
        <v>0.27629929136450099</v>
      </c>
    </row>
    <row r="16" spans="1:11" x14ac:dyDescent="0.2">
      <c r="A16" s="20" t="s">
        <v>686</v>
      </c>
      <c r="B16" s="20" t="s">
        <v>14846</v>
      </c>
      <c r="C16" s="20" t="s">
        <v>14698</v>
      </c>
      <c r="D16" s="20" t="s">
        <v>14732</v>
      </c>
      <c r="E16" s="20" t="s">
        <v>14911</v>
      </c>
      <c r="F16" s="20">
        <v>4.63</v>
      </c>
      <c r="G16" s="20">
        <v>5.46</v>
      </c>
      <c r="H16" s="20">
        <v>10.6</v>
      </c>
      <c r="I16" s="20">
        <v>0.82829713301987895</v>
      </c>
      <c r="J16" s="20">
        <v>0.663405211361208</v>
      </c>
      <c r="K16" s="20">
        <v>0.164891921658671</v>
      </c>
    </row>
    <row r="17" spans="1:11" x14ac:dyDescent="0.2">
      <c r="A17" s="20" t="s">
        <v>686</v>
      </c>
      <c r="B17" s="20" t="s">
        <v>14704</v>
      </c>
      <c r="C17" s="20" t="s">
        <v>14746</v>
      </c>
      <c r="D17" s="20" t="s">
        <v>14732</v>
      </c>
      <c r="E17" s="20" t="s">
        <v>14911</v>
      </c>
      <c r="F17" s="20">
        <v>-7.9799999999999996E-2</v>
      </c>
      <c r="G17" s="20">
        <v>-2.4500000000000001E-2</v>
      </c>
      <c r="H17" s="20">
        <v>-1E-4</v>
      </c>
      <c r="I17" s="20">
        <v>-7.9699999999999993E-2</v>
      </c>
      <c r="J17" s="20">
        <v>-2.4400000000000002E-2</v>
      </c>
      <c r="K17" s="20">
        <v>5.5300000000000002E-2</v>
      </c>
    </row>
    <row r="18" spans="1:11" x14ac:dyDescent="0.2">
      <c r="A18" s="20" t="s">
        <v>686</v>
      </c>
      <c r="B18" s="20" t="s">
        <v>14709</v>
      </c>
      <c r="C18" s="20" t="s">
        <v>14746</v>
      </c>
      <c r="D18" s="20" t="s">
        <v>14732</v>
      </c>
      <c r="E18" s="20" t="s">
        <v>14911</v>
      </c>
      <c r="F18" s="20">
        <v>9.82</v>
      </c>
      <c r="G18" s="20">
        <v>11.06</v>
      </c>
      <c r="H18" s="20">
        <v>10.72</v>
      </c>
      <c r="I18" s="20">
        <v>8.7690033276281401E-2</v>
      </c>
      <c r="J18" s="20">
        <v>-3.12238404515328E-2</v>
      </c>
      <c r="K18" s="20">
        <v>5.6466192824748601E-2</v>
      </c>
    </row>
    <row r="19" spans="1:11" x14ac:dyDescent="0.2">
      <c r="A19" s="20" t="s">
        <v>686</v>
      </c>
      <c r="B19" s="20" t="s">
        <v>14846</v>
      </c>
      <c r="C19" s="20" t="s">
        <v>14746</v>
      </c>
      <c r="D19" s="20" t="s">
        <v>14732</v>
      </c>
      <c r="E19" s="20" t="s">
        <v>14911</v>
      </c>
      <c r="F19" s="20">
        <v>7.93</v>
      </c>
      <c r="G19" s="20">
        <v>8.15</v>
      </c>
      <c r="H19" s="20">
        <v>9.4600000000000009</v>
      </c>
      <c r="I19" s="20">
        <v>0.17641934741703</v>
      </c>
      <c r="J19" s="20">
        <v>0.14905445581101601</v>
      </c>
      <c r="K19" s="20">
        <v>2.73648916060149E-2</v>
      </c>
    </row>
    <row r="20" spans="1:11" x14ac:dyDescent="0.2">
      <c r="A20" s="20" t="s">
        <v>686</v>
      </c>
      <c r="B20" s="20" t="s">
        <v>14704</v>
      </c>
      <c r="C20" s="20" t="s">
        <v>14742</v>
      </c>
      <c r="D20" s="20" t="s">
        <v>14732</v>
      </c>
      <c r="E20" s="20" t="s">
        <v>14911</v>
      </c>
      <c r="F20" s="20">
        <v>0.51980000000000004</v>
      </c>
      <c r="G20" s="20">
        <v>0.1789</v>
      </c>
      <c r="H20" s="20">
        <v>0.1772</v>
      </c>
      <c r="I20" s="20">
        <v>0.34260000000000002</v>
      </c>
      <c r="J20" s="20">
        <v>1.6999999999999999E-3</v>
      </c>
      <c r="K20" s="20">
        <v>0.34089999999999998</v>
      </c>
    </row>
    <row r="21" spans="1:11" x14ac:dyDescent="0.2">
      <c r="A21" s="20" t="s">
        <v>686</v>
      </c>
      <c r="B21" s="20" t="s">
        <v>14709</v>
      </c>
      <c r="C21" s="20" t="s">
        <v>14742</v>
      </c>
      <c r="D21" s="20" t="s">
        <v>14732</v>
      </c>
      <c r="E21" s="20" t="s">
        <v>14911</v>
      </c>
      <c r="F21" s="20">
        <v>6.59</v>
      </c>
      <c r="G21" s="20">
        <v>8.9499999999999993</v>
      </c>
      <c r="H21" s="20">
        <v>16.11</v>
      </c>
      <c r="I21" s="20">
        <v>0.89388684867446699</v>
      </c>
      <c r="J21" s="20">
        <v>0.58778666490211895</v>
      </c>
      <c r="K21" s="20">
        <v>0.30610018377234799</v>
      </c>
    </row>
    <row r="22" spans="1:11" x14ac:dyDescent="0.2">
      <c r="A22" s="20" t="s">
        <v>686</v>
      </c>
      <c r="B22" s="20" t="s">
        <v>14846</v>
      </c>
      <c r="C22" s="20" t="s">
        <v>14742</v>
      </c>
      <c r="D22" s="20" t="s">
        <v>14732</v>
      </c>
      <c r="E22" s="20" t="s">
        <v>14911</v>
      </c>
      <c r="F22" s="20">
        <v>4.4000000000000004</v>
      </c>
      <c r="G22" s="20">
        <v>6.21</v>
      </c>
      <c r="H22" s="20">
        <v>12.02</v>
      </c>
      <c r="I22" s="20">
        <v>1.00496738818285</v>
      </c>
      <c r="J22" s="20">
        <v>0.66041103316167404</v>
      </c>
      <c r="K22" s="20">
        <v>0.34455635502117199</v>
      </c>
    </row>
    <row r="23" spans="1:11" x14ac:dyDescent="0.2">
      <c r="A23" s="20" t="s">
        <v>686</v>
      </c>
      <c r="B23" s="20" t="s">
        <v>14704</v>
      </c>
      <c r="C23" s="20" t="s">
        <v>14698</v>
      </c>
      <c r="D23" s="20" t="s">
        <v>14732</v>
      </c>
      <c r="E23" s="20" t="s">
        <v>14911</v>
      </c>
      <c r="F23" s="20">
        <v>0.36399999999999999</v>
      </c>
      <c r="G23" s="20">
        <v>0.2412</v>
      </c>
      <c r="H23" s="20">
        <v>0.13669999999999999</v>
      </c>
      <c r="I23" s="20">
        <v>0.2273</v>
      </c>
      <c r="J23" s="20">
        <v>0.1045</v>
      </c>
      <c r="K23" s="20">
        <v>0.12280000000000001</v>
      </c>
    </row>
    <row r="24" spans="1:11" x14ac:dyDescent="0.2">
      <c r="A24" s="20" t="s">
        <v>686</v>
      </c>
      <c r="B24" s="20" t="s">
        <v>14709</v>
      </c>
      <c r="C24" s="20" t="s">
        <v>14698</v>
      </c>
      <c r="D24" s="20" t="s">
        <v>14732</v>
      </c>
      <c r="E24" s="20" t="s">
        <v>14911</v>
      </c>
      <c r="F24" s="20">
        <v>7.2</v>
      </c>
      <c r="G24" s="20">
        <v>8.59</v>
      </c>
      <c r="H24" s="20">
        <v>15.83</v>
      </c>
      <c r="I24" s="20">
        <v>0.78782584787091103</v>
      </c>
      <c r="J24" s="20">
        <v>0.61130813789675698</v>
      </c>
      <c r="K24" s="20">
        <v>0.176517709974154</v>
      </c>
    </row>
    <row r="25" spans="1:11" x14ac:dyDescent="0.2">
      <c r="A25" s="20" t="s">
        <v>686</v>
      </c>
      <c r="B25" s="20" t="s">
        <v>14846</v>
      </c>
      <c r="C25" s="20" t="s">
        <v>14698</v>
      </c>
      <c r="D25" s="20" t="s">
        <v>14732</v>
      </c>
      <c r="E25" s="20" t="s">
        <v>14911</v>
      </c>
      <c r="F25" s="20">
        <v>4.88</v>
      </c>
      <c r="G25" s="20">
        <v>5.99</v>
      </c>
      <c r="H25" s="20">
        <v>11.6</v>
      </c>
      <c r="I25" s="20">
        <v>0.86585987824726296</v>
      </c>
      <c r="J25" s="20">
        <v>0.66091368598496103</v>
      </c>
      <c r="K25" s="20">
        <v>0.20494619226230201</v>
      </c>
    </row>
    <row r="26" spans="1:11" x14ac:dyDescent="0.2">
      <c r="A26" s="20" t="s">
        <v>686</v>
      </c>
      <c r="B26" s="20" t="s">
        <v>14704</v>
      </c>
      <c r="C26" s="20" t="s">
        <v>14746</v>
      </c>
      <c r="D26" s="20" t="s">
        <v>14732</v>
      </c>
      <c r="E26" s="20" t="s">
        <v>14911</v>
      </c>
      <c r="F26" s="20">
        <v>-0.108</v>
      </c>
      <c r="G26" s="20">
        <v>-0.127</v>
      </c>
      <c r="H26" s="20">
        <v>-9.74E-2</v>
      </c>
      <c r="I26" s="20">
        <v>-1.06E-2</v>
      </c>
      <c r="J26" s="20">
        <v>-2.9600000000000001E-2</v>
      </c>
      <c r="K26" s="20">
        <v>-1.9E-2</v>
      </c>
    </row>
    <row r="27" spans="1:11" x14ac:dyDescent="0.2">
      <c r="A27" s="20" t="s">
        <v>686</v>
      </c>
      <c r="B27" s="20" t="s">
        <v>14709</v>
      </c>
      <c r="C27" s="20" t="s">
        <v>14746</v>
      </c>
      <c r="D27" s="20" t="s">
        <v>14732</v>
      </c>
      <c r="E27" s="20" t="s">
        <v>14911</v>
      </c>
      <c r="F27" s="20">
        <v>9.98</v>
      </c>
      <c r="G27" s="20">
        <v>10.65</v>
      </c>
      <c r="H27" s="20">
        <v>15.55</v>
      </c>
      <c r="I27" s="20">
        <v>0.44347754830186997</v>
      </c>
      <c r="J27" s="20">
        <v>0.37850074646980902</v>
      </c>
      <c r="K27" s="20">
        <v>6.4976801832061407E-2</v>
      </c>
    </row>
    <row r="28" spans="1:11" x14ac:dyDescent="0.2">
      <c r="A28" s="20" t="s">
        <v>686</v>
      </c>
      <c r="B28" s="20" t="s">
        <v>14846</v>
      </c>
      <c r="C28" s="20" t="s">
        <v>14746</v>
      </c>
      <c r="D28" s="20" t="s">
        <v>14732</v>
      </c>
      <c r="E28" s="20" t="s">
        <v>14911</v>
      </c>
      <c r="F28" s="20">
        <v>7.25</v>
      </c>
      <c r="G28" s="20">
        <v>7.61</v>
      </c>
      <c r="H28" s="20">
        <v>11.03</v>
      </c>
      <c r="I28" s="20">
        <v>0.41961736439882802</v>
      </c>
      <c r="J28" s="20">
        <v>0.37115566139181599</v>
      </c>
      <c r="K28" s="20">
        <v>4.8461703007011102E-2</v>
      </c>
    </row>
    <row r="29" spans="1:11" x14ac:dyDescent="0.2">
      <c r="A29" s="20" t="s">
        <v>686</v>
      </c>
      <c r="B29" s="20" t="s">
        <v>14704</v>
      </c>
      <c r="C29" s="20" t="s">
        <v>14742</v>
      </c>
      <c r="D29" s="20" t="s">
        <v>14732</v>
      </c>
      <c r="E29" s="20" t="s">
        <v>14911</v>
      </c>
      <c r="F29" s="20">
        <v>0.72570000000000001</v>
      </c>
      <c r="G29" s="20">
        <v>0.53449999999999998</v>
      </c>
      <c r="H29" s="20">
        <v>0.251</v>
      </c>
      <c r="I29" s="20">
        <v>0.47470000000000001</v>
      </c>
      <c r="J29" s="20">
        <v>0.28349999999999997</v>
      </c>
      <c r="K29" s="20">
        <v>0.19120000000000001</v>
      </c>
    </row>
    <row r="30" spans="1:11" x14ac:dyDescent="0.2">
      <c r="A30" s="20" t="s">
        <v>686</v>
      </c>
      <c r="B30" s="20" t="s">
        <v>14709</v>
      </c>
      <c r="C30" s="20" t="s">
        <v>14742</v>
      </c>
      <c r="D30" s="20" t="s">
        <v>14732</v>
      </c>
      <c r="E30" s="20" t="s">
        <v>14911</v>
      </c>
      <c r="F30" s="20">
        <v>3.36</v>
      </c>
      <c r="G30" s="20">
        <v>4.49</v>
      </c>
      <c r="H30" s="20">
        <v>4.24</v>
      </c>
      <c r="I30" s="20">
        <v>0.232622295268754</v>
      </c>
      <c r="J30" s="20">
        <v>-5.7289432510296501E-2</v>
      </c>
      <c r="K30" s="20">
        <v>0.175332862758457</v>
      </c>
    </row>
    <row r="31" spans="1:11" x14ac:dyDescent="0.2">
      <c r="A31" s="20" t="s">
        <v>686</v>
      </c>
      <c r="B31" s="20" t="s">
        <v>14846</v>
      </c>
      <c r="C31" s="20" t="s">
        <v>14742</v>
      </c>
      <c r="D31" s="20" t="s">
        <v>14732</v>
      </c>
      <c r="E31" s="20" t="s">
        <v>14911</v>
      </c>
      <c r="F31" s="20">
        <v>2.66</v>
      </c>
      <c r="G31" s="20">
        <v>3.34</v>
      </c>
      <c r="H31" s="20">
        <v>3.44</v>
      </c>
      <c r="I31" s="20">
        <v>0.25714534859169902</v>
      </c>
      <c r="J31" s="20">
        <v>2.9500664396698101E-2</v>
      </c>
      <c r="K31" s="20">
        <v>0.227644684195001</v>
      </c>
    </row>
    <row r="32" spans="1:11" x14ac:dyDescent="0.2">
      <c r="A32" s="20" t="s">
        <v>686</v>
      </c>
      <c r="B32" s="20" t="s">
        <v>14704</v>
      </c>
      <c r="C32" s="20" t="s">
        <v>14698</v>
      </c>
      <c r="D32" s="20" t="s">
        <v>14732</v>
      </c>
      <c r="E32" s="20" t="s">
        <v>14911</v>
      </c>
      <c r="F32" s="20">
        <v>0.6381</v>
      </c>
      <c r="G32" s="20">
        <v>0.58819999999999995</v>
      </c>
      <c r="H32" s="20">
        <v>2.5100000000000001E-2</v>
      </c>
      <c r="I32" s="20">
        <v>0.61299999999999999</v>
      </c>
      <c r="J32" s="20">
        <v>0.56310000000000004</v>
      </c>
      <c r="K32" s="20">
        <v>4.9900000000000097E-2</v>
      </c>
    </row>
    <row r="33" spans="1:11" x14ac:dyDescent="0.2">
      <c r="A33" s="20" t="s">
        <v>686</v>
      </c>
      <c r="B33" s="20" t="s">
        <v>14709</v>
      </c>
      <c r="C33" s="20" t="s">
        <v>14698</v>
      </c>
      <c r="D33" s="20" t="s">
        <v>14732</v>
      </c>
      <c r="E33" s="20" t="s">
        <v>14911</v>
      </c>
      <c r="F33" s="20">
        <v>3.77</v>
      </c>
      <c r="G33" s="20">
        <v>4.24</v>
      </c>
      <c r="H33" s="20">
        <v>4.83</v>
      </c>
      <c r="I33" s="20">
        <v>0.247771466204562</v>
      </c>
      <c r="J33" s="20">
        <v>0.130283198420615</v>
      </c>
      <c r="K33" s="20">
        <v>0.117488267783947</v>
      </c>
    </row>
    <row r="34" spans="1:11" x14ac:dyDescent="0.2">
      <c r="A34" s="20" t="s">
        <v>686</v>
      </c>
      <c r="B34" s="20" t="s">
        <v>14846</v>
      </c>
      <c r="C34" s="20" t="s">
        <v>14698</v>
      </c>
      <c r="D34" s="20" t="s">
        <v>14732</v>
      </c>
      <c r="E34" s="20" t="s">
        <v>14911</v>
      </c>
      <c r="F34" s="20">
        <v>2.88</v>
      </c>
      <c r="G34" s="20">
        <v>3.16</v>
      </c>
      <c r="H34" s="20">
        <v>4.1500000000000004</v>
      </c>
      <c r="I34" s="20">
        <v>0.36531804009475199</v>
      </c>
      <c r="J34" s="20">
        <v>0.27253630664378597</v>
      </c>
      <c r="K34" s="20">
        <v>9.27817334509662E-2</v>
      </c>
    </row>
    <row r="35" spans="1:11" x14ac:dyDescent="0.2">
      <c r="A35" s="20" t="s">
        <v>686</v>
      </c>
      <c r="B35" s="20" t="s">
        <v>14704</v>
      </c>
      <c r="C35" s="20" t="s">
        <v>14746</v>
      </c>
      <c r="D35" s="20" t="s">
        <v>14732</v>
      </c>
      <c r="E35" s="20" t="s">
        <v>14911</v>
      </c>
      <c r="F35" s="20">
        <v>-7.4099999999999999E-2</v>
      </c>
      <c r="G35" s="20">
        <v>-4.02E-2</v>
      </c>
      <c r="H35" s="20">
        <v>-0.20119999999999999</v>
      </c>
      <c r="I35" s="20">
        <v>0.12709999999999999</v>
      </c>
      <c r="J35" s="20">
        <v>0.161</v>
      </c>
      <c r="K35" s="20">
        <v>-3.39E-2</v>
      </c>
    </row>
    <row r="36" spans="1:11" x14ac:dyDescent="0.2">
      <c r="A36" s="20" t="s">
        <v>686</v>
      </c>
      <c r="B36" s="20" t="s">
        <v>14709</v>
      </c>
      <c r="C36" s="20" t="s">
        <v>14746</v>
      </c>
      <c r="D36" s="20" t="s">
        <v>14732</v>
      </c>
      <c r="E36" s="20" t="s">
        <v>14911</v>
      </c>
      <c r="F36" s="20">
        <v>6.62</v>
      </c>
      <c r="G36" s="20">
        <v>6.79</v>
      </c>
      <c r="H36" s="20">
        <v>5.36</v>
      </c>
      <c r="I36" s="20">
        <v>-0.211131394866206</v>
      </c>
      <c r="J36" s="20">
        <v>-0.236486966487894</v>
      </c>
      <c r="K36" s="20">
        <v>-2.5355571621687799E-2</v>
      </c>
    </row>
    <row r="37" spans="1:11" x14ac:dyDescent="0.2">
      <c r="A37" s="20" t="s">
        <v>686</v>
      </c>
      <c r="B37" s="20" t="s">
        <v>14846</v>
      </c>
      <c r="C37" s="20" t="s">
        <v>14746</v>
      </c>
      <c r="D37" s="20" t="s">
        <v>14732</v>
      </c>
      <c r="E37" s="20" t="s">
        <v>14911</v>
      </c>
      <c r="F37" s="20">
        <v>5.17</v>
      </c>
      <c r="G37" s="20">
        <v>5.29</v>
      </c>
      <c r="H37" s="20">
        <v>3.93</v>
      </c>
      <c r="I37" s="20">
        <v>-0.27423326263916797</v>
      </c>
      <c r="J37" s="20">
        <v>-0.297178819989038</v>
      </c>
      <c r="K37" s="20">
        <v>-2.2945557349870398E-2</v>
      </c>
    </row>
    <row r="38" spans="1:11" x14ac:dyDescent="0.2">
      <c r="A38" s="20" t="s">
        <v>894</v>
      </c>
      <c r="B38" s="20" t="s">
        <v>14704</v>
      </c>
      <c r="C38" s="20" t="s">
        <v>14742</v>
      </c>
      <c r="D38" s="20" t="s">
        <v>14732</v>
      </c>
      <c r="E38" s="20" t="s">
        <v>14911</v>
      </c>
      <c r="F38" s="20">
        <v>0.91700000000000004</v>
      </c>
      <c r="G38" s="20">
        <v>0.91100000000000003</v>
      </c>
      <c r="H38" s="20">
        <v>0.44500000000000001</v>
      </c>
      <c r="I38" s="20">
        <v>0.47199999999999998</v>
      </c>
      <c r="J38" s="20">
        <v>0.46600000000000003</v>
      </c>
      <c r="K38" s="20">
        <v>6.0000000000000001E-3</v>
      </c>
    </row>
    <row r="39" spans="1:11" x14ac:dyDescent="0.2">
      <c r="A39" s="20" t="s">
        <v>894</v>
      </c>
      <c r="B39" s="20" t="s">
        <v>14709</v>
      </c>
      <c r="C39" s="20" t="s">
        <v>14742</v>
      </c>
      <c r="D39" s="20" t="s">
        <v>14732</v>
      </c>
      <c r="E39" s="20" t="s">
        <v>14911</v>
      </c>
      <c r="F39" s="20">
        <v>0.13900000000000001</v>
      </c>
      <c r="G39" s="20">
        <v>0.124</v>
      </c>
      <c r="H39" s="20">
        <v>0.47899999999999998</v>
      </c>
      <c r="I39" s="20">
        <v>1.2372266642802201</v>
      </c>
      <c r="J39" s="20">
        <v>1.3514190318058801</v>
      </c>
      <c r="K39" s="20">
        <v>-0.11419236752565499</v>
      </c>
    </row>
    <row r="40" spans="1:11" x14ac:dyDescent="0.2">
      <c r="A40" s="20" t="s">
        <v>10257</v>
      </c>
      <c r="B40" s="20" t="s">
        <v>14762</v>
      </c>
      <c r="C40" s="20" t="s">
        <v>14698</v>
      </c>
      <c r="D40" s="20" t="s">
        <v>14839</v>
      </c>
      <c r="E40" s="20" t="s">
        <v>108</v>
      </c>
      <c r="F40" s="20">
        <v>0.90100000000000002</v>
      </c>
      <c r="G40" s="20">
        <v>0.89900000000000002</v>
      </c>
      <c r="H40" s="20">
        <v>0.89900000000000002</v>
      </c>
      <c r="I40" s="20">
        <v>2E-3</v>
      </c>
      <c r="J40" s="20">
        <v>0</v>
      </c>
      <c r="K40" s="20">
        <v>2E-3</v>
      </c>
    </row>
    <row r="41" spans="1:11" x14ac:dyDescent="0.2">
      <c r="A41" s="20" t="s">
        <v>14099</v>
      </c>
      <c r="B41" s="20" t="s">
        <v>14762</v>
      </c>
      <c r="C41" s="20" t="s">
        <v>14698</v>
      </c>
      <c r="D41" s="20" t="s">
        <v>14696</v>
      </c>
      <c r="E41" s="20" t="s">
        <v>108</v>
      </c>
      <c r="F41" s="20">
        <v>0.90759999999999996</v>
      </c>
      <c r="G41" s="20">
        <v>0.82079999999999997</v>
      </c>
      <c r="H41" s="20">
        <v>0.80400000000000005</v>
      </c>
      <c r="I41" s="20">
        <v>0.1036</v>
      </c>
      <c r="J41" s="20">
        <v>1.6799999999999898E-2</v>
      </c>
      <c r="K41" s="20">
        <v>8.6800000000000002E-2</v>
      </c>
    </row>
    <row r="42" spans="1:11" x14ac:dyDescent="0.2">
      <c r="A42" s="20" t="s">
        <v>439</v>
      </c>
      <c r="B42" s="20" t="s">
        <v>14709</v>
      </c>
      <c r="C42" s="20" t="s">
        <v>14698</v>
      </c>
      <c r="D42" s="20" t="s">
        <v>14696</v>
      </c>
      <c r="E42" s="20" t="s">
        <v>109</v>
      </c>
      <c r="F42" s="20">
        <v>0.18</v>
      </c>
      <c r="G42" s="20">
        <v>0.23</v>
      </c>
      <c r="H42" s="20">
        <v>0.21</v>
      </c>
      <c r="I42" s="20">
        <v>0.154150679827258</v>
      </c>
      <c r="J42" s="20">
        <v>-9.09717782057268E-2</v>
      </c>
      <c r="K42" s="20">
        <v>6.31789016215316E-2</v>
      </c>
    </row>
    <row r="43" spans="1:11" x14ac:dyDescent="0.2">
      <c r="A43" s="20" t="s">
        <v>834</v>
      </c>
      <c r="B43" s="20" t="s">
        <v>14762</v>
      </c>
      <c r="C43" s="20" t="s">
        <v>14698</v>
      </c>
      <c r="D43" s="20" t="s">
        <v>14839</v>
      </c>
      <c r="E43" s="20" t="s">
        <v>109</v>
      </c>
      <c r="F43" s="20">
        <v>0.85899999999999999</v>
      </c>
      <c r="G43" s="20">
        <v>0.81499999999999995</v>
      </c>
      <c r="H43" s="20">
        <v>0.86799999999999999</v>
      </c>
      <c r="I43" s="20">
        <v>-8.9999999999999993E-3</v>
      </c>
      <c r="J43" s="20">
        <v>-5.2999999999999999E-2</v>
      </c>
      <c r="K43" s="20">
        <v>-4.3999999999999997E-2</v>
      </c>
    </row>
    <row r="44" spans="1:11" x14ac:dyDescent="0.2">
      <c r="A44" s="20" t="s">
        <v>3708</v>
      </c>
      <c r="B44" s="20" t="s">
        <v>14709</v>
      </c>
      <c r="C44" s="20" t="s">
        <v>14786</v>
      </c>
      <c r="D44" s="20" t="s">
        <v>14696</v>
      </c>
      <c r="E44" s="20" t="s">
        <v>110</v>
      </c>
      <c r="F44" s="20">
        <v>0.11</v>
      </c>
      <c r="G44" s="20">
        <v>0.23</v>
      </c>
      <c r="H44" s="20">
        <v>0.2</v>
      </c>
      <c r="I44" s="20">
        <v>0.59783700075561996</v>
      </c>
      <c r="J44" s="20">
        <v>-0.13976194237515899</v>
      </c>
      <c r="K44" s="20">
        <v>0.45807505838046197</v>
      </c>
    </row>
    <row r="45" spans="1:11" x14ac:dyDescent="0.2">
      <c r="A45" s="20" t="s">
        <v>3708</v>
      </c>
      <c r="B45" s="20" t="s">
        <v>14704</v>
      </c>
      <c r="C45" s="20" t="s">
        <v>14786</v>
      </c>
      <c r="D45" s="20" t="s">
        <v>14696</v>
      </c>
      <c r="E45" s="20" t="s">
        <v>110</v>
      </c>
      <c r="F45" s="20">
        <v>0.98</v>
      </c>
      <c r="G45" s="20">
        <v>0.81</v>
      </c>
      <c r="H45" s="20">
        <v>0.91</v>
      </c>
      <c r="I45" s="20">
        <v>7.0000000000000007E-2</v>
      </c>
      <c r="J45" s="20">
        <v>-0.1</v>
      </c>
      <c r="K45" s="20">
        <v>-0.03</v>
      </c>
    </row>
    <row r="46" spans="1:11" x14ac:dyDescent="0.2">
      <c r="A46" s="20" t="s">
        <v>4370</v>
      </c>
      <c r="B46" s="20" t="s">
        <v>14762</v>
      </c>
      <c r="C46" s="20" t="s">
        <v>14698</v>
      </c>
      <c r="D46" s="20" t="s">
        <v>14732</v>
      </c>
      <c r="E46" s="20" t="s">
        <v>109</v>
      </c>
      <c r="F46" s="20">
        <v>0.92</v>
      </c>
      <c r="G46" s="20">
        <v>0.9</v>
      </c>
      <c r="H46" s="20">
        <v>0.89929999999999999</v>
      </c>
      <c r="I46" s="20">
        <v>2.07000000000001E-2</v>
      </c>
      <c r="J46" s="20">
        <v>6.9999999999999999E-4</v>
      </c>
      <c r="K46" s="20">
        <v>0.02</v>
      </c>
    </row>
    <row r="47" spans="1:11" x14ac:dyDescent="0.2">
      <c r="A47" s="20" t="s">
        <v>4370</v>
      </c>
      <c r="B47" s="20" t="s">
        <v>14762</v>
      </c>
      <c r="C47" s="20" t="s">
        <v>14889</v>
      </c>
      <c r="D47" s="20" t="s">
        <v>14732</v>
      </c>
      <c r="E47" s="20" t="s">
        <v>109</v>
      </c>
      <c r="F47" s="20">
        <v>0.93899999999999995</v>
      </c>
      <c r="G47" s="20">
        <v>0.90500000000000003</v>
      </c>
      <c r="H47" s="20">
        <v>0.92959999999999998</v>
      </c>
      <c r="I47" s="20">
        <v>9.3999999999998998E-3</v>
      </c>
      <c r="J47" s="20">
        <v>-2.46E-2</v>
      </c>
      <c r="K47" s="20">
        <v>-1.52E-2</v>
      </c>
    </row>
    <row r="48" spans="1:11" x14ac:dyDescent="0.2">
      <c r="A48" s="20" t="s">
        <v>4370</v>
      </c>
      <c r="B48" s="20" t="s">
        <v>14762</v>
      </c>
      <c r="C48" s="20" t="s">
        <v>14742</v>
      </c>
      <c r="D48" s="20" t="s">
        <v>14732</v>
      </c>
      <c r="E48" s="20" t="s">
        <v>109</v>
      </c>
      <c r="F48" s="20">
        <v>0.93799999999999994</v>
      </c>
      <c r="G48" s="20">
        <v>0.90400000000000003</v>
      </c>
      <c r="H48" s="20">
        <v>0.92920000000000003</v>
      </c>
      <c r="I48" s="20">
        <v>8.7999999999998999E-3</v>
      </c>
      <c r="J48" s="20">
        <v>-2.52E-2</v>
      </c>
      <c r="K48" s="20">
        <v>-1.6400000000000099E-2</v>
      </c>
    </row>
    <row r="49" spans="1:11" x14ac:dyDescent="0.2">
      <c r="A49" s="20" t="s">
        <v>4370</v>
      </c>
      <c r="B49" s="20" t="s">
        <v>14762</v>
      </c>
      <c r="C49" s="20" t="s">
        <v>110</v>
      </c>
      <c r="D49" s="20" t="s">
        <v>14732</v>
      </c>
      <c r="E49" s="20" t="s">
        <v>109</v>
      </c>
      <c r="F49" s="20">
        <v>0.93600000000000005</v>
      </c>
      <c r="G49" s="20">
        <v>0.93</v>
      </c>
      <c r="H49" s="20">
        <v>0.93979999999999997</v>
      </c>
      <c r="I49" s="20">
        <v>-3.7999999999998998E-3</v>
      </c>
      <c r="J49" s="20">
        <v>-9.7999999999999008E-3</v>
      </c>
      <c r="K49" s="20">
        <v>-6.0000000000000001E-3</v>
      </c>
    </row>
    <row r="50" spans="1:11" x14ac:dyDescent="0.2">
      <c r="A50" s="20" t="s">
        <v>8990</v>
      </c>
      <c r="B50" s="20" t="s">
        <v>14704</v>
      </c>
      <c r="C50" s="20" t="s">
        <v>14889</v>
      </c>
      <c r="D50" s="20" t="s">
        <v>14696</v>
      </c>
      <c r="E50" s="20" t="s">
        <v>110</v>
      </c>
      <c r="F50" s="20">
        <v>0.7</v>
      </c>
      <c r="G50" s="20">
        <v>0.46</v>
      </c>
      <c r="H50" s="20">
        <v>0.48</v>
      </c>
      <c r="I50" s="20">
        <v>0.22</v>
      </c>
      <c r="J50" s="20">
        <v>-0.02</v>
      </c>
      <c r="K50" s="20">
        <v>0.2</v>
      </c>
    </row>
    <row r="51" spans="1:11" x14ac:dyDescent="0.2">
      <c r="A51" s="20" t="s">
        <v>8990</v>
      </c>
      <c r="B51" s="20" t="s">
        <v>14846</v>
      </c>
      <c r="C51" s="20" t="s">
        <v>14889</v>
      </c>
      <c r="D51" s="20" t="s">
        <v>14696</v>
      </c>
      <c r="E51" s="20" t="s">
        <v>110</v>
      </c>
      <c r="F51" s="20">
        <v>216.13</v>
      </c>
      <c r="G51" s="20">
        <v>299</v>
      </c>
      <c r="H51" s="20">
        <v>235</v>
      </c>
      <c r="I51" s="20">
        <v>8.3705435648331994E-2</v>
      </c>
      <c r="J51" s="20">
        <v>-0.24085805924652701</v>
      </c>
      <c r="K51" s="20">
        <v>-0.15715262359819501</v>
      </c>
    </row>
    <row r="52" spans="1:11" x14ac:dyDescent="0.2">
      <c r="A52" s="20" t="s">
        <v>11112</v>
      </c>
      <c r="B52" s="20" t="s">
        <v>14762</v>
      </c>
      <c r="C52" s="20" t="s">
        <v>14786</v>
      </c>
      <c r="D52" s="20" t="s">
        <v>14696</v>
      </c>
      <c r="E52" s="20" t="s">
        <v>109</v>
      </c>
      <c r="F52" s="20">
        <v>0.99</v>
      </c>
      <c r="G52" s="20">
        <v>0.73799999999999999</v>
      </c>
      <c r="H52" s="20">
        <v>0.55300000000000005</v>
      </c>
      <c r="I52" s="20">
        <v>0.437</v>
      </c>
      <c r="J52" s="20">
        <v>0.185</v>
      </c>
      <c r="K52" s="20">
        <v>0.252</v>
      </c>
    </row>
    <row r="53" spans="1:11" x14ac:dyDescent="0.2">
      <c r="A53" s="20" t="s">
        <v>13995</v>
      </c>
      <c r="B53" s="20" t="s">
        <v>14704</v>
      </c>
      <c r="C53" s="20" t="s">
        <v>15258</v>
      </c>
      <c r="D53" s="20" t="s">
        <v>14696</v>
      </c>
      <c r="E53" s="20" t="s">
        <v>14911</v>
      </c>
      <c r="F53" s="20">
        <v>0.86</v>
      </c>
      <c r="G53" s="20">
        <v>0.81</v>
      </c>
      <c r="H53" s="20">
        <v>0.82</v>
      </c>
      <c r="I53" s="20">
        <v>0.04</v>
      </c>
      <c r="J53" s="20">
        <v>-9.9999999999998996E-3</v>
      </c>
      <c r="K53" s="20">
        <v>3.00000000000001E-2</v>
      </c>
    </row>
    <row r="54" spans="1:11" x14ac:dyDescent="0.2">
      <c r="A54" s="20" t="s">
        <v>13995</v>
      </c>
      <c r="B54" s="20" t="s">
        <v>14846</v>
      </c>
      <c r="C54" s="20" t="s">
        <v>15258</v>
      </c>
      <c r="D54" s="20" t="s">
        <v>14696</v>
      </c>
      <c r="E54" s="20" t="s">
        <v>14911</v>
      </c>
      <c r="F54" s="20">
        <v>0.26</v>
      </c>
      <c r="G54" s="20">
        <v>0.3</v>
      </c>
      <c r="H54" s="20">
        <v>0.28999999999999998</v>
      </c>
      <c r="I54" s="20">
        <v>0.10919929196499201</v>
      </c>
      <c r="J54" s="20">
        <v>-3.3901551675681298E-2</v>
      </c>
      <c r="K54" s="20">
        <v>7.5297740289310494E-2</v>
      </c>
    </row>
    <row r="55" spans="1:11" x14ac:dyDescent="0.2">
      <c r="A55" s="20" t="s">
        <v>13995</v>
      </c>
      <c r="B55" s="20" t="s">
        <v>14709</v>
      </c>
      <c r="C55" s="20" t="s">
        <v>15258</v>
      </c>
      <c r="D55" s="20" t="s">
        <v>14696</v>
      </c>
      <c r="E55" s="20" t="s">
        <v>14911</v>
      </c>
      <c r="F55" s="20">
        <v>0.33</v>
      </c>
      <c r="G55" s="20">
        <v>0.4</v>
      </c>
      <c r="H55" s="20">
        <v>0.37</v>
      </c>
      <c r="I55" s="20">
        <v>0.11441035117774399</v>
      </c>
      <c r="J55" s="20">
        <v>-7.7961541469711904E-2</v>
      </c>
      <c r="K55" s="20">
        <v>3.6448809708032201E-2</v>
      </c>
    </row>
    <row r="56" spans="1:11" x14ac:dyDescent="0.2">
      <c r="A56" s="20" t="s">
        <v>13995</v>
      </c>
      <c r="B56" s="20" t="s">
        <v>14704</v>
      </c>
      <c r="C56" s="20" t="s">
        <v>15258</v>
      </c>
      <c r="D56" s="20" t="s">
        <v>14696</v>
      </c>
      <c r="E56" s="20" t="s">
        <v>14911</v>
      </c>
      <c r="F56" s="20">
        <v>0.71</v>
      </c>
      <c r="G56" s="20">
        <v>0.64</v>
      </c>
      <c r="H56" s="20">
        <v>0.62</v>
      </c>
      <c r="I56" s="20">
        <v>0.09</v>
      </c>
      <c r="J56" s="20">
        <v>0.02</v>
      </c>
      <c r="K56" s="20">
        <v>7.0000000000000007E-2</v>
      </c>
    </row>
    <row r="57" spans="1:11" x14ac:dyDescent="0.2">
      <c r="A57" s="20" t="s">
        <v>13995</v>
      </c>
      <c r="B57" s="20" t="s">
        <v>14846</v>
      </c>
      <c r="C57" s="20" t="s">
        <v>15258</v>
      </c>
      <c r="D57" s="20" t="s">
        <v>14696</v>
      </c>
      <c r="E57" s="20" t="s">
        <v>14911</v>
      </c>
      <c r="F57" s="20">
        <v>0.26</v>
      </c>
      <c r="G57" s="20">
        <v>0.3</v>
      </c>
      <c r="H57" s="20">
        <v>0.3</v>
      </c>
      <c r="I57" s="20">
        <v>0.14310084364067299</v>
      </c>
      <c r="J57" s="20">
        <v>0</v>
      </c>
      <c r="K57" s="20">
        <v>0.14310084364067299</v>
      </c>
    </row>
    <row r="58" spans="1:11" x14ac:dyDescent="0.2">
      <c r="A58" s="20" t="s">
        <v>13995</v>
      </c>
      <c r="B58" s="20" t="s">
        <v>14709</v>
      </c>
      <c r="C58" s="20" t="s">
        <v>15258</v>
      </c>
      <c r="D58" s="20" t="s">
        <v>14696</v>
      </c>
      <c r="E58" s="20" t="s">
        <v>14911</v>
      </c>
      <c r="F58" s="20">
        <v>0.33</v>
      </c>
      <c r="G58" s="20">
        <v>0.4</v>
      </c>
      <c r="H58" s="20">
        <v>0.39</v>
      </c>
      <c r="I58" s="20">
        <v>0.16705408466316601</v>
      </c>
      <c r="J58" s="20">
        <v>-2.5317807984289901E-2</v>
      </c>
      <c r="K58" s="20">
        <v>0.14173627667887601</v>
      </c>
    </row>
    <row r="59" spans="1:11" x14ac:dyDescent="0.2">
      <c r="A59" s="20" t="s">
        <v>13995</v>
      </c>
      <c r="B59" s="20" t="s">
        <v>14704</v>
      </c>
      <c r="C59" s="20" t="s">
        <v>15258</v>
      </c>
      <c r="D59" s="20" t="s">
        <v>14696</v>
      </c>
      <c r="E59" s="20" t="s">
        <v>14911</v>
      </c>
      <c r="F59" s="20">
        <v>0.6</v>
      </c>
      <c r="G59" s="20">
        <v>0.51</v>
      </c>
      <c r="H59" s="20">
        <v>0.5</v>
      </c>
      <c r="I59" s="20">
        <v>0.1</v>
      </c>
      <c r="J59" s="20">
        <v>0.01</v>
      </c>
      <c r="K59" s="20">
        <v>0.09</v>
      </c>
    </row>
    <row r="60" spans="1:11" x14ac:dyDescent="0.2">
      <c r="A60" s="20" t="s">
        <v>13995</v>
      </c>
      <c r="B60" s="20" t="s">
        <v>14846</v>
      </c>
      <c r="C60" s="20" t="s">
        <v>15258</v>
      </c>
      <c r="D60" s="20" t="s">
        <v>14696</v>
      </c>
      <c r="E60" s="20" t="s">
        <v>14911</v>
      </c>
      <c r="F60" s="20">
        <v>0.21</v>
      </c>
      <c r="G60" s="20">
        <v>0.23</v>
      </c>
      <c r="H60" s="20">
        <v>0.23</v>
      </c>
      <c r="I60" s="20">
        <v>9.09717782057268E-2</v>
      </c>
      <c r="J60" s="20">
        <v>0</v>
      </c>
      <c r="K60" s="20">
        <v>9.09717782057268E-2</v>
      </c>
    </row>
    <row r="61" spans="1:11" x14ac:dyDescent="0.2">
      <c r="A61" s="20" t="s">
        <v>13995</v>
      </c>
      <c r="B61" s="20" t="s">
        <v>14709</v>
      </c>
      <c r="C61" s="20" t="s">
        <v>15258</v>
      </c>
      <c r="D61" s="20" t="s">
        <v>14696</v>
      </c>
      <c r="E61" s="20" t="s">
        <v>14911</v>
      </c>
      <c r="F61" s="20">
        <v>0.26</v>
      </c>
      <c r="G61" s="20">
        <v>0.31</v>
      </c>
      <c r="H61" s="20">
        <v>0.3</v>
      </c>
      <c r="I61" s="20">
        <v>0.14310084364067299</v>
      </c>
      <c r="J61" s="20">
        <v>-3.2789822822990998E-2</v>
      </c>
      <c r="K61" s="20">
        <v>0.110311020817682</v>
      </c>
    </row>
    <row r="62" spans="1:11" x14ac:dyDescent="0.2">
      <c r="A62" s="20" t="s">
        <v>13995</v>
      </c>
      <c r="B62" s="20" t="s">
        <v>14704</v>
      </c>
      <c r="C62" s="20" t="s">
        <v>15258</v>
      </c>
      <c r="D62" s="20" t="s">
        <v>14696</v>
      </c>
      <c r="E62" s="20" t="s">
        <v>14911</v>
      </c>
      <c r="F62" s="20">
        <v>0.5</v>
      </c>
      <c r="G62" s="20">
        <v>0.42</v>
      </c>
      <c r="H62" s="20">
        <v>0.39</v>
      </c>
      <c r="I62" s="20">
        <v>0.11</v>
      </c>
      <c r="J62" s="20">
        <v>0.03</v>
      </c>
      <c r="K62" s="20">
        <v>0.08</v>
      </c>
    </row>
    <row r="63" spans="1:11" x14ac:dyDescent="0.2">
      <c r="A63" s="20" t="s">
        <v>13995</v>
      </c>
      <c r="B63" s="20" t="s">
        <v>14846</v>
      </c>
      <c r="C63" s="20" t="s">
        <v>15258</v>
      </c>
      <c r="D63" s="20" t="s">
        <v>14696</v>
      </c>
      <c r="E63" s="20" t="s">
        <v>14911</v>
      </c>
      <c r="F63" s="20">
        <v>0.23</v>
      </c>
      <c r="G63" s="20">
        <v>0.25</v>
      </c>
      <c r="H63" s="20">
        <v>0.26</v>
      </c>
      <c r="I63" s="20">
        <v>0.122602322092332</v>
      </c>
      <c r="J63" s="20">
        <v>3.9220713153281302E-2</v>
      </c>
      <c r="K63" s="20">
        <v>8.3381608939051E-2</v>
      </c>
    </row>
    <row r="64" spans="1:11" x14ac:dyDescent="0.2">
      <c r="A64" s="20" t="s">
        <v>13995</v>
      </c>
      <c r="B64" s="20" t="s">
        <v>14709</v>
      </c>
      <c r="C64" s="20" t="s">
        <v>15258</v>
      </c>
      <c r="D64" s="20" t="s">
        <v>14696</v>
      </c>
      <c r="E64" s="20" t="s">
        <v>14911</v>
      </c>
      <c r="F64" s="20">
        <v>0.28999999999999998</v>
      </c>
      <c r="G64" s="20">
        <v>0.34</v>
      </c>
      <c r="H64" s="20">
        <v>0.33</v>
      </c>
      <c r="I64" s="20">
        <v>0.129211731480006</v>
      </c>
      <c r="J64" s="20">
        <v>-2.9852963149681201E-2</v>
      </c>
      <c r="K64" s="20">
        <v>9.9358768330325101E-2</v>
      </c>
    </row>
    <row r="65" spans="1:11" x14ac:dyDescent="0.2">
      <c r="A65" s="20" t="s">
        <v>13995</v>
      </c>
      <c r="B65" s="20" t="s">
        <v>14704</v>
      </c>
      <c r="C65" s="20" t="s">
        <v>15258</v>
      </c>
      <c r="D65" s="20" t="s">
        <v>14696</v>
      </c>
      <c r="E65" s="20" t="s">
        <v>14911</v>
      </c>
      <c r="F65" s="20">
        <v>0.68</v>
      </c>
      <c r="G65" s="20">
        <v>0.61</v>
      </c>
      <c r="H65" s="20">
        <v>0.56999999999999995</v>
      </c>
      <c r="I65" s="20">
        <v>0.11</v>
      </c>
      <c r="J65" s="20">
        <v>0.04</v>
      </c>
      <c r="K65" s="20">
        <v>7.0000000000000104E-2</v>
      </c>
    </row>
    <row r="66" spans="1:11" x14ac:dyDescent="0.2">
      <c r="A66" s="20" t="s">
        <v>13995</v>
      </c>
      <c r="B66" s="20" t="s">
        <v>14846</v>
      </c>
      <c r="C66" s="20" t="s">
        <v>15258</v>
      </c>
      <c r="D66" s="20" t="s">
        <v>14696</v>
      </c>
      <c r="E66" s="20" t="s">
        <v>14911</v>
      </c>
      <c r="F66" s="20">
        <v>0.28999999999999998</v>
      </c>
      <c r="G66" s="20">
        <v>0.33</v>
      </c>
      <c r="H66" s="20">
        <v>0.34</v>
      </c>
      <c r="I66" s="20">
        <v>0.159064694629687</v>
      </c>
      <c r="J66" s="20">
        <v>2.9852963149681101E-2</v>
      </c>
      <c r="K66" s="20">
        <v>0.129211731480006</v>
      </c>
    </row>
    <row r="67" spans="1:11" x14ac:dyDescent="0.2">
      <c r="A67" s="20" t="s">
        <v>13995</v>
      </c>
      <c r="B67" s="20" t="s">
        <v>14709</v>
      </c>
      <c r="C67" s="20" t="s">
        <v>15258</v>
      </c>
      <c r="D67" s="20" t="s">
        <v>14696</v>
      </c>
      <c r="E67" s="20" t="s">
        <v>14911</v>
      </c>
      <c r="F67" s="20">
        <v>0.36</v>
      </c>
      <c r="G67" s="20">
        <v>0.43</v>
      </c>
      <c r="H67" s="20">
        <v>0.43</v>
      </c>
      <c r="I67" s="20">
        <v>0.177681177237452</v>
      </c>
      <c r="J67" s="20">
        <v>0</v>
      </c>
      <c r="K67" s="20">
        <v>0.177681177237452</v>
      </c>
    </row>
    <row r="68" spans="1:11" x14ac:dyDescent="0.2">
      <c r="A68" s="20" t="s">
        <v>13995</v>
      </c>
      <c r="B68" s="20" t="s">
        <v>14704</v>
      </c>
      <c r="C68" s="20" t="s">
        <v>15258</v>
      </c>
      <c r="D68" s="20" t="s">
        <v>14696</v>
      </c>
      <c r="E68" s="20" t="s">
        <v>14911</v>
      </c>
      <c r="F68" s="20">
        <v>0.72</v>
      </c>
      <c r="G68" s="20">
        <v>0.64</v>
      </c>
      <c r="H68" s="20">
        <v>0.65</v>
      </c>
      <c r="I68" s="20">
        <v>7.0000000000000007E-2</v>
      </c>
      <c r="J68" s="20">
        <v>-0.01</v>
      </c>
      <c r="K68" s="20">
        <v>5.9999999999999901E-2</v>
      </c>
    </row>
    <row r="69" spans="1:11" x14ac:dyDescent="0.2">
      <c r="A69" s="20" t="s">
        <v>13995</v>
      </c>
      <c r="B69" s="20" t="s">
        <v>14846</v>
      </c>
      <c r="C69" s="20" t="s">
        <v>15258</v>
      </c>
      <c r="D69" s="20" t="s">
        <v>14696</v>
      </c>
      <c r="E69" s="20" t="s">
        <v>14911</v>
      </c>
      <c r="F69" s="20">
        <v>0.22</v>
      </c>
      <c r="G69" s="20">
        <v>0.25</v>
      </c>
      <c r="H69" s="20">
        <v>0.25</v>
      </c>
      <c r="I69" s="20">
        <v>0.127833371509885</v>
      </c>
      <c r="J69" s="20">
        <v>0</v>
      </c>
      <c r="K69" s="20">
        <v>0.127833371509885</v>
      </c>
    </row>
    <row r="70" spans="1:11" x14ac:dyDescent="0.2">
      <c r="A70" s="20" t="s">
        <v>13995</v>
      </c>
      <c r="B70" s="20" t="s">
        <v>14709</v>
      </c>
      <c r="C70" s="20" t="s">
        <v>15258</v>
      </c>
      <c r="D70" s="20" t="s">
        <v>14696</v>
      </c>
      <c r="E70" s="20" t="s">
        <v>14911</v>
      </c>
      <c r="F70" s="20">
        <v>0.27</v>
      </c>
      <c r="G70" s="20">
        <v>0.33</v>
      </c>
      <c r="H70" s="20">
        <v>0.31</v>
      </c>
      <c r="I70" s="20">
        <v>0.13815033848081701</v>
      </c>
      <c r="J70" s="20">
        <v>-6.2520356981333999E-2</v>
      </c>
      <c r="K70" s="20">
        <v>7.5629981499483107E-2</v>
      </c>
    </row>
    <row r="71" spans="1:11" x14ac:dyDescent="0.2">
      <c r="A71" s="20" t="s">
        <v>13995</v>
      </c>
      <c r="B71" s="20" t="s">
        <v>14704</v>
      </c>
      <c r="C71" s="20" t="s">
        <v>15258</v>
      </c>
      <c r="D71" s="20" t="s">
        <v>14696</v>
      </c>
      <c r="E71" s="20" t="s">
        <v>14911</v>
      </c>
      <c r="F71" s="20">
        <v>0.68</v>
      </c>
      <c r="G71" s="20">
        <v>0.59</v>
      </c>
      <c r="H71" s="20">
        <v>0.59</v>
      </c>
      <c r="I71" s="20">
        <v>9.0000000000000094E-2</v>
      </c>
      <c r="J71" s="20">
        <v>0</v>
      </c>
      <c r="K71" s="20">
        <v>9.0000000000000094E-2</v>
      </c>
    </row>
    <row r="72" spans="1:11" x14ac:dyDescent="0.2">
      <c r="A72" s="20" t="s">
        <v>13995</v>
      </c>
      <c r="B72" s="20" t="s">
        <v>14846</v>
      </c>
      <c r="C72" s="20" t="s">
        <v>15258</v>
      </c>
      <c r="D72" s="20" t="s">
        <v>14696</v>
      </c>
      <c r="E72" s="20" t="s">
        <v>14911</v>
      </c>
      <c r="F72" s="20">
        <v>0.23</v>
      </c>
      <c r="G72" s="20">
        <v>0.26</v>
      </c>
      <c r="H72" s="20">
        <v>0.26</v>
      </c>
      <c r="I72" s="20">
        <v>0.122602322092332</v>
      </c>
      <c r="J72" s="20">
        <v>0</v>
      </c>
      <c r="K72" s="20">
        <v>0.122602322092332</v>
      </c>
    </row>
    <row r="73" spans="1:11" x14ac:dyDescent="0.2">
      <c r="A73" s="20" t="s">
        <v>13995</v>
      </c>
      <c r="B73" s="20" t="s">
        <v>14709</v>
      </c>
      <c r="C73" s="20" t="s">
        <v>15258</v>
      </c>
      <c r="D73" s="20" t="s">
        <v>14696</v>
      </c>
      <c r="E73" s="20" t="s">
        <v>14911</v>
      </c>
      <c r="F73" s="20">
        <v>0.28000000000000003</v>
      </c>
      <c r="G73" s="20">
        <v>0.34</v>
      </c>
      <c r="H73" s="20">
        <v>0.33</v>
      </c>
      <c r="I73" s="20">
        <v>0.16430305129127601</v>
      </c>
      <c r="J73" s="20">
        <v>-2.9852963149681201E-2</v>
      </c>
      <c r="K73" s="20">
        <v>0.13445008814159501</v>
      </c>
    </row>
    <row r="74" spans="1:11" x14ac:dyDescent="0.2">
      <c r="A74" s="20" t="s">
        <v>13995</v>
      </c>
      <c r="B74" s="20" t="s">
        <v>14704</v>
      </c>
      <c r="C74" s="20" t="s">
        <v>15258</v>
      </c>
      <c r="D74" s="20" t="s">
        <v>14696</v>
      </c>
      <c r="E74" s="20" t="s">
        <v>14911</v>
      </c>
      <c r="F74" s="20">
        <v>0.55000000000000004</v>
      </c>
      <c r="G74" s="20">
        <v>0.32</v>
      </c>
      <c r="H74" s="20">
        <v>0.19</v>
      </c>
      <c r="I74" s="20">
        <v>0.36</v>
      </c>
      <c r="J74" s="20">
        <v>0.13</v>
      </c>
      <c r="K74" s="20">
        <v>0.23</v>
      </c>
    </row>
    <row r="75" spans="1:11" x14ac:dyDescent="0.2">
      <c r="A75" s="20" t="s">
        <v>13995</v>
      </c>
      <c r="B75" s="20" t="s">
        <v>14846</v>
      </c>
      <c r="C75" s="20" t="s">
        <v>15258</v>
      </c>
      <c r="D75" s="20" t="s">
        <v>14696</v>
      </c>
      <c r="E75" s="20" t="s">
        <v>14911</v>
      </c>
      <c r="F75" s="20">
        <v>0.22</v>
      </c>
      <c r="G75" s="20">
        <v>0.28000000000000003</v>
      </c>
      <c r="H75" s="20">
        <v>0.28999999999999998</v>
      </c>
      <c r="I75" s="20">
        <v>0.27625337662815802</v>
      </c>
      <c r="J75" s="20">
        <v>3.5091319811269998E-2</v>
      </c>
      <c r="K75" s="20">
        <v>0.24116205681688799</v>
      </c>
    </row>
    <row r="76" spans="1:11" x14ac:dyDescent="0.2">
      <c r="A76" s="20" t="s">
        <v>13995</v>
      </c>
      <c r="B76" s="20" t="s">
        <v>14709</v>
      </c>
      <c r="C76" s="20" t="s">
        <v>15258</v>
      </c>
      <c r="D76" s="20" t="s">
        <v>14696</v>
      </c>
      <c r="E76" s="20" t="s">
        <v>14911</v>
      </c>
      <c r="F76" s="20">
        <v>0.28000000000000003</v>
      </c>
      <c r="G76" s="20">
        <v>0.41</v>
      </c>
      <c r="H76" s="20">
        <v>0.4</v>
      </c>
      <c r="I76" s="20">
        <v>0.356674943938732</v>
      </c>
      <c r="J76" s="20">
        <v>-2.46926125903714E-2</v>
      </c>
      <c r="K76" s="20">
        <v>0.33198233134836103</v>
      </c>
    </row>
    <row r="77" spans="1:11" x14ac:dyDescent="0.2">
      <c r="A77" s="20" t="s">
        <v>14210</v>
      </c>
      <c r="B77" s="20" t="s">
        <v>14737</v>
      </c>
      <c r="C77" s="20" t="s">
        <v>14742</v>
      </c>
      <c r="D77" s="20" t="s">
        <v>14696</v>
      </c>
      <c r="E77" s="20" t="s">
        <v>14911</v>
      </c>
      <c r="F77" s="20">
        <v>0.93400000000000005</v>
      </c>
      <c r="G77" s="20">
        <v>0.90500000000000003</v>
      </c>
      <c r="H77" s="20">
        <v>0.88400000000000001</v>
      </c>
      <c r="I77" s="20">
        <v>0.05</v>
      </c>
      <c r="J77" s="20">
        <v>2.1000000000000001E-2</v>
      </c>
      <c r="K77" s="20">
        <v>2.9000000000000001E-2</v>
      </c>
    </row>
    <row r="78" spans="1:11" x14ac:dyDescent="0.2">
      <c r="A78" s="20" t="s">
        <v>408</v>
      </c>
      <c r="B78" s="20" t="s">
        <v>14709</v>
      </c>
      <c r="C78" s="20" t="s">
        <v>14698</v>
      </c>
      <c r="D78" s="20" t="s">
        <v>14839</v>
      </c>
      <c r="E78" s="20" t="s">
        <v>109</v>
      </c>
      <c r="F78" s="20">
        <v>26</v>
      </c>
      <c r="G78" s="20">
        <v>28.86</v>
      </c>
      <c r="H78" s="20">
        <v>26</v>
      </c>
      <c r="I78" s="20">
        <v>0</v>
      </c>
      <c r="J78" s="20">
        <v>-0.10436001532424299</v>
      </c>
      <c r="K78" s="20">
        <v>-0.10436001532424299</v>
      </c>
    </row>
    <row r="79" spans="1:11" x14ac:dyDescent="0.2">
      <c r="A79" s="20" t="s">
        <v>408</v>
      </c>
      <c r="B79" s="20" t="s">
        <v>14704</v>
      </c>
      <c r="C79" s="20" t="s">
        <v>14698</v>
      </c>
      <c r="D79" s="20" t="s">
        <v>14839</v>
      </c>
      <c r="E79" s="20" t="s">
        <v>109</v>
      </c>
      <c r="F79" s="20">
        <v>0.875</v>
      </c>
      <c r="G79" s="20">
        <v>0.84499999999999997</v>
      </c>
      <c r="H79" s="20">
        <v>0.875</v>
      </c>
      <c r="I79" s="20">
        <v>0</v>
      </c>
      <c r="J79" s="20">
        <v>-0.03</v>
      </c>
      <c r="K79" s="20">
        <v>-0.03</v>
      </c>
    </row>
    <row r="80" spans="1:11" x14ac:dyDescent="0.2">
      <c r="A80" s="20" t="s">
        <v>408</v>
      </c>
      <c r="B80" s="20" t="s">
        <v>14709</v>
      </c>
      <c r="C80" s="20" t="s">
        <v>14698</v>
      </c>
      <c r="D80" s="20" t="s">
        <v>14866</v>
      </c>
      <c r="E80" s="20" t="s">
        <v>109</v>
      </c>
      <c r="F80" s="20">
        <v>26.16</v>
      </c>
      <c r="G80" s="20">
        <v>28.88</v>
      </c>
      <c r="H80" s="20">
        <v>25.9</v>
      </c>
      <c r="I80" s="20">
        <v>-9.9885578835059007E-3</v>
      </c>
      <c r="J80" s="20">
        <v>-0.108906345319133</v>
      </c>
      <c r="K80" s="20">
        <v>-9.8917787435627597E-2</v>
      </c>
    </row>
    <row r="81" spans="1:11" x14ac:dyDescent="0.2">
      <c r="A81" s="20" t="s">
        <v>408</v>
      </c>
      <c r="B81" s="20" t="s">
        <v>14704</v>
      </c>
      <c r="C81" s="20" t="s">
        <v>14698</v>
      </c>
      <c r="D81" s="20" t="s">
        <v>14866</v>
      </c>
      <c r="E81" s="20" t="s">
        <v>109</v>
      </c>
      <c r="F81" s="20">
        <v>0.876</v>
      </c>
      <c r="G81" s="20">
        <v>0.84599999999999997</v>
      </c>
      <c r="H81" s="20">
        <v>0.876</v>
      </c>
      <c r="I81" s="20">
        <v>0</v>
      </c>
      <c r="J81" s="20">
        <v>-0.03</v>
      </c>
      <c r="K81" s="20">
        <v>-0.03</v>
      </c>
    </row>
    <row r="82" spans="1:11" x14ac:dyDescent="0.2">
      <c r="A82" s="20" t="s">
        <v>408</v>
      </c>
      <c r="B82" s="20" t="s">
        <v>14709</v>
      </c>
      <c r="C82" s="20" t="s">
        <v>14698</v>
      </c>
      <c r="D82" s="20" t="s">
        <v>14696</v>
      </c>
      <c r="E82" s="20" t="s">
        <v>109</v>
      </c>
      <c r="F82" s="20">
        <v>25.84</v>
      </c>
      <c r="G82" s="20">
        <v>29.23</v>
      </c>
      <c r="H82" s="20">
        <v>26.1</v>
      </c>
      <c r="I82" s="20">
        <v>1.0011635414246701E-2</v>
      </c>
      <c r="J82" s="20">
        <v>-0.113260264794507</v>
      </c>
      <c r="K82" s="20">
        <v>-0.10324862938026</v>
      </c>
    </row>
    <row r="83" spans="1:11" x14ac:dyDescent="0.2">
      <c r="A83" s="20" t="s">
        <v>408</v>
      </c>
      <c r="B83" s="20" t="s">
        <v>14704</v>
      </c>
      <c r="C83" s="20" t="s">
        <v>14698</v>
      </c>
      <c r="D83" s="20" t="s">
        <v>14696</v>
      </c>
      <c r="E83" s="20" t="s">
        <v>109</v>
      </c>
      <c r="F83" s="20">
        <v>0.873</v>
      </c>
      <c r="G83" s="20">
        <v>0.84299999999999997</v>
      </c>
      <c r="H83" s="20">
        <v>0.873</v>
      </c>
      <c r="I83" s="20">
        <v>0</v>
      </c>
      <c r="J83" s="20">
        <v>-0.03</v>
      </c>
      <c r="K83" s="20">
        <v>-0.03</v>
      </c>
    </row>
    <row r="84" spans="1:11" x14ac:dyDescent="0.2">
      <c r="A84" s="20" t="s">
        <v>408</v>
      </c>
      <c r="B84" s="20" t="s">
        <v>14709</v>
      </c>
      <c r="C84" s="20" t="s">
        <v>14698</v>
      </c>
      <c r="D84" s="20" t="s">
        <v>14696</v>
      </c>
      <c r="E84" s="20" t="s">
        <v>109</v>
      </c>
      <c r="F84" s="20">
        <v>23.91</v>
      </c>
      <c r="G84" s="20">
        <v>31.14</v>
      </c>
      <c r="H84" s="20">
        <v>27.8</v>
      </c>
      <c r="I84" s="20">
        <v>0.15073923922635801</v>
      </c>
      <c r="J84" s="20">
        <v>-0.11345714570926101</v>
      </c>
      <c r="K84" s="20">
        <v>3.7282093517097201E-2</v>
      </c>
    </row>
    <row r="85" spans="1:11" x14ac:dyDescent="0.2">
      <c r="A85" s="20" t="s">
        <v>408</v>
      </c>
      <c r="B85" s="20" t="s">
        <v>14704</v>
      </c>
      <c r="C85" s="20" t="s">
        <v>14698</v>
      </c>
      <c r="D85" s="20" t="s">
        <v>14696</v>
      </c>
      <c r="E85" s="20" t="s">
        <v>109</v>
      </c>
      <c r="F85" s="20">
        <v>0.89300000000000002</v>
      </c>
      <c r="G85" s="20">
        <v>0.82199999999999995</v>
      </c>
      <c r="H85" s="20">
        <v>0.85599999999999998</v>
      </c>
      <c r="I85" s="20">
        <v>3.6999999999999998E-2</v>
      </c>
      <c r="J85" s="20">
        <v>-3.4000000000000002E-2</v>
      </c>
      <c r="K85" s="20">
        <v>3.0000000000000001E-3</v>
      </c>
    </row>
    <row r="86" spans="1:11" x14ac:dyDescent="0.2">
      <c r="A86" s="20" t="s">
        <v>408</v>
      </c>
      <c r="B86" s="20" t="s">
        <v>14709</v>
      </c>
      <c r="C86" s="20" t="s">
        <v>14698</v>
      </c>
      <c r="D86" s="20" t="s">
        <v>14696</v>
      </c>
      <c r="E86" s="20" t="s">
        <v>109</v>
      </c>
      <c r="F86" s="20">
        <v>19.37</v>
      </c>
      <c r="G86" s="20">
        <v>26.12</v>
      </c>
      <c r="H86" s="20">
        <v>29.35</v>
      </c>
      <c r="I86" s="20">
        <v>0.41556706885520101</v>
      </c>
      <c r="J86" s="20">
        <v>0.11659124186587499</v>
      </c>
      <c r="K86" s="20">
        <v>0.29897582698932601</v>
      </c>
    </row>
    <row r="87" spans="1:11" x14ac:dyDescent="0.2">
      <c r="A87" s="20" t="s">
        <v>408</v>
      </c>
      <c r="B87" s="20" t="s">
        <v>14704</v>
      </c>
      <c r="C87" s="20" t="s">
        <v>14698</v>
      </c>
      <c r="D87" s="20" t="s">
        <v>14696</v>
      </c>
      <c r="E87" s="20" t="s">
        <v>109</v>
      </c>
      <c r="F87" s="20">
        <v>0.91300000000000003</v>
      </c>
      <c r="G87" s="20">
        <v>0.84399999999999997</v>
      </c>
      <c r="H87" s="20">
        <v>0.84</v>
      </c>
      <c r="I87" s="20">
        <v>7.3000000000000106E-2</v>
      </c>
      <c r="J87" s="20">
        <v>4.0000000000000001E-3</v>
      </c>
      <c r="K87" s="20">
        <v>6.9000000000000103E-2</v>
      </c>
    </row>
    <row r="88" spans="1:11" x14ac:dyDescent="0.2">
      <c r="A88" s="20" t="s">
        <v>408</v>
      </c>
      <c r="B88" s="20" t="s">
        <v>14709</v>
      </c>
      <c r="C88" s="20" t="s">
        <v>14698</v>
      </c>
      <c r="D88" s="20" t="s">
        <v>14839</v>
      </c>
      <c r="E88" s="20" t="s">
        <v>109</v>
      </c>
      <c r="F88" s="20">
        <v>6.33</v>
      </c>
      <c r="G88" s="20">
        <v>8.07</v>
      </c>
      <c r="H88" s="20">
        <v>6.33</v>
      </c>
      <c r="I88" s="20">
        <v>0</v>
      </c>
      <c r="J88" s="20">
        <v>-0.242853246125773</v>
      </c>
      <c r="K88" s="20">
        <v>-0.242853246125773</v>
      </c>
    </row>
    <row r="89" spans="1:11" x14ac:dyDescent="0.2">
      <c r="A89" s="20" t="s">
        <v>408</v>
      </c>
      <c r="B89" s="20" t="s">
        <v>14704</v>
      </c>
      <c r="C89" s="20" t="s">
        <v>14698</v>
      </c>
      <c r="D89" s="20" t="s">
        <v>14839</v>
      </c>
      <c r="E89" s="20" t="s">
        <v>109</v>
      </c>
      <c r="F89" s="20">
        <v>0.84699999999999998</v>
      </c>
      <c r="G89" s="20">
        <v>0.75</v>
      </c>
      <c r="H89" s="20">
        <v>0.84699999999999998</v>
      </c>
      <c r="I89" s="20">
        <v>0</v>
      </c>
      <c r="J89" s="20">
        <v>-9.7000000000000003E-2</v>
      </c>
      <c r="K89" s="20">
        <v>-9.7000000000000003E-2</v>
      </c>
    </row>
    <row r="90" spans="1:11" x14ac:dyDescent="0.2">
      <c r="A90" s="20" t="s">
        <v>408</v>
      </c>
      <c r="B90" s="20" t="s">
        <v>14709</v>
      </c>
      <c r="C90" s="20" t="s">
        <v>14698</v>
      </c>
      <c r="D90" s="20" t="s">
        <v>14866</v>
      </c>
      <c r="E90" s="20" t="s">
        <v>109</v>
      </c>
      <c r="F90" s="20">
        <v>6.42</v>
      </c>
      <c r="G90" s="20">
        <v>8.0500000000000007</v>
      </c>
      <c r="H90" s="20">
        <v>6.29</v>
      </c>
      <c r="I90" s="20">
        <v>-2.04570469895206E-2</v>
      </c>
      <c r="J90" s="20">
        <v>-0.24671102071812301</v>
      </c>
      <c r="K90" s="20">
        <v>-0.22625397372860201</v>
      </c>
    </row>
    <row r="91" spans="1:11" x14ac:dyDescent="0.2">
      <c r="A91" s="20" t="s">
        <v>408</v>
      </c>
      <c r="B91" s="20" t="s">
        <v>14704</v>
      </c>
      <c r="C91" s="20" t="s">
        <v>14698</v>
      </c>
      <c r="D91" s="20" t="s">
        <v>14866</v>
      </c>
      <c r="E91" s="20" t="s">
        <v>109</v>
      </c>
      <c r="F91" s="20">
        <v>0.84099999999999997</v>
      </c>
      <c r="G91" s="20">
        <v>0.751</v>
      </c>
      <c r="H91" s="20">
        <v>0.84899999999999998</v>
      </c>
      <c r="I91" s="20">
        <v>-8.0000000000000002E-3</v>
      </c>
      <c r="J91" s="20">
        <v>-9.8000000000000004E-2</v>
      </c>
      <c r="K91" s="20">
        <v>-0.09</v>
      </c>
    </row>
    <row r="92" spans="1:11" x14ac:dyDescent="0.2">
      <c r="A92" s="20" t="s">
        <v>408</v>
      </c>
      <c r="B92" s="20" t="s">
        <v>14709</v>
      </c>
      <c r="C92" s="20" t="s">
        <v>14698</v>
      </c>
      <c r="D92" s="20" t="s">
        <v>14696</v>
      </c>
      <c r="E92" s="20" t="s">
        <v>109</v>
      </c>
      <c r="F92" s="20">
        <v>6.22</v>
      </c>
      <c r="G92" s="20">
        <v>8.1999999999999993</v>
      </c>
      <c r="H92" s="20">
        <v>6.41</v>
      </c>
      <c r="I92" s="20">
        <v>3.0089364181490601E-2</v>
      </c>
      <c r="J92" s="20">
        <v>-0.24627488333762901</v>
      </c>
      <c r="K92" s="20">
        <v>-0.21618551915613801</v>
      </c>
    </row>
    <row r="93" spans="1:11" x14ac:dyDescent="0.2">
      <c r="A93" s="20" t="s">
        <v>408</v>
      </c>
      <c r="B93" s="20" t="s">
        <v>14704</v>
      </c>
      <c r="C93" s="20" t="s">
        <v>14698</v>
      </c>
      <c r="D93" s="20" t="s">
        <v>14696</v>
      </c>
      <c r="E93" s="20" t="s">
        <v>109</v>
      </c>
      <c r="F93" s="20">
        <v>0.85399999999999998</v>
      </c>
      <c r="G93" s="20">
        <v>0.746</v>
      </c>
      <c r="H93" s="20">
        <v>0.84299999999999997</v>
      </c>
      <c r="I93" s="20">
        <v>1.0999999999999999E-2</v>
      </c>
      <c r="J93" s="20">
        <v>-9.7000000000000003E-2</v>
      </c>
      <c r="K93" s="20">
        <v>-8.5999999999999993E-2</v>
      </c>
    </row>
    <row r="94" spans="1:11" x14ac:dyDescent="0.2">
      <c r="A94" s="20" t="s">
        <v>408</v>
      </c>
      <c r="B94" s="20" t="s">
        <v>14709</v>
      </c>
      <c r="C94" s="20" t="s">
        <v>14698</v>
      </c>
      <c r="D94" s="20" t="s">
        <v>14696</v>
      </c>
      <c r="E94" s="20" t="s">
        <v>109</v>
      </c>
      <c r="F94" s="20">
        <v>5.04</v>
      </c>
      <c r="G94" s="20">
        <v>8.83</v>
      </c>
      <c r="H94" s="20">
        <v>7.3</v>
      </c>
      <c r="I94" s="20">
        <v>0.37046826607106798</v>
      </c>
      <c r="J94" s="20">
        <v>-0.190280666461523</v>
      </c>
      <c r="K94" s="20">
        <v>0.180187599609545</v>
      </c>
    </row>
    <row r="95" spans="1:11" x14ac:dyDescent="0.2">
      <c r="A95" s="20" t="s">
        <v>408</v>
      </c>
      <c r="B95" s="20" t="s">
        <v>14704</v>
      </c>
      <c r="C95" s="20" t="s">
        <v>14698</v>
      </c>
      <c r="D95" s="20" t="s">
        <v>14696</v>
      </c>
      <c r="E95" s="20" t="s">
        <v>109</v>
      </c>
      <c r="F95" s="20">
        <v>0.89600000000000002</v>
      </c>
      <c r="G95" s="20">
        <v>0.68500000000000005</v>
      </c>
      <c r="H95" s="20">
        <v>0.79600000000000004</v>
      </c>
      <c r="I95" s="20">
        <v>0.1</v>
      </c>
      <c r="J95" s="20">
        <v>-0.111</v>
      </c>
      <c r="K95" s="20">
        <v>-1.0999999999999999E-2</v>
      </c>
    </row>
    <row r="96" spans="1:11" x14ac:dyDescent="0.2">
      <c r="A96" s="20" t="s">
        <v>408</v>
      </c>
      <c r="B96" s="20" t="s">
        <v>14709</v>
      </c>
      <c r="C96" s="20" t="s">
        <v>14698</v>
      </c>
      <c r="D96" s="20" t="s">
        <v>14696</v>
      </c>
      <c r="E96" s="20" t="s">
        <v>109</v>
      </c>
      <c r="F96" s="20">
        <v>4.66</v>
      </c>
      <c r="G96" s="20">
        <v>9.39</v>
      </c>
      <c r="H96" s="20">
        <v>7.76</v>
      </c>
      <c r="I96" s="20">
        <v>0.50996688605757301</v>
      </c>
      <c r="J96" s="20">
        <v>-0.19066295902504399</v>
      </c>
      <c r="K96" s="20">
        <v>0.31930392703252902</v>
      </c>
    </row>
    <row r="97" spans="1:11" x14ac:dyDescent="0.2">
      <c r="A97" s="20" t="s">
        <v>408</v>
      </c>
      <c r="B97" s="20" t="s">
        <v>14704</v>
      </c>
      <c r="C97" s="20" t="s">
        <v>14698</v>
      </c>
      <c r="D97" s="20" t="s">
        <v>14696</v>
      </c>
      <c r="E97" s="20" t="s">
        <v>109</v>
      </c>
      <c r="F97" s="20">
        <v>0.92100000000000004</v>
      </c>
      <c r="G97" s="20">
        <v>0.64</v>
      </c>
      <c r="H97" s="20">
        <v>0.77100000000000002</v>
      </c>
      <c r="I97" s="20">
        <v>0.15</v>
      </c>
      <c r="J97" s="20">
        <v>-0.13100000000000001</v>
      </c>
      <c r="K97" s="20">
        <v>1.9E-2</v>
      </c>
    </row>
    <row r="98" spans="1:11" x14ac:dyDescent="0.2">
      <c r="A98" s="20" t="s">
        <v>384</v>
      </c>
      <c r="B98" s="20" t="s">
        <v>14709</v>
      </c>
      <c r="C98" s="20" t="s">
        <v>15255</v>
      </c>
      <c r="D98" s="20" t="s">
        <v>14696</v>
      </c>
      <c r="E98" s="20" t="s">
        <v>110</v>
      </c>
      <c r="F98" s="20">
        <v>6.58</v>
      </c>
      <c r="G98" s="20">
        <v>8.6300000000000008</v>
      </c>
      <c r="H98" s="20">
        <v>7.73</v>
      </c>
      <c r="I98" s="20">
        <v>0.16107411726210499</v>
      </c>
      <c r="J98" s="20">
        <v>-0.11013564249600601</v>
      </c>
      <c r="K98" s="20">
        <v>5.09384747660988E-2</v>
      </c>
    </row>
    <row r="99" spans="1:11" x14ac:dyDescent="0.2">
      <c r="A99" s="20" t="s">
        <v>384</v>
      </c>
      <c r="B99" s="20" t="s">
        <v>14704</v>
      </c>
      <c r="C99" s="20" t="s">
        <v>15255</v>
      </c>
      <c r="D99" s="20" t="s">
        <v>14696</v>
      </c>
      <c r="E99" s="20" t="s">
        <v>110</v>
      </c>
      <c r="F99" s="20">
        <v>0.78</v>
      </c>
      <c r="G99" s="20">
        <v>0.63</v>
      </c>
      <c r="H99" s="20">
        <v>0.67</v>
      </c>
      <c r="I99" s="20">
        <v>0.11</v>
      </c>
      <c r="J99" s="20">
        <v>-0.04</v>
      </c>
      <c r="K99" s="20">
        <v>7.0000000000000007E-2</v>
      </c>
    </row>
    <row r="100" spans="1:11" x14ac:dyDescent="0.2">
      <c r="A100" s="20" t="s">
        <v>384</v>
      </c>
      <c r="B100" s="20" t="s">
        <v>14709</v>
      </c>
      <c r="C100" s="20" t="s">
        <v>14746</v>
      </c>
      <c r="D100" s="20" t="s">
        <v>14696</v>
      </c>
      <c r="E100" s="20" t="s">
        <v>110</v>
      </c>
      <c r="F100" s="20">
        <v>8.4700000000000006</v>
      </c>
      <c r="G100" s="20">
        <v>8.64</v>
      </c>
      <c r="H100" s="20">
        <v>8.39</v>
      </c>
      <c r="I100" s="20">
        <v>-9.4899881848480999E-3</v>
      </c>
      <c r="J100" s="20">
        <v>-2.9362062336849501E-2</v>
      </c>
      <c r="K100" s="20">
        <v>-1.98720741520013E-2</v>
      </c>
    </row>
    <row r="101" spans="1:11" x14ac:dyDescent="0.2">
      <c r="A101" s="20" t="s">
        <v>384</v>
      </c>
      <c r="B101" s="20" t="s">
        <v>14704</v>
      </c>
      <c r="C101" s="20" t="s">
        <v>14746</v>
      </c>
      <c r="D101" s="20" t="s">
        <v>14696</v>
      </c>
      <c r="E101" s="20" t="s">
        <v>110</v>
      </c>
      <c r="F101" s="20">
        <v>0.64</v>
      </c>
      <c r="G101" s="20">
        <v>0.63</v>
      </c>
      <c r="H101" s="20">
        <v>0.62</v>
      </c>
      <c r="I101" s="20">
        <v>0.02</v>
      </c>
      <c r="J101" s="20">
        <v>0.01</v>
      </c>
      <c r="K101" s="20">
        <v>0.01</v>
      </c>
    </row>
    <row r="102" spans="1:11" x14ac:dyDescent="0.2">
      <c r="A102" s="20" t="s">
        <v>384</v>
      </c>
      <c r="B102" s="20" t="s">
        <v>14709</v>
      </c>
      <c r="C102" s="20" t="s">
        <v>15258</v>
      </c>
      <c r="D102" s="20" t="s">
        <v>14696</v>
      </c>
      <c r="E102" s="20" t="s">
        <v>110</v>
      </c>
      <c r="F102" s="20">
        <v>8.56</v>
      </c>
      <c r="G102" s="20">
        <v>9.3800000000000008</v>
      </c>
      <c r="H102" s="20">
        <v>8.56</v>
      </c>
      <c r="I102" s="20">
        <v>0</v>
      </c>
      <c r="J102" s="20">
        <v>-9.1479572864482606E-2</v>
      </c>
      <c r="K102" s="20">
        <v>-9.1479572864482606E-2</v>
      </c>
    </row>
    <row r="103" spans="1:11" x14ac:dyDescent="0.2">
      <c r="A103" s="20" t="s">
        <v>384</v>
      </c>
      <c r="B103" s="20" t="s">
        <v>14704</v>
      </c>
      <c r="C103" s="20" t="s">
        <v>15258</v>
      </c>
      <c r="D103" s="20" t="s">
        <v>14696</v>
      </c>
      <c r="E103" s="20" t="s">
        <v>110</v>
      </c>
      <c r="F103" s="20">
        <v>0.63</v>
      </c>
      <c r="G103" s="20">
        <v>0.56000000000000005</v>
      </c>
      <c r="H103" s="20">
        <v>0.6</v>
      </c>
      <c r="I103" s="20">
        <v>0.03</v>
      </c>
      <c r="J103" s="20">
        <v>-3.9999999999999897E-2</v>
      </c>
      <c r="K103" s="20">
        <v>-9.9999999999998996E-3</v>
      </c>
    </row>
    <row r="104" spans="1:11" x14ac:dyDescent="0.2">
      <c r="A104" s="20" t="s">
        <v>384</v>
      </c>
      <c r="B104" s="20" t="s">
        <v>14709</v>
      </c>
      <c r="C104" s="20" t="s">
        <v>15258</v>
      </c>
      <c r="D104" s="20" t="s">
        <v>14696</v>
      </c>
      <c r="E104" s="20" t="s">
        <v>110</v>
      </c>
      <c r="F104" s="20">
        <v>7.2</v>
      </c>
      <c r="G104" s="20">
        <v>8.73</v>
      </c>
      <c r="H104" s="20">
        <v>7.99</v>
      </c>
      <c r="I104" s="20">
        <v>0.10410973375617399</v>
      </c>
      <c r="J104" s="20">
        <v>-8.8574610073327606E-2</v>
      </c>
      <c r="K104" s="20">
        <v>1.55351236828461E-2</v>
      </c>
    </row>
    <row r="105" spans="1:11" x14ac:dyDescent="0.2">
      <c r="A105" s="20" t="s">
        <v>384</v>
      </c>
      <c r="B105" s="20" t="s">
        <v>14704</v>
      </c>
      <c r="C105" s="20" t="s">
        <v>15258</v>
      </c>
      <c r="D105" s="20" t="s">
        <v>14696</v>
      </c>
      <c r="E105" s="20" t="s">
        <v>110</v>
      </c>
      <c r="F105" s="20">
        <v>0.74</v>
      </c>
      <c r="G105" s="20">
        <v>0.62</v>
      </c>
      <c r="H105" s="20">
        <v>0.65</v>
      </c>
      <c r="I105" s="20">
        <v>0.09</v>
      </c>
      <c r="J105" s="20">
        <v>-0.03</v>
      </c>
      <c r="K105" s="20">
        <v>5.9999999999999901E-2</v>
      </c>
    </row>
    <row r="106" spans="1:11" x14ac:dyDescent="0.2">
      <c r="A106" s="20" t="s">
        <v>384</v>
      </c>
      <c r="B106" s="20" t="s">
        <v>14709</v>
      </c>
      <c r="C106" s="20" t="s">
        <v>110</v>
      </c>
      <c r="D106" s="20" t="s">
        <v>14696</v>
      </c>
      <c r="E106" s="20" t="s">
        <v>110</v>
      </c>
      <c r="F106" s="20">
        <v>8.2799999999999994</v>
      </c>
      <c r="G106" s="20">
        <v>9.18</v>
      </c>
      <c r="H106" s="20">
        <v>8.8699999999999992</v>
      </c>
      <c r="I106" s="20">
        <v>6.8831827924319897E-2</v>
      </c>
      <c r="J106" s="20">
        <v>-3.4352408310910999E-2</v>
      </c>
      <c r="K106" s="20">
        <v>3.44794196134088E-2</v>
      </c>
    </row>
    <row r="107" spans="1:11" x14ac:dyDescent="0.2">
      <c r="A107" s="20" t="s">
        <v>384</v>
      </c>
      <c r="B107" s="20" t="s">
        <v>14704</v>
      </c>
      <c r="C107" s="20" t="s">
        <v>110</v>
      </c>
      <c r="D107" s="20" t="s">
        <v>14696</v>
      </c>
      <c r="E107" s="20" t="s">
        <v>110</v>
      </c>
      <c r="F107" s="20">
        <v>0.66</v>
      </c>
      <c r="G107" s="20">
        <v>0.57999999999999996</v>
      </c>
      <c r="H107" s="20">
        <v>0.56999999999999995</v>
      </c>
      <c r="I107" s="20">
        <v>9.0000000000000094E-2</v>
      </c>
      <c r="J107" s="20">
        <v>0.01</v>
      </c>
      <c r="K107" s="20">
        <v>8.0000000000000099E-2</v>
      </c>
    </row>
    <row r="108" spans="1:11" x14ac:dyDescent="0.2">
      <c r="A108" s="20" t="s">
        <v>384</v>
      </c>
      <c r="B108" s="20" t="s">
        <v>14709</v>
      </c>
      <c r="C108" s="20" t="s">
        <v>14698</v>
      </c>
      <c r="D108" s="20" t="s">
        <v>14696</v>
      </c>
      <c r="E108" s="20" t="s">
        <v>110</v>
      </c>
      <c r="F108" s="20">
        <v>5.6</v>
      </c>
      <c r="G108" s="20">
        <v>8.0500000000000007</v>
      </c>
      <c r="H108" s="20">
        <v>7.33</v>
      </c>
      <c r="I108" s="20">
        <v>0.26920891815745701</v>
      </c>
      <c r="J108" s="20">
        <v>-9.3696575531912005E-2</v>
      </c>
      <c r="K108" s="20">
        <v>0.17551234262554499</v>
      </c>
    </row>
    <row r="109" spans="1:11" x14ac:dyDescent="0.2">
      <c r="A109" s="20" t="s">
        <v>384</v>
      </c>
      <c r="B109" s="20" t="s">
        <v>14704</v>
      </c>
      <c r="C109" s="20" t="s">
        <v>14698</v>
      </c>
      <c r="D109" s="20" t="s">
        <v>14696</v>
      </c>
      <c r="E109" s="20" t="s">
        <v>110</v>
      </c>
      <c r="F109" s="20">
        <v>0.84</v>
      </c>
      <c r="G109" s="20">
        <v>0.68</v>
      </c>
      <c r="H109" s="20">
        <v>0.71</v>
      </c>
      <c r="I109" s="20">
        <v>0.13</v>
      </c>
      <c r="J109" s="20">
        <v>-2.9999999999999898E-2</v>
      </c>
      <c r="K109" s="20">
        <v>0.1</v>
      </c>
    </row>
    <row r="110" spans="1:11" x14ac:dyDescent="0.2">
      <c r="A110" s="20" t="s">
        <v>384</v>
      </c>
      <c r="B110" s="20" t="s">
        <v>14709</v>
      </c>
      <c r="C110" s="20" t="s">
        <v>14889</v>
      </c>
      <c r="D110" s="20" t="s">
        <v>14696</v>
      </c>
      <c r="E110" s="20" t="s">
        <v>110</v>
      </c>
      <c r="F110" s="20">
        <v>6.21</v>
      </c>
      <c r="G110" s="20">
        <v>8.14</v>
      </c>
      <c r="H110" s="20">
        <v>7.74</v>
      </c>
      <c r="I110" s="20">
        <v>0.22024079165624799</v>
      </c>
      <c r="J110" s="20">
        <v>-5.0388492412813297E-2</v>
      </c>
      <c r="K110" s="20">
        <v>0.16985229924343501</v>
      </c>
    </row>
    <row r="111" spans="1:11" x14ac:dyDescent="0.2">
      <c r="A111" s="20" t="s">
        <v>384</v>
      </c>
      <c r="B111" s="20" t="s">
        <v>14704</v>
      </c>
      <c r="C111" s="20" t="s">
        <v>14889</v>
      </c>
      <c r="D111" s="20" t="s">
        <v>14696</v>
      </c>
      <c r="E111" s="20" t="s">
        <v>110</v>
      </c>
      <c r="F111" s="20">
        <v>0.81</v>
      </c>
      <c r="G111" s="20">
        <v>0.67</v>
      </c>
      <c r="H111" s="20">
        <v>0.67</v>
      </c>
      <c r="I111" s="20">
        <v>0.14000000000000001</v>
      </c>
      <c r="J111" s="20">
        <v>0</v>
      </c>
      <c r="K111" s="20">
        <v>0.14000000000000001</v>
      </c>
    </row>
    <row r="112" spans="1:11" x14ac:dyDescent="0.2">
      <c r="A112" s="20" t="s">
        <v>384</v>
      </c>
      <c r="B112" s="20" t="s">
        <v>14709</v>
      </c>
      <c r="C112" s="20" t="s">
        <v>15255</v>
      </c>
      <c r="D112" s="20" t="s">
        <v>14696</v>
      </c>
      <c r="E112" s="20" t="s">
        <v>110</v>
      </c>
      <c r="F112" s="20">
        <v>5.96</v>
      </c>
      <c r="G112" s="20">
        <v>8.07</v>
      </c>
      <c r="H112" s="20">
        <v>6.38</v>
      </c>
      <c r="I112" s="20">
        <v>6.8097616279440096E-2</v>
      </c>
      <c r="J112" s="20">
        <v>-0.234985384925159</v>
      </c>
      <c r="K112" s="20">
        <v>-0.166887768645719</v>
      </c>
    </row>
    <row r="113" spans="1:11" x14ac:dyDescent="0.2">
      <c r="A113" s="20" t="s">
        <v>384</v>
      </c>
      <c r="B113" s="20" t="s">
        <v>14704</v>
      </c>
      <c r="C113" s="20" t="s">
        <v>15255</v>
      </c>
      <c r="D113" s="20" t="s">
        <v>14696</v>
      </c>
      <c r="E113" s="20" t="s">
        <v>110</v>
      </c>
      <c r="F113" s="20">
        <v>0.67</v>
      </c>
      <c r="G113" s="20">
        <v>0.39</v>
      </c>
      <c r="H113" s="20">
        <v>0.37</v>
      </c>
      <c r="I113" s="20">
        <v>0.3</v>
      </c>
      <c r="J113" s="20">
        <v>0.02</v>
      </c>
      <c r="K113" s="20">
        <v>0.28000000000000003</v>
      </c>
    </row>
    <row r="114" spans="1:11" x14ac:dyDescent="0.2">
      <c r="A114" s="20" t="s">
        <v>384</v>
      </c>
      <c r="B114" s="20" t="s">
        <v>14709</v>
      </c>
      <c r="C114" s="20" t="s">
        <v>14746</v>
      </c>
      <c r="D114" s="20" t="s">
        <v>14696</v>
      </c>
      <c r="E114" s="20" t="s">
        <v>110</v>
      </c>
      <c r="F114" s="20">
        <v>6.11</v>
      </c>
      <c r="G114" s="20">
        <v>7.04</v>
      </c>
      <c r="H114" s="20">
        <v>6.17</v>
      </c>
      <c r="I114" s="20">
        <v>9.7720647337924994E-3</v>
      </c>
      <c r="J114" s="20">
        <v>-0.131909332252655</v>
      </c>
      <c r="K114" s="20">
        <v>-0.122137267518862</v>
      </c>
    </row>
    <row r="115" spans="1:11" x14ac:dyDescent="0.2">
      <c r="A115" s="20" t="s">
        <v>384</v>
      </c>
      <c r="B115" s="20" t="s">
        <v>14704</v>
      </c>
      <c r="C115" s="20" t="s">
        <v>14746</v>
      </c>
      <c r="D115" s="20" t="s">
        <v>14696</v>
      </c>
      <c r="E115" s="20" t="s">
        <v>110</v>
      </c>
      <c r="F115" s="20">
        <v>0.65</v>
      </c>
      <c r="G115" s="20">
        <v>0.54</v>
      </c>
      <c r="H115" s="20">
        <v>0.41</v>
      </c>
      <c r="I115" s="20">
        <v>0.24</v>
      </c>
      <c r="J115" s="20">
        <v>0.13</v>
      </c>
      <c r="K115" s="20">
        <v>0.11</v>
      </c>
    </row>
    <row r="116" spans="1:11" x14ac:dyDescent="0.2">
      <c r="A116" s="20" t="s">
        <v>384</v>
      </c>
      <c r="B116" s="20" t="s">
        <v>14709</v>
      </c>
      <c r="C116" s="20" t="s">
        <v>15258</v>
      </c>
      <c r="D116" s="20" t="s">
        <v>14696</v>
      </c>
      <c r="E116" s="20" t="s">
        <v>110</v>
      </c>
      <c r="F116" s="20">
        <v>7.91</v>
      </c>
      <c r="G116" s="20">
        <v>8.8800000000000008</v>
      </c>
      <c r="H116" s="20">
        <v>7.14</v>
      </c>
      <c r="I116" s="20">
        <v>-0.10241500542807</v>
      </c>
      <c r="J116" s="20">
        <v>-0.218088780652586</v>
      </c>
      <c r="K116" s="20">
        <v>-0.115673775224516</v>
      </c>
    </row>
    <row r="117" spans="1:11" x14ac:dyDescent="0.2">
      <c r="A117" s="20" t="s">
        <v>384</v>
      </c>
      <c r="B117" s="20" t="s">
        <v>14704</v>
      </c>
      <c r="C117" s="20" t="s">
        <v>15258</v>
      </c>
      <c r="D117" s="20" t="s">
        <v>14696</v>
      </c>
      <c r="E117" s="20" t="s">
        <v>110</v>
      </c>
      <c r="F117" s="20">
        <v>0.41</v>
      </c>
      <c r="G117" s="20">
        <v>0.26</v>
      </c>
      <c r="H117" s="20">
        <v>0.21</v>
      </c>
      <c r="I117" s="20">
        <v>0.2</v>
      </c>
      <c r="J117" s="20">
        <v>0.05</v>
      </c>
      <c r="K117" s="20">
        <v>0.15</v>
      </c>
    </row>
    <row r="118" spans="1:11" x14ac:dyDescent="0.2">
      <c r="A118" s="20" t="s">
        <v>384</v>
      </c>
      <c r="B118" s="20" t="s">
        <v>14709</v>
      </c>
      <c r="C118" s="20" t="s">
        <v>15258</v>
      </c>
      <c r="D118" s="20" t="s">
        <v>14696</v>
      </c>
      <c r="E118" s="20" t="s">
        <v>110</v>
      </c>
      <c r="F118" s="20">
        <v>6</v>
      </c>
      <c r="G118" s="20">
        <v>7.09</v>
      </c>
      <c r="H118" s="20">
        <v>5.9</v>
      </c>
      <c r="I118" s="20">
        <v>-1.6807118316381198E-2</v>
      </c>
      <c r="J118" s="20">
        <v>-0.18373298963236201</v>
      </c>
      <c r="K118" s="20">
        <v>-0.16692587131598099</v>
      </c>
    </row>
    <row r="119" spans="1:11" x14ac:dyDescent="0.2">
      <c r="A119" s="20" t="s">
        <v>384</v>
      </c>
      <c r="B119" s="20" t="s">
        <v>14704</v>
      </c>
      <c r="C119" s="20" t="s">
        <v>15258</v>
      </c>
      <c r="D119" s="20" t="s">
        <v>14696</v>
      </c>
      <c r="E119" s="20" t="s">
        <v>110</v>
      </c>
      <c r="F119" s="20">
        <v>0.66</v>
      </c>
      <c r="G119" s="20">
        <v>0.53</v>
      </c>
      <c r="H119" s="20">
        <v>0.46</v>
      </c>
      <c r="I119" s="20">
        <v>0.2</v>
      </c>
      <c r="J119" s="20">
        <v>7.0000000000000007E-2</v>
      </c>
      <c r="K119" s="20">
        <v>0.13</v>
      </c>
    </row>
    <row r="120" spans="1:11" x14ac:dyDescent="0.2">
      <c r="A120" s="20" t="s">
        <v>384</v>
      </c>
      <c r="B120" s="20" t="s">
        <v>14709</v>
      </c>
      <c r="C120" s="20" t="s">
        <v>110</v>
      </c>
      <c r="D120" s="20" t="s">
        <v>14696</v>
      </c>
      <c r="E120" s="20" t="s">
        <v>110</v>
      </c>
      <c r="F120" s="20">
        <v>7.33</v>
      </c>
      <c r="G120" s="20">
        <v>8.89</v>
      </c>
      <c r="H120" s="20">
        <v>6.59</v>
      </c>
      <c r="I120" s="20">
        <v>-0.10642216738414401</v>
      </c>
      <c r="J120" s="20">
        <v>-0.29937370101139699</v>
      </c>
      <c r="K120" s="20">
        <v>-0.19295153362725301</v>
      </c>
    </row>
    <row r="121" spans="1:11" x14ac:dyDescent="0.2">
      <c r="A121" s="20" t="s">
        <v>384</v>
      </c>
      <c r="B121" s="20" t="s">
        <v>14704</v>
      </c>
      <c r="C121" s="20" t="s">
        <v>110</v>
      </c>
      <c r="D121" s="20" t="s">
        <v>14696</v>
      </c>
      <c r="E121" s="20" t="s">
        <v>110</v>
      </c>
      <c r="F121" s="20">
        <v>0.5</v>
      </c>
      <c r="G121" s="20">
        <v>0.26</v>
      </c>
      <c r="H121" s="20">
        <v>0.33</v>
      </c>
      <c r="I121" s="20">
        <v>0.17</v>
      </c>
      <c r="J121" s="20">
        <v>-7.0000000000000007E-2</v>
      </c>
      <c r="K121" s="20">
        <v>0.1</v>
      </c>
    </row>
    <row r="122" spans="1:11" x14ac:dyDescent="0.2">
      <c r="A122" s="20" t="s">
        <v>384</v>
      </c>
      <c r="B122" s="20" t="s">
        <v>14709</v>
      </c>
      <c r="C122" s="20" t="s">
        <v>14698</v>
      </c>
      <c r="D122" s="20" t="s">
        <v>14696</v>
      </c>
      <c r="E122" s="20" t="s">
        <v>110</v>
      </c>
      <c r="F122" s="20">
        <v>5.76</v>
      </c>
      <c r="G122" s="20">
        <v>7.13</v>
      </c>
      <c r="H122" s="20">
        <v>5.56</v>
      </c>
      <c r="I122" s="20">
        <v>-3.5339366445308801E-2</v>
      </c>
      <c r="J122" s="20">
        <v>-0.24871312616371399</v>
      </c>
      <c r="K122" s="20">
        <v>-0.213373759718405</v>
      </c>
    </row>
    <row r="123" spans="1:11" x14ac:dyDescent="0.2">
      <c r="A123" s="20" t="s">
        <v>384</v>
      </c>
      <c r="B123" s="20" t="s">
        <v>14704</v>
      </c>
      <c r="C123" s="20" t="s">
        <v>14698</v>
      </c>
      <c r="D123" s="20" t="s">
        <v>14696</v>
      </c>
      <c r="E123" s="20" t="s">
        <v>110</v>
      </c>
      <c r="F123" s="20">
        <v>0.69</v>
      </c>
      <c r="G123" s="20">
        <v>0.52</v>
      </c>
      <c r="H123" s="20">
        <v>0.52</v>
      </c>
      <c r="I123" s="20">
        <v>0.17</v>
      </c>
      <c r="J123" s="20">
        <v>0</v>
      </c>
      <c r="K123" s="20">
        <v>0.17</v>
      </c>
    </row>
    <row r="124" spans="1:11" x14ac:dyDescent="0.2">
      <c r="A124" s="20" t="s">
        <v>384</v>
      </c>
      <c r="B124" s="20" t="s">
        <v>14709</v>
      </c>
      <c r="C124" s="20" t="s">
        <v>14889</v>
      </c>
      <c r="D124" s="20" t="s">
        <v>14696</v>
      </c>
      <c r="E124" s="20" t="s">
        <v>110</v>
      </c>
      <c r="F124" s="20">
        <v>5.73</v>
      </c>
      <c r="G124" s="20">
        <v>7.2</v>
      </c>
      <c r="H124" s="20">
        <v>5.51</v>
      </c>
      <c r="I124" s="20">
        <v>-3.9150907561825203E-2</v>
      </c>
      <c r="J124" s="20">
        <v>-0.26751640285718697</v>
      </c>
      <c r="K124" s="20">
        <v>-0.22836549529536099</v>
      </c>
    </row>
    <row r="125" spans="1:11" x14ac:dyDescent="0.2">
      <c r="A125" s="20" t="s">
        <v>384</v>
      </c>
      <c r="B125" s="20" t="s">
        <v>14704</v>
      </c>
      <c r="C125" s="20" t="s">
        <v>14889</v>
      </c>
      <c r="D125" s="20" t="s">
        <v>14696</v>
      </c>
      <c r="E125" s="20" t="s">
        <v>110</v>
      </c>
      <c r="F125" s="20">
        <v>0.69</v>
      </c>
      <c r="G125" s="20">
        <v>0.52</v>
      </c>
      <c r="H125" s="20">
        <v>0.53</v>
      </c>
      <c r="I125" s="20">
        <v>0.16</v>
      </c>
      <c r="J125" s="20">
        <v>-0.01</v>
      </c>
      <c r="K125" s="20">
        <v>0.15</v>
      </c>
    </row>
    <row r="126" spans="1:11" x14ac:dyDescent="0.2">
      <c r="A126" s="20" t="s">
        <v>504</v>
      </c>
      <c r="B126" s="20" t="s">
        <v>14709</v>
      </c>
      <c r="C126" s="20" t="s">
        <v>14698</v>
      </c>
      <c r="D126" s="20" t="s">
        <v>14696</v>
      </c>
      <c r="E126" s="20" t="s">
        <v>110</v>
      </c>
      <c r="F126" s="20">
        <v>32</v>
      </c>
      <c r="G126" s="20">
        <v>37</v>
      </c>
      <c r="H126" s="20">
        <v>32</v>
      </c>
      <c r="I126" s="20">
        <v>0</v>
      </c>
      <c r="J126" s="20">
        <v>-0.145182009844498</v>
      </c>
      <c r="K126" s="20">
        <v>-0.145182009844498</v>
      </c>
    </row>
    <row r="127" spans="1:11" x14ac:dyDescent="0.2">
      <c r="A127" s="20" t="s">
        <v>504</v>
      </c>
      <c r="B127" s="20" t="s">
        <v>14709</v>
      </c>
      <c r="C127" s="20" t="s">
        <v>14698</v>
      </c>
      <c r="D127" s="20" t="s">
        <v>14696</v>
      </c>
      <c r="E127" s="20" t="s">
        <v>110</v>
      </c>
      <c r="F127" s="20">
        <v>30.5</v>
      </c>
      <c r="G127" s="20">
        <v>35</v>
      </c>
      <c r="H127" s="20">
        <v>33</v>
      </c>
      <c r="I127" s="20">
        <v>7.8780877853114398E-2</v>
      </c>
      <c r="J127" s="20">
        <v>-5.8840500022933499E-2</v>
      </c>
      <c r="K127" s="20">
        <v>1.9940377830180898E-2</v>
      </c>
    </row>
    <row r="128" spans="1:11" x14ac:dyDescent="0.2">
      <c r="A128" s="20" t="s">
        <v>504</v>
      </c>
      <c r="B128" s="20" t="s">
        <v>14709</v>
      </c>
      <c r="C128" s="20" t="s">
        <v>14698</v>
      </c>
      <c r="D128" s="20" t="s">
        <v>14696</v>
      </c>
      <c r="E128" s="20" t="s">
        <v>110</v>
      </c>
      <c r="F128" s="20">
        <v>29.5</v>
      </c>
      <c r="G128" s="20">
        <v>37</v>
      </c>
      <c r="H128" s="20">
        <v>35.5</v>
      </c>
      <c r="I128" s="20">
        <v>0.185142433135596</v>
      </c>
      <c r="J128" s="20">
        <v>-4.1385216162854399E-2</v>
      </c>
      <c r="K128" s="20">
        <v>0.14375721697274199</v>
      </c>
    </row>
    <row r="129" spans="1:11" x14ac:dyDescent="0.2">
      <c r="A129" s="20" t="s">
        <v>504</v>
      </c>
      <c r="B129" s="20" t="s">
        <v>14709</v>
      </c>
      <c r="C129" s="20" t="s">
        <v>14698</v>
      </c>
      <c r="D129" s="20" t="s">
        <v>14696</v>
      </c>
      <c r="E129" s="20" t="s">
        <v>110</v>
      </c>
      <c r="F129" s="20">
        <v>0.6</v>
      </c>
      <c r="G129" s="20">
        <v>0.85</v>
      </c>
      <c r="H129" s="20">
        <v>0.62</v>
      </c>
      <c r="I129" s="20">
        <v>3.2789822822990998E-2</v>
      </c>
      <c r="J129" s="20">
        <v>-0.315516871445225</v>
      </c>
      <c r="K129" s="20">
        <v>-0.28272704862223402</v>
      </c>
    </row>
    <row r="130" spans="1:11" x14ac:dyDescent="0.2">
      <c r="A130" s="20" t="s">
        <v>504</v>
      </c>
      <c r="B130" s="20" t="s">
        <v>14709</v>
      </c>
      <c r="C130" s="20" t="s">
        <v>14698</v>
      </c>
      <c r="D130" s="20" t="s">
        <v>14696</v>
      </c>
      <c r="E130" s="20" t="s">
        <v>110</v>
      </c>
      <c r="F130" s="20">
        <v>0.55000000000000004</v>
      </c>
      <c r="G130" s="20">
        <v>0.75</v>
      </c>
      <c r="H130" s="20">
        <v>0.7</v>
      </c>
      <c r="I130" s="20">
        <v>0.24116205681688799</v>
      </c>
      <c r="J130" s="20">
        <v>-6.8992871486951601E-2</v>
      </c>
      <c r="K130" s="20">
        <v>0.172169185329936</v>
      </c>
    </row>
    <row r="131" spans="1:11" x14ac:dyDescent="0.2">
      <c r="A131" s="20" t="s">
        <v>504</v>
      </c>
      <c r="B131" s="20" t="s">
        <v>14709</v>
      </c>
      <c r="C131" s="20" t="s">
        <v>14698</v>
      </c>
      <c r="D131" s="20" t="s">
        <v>14696</v>
      </c>
      <c r="E131" s="20" t="s">
        <v>110</v>
      </c>
      <c r="F131" s="20">
        <v>0.5</v>
      </c>
      <c r="G131" s="20">
        <v>0.8</v>
      </c>
      <c r="H131" s="20">
        <v>0.8</v>
      </c>
      <c r="I131" s="20">
        <v>0.47000362924573602</v>
      </c>
      <c r="J131" s="20">
        <v>0</v>
      </c>
      <c r="K131" s="20">
        <v>0.47000362924573602</v>
      </c>
    </row>
    <row r="132" spans="1:11" x14ac:dyDescent="0.2">
      <c r="A132" s="20" t="s">
        <v>1425</v>
      </c>
      <c r="B132" s="20" t="s">
        <v>14704</v>
      </c>
      <c r="C132" s="20" t="s">
        <v>14698</v>
      </c>
      <c r="D132" s="20" t="s">
        <v>14696</v>
      </c>
      <c r="E132" s="20" t="s">
        <v>110</v>
      </c>
      <c r="F132" s="20">
        <v>0.64200000000000002</v>
      </c>
      <c r="G132" s="20">
        <v>0.14799999999999999</v>
      </c>
      <c r="H132" s="20">
        <v>0.38500000000000001</v>
      </c>
      <c r="I132" s="20">
        <v>0.25700000000000001</v>
      </c>
      <c r="J132" s="20">
        <v>-0.23699999999999999</v>
      </c>
      <c r="K132" s="20">
        <v>0.02</v>
      </c>
    </row>
    <row r="133" spans="1:11" x14ac:dyDescent="0.2">
      <c r="A133" s="20" t="s">
        <v>1425</v>
      </c>
      <c r="B133" s="20" t="s">
        <v>14709</v>
      </c>
      <c r="C133" s="20" t="s">
        <v>14698</v>
      </c>
      <c r="D133" s="20" t="s">
        <v>14696</v>
      </c>
      <c r="E133" s="20" t="s">
        <v>110</v>
      </c>
      <c r="F133" s="20">
        <v>3.5999999999999997E-2</v>
      </c>
      <c r="G133" s="20">
        <v>5.6000000000000001E-2</v>
      </c>
      <c r="H133" s="20">
        <v>6.4000000000000001E-2</v>
      </c>
      <c r="I133" s="20">
        <v>0.57536414490356202</v>
      </c>
      <c r="J133" s="20">
        <v>0.13353139262452299</v>
      </c>
      <c r="K133" s="20">
        <v>0.44183275227903901</v>
      </c>
    </row>
    <row r="134" spans="1:11" x14ac:dyDescent="0.2">
      <c r="A134" s="20" t="s">
        <v>1425</v>
      </c>
      <c r="B134" s="20" t="s">
        <v>14846</v>
      </c>
      <c r="C134" s="20" t="s">
        <v>14698</v>
      </c>
      <c r="D134" s="20" t="s">
        <v>14696</v>
      </c>
      <c r="E134" s="20" t="s">
        <v>110</v>
      </c>
      <c r="F134" s="20">
        <v>2.4E-2</v>
      </c>
      <c r="G134" s="20">
        <v>0.04</v>
      </c>
      <c r="H134" s="20">
        <v>4.7E-2</v>
      </c>
      <c r="I134" s="20">
        <v>0.67209377136211301</v>
      </c>
      <c r="J134" s="20">
        <v>0.16126814759612201</v>
      </c>
      <c r="K134" s="20">
        <v>0.51082562376599105</v>
      </c>
    </row>
    <row r="135" spans="1:11" x14ac:dyDescent="0.2">
      <c r="A135" s="20" t="s">
        <v>1739</v>
      </c>
      <c r="B135" s="20" t="s">
        <v>14709</v>
      </c>
      <c r="C135" s="20" t="s">
        <v>110</v>
      </c>
      <c r="D135" s="20" t="s">
        <v>14696</v>
      </c>
      <c r="E135" s="20" t="s">
        <v>110</v>
      </c>
      <c r="F135" s="20">
        <v>0.96970000000000001</v>
      </c>
      <c r="G135" s="20">
        <v>1.2437</v>
      </c>
      <c r="H135" s="20">
        <v>1.0854999999999999</v>
      </c>
      <c r="I135" s="20">
        <v>0.112809244007846</v>
      </c>
      <c r="J135" s="20">
        <v>-0.13605009734134901</v>
      </c>
      <c r="K135" s="20">
        <v>-2.3240853333503099E-2</v>
      </c>
    </row>
    <row r="136" spans="1:11" x14ac:dyDescent="0.2">
      <c r="A136" s="20" t="s">
        <v>3465</v>
      </c>
      <c r="B136" s="20" t="s">
        <v>14737</v>
      </c>
      <c r="C136" s="20" t="s">
        <v>14698</v>
      </c>
      <c r="D136" s="20" t="s">
        <v>14866</v>
      </c>
      <c r="E136" s="20" t="s">
        <v>110</v>
      </c>
      <c r="F136" s="20">
        <v>0.98799999999999999</v>
      </c>
      <c r="G136" s="20">
        <v>0.621</v>
      </c>
      <c r="H136" s="20">
        <v>0.59099999999999997</v>
      </c>
      <c r="I136" s="20">
        <v>0.39700000000000002</v>
      </c>
      <c r="J136" s="20">
        <v>0.03</v>
      </c>
      <c r="K136" s="20">
        <v>0.36699999999999999</v>
      </c>
    </row>
    <row r="137" spans="1:11" x14ac:dyDescent="0.2">
      <c r="A137" s="20" t="s">
        <v>4442</v>
      </c>
      <c r="B137" s="20" t="s">
        <v>14704</v>
      </c>
      <c r="C137" s="20" t="s">
        <v>15258</v>
      </c>
      <c r="D137" s="20" t="s">
        <v>14696</v>
      </c>
      <c r="E137" s="20" t="s">
        <v>110</v>
      </c>
      <c r="F137" s="20">
        <v>0.75</v>
      </c>
      <c r="G137" s="20">
        <v>0.64500000000000002</v>
      </c>
      <c r="H137" s="20">
        <v>0.62</v>
      </c>
      <c r="I137" s="20">
        <v>0.13</v>
      </c>
      <c r="J137" s="20">
        <v>2.5000000000000001E-2</v>
      </c>
      <c r="K137" s="20">
        <v>0.105</v>
      </c>
    </row>
    <row r="138" spans="1:11" x14ac:dyDescent="0.2">
      <c r="A138" s="20" t="s">
        <v>4442</v>
      </c>
      <c r="B138" s="20" t="s">
        <v>14709</v>
      </c>
      <c r="C138" s="20" t="s">
        <v>15258</v>
      </c>
      <c r="D138" s="20" t="s">
        <v>14696</v>
      </c>
      <c r="E138" s="20" t="s">
        <v>110</v>
      </c>
      <c r="F138" s="20">
        <v>0.63</v>
      </c>
      <c r="G138" s="20">
        <v>0.69499999999999995</v>
      </c>
      <c r="H138" s="20">
        <v>0.09</v>
      </c>
      <c r="I138" s="20">
        <v>-1.9459101490553099</v>
      </c>
      <c r="J138" s="20">
        <v>-2.0441021752345301</v>
      </c>
      <c r="K138" s="20">
        <v>-9.8192026179213507E-2</v>
      </c>
    </row>
    <row r="139" spans="1:11" x14ac:dyDescent="0.2">
      <c r="A139" s="20" t="s">
        <v>4442</v>
      </c>
      <c r="B139" s="20" t="s">
        <v>14846</v>
      </c>
      <c r="C139" s="20" t="s">
        <v>15258</v>
      </c>
      <c r="D139" s="20" t="s">
        <v>14696</v>
      </c>
      <c r="E139" s="20" t="s">
        <v>110</v>
      </c>
      <c r="F139" s="20">
        <v>0.44</v>
      </c>
      <c r="G139" s="20">
        <v>0.50249999999999995</v>
      </c>
      <c r="H139" s="20">
        <v>7.0000000000000007E-2</v>
      </c>
      <c r="I139" s="20">
        <v>-1.83827948486295</v>
      </c>
      <c r="J139" s="20">
        <v>-1.9711003978838699</v>
      </c>
      <c r="K139" s="20">
        <v>-0.132820913020924</v>
      </c>
    </row>
    <row r="140" spans="1:11" x14ac:dyDescent="0.2">
      <c r="A140" s="20" t="s">
        <v>4840</v>
      </c>
      <c r="B140" s="20" t="s">
        <v>14704</v>
      </c>
      <c r="C140" s="20" t="s">
        <v>14698</v>
      </c>
      <c r="D140" s="20" t="s">
        <v>14866</v>
      </c>
      <c r="E140" s="20" t="s">
        <v>108</v>
      </c>
      <c r="F140" s="20">
        <v>0.64</v>
      </c>
      <c r="G140" s="20">
        <v>0.4</v>
      </c>
      <c r="H140" s="20">
        <v>0.2</v>
      </c>
      <c r="I140" s="20">
        <v>0.44</v>
      </c>
      <c r="J140" s="20">
        <v>0.2</v>
      </c>
      <c r="K140" s="20">
        <v>0.24</v>
      </c>
    </row>
    <row r="141" spans="1:11" x14ac:dyDescent="0.2">
      <c r="A141" s="20" t="s">
        <v>4840</v>
      </c>
      <c r="B141" s="20" t="s">
        <v>14709</v>
      </c>
      <c r="C141" s="20" t="s">
        <v>14698</v>
      </c>
      <c r="D141" s="20" t="s">
        <v>14866</v>
      </c>
      <c r="E141" s="20" t="s">
        <v>108</v>
      </c>
      <c r="F141" s="20">
        <v>54.09</v>
      </c>
      <c r="G141" s="20">
        <v>49.1</v>
      </c>
      <c r="H141" s="20">
        <v>103.25</v>
      </c>
      <c r="I141" s="20">
        <v>0.64650390595780605</v>
      </c>
      <c r="J141" s="20">
        <v>0.74329419704066702</v>
      </c>
      <c r="K141" s="20">
        <v>-9.6790291082860594E-2</v>
      </c>
    </row>
    <row r="142" spans="1:11" x14ac:dyDescent="0.2">
      <c r="A142" s="20" t="s">
        <v>4840</v>
      </c>
      <c r="B142" s="20" t="s">
        <v>14704</v>
      </c>
      <c r="C142" s="20" t="s">
        <v>14889</v>
      </c>
      <c r="D142" s="20" t="s">
        <v>14866</v>
      </c>
      <c r="E142" s="20" t="s">
        <v>108</v>
      </c>
      <c r="F142" s="20">
        <v>0.6</v>
      </c>
      <c r="G142" s="20">
        <v>0.4</v>
      </c>
      <c r="H142" s="20">
        <v>0.08</v>
      </c>
      <c r="I142" s="20">
        <v>0.52</v>
      </c>
      <c r="J142" s="20">
        <v>0.32</v>
      </c>
      <c r="K142" s="20">
        <v>0.2</v>
      </c>
    </row>
    <row r="143" spans="1:11" x14ac:dyDescent="0.2">
      <c r="A143" s="20" t="s">
        <v>4840</v>
      </c>
      <c r="B143" s="20" t="s">
        <v>14709</v>
      </c>
      <c r="C143" s="20" t="s">
        <v>14889</v>
      </c>
      <c r="D143" s="20" t="s">
        <v>14866</v>
      </c>
      <c r="E143" s="20" t="s">
        <v>108</v>
      </c>
      <c r="F143" s="20">
        <v>56.53</v>
      </c>
      <c r="G143" s="20">
        <v>48.59</v>
      </c>
      <c r="H143" s="20">
        <v>110.13</v>
      </c>
      <c r="I143" s="20">
        <v>0.66689001548965299</v>
      </c>
      <c r="J143" s="20">
        <v>0.81824373775904102</v>
      </c>
      <c r="K143" s="20">
        <v>-0.15135372226938801</v>
      </c>
    </row>
    <row r="144" spans="1:11" x14ac:dyDescent="0.2">
      <c r="A144" s="20" t="s">
        <v>4840</v>
      </c>
      <c r="B144" s="20" t="s">
        <v>14704</v>
      </c>
      <c r="C144" s="20" t="s">
        <v>110</v>
      </c>
      <c r="D144" s="20" t="s">
        <v>14866</v>
      </c>
      <c r="E144" s="20" t="s">
        <v>108</v>
      </c>
      <c r="F144" s="20">
        <v>0.69</v>
      </c>
      <c r="G144" s="20">
        <v>0.47</v>
      </c>
      <c r="H144" s="20">
        <v>0.46</v>
      </c>
      <c r="I144" s="20">
        <v>0.23</v>
      </c>
      <c r="J144" s="20">
        <v>9.9999999999998996E-3</v>
      </c>
      <c r="K144" s="20">
        <v>0.22</v>
      </c>
    </row>
    <row r="145" spans="1:11" x14ac:dyDescent="0.2">
      <c r="A145" s="20" t="s">
        <v>4840</v>
      </c>
      <c r="B145" s="20" t="s">
        <v>14709</v>
      </c>
      <c r="C145" s="20" t="s">
        <v>110</v>
      </c>
      <c r="D145" s="20" t="s">
        <v>14866</v>
      </c>
      <c r="E145" s="20" t="s">
        <v>108</v>
      </c>
      <c r="F145" s="20">
        <v>49.59</v>
      </c>
      <c r="G145" s="20">
        <v>44.89</v>
      </c>
      <c r="H145" s="20">
        <v>83.88</v>
      </c>
      <c r="I145" s="20">
        <v>0.52559800553267699</v>
      </c>
      <c r="J145" s="20">
        <v>0.62517215323987796</v>
      </c>
      <c r="K145" s="20">
        <v>-9.9574147707201896E-2</v>
      </c>
    </row>
    <row r="146" spans="1:11" x14ac:dyDescent="0.2">
      <c r="A146" s="20" t="s">
        <v>12026</v>
      </c>
      <c r="B146" s="20" t="s">
        <v>14846</v>
      </c>
      <c r="C146" s="20" t="s">
        <v>14742</v>
      </c>
      <c r="D146" s="20" t="s">
        <v>14732</v>
      </c>
      <c r="E146" s="20" t="s">
        <v>110</v>
      </c>
      <c r="F146" s="20">
        <v>8.74</v>
      </c>
      <c r="G146" s="20">
        <v>14.8</v>
      </c>
      <c r="H146" s="20">
        <v>14.94</v>
      </c>
      <c r="I146" s="20">
        <v>0.536131990037227</v>
      </c>
      <c r="J146" s="20">
        <v>9.4149989346017995E-3</v>
      </c>
      <c r="K146" s="20">
        <v>0.52671699110262504</v>
      </c>
    </row>
    <row r="147" spans="1:11" x14ac:dyDescent="0.2">
      <c r="A147" s="20" t="s">
        <v>12026</v>
      </c>
      <c r="B147" s="20" t="s">
        <v>14846</v>
      </c>
      <c r="C147" s="20" t="s">
        <v>14698</v>
      </c>
      <c r="D147" s="20" t="s">
        <v>14732</v>
      </c>
      <c r="E147" s="20" t="s">
        <v>110</v>
      </c>
      <c r="F147" s="20">
        <v>8.27</v>
      </c>
      <c r="G147" s="20">
        <v>14.35</v>
      </c>
      <c r="H147" s="20">
        <v>15.23</v>
      </c>
      <c r="I147" s="20">
        <v>0.61063265787147103</v>
      </c>
      <c r="J147" s="20">
        <v>5.9517224701440399E-2</v>
      </c>
      <c r="K147" s="20">
        <v>0.55111543317002998</v>
      </c>
    </row>
    <row r="148" spans="1:11" x14ac:dyDescent="0.2">
      <c r="A148" s="20" t="s">
        <v>12026</v>
      </c>
      <c r="B148" s="20" t="s">
        <v>14846</v>
      </c>
      <c r="C148" s="20" t="s">
        <v>14746</v>
      </c>
      <c r="D148" s="20" t="s">
        <v>14732</v>
      </c>
      <c r="E148" s="20" t="s">
        <v>110</v>
      </c>
      <c r="F148" s="20">
        <v>6.35</v>
      </c>
      <c r="G148" s="20">
        <v>14.26</v>
      </c>
      <c r="H148" s="20">
        <v>16.66</v>
      </c>
      <c r="I148" s="20">
        <v>0.96455582383409599</v>
      </c>
      <c r="J148" s="20">
        <v>0.15555222175254699</v>
      </c>
      <c r="K148" s="20">
        <v>0.80900360208154998</v>
      </c>
    </row>
    <row r="149" spans="1:11" x14ac:dyDescent="0.2">
      <c r="A149" s="20" t="s">
        <v>12644</v>
      </c>
      <c r="B149" s="20" t="s">
        <v>14709</v>
      </c>
      <c r="C149" s="20" t="s">
        <v>14742</v>
      </c>
      <c r="D149" s="20" t="s">
        <v>14696</v>
      </c>
      <c r="E149" s="20" t="s">
        <v>110</v>
      </c>
      <c r="F149" s="20">
        <v>0.186</v>
      </c>
      <c r="G149" s="20">
        <v>0.22800000000000001</v>
      </c>
      <c r="H149" s="20">
        <v>0.58699999999999997</v>
      </c>
      <c r="I149" s="20">
        <v>1.1492781461149</v>
      </c>
      <c r="J149" s="20">
        <v>0.94567919087365604</v>
      </c>
      <c r="K149" s="20">
        <v>0.20359895524124</v>
      </c>
    </row>
    <row r="150" spans="1:11" x14ac:dyDescent="0.2">
      <c r="A150" s="20" t="s">
        <v>12644</v>
      </c>
      <c r="B150" s="20" t="s">
        <v>14709</v>
      </c>
      <c r="C150" s="20" t="s">
        <v>14698</v>
      </c>
      <c r="D150" s="20" t="s">
        <v>14696</v>
      </c>
      <c r="E150" s="20" t="s">
        <v>110</v>
      </c>
      <c r="F150" s="20">
        <v>0.20300000000000001</v>
      </c>
      <c r="G150" s="20">
        <v>0.23300000000000001</v>
      </c>
      <c r="H150" s="20">
        <v>0.54400000000000004</v>
      </c>
      <c r="I150" s="20">
        <v>0.985743267814155</v>
      </c>
      <c r="J150" s="20">
        <v>0.84791079329024199</v>
      </c>
      <c r="K150" s="20">
        <v>0.13783247452391301</v>
      </c>
    </row>
  </sheetData>
  <autoFilter ref="A1:K150"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F7F7F"/>
  </sheetPr>
  <dimension ref="A1:I21"/>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8" customWidth="1"/>
    <col min="2" max="4" width="20" customWidth="1"/>
    <col min="5" max="5" width="21" customWidth="1"/>
    <col min="6" max="6" width="19" customWidth="1"/>
    <col min="7" max="7" width="20" customWidth="1"/>
    <col min="8" max="8" width="19" customWidth="1"/>
    <col min="9" max="9" width="21" customWidth="1"/>
  </cols>
  <sheetData>
    <row r="1" spans="1:9" x14ac:dyDescent="0.2">
      <c r="A1" s="3" t="s">
        <v>23754</v>
      </c>
      <c r="B1" s="3" t="s">
        <v>23454</v>
      </c>
      <c r="C1" s="3" t="s">
        <v>23760</v>
      </c>
      <c r="D1" s="3" t="s">
        <v>23761</v>
      </c>
      <c r="E1" s="3" t="s">
        <v>23762</v>
      </c>
      <c r="F1" s="3" t="s">
        <v>23763</v>
      </c>
      <c r="G1" s="3" t="s">
        <v>23764</v>
      </c>
      <c r="H1" s="3" t="s">
        <v>23765</v>
      </c>
      <c r="I1" s="3" t="s">
        <v>23766</v>
      </c>
    </row>
    <row r="2" spans="1:9" x14ac:dyDescent="0.2">
      <c r="A2" s="20">
        <v>0.5</v>
      </c>
      <c r="B2" s="20" t="s">
        <v>14696</v>
      </c>
      <c r="C2" s="20">
        <v>-0.3</v>
      </c>
      <c r="D2" s="20">
        <v>0.198738569663679</v>
      </c>
      <c r="E2" s="20">
        <v>0.14474599966832</v>
      </c>
      <c r="F2" s="20">
        <v>0.25273113965903699</v>
      </c>
      <c r="G2" s="20">
        <v>-0.22478632300225501</v>
      </c>
      <c r="H2" s="20">
        <v>0.62226346232961305</v>
      </c>
      <c r="I2" s="20">
        <v>0.30126143033632102</v>
      </c>
    </row>
    <row r="3" spans="1:9" x14ac:dyDescent="0.2">
      <c r="A3" s="20">
        <v>0.6</v>
      </c>
      <c r="B3" s="20" t="s">
        <v>14696</v>
      </c>
      <c r="C3" s="20">
        <v>-0.2</v>
      </c>
      <c r="D3" s="20">
        <v>0.214084910283379</v>
      </c>
      <c r="E3" s="20">
        <v>0.16739981094362899</v>
      </c>
      <c r="F3" s="20">
        <v>0.26077000962312902</v>
      </c>
      <c r="G3" s="20">
        <v>-0.20857054702594</v>
      </c>
      <c r="H3" s="20">
        <v>0.63674036759269803</v>
      </c>
      <c r="I3" s="20">
        <v>0.38591508971662097</v>
      </c>
    </row>
    <row r="4" spans="1:9" x14ac:dyDescent="0.2">
      <c r="A4" s="20">
        <v>0.7</v>
      </c>
      <c r="B4" s="20" t="s">
        <v>14696</v>
      </c>
      <c r="C4" s="20">
        <v>-0.1</v>
      </c>
      <c r="D4" s="20">
        <v>0.229431250903079</v>
      </c>
      <c r="E4" s="20">
        <v>0.185909462704859</v>
      </c>
      <c r="F4" s="20">
        <v>0.27295303910129998</v>
      </c>
      <c r="G4" s="20">
        <v>-0.19288650048911299</v>
      </c>
      <c r="H4" s="20">
        <v>0.651749002295272</v>
      </c>
      <c r="I4" s="20">
        <v>0.47056874909691998</v>
      </c>
    </row>
    <row r="5" spans="1:9" x14ac:dyDescent="0.2">
      <c r="A5" s="20">
        <v>0.8</v>
      </c>
      <c r="B5" s="20" t="s">
        <v>14696</v>
      </c>
      <c r="C5" s="20">
        <v>0</v>
      </c>
      <c r="D5" s="20">
        <v>0.24477759152278</v>
      </c>
      <c r="E5" s="20">
        <v>0.199399840834484</v>
      </c>
      <c r="F5" s="20">
        <v>0.29015534221107597</v>
      </c>
      <c r="G5" s="20">
        <v>-0.177735458394636</v>
      </c>
      <c r="H5" s="20">
        <v>0.66729064144019501</v>
      </c>
      <c r="I5" s="20">
        <v>0.55522240847722004</v>
      </c>
    </row>
    <row r="6" spans="1:9" x14ac:dyDescent="0.2">
      <c r="A6" s="20">
        <v>0.9</v>
      </c>
      <c r="B6" s="20" t="s">
        <v>14696</v>
      </c>
      <c r="C6" s="20">
        <v>9.9999999999999895E-2</v>
      </c>
      <c r="D6" s="20">
        <v>0.26012393214247997</v>
      </c>
      <c r="E6" s="20">
        <v>0.208408546336733</v>
      </c>
      <c r="F6" s="20">
        <v>0.311839317948228</v>
      </c>
      <c r="G6" s="20">
        <v>-0.16311668290057599</v>
      </c>
      <c r="H6" s="20">
        <v>0.68336454718553696</v>
      </c>
      <c r="I6" s="20">
        <v>0.63987606785752005</v>
      </c>
    </row>
    <row r="7" spans="1:9" x14ac:dyDescent="0.2">
      <c r="A7" s="20">
        <v>0.5</v>
      </c>
      <c r="B7" s="20" t="s">
        <v>14839</v>
      </c>
      <c r="C7" s="20">
        <v>-0.3</v>
      </c>
      <c r="D7" s="20">
        <v>0.12761255798589</v>
      </c>
      <c r="E7" s="20">
        <v>2.4216160372220599E-2</v>
      </c>
      <c r="F7" s="20">
        <v>0.231008955599559</v>
      </c>
      <c r="G7" s="20">
        <v>-0.30499459883478902</v>
      </c>
      <c r="H7" s="20">
        <v>0.56021971480656796</v>
      </c>
      <c r="I7" s="20">
        <v>0.37238744201411</v>
      </c>
    </row>
    <row r="8" spans="1:9" x14ac:dyDescent="0.2">
      <c r="A8" s="20">
        <v>0.6</v>
      </c>
      <c r="B8" s="20" t="s">
        <v>14839</v>
      </c>
      <c r="C8" s="20">
        <v>-0.2</v>
      </c>
      <c r="D8" s="20">
        <v>0.13252806336033399</v>
      </c>
      <c r="E8" s="20">
        <v>3.8494169287850197E-2</v>
      </c>
      <c r="F8" s="20">
        <v>0.22656195743281901</v>
      </c>
      <c r="G8" s="20">
        <v>-0.29793739440303002</v>
      </c>
      <c r="H8" s="20">
        <v>0.56299352112369805</v>
      </c>
      <c r="I8" s="20">
        <v>0.46747193663966602</v>
      </c>
    </row>
    <row r="9" spans="1:9" x14ac:dyDescent="0.2">
      <c r="A9" s="20">
        <v>0.7</v>
      </c>
      <c r="B9" s="20" t="s">
        <v>14839</v>
      </c>
      <c r="C9" s="20">
        <v>-0.1</v>
      </c>
      <c r="D9" s="20">
        <v>0.137443568734779</v>
      </c>
      <c r="E9" s="20">
        <v>4.1420282161041003E-2</v>
      </c>
      <c r="F9" s="20">
        <v>0.23346685530851699</v>
      </c>
      <c r="G9" s="20">
        <v>-0.29346083906051101</v>
      </c>
      <c r="H9" s="20">
        <v>0.56834797653006897</v>
      </c>
      <c r="I9" s="20">
        <v>0.56255643126522104</v>
      </c>
    </row>
    <row r="10" spans="1:9" x14ac:dyDescent="0.2">
      <c r="A10" s="20">
        <v>0.8</v>
      </c>
      <c r="B10" s="20" t="s">
        <v>14839</v>
      </c>
      <c r="C10" s="20">
        <v>0</v>
      </c>
      <c r="D10" s="20">
        <v>0.14235907410922399</v>
      </c>
      <c r="E10" s="20">
        <v>3.3615752339815397E-2</v>
      </c>
      <c r="F10" s="20">
        <v>0.25110239587863298</v>
      </c>
      <c r="G10" s="20">
        <v>-0.29155710111639799</v>
      </c>
      <c r="H10" s="20">
        <v>0.57627524933484597</v>
      </c>
      <c r="I10" s="20">
        <v>0.65764092589077605</v>
      </c>
    </row>
    <row r="11" spans="1:9" x14ac:dyDescent="0.2">
      <c r="A11" s="20">
        <v>0.9</v>
      </c>
      <c r="B11" s="20" t="s">
        <v>14839</v>
      </c>
      <c r="C11" s="20">
        <v>9.9999999999999895E-2</v>
      </c>
      <c r="D11" s="20">
        <v>0.14727457948366901</v>
      </c>
      <c r="E11" s="20">
        <v>1.8215334834152101E-2</v>
      </c>
      <c r="F11" s="20">
        <v>0.27633382413318602</v>
      </c>
      <c r="G11" s="20">
        <v>-0.29217328514021501</v>
      </c>
      <c r="H11" s="20">
        <v>0.58672244410755303</v>
      </c>
      <c r="I11" s="20">
        <v>0.75272542051633096</v>
      </c>
    </row>
    <row r="12" spans="1:9" x14ac:dyDescent="0.2">
      <c r="A12" s="20">
        <v>0.5</v>
      </c>
      <c r="B12" s="20" t="s">
        <v>14866</v>
      </c>
      <c r="C12" s="20">
        <v>-0.3</v>
      </c>
      <c r="D12" s="20">
        <v>0.20386664649465799</v>
      </c>
      <c r="E12" s="20">
        <v>0.112423733299164</v>
      </c>
      <c r="F12" s="20">
        <v>0.29530955969015199</v>
      </c>
      <c r="G12" s="20">
        <v>-0.22604025443467801</v>
      </c>
      <c r="H12" s="20">
        <v>0.63377354742399405</v>
      </c>
      <c r="I12" s="20">
        <v>0.29613335350534198</v>
      </c>
    </row>
    <row r="13" spans="1:9" x14ac:dyDescent="0.2">
      <c r="A13" s="20">
        <v>0.6</v>
      </c>
      <c r="B13" s="20" t="s">
        <v>14866</v>
      </c>
      <c r="C13" s="20">
        <v>-0.2</v>
      </c>
      <c r="D13" s="20">
        <v>0.208423268057503</v>
      </c>
      <c r="E13" s="20">
        <v>0.128326590136355</v>
      </c>
      <c r="F13" s="20">
        <v>0.28851994597865099</v>
      </c>
      <c r="G13" s="20">
        <v>-0.21921397880833199</v>
      </c>
      <c r="H13" s="20">
        <v>0.63606051492333804</v>
      </c>
      <c r="I13" s="20">
        <v>0.39157673194249698</v>
      </c>
    </row>
    <row r="14" spans="1:9" x14ac:dyDescent="0.2">
      <c r="A14" s="20">
        <v>0.7</v>
      </c>
      <c r="B14" s="20" t="s">
        <v>14866</v>
      </c>
      <c r="C14" s="20">
        <v>-0.1</v>
      </c>
      <c r="D14" s="20">
        <v>0.212979889620348</v>
      </c>
      <c r="E14" s="20">
        <v>0.13903917477875499</v>
      </c>
      <c r="F14" s="20">
        <v>0.28692060446194101</v>
      </c>
      <c r="G14" s="20">
        <v>-0.21354720964096899</v>
      </c>
      <c r="H14" s="20">
        <v>0.63950698888166502</v>
      </c>
      <c r="I14" s="20">
        <v>0.48702011037965198</v>
      </c>
    </row>
    <row r="15" spans="1:9" x14ac:dyDescent="0.2">
      <c r="A15" s="20">
        <v>0.8</v>
      </c>
      <c r="B15" s="20" t="s">
        <v>14866</v>
      </c>
      <c r="C15" s="20">
        <v>0</v>
      </c>
      <c r="D15" s="20">
        <v>0.217536511183193</v>
      </c>
      <c r="E15" s="20">
        <v>0.14325959104292499</v>
      </c>
      <c r="F15" s="20">
        <v>0.29181343132346099</v>
      </c>
      <c r="G15" s="20">
        <v>-0.20904899953946501</v>
      </c>
      <c r="H15" s="20">
        <v>0.64412202190585099</v>
      </c>
      <c r="I15" s="20">
        <v>0.58246348881680698</v>
      </c>
    </row>
    <row r="16" spans="1:9" x14ac:dyDescent="0.2">
      <c r="A16" s="20">
        <v>0.9</v>
      </c>
      <c r="B16" s="20" t="s">
        <v>14866</v>
      </c>
      <c r="C16" s="20">
        <v>9.9999999999999895E-2</v>
      </c>
      <c r="D16" s="20">
        <v>0.22209313274603801</v>
      </c>
      <c r="E16" s="20">
        <v>0.14106861499543299</v>
      </c>
      <c r="F16" s="20">
        <v>0.30311765049664302</v>
      </c>
      <c r="G16" s="20">
        <v>-0.205718869855228</v>
      </c>
      <c r="H16" s="20">
        <v>0.64990513534730399</v>
      </c>
      <c r="I16" s="20">
        <v>0.67790686725396199</v>
      </c>
    </row>
    <row r="17" spans="1:9" x14ac:dyDescent="0.2">
      <c r="A17" s="20">
        <v>0.5</v>
      </c>
      <c r="B17" s="20" t="s">
        <v>14732</v>
      </c>
      <c r="C17" s="20">
        <v>-0.3</v>
      </c>
      <c r="D17" s="20">
        <v>0.21288013196168701</v>
      </c>
      <c r="E17" s="20">
        <v>0.130330072920469</v>
      </c>
      <c r="F17" s="20">
        <v>0.29543019100290502</v>
      </c>
      <c r="G17" s="20">
        <v>-0.21522341782585699</v>
      </c>
      <c r="H17" s="20">
        <v>0.64098368174923104</v>
      </c>
      <c r="I17" s="20">
        <v>0.28711986803831302</v>
      </c>
    </row>
    <row r="18" spans="1:9" x14ac:dyDescent="0.2">
      <c r="A18" s="20">
        <v>0.6</v>
      </c>
      <c r="B18" s="20" t="s">
        <v>14732</v>
      </c>
      <c r="C18" s="20">
        <v>-0.2</v>
      </c>
      <c r="D18" s="20">
        <v>0.17681381193558901</v>
      </c>
      <c r="E18" s="20">
        <v>0.104144494238446</v>
      </c>
      <c r="F18" s="20">
        <v>0.249483129632732</v>
      </c>
      <c r="G18" s="20">
        <v>-0.249494722845918</v>
      </c>
      <c r="H18" s="20">
        <v>0.60312234671709697</v>
      </c>
      <c r="I18" s="20">
        <v>0.423186188064411</v>
      </c>
    </row>
    <row r="19" spans="1:9" x14ac:dyDescent="0.2">
      <c r="A19" s="20">
        <v>0.7</v>
      </c>
      <c r="B19" s="20" t="s">
        <v>14732</v>
      </c>
      <c r="C19" s="20">
        <v>-0.1</v>
      </c>
      <c r="D19" s="20">
        <v>0.14074749190949101</v>
      </c>
      <c r="E19" s="20">
        <v>7.0230038939103401E-2</v>
      </c>
      <c r="F19" s="20">
        <v>0.21126494487988001</v>
      </c>
      <c r="G19" s="20">
        <v>-0.28519950980130598</v>
      </c>
      <c r="H19" s="20">
        <v>0.56669449362028901</v>
      </c>
      <c r="I19" s="20">
        <v>0.55925250809050797</v>
      </c>
    </row>
    <row r="20" spans="1:9" x14ac:dyDescent="0.2">
      <c r="A20" s="20">
        <v>0.8</v>
      </c>
      <c r="B20" s="20" t="s">
        <v>14732</v>
      </c>
      <c r="C20" s="20">
        <v>0</v>
      </c>
      <c r="D20" s="20">
        <v>0.104681171883394</v>
      </c>
      <c r="E20" s="20">
        <v>2.7933816461227501E-2</v>
      </c>
      <c r="F20" s="20">
        <v>0.18142852730556</v>
      </c>
      <c r="G20" s="20">
        <v>-0.32234141962352397</v>
      </c>
      <c r="H20" s="20">
        <v>0.531703763390311</v>
      </c>
      <c r="I20" s="20">
        <v>0.69531882811660595</v>
      </c>
    </row>
    <row r="21" spans="1:9" x14ac:dyDescent="0.2">
      <c r="A21" s="20">
        <v>0.9</v>
      </c>
      <c r="B21" s="20" t="s">
        <v>14732</v>
      </c>
      <c r="C21" s="20">
        <v>9.9999999999999895E-2</v>
      </c>
      <c r="D21" s="20">
        <v>6.8614851857295794E-2</v>
      </c>
      <c r="E21" s="20">
        <v>-2.10130785392302E-2</v>
      </c>
      <c r="F21" s="20">
        <v>0.15824278225382199</v>
      </c>
      <c r="G21" s="20">
        <v>-0.36090965617472798</v>
      </c>
      <c r="H21" s="20">
        <v>0.49813935988931901</v>
      </c>
      <c r="I21" s="20">
        <v>0.83138514814270403</v>
      </c>
    </row>
  </sheetData>
  <autoFilter ref="A1:I21"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F7F7F"/>
  </sheetPr>
  <dimension ref="A1:H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2" customWidth="1"/>
    <col min="2" max="2" width="30" customWidth="1"/>
    <col min="3" max="3" width="20" customWidth="1"/>
    <col min="4" max="4" width="21" customWidth="1"/>
    <col min="5" max="6" width="20" customWidth="1"/>
    <col min="7" max="7" width="8" customWidth="1"/>
    <col min="8" max="8" width="9" customWidth="1"/>
  </cols>
  <sheetData>
    <row r="1" spans="1:8" x14ac:dyDescent="0.2">
      <c r="A1" s="3" t="s">
        <v>23767</v>
      </c>
      <c r="B1" s="3" t="s">
        <v>23768</v>
      </c>
      <c r="C1" s="3" t="s">
        <v>23769</v>
      </c>
      <c r="D1" s="3" t="s">
        <v>23770</v>
      </c>
      <c r="E1" s="3" t="s">
        <v>23771</v>
      </c>
      <c r="F1" s="3" t="s">
        <v>329</v>
      </c>
      <c r="G1" s="3" t="s">
        <v>23772</v>
      </c>
      <c r="H1" s="3" t="s">
        <v>23773</v>
      </c>
    </row>
    <row r="2" spans="1:8" x14ac:dyDescent="0.2">
      <c r="A2" s="20" t="s">
        <v>23774</v>
      </c>
      <c r="B2" s="20" t="s">
        <v>23775</v>
      </c>
      <c r="C2" s="20">
        <v>0.15481129032258101</v>
      </c>
      <c r="D2" s="20">
        <v>7.3765741371243199E-2</v>
      </c>
      <c r="E2" s="20">
        <v>0.23585683927391801</v>
      </c>
      <c r="F2" s="20">
        <v>3.2898100187476998E-3</v>
      </c>
      <c r="G2" s="20">
        <v>62</v>
      </c>
      <c r="H2" s="20">
        <v>17</v>
      </c>
    </row>
    <row r="3" spans="1:8" x14ac:dyDescent="0.2">
      <c r="A3" s="20" t="s">
        <v>23774</v>
      </c>
      <c r="B3" s="20" t="s">
        <v>23776</v>
      </c>
      <c r="C3" s="20">
        <v>2.5712903225806501E-2</v>
      </c>
      <c r="D3" s="20">
        <v>-3.7109330055437602E-2</v>
      </c>
      <c r="E3" s="20">
        <v>8.8535136507050596E-2</v>
      </c>
      <c r="F3" s="20">
        <v>0.35710748822847299</v>
      </c>
      <c r="G3" s="20">
        <v>62</v>
      </c>
      <c r="H3" s="20">
        <v>17</v>
      </c>
    </row>
    <row r="4" spans="1:8" x14ac:dyDescent="0.2">
      <c r="A4" s="20" t="s">
        <v>23774</v>
      </c>
      <c r="B4" s="20" t="s">
        <v>23777</v>
      </c>
      <c r="C4" s="20">
        <v>7.5930645161290306E-2</v>
      </c>
      <c r="D4" s="20">
        <v>1.87179742491176E-2</v>
      </c>
      <c r="E4" s="20">
        <v>0.133143316073463</v>
      </c>
      <c r="F4" s="20">
        <v>1.7322500753158901E-2</v>
      </c>
      <c r="G4" s="20">
        <v>62</v>
      </c>
      <c r="H4" s="20">
        <v>17</v>
      </c>
    </row>
    <row r="5" spans="1:8" x14ac:dyDescent="0.2">
      <c r="A5" s="20" t="s">
        <v>23774</v>
      </c>
      <c r="B5" s="20" t="s">
        <v>23778</v>
      </c>
      <c r="C5" s="20">
        <v>0.72580645161290303</v>
      </c>
      <c r="D5" s="20"/>
      <c r="E5" s="20"/>
      <c r="F5" s="20"/>
      <c r="G5" s="20">
        <v>62</v>
      </c>
      <c r="H5" s="20">
        <v>17</v>
      </c>
    </row>
    <row r="6" spans="1:8" x14ac:dyDescent="0.2">
      <c r="A6" s="20" t="s">
        <v>23779</v>
      </c>
      <c r="B6" s="20" t="s">
        <v>23775</v>
      </c>
      <c r="C6" s="20">
        <v>0.230281217598413</v>
      </c>
      <c r="D6" s="20">
        <v>2.3155344540561101E-2</v>
      </c>
      <c r="E6" s="20">
        <v>0.43740709065626499</v>
      </c>
      <c r="F6" s="20">
        <v>3.5115672996198798E-2</v>
      </c>
      <c r="G6" s="20">
        <v>87</v>
      </c>
      <c r="H6" s="20">
        <v>15</v>
      </c>
    </row>
    <row r="7" spans="1:8" x14ac:dyDescent="0.2">
      <c r="A7" s="20" t="s">
        <v>23779</v>
      </c>
      <c r="B7" s="20" t="s">
        <v>23776</v>
      </c>
      <c r="C7" s="20">
        <v>2.21498772272667E-2</v>
      </c>
      <c r="D7" s="20">
        <v>-0.21268078727739501</v>
      </c>
      <c r="E7" s="20">
        <v>0.25698054173192802</v>
      </c>
      <c r="F7" s="20">
        <v>0.82124060252826103</v>
      </c>
      <c r="G7" s="20">
        <v>87</v>
      </c>
      <c r="H7" s="20">
        <v>15</v>
      </c>
    </row>
    <row r="8" spans="1:8" x14ac:dyDescent="0.2">
      <c r="A8" s="20" t="s">
        <v>23779</v>
      </c>
      <c r="B8" s="20" t="s">
        <v>23777</v>
      </c>
      <c r="C8" s="20">
        <v>8.7784786362782793E-2</v>
      </c>
      <c r="D8" s="20">
        <v>-1.80018696650159E-2</v>
      </c>
      <c r="E8" s="20">
        <v>0.19357144239058099</v>
      </c>
      <c r="F8" s="20">
        <v>8.71576510169009E-2</v>
      </c>
      <c r="G8" s="20">
        <v>87</v>
      </c>
      <c r="H8" s="20">
        <v>15</v>
      </c>
    </row>
    <row r="9" spans="1:8" x14ac:dyDescent="0.2">
      <c r="A9" s="20" t="s">
        <v>23779</v>
      </c>
      <c r="B9" s="20" t="s">
        <v>23778</v>
      </c>
      <c r="C9" s="20">
        <v>0.67816091954022995</v>
      </c>
      <c r="D9" s="20"/>
      <c r="E9" s="20"/>
      <c r="F9" s="20"/>
      <c r="G9" s="20">
        <v>87</v>
      </c>
      <c r="H9" s="20">
        <v>15</v>
      </c>
    </row>
  </sheetData>
  <autoFilter ref="A1:H9"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F7F7F"/>
  </sheetPr>
  <dimension ref="A1:L7"/>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36" customWidth="1"/>
    <col min="2" max="5" width="19" customWidth="1"/>
    <col min="6" max="6" width="22" customWidth="1"/>
    <col min="7" max="7" width="12" customWidth="1"/>
    <col min="8" max="8" width="19" customWidth="1"/>
    <col min="9" max="9" width="20" customWidth="1"/>
    <col min="10" max="10" width="8" customWidth="1"/>
    <col min="11" max="12" width="20" customWidth="1"/>
  </cols>
  <sheetData>
    <row r="1" spans="1:12" x14ac:dyDescent="0.2">
      <c r="A1" s="3" t="s">
        <v>23780</v>
      </c>
      <c r="B1" s="3" t="s">
        <v>23781</v>
      </c>
      <c r="C1" s="3" t="s">
        <v>23782</v>
      </c>
      <c r="D1" s="3" t="s">
        <v>23783</v>
      </c>
      <c r="E1" s="3" t="s">
        <v>23784</v>
      </c>
      <c r="F1" s="3" t="s">
        <v>23785</v>
      </c>
      <c r="G1" s="3" t="s">
        <v>23786</v>
      </c>
      <c r="H1" s="3" t="s">
        <v>23787</v>
      </c>
      <c r="I1" s="3" t="s">
        <v>23788</v>
      </c>
      <c r="J1" s="3" t="s">
        <v>23789</v>
      </c>
      <c r="K1" s="3" t="s">
        <v>23790</v>
      </c>
      <c r="L1" s="3" t="s">
        <v>23791</v>
      </c>
    </row>
    <row r="2" spans="1:12" x14ac:dyDescent="0.2">
      <c r="A2" s="20" t="s">
        <v>23460</v>
      </c>
      <c r="B2" s="20">
        <v>0.208712739348381</v>
      </c>
      <c r="C2" s="20">
        <v>0.23267029628098701</v>
      </c>
      <c r="D2" s="20">
        <v>0.15864527110757301</v>
      </c>
      <c r="E2" s="20">
        <v>0.30669532145440198</v>
      </c>
      <c r="F2" s="20">
        <v>3.7665878998294597E-8</v>
      </c>
      <c r="G2" s="20">
        <v>67</v>
      </c>
      <c r="H2" s="20">
        <v>0.19824486251872001</v>
      </c>
      <c r="I2" s="20">
        <v>0.21133299372831599</v>
      </c>
      <c r="J2" s="20">
        <v>132</v>
      </c>
      <c r="K2" s="20"/>
      <c r="L2" s="20"/>
    </row>
    <row r="3" spans="1:12" x14ac:dyDescent="0.2">
      <c r="A3" s="20" t="s">
        <v>23468</v>
      </c>
      <c r="B3" s="20">
        <v>0.26459540116830799</v>
      </c>
      <c r="C3" s="20">
        <v>0.27189631254830399</v>
      </c>
      <c r="D3" s="20">
        <v>0.205197025624209</v>
      </c>
      <c r="E3" s="20">
        <v>0.33859559947239798</v>
      </c>
      <c r="F3" s="20">
        <v>2.9201863522328099E-11</v>
      </c>
      <c r="G3" s="20">
        <v>61</v>
      </c>
      <c r="H3" s="20">
        <v>0.25328589977140997</v>
      </c>
      <c r="I3" s="20">
        <v>0.27356403183197298</v>
      </c>
      <c r="J3" s="20">
        <v>125</v>
      </c>
      <c r="K3" s="20"/>
      <c r="L3" s="20"/>
    </row>
    <row r="4" spans="1:12" x14ac:dyDescent="0.2">
      <c r="A4" s="20" t="s">
        <v>23792</v>
      </c>
      <c r="B4" s="20">
        <v>0.15481129032258101</v>
      </c>
      <c r="C4" s="20"/>
      <c r="D4" s="20"/>
      <c r="E4" s="20"/>
      <c r="F4" s="20"/>
      <c r="G4" s="20"/>
      <c r="H4" s="20">
        <v>0.13475400000000001</v>
      </c>
      <c r="I4" s="20">
        <v>0.17760192307692299</v>
      </c>
      <c r="J4" s="20">
        <v>17</v>
      </c>
      <c r="K4" s="20"/>
      <c r="L4" s="20"/>
    </row>
    <row r="5" spans="1:12" x14ac:dyDescent="0.2">
      <c r="A5" s="20" t="s">
        <v>23775</v>
      </c>
      <c r="B5" s="20"/>
      <c r="C5" s="20"/>
      <c r="D5" s="20"/>
      <c r="E5" s="20"/>
      <c r="F5" s="20"/>
      <c r="G5" s="20"/>
      <c r="H5" s="20">
        <v>0.13475400000000001</v>
      </c>
      <c r="I5" s="20">
        <v>0.17760192307692299</v>
      </c>
      <c r="J5" s="20"/>
      <c r="K5" s="20">
        <v>1.26528309263946E-2</v>
      </c>
      <c r="L5" s="20">
        <v>1.7371612144355E-3</v>
      </c>
    </row>
    <row r="6" spans="1:12" x14ac:dyDescent="0.2">
      <c r="A6" s="20" t="s">
        <v>23776</v>
      </c>
      <c r="B6" s="20"/>
      <c r="C6" s="20"/>
      <c r="D6" s="20"/>
      <c r="E6" s="20"/>
      <c r="F6" s="20"/>
      <c r="G6" s="20"/>
      <c r="H6" s="20">
        <v>8.6180000000000007E-3</v>
      </c>
      <c r="I6" s="20">
        <v>4.3234615384615399E-2</v>
      </c>
      <c r="J6" s="20"/>
      <c r="K6" s="20">
        <v>0.72153861277712095</v>
      </c>
      <c r="L6" s="20">
        <v>0.12368355187789</v>
      </c>
    </row>
    <row r="7" spans="1:12" x14ac:dyDescent="0.2">
      <c r="A7" s="20" t="s">
        <v>23778</v>
      </c>
      <c r="B7" s="20"/>
      <c r="C7" s="20"/>
      <c r="D7" s="20"/>
      <c r="E7" s="20"/>
      <c r="F7" s="20"/>
      <c r="G7" s="20"/>
      <c r="H7" s="20">
        <v>0.66666666666666696</v>
      </c>
      <c r="I7" s="20">
        <v>0.80769230769230804</v>
      </c>
      <c r="J7" s="20"/>
      <c r="K7" s="20"/>
      <c r="L7" s="20"/>
    </row>
  </sheetData>
  <autoFilter ref="A1:L7"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F7F7F"/>
  </sheetPr>
  <dimension ref="A1:H267"/>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1" customWidth="1"/>
    <col min="2" max="2" width="26" customWidth="1"/>
    <col min="3" max="3" width="28" customWidth="1"/>
    <col min="4" max="4" width="25" customWidth="1"/>
    <col min="5" max="5" width="31" customWidth="1"/>
    <col min="6" max="6" width="32" customWidth="1"/>
    <col min="7" max="7" width="18" customWidth="1"/>
    <col min="8" max="8" width="11" customWidth="1"/>
  </cols>
  <sheetData>
    <row r="1" spans="1:8" x14ac:dyDescent="0.2">
      <c r="A1" s="3" t="s">
        <v>334</v>
      </c>
      <c r="B1" s="3" t="s">
        <v>23793</v>
      </c>
      <c r="C1" s="3" t="s">
        <v>23794</v>
      </c>
      <c r="D1" s="3" t="s">
        <v>23795</v>
      </c>
      <c r="E1" s="3" t="s">
        <v>23796</v>
      </c>
      <c r="F1" s="3" t="s">
        <v>23797</v>
      </c>
      <c r="G1" s="3" t="s">
        <v>22136</v>
      </c>
      <c r="H1" s="3" t="s">
        <v>14679</v>
      </c>
    </row>
    <row r="2" spans="1:8" x14ac:dyDescent="0.2">
      <c r="A2" s="20" t="s">
        <v>344</v>
      </c>
      <c r="B2" s="20" t="b">
        <v>1</v>
      </c>
      <c r="C2" s="20" t="b">
        <v>0</v>
      </c>
      <c r="D2" s="20" t="b">
        <v>0</v>
      </c>
      <c r="E2" s="20" t="b">
        <v>1</v>
      </c>
      <c r="F2" s="20" t="b">
        <v>1</v>
      </c>
      <c r="G2" s="20" t="b">
        <v>0</v>
      </c>
      <c r="H2" s="20" t="b">
        <v>1</v>
      </c>
    </row>
    <row r="3" spans="1:8" x14ac:dyDescent="0.2">
      <c r="A3" s="20" t="s">
        <v>353</v>
      </c>
      <c r="B3" s="20" t="b">
        <v>0</v>
      </c>
      <c r="C3" s="20" t="b">
        <v>1</v>
      </c>
      <c r="D3" s="20" t="b">
        <v>0</v>
      </c>
      <c r="E3" s="20" t="b">
        <v>0</v>
      </c>
      <c r="F3" s="20" t="b">
        <v>0</v>
      </c>
      <c r="G3" s="20" t="b">
        <v>0</v>
      </c>
      <c r="H3" s="20" t="b">
        <v>0</v>
      </c>
    </row>
    <row r="4" spans="1:8" x14ac:dyDescent="0.2">
      <c r="A4" s="20" t="s">
        <v>359</v>
      </c>
      <c r="B4" s="20" t="b">
        <v>1</v>
      </c>
      <c r="C4" s="20" t="b">
        <v>1</v>
      </c>
      <c r="D4" s="20" t="b">
        <v>0</v>
      </c>
      <c r="E4" s="20" t="b">
        <v>0</v>
      </c>
      <c r="F4" s="20" t="b">
        <v>0</v>
      </c>
      <c r="G4" s="20" t="b">
        <v>0</v>
      </c>
      <c r="H4" s="20" t="b">
        <v>1</v>
      </c>
    </row>
    <row r="5" spans="1:8" x14ac:dyDescent="0.2">
      <c r="A5" s="20" t="s">
        <v>365</v>
      </c>
      <c r="B5" s="20" t="b">
        <v>1</v>
      </c>
      <c r="C5" s="20" t="b">
        <v>0</v>
      </c>
      <c r="D5" s="20" t="b">
        <v>0</v>
      </c>
      <c r="E5" s="20" t="b">
        <v>1</v>
      </c>
      <c r="F5" s="20" t="b">
        <v>0</v>
      </c>
      <c r="G5" s="20" t="b">
        <v>0</v>
      </c>
      <c r="H5" s="20" t="b">
        <v>1</v>
      </c>
    </row>
    <row r="6" spans="1:8" x14ac:dyDescent="0.2">
      <c r="A6" s="20" t="s">
        <v>370</v>
      </c>
      <c r="B6" s="20" t="b">
        <v>1</v>
      </c>
      <c r="C6" s="20" t="b">
        <v>1</v>
      </c>
      <c r="D6" s="20" t="b">
        <v>0</v>
      </c>
      <c r="E6" s="20" t="b">
        <v>0</v>
      </c>
      <c r="F6" s="20" t="b">
        <v>0</v>
      </c>
      <c r="G6" s="20" t="b">
        <v>0</v>
      </c>
      <c r="H6" s="20" t="b">
        <v>0</v>
      </c>
    </row>
    <row r="7" spans="1:8" x14ac:dyDescent="0.2">
      <c r="A7" s="20" t="s">
        <v>380</v>
      </c>
      <c r="B7" s="20" t="b">
        <v>1</v>
      </c>
      <c r="C7" s="20" t="b">
        <v>0</v>
      </c>
      <c r="D7" s="20" t="b">
        <v>0</v>
      </c>
      <c r="E7" s="20" t="b">
        <v>1</v>
      </c>
      <c r="F7" s="20" t="b">
        <v>1</v>
      </c>
      <c r="G7" s="20" t="b">
        <v>1</v>
      </c>
      <c r="H7" s="20" t="b">
        <v>1</v>
      </c>
    </row>
    <row r="8" spans="1:8" x14ac:dyDescent="0.2">
      <c r="A8" s="20" t="s">
        <v>384</v>
      </c>
      <c r="B8" s="20" t="b">
        <v>1</v>
      </c>
      <c r="C8" s="20" t="b">
        <v>1</v>
      </c>
      <c r="D8" s="20" t="b">
        <v>0</v>
      </c>
      <c r="E8" s="20" t="b">
        <v>1</v>
      </c>
      <c r="F8" s="20" t="b">
        <v>0</v>
      </c>
      <c r="G8" s="20" t="b">
        <v>1</v>
      </c>
      <c r="H8" s="20" t="b">
        <v>0</v>
      </c>
    </row>
    <row r="9" spans="1:8" x14ac:dyDescent="0.2">
      <c r="A9" s="20" t="s">
        <v>390</v>
      </c>
      <c r="B9" s="20" t="b">
        <v>1</v>
      </c>
      <c r="C9" s="20" t="b">
        <v>0</v>
      </c>
      <c r="D9" s="20" t="b">
        <v>0</v>
      </c>
      <c r="E9" s="20" t="b">
        <v>1</v>
      </c>
      <c r="F9" s="20" t="b">
        <v>0</v>
      </c>
      <c r="G9" s="20" t="b">
        <v>0</v>
      </c>
      <c r="H9" s="20" t="b">
        <v>1</v>
      </c>
    </row>
    <row r="10" spans="1:8" x14ac:dyDescent="0.2">
      <c r="A10" s="20" t="s">
        <v>403</v>
      </c>
      <c r="B10" s="20" t="b">
        <v>1</v>
      </c>
      <c r="C10" s="20" t="b">
        <v>0</v>
      </c>
      <c r="D10" s="20" t="b">
        <v>0</v>
      </c>
      <c r="E10" s="20" t="b">
        <v>1</v>
      </c>
      <c r="F10" s="20" t="b">
        <v>1</v>
      </c>
      <c r="G10" s="20" t="b">
        <v>0</v>
      </c>
      <c r="H10" s="20" t="b">
        <v>1</v>
      </c>
    </row>
    <row r="11" spans="1:8" x14ac:dyDescent="0.2">
      <c r="A11" s="20" t="s">
        <v>408</v>
      </c>
      <c r="B11" s="20" t="b">
        <v>1</v>
      </c>
      <c r="C11" s="20" t="b">
        <v>0</v>
      </c>
      <c r="D11" s="20" t="b">
        <v>0</v>
      </c>
      <c r="E11" s="20" t="b">
        <v>0</v>
      </c>
      <c r="F11" s="20" t="b">
        <v>0</v>
      </c>
      <c r="G11" s="20" t="b">
        <v>1</v>
      </c>
      <c r="H11" s="20" t="b">
        <v>1</v>
      </c>
    </row>
    <row r="12" spans="1:8" x14ac:dyDescent="0.2">
      <c r="A12" s="20" t="s">
        <v>413</v>
      </c>
      <c r="B12" s="20" t="b">
        <v>1</v>
      </c>
      <c r="C12" s="20" t="b">
        <v>1</v>
      </c>
      <c r="D12" s="20" t="b">
        <v>0</v>
      </c>
      <c r="E12" s="20" t="b">
        <v>1</v>
      </c>
      <c r="F12" s="20" t="b">
        <v>0</v>
      </c>
      <c r="G12" s="20" t="b">
        <v>0</v>
      </c>
      <c r="H12" s="20" t="b">
        <v>1</v>
      </c>
    </row>
    <row r="13" spans="1:8" x14ac:dyDescent="0.2">
      <c r="A13" s="20" t="s">
        <v>418</v>
      </c>
      <c r="B13" s="20" t="b">
        <v>0</v>
      </c>
      <c r="C13" s="20" t="b">
        <v>1</v>
      </c>
      <c r="D13" s="20" t="b">
        <v>0</v>
      </c>
      <c r="E13" s="20" t="b">
        <v>0</v>
      </c>
      <c r="F13" s="20" t="b">
        <v>0</v>
      </c>
      <c r="G13" s="20" t="b">
        <v>0</v>
      </c>
      <c r="H13" s="20" t="b">
        <v>1</v>
      </c>
    </row>
    <row r="14" spans="1:8" x14ac:dyDescent="0.2">
      <c r="A14" s="20" t="s">
        <v>424</v>
      </c>
      <c r="B14" s="20" t="b">
        <v>1</v>
      </c>
      <c r="C14" s="20" t="b">
        <v>0</v>
      </c>
      <c r="D14" s="20" t="b">
        <v>0</v>
      </c>
      <c r="E14" s="20" t="b">
        <v>0</v>
      </c>
      <c r="F14" s="20" t="b">
        <v>0</v>
      </c>
      <c r="G14" s="20" t="b">
        <v>1</v>
      </c>
      <c r="H14" s="20" t="b">
        <v>0</v>
      </c>
    </row>
    <row r="15" spans="1:8" x14ac:dyDescent="0.2">
      <c r="A15" s="20" t="s">
        <v>429</v>
      </c>
      <c r="B15" s="20" t="b">
        <v>0</v>
      </c>
      <c r="C15" s="20" t="b">
        <v>1</v>
      </c>
      <c r="D15" s="20" t="b">
        <v>0</v>
      </c>
      <c r="E15" s="20" t="b">
        <v>0</v>
      </c>
      <c r="F15" s="20" t="b">
        <v>0</v>
      </c>
      <c r="G15" s="20" t="b">
        <v>0</v>
      </c>
      <c r="H15" s="20" t="b">
        <v>0</v>
      </c>
    </row>
    <row r="16" spans="1:8" x14ac:dyDescent="0.2">
      <c r="A16" s="20" t="s">
        <v>434</v>
      </c>
      <c r="B16" s="20" t="b">
        <v>1</v>
      </c>
      <c r="C16" s="20" t="b">
        <v>1</v>
      </c>
      <c r="D16" s="20" t="b">
        <v>0</v>
      </c>
      <c r="E16" s="20" t="b">
        <v>1</v>
      </c>
      <c r="F16" s="20" t="b">
        <v>1</v>
      </c>
      <c r="G16" s="20" t="b">
        <v>0</v>
      </c>
      <c r="H16" s="20" t="b">
        <v>0</v>
      </c>
    </row>
    <row r="17" spans="1:8" x14ac:dyDescent="0.2">
      <c r="A17" s="20" t="s">
        <v>439</v>
      </c>
      <c r="B17" s="20" t="b">
        <v>1</v>
      </c>
      <c r="C17" s="20" t="b">
        <v>1</v>
      </c>
      <c r="D17" s="20" t="b">
        <v>0</v>
      </c>
      <c r="E17" s="20" t="b">
        <v>0</v>
      </c>
      <c r="F17" s="20" t="b">
        <v>0</v>
      </c>
      <c r="G17" s="20" t="b">
        <v>1</v>
      </c>
      <c r="H17" s="20" t="b">
        <v>0</v>
      </c>
    </row>
    <row r="18" spans="1:8" x14ac:dyDescent="0.2">
      <c r="A18" s="20" t="s">
        <v>444</v>
      </c>
      <c r="B18" s="20" t="b">
        <v>1</v>
      </c>
      <c r="C18" s="20" t="b">
        <v>1</v>
      </c>
      <c r="D18" s="20" t="b">
        <v>0</v>
      </c>
      <c r="E18" s="20" t="b">
        <v>0</v>
      </c>
      <c r="F18" s="20" t="b">
        <v>0</v>
      </c>
      <c r="G18" s="20" t="b">
        <v>0</v>
      </c>
      <c r="H18" s="20" t="b">
        <v>0</v>
      </c>
    </row>
    <row r="19" spans="1:8" x14ac:dyDescent="0.2">
      <c r="A19" s="20" t="s">
        <v>454</v>
      </c>
      <c r="B19" s="20" t="b">
        <v>1</v>
      </c>
      <c r="C19" s="20" t="b">
        <v>1</v>
      </c>
      <c r="D19" s="20" t="b">
        <v>0</v>
      </c>
      <c r="E19" s="20" t="b">
        <v>0</v>
      </c>
      <c r="F19" s="20" t="b">
        <v>0</v>
      </c>
      <c r="G19" s="20" t="b">
        <v>0</v>
      </c>
      <c r="H19" s="20" t="b">
        <v>0</v>
      </c>
    </row>
    <row r="20" spans="1:8" x14ac:dyDescent="0.2">
      <c r="A20" s="20" t="s">
        <v>459</v>
      </c>
      <c r="B20" s="20" t="b">
        <v>1</v>
      </c>
      <c r="C20" s="20" t="b">
        <v>1</v>
      </c>
      <c r="D20" s="20" t="b">
        <v>1</v>
      </c>
      <c r="E20" s="20" t="b">
        <v>0</v>
      </c>
      <c r="F20" s="20" t="b">
        <v>0</v>
      </c>
      <c r="G20" s="20" t="b">
        <v>0</v>
      </c>
      <c r="H20" s="20" t="b">
        <v>1</v>
      </c>
    </row>
    <row r="21" spans="1:8" x14ac:dyDescent="0.2">
      <c r="A21" s="20" t="s">
        <v>469</v>
      </c>
      <c r="B21" s="20" t="b">
        <v>1</v>
      </c>
      <c r="C21" s="20" t="b">
        <v>1</v>
      </c>
      <c r="D21" s="20" t="b">
        <v>0</v>
      </c>
      <c r="E21" s="20" t="b">
        <v>0</v>
      </c>
      <c r="F21" s="20" t="b">
        <v>0</v>
      </c>
      <c r="G21" s="20" t="b">
        <v>1</v>
      </c>
      <c r="H21" s="20" t="b">
        <v>0</v>
      </c>
    </row>
    <row r="22" spans="1:8" x14ac:dyDescent="0.2">
      <c r="A22" s="20" t="s">
        <v>473</v>
      </c>
      <c r="B22" s="20" t="b">
        <v>1</v>
      </c>
      <c r="C22" s="20" t="b">
        <v>1</v>
      </c>
      <c r="D22" s="20" t="b">
        <v>0</v>
      </c>
      <c r="E22" s="20" t="b">
        <v>0</v>
      </c>
      <c r="F22" s="20" t="b">
        <v>0</v>
      </c>
      <c r="G22" s="20" t="b">
        <v>0</v>
      </c>
      <c r="H22" s="20" t="b">
        <v>1</v>
      </c>
    </row>
    <row r="23" spans="1:8" x14ac:dyDescent="0.2">
      <c r="A23" s="20" t="s">
        <v>489</v>
      </c>
      <c r="B23" s="20" t="b">
        <v>1</v>
      </c>
      <c r="C23" s="20" t="b">
        <v>1</v>
      </c>
      <c r="D23" s="20" t="b">
        <v>0</v>
      </c>
      <c r="E23" s="20" t="b">
        <v>1</v>
      </c>
      <c r="F23" s="20" t="b">
        <v>0</v>
      </c>
      <c r="G23" s="20" t="b">
        <v>0</v>
      </c>
      <c r="H23" s="20" t="b">
        <v>0</v>
      </c>
    </row>
    <row r="24" spans="1:8" x14ac:dyDescent="0.2">
      <c r="A24" s="20" t="s">
        <v>504</v>
      </c>
      <c r="B24" s="20" t="b">
        <v>1</v>
      </c>
      <c r="C24" s="20" t="b">
        <v>0</v>
      </c>
      <c r="D24" s="20" t="b">
        <v>0</v>
      </c>
      <c r="E24" s="20" t="b">
        <v>0</v>
      </c>
      <c r="F24" s="20" t="b">
        <v>0</v>
      </c>
      <c r="G24" s="20" t="b">
        <v>1</v>
      </c>
      <c r="H24" s="20" t="b">
        <v>1</v>
      </c>
    </row>
    <row r="25" spans="1:8" x14ac:dyDescent="0.2">
      <c r="A25" s="20" t="s">
        <v>508</v>
      </c>
      <c r="B25" s="20" t="b">
        <v>1</v>
      </c>
      <c r="C25" s="20" t="b">
        <v>1</v>
      </c>
      <c r="D25" s="20" t="b">
        <v>1</v>
      </c>
      <c r="E25" s="20" t="b">
        <v>1</v>
      </c>
      <c r="F25" s="20" t="b">
        <v>1</v>
      </c>
      <c r="G25" s="20" t="b">
        <v>0</v>
      </c>
      <c r="H25" s="20" t="b">
        <v>0</v>
      </c>
    </row>
    <row r="26" spans="1:8" x14ac:dyDescent="0.2">
      <c r="A26" s="20" t="s">
        <v>521</v>
      </c>
      <c r="B26" s="20" t="b">
        <v>0</v>
      </c>
      <c r="C26" s="20" t="b">
        <v>1</v>
      </c>
      <c r="D26" s="20" t="b">
        <v>0</v>
      </c>
      <c r="E26" s="20" t="b">
        <v>0</v>
      </c>
      <c r="F26" s="20" t="b">
        <v>0</v>
      </c>
      <c r="G26" s="20" t="b">
        <v>0</v>
      </c>
      <c r="H26" s="20" t="b">
        <v>0</v>
      </c>
    </row>
    <row r="27" spans="1:8" x14ac:dyDescent="0.2">
      <c r="A27" s="20" t="s">
        <v>526</v>
      </c>
      <c r="B27" s="20" t="b">
        <v>1</v>
      </c>
      <c r="C27" s="20" t="b">
        <v>0</v>
      </c>
      <c r="D27" s="20" t="b">
        <v>0</v>
      </c>
      <c r="E27" s="20" t="b">
        <v>1</v>
      </c>
      <c r="F27" s="20" t="b">
        <v>0</v>
      </c>
      <c r="G27" s="20" t="b">
        <v>0</v>
      </c>
      <c r="H27" s="20" t="b">
        <v>0</v>
      </c>
    </row>
    <row r="28" spans="1:8" x14ac:dyDescent="0.2">
      <c r="A28" s="20" t="s">
        <v>535</v>
      </c>
      <c r="B28" s="20" t="b">
        <v>1</v>
      </c>
      <c r="C28" s="20" t="b">
        <v>1</v>
      </c>
      <c r="D28" s="20" t="b">
        <v>0</v>
      </c>
      <c r="E28" s="20" t="b">
        <v>0</v>
      </c>
      <c r="F28" s="20" t="b">
        <v>0</v>
      </c>
      <c r="G28" s="20" t="b">
        <v>0</v>
      </c>
      <c r="H28" s="20" t="b">
        <v>0</v>
      </c>
    </row>
    <row r="29" spans="1:8" x14ac:dyDescent="0.2">
      <c r="A29" s="20" t="s">
        <v>540</v>
      </c>
      <c r="B29" s="20" t="b">
        <v>1</v>
      </c>
      <c r="C29" s="20" t="b">
        <v>1</v>
      </c>
      <c r="D29" s="20" t="b">
        <v>0</v>
      </c>
      <c r="E29" s="20" t="b">
        <v>1</v>
      </c>
      <c r="F29" s="20" t="b">
        <v>0</v>
      </c>
      <c r="G29" s="20" t="b">
        <v>0</v>
      </c>
      <c r="H29" s="20" t="b">
        <v>0</v>
      </c>
    </row>
    <row r="30" spans="1:8" x14ac:dyDescent="0.2">
      <c r="A30" s="20" t="s">
        <v>550</v>
      </c>
      <c r="B30" s="20" t="b">
        <v>1</v>
      </c>
      <c r="C30" s="20" t="b">
        <v>0</v>
      </c>
      <c r="D30" s="20" t="b">
        <v>0</v>
      </c>
      <c r="E30" s="20" t="b">
        <v>0</v>
      </c>
      <c r="F30" s="20" t="b">
        <v>0</v>
      </c>
      <c r="G30" s="20" t="b">
        <v>1</v>
      </c>
      <c r="H30" s="20" t="b">
        <v>1</v>
      </c>
    </row>
    <row r="31" spans="1:8" x14ac:dyDescent="0.2">
      <c r="A31" s="20" t="s">
        <v>610</v>
      </c>
      <c r="B31" s="20" t="b">
        <v>1</v>
      </c>
      <c r="C31" s="20" t="b">
        <v>1</v>
      </c>
      <c r="D31" s="20" t="b">
        <v>0</v>
      </c>
      <c r="E31" s="20" t="b">
        <v>1</v>
      </c>
      <c r="F31" s="20" t="b">
        <v>0</v>
      </c>
      <c r="G31" s="20" t="b">
        <v>0</v>
      </c>
      <c r="H31" s="20" t="b">
        <v>0</v>
      </c>
    </row>
    <row r="32" spans="1:8" x14ac:dyDescent="0.2">
      <c r="A32" s="20" t="s">
        <v>615</v>
      </c>
      <c r="B32" s="20" t="b">
        <v>1</v>
      </c>
      <c r="C32" s="20" t="b">
        <v>1</v>
      </c>
      <c r="D32" s="20" t="b">
        <v>0</v>
      </c>
      <c r="E32" s="20" t="b">
        <v>0</v>
      </c>
      <c r="F32" s="20" t="b">
        <v>0</v>
      </c>
      <c r="G32" s="20" t="b">
        <v>0</v>
      </c>
      <c r="H32" s="20" t="b">
        <v>0</v>
      </c>
    </row>
    <row r="33" spans="1:8" x14ac:dyDescent="0.2">
      <c r="A33" s="20" t="s">
        <v>624</v>
      </c>
      <c r="B33" s="20" t="b">
        <v>1</v>
      </c>
      <c r="C33" s="20" t="b">
        <v>0</v>
      </c>
      <c r="D33" s="20" t="b">
        <v>0</v>
      </c>
      <c r="E33" s="20" t="b">
        <v>0</v>
      </c>
      <c r="F33" s="20" t="b">
        <v>0</v>
      </c>
      <c r="G33" s="20" t="b">
        <v>0</v>
      </c>
      <c r="H33" s="20" t="b">
        <v>0</v>
      </c>
    </row>
    <row r="34" spans="1:8" x14ac:dyDescent="0.2">
      <c r="A34" s="20" t="s">
        <v>629</v>
      </c>
      <c r="B34" s="20" t="b">
        <v>0</v>
      </c>
      <c r="C34" s="20" t="b">
        <v>1</v>
      </c>
      <c r="D34" s="20" t="b">
        <v>0</v>
      </c>
      <c r="E34" s="20" t="b">
        <v>1</v>
      </c>
      <c r="F34" s="20" t="b">
        <v>0</v>
      </c>
      <c r="G34" s="20" t="b">
        <v>0</v>
      </c>
      <c r="H34" s="20" t="b">
        <v>0</v>
      </c>
    </row>
    <row r="35" spans="1:8" x14ac:dyDescent="0.2">
      <c r="A35" s="20" t="s">
        <v>633</v>
      </c>
      <c r="B35" s="20" t="b">
        <v>1</v>
      </c>
      <c r="C35" s="20" t="b">
        <v>0</v>
      </c>
      <c r="D35" s="20" t="b">
        <v>0</v>
      </c>
      <c r="E35" s="20" t="b">
        <v>0</v>
      </c>
      <c r="F35" s="20" t="b">
        <v>0</v>
      </c>
      <c r="G35" s="20" t="b">
        <v>1</v>
      </c>
      <c r="H35" s="20" t="b">
        <v>0</v>
      </c>
    </row>
    <row r="36" spans="1:8" x14ac:dyDescent="0.2">
      <c r="A36" s="20" t="s">
        <v>638</v>
      </c>
      <c r="B36" s="20" t="b">
        <v>1</v>
      </c>
      <c r="C36" s="20" t="b">
        <v>1</v>
      </c>
      <c r="D36" s="20" t="b">
        <v>0</v>
      </c>
      <c r="E36" s="20" t="b">
        <v>0</v>
      </c>
      <c r="F36" s="20" t="b">
        <v>0</v>
      </c>
      <c r="G36" s="20" t="b">
        <v>0</v>
      </c>
      <c r="H36" s="20" t="b">
        <v>0</v>
      </c>
    </row>
    <row r="37" spans="1:8" x14ac:dyDescent="0.2">
      <c r="A37" s="20" t="s">
        <v>653</v>
      </c>
      <c r="B37" s="20" t="b">
        <v>1</v>
      </c>
      <c r="C37" s="20" t="b">
        <v>0</v>
      </c>
      <c r="D37" s="20" t="b">
        <v>0</v>
      </c>
      <c r="E37" s="20" t="b">
        <v>1</v>
      </c>
      <c r="F37" s="20" t="b">
        <v>1</v>
      </c>
      <c r="G37" s="20" t="b">
        <v>0</v>
      </c>
      <c r="H37" s="20" t="b">
        <v>0</v>
      </c>
    </row>
    <row r="38" spans="1:8" x14ac:dyDescent="0.2">
      <c r="A38" s="20" t="s">
        <v>658</v>
      </c>
      <c r="B38" s="20" t="b">
        <v>0</v>
      </c>
      <c r="C38" s="20" t="b">
        <v>1</v>
      </c>
      <c r="D38" s="20" t="b">
        <v>0</v>
      </c>
      <c r="E38" s="20" t="b">
        <v>1</v>
      </c>
      <c r="F38" s="20" t="b">
        <v>0</v>
      </c>
      <c r="G38" s="20" t="b">
        <v>0</v>
      </c>
      <c r="H38" s="20" t="b">
        <v>0</v>
      </c>
    </row>
    <row r="39" spans="1:8" x14ac:dyDescent="0.2">
      <c r="A39" s="20" t="s">
        <v>673</v>
      </c>
      <c r="B39" s="20" t="b">
        <v>1</v>
      </c>
      <c r="C39" s="20" t="b">
        <v>1</v>
      </c>
      <c r="D39" s="20" t="b">
        <v>0</v>
      </c>
      <c r="E39" s="20" t="b">
        <v>0</v>
      </c>
      <c r="F39" s="20" t="b">
        <v>0</v>
      </c>
      <c r="G39" s="20" t="b">
        <v>0</v>
      </c>
      <c r="H39" s="20" t="b">
        <v>0</v>
      </c>
    </row>
    <row r="40" spans="1:8" x14ac:dyDescent="0.2">
      <c r="A40" s="20" t="s">
        <v>686</v>
      </c>
      <c r="B40" s="20" t="b">
        <v>0</v>
      </c>
      <c r="C40" s="20" t="b">
        <v>1</v>
      </c>
      <c r="D40" s="20" t="b">
        <v>1</v>
      </c>
      <c r="E40" s="20" t="b">
        <v>0</v>
      </c>
      <c r="F40" s="20" t="b">
        <v>0</v>
      </c>
      <c r="G40" s="20" t="b">
        <v>0</v>
      </c>
      <c r="H40" s="20" t="b">
        <v>0</v>
      </c>
    </row>
    <row r="41" spans="1:8" x14ac:dyDescent="0.2">
      <c r="A41" s="20" t="s">
        <v>701</v>
      </c>
      <c r="B41" s="20" t="b">
        <v>1</v>
      </c>
      <c r="C41" s="20" t="b">
        <v>1</v>
      </c>
      <c r="D41" s="20" t="b">
        <v>0</v>
      </c>
      <c r="E41" s="20" t="b">
        <v>1</v>
      </c>
      <c r="F41" s="20" t="b">
        <v>0</v>
      </c>
      <c r="G41" s="20" t="b">
        <v>0</v>
      </c>
      <c r="H41" s="20" t="b">
        <v>1</v>
      </c>
    </row>
    <row r="42" spans="1:8" x14ac:dyDescent="0.2">
      <c r="A42" s="20" t="s">
        <v>725</v>
      </c>
      <c r="B42" s="20" t="b">
        <v>1</v>
      </c>
      <c r="C42" s="20" t="b">
        <v>1</v>
      </c>
      <c r="D42" s="20" t="b">
        <v>0</v>
      </c>
      <c r="E42" s="20" t="b">
        <v>1</v>
      </c>
      <c r="F42" s="20" t="b">
        <v>0</v>
      </c>
      <c r="G42" s="20" t="b">
        <v>0</v>
      </c>
      <c r="H42" s="20" t="b">
        <v>0</v>
      </c>
    </row>
    <row r="43" spans="1:8" x14ac:dyDescent="0.2">
      <c r="A43" s="20" t="s">
        <v>763</v>
      </c>
      <c r="B43" s="20" t="b">
        <v>0</v>
      </c>
      <c r="C43" s="20" t="b">
        <v>1</v>
      </c>
      <c r="D43" s="20" t="b">
        <v>0</v>
      </c>
      <c r="E43" s="20" t="b">
        <v>0</v>
      </c>
      <c r="F43" s="20" t="b">
        <v>0</v>
      </c>
      <c r="G43" s="20" t="b">
        <v>0</v>
      </c>
      <c r="H43" s="20" t="b">
        <v>0</v>
      </c>
    </row>
    <row r="44" spans="1:8" x14ac:dyDescent="0.2">
      <c r="A44" s="20" t="s">
        <v>768</v>
      </c>
      <c r="B44" s="20" t="b">
        <v>1</v>
      </c>
      <c r="C44" s="20" t="b">
        <v>1</v>
      </c>
      <c r="D44" s="20" t="b">
        <v>0</v>
      </c>
      <c r="E44" s="20" t="b">
        <v>1</v>
      </c>
      <c r="F44" s="20" t="b">
        <v>0</v>
      </c>
      <c r="G44" s="20" t="b">
        <v>0</v>
      </c>
      <c r="H44" s="20" t="b">
        <v>0</v>
      </c>
    </row>
    <row r="45" spans="1:8" x14ac:dyDescent="0.2">
      <c r="A45" s="20" t="s">
        <v>773</v>
      </c>
      <c r="B45" s="20" t="b">
        <v>1</v>
      </c>
      <c r="C45" s="20" t="b">
        <v>1</v>
      </c>
      <c r="D45" s="20" t="b">
        <v>0</v>
      </c>
      <c r="E45" s="20" t="b">
        <v>0</v>
      </c>
      <c r="F45" s="20" t="b">
        <v>0</v>
      </c>
      <c r="G45" s="20" t="b">
        <v>0</v>
      </c>
      <c r="H45" s="20" t="b">
        <v>0</v>
      </c>
    </row>
    <row r="46" spans="1:8" x14ac:dyDescent="0.2">
      <c r="A46" s="20" t="s">
        <v>777</v>
      </c>
      <c r="B46" s="20" t="b">
        <v>1</v>
      </c>
      <c r="C46" s="20" t="b">
        <v>1</v>
      </c>
      <c r="D46" s="20" t="b">
        <v>0</v>
      </c>
      <c r="E46" s="20" t="b">
        <v>1</v>
      </c>
      <c r="F46" s="20" t="b">
        <v>0</v>
      </c>
      <c r="G46" s="20" t="b">
        <v>0</v>
      </c>
      <c r="H46" s="20" t="b">
        <v>0</v>
      </c>
    </row>
    <row r="47" spans="1:8" x14ac:dyDescent="0.2">
      <c r="A47" s="20" t="s">
        <v>781</v>
      </c>
      <c r="B47" s="20" t="b">
        <v>1</v>
      </c>
      <c r="C47" s="20" t="b">
        <v>1</v>
      </c>
      <c r="D47" s="20" t="b">
        <v>1</v>
      </c>
      <c r="E47" s="20" t="b">
        <v>1</v>
      </c>
      <c r="F47" s="20" t="b">
        <v>0</v>
      </c>
      <c r="G47" s="20" t="b">
        <v>0</v>
      </c>
      <c r="H47" s="20" t="b">
        <v>0</v>
      </c>
    </row>
    <row r="48" spans="1:8" x14ac:dyDescent="0.2">
      <c r="A48" s="20" t="s">
        <v>796</v>
      </c>
      <c r="B48" s="20" t="b">
        <v>1</v>
      </c>
      <c r="C48" s="20" t="b">
        <v>1</v>
      </c>
      <c r="D48" s="20" t="b">
        <v>1</v>
      </c>
      <c r="E48" s="20" t="b">
        <v>0</v>
      </c>
      <c r="F48" s="20" t="b">
        <v>0</v>
      </c>
      <c r="G48" s="20" t="b">
        <v>0</v>
      </c>
      <c r="H48" s="20" t="b">
        <v>0</v>
      </c>
    </row>
    <row r="49" spans="1:8" x14ac:dyDescent="0.2">
      <c r="A49" s="20" t="s">
        <v>800</v>
      </c>
      <c r="B49" s="20" t="b">
        <v>0</v>
      </c>
      <c r="C49" s="20" t="b">
        <v>1</v>
      </c>
      <c r="D49" s="20" t="b">
        <v>0</v>
      </c>
      <c r="E49" s="20" t="b">
        <v>0</v>
      </c>
      <c r="F49" s="20" t="b">
        <v>0</v>
      </c>
      <c r="G49" s="20" t="b">
        <v>0</v>
      </c>
      <c r="H49" s="20" t="b">
        <v>0</v>
      </c>
    </row>
    <row r="50" spans="1:8" x14ac:dyDescent="0.2">
      <c r="A50" s="20" t="s">
        <v>824</v>
      </c>
      <c r="B50" s="20" t="b">
        <v>1</v>
      </c>
      <c r="C50" s="20" t="b">
        <v>1</v>
      </c>
      <c r="D50" s="20" t="b">
        <v>0</v>
      </c>
      <c r="E50" s="20" t="b">
        <v>1</v>
      </c>
      <c r="F50" s="20" t="b">
        <v>0</v>
      </c>
      <c r="G50" s="20" t="b">
        <v>0</v>
      </c>
      <c r="H50" s="20" t="b">
        <v>1</v>
      </c>
    </row>
    <row r="51" spans="1:8" x14ac:dyDescent="0.2">
      <c r="A51" s="20" t="s">
        <v>829</v>
      </c>
      <c r="B51" s="20" t="b">
        <v>1</v>
      </c>
      <c r="C51" s="20" t="b">
        <v>1</v>
      </c>
      <c r="D51" s="20" t="b">
        <v>0</v>
      </c>
      <c r="E51" s="20" t="b">
        <v>1</v>
      </c>
      <c r="F51" s="20" t="b">
        <v>0</v>
      </c>
      <c r="G51" s="20" t="b">
        <v>0</v>
      </c>
      <c r="H51" s="20" t="b">
        <v>0</v>
      </c>
    </row>
    <row r="52" spans="1:8" x14ac:dyDescent="0.2">
      <c r="A52" s="20" t="s">
        <v>834</v>
      </c>
      <c r="B52" s="20" t="b">
        <v>1</v>
      </c>
      <c r="C52" s="20" t="b">
        <v>1</v>
      </c>
      <c r="D52" s="20" t="b">
        <v>1</v>
      </c>
      <c r="E52" s="20" t="b">
        <v>1</v>
      </c>
      <c r="F52" s="20" t="b">
        <v>0</v>
      </c>
      <c r="G52" s="20" t="b">
        <v>1</v>
      </c>
      <c r="H52" s="20" t="b">
        <v>1</v>
      </c>
    </row>
    <row r="53" spans="1:8" x14ac:dyDescent="0.2">
      <c r="A53" s="20" t="s">
        <v>838</v>
      </c>
      <c r="B53" s="20" t="b">
        <v>0</v>
      </c>
      <c r="C53" s="20" t="b">
        <v>1</v>
      </c>
      <c r="D53" s="20" t="b">
        <v>0</v>
      </c>
      <c r="E53" s="20" t="b">
        <v>1</v>
      </c>
      <c r="F53" s="20" t="b">
        <v>0</v>
      </c>
      <c r="G53" s="20" t="b">
        <v>0</v>
      </c>
      <c r="H53" s="20" t="b">
        <v>0</v>
      </c>
    </row>
    <row r="54" spans="1:8" x14ac:dyDescent="0.2">
      <c r="A54" s="20" t="s">
        <v>842</v>
      </c>
      <c r="B54" s="20" t="b">
        <v>0</v>
      </c>
      <c r="C54" s="20" t="b">
        <v>1</v>
      </c>
      <c r="D54" s="20" t="b">
        <v>0</v>
      </c>
      <c r="E54" s="20" t="b">
        <v>0</v>
      </c>
      <c r="F54" s="20" t="b">
        <v>0</v>
      </c>
      <c r="G54" s="20" t="b">
        <v>0</v>
      </c>
      <c r="H54" s="20" t="b">
        <v>0</v>
      </c>
    </row>
    <row r="55" spans="1:8" x14ac:dyDescent="0.2">
      <c r="A55" s="20" t="s">
        <v>855</v>
      </c>
      <c r="B55" s="20" t="b">
        <v>1</v>
      </c>
      <c r="C55" s="20" t="b">
        <v>1</v>
      </c>
      <c r="D55" s="20" t="b">
        <v>0</v>
      </c>
      <c r="E55" s="20" t="b">
        <v>1</v>
      </c>
      <c r="F55" s="20" t="b">
        <v>0</v>
      </c>
      <c r="G55" s="20" t="b">
        <v>0</v>
      </c>
      <c r="H55" s="20" t="b">
        <v>0</v>
      </c>
    </row>
    <row r="56" spans="1:8" x14ac:dyDescent="0.2">
      <c r="A56" s="20" t="s">
        <v>859</v>
      </c>
      <c r="B56" s="20" t="b">
        <v>0</v>
      </c>
      <c r="C56" s="20" t="b">
        <v>1</v>
      </c>
      <c r="D56" s="20" t="b">
        <v>0</v>
      </c>
      <c r="E56" s="20" t="b">
        <v>0</v>
      </c>
      <c r="F56" s="20" t="b">
        <v>0</v>
      </c>
      <c r="G56" s="20" t="b">
        <v>0</v>
      </c>
      <c r="H56" s="20" t="b">
        <v>1</v>
      </c>
    </row>
    <row r="57" spans="1:8" x14ac:dyDescent="0.2">
      <c r="A57" s="20" t="s">
        <v>865</v>
      </c>
      <c r="B57" s="20" t="b">
        <v>0</v>
      </c>
      <c r="C57" s="20" t="b">
        <v>1</v>
      </c>
      <c r="D57" s="20" t="b">
        <v>0</v>
      </c>
      <c r="E57" s="20" t="b">
        <v>1</v>
      </c>
      <c r="F57" s="20" t="b">
        <v>0</v>
      </c>
      <c r="G57" s="20" t="b">
        <v>0</v>
      </c>
      <c r="H57" s="20" t="b">
        <v>1</v>
      </c>
    </row>
    <row r="58" spans="1:8" x14ac:dyDescent="0.2">
      <c r="A58" s="20" t="s">
        <v>874</v>
      </c>
      <c r="B58" s="20" t="b">
        <v>0</v>
      </c>
      <c r="C58" s="20" t="b">
        <v>1</v>
      </c>
      <c r="D58" s="20" t="b">
        <v>1</v>
      </c>
      <c r="E58" s="20" t="b">
        <v>1</v>
      </c>
      <c r="F58" s="20" t="b">
        <v>0</v>
      </c>
      <c r="G58" s="20" t="b">
        <v>0</v>
      </c>
      <c r="H58" s="20" t="b">
        <v>1</v>
      </c>
    </row>
    <row r="59" spans="1:8" x14ac:dyDescent="0.2">
      <c r="A59" s="20" t="s">
        <v>884</v>
      </c>
      <c r="B59" s="20" t="b">
        <v>0</v>
      </c>
      <c r="C59" s="20" t="b">
        <v>1</v>
      </c>
      <c r="D59" s="20" t="b">
        <v>0</v>
      </c>
      <c r="E59" s="20" t="b">
        <v>0</v>
      </c>
      <c r="F59" s="20" t="b">
        <v>0</v>
      </c>
      <c r="G59" s="20" t="b">
        <v>0</v>
      </c>
      <c r="H59" s="20" t="b">
        <v>1</v>
      </c>
    </row>
    <row r="60" spans="1:8" x14ac:dyDescent="0.2">
      <c r="A60" s="20" t="s">
        <v>894</v>
      </c>
      <c r="B60" s="20" t="b">
        <v>0</v>
      </c>
      <c r="C60" s="20" t="b">
        <v>1</v>
      </c>
      <c r="D60" s="20" t="b">
        <v>1</v>
      </c>
      <c r="E60" s="20" t="b">
        <v>0</v>
      </c>
      <c r="F60" s="20" t="b">
        <v>0</v>
      </c>
      <c r="G60" s="20" t="b">
        <v>0</v>
      </c>
      <c r="H60" s="20" t="b">
        <v>1</v>
      </c>
    </row>
    <row r="61" spans="1:8" x14ac:dyDescent="0.2">
      <c r="A61" s="20" t="s">
        <v>903</v>
      </c>
      <c r="B61" s="20" t="b">
        <v>1</v>
      </c>
      <c r="C61" s="20" t="b">
        <v>1</v>
      </c>
      <c r="D61" s="20" t="b">
        <v>0</v>
      </c>
      <c r="E61" s="20" t="b">
        <v>1</v>
      </c>
      <c r="F61" s="20" t="b">
        <v>0</v>
      </c>
      <c r="G61" s="20" t="b">
        <v>0</v>
      </c>
      <c r="H61" s="20" t="b">
        <v>1</v>
      </c>
    </row>
    <row r="62" spans="1:8" x14ac:dyDescent="0.2">
      <c r="A62" s="20" t="s">
        <v>917</v>
      </c>
      <c r="B62" s="20" t="b">
        <v>1</v>
      </c>
      <c r="C62" s="20" t="b">
        <v>1</v>
      </c>
      <c r="D62" s="20" t="b">
        <v>0</v>
      </c>
      <c r="E62" s="20" t="b">
        <v>0</v>
      </c>
      <c r="F62" s="20" t="b">
        <v>0</v>
      </c>
      <c r="G62" s="20" t="b">
        <v>0</v>
      </c>
      <c r="H62" s="20" t="b">
        <v>0</v>
      </c>
    </row>
    <row r="63" spans="1:8" x14ac:dyDescent="0.2">
      <c r="A63" s="20" t="s">
        <v>926</v>
      </c>
      <c r="B63" s="20" t="b">
        <v>1</v>
      </c>
      <c r="C63" s="20" t="b">
        <v>1</v>
      </c>
      <c r="D63" s="20" t="b">
        <v>0</v>
      </c>
      <c r="E63" s="20" t="b">
        <v>0</v>
      </c>
      <c r="F63" s="20" t="b">
        <v>0</v>
      </c>
      <c r="G63" s="20" t="b">
        <v>0</v>
      </c>
      <c r="H63" s="20" t="b">
        <v>0</v>
      </c>
    </row>
    <row r="64" spans="1:8" x14ac:dyDescent="0.2">
      <c r="A64" s="20" t="s">
        <v>943</v>
      </c>
      <c r="B64" s="20" t="b">
        <v>0</v>
      </c>
      <c r="C64" s="20" t="b">
        <v>1</v>
      </c>
      <c r="D64" s="20" t="b">
        <v>0</v>
      </c>
      <c r="E64" s="20" t="b">
        <v>0</v>
      </c>
      <c r="F64" s="20" t="b">
        <v>0</v>
      </c>
      <c r="G64" s="20" t="b">
        <v>0</v>
      </c>
      <c r="H64" s="20" t="b">
        <v>1</v>
      </c>
    </row>
    <row r="65" spans="1:8" x14ac:dyDescent="0.2">
      <c r="A65" s="20" t="s">
        <v>947</v>
      </c>
      <c r="B65" s="20" t="b">
        <v>0</v>
      </c>
      <c r="C65" s="20" t="b">
        <v>1</v>
      </c>
      <c r="D65" s="20" t="b">
        <v>0</v>
      </c>
      <c r="E65" s="20" t="b">
        <v>0</v>
      </c>
      <c r="F65" s="20" t="b">
        <v>0</v>
      </c>
      <c r="G65" s="20" t="b">
        <v>0</v>
      </c>
      <c r="H65" s="20" t="b">
        <v>0</v>
      </c>
    </row>
    <row r="66" spans="1:8" x14ac:dyDescent="0.2">
      <c r="A66" s="20" t="s">
        <v>956</v>
      </c>
      <c r="B66" s="20" t="b">
        <v>1</v>
      </c>
      <c r="C66" s="20" t="b">
        <v>1</v>
      </c>
      <c r="D66" s="20" t="b">
        <v>0</v>
      </c>
      <c r="E66" s="20" t="b">
        <v>1</v>
      </c>
      <c r="F66" s="20" t="b">
        <v>0</v>
      </c>
      <c r="G66" s="20" t="b">
        <v>0</v>
      </c>
      <c r="H66" s="20" t="b">
        <v>0</v>
      </c>
    </row>
    <row r="67" spans="1:8" x14ac:dyDescent="0.2">
      <c r="A67" s="20" t="s">
        <v>960</v>
      </c>
      <c r="B67" s="20" t="b">
        <v>1</v>
      </c>
      <c r="C67" s="20" t="b">
        <v>1</v>
      </c>
      <c r="D67" s="20" t="b">
        <v>1</v>
      </c>
      <c r="E67" s="20" t="b">
        <v>1</v>
      </c>
      <c r="F67" s="20" t="b">
        <v>0</v>
      </c>
      <c r="G67" s="20" t="b">
        <v>0</v>
      </c>
      <c r="H67" s="20" t="b">
        <v>0</v>
      </c>
    </row>
    <row r="68" spans="1:8" x14ac:dyDescent="0.2">
      <c r="A68" s="20" t="s">
        <v>969</v>
      </c>
      <c r="B68" s="20" t="b">
        <v>1</v>
      </c>
      <c r="C68" s="20" t="b">
        <v>1</v>
      </c>
      <c r="D68" s="20" t="b">
        <v>1</v>
      </c>
      <c r="E68" s="20" t="b">
        <v>0</v>
      </c>
      <c r="F68" s="20" t="b">
        <v>0</v>
      </c>
      <c r="G68" s="20" t="b">
        <v>0</v>
      </c>
      <c r="H68" s="20" t="b">
        <v>0</v>
      </c>
    </row>
    <row r="69" spans="1:8" x14ac:dyDescent="0.2">
      <c r="A69" s="20" t="s">
        <v>998</v>
      </c>
      <c r="B69" s="20" t="b">
        <v>1</v>
      </c>
      <c r="C69" s="20" t="b">
        <v>1</v>
      </c>
      <c r="D69" s="20" t="b">
        <v>0</v>
      </c>
      <c r="E69" s="20" t="b">
        <v>0</v>
      </c>
      <c r="F69" s="20" t="b">
        <v>0</v>
      </c>
      <c r="G69" s="20" t="b">
        <v>0</v>
      </c>
      <c r="H69" s="20" t="b">
        <v>1</v>
      </c>
    </row>
    <row r="70" spans="1:8" x14ac:dyDescent="0.2">
      <c r="A70" s="20" t="s">
        <v>1015</v>
      </c>
      <c r="B70" s="20" t="b">
        <v>1</v>
      </c>
      <c r="C70" s="20" t="b">
        <v>1</v>
      </c>
      <c r="D70" s="20" t="b">
        <v>0</v>
      </c>
      <c r="E70" s="20" t="b">
        <v>0</v>
      </c>
      <c r="F70" s="20" t="b">
        <v>0</v>
      </c>
      <c r="G70" s="20" t="b">
        <v>0</v>
      </c>
      <c r="H70" s="20" t="b">
        <v>1</v>
      </c>
    </row>
    <row r="71" spans="1:8" x14ac:dyDescent="0.2">
      <c r="A71" s="20" t="s">
        <v>1020</v>
      </c>
      <c r="B71" s="20" t="b">
        <v>0</v>
      </c>
      <c r="C71" s="20" t="b">
        <v>0</v>
      </c>
      <c r="D71" s="20" t="b">
        <v>0</v>
      </c>
      <c r="E71" s="20" t="b">
        <v>0</v>
      </c>
      <c r="F71" s="20" t="b">
        <v>0</v>
      </c>
      <c r="G71" s="20" t="b">
        <v>0</v>
      </c>
      <c r="H71" s="20" t="b">
        <v>0</v>
      </c>
    </row>
    <row r="72" spans="1:8" x14ac:dyDescent="0.2">
      <c r="A72" s="20" t="s">
        <v>1057</v>
      </c>
      <c r="B72" s="20" t="b">
        <v>1</v>
      </c>
      <c r="C72" s="20" t="b">
        <v>1</v>
      </c>
      <c r="D72" s="20" t="b">
        <v>0</v>
      </c>
      <c r="E72" s="20" t="b">
        <v>1</v>
      </c>
      <c r="F72" s="20" t="b">
        <v>0</v>
      </c>
      <c r="G72" s="20" t="b">
        <v>0</v>
      </c>
      <c r="H72" s="20" t="b">
        <v>0</v>
      </c>
    </row>
    <row r="73" spans="1:8" x14ac:dyDescent="0.2">
      <c r="A73" s="20" t="s">
        <v>1087</v>
      </c>
      <c r="B73" s="20" t="b">
        <v>0</v>
      </c>
      <c r="C73" s="20" t="b">
        <v>0</v>
      </c>
      <c r="D73" s="20" t="b">
        <v>1</v>
      </c>
      <c r="E73" s="20" t="b">
        <v>0</v>
      </c>
      <c r="F73" s="20" t="b">
        <v>0</v>
      </c>
      <c r="G73" s="20" t="b">
        <v>0</v>
      </c>
      <c r="H73" s="20" t="b">
        <v>1</v>
      </c>
    </row>
    <row r="74" spans="1:8" x14ac:dyDescent="0.2">
      <c r="A74" s="20" t="s">
        <v>1096</v>
      </c>
      <c r="B74" s="20" t="b">
        <v>1</v>
      </c>
      <c r="C74" s="20" t="b">
        <v>0</v>
      </c>
      <c r="D74" s="20" t="b">
        <v>0</v>
      </c>
      <c r="E74" s="20" t="b">
        <v>1</v>
      </c>
      <c r="F74" s="20" t="b">
        <v>1</v>
      </c>
      <c r="G74" s="20" t="b">
        <v>0</v>
      </c>
      <c r="H74" s="20" t="b">
        <v>1</v>
      </c>
    </row>
    <row r="75" spans="1:8" x14ac:dyDescent="0.2">
      <c r="A75" s="20" t="s">
        <v>1121</v>
      </c>
      <c r="B75" s="20" t="b">
        <v>1</v>
      </c>
      <c r="C75" s="20" t="b">
        <v>0</v>
      </c>
      <c r="D75" s="20" t="b">
        <v>0</v>
      </c>
      <c r="E75" s="20" t="b">
        <v>1</v>
      </c>
      <c r="F75" s="20" t="b">
        <v>0</v>
      </c>
      <c r="G75" s="20" t="b">
        <v>0</v>
      </c>
      <c r="H75" s="20" t="b">
        <v>1</v>
      </c>
    </row>
    <row r="76" spans="1:8" x14ac:dyDescent="0.2">
      <c r="A76" s="20" t="s">
        <v>1126</v>
      </c>
      <c r="B76" s="20" t="b">
        <v>0</v>
      </c>
      <c r="C76" s="20" t="b">
        <v>1</v>
      </c>
      <c r="D76" s="20" t="b">
        <v>0</v>
      </c>
      <c r="E76" s="20" t="b">
        <v>0</v>
      </c>
      <c r="F76" s="20" t="b">
        <v>0</v>
      </c>
      <c r="G76" s="20" t="b">
        <v>0</v>
      </c>
      <c r="H76" s="20" t="b">
        <v>0</v>
      </c>
    </row>
    <row r="77" spans="1:8" x14ac:dyDescent="0.2">
      <c r="A77" s="20" t="s">
        <v>1130</v>
      </c>
      <c r="B77" s="20" t="b">
        <v>0</v>
      </c>
      <c r="C77" s="20" t="b">
        <v>0</v>
      </c>
      <c r="D77" s="20" t="b">
        <v>0</v>
      </c>
      <c r="E77" s="20" t="b">
        <v>0</v>
      </c>
      <c r="F77" s="20" t="b">
        <v>0</v>
      </c>
      <c r="G77" s="20" t="b">
        <v>0</v>
      </c>
      <c r="H77" s="20" t="b">
        <v>0</v>
      </c>
    </row>
    <row r="78" spans="1:8" x14ac:dyDescent="0.2">
      <c r="A78" s="20" t="s">
        <v>1173</v>
      </c>
      <c r="B78" s="20" t="b">
        <v>1</v>
      </c>
      <c r="C78" s="20" t="b">
        <v>1</v>
      </c>
      <c r="D78" s="20" t="b">
        <v>0</v>
      </c>
      <c r="E78" s="20" t="b">
        <v>0</v>
      </c>
      <c r="F78" s="20" t="b">
        <v>0</v>
      </c>
      <c r="G78" s="20" t="b">
        <v>0</v>
      </c>
      <c r="H78" s="20" t="b">
        <v>0</v>
      </c>
    </row>
    <row r="79" spans="1:8" x14ac:dyDescent="0.2">
      <c r="A79" s="20" t="s">
        <v>1182</v>
      </c>
      <c r="B79" s="20" t="b">
        <v>1</v>
      </c>
      <c r="C79" s="20" t="b">
        <v>1</v>
      </c>
      <c r="D79" s="20" t="b">
        <v>0</v>
      </c>
      <c r="E79" s="20" t="b">
        <v>0</v>
      </c>
      <c r="F79" s="20" t="b">
        <v>0</v>
      </c>
      <c r="G79" s="20" t="b">
        <v>0</v>
      </c>
      <c r="H79" s="20" t="b">
        <v>0</v>
      </c>
    </row>
    <row r="80" spans="1:8" x14ac:dyDescent="0.2">
      <c r="A80" s="20" t="s">
        <v>1231</v>
      </c>
      <c r="B80" s="20" t="b">
        <v>1</v>
      </c>
      <c r="C80" s="20" t="b">
        <v>1</v>
      </c>
      <c r="D80" s="20" t="b">
        <v>0</v>
      </c>
      <c r="E80" s="20" t="b">
        <v>0</v>
      </c>
      <c r="F80" s="20" t="b">
        <v>0</v>
      </c>
      <c r="G80" s="20" t="b">
        <v>1</v>
      </c>
      <c r="H80" s="20" t="b">
        <v>0</v>
      </c>
    </row>
    <row r="81" spans="1:8" x14ac:dyDescent="0.2">
      <c r="A81" s="20" t="s">
        <v>1243</v>
      </c>
      <c r="B81" s="20" t="b">
        <v>1</v>
      </c>
      <c r="C81" s="20" t="b">
        <v>1</v>
      </c>
      <c r="D81" s="20" t="b">
        <v>0</v>
      </c>
      <c r="E81" s="20" t="b">
        <v>0</v>
      </c>
      <c r="F81" s="20" t="b">
        <v>0</v>
      </c>
      <c r="G81" s="20" t="b">
        <v>0</v>
      </c>
      <c r="H81" s="20" t="b">
        <v>0</v>
      </c>
    </row>
    <row r="82" spans="1:8" x14ac:dyDescent="0.2">
      <c r="A82" s="20" t="s">
        <v>1276</v>
      </c>
      <c r="B82" s="20" t="b">
        <v>1</v>
      </c>
      <c r="C82" s="20" t="b">
        <v>1</v>
      </c>
      <c r="D82" s="20" t="b">
        <v>0</v>
      </c>
      <c r="E82" s="20" t="b">
        <v>0</v>
      </c>
      <c r="F82" s="20" t="b">
        <v>0</v>
      </c>
      <c r="G82" s="20" t="b">
        <v>0</v>
      </c>
      <c r="H82" s="20" t="b">
        <v>0</v>
      </c>
    </row>
    <row r="83" spans="1:8" x14ac:dyDescent="0.2">
      <c r="A83" s="20" t="s">
        <v>1281</v>
      </c>
      <c r="B83" s="20" t="b">
        <v>1</v>
      </c>
      <c r="C83" s="20" t="b">
        <v>1</v>
      </c>
      <c r="D83" s="20" t="b">
        <v>0</v>
      </c>
      <c r="E83" s="20" t="b">
        <v>0</v>
      </c>
      <c r="F83" s="20" t="b">
        <v>0</v>
      </c>
      <c r="G83" s="20" t="b">
        <v>0</v>
      </c>
      <c r="H83" s="20" t="b">
        <v>1</v>
      </c>
    </row>
    <row r="84" spans="1:8" x14ac:dyDescent="0.2">
      <c r="A84" s="20" t="s">
        <v>1297</v>
      </c>
      <c r="B84" s="20" t="b">
        <v>1</v>
      </c>
      <c r="C84" s="20" t="b">
        <v>1</v>
      </c>
      <c r="D84" s="20" t="b">
        <v>0</v>
      </c>
      <c r="E84" s="20" t="b">
        <v>0</v>
      </c>
      <c r="F84" s="20" t="b">
        <v>0</v>
      </c>
      <c r="G84" s="20" t="b">
        <v>0</v>
      </c>
      <c r="H84" s="20" t="b">
        <v>1</v>
      </c>
    </row>
    <row r="85" spans="1:8" x14ac:dyDescent="0.2">
      <c r="A85" s="20" t="s">
        <v>1302</v>
      </c>
      <c r="B85" s="20" t="b">
        <v>1</v>
      </c>
      <c r="C85" s="20" t="b">
        <v>1</v>
      </c>
      <c r="D85" s="20" t="b">
        <v>0</v>
      </c>
      <c r="E85" s="20" t="b">
        <v>0</v>
      </c>
      <c r="F85" s="20" t="b">
        <v>0</v>
      </c>
      <c r="G85" s="20" t="b">
        <v>0</v>
      </c>
      <c r="H85" s="20" t="b">
        <v>0</v>
      </c>
    </row>
    <row r="86" spans="1:8" x14ac:dyDescent="0.2">
      <c r="A86" s="20" t="s">
        <v>1315</v>
      </c>
      <c r="B86" s="20" t="b">
        <v>0</v>
      </c>
      <c r="C86" s="20" t="b">
        <v>0</v>
      </c>
      <c r="D86" s="20" t="b">
        <v>0</v>
      </c>
      <c r="E86" s="20" t="b">
        <v>0</v>
      </c>
      <c r="F86" s="20" t="b">
        <v>1</v>
      </c>
      <c r="G86" s="20" t="b">
        <v>0</v>
      </c>
      <c r="H86" s="20" t="b">
        <v>1</v>
      </c>
    </row>
    <row r="87" spans="1:8" x14ac:dyDescent="0.2">
      <c r="A87" s="20" t="s">
        <v>1332</v>
      </c>
      <c r="B87" s="20" t="b">
        <v>1</v>
      </c>
      <c r="C87" s="20" t="b">
        <v>1</v>
      </c>
      <c r="D87" s="20" t="b">
        <v>0</v>
      </c>
      <c r="E87" s="20" t="b">
        <v>0</v>
      </c>
      <c r="F87" s="20" t="b">
        <v>0</v>
      </c>
      <c r="G87" s="20" t="b">
        <v>0</v>
      </c>
      <c r="H87" s="20" t="b">
        <v>0</v>
      </c>
    </row>
    <row r="88" spans="1:8" x14ac:dyDescent="0.2">
      <c r="A88" s="20" t="s">
        <v>1341</v>
      </c>
      <c r="B88" s="20" t="b">
        <v>1</v>
      </c>
      <c r="C88" s="20" t="b">
        <v>1</v>
      </c>
      <c r="D88" s="20" t="b">
        <v>0</v>
      </c>
      <c r="E88" s="20" t="b">
        <v>1</v>
      </c>
      <c r="F88" s="20" t="b">
        <v>0</v>
      </c>
      <c r="G88" s="20" t="b">
        <v>0</v>
      </c>
      <c r="H88" s="20" t="b">
        <v>0</v>
      </c>
    </row>
    <row r="89" spans="1:8" x14ac:dyDescent="0.2">
      <c r="A89" s="20" t="s">
        <v>1376</v>
      </c>
      <c r="B89" s="20" t="b">
        <v>0</v>
      </c>
      <c r="C89" s="20" t="b">
        <v>1</v>
      </c>
      <c r="D89" s="20" t="b">
        <v>0</v>
      </c>
      <c r="E89" s="20" t="b">
        <v>0</v>
      </c>
      <c r="F89" s="20" t="b">
        <v>0</v>
      </c>
      <c r="G89" s="20" t="b">
        <v>0</v>
      </c>
      <c r="H89" s="20" t="b">
        <v>0</v>
      </c>
    </row>
    <row r="90" spans="1:8" x14ac:dyDescent="0.2">
      <c r="A90" s="20" t="s">
        <v>1395</v>
      </c>
      <c r="B90" s="20" t="b">
        <v>1</v>
      </c>
      <c r="C90" s="20" t="b">
        <v>1</v>
      </c>
      <c r="D90" s="20" t="b">
        <v>0</v>
      </c>
      <c r="E90" s="20" t="b">
        <v>0</v>
      </c>
      <c r="F90" s="20" t="b">
        <v>0</v>
      </c>
      <c r="G90" s="20" t="b">
        <v>0</v>
      </c>
      <c r="H90" s="20" t="b">
        <v>0</v>
      </c>
    </row>
    <row r="91" spans="1:8" x14ac:dyDescent="0.2">
      <c r="A91" s="20" t="s">
        <v>1420</v>
      </c>
      <c r="B91" s="20" t="b">
        <v>0</v>
      </c>
      <c r="C91" s="20" t="b">
        <v>1</v>
      </c>
      <c r="D91" s="20" t="b">
        <v>0</v>
      </c>
      <c r="E91" s="20" t="b">
        <v>0</v>
      </c>
      <c r="F91" s="20" t="b">
        <v>0</v>
      </c>
      <c r="G91" s="20" t="b">
        <v>0</v>
      </c>
      <c r="H91" s="20" t="b">
        <v>0</v>
      </c>
    </row>
    <row r="92" spans="1:8" x14ac:dyDescent="0.2">
      <c r="A92" s="20" t="s">
        <v>1425</v>
      </c>
      <c r="B92" s="20" t="b">
        <v>1</v>
      </c>
      <c r="C92" s="20" t="b">
        <v>1</v>
      </c>
      <c r="D92" s="20" t="b">
        <v>0</v>
      </c>
      <c r="E92" s="20" t="b">
        <v>0</v>
      </c>
      <c r="F92" s="20" t="b">
        <v>0</v>
      </c>
      <c r="G92" s="20" t="b">
        <v>1</v>
      </c>
      <c r="H92" s="20" t="b">
        <v>0</v>
      </c>
    </row>
    <row r="93" spans="1:8" x14ac:dyDescent="0.2">
      <c r="A93" s="20" t="s">
        <v>1438</v>
      </c>
      <c r="B93" s="20" t="b">
        <v>1</v>
      </c>
      <c r="C93" s="20" t="b">
        <v>1</v>
      </c>
      <c r="D93" s="20" t="b">
        <v>1</v>
      </c>
      <c r="E93" s="20" t="b">
        <v>0</v>
      </c>
      <c r="F93" s="20" t="b">
        <v>0</v>
      </c>
      <c r="G93" s="20" t="b">
        <v>0</v>
      </c>
      <c r="H93" s="20" t="b">
        <v>0</v>
      </c>
    </row>
    <row r="94" spans="1:8" x14ac:dyDescent="0.2">
      <c r="A94" s="20" t="s">
        <v>1477</v>
      </c>
      <c r="B94" s="20" t="b">
        <v>0</v>
      </c>
      <c r="C94" s="20" t="b">
        <v>0</v>
      </c>
      <c r="D94" s="20" t="b">
        <v>0</v>
      </c>
      <c r="E94" s="20" t="b">
        <v>0</v>
      </c>
      <c r="F94" s="20" t="b">
        <v>0</v>
      </c>
      <c r="G94" s="20" t="b">
        <v>0</v>
      </c>
      <c r="H94" s="20" t="b">
        <v>1</v>
      </c>
    </row>
    <row r="95" spans="1:8" x14ac:dyDescent="0.2">
      <c r="A95" s="20" t="s">
        <v>1525</v>
      </c>
      <c r="B95" s="20" t="b">
        <v>1</v>
      </c>
      <c r="C95" s="20" t="b">
        <v>1</v>
      </c>
      <c r="D95" s="20" t="b">
        <v>0</v>
      </c>
      <c r="E95" s="20" t="b">
        <v>1</v>
      </c>
      <c r="F95" s="20" t="b">
        <v>0</v>
      </c>
      <c r="G95" s="20" t="b">
        <v>0</v>
      </c>
      <c r="H95" s="20" t="b">
        <v>0</v>
      </c>
    </row>
    <row r="96" spans="1:8" x14ac:dyDescent="0.2">
      <c r="A96" s="20" t="s">
        <v>1586</v>
      </c>
      <c r="B96" s="20" t="b">
        <v>0</v>
      </c>
      <c r="C96" s="20" t="b">
        <v>1</v>
      </c>
      <c r="D96" s="20" t="b">
        <v>0</v>
      </c>
      <c r="E96" s="20" t="b">
        <v>0</v>
      </c>
      <c r="F96" s="20" t="b">
        <v>0</v>
      </c>
      <c r="G96" s="20" t="b">
        <v>0</v>
      </c>
      <c r="H96" s="20" t="b">
        <v>0</v>
      </c>
    </row>
    <row r="97" spans="1:8" x14ac:dyDescent="0.2">
      <c r="A97" s="20" t="s">
        <v>1623</v>
      </c>
      <c r="B97" s="20" t="b">
        <v>1</v>
      </c>
      <c r="C97" s="20" t="b">
        <v>1</v>
      </c>
      <c r="D97" s="20" t="b">
        <v>0</v>
      </c>
      <c r="E97" s="20" t="b">
        <v>0</v>
      </c>
      <c r="F97" s="20" t="b">
        <v>0</v>
      </c>
      <c r="G97" s="20" t="b">
        <v>0</v>
      </c>
      <c r="H97" s="20" t="b">
        <v>0</v>
      </c>
    </row>
    <row r="98" spans="1:8" x14ac:dyDescent="0.2">
      <c r="A98" s="20" t="s">
        <v>1668</v>
      </c>
      <c r="B98" s="20" t="b">
        <v>1</v>
      </c>
      <c r="C98" s="20" t="b">
        <v>1</v>
      </c>
      <c r="D98" s="20" t="b">
        <v>0</v>
      </c>
      <c r="E98" s="20" t="b">
        <v>0</v>
      </c>
      <c r="F98" s="20" t="b">
        <v>0</v>
      </c>
      <c r="G98" s="20" t="b">
        <v>0</v>
      </c>
      <c r="H98" s="20" t="b">
        <v>0</v>
      </c>
    </row>
    <row r="99" spans="1:8" x14ac:dyDescent="0.2">
      <c r="A99" s="20" t="s">
        <v>1708</v>
      </c>
      <c r="B99" s="20" t="b">
        <v>1</v>
      </c>
      <c r="C99" s="20" t="b">
        <v>1</v>
      </c>
      <c r="D99" s="20" t="b">
        <v>0</v>
      </c>
      <c r="E99" s="20" t="b">
        <v>0</v>
      </c>
      <c r="F99" s="20" t="b">
        <v>0</v>
      </c>
      <c r="G99" s="20" t="b">
        <v>0</v>
      </c>
      <c r="H99" s="20" t="b">
        <v>0</v>
      </c>
    </row>
    <row r="100" spans="1:8" x14ac:dyDescent="0.2">
      <c r="A100" s="20" t="s">
        <v>1739</v>
      </c>
      <c r="B100" s="20" t="b">
        <v>1</v>
      </c>
      <c r="C100" s="20" t="b">
        <v>1</v>
      </c>
      <c r="D100" s="20" t="b">
        <v>0</v>
      </c>
      <c r="E100" s="20" t="b">
        <v>0</v>
      </c>
      <c r="F100" s="20" t="b">
        <v>0</v>
      </c>
      <c r="G100" s="20" t="b">
        <v>1</v>
      </c>
      <c r="H100" s="20" t="b">
        <v>1</v>
      </c>
    </row>
    <row r="101" spans="1:8" x14ac:dyDescent="0.2">
      <c r="A101" s="20" t="s">
        <v>1765</v>
      </c>
      <c r="B101" s="20" t="b">
        <v>1</v>
      </c>
      <c r="C101" s="20" t="b">
        <v>1</v>
      </c>
      <c r="D101" s="20" t="b">
        <v>0</v>
      </c>
      <c r="E101" s="20" t="b">
        <v>0</v>
      </c>
      <c r="F101" s="20" t="b">
        <v>0</v>
      </c>
      <c r="G101" s="20" t="b">
        <v>0</v>
      </c>
      <c r="H101" s="20" t="b">
        <v>1</v>
      </c>
    </row>
    <row r="102" spans="1:8" x14ac:dyDescent="0.2">
      <c r="A102" s="20" t="s">
        <v>1830</v>
      </c>
      <c r="B102" s="20" t="b">
        <v>1</v>
      </c>
      <c r="C102" s="20" t="b">
        <v>1</v>
      </c>
      <c r="D102" s="20" t="b">
        <v>0</v>
      </c>
      <c r="E102" s="20" t="b">
        <v>1</v>
      </c>
      <c r="F102" s="20" t="b">
        <v>0</v>
      </c>
      <c r="G102" s="20" t="b">
        <v>0</v>
      </c>
      <c r="H102" s="20" t="b">
        <v>0</v>
      </c>
    </row>
    <row r="103" spans="1:8" x14ac:dyDescent="0.2">
      <c r="A103" s="20" t="s">
        <v>1867</v>
      </c>
      <c r="B103" s="20" t="b">
        <v>1</v>
      </c>
      <c r="C103" s="20" t="b">
        <v>1</v>
      </c>
      <c r="D103" s="20" t="b">
        <v>0</v>
      </c>
      <c r="E103" s="20" t="b">
        <v>0</v>
      </c>
      <c r="F103" s="20" t="b">
        <v>0</v>
      </c>
      <c r="G103" s="20" t="b">
        <v>0</v>
      </c>
      <c r="H103" s="20" t="b">
        <v>0</v>
      </c>
    </row>
    <row r="104" spans="1:8" x14ac:dyDescent="0.2">
      <c r="A104" s="20" t="s">
        <v>1885</v>
      </c>
      <c r="B104" s="20" t="b">
        <v>0</v>
      </c>
      <c r="C104" s="20" t="b">
        <v>1</v>
      </c>
      <c r="D104" s="20" t="b">
        <v>1</v>
      </c>
      <c r="E104" s="20" t="b">
        <v>0</v>
      </c>
      <c r="F104" s="20" t="b">
        <v>0</v>
      </c>
      <c r="G104" s="20" t="b">
        <v>0</v>
      </c>
      <c r="H104" s="20" t="b">
        <v>0</v>
      </c>
    </row>
    <row r="105" spans="1:8" x14ac:dyDescent="0.2">
      <c r="A105" s="20" t="s">
        <v>1932</v>
      </c>
      <c r="B105" s="20" t="b">
        <v>1</v>
      </c>
      <c r="C105" s="20" t="b">
        <v>1</v>
      </c>
      <c r="D105" s="20" t="b">
        <v>0</v>
      </c>
      <c r="E105" s="20" t="b">
        <v>0</v>
      </c>
      <c r="F105" s="20" t="b">
        <v>0</v>
      </c>
      <c r="G105" s="20" t="b">
        <v>0</v>
      </c>
      <c r="H105" s="20" t="b">
        <v>0</v>
      </c>
    </row>
    <row r="106" spans="1:8" x14ac:dyDescent="0.2">
      <c r="A106" s="20" t="s">
        <v>1957</v>
      </c>
      <c r="B106" s="20" t="b">
        <v>0</v>
      </c>
      <c r="C106" s="20" t="b">
        <v>1</v>
      </c>
      <c r="D106" s="20" t="b">
        <v>0</v>
      </c>
      <c r="E106" s="20" t="b">
        <v>0</v>
      </c>
      <c r="F106" s="20" t="b">
        <v>0</v>
      </c>
      <c r="G106" s="20" t="b">
        <v>0</v>
      </c>
      <c r="H106" s="20" t="b">
        <v>0</v>
      </c>
    </row>
    <row r="107" spans="1:8" x14ac:dyDescent="0.2">
      <c r="A107" s="20" t="s">
        <v>2005</v>
      </c>
      <c r="B107" s="20" t="b">
        <v>1</v>
      </c>
      <c r="C107" s="20" t="b">
        <v>1</v>
      </c>
      <c r="D107" s="20" t="b">
        <v>0</v>
      </c>
      <c r="E107" s="20" t="b">
        <v>0</v>
      </c>
      <c r="F107" s="20" t="b">
        <v>0</v>
      </c>
      <c r="G107" s="20" t="b">
        <v>0</v>
      </c>
      <c r="H107" s="20" t="b">
        <v>0</v>
      </c>
    </row>
    <row r="108" spans="1:8" x14ac:dyDescent="0.2">
      <c r="A108" s="20" t="s">
        <v>2085</v>
      </c>
      <c r="B108" s="20" t="b">
        <v>0</v>
      </c>
      <c r="C108" s="20" t="b">
        <v>1</v>
      </c>
      <c r="D108" s="20" t="b">
        <v>0</v>
      </c>
      <c r="E108" s="20" t="b">
        <v>0</v>
      </c>
      <c r="F108" s="20" t="b">
        <v>0</v>
      </c>
      <c r="G108" s="20" t="b">
        <v>0</v>
      </c>
      <c r="H108" s="20" t="b">
        <v>1</v>
      </c>
    </row>
    <row r="109" spans="1:8" x14ac:dyDescent="0.2">
      <c r="A109" s="20" t="s">
        <v>2112</v>
      </c>
      <c r="B109" s="20" t="b">
        <v>1</v>
      </c>
      <c r="C109" s="20" t="b">
        <v>1</v>
      </c>
      <c r="D109" s="20" t="b">
        <v>0</v>
      </c>
      <c r="E109" s="20" t="b">
        <v>0</v>
      </c>
      <c r="F109" s="20" t="b">
        <v>0</v>
      </c>
      <c r="G109" s="20" t="b">
        <v>0</v>
      </c>
      <c r="H109" s="20" t="b">
        <v>0</v>
      </c>
    </row>
    <row r="110" spans="1:8" x14ac:dyDescent="0.2">
      <c r="A110" s="20" t="s">
        <v>2145</v>
      </c>
      <c r="B110" s="20" t="b">
        <v>1</v>
      </c>
      <c r="C110" s="20" t="b">
        <v>1</v>
      </c>
      <c r="D110" s="20" t="b">
        <v>0</v>
      </c>
      <c r="E110" s="20" t="b">
        <v>0</v>
      </c>
      <c r="F110" s="20" t="b">
        <v>0</v>
      </c>
      <c r="G110" s="20" t="b">
        <v>0</v>
      </c>
      <c r="H110" s="20" t="b">
        <v>1</v>
      </c>
    </row>
    <row r="111" spans="1:8" x14ac:dyDescent="0.2">
      <c r="A111" s="20" t="s">
        <v>2195</v>
      </c>
      <c r="B111" s="20" t="b">
        <v>1</v>
      </c>
      <c r="C111" s="20" t="b">
        <v>1</v>
      </c>
      <c r="D111" s="20" t="b">
        <v>1</v>
      </c>
      <c r="E111" s="20" t="b">
        <v>0</v>
      </c>
      <c r="F111" s="20" t="b">
        <v>0</v>
      </c>
      <c r="G111" s="20" t="b">
        <v>0</v>
      </c>
      <c r="H111" s="20" t="b">
        <v>1</v>
      </c>
    </row>
    <row r="112" spans="1:8" x14ac:dyDescent="0.2">
      <c r="A112" s="20" t="s">
        <v>2200</v>
      </c>
      <c r="B112" s="20" t="b">
        <v>0</v>
      </c>
      <c r="C112" s="20" t="b">
        <v>1</v>
      </c>
      <c r="D112" s="20" t="b">
        <v>0</v>
      </c>
      <c r="E112" s="20" t="b">
        <v>0</v>
      </c>
      <c r="F112" s="20" t="b">
        <v>0</v>
      </c>
      <c r="G112" s="20" t="b">
        <v>0</v>
      </c>
      <c r="H112" s="20" t="b">
        <v>1</v>
      </c>
    </row>
    <row r="113" spans="1:8" x14ac:dyDescent="0.2">
      <c r="A113" s="20" t="s">
        <v>2251</v>
      </c>
      <c r="B113" s="20" t="b">
        <v>1</v>
      </c>
      <c r="C113" s="20" t="b">
        <v>0</v>
      </c>
      <c r="D113" s="20" t="b">
        <v>0</v>
      </c>
      <c r="E113" s="20" t="b">
        <v>0</v>
      </c>
      <c r="F113" s="20" t="b">
        <v>0</v>
      </c>
      <c r="G113" s="20" t="b">
        <v>0</v>
      </c>
      <c r="H113" s="20" t="b">
        <v>0</v>
      </c>
    </row>
    <row r="114" spans="1:8" x14ac:dyDescent="0.2">
      <c r="A114" s="20" t="s">
        <v>2375</v>
      </c>
      <c r="B114" s="20" t="b">
        <v>0</v>
      </c>
      <c r="C114" s="20" t="b">
        <v>1</v>
      </c>
      <c r="D114" s="20" t="b">
        <v>1</v>
      </c>
      <c r="E114" s="20" t="b">
        <v>1</v>
      </c>
      <c r="F114" s="20" t="b">
        <v>0</v>
      </c>
      <c r="G114" s="20" t="b">
        <v>0</v>
      </c>
      <c r="H114" s="20" t="b">
        <v>0</v>
      </c>
    </row>
    <row r="115" spans="1:8" x14ac:dyDescent="0.2">
      <c r="A115" s="20" t="s">
        <v>2379</v>
      </c>
      <c r="B115" s="20" t="b">
        <v>1</v>
      </c>
      <c r="C115" s="20" t="b">
        <v>1</v>
      </c>
      <c r="D115" s="20" t="b">
        <v>1</v>
      </c>
      <c r="E115" s="20" t="b">
        <v>0</v>
      </c>
      <c r="F115" s="20" t="b">
        <v>0</v>
      </c>
      <c r="G115" s="20" t="b">
        <v>0</v>
      </c>
      <c r="H115" s="20" t="b">
        <v>1</v>
      </c>
    </row>
    <row r="116" spans="1:8" x14ac:dyDescent="0.2">
      <c r="A116" s="20" t="s">
        <v>2383</v>
      </c>
      <c r="B116" s="20" t="b">
        <v>1</v>
      </c>
      <c r="C116" s="20" t="b">
        <v>1</v>
      </c>
      <c r="D116" s="20" t="b">
        <v>0</v>
      </c>
      <c r="E116" s="20" t="b">
        <v>1</v>
      </c>
      <c r="F116" s="20" t="b">
        <v>0</v>
      </c>
      <c r="G116" s="20" t="b">
        <v>0</v>
      </c>
      <c r="H116" s="20" t="b">
        <v>0</v>
      </c>
    </row>
    <row r="117" spans="1:8" x14ac:dyDescent="0.2">
      <c r="A117" s="20" t="s">
        <v>2404</v>
      </c>
      <c r="B117" s="20" t="b">
        <v>1</v>
      </c>
      <c r="C117" s="20" t="b">
        <v>1</v>
      </c>
      <c r="D117" s="20" t="b">
        <v>0</v>
      </c>
      <c r="E117" s="20" t="b">
        <v>0</v>
      </c>
      <c r="F117" s="20" t="b">
        <v>0</v>
      </c>
      <c r="G117" s="20" t="b">
        <v>0</v>
      </c>
      <c r="H117" s="20" t="b">
        <v>0</v>
      </c>
    </row>
    <row r="118" spans="1:8" x14ac:dyDescent="0.2">
      <c r="A118" s="20" t="s">
        <v>2472</v>
      </c>
      <c r="B118" s="20" t="b">
        <v>1</v>
      </c>
      <c r="C118" s="20" t="b">
        <v>1</v>
      </c>
      <c r="D118" s="20" t="b">
        <v>0</v>
      </c>
      <c r="E118" s="20" t="b">
        <v>1</v>
      </c>
      <c r="F118" s="20" t="b">
        <v>0</v>
      </c>
      <c r="G118" s="20" t="b">
        <v>0</v>
      </c>
      <c r="H118" s="20" t="b">
        <v>0</v>
      </c>
    </row>
    <row r="119" spans="1:8" x14ac:dyDescent="0.2">
      <c r="A119" s="20" t="s">
        <v>2486</v>
      </c>
      <c r="B119" s="20" t="b">
        <v>1</v>
      </c>
      <c r="C119" s="20" t="b">
        <v>1</v>
      </c>
      <c r="D119" s="20" t="b">
        <v>0</v>
      </c>
      <c r="E119" s="20" t="b">
        <v>0</v>
      </c>
      <c r="F119" s="20" t="b">
        <v>0</v>
      </c>
      <c r="G119" s="20" t="b">
        <v>0</v>
      </c>
      <c r="H119" s="20" t="b">
        <v>1</v>
      </c>
    </row>
    <row r="120" spans="1:8" x14ac:dyDescent="0.2">
      <c r="A120" s="20" t="s">
        <v>2616</v>
      </c>
      <c r="B120" s="20" t="b">
        <v>0</v>
      </c>
      <c r="C120" s="20" t="b">
        <v>1</v>
      </c>
      <c r="D120" s="20" t="b">
        <v>0</v>
      </c>
      <c r="E120" s="20" t="b">
        <v>1</v>
      </c>
      <c r="F120" s="20" t="b">
        <v>1</v>
      </c>
      <c r="G120" s="20" t="b">
        <v>0</v>
      </c>
      <c r="H120" s="20" t="b">
        <v>0</v>
      </c>
    </row>
    <row r="121" spans="1:8" x14ac:dyDescent="0.2">
      <c r="A121" s="20" t="s">
        <v>2655</v>
      </c>
      <c r="B121" s="20" t="b">
        <v>1</v>
      </c>
      <c r="C121" s="20" t="b">
        <v>1</v>
      </c>
      <c r="D121" s="20" t="b">
        <v>0</v>
      </c>
      <c r="E121" s="20" t="b">
        <v>1</v>
      </c>
      <c r="F121" s="20" t="b">
        <v>1</v>
      </c>
      <c r="G121" s="20" t="b">
        <v>0</v>
      </c>
      <c r="H121" s="20" t="b">
        <v>0</v>
      </c>
    </row>
    <row r="122" spans="1:8" x14ac:dyDescent="0.2">
      <c r="A122" s="20" t="s">
        <v>2682</v>
      </c>
      <c r="B122" s="20" t="b">
        <v>1</v>
      </c>
      <c r="C122" s="20" t="b">
        <v>1</v>
      </c>
      <c r="D122" s="20" t="b">
        <v>1</v>
      </c>
      <c r="E122" s="20" t="b">
        <v>1</v>
      </c>
      <c r="F122" s="20" t="b">
        <v>0</v>
      </c>
      <c r="G122" s="20" t="b">
        <v>0</v>
      </c>
      <c r="H122" s="20" t="b">
        <v>0</v>
      </c>
    </row>
    <row r="123" spans="1:8" x14ac:dyDescent="0.2">
      <c r="A123" s="20" t="s">
        <v>2705</v>
      </c>
      <c r="B123" s="20" t="b">
        <v>1</v>
      </c>
      <c r="C123" s="20" t="b">
        <v>1</v>
      </c>
      <c r="D123" s="20" t="b">
        <v>0</v>
      </c>
      <c r="E123" s="20" t="b">
        <v>0</v>
      </c>
      <c r="F123" s="20" t="b">
        <v>0</v>
      </c>
      <c r="G123" s="20" t="b">
        <v>0</v>
      </c>
      <c r="H123" s="20" t="b">
        <v>0</v>
      </c>
    </row>
    <row r="124" spans="1:8" x14ac:dyDescent="0.2">
      <c r="A124" s="20" t="s">
        <v>2936</v>
      </c>
      <c r="B124" s="20" t="b">
        <v>1</v>
      </c>
      <c r="C124" s="20" t="b">
        <v>1</v>
      </c>
      <c r="D124" s="20" t="b">
        <v>0</v>
      </c>
      <c r="E124" s="20" t="b">
        <v>0</v>
      </c>
      <c r="F124" s="20" t="b">
        <v>0</v>
      </c>
      <c r="G124" s="20" t="b">
        <v>0</v>
      </c>
      <c r="H124" s="20" t="b">
        <v>0</v>
      </c>
    </row>
    <row r="125" spans="1:8" x14ac:dyDescent="0.2">
      <c r="A125" s="20" t="s">
        <v>2953</v>
      </c>
      <c r="B125" s="20" t="b">
        <v>0</v>
      </c>
      <c r="C125" s="20" t="b">
        <v>1</v>
      </c>
      <c r="D125" s="20" t="b">
        <v>0</v>
      </c>
      <c r="E125" s="20" t="b">
        <v>1</v>
      </c>
      <c r="F125" s="20" t="b">
        <v>0</v>
      </c>
      <c r="G125" s="20" t="b">
        <v>0</v>
      </c>
      <c r="H125" s="20" t="b">
        <v>0</v>
      </c>
    </row>
    <row r="126" spans="1:8" x14ac:dyDescent="0.2">
      <c r="A126" s="20" t="s">
        <v>3000</v>
      </c>
      <c r="B126" s="20" t="b">
        <v>1</v>
      </c>
      <c r="C126" s="20" t="b">
        <v>1</v>
      </c>
      <c r="D126" s="20" t="b">
        <v>1</v>
      </c>
      <c r="E126" s="20" t="b">
        <v>0</v>
      </c>
      <c r="F126" s="20" t="b">
        <v>0</v>
      </c>
      <c r="G126" s="20" t="b">
        <v>0</v>
      </c>
      <c r="H126" s="20" t="b">
        <v>0</v>
      </c>
    </row>
    <row r="127" spans="1:8" x14ac:dyDescent="0.2">
      <c r="A127" s="20" t="s">
        <v>3021</v>
      </c>
      <c r="B127" s="20" t="b">
        <v>0</v>
      </c>
      <c r="C127" s="20" t="b">
        <v>1</v>
      </c>
      <c r="D127" s="20" t="b">
        <v>0</v>
      </c>
      <c r="E127" s="20" t="b">
        <v>0</v>
      </c>
      <c r="F127" s="20" t="b">
        <v>0</v>
      </c>
      <c r="G127" s="20" t="b">
        <v>0</v>
      </c>
      <c r="H127" s="20" t="b">
        <v>0</v>
      </c>
    </row>
    <row r="128" spans="1:8" x14ac:dyDescent="0.2">
      <c r="A128" s="20" t="s">
        <v>3029</v>
      </c>
      <c r="B128" s="20" t="b">
        <v>0</v>
      </c>
      <c r="C128" s="20" t="b">
        <v>1</v>
      </c>
      <c r="D128" s="20" t="b">
        <v>0</v>
      </c>
      <c r="E128" s="20" t="b">
        <v>1</v>
      </c>
      <c r="F128" s="20" t="b">
        <v>0</v>
      </c>
      <c r="G128" s="20" t="b">
        <v>0</v>
      </c>
      <c r="H128" s="20" t="b">
        <v>0</v>
      </c>
    </row>
    <row r="129" spans="1:8" x14ac:dyDescent="0.2">
      <c r="A129" s="20" t="s">
        <v>3047</v>
      </c>
      <c r="B129" s="20" t="b">
        <v>1</v>
      </c>
      <c r="C129" s="20" t="b">
        <v>1</v>
      </c>
      <c r="D129" s="20" t="b">
        <v>0</v>
      </c>
      <c r="E129" s="20" t="b">
        <v>0</v>
      </c>
      <c r="F129" s="20" t="b">
        <v>0</v>
      </c>
      <c r="G129" s="20" t="b">
        <v>0</v>
      </c>
      <c r="H129" s="20" t="b">
        <v>0</v>
      </c>
    </row>
    <row r="130" spans="1:8" x14ac:dyDescent="0.2">
      <c r="A130" s="20" t="s">
        <v>3124</v>
      </c>
      <c r="B130" s="20" t="b">
        <v>1</v>
      </c>
      <c r="C130" s="20" t="b">
        <v>1</v>
      </c>
      <c r="D130" s="20" t="b">
        <v>0</v>
      </c>
      <c r="E130" s="20" t="b">
        <v>1</v>
      </c>
      <c r="F130" s="20" t="b">
        <v>0</v>
      </c>
      <c r="G130" s="20" t="b">
        <v>0</v>
      </c>
      <c r="H130" s="20" t="b">
        <v>1</v>
      </c>
    </row>
    <row r="131" spans="1:8" x14ac:dyDescent="0.2">
      <c r="A131" s="20" t="s">
        <v>3149</v>
      </c>
      <c r="B131" s="20" t="b">
        <v>1</v>
      </c>
      <c r="C131" s="20" t="b">
        <v>1</v>
      </c>
      <c r="D131" s="20" t="b">
        <v>0</v>
      </c>
      <c r="E131" s="20" t="b">
        <v>0</v>
      </c>
      <c r="F131" s="20" t="b">
        <v>0</v>
      </c>
      <c r="G131" s="20" t="b">
        <v>0</v>
      </c>
      <c r="H131" s="20" t="b">
        <v>0</v>
      </c>
    </row>
    <row r="132" spans="1:8" x14ac:dyDescent="0.2">
      <c r="A132" s="20" t="s">
        <v>3165</v>
      </c>
      <c r="B132" s="20" t="b">
        <v>1</v>
      </c>
      <c r="C132" s="20" t="b">
        <v>1</v>
      </c>
      <c r="D132" s="20" t="b">
        <v>0</v>
      </c>
      <c r="E132" s="20" t="b">
        <v>1</v>
      </c>
      <c r="F132" s="20" t="b">
        <v>0</v>
      </c>
      <c r="G132" s="20" t="b">
        <v>0</v>
      </c>
      <c r="H132" s="20" t="b">
        <v>0</v>
      </c>
    </row>
    <row r="133" spans="1:8" x14ac:dyDescent="0.2">
      <c r="A133" s="20" t="s">
        <v>3173</v>
      </c>
      <c r="B133" s="20" t="b">
        <v>0</v>
      </c>
      <c r="C133" s="20" t="b">
        <v>1</v>
      </c>
      <c r="D133" s="20" t="b">
        <v>1</v>
      </c>
      <c r="E133" s="20" t="b">
        <v>0</v>
      </c>
      <c r="F133" s="20" t="b">
        <v>0</v>
      </c>
      <c r="G133" s="20" t="b">
        <v>0</v>
      </c>
      <c r="H133" s="20" t="b">
        <v>0</v>
      </c>
    </row>
    <row r="134" spans="1:8" x14ac:dyDescent="0.2">
      <c r="A134" s="20" t="s">
        <v>3189</v>
      </c>
      <c r="B134" s="20" t="b">
        <v>1</v>
      </c>
      <c r="C134" s="20" t="b">
        <v>1</v>
      </c>
      <c r="D134" s="20" t="b">
        <v>0</v>
      </c>
      <c r="E134" s="20" t="b">
        <v>1</v>
      </c>
      <c r="F134" s="20" t="b">
        <v>0</v>
      </c>
      <c r="G134" s="20" t="b">
        <v>0</v>
      </c>
      <c r="H134" s="20" t="b">
        <v>1</v>
      </c>
    </row>
    <row r="135" spans="1:8" x14ac:dyDescent="0.2">
      <c r="A135" s="20" t="s">
        <v>3206</v>
      </c>
      <c r="B135" s="20" t="b">
        <v>0</v>
      </c>
      <c r="C135" s="20" t="b">
        <v>1</v>
      </c>
      <c r="D135" s="20" t="b">
        <v>1</v>
      </c>
      <c r="E135" s="20" t="b">
        <v>1</v>
      </c>
      <c r="F135" s="20" t="b">
        <v>0</v>
      </c>
      <c r="G135" s="20" t="b">
        <v>0</v>
      </c>
      <c r="H135" s="20" t="b">
        <v>0</v>
      </c>
    </row>
    <row r="136" spans="1:8" x14ac:dyDescent="0.2">
      <c r="A136" s="20" t="s">
        <v>3210</v>
      </c>
      <c r="B136" s="20" t="b">
        <v>1</v>
      </c>
      <c r="C136" s="20" t="b">
        <v>1</v>
      </c>
      <c r="D136" s="20" t="b">
        <v>0</v>
      </c>
      <c r="E136" s="20" t="b">
        <v>1</v>
      </c>
      <c r="F136" s="20" t="b">
        <v>0</v>
      </c>
      <c r="G136" s="20" t="b">
        <v>0</v>
      </c>
      <c r="H136" s="20" t="b">
        <v>0</v>
      </c>
    </row>
    <row r="137" spans="1:8" x14ac:dyDescent="0.2">
      <c r="A137" s="20" t="s">
        <v>3218</v>
      </c>
      <c r="B137" s="20" t="b">
        <v>1</v>
      </c>
      <c r="C137" s="20" t="b">
        <v>1</v>
      </c>
      <c r="D137" s="20" t="b">
        <v>1</v>
      </c>
      <c r="E137" s="20" t="b">
        <v>0</v>
      </c>
      <c r="F137" s="20" t="b">
        <v>0</v>
      </c>
      <c r="G137" s="20" t="b">
        <v>0</v>
      </c>
      <c r="H137" s="20" t="b">
        <v>1</v>
      </c>
    </row>
    <row r="138" spans="1:8" x14ac:dyDescent="0.2">
      <c r="A138" s="20" t="s">
        <v>3268</v>
      </c>
      <c r="B138" s="20" t="b">
        <v>1</v>
      </c>
      <c r="C138" s="20" t="b">
        <v>1</v>
      </c>
      <c r="D138" s="20" t="b">
        <v>0</v>
      </c>
      <c r="E138" s="20" t="b">
        <v>1</v>
      </c>
      <c r="F138" s="20" t="b">
        <v>0</v>
      </c>
      <c r="G138" s="20" t="b">
        <v>0</v>
      </c>
      <c r="H138" s="20" t="b">
        <v>0</v>
      </c>
    </row>
    <row r="139" spans="1:8" x14ac:dyDescent="0.2">
      <c r="A139" s="20" t="s">
        <v>3331</v>
      </c>
      <c r="B139" s="20" t="b">
        <v>1</v>
      </c>
      <c r="C139" s="20" t="b">
        <v>1</v>
      </c>
      <c r="D139" s="20" t="b">
        <v>1</v>
      </c>
      <c r="E139" s="20" t="b">
        <v>0</v>
      </c>
      <c r="F139" s="20" t="b">
        <v>0</v>
      </c>
      <c r="G139" s="20" t="b">
        <v>1</v>
      </c>
      <c r="H139" s="20" t="b">
        <v>1</v>
      </c>
    </row>
    <row r="140" spans="1:8" x14ac:dyDescent="0.2">
      <c r="A140" s="20" t="s">
        <v>3351</v>
      </c>
      <c r="B140" s="20" t="b">
        <v>1</v>
      </c>
      <c r="C140" s="20" t="b">
        <v>1</v>
      </c>
      <c r="D140" s="20" t="b">
        <v>0</v>
      </c>
      <c r="E140" s="20" t="b">
        <v>1</v>
      </c>
      <c r="F140" s="20" t="b">
        <v>0</v>
      </c>
      <c r="G140" s="20" t="b">
        <v>0</v>
      </c>
      <c r="H140" s="20" t="b">
        <v>0</v>
      </c>
    </row>
    <row r="141" spans="1:8" x14ac:dyDescent="0.2">
      <c r="A141" s="20" t="s">
        <v>3363</v>
      </c>
      <c r="B141" s="20" t="b">
        <v>1</v>
      </c>
      <c r="C141" s="20" t="b">
        <v>1</v>
      </c>
      <c r="D141" s="20" t="b">
        <v>0</v>
      </c>
      <c r="E141" s="20" t="b">
        <v>1</v>
      </c>
      <c r="F141" s="20" t="b">
        <v>0</v>
      </c>
      <c r="G141" s="20" t="b">
        <v>0</v>
      </c>
      <c r="H141" s="20" t="b">
        <v>1</v>
      </c>
    </row>
    <row r="142" spans="1:8" x14ac:dyDescent="0.2">
      <c r="A142" s="20" t="s">
        <v>3465</v>
      </c>
      <c r="B142" s="20" t="b">
        <v>1</v>
      </c>
      <c r="C142" s="20" t="b">
        <v>1</v>
      </c>
      <c r="D142" s="20" t="b">
        <v>0</v>
      </c>
      <c r="E142" s="20" t="b">
        <v>1</v>
      </c>
      <c r="F142" s="20" t="b">
        <v>1</v>
      </c>
      <c r="G142" s="20" t="b">
        <v>0</v>
      </c>
      <c r="H142" s="20" t="b">
        <v>0</v>
      </c>
    </row>
    <row r="143" spans="1:8" x14ac:dyDescent="0.2">
      <c r="A143" s="20" t="s">
        <v>3511</v>
      </c>
      <c r="B143" s="20" t="b">
        <v>0</v>
      </c>
      <c r="C143" s="20" t="b">
        <v>1</v>
      </c>
      <c r="D143" s="20" t="b">
        <v>0</v>
      </c>
      <c r="E143" s="20" t="b">
        <v>0</v>
      </c>
      <c r="F143" s="20" t="b">
        <v>0</v>
      </c>
      <c r="G143" s="20" t="b">
        <v>0</v>
      </c>
      <c r="H143" s="20" t="b">
        <v>0</v>
      </c>
    </row>
    <row r="144" spans="1:8" x14ac:dyDescent="0.2">
      <c r="A144" s="20" t="s">
        <v>3550</v>
      </c>
      <c r="B144" s="20" t="b">
        <v>1</v>
      </c>
      <c r="C144" s="20" t="b">
        <v>1</v>
      </c>
      <c r="D144" s="20" t="b">
        <v>0</v>
      </c>
      <c r="E144" s="20" t="b">
        <v>0</v>
      </c>
      <c r="F144" s="20" t="b">
        <v>0</v>
      </c>
      <c r="G144" s="20" t="b">
        <v>0</v>
      </c>
      <c r="H144" s="20" t="b">
        <v>0</v>
      </c>
    </row>
    <row r="145" spans="1:8" x14ac:dyDescent="0.2">
      <c r="A145" s="20" t="s">
        <v>3568</v>
      </c>
      <c r="B145" s="20" t="b">
        <v>1</v>
      </c>
      <c r="C145" s="20" t="b">
        <v>1</v>
      </c>
      <c r="D145" s="20" t="b">
        <v>0</v>
      </c>
      <c r="E145" s="20" t="b">
        <v>0</v>
      </c>
      <c r="F145" s="20" t="b">
        <v>0</v>
      </c>
      <c r="G145" s="20" t="b">
        <v>0</v>
      </c>
      <c r="H145" s="20" t="b">
        <v>0</v>
      </c>
    </row>
    <row r="146" spans="1:8" x14ac:dyDescent="0.2">
      <c r="A146" s="20" t="s">
        <v>3576</v>
      </c>
      <c r="B146" s="20" t="b">
        <v>0</v>
      </c>
      <c r="C146" s="20" t="b">
        <v>1</v>
      </c>
      <c r="D146" s="20" t="b">
        <v>1</v>
      </c>
      <c r="E146" s="20" t="b">
        <v>0</v>
      </c>
      <c r="F146" s="20" t="b">
        <v>0</v>
      </c>
      <c r="G146" s="20" t="b">
        <v>0</v>
      </c>
      <c r="H146" s="20" t="b">
        <v>0</v>
      </c>
    </row>
    <row r="147" spans="1:8" x14ac:dyDescent="0.2">
      <c r="A147" s="20" t="s">
        <v>3654</v>
      </c>
      <c r="B147" s="20" t="b">
        <v>0</v>
      </c>
      <c r="C147" s="20" t="b">
        <v>1</v>
      </c>
      <c r="D147" s="20" t="b">
        <v>1</v>
      </c>
      <c r="E147" s="20" t="b">
        <v>0</v>
      </c>
      <c r="F147" s="20" t="b">
        <v>0</v>
      </c>
      <c r="G147" s="20" t="b">
        <v>0</v>
      </c>
      <c r="H147" s="20" t="b">
        <v>1</v>
      </c>
    </row>
    <row r="148" spans="1:8" x14ac:dyDescent="0.2">
      <c r="A148" s="20" t="s">
        <v>3708</v>
      </c>
      <c r="B148" s="20" t="b">
        <v>1</v>
      </c>
      <c r="C148" s="20" t="b">
        <v>1</v>
      </c>
      <c r="D148" s="20" t="b">
        <v>0</v>
      </c>
      <c r="E148" s="20" t="b">
        <v>0</v>
      </c>
      <c r="F148" s="20" t="b">
        <v>0</v>
      </c>
      <c r="G148" s="20" t="b">
        <v>1</v>
      </c>
      <c r="H148" s="20" t="b">
        <v>0</v>
      </c>
    </row>
    <row r="149" spans="1:8" x14ac:dyDescent="0.2">
      <c r="A149" s="20" t="s">
        <v>3712</v>
      </c>
      <c r="B149" s="20" t="b">
        <v>1</v>
      </c>
      <c r="C149" s="20" t="b">
        <v>0</v>
      </c>
      <c r="D149" s="20" t="b">
        <v>0</v>
      </c>
      <c r="E149" s="20" t="b">
        <v>0</v>
      </c>
      <c r="F149" s="20" t="b">
        <v>0</v>
      </c>
      <c r="G149" s="20" t="b">
        <v>0</v>
      </c>
      <c r="H149" s="20" t="b">
        <v>0</v>
      </c>
    </row>
    <row r="150" spans="1:8" x14ac:dyDescent="0.2">
      <c r="A150" s="20" t="s">
        <v>3716</v>
      </c>
      <c r="B150" s="20" t="b">
        <v>1</v>
      </c>
      <c r="C150" s="20" t="b">
        <v>1</v>
      </c>
      <c r="D150" s="20" t="b">
        <v>1</v>
      </c>
      <c r="E150" s="20" t="b">
        <v>0</v>
      </c>
      <c r="F150" s="20" t="b">
        <v>0</v>
      </c>
      <c r="G150" s="20" t="b">
        <v>0</v>
      </c>
      <c r="H150" s="20" t="b">
        <v>1</v>
      </c>
    </row>
    <row r="151" spans="1:8" x14ac:dyDescent="0.2">
      <c r="A151" s="20" t="s">
        <v>3730</v>
      </c>
      <c r="B151" s="20" t="b">
        <v>1</v>
      </c>
      <c r="C151" s="20" t="b">
        <v>1</v>
      </c>
      <c r="D151" s="20" t="b">
        <v>0</v>
      </c>
      <c r="E151" s="20" t="b">
        <v>0</v>
      </c>
      <c r="F151" s="20" t="b">
        <v>0</v>
      </c>
      <c r="G151" s="20" t="b">
        <v>0</v>
      </c>
      <c r="H151" s="20" t="b">
        <v>0</v>
      </c>
    </row>
    <row r="152" spans="1:8" x14ac:dyDescent="0.2">
      <c r="A152" s="20" t="s">
        <v>3778</v>
      </c>
      <c r="B152" s="20" t="b">
        <v>0</v>
      </c>
      <c r="C152" s="20" t="b">
        <v>1</v>
      </c>
      <c r="D152" s="20" t="b">
        <v>1</v>
      </c>
      <c r="E152" s="20" t="b">
        <v>0</v>
      </c>
      <c r="F152" s="20" t="b">
        <v>0</v>
      </c>
      <c r="G152" s="20" t="b">
        <v>0</v>
      </c>
      <c r="H152" s="20" t="b">
        <v>0</v>
      </c>
    </row>
    <row r="153" spans="1:8" x14ac:dyDescent="0.2">
      <c r="A153" s="20" t="s">
        <v>3833</v>
      </c>
      <c r="B153" s="20" t="b">
        <v>1</v>
      </c>
      <c r="C153" s="20" t="b">
        <v>1</v>
      </c>
      <c r="D153" s="20" t="b">
        <v>0</v>
      </c>
      <c r="E153" s="20" t="b">
        <v>0</v>
      </c>
      <c r="F153" s="20" t="b">
        <v>0</v>
      </c>
      <c r="G153" s="20" t="b">
        <v>0</v>
      </c>
      <c r="H153" s="20" t="b">
        <v>0</v>
      </c>
    </row>
    <row r="154" spans="1:8" x14ac:dyDescent="0.2">
      <c r="A154" s="20" t="s">
        <v>3850</v>
      </c>
      <c r="B154" s="20" t="b">
        <v>1</v>
      </c>
      <c r="C154" s="20" t="b">
        <v>1</v>
      </c>
      <c r="D154" s="20" t="b">
        <v>1</v>
      </c>
      <c r="E154" s="20" t="b">
        <v>0</v>
      </c>
      <c r="F154" s="20" t="b">
        <v>0</v>
      </c>
      <c r="G154" s="20" t="b">
        <v>0</v>
      </c>
      <c r="H154" s="20" t="b">
        <v>0</v>
      </c>
    </row>
    <row r="155" spans="1:8" x14ac:dyDescent="0.2">
      <c r="A155" s="20" t="s">
        <v>3858</v>
      </c>
      <c r="B155" s="20" t="b">
        <v>1</v>
      </c>
      <c r="C155" s="20" t="b">
        <v>1</v>
      </c>
      <c r="D155" s="20" t="b">
        <v>0</v>
      </c>
      <c r="E155" s="20" t="b">
        <v>0</v>
      </c>
      <c r="F155" s="20" t="b">
        <v>0</v>
      </c>
      <c r="G155" s="20" t="b">
        <v>0</v>
      </c>
      <c r="H155" s="20" t="b">
        <v>0</v>
      </c>
    </row>
    <row r="156" spans="1:8" x14ac:dyDescent="0.2">
      <c r="A156" s="20" t="s">
        <v>3936</v>
      </c>
      <c r="B156" s="20" t="b">
        <v>0</v>
      </c>
      <c r="C156" s="20" t="b">
        <v>1</v>
      </c>
      <c r="D156" s="20" t="b">
        <v>0</v>
      </c>
      <c r="E156" s="20" t="b">
        <v>0</v>
      </c>
      <c r="F156" s="20" t="b">
        <v>0</v>
      </c>
      <c r="G156" s="20" t="b">
        <v>0</v>
      </c>
      <c r="H156" s="20" t="b">
        <v>1</v>
      </c>
    </row>
    <row r="157" spans="1:8" x14ac:dyDescent="0.2">
      <c r="A157" s="20" t="s">
        <v>3977</v>
      </c>
      <c r="B157" s="20" t="b">
        <v>0</v>
      </c>
      <c r="C157" s="20" t="b">
        <v>1</v>
      </c>
      <c r="D157" s="20" t="b">
        <v>0</v>
      </c>
      <c r="E157" s="20" t="b">
        <v>0</v>
      </c>
      <c r="F157" s="20" t="b">
        <v>0</v>
      </c>
      <c r="G157" s="20" t="b">
        <v>0</v>
      </c>
      <c r="H157" s="20" t="b">
        <v>0</v>
      </c>
    </row>
    <row r="158" spans="1:8" x14ac:dyDescent="0.2">
      <c r="A158" s="20" t="s">
        <v>4000</v>
      </c>
      <c r="B158" s="20" t="b">
        <v>0</v>
      </c>
      <c r="C158" s="20" t="b">
        <v>1</v>
      </c>
      <c r="D158" s="20" t="b">
        <v>0</v>
      </c>
      <c r="E158" s="20" t="b">
        <v>0</v>
      </c>
      <c r="F158" s="20" t="b">
        <v>0</v>
      </c>
      <c r="G158" s="20" t="b">
        <v>0</v>
      </c>
      <c r="H158" s="20" t="b">
        <v>0</v>
      </c>
    </row>
    <row r="159" spans="1:8" x14ac:dyDescent="0.2">
      <c r="A159" s="20" t="s">
        <v>4008</v>
      </c>
      <c r="B159" s="20" t="b">
        <v>1</v>
      </c>
      <c r="C159" s="20" t="b">
        <v>1</v>
      </c>
      <c r="D159" s="20" t="b">
        <v>0</v>
      </c>
      <c r="E159" s="20" t="b">
        <v>0</v>
      </c>
      <c r="F159" s="20" t="b">
        <v>0</v>
      </c>
      <c r="G159" s="20" t="b">
        <v>0</v>
      </c>
      <c r="H159" s="20" t="b">
        <v>1</v>
      </c>
    </row>
    <row r="160" spans="1:8" x14ac:dyDescent="0.2">
      <c r="A160" s="20" t="s">
        <v>4056</v>
      </c>
      <c r="B160" s="20" t="b">
        <v>1</v>
      </c>
      <c r="C160" s="20" t="b">
        <v>1</v>
      </c>
      <c r="D160" s="20" t="b">
        <v>0</v>
      </c>
      <c r="E160" s="20" t="b">
        <v>0</v>
      </c>
      <c r="F160" s="20" t="b">
        <v>0</v>
      </c>
      <c r="G160" s="20" t="b">
        <v>0</v>
      </c>
      <c r="H160" s="20" t="b">
        <v>0</v>
      </c>
    </row>
    <row r="161" spans="1:8" x14ac:dyDescent="0.2">
      <c r="A161" s="20" t="s">
        <v>4091</v>
      </c>
      <c r="B161" s="20" t="b">
        <v>1</v>
      </c>
      <c r="C161" s="20" t="b">
        <v>0</v>
      </c>
      <c r="D161" s="20" t="b">
        <v>1</v>
      </c>
      <c r="E161" s="20" t="b">
        <v>0</v>
      </c>
      <c r="F161" s="20" t="b">
        <v>0</v>
      </c>
      <c r="G161" s="20" t="b">
        <v>0</v>
      </c>
      <c r="H161" s="20" t="b">
        <v>0</v>
      </c>
    </row>
    <row r="162" spans="1:8" x14ac:dyDescent="0.2">
      <c r="A162" s="20" t="s">
        <v>4119</v>
      </c>
      <c r="B162" s="20" t="b">
        <v>1</v>
      </c>
      <c r="C162" s="20" t="b">
        <v>1</v>
      </c>
      <c r="D162" s="20" t="b">
        <v>1</v>
      </c>
      <c r="E162" s="20" t="b">
        <v>0</v>
      </c>
      <c r="F162" s="20" t="b">
        <v>0</v>
      </c>
      <c r="G162" s="20" t="b">
        <v>0</v>
      </c>
      <c r="H162" s="20" t="b">
        <v>1</v>
      </c>
    </row>
    <row r="163" spans="1:8" x14ac:dyDescent="0.2">
      <c r="A163" s="20" t="s">
        <v>4222</v>
      </c>
      <c r="B163" s="20" t="b">
        <v>1</v>
      </c>
      <c r="C163" s="20" t="b">
        <v>0</v>
      </c>
      <c r="D163" s="20" t="b">
        <v>0</v>
      </c>
      <c r="E163" s="20" t="b">
        <v>0</v>
      </c>
      <c r="F163" s="20" t="b">
        <v>0</v>
      </c>
      <c r="G163" s="20" t="b">
        <v>0</v>
      </c>
      <c r="H163" s="20" t="b">
        <v>1</v>
      </c>
    </row>
    <row r="164" spans="1:8" x14ac:dyDescent="0.2">
      <c r="A164" s="20" t="s">
        <v>4274</v>
      </c>
      <c r="B164" s="20" t="b">
        <v>1</v>
      </c>
      <c r="C164" s="20" t="b">
        <v>0</v>
      </c>
      <c r="D164" s="20" t="b">
        <v>0</v>
      </c>
      <c r="E164" s="20" t="b">
        <v>0</v>
      </c>
      <c r="F164" s="20" t="b">
        <v>0</v>
      </c>
      <c r="G164" s="20" t="b">
        <v>0</v>
      </c>
      <c r="H164" s="20" t="b">
        <v>0</v>
      </c>
    </row>
    <row r="165" spans="1:8" x14ac:dyDescent="0.2">
      <c r="A165" s="20" t="s">
        <v>4297</v>
      </c>
      <c r="B165" s="20" t="b">
        <v>1</v>
      </c>
      <c r="C165" s="20" t="b">
        <v>1</v>
      </c>
      <c r="D165" s="20" t="b">
        <v>1</v>
      </c>
      <c r="E165" s="20" t="b">
        <v>0</v>
      </c>
      <c r="F165" s="20" t="b">
        <v>0</v>
      </c>
      <c r="G165" s="20" t="b">
        <v>1</v>
      </c>
      <c r="H165" s="20" t="b">
        <v>1</v>
      </c>
    </row>
    <row r="166" spans="1:8" x14ac:dyDescent="0.2">
      <c r="A166" s="20" t="s">
        <v>4305</v>
      </c>
      <c r="B166" s="20" t="b">
        <v>1</v>
      </c>
      <c r="C166" s="20" t="b">
        <v>1</v>
      </c>
      <c r="D166" s="20" t="b">
        <v>0</v>
      </c>
      <c r="E166" s="20" t="b">
        <v>0</v>
      </c>
      <c r="F166" s="20" t="b">
        <v>0</v>
      </c>
      <c r="G166" s="20" t="b">
        <v>0</v>
      </c>
      <c r="H166" s="20" t="b">
        <v>0</v>
      </c>
    </row>
    <row r="167" spans="1:8" x14ac:dyDescent="0.2">
      <c r="A167" s="20" t="s">
        <v>4358</v>
      </c>
      <c r="B167" s="20" t="b">
        <v>1</v>
      </c>
      <c r="C167" s="20" t="b">
        <v>1</v>
      </c>
      <c r="D167" s="20" t="b">
        <v>0</v>
      </c>
      <c r="E167" s="20" t="b">
        <v>0</v>
      </c>
      <c r="F167" s="20" t="b">
        <v>0</v>
      </c>
      <c r="G167" s="20" t="b">
        <v>0</v>
      </c>
      <c r="H167" s="20" t="b">
        <v>1</v>
      </c>
    </row>
    <row r="168" spans="1:8" x14ac:dyDescent="0.2">
      <c r="A168" s="20" t="s">
        <v>4370</v>
      </c>
      <c r="B168" s="20" t="b">
        <v>0</v>
      </c>
      <c r="C168" s="20" t="b">
        <v>0</v>
      </c>
      <c r="D168" s="20" t="b">
        <v>0</v>
      </c>
      <c r="E168" s="20" t="b">
        <v>0</v>
      </c>
      <c r="F168" s="20" t="b">
        <v>0</v>
      </c>
      <c r="G168" s="20" t="b">
        <v>1</v>
      </c>
      <c r="H168" s="20" t="b">
        <v>0</v>
      </c>
    </row>
    <row r="169" spans="1:8" x14ac:dyDescent="0.2">
      <c r="A169" s="20" t="s">
        <v>4388</v>
      </c>
      <c r="B169" s="20" t="b">
        <v>1</v>
      </c>
      <c r="C169" s="20" t="b">
        <v>1</v>
      </c>
      <c r="D169" s="20" t="b">
        <v>0</v>
      </c>
      <c r="E169" s="20" t="b">
        <v>0</v>
      </c>
      <c r="F169" s="20" t="b">
        <v>0</v>
      </c>
      <c r="G169" s="20" t="b">
        <v>0</v>
      </c>
      <c r="H169" s="20" t="b">
        <v>0</v>
      </c>
    </row>
    <row r="170" spans="1:8" x14ac:dyDescent="0.2">
      <c r="A170" s="20" t="s">
        <v>4407</v>
      </c>
      <c r="B170" s="20" t="b">
        <v>1</v>
      </c>
      <c r="C170" s="20" t="b">
        <v>0</v>
      </c>
      <c r="D170" s="20" t="b">
        <v>0</v>
      </c>
      <c r="E170" s="20" t="b">
        <v>0</v>
      </c>
      <c r="F170" s="20" t="b">
        <v>0</v>
      </c>
      <c r="G170" s="20" t="b">
        <v>0</v>
      </c>
      <c r="H170" s="20" t="b">
        <v>0</v>
      </c>
    </row>
    <row r="171" spans="1:8" x14ac:dyDescent="0.2">
      <c r="A171" s="20" t="s">
        <v>4442</v>
      </c>
      <c r="B171" s="20" t="b">
        <v>1</v>
      </c>
      <c r="C171" s="20" t="b">
        <v>1</v>
      </c>
      <c r="D171" s="20" t="b">
        <v>0</v>
      </c>
      <c r="E171" s="20" t="b">
        <v>0</v>
      </c>
      <c r="F171" s="20" t="b">
        <v>0</v>
      </c>
      <c r="G171" s="20" t="b">
        <v>1</v>
      </c>
      <c r="H171" s="20" t="b">
        <v>0</v>
      </c>
    </row>
    <row r="172" spans="1:8" x14ac:dyDescent="0.2">
      <c r="A172" s="20" t="s">
        <v>4455</v>
      </c>
      <c r="B172" s="20" t="b">
        <v>0</v>
      </c>
      <c r="C172" s="20" t="b">
        <v>1</v>
      </c>
      <c r="D172" s="20" t="b">
        <v>0</v>
      </c>
      <c r="E172" s="20" t="b">
        <v>0</v>
      </c>
      <c r="F172" s="20" t="b">
        <v>0</v>
      </c>
      <c r="G172" s="20" t="b">
        <v>0</v>
      </c>
      <c r="H172" s="20" t="b">
        <v>1</v>
      </c>
    </row>
    <row r="173" spans="1:8" x14ac:dyDescent="0.2">
      <c r="A173" s="20" t="s">
        <v>4468</v>
      </c>
      <c r="B173" s="20" t="b">
        <v>1</v>
      </c>
      <c r="C173" s="20" t="b">
        <v>1</v>
      </c>
      <c r="D173" s="20" t="b">
        <v>0</v>
      </c>
      <c r="E173" s="20" t="b">
        <v>0</v>
      </c>
      <c r="F173" s="20" t="b">
        <v>0</v>
      </c>
      <c r="G173" s="20" t="b">
        <v>0</v>
      </c>
      <c r="H173" s="20" t="b">
        <v>1</v>
      </c>
    </row>
    <row r="174" spans="1:8" x14ac:dyDescent="0.2">
      <c r="A174" s="20" t="s">
        <v>4550</v>
      </c>
      <c r="B174" s="20" t="b">
        <v>1</v>
      </c>
      <c r="C174" s="20" t="b">
        <v>1</v>
      </c>
      <c r="D174" s="20" t="b">
        <v>0</v>
      </c>
      <c r="E174" s="20" t="b">
        <v>0</v>
      </c>
      <c r="F174" s="20" t="b">
        <v>0</v>
      </c>
      <c r="G174" s="20" t="b">
        <v>0</v>
      </c>
      <c r="H174" s="20" t="b">
        <v>0</v>
      </c>
    </row>
    <row r="175" spans="1:8" x14ac:dyDescent="0.2">
      <c r="A175" s="20" t="s">
        <v>4629</v>
      </c>
      <c r="B175" s="20" t="b">
        <v>0</v>
      </c>
      <c r="C175" s="20" t="b">
        <v>1</v>
      </c>
      <c r="D175" s="20" t="b">
        <v>1</v>
      </c>
      <c r="E175" s="20" t="b">
        <v>0</v>
      </c>
      <c r="F175" s="20" t="b">
        <v>0</v>
      </c>
      <c r="G175" s="20" t="b">
        <v>0</v>
      </c>
      <c r="H175" s="20" t="b">
        <v>1</v>
      </c>
    </row>
    <row r="176" spans="1:8" x14ac:dyDescent="0.2">
      <c r="A176" s="20" t="s">
        <v>4680</v>
      </c>
      <c r="B176" s="20" t="b">
        <v>1</v>
      </c>
      <c r="C176" s="20" t="b">
        <v>1</v>
      </c>
      <c r="D176" s="20" t="b">
        <v>0</v>
      </c>
      <c r="E176" s="20" t="b">
        <v>0</v>
      </c>
      <c r="F176" s="20" t="b">
        <v>0</v>
      </c>
      <c r="G176" s="20" t="b">
        <v>0</v>
      </c>
      <c r="H176" s="20" t="b">
        <v>1</v>
      </c>
    </row>
    <row r="177" spans="1:8" x14ac:dyDescent="0.2">
      <c r="A177" s="20" t="s">
        <v>4693</v>
      </c>
      <c r="B177" s="20" t="b">
        <v>1</v>
      </c>
      <c r="C177" s="20" t="b">
        <v>1</v>
      </c>
      <c r="D177" s="20" t="b">
        <v>0</v>
      </c>
      <c r="E177" s="20" t="b">
        <v>0</v>
      </c>
      <c r="F177" s="20" t="b">
        <v>0</v>
      </c>
      <c r="G177" s="20" t="b">
        <v>0</v>
      </c>
      <c r="H177" s="20" t="b">
        <v>0</v>
      </c>
    </row>
    <row r="178" spans="1:8" x14ac:dyDescent="0.2">
      <c r="A178" s="20" t="s">
        <v>4697</v>
      </c>
      <c r="B178" s="20" t="b">
        <v>1</v>
      </c>
      <c r="C178" s="20" t="b">
        <v>1</v>
      </c>
      <c r="D178" s="20" t="b">
        <v>0</v>
      </c>
      <c r="E178" s="20" t="b">
        <v>0</v>
      </c>
      <c r="F178" s="20" t="b">
        <v>0</v>
      </c>
      <c r="G178" s="20" t="b">
        <v>0</v>
      </c>
      <c r="H178" s="20" t="b">
        <v>0</v>
      </c>
    </row>
    <row r="179" spans="1:8" x14ac:dyDescent="0.2">
      <c r="A179" s="20" t="s">
        <v>4722</v>
      </c>
      <c r="B179" s="20" t="b">
        <v>1</v>
      </c>
      <c r="C179" s="20" t="b">
        <v>1</v>
      </c>
      <c r="D179" s="20" t="b">
        <v>0</v>
      </c>
      <c r="E179" s="20" t="b">
        <v>0</v>
      </c>
      <c r="F179" s="20" t="b">
        <v>0</v>
      </c>
      <c r="G179" s="20" t="b">
        <v>0</v>
      </c>
      <c r="H179" s="20" t="b">
        <v>1</v>
      </c>
    </row>
    <row r="180" spans="1:8" x14ac:dyDescent="0.2">
      <c r="A180" s="20" t="s">
        <v>4731</v>
      </c>
      <c r="B180" s="20" t="b">
        <v>0</v>
      </c>
      <c r="C180" s="20" t="b">
        <v>1</v>
      </c>
      <c r="D180" s="20" t="b">
        <v>0</v>
      </c>
      <c r="E180" s="20" t="b">
        <v>0</v>
      </c>
      <c r="F180" s="20" t="b">
        <v>0</v>
      </c>
      <c r="G180" s="20" t="b">
        <v>0</v>
      </c>
      <c r="H180" s="20" t="b">
        <v>1</v>
      </c>
    </row>
    <row r="181" spans="1:8" x14ac:dyDescent="0.2">
      <c r="A181" s="20" t="s">
        <v>4778</v>
      </c>
      <c r="B181" s="20" t="b">
        <v>1</v>
      </c>
      <c r="C181" s="20" t="b">
        <v>1</v>
      </c>
      <c r="D181" s="20" t="b">
        <v>0</v>
      </c>
      <c r="E181" s="20" t="b">
        <v>0</v>
      </c>
      <c r="F181" s="20" t="b">
        <v>0</v>
      </c>
      <c r="G181" s="20" t="b">
        <v>0</v>
      </c>
      <c r="H181" s="20" t="b">
        <v>1</v>
      </c>
    </row>
    <row r="182" spans="1:8" x14ac:dyDescent="0.2">
      <c r="A182" s="20" t="s">
        <v>4826</v>
      </c>
      <c r="B182" s="20" t="b">
        <v>1</v>
      </c>
      <c r="C182" s="20" t="b">
        <v>1</v>
      </c>
      <c r="D182" s="20" t="b">
        <v>1</v>
      </c>
      <c r="E182" s="20" t="b">
        <v>0</v>
      </c>
      <c r="F182" s="20" t="b">
        <v>0</v>
      </c>
      <c r="G182" s="20" t="b">
        <v>0</v>
      </c>
      <c r="H182" s="20" t="b">
        <v>1</v>
      </c>
    </row>
    <row r="183" spans="1:8" x14ac:dyDescent="0.2">
      <c r="A183" s="20" t="s">
        <v>4840</v>
      </c>
      <c r="B183" s="20" t="b">
        <v>1</v>
      </c>
      <c r="C183" s="20" t="b">
        <v>1</v>
      </c>
      <c r="D183" s="20" t="b">
        <v>1</v>
      </c>
      <c r="E183" s="20" t="b">
        <v>1</v>
      </c>
      <c r="F183" s="20" t="b">
        <v>1</v>
      </c>
      <c r="G183" s="20" t="b">
        <v>1</v>
      </c>
      <c r="H183" s="20" t="b">
        <v>0</v>
      </c>
    </row>
    <row r="184" spans="1:8" x14ac:dyDescent="0.2">
      <c r="A184" s="20" t="s">
        <v>4844</v>
      </c>
      <c r="B184" s="20" t="b">
        <v>1</v>
      </c>
      <c r="C184" s="20" t="b">
        <v>0</v>
      </c>
      <c r="D184" s="20" t="b">
        <v>0</v>
      </c>
      <c r="E184" s="20" t="b">
        <v>0</v>
      </c>
      <c r="F184" s="20" t="b">
        <v>0</v>
      </c>
      <c r="G184" s="20" t="b">
        <v>0</v>
      </c>
      <c r="H184" s="20" t="b">
        <v>0</v>
      </c>
    </row>
    <row r="185" spans="1:8" x14ac:dyDescent="0.2">
      <c r="A185" s="20" t="s">
        <v>4853</v>
      </c>
      <c r="B185" s="20" t="b">
        <v>1</v>
      </c>
      <c r="C185" s="20" t="b">
        <v>0</v>
      </c>
      <c r="D185" s="20" t="b">
        <v>0</v>
      </c>
      <c r="E185" s="20" t="b">
        <v>0</v>
      </c>
      <c r="F185" s="20" t="b">
        <v>0</v>
      </c>
      <c r="G185" s="20" t="b">
        <v>0</v>
      </c>
      <c r="H185" s="20" t="b">
        <v>0</v>
      </c>
    </row>
    <row r="186" spans="1:8" x14ac:dyDescent="0.2">
      <c r="A186" s="20" t="s">
        <v>4992</v>
      </c>
      <c r="B186" s="20" t="b">
        <v>0</v>
      </c>
      <c r="C186" s="20" t="b">
        <v>1</v>
      </c>
      <c r="D186" s="20" t="b">
        <v>1</v>
      </c>
      <c r="E186" s="20" t="b">
        <v>1</v>
      </c>
      <c r="F186" s="20" t="b">
        <v>0</v>
      </c>
      <c r="G186" s="20" t="b">
        <v>0</v>
      </c>
      <c r="H186" s="20" t="b">
        <v>0</v>
      </c>
    </row>
    <row r="187" spans="1:8" x14ac:dyDescent="0.2">
      <c r="A187" s="20" t="s">
        <v>5249</v>
      </c>
      <c r="B187" s="20" t="b">
        <v>1</v>
      </c>
      <c r="C187" s="20" t="b">
        <v>1</v>
      </c>
      <c r="D187" s="20" t="b">
        <v>0</v>
      </c>
      <c r="E187" s="20" t="b">
        <v>0</v>
      </c>
      <c r="F187" s="20" t="b">
        <v>0</v>
      </c>
      <c r="G187" s="20" t="b">
        <v>0</v>
      </c>
      <c r="H187" s="20" t="b">
        <v>0</v>
      </c>
    </row>
    <row r="188" spans="1:8" x14ac:dyDescent="0.2">
      <c r="A188" s="20" t="s">
        <v>5262</v>
      </c>
      <c r="B188" s="20" t="b">
        <v>1</v>
      </c>
      <c r="C188" s="20" t="b">
        <v>1</v>
      </c>
      <c r="D188" s="20" t="b">
        <v>0</v>
      </c>
      <c r="E188" s="20" t="b">
        <v>1</v>
      </c>
      <c r="F188" s="20" t="b">
        <v>0</v>
      </c>
      <c r="G188" s="20" t="b">
        <v>0</v>
      </c>
      <c r="H188" s="20" t="b">
        <v>1</v>
      </c>
    </row>
    <row r="189" spans="1:8" x14ac:dyDescent="0.2">
      <c r="A189" s="20" t="s">
        <v>5512</v>
      </c>
      <c r="B189" s="20" t="b">
        <v>0</v>
      </c>
      <c r="C189" s="20" t="b">
        <v>0</v>
      </c>
      <c r="D189" s="20" t="b">
        <v>0</v>
      </c>
      <c r="E189" s="20" t="b">
        <v>1</v>
      </c>
      <c r="F189" s="20" t="b">
        <v>0</v>
      </c>
      <c r="G189" s="20" t="b">
        <v>0</v>
      </c>
      <c r="H189" s="20" t="b">
        <v>1</v>
      </c>
    </row>
    <row r="190" spans="1:8" x14ac:dyDescent="0.2">
      <c r="A190" s="20" t="s">
        <v>5560</v>
      </c>
      <c r="B190" s="20" t="b">
        <v>0</v>
      </c>
      <c r="C190" s="20" t="b">
        <v>1</v>
      </c>
      <c r="D190" s="20" t="b">
        <v>0</v>
      </c>
      <c r="E190" s="20" t="b">
        <v>0</v>
      </c>
      <c r="F190" s="20" t="b">
        <v>0</v>
      </c>
      <c r="G190" s="20" t="b">
        <v>0</v>
      </c>
      <c r="H190" s="20" t="b">
        <v>0</v>
      </c>
    </row>
    <row r="191" spans="1:8" x14ac:dyDescent="0.2">
      <c r="A191" s="20" t="s">
        <v>5564</v>
      </c>
      <c r="B191" s="20" t="b">
        <v>1</v>
      </c>
      <c r="C191" s="20" t="b">
        <v>0</v>
      </c>
      <c r="D191" s="20" t="b">
        <v>0</v>
      </c>
      <c r="E191" s="20" t="b">
        <v>0</v>
      </c>
      <c r="F191" s="20" t="b">
        <v>0</v>
      </c>
      <c r="G191" s="20" t="b">
        <v>0</v>
      </c>
      <c r="H191" s="20" t="b">
        <v>0</v>
      </c>
    </row>
    <row r="192" spans="1:8" x14ac:dyDescent="0.2">
      <c r="A192" s="20" t="s">
        <v>5664</v>
      </c>
      <c r="B192" s="20" t="b">
        <v>1</v>
      </c>
      <c r="C192" s="20" t="b">
        <v>1</v>
      </c>
      <c r="D192" s="20" t="b">
        <v>0</v>
      </c>
      <c r="E192" s="20" t="b">
        <v>1</v>
      </c>
      <c r="F192" s="20" t="b">
        <v>0</v>
      </c>
      <c r="G192" s="20" t="b">
        <v>0</v>
      </c>
      <c r="H192" s="20" t="b">
        <v>1</v>
      </c>
    </row>
    <row r="193" spans="1:8" x14ac:dyDescent="0.2">
      <c r="A193" s="20" t="s">
        <v>5721</v>
      </c>
      <c r="B193" s="20" t="b">
        <v>1</v>
      </c>
      <c r="C193" s="20" t="b">
        <v>1</v>
      </c>
      <c r="D193" s="20" t="b">
        <v>0</v>
      </c>
      <c r="E193" s="20" t="b">
        <v>0</v>
      </c>
      <c r="F193" s="20" t="b">
        <v>0</v>
      </c>
      <c r="G193" s="20" t="b">
        <v>0</v>
      </c>
      <c r="H193" s="20" t="b">
        <v>0</v>
      </c>
    </row>
    <row r="194" spans="1:8" x14ac:dyDescent="0.2">
      <c r="A194" s="20" t="s">
        <v>6205</v>
      </c>
      <c r="B194" s="20" t="b">
        <v>0</v>
      </c>
      <c r="C194" s="20" t="b">
        <v>0</v>
      </c>
      <c r="D194" s="20" t="b">
        <v>0</v>
      </c>
      <c r="E194" s="20" t="b">
        <v>0</v>
      </c>
      <c r="F194" s="20" t="b">
        <v>0</v>
      </c>
      <c r="G194" s="20" t="b">
        <v>0</v>
      </c>
      <c r="H194" s="20" t="b">
        <v>0</v>
      </c>
    </row>
    <row r="195" spans="1:8" x14ac:dyDescent="0.2">
      <c r="A195" s="20" t="s">
        <v>6398</v>
      </c>
      <c r="B195" s="20" t="b">
        <v>0</v>
      </c>
      <c r="C195" s="20" t="b">
        <v>1</v>
      </c>
      <c r="D195" s="20" t="b">
        <v>0</v>
      </c>
      <c r="E195" s="20" t="b">
        <v>0</v>
      </c>
      <c r="F195" s="20" t="b">
        <v>0</v>
      </c>
      <c r="G195" s="20" t="b">
        <v>0</v>
      </c>
      <c r="H195" s="20" t="b">
        <v>0</v>
      </c>
    </row>
    <row r="196" spans="1:8" x14ac:dyDescent="0.2">
      <c r="A196" s="20" t="s">
        <v>6659</v>
      </c>
      <c r="B196" s="20" t="b">
        <v>1</v>
      </c>
      <c r="C196" s="20" t="b">
        <v>1</v>
      </c>
      <c r="D196" s="20" t="b">
        <v>0</v>
      </c>
      <c r="E196" s="20" t="b">
        <v>1</v>
      </c>
      <c r="F196" s="20" t="b">
        <v>0</v>
      </c>
      <c r="G196" s="20" t="b">
        <v>0</v>
      </c>
      <c r="H196" s="20" t="b">
        <v>1</v>
      </c>
    </row>
    <row r="197" spans="1:8" x14ac:dyDescent="0.2">
      <c r="A197" s="20" t="s">
        <v>7228</v>
      </c>
      <c r="B197" s="20" t="b">
        <v>1</v>
      </c>
      <c r="C197" s="20" t="b">
        <v>1</v>
      </c>
      <c r="D197" s="20" t="b">
        <v>0</v>
      </c>
      <c r="E197" s="20" t="b">
        <v>0</v>
      </c>
      <c r="F197" s="20" t="b">
        <v>0</v>
      </c>
      <c r="G197" s="20" t="b">
        <v>0</v>
      </c>
      <c r="H197" s="20" t="b">
        <v>1</v>
      </c>
    </row>
    <row r="198" spans="1:8" x14ac:dyDescent="0.2">
      <c r="A198" s="20" t="s">
        <v>7303</v>
      </c>
      <c r="B198" s="20" t="b">
        <v>1</v>
      </c>
      <c r="C198" s="20" t="b">
        <v>1</v>
      </c>
      <c r="D198" s="20" t="b">
        <v>0</v>
      </c>
      <c r="E198" s="20" t="b">
        <v>1</v>
      </c>
      <c r="F198" s="20" t="b">
        <v>0</v>
      </c>
      <c r="G198" s="20" t="b">
        <v>0</v>
      </c>
      <c r="H198" s="20" t="b">
        <v>0</v>
      </c>
    </row>
    <row r="199" spans="1:8" x14ac:dyDescent="0.2">
      <c r="A199" s="20" t="s">
        <v>7375</v>
      </c>
      <c r="B199" s="20" t="b">
        <v>0</v>
      </c>
      <c r="C199" s="20" t="b">
        <v>1</v>
      </c>
      <c r="D199" s="20" t="b">
        <v>0</v>
      </c>
      <c r="E199" s="20" t="b">
        <v>1</v>
      </c>
      <c r="F199" s="20" t="b">
        <v>0</v>
      </c>
      <c r="G199" s="20" t="b">
        <v>0</v>
      </c>
      <c r="H199" s="20" t="b">
        <v>0</v>
      </c>
    </row>
    <row r="200" spans="1:8" x14ac:dyDescent="0.2">
      <c r="A200" s="20" t="s">
        <v>7392</v>
      </c>
      <c r="B200" s="20" t="b">
        <v>1</v>
      </c>
      <c r="C200" s="20" t="b">
        <v>1</v>
      </c>
      <c r="D200" s="20" t="b">
        <v>0</v>
      </c>
      <c r="E200" s="20" t="b">
        <v>0</v>
      </c>
      <c r="F200" s="20" t="b">
        <v>0</v>
      </c>
      <c r="G200" s="20" t="b">
        <v>0</v>
      </c>
      <c r="H200" s="20" t="b">
        <v>0</v>
      </c>
    </row>
    <row r="201" spans="1:8" x14ac:dyDescent="0.2">
      <c r="A201" s="20" t="s">
        <v>7732</v>
      </c>
      <c r="B201" s="20" t="b">
        <v>1</v>
      </c>
      <c r="C201" s="20" t="b">
        <v>0</v>
      </c>
      <c r="D201" s="20" t="b">
        <v>0</v>
      </c>
      <c r="E201" s="20" t="b">
        <v>0</v>
      </c>
      <c r="F201" s="20" t="b">
        <v>0</v>
      </c>
      <c r="G201" s="20" t="b">
        <v>0</v>
      </c>
      <c r="H201" s="20" t="b">
        <v>1</v>
      </c>
    </row>
    <row r="202" spans="1:8" x14ac:dyDescent="0.2">
      <c r="A202" s="20" t="s">
        <v>8070</v>
      </c>
      <c r="B202" s="20" t="b">
        <v>1</v>
      </c>
      <c r="C202" s="20" t="b">
        <v>1</v>
      </c>
      <c r="D202" s="20" t="b">
        <v>0</v>
      </c>
      <c r="E202" s="20" t="b">
        <v>0</v>
      </c>
      <c r="F202" s="20" t="b">
        <v>0</v>
      </c>
      <c r="G202" s="20" t="b">
        <v>0</v>
      </c>
      <c r="H202" s="20" t="b">
        <v>1</v>
      </c>
    </row>
    <row r="203" spans="1:8" x14ac:dyDescent="0.2">
      <c r="A203" s="20" t="s">
        <v>8164</v>
      </c>
      <c r="B203" s="20" t="b">
        <v>1</v>
      </c>
      <c r="C203" s="20" t="b">
        <v>1</v>
      </c>
      <c r="D203" s="20" t="b">
        <v>0</v>
      </c>
      <c r="E203" s="20" t="b">
        <v>0</v>
      </c>
      <c r="F203" s="20" t="b">
        <v>0</v>
      </c>
      <c r="G203" s="20" t="b">
        <v>0</v>
      </c>
      <c r="H203" s="20" t="b">
        <v>1</v>
      </c>
    </row>
    <row r="204" spans="1:8" x14ac:dyDescent="0.2">
      <c r="A204" s="20" t="s">
        <v>8430</v>
      </c>
      <c r="B204" s="20" t="b">
        <v>0</v>
      </c>
      <c r="C204" s="20" t="b">
        <v>1</v>
      </c>
      <c r="D204" s="20" t="b">
        <v>1</v>
      </c>
      <c r="E204" s="20" t="b">
        <v>0</v>
      </c>
      <c r="F204" s="20" t="b">
        <v>0</v>
      </c>
      <c r="G204" s="20" t="b">
        <v>0</v>
      </c>
      <c r="H204" s="20" t="b">
        <v>1</v>
      </c>
    </row>
    <row r="205" spans="1:8" x14ac:dyDescent="0.2">
      <c r="A205" s="20" t="s">
        <v>8473</v>
      </c>
      <c r="B205" s="20" t="b">
        <v>1</v>
      </c>
      <c r="C205" s="20" t="b">
        <v>1</v>
      </c>
      <c r="D205" s="20" t="b">
        <v>0</v>
      </c>
      <c r="E205" s="20" t="b">
        <v>0</v>
      </c>
      <c r="F205" s="20" t="b">
        <v>0</v>
      </c>
      <c r="G205" s="20" t="b">
        <v>0</v>
      </c>
      <c r="H205" s="20" t="b">
        <v>1</v>
      </c>
    </row>
    <row r="206" spans="1:8" x14ac:dyDescent="0.2">
      <c r="A206" s="20" t="s">
        <v>8589</v>
      </c>
      <c r="B206" s="20" t="b">
        <v>1</v>
      </c>
      <c r="C206" s="20" t="b">
        <v>1</v>
      </c>
      <c r="D206" s="20" t="b">
        <v>0</v>
      </c>
      <c r="E206" s="20" t="b">
        <v>0</v>
      </c>
      <c r="F206" s="20" t="b">
        <v>0</v>
      </c>
      <c r="G206" s="20" t="b">
        <v>0</v>
      </c>
      <c r="H206" s="20" t="b">
        <v>1</v>
      </c>
    </row>
    <row r="207" spans="1:8" x14ac:dyDescent="0.2">
      <c r="A207" s="20" t="s">
        <v>8640</v>
      </c>
      <c r="B207" s="20" t="b">
        <v>1</v>
      </c>
      <c r="C207" s="20" t="b">
        <v>1</v>
      </c>
      <c r="D207" s="20" t="b">
        <v>0</v>
      </c>
      <c r="E207" s="20" t="b">
        <v>0</v>
      </c>
      <c r="F207" s="20" t="b">
        <v>0</v>
      </c>
      <c r="G207" s="20" t="b">
        <v>0</v>
      </c>
      <c r="H207" s="20" t="b">
        <v>1</v>
      </c>
    </row>
    <row r="208" spans="1:8" x14ac:dyDescent="0.2">
      <c r="A208" s="20" t="s">
        <v>8735</v>
      </c>
      <c r="B208" s="20" t="b">
        <v>1</v>
      </c>
      <c r="C208" s="20" t="b">
        <v>1</v>
      </c>
      <c r="D208" s="20" t="b">
        <v>0</v>
      </c>
      <c r="E208" s="20" t="b">
        <v>0</v>
      </c>
      <c r="F208" s="20" t="b">
        <v>0</v>
      </c>
      <c r="G208" s="20" t="b">
        <v>0</v>
      </c>
      <c r="H208" s="20" t="b">
        <v>1</v>
      </c>
    </row>
    <row r="209" spans="1:8" x14ac:dyDescent="0.2">
      <c r="A209" s="20" t="s">
        <v>8812</v>
      </c>
      <c r="B209" s="20" t="b">
        <v>1</v>
      </c>
      <c r="C209" s="20" t="b">
        <v>1</v>
      </c>
      <c r="D209" s="20" t="b">
        <v>0</v>
      </c>
      <c r="E209" s="20" t="b">
        <v>0</v>
      </c>
      <c r="F209" s="20" t="b">
        <v>0</v>
      </c>
      <c r="G209" s="20" t="b">
        <v>0</v>
      </c>
      <c r="H209" s="20" t="b">
        <v>0</v>
      </c>
    </row>
    <row r="210" spans="1:8" x14ac:dyDescent="0.2">
      <c r="A210" s="20" t="s">
        <v>8990</v>
      </c>
      <c r="B210" s="20" t="b">
        <v>1</v>
      </c>
      <c r="C210" s="20" t="b">
        <v>1</v>
      </c>
      <c r="D210" s="20" t="b">
        <v>0</v>
      </c>
      <c r="E210" s="20" t="b">
        <v>0</v>
      </c>
      <c r="F210" s="20" t="b">
        <v>0</v>
      </c>
      <c r="G210" s="20" t="b">
        <v>1</v>
      </c>
      <c r="H210" s="20" t="b">
        <v>0</v>
      </c>
    </row>
    <row r="211" spans="1:8" x14ac:dyDescent="0.2">
      <c r="A211" s="20" t="s">
        <v>9196</v>
      </c>
      <c r="B211" s="20" t="b">
        <v>1</v>
      </c>
      <c r="C211" s="20" t="b">
        <v>1</v>
      </c>
      <c r="D211" s="20" t="b">
        <v>0</v>
      </c>
      <c r="E211" s="20" t="b">
        <v>0</v>
      </c>
      <c r="F211" s="20" t="b">
        <v>0</v>
      </c>
      <c r="G211" s="20" t="b">
        <v>0</v>
      </c>
      <c r="H211" s="20" t="b">
        <v>0</v>
      </c>
    </row>
    <row r="212" spans="1:8" x14ac:dyDescent="0.2">
      <c r="A212" s="20" t="s">
        <v>9374</v>
      </c>
      <c r="B212" s="20" t="b">
        <v>1</v>
      </c>
      <c r="C212" s="20" t="b">
        <v>1</v>
      </c>
      <c r="D212" s="20" t="b">
        <v>0</v>
      </c>
      <c r="E212" s="20" t="b">
        <v>0</v>
      </c>
      <c r="F212" s="20" t="b">
        <v>0</v>
      </c>
      <c r="G212" s="20" t="b">
        <v>0</v>
      </c>
      <c r="H212" s="20" t="b">
        <v>0</v>
      </c>
    </row>
    <row r="213" spans="1:8" x14ac:dyDescent="0.2">
      <c r="A213" s="20" t="s">
        <v>9408</v>
      </c>
      <c r="B213" s="20" t="b">
        <v>1</v>
      </c>
      <c r="C213" s="20" t="b">
        <v>1</v>
      </c>
      <c r="D213" s="20" t="b">
        <v>0</v>
      </c>
      <c r="E213" s="20" t="b">
        <v>0</v>
      </c>
      <c r="F213" s="20" t="b">
        <v>0</v>
      </c>
      <c r="G213" s="20" t="b">
        <v>0</v>
      </c>
      <c r="H213" s="20" t="b">
        <v>1</v>
      </c>
    </row>
    <row r="214" spans="1:8" x14ac:dyDescent="0.2">
      <c r="A214" s="20" t="s">
        <v>9586</v>
      </c>
      <c r="B214" s="20" t="b">
        <v>1</v>
      </c>
      <c r="C214" s="20" t="b">
        <v>1</v>
      </c>
      <c r="D214" s="20" t="b">
        <v>0</v>
      </c>
      <c r="E214" s="20" t="b">
        <v>0</v>
      </c>
      <c r="F214" s="20" t="b">
        <v>0</v>
      </c>
      <c r="G214" s="20" t="b">
        <v>0</v>
      </c>
      <c r="H214" s="20" t="b">
        <v>0</v>
      </c>
    </row>
    <row r="215" spans="1:8" x14ac:dyDescent="0.2">
      <c r="A215" s="20" t="s">
        <v>9656</v>
      </c>
      <c r="B215" s="20" t="b">
        <v>1</v>
      </c>
      <c r="C215" s="20" t="b">
        <v>0</v>
      </c>
      <c r="D215" s="20" t="b">
        <v>0</v>
      </c>
      <c r="E215" s="20" t="b">
        <v>0</v>
      </c>
      <c r="F215" s="20" t="b">
        <v>0</v>
      </c>
      <c r="G215" s="20" t="b">
        <v>0</v>
      </c>
      <c r="H215" s="20" t="b">
        <v>0</v>
      </c>
    </row>
    <row r="216" spans="1:8" x14ac:dyDescent="0.2">
      <c r="A216" s="20" t="s">
        <v>10068</v>
      </c>
      <c r="B216" s="20" t="b">
        <v>1</v>
      </c>
      <c r="C216" s="20" t="b">
        <v>1</v>
      </c>
      <c r="D216" s="20" t="b">
        <v>0</v>
      </c>
      <c r="E216" s="20" t="b">
        <v>0</v>
      </c>
      <c r="F216" s="20" t="b">
        <v>0</v>
      </c>
      <c r="G216" s="20" t="b">
        <v>0</v>
      </c>
      <c r="H216" s="20" t="b">
        <v>0</v>
      </c>
    </row>
    <row r="217" spans="1:8" x14ac:dyDescent="0.2">
      <c r="A217" s="20" t="s">
        <v>10211</v>
      </c>
      <c r="B217" s="20" t="b">
        <v>0</v>
      </c>
      <c r="C217" s="20" t="b">
        <v>1</v>
      </c>
      <c r="D217" s="20" t="b">
        <v>0</v>
      </c>
      <c r="E217" s="20" t="b">
        <v>0</v>
      </c>
      <c r="F217" s="20" t="b">
        <v>0</v>
      </c>
      <c r="G217" s="20" t="b">
        <v>0</v>
      </c>
      <c r="H217" s="20" t="b">
        <v>0</v>
      </c>
    </row>
    <row r="218" spans="1:8" x14ac:dyDescent="0.2">
      <c r="A218" s="20" t="s">
        <v>10257</v>
      </c>
      <c r="B218" s="20" t="b">
        <v>1</v>
      </c>
      <c r="C218" s="20" t="b">
        <v>1</v>
      </c>
      <c r="D218" s="20" t="b">
        <v>0</v>
      </c>
      <c r="E218" s="20" t="b">
        <v>0</v>
      </c>
      <c r="F218" s="20" t="b">
        <v>0</v>
      </c>
      <c r="G218" s="20" t="b">
        <v>1</v>
      </c>
      <c r="H218" s="20" t="b">
        <v>0</v>
      </c>
    </row>
    <row r="219" spans="1:8" x14ac:dyDescent="0.2">
      <c r="A219" s="20" t="s">
        <v>10410</v>
      </c>
      <c r="B219" s="20" t="b">
        <v>1</v>
      </c>
      <c r="C219" s="20" t="b">
        <v>1</v>
      </c>
      <c r="D219" s="20" t="b">
        <v>0</v>
      </c>
      <c r="E219" s="20" t="b">
        <v>0</v>
      </c>
      <c r="F219" s="20" t="b">
        <v>0</v>
      </c>
      <c r="G219" s="20" t="b">
        <v>0</v>
      </c>
      <c r="H219" s="20" t="b">
        <v>1</v>
      </c>
    </row>
    <row r="220" spans="1:8" x14ac:dyDescent="0.2">
      <c r="A220" s="20" t="s">
        <v>10491</v>
      </c>
      <c r="B220" s="20" t="b">
        <v>1</v>
      </c>
      <c r="C220" s="20" t="b">
        <v>1</v>
      </c>
      <c r="D220" s="20" t="b">
        <v>1</v>
      </c>
      <c r="E220" s="20" t="b">
        <v>0</v>
      </c>
      <c r="F220" s="20" t="b">
        <v>0</v>
      </c>
      <c r="G220" s="20" t="b">
        <v>0</v>
      </c>
      <c r="H220" s="20" t="b">
        <v>0</v>
      </c>
    </row>
    <row r="221" spans="1:8" x14ac:dyDescent="0.2">
      <c r="A221" s="20" t="s">
        <v>10870</v>
      </c>
      <c r="B221" s="20" t="b">
        <v>1</v>
      </c>
      <c r="C221" s="20" t="b">
        <v>1</v>
      </c>
      <c r="D221" s="20" t="b">
        <v>0</v>
      </c>
      <c r="E221" s="20" t="b">
        <v>0</v>
      </c>
      <c r="F221" s="20" t="b">
        <v>0</v>
      </c>
      <c r="G221" s="20" t="b">
        <v>0</v>
      </c>
      <c r="H221" s="20" t="b">
        <v>1</v>
      </c>
    </row>
    <row r="222" spans="1:8" x14ac:dyDescent="0.2">
      <c r="A222" s="20" t="s">
        <v>10961</v>
      </c>
      <c r="B222" s="20" t="b">
        <v>1</v>
      </c>
      <c r="C222" s="20" t="b">
        <v>1</v>
      </c>
      <c r="D222" s="20" t="b">
        <v>0</v>
      </c>
      <c r="E222" s="20" t="b">
        <v>0</v>
      </c>
      <c r="F222" s="20" t="b">
        <v>0</v>
      </c>
      <c r="G222" s="20" t="b">
        <v>0</v>
      </c>
      <c r="H222" s="20" t="b">
        <v>1</v>
      </c>
    </row>
    <row r="223" spans="1:8" x14ac:dyDescent="0.2">
      <c r="A223" s="20" t="s">
        <v>10977</v>
      </c>
      <c r="B223" s="20" t="b">
        <v>1</v>
      </c>
      <c r="C223" s="20" t="b">
        <v>1</v>
      </c>
      <c r="D223" s="20" t="b">
        <v>0</v>
      </c>
      <c r="E223" s="20" t="b">
        <v>0</v>
      </c>
      <c r="F223" s="20" t="b">
        <v>0</v>
      </c>
      <c r="G223" s="20" t="b">
        <v>0</v>
      </c>
      <c r="H223" s="20" t="b">
        <v>0</v>
      </c>
    </row>
    <row r="224" spans="1:8" x14ac:dyDescent="0.2">
      <c r="A224" s="20" t="s">
        <v>10990</v>
      </c>
      <c r="B224" s="20" t="b">
        <v>1</v>
      </c>
      <c r="C224" s="20" t="b">
        <v>1</v>
      </c>
      <c r="D224" s="20" t="b">
        <v>0</v>
      </c>
      <c r="E224" s="20" t="b">
        <v>0</v>
      </c>
      <c r="F224" s="20" t="b">
        <v>0</v>
      </c>
      <c r="G224" s="20" t="b">
        <v>0</v>
      </c>
      <c r="H224" s="20" t="b">
        <v>0</v>
      </c>
    </row>
    <row r="225" spans="1:8" x14ac:dyDescent="0.2">
      <c r="A225" s="20" t="s">
        <v>11019</v>
      </c>
      <c r="B225" s="20" t="b">
        <v>1</v>
      </c>
      <c r="C225" s="20" t="b">
        <v>1</v>
      </c>
      <c r="D225" s="20" t="b">
        <v>0</v>
      </c>
      <c r="E225" s="20" t="b">
        <v>1</v>
      </c>
      <c r="F225" s="20" t="b">
        <v>1</v>
      </c>
      <c r="G225" s="20" t="b">
        <v>0</v>
      </c>
      <c r="H225" s="20" t="b">
        <v>0</v>
      </c>
    </row>
    <row r="226" spans="1:8" x14ac:dyDescent="0.2">
      <c r="A226" s="20" t="s">
        <v>11112</v>
      </c>
      <c r="B226" s="20" t="b">
        <v>1</v>
      </c>
      <c r="C226" s="20" t="b">
        <v>1</v>
      </c>
      <c r="D226" s="20" t="b">
        <v>0</v>
      </c>
      <c r="E226" s="20" t="b">
        <v>1</v>
      </c>
      <c r="F226" s="20" t="b">
        <v>0</v>
      </c>
      <c r="G226" s="20" t="b">
        <v>1</v>
      </c>
      <c r="H226" s="20" t="b">
        <v>0</v>
      </c>
    </row>
    <row r="227" spans="1:8" x14ac:dyDescent="0.2">
      <c r="A227" s="20" t="s">
        <v>11129</v>
      </c>
      <c r="B227" s="20" t="b">
        <v>0</v>
      </c>
      <c r="C227" s="20" t="b">
        <v>1</v>
      </c>
      <c r="D227" s="20" t="b">
        <v>0</v>
      </c>
      <c r="E227" s="20" t="b">
        <v>0</v>
      </c>
      <c r="F227" s="20" t="b">
        <v>0</v>
      </c>
      <c r="G227" s="20" t="b">
        <v>0</v>
      </c>
      <c r="H227" s="20" t="b">
        <v>0</v>
      </c>
    </row>
    <row r="228" spans="1:8" x14ac:dyDescent="0.2">
      <c r="A228" s="20" t="s">
        <v>11141</v>
      </c>
      <c r="B228" s="20" t="b">
        <v>1</v>
      </c>
      <c r="C228" s="20" t="b">
        <v>0</v>
      </c>
      <c r="D228" s="20" t="b">
        <v>1</v>
      </c>
      <c r="E228" s="20" t="b">
        <v>1</v>
      </c>
      <c r="F228" s="20" t="b">
        <v>1</v>
      </c>
      <c r="G228" s="20" t="b">
        <v>0</v>
      </c>
      <c r="H228" s="20" t="b">
        <v>1</v>
      </c>
    </row>
    <row r="229" spans="1:8" x14ac:dyDescent="0.2">
      <c r="A229" s="20" t="s">
        <v>11174</v>
      </c>
      <c r="B229" s="20" t="b">
        <v>0</v>
      </c>
      <c r="C229" s="20" t="b">
        <v>1</v>
      </c>
      <c r="D229" s="20" t="b">
        <v>0</v>
      </c>
      <c r="E229" s="20" t="b">
        <v>0</v>
      </c>
      <c r="F229" s="20" t="b">
        <v>0</v>
      </c>
      <c r="G229" s="20" t="b">
        <v>0</v>
      </c>
      <c r="H229" s="20" t="b">
        <v>0</v>
      </c>
    </row>
    <row r="230" spans="1:8" x14ac:dyDescent="0.2">
      <c r="A230" s="20" t="s">
        <v>11324</v>
      </c>
      <c r="B230" s="20" t="b">
        <v>0</v>
      </c>
      <c r="C230" s="20" t="b">
        <v>1</v>
      </c>
      <c r="D230" s="20" t="b">
        <v>0</v>
      </c>
      <c r="E230" s="20" t="b">
        <v>0</v>
      </c>
      <c r="F230" s="20" t="b">
        <v>0</v>
      </c>
      <c r="G230" s="20" t="b">
        <v>0</v>
      </c>
      <c r="H230" s="20" t="b">
        <v>1</v>
      </c>
    </row>
    <row r="231" spans="1:8" x14ac:dyDescent="0.2">
      <c r="A231" s="20" t="s">
        <v>11449</v>
      </c>
      <c r="B231" s="20" t="b">
        <v>1</v>
      </c>
      <c r="C231" s="20" t="b">
        <v>1</v>
      </c>
      <c r="D231" s="20" t="b">
        <v>0</v>
      </c>
      <c r="E231" s="20" t="b">
        <v>0</v>
      </c>
      <c r="F231" s="20" t="b">
        <v>0</v>
      </c>
      <c r="G231" s="20" t="b">
        <v>0</v>
      </c>
      <c r="H231" s="20" t="b">
        <v>1</v>
      </c>
    </row>
    <row r="232" spans="1:8" x14ac:dyDescent="0.2">
      <c r="A232" s="20" t="s">
        <v>11640</v>
      </c>
      <c r="B232" s="20" t="b">
        <v>0</v>
      </c>
      <c r="C232" s="20" t="b">
        <v>1</v>
      </c>
      <c r="D232" s="20" t="b">
        <v>0</v>
      </c>
      <c r="E232" s="20" t="b">
        <v>1</v>
      </c>
      <c r="F232" s="20" t="b">
        <v>0</v>
      </c>
      <c r="G232" s="20" t="b">
        <v>0</v>
      </c>
      <c r="H232" s="20" t="b">
        <v>0</v>
      </c>
    </row>
    <row r="233" spans="1:8" x14ac:dyDescent="0.2">
      <c r="A233" s="20" t="s">
        <v>11755</v>
      </c>
      <c r="B233" s="20" t="b">
        <v>0</v>
      </c>
      <c r="C233" s="20" t="b">
        <v>0</v>
      </c>
      <c r="D233" s="20" t="b">
        <v>0</v>
      </c>
      <c r="E233" s="20" t="b">
        <v>0</v>
      </c>
      <c r="F233" s="20" t="b">
        <v>0</v>
      </c>
      <c r="G233" s="20" t="b">
        <v>0</v>
      </c>
      <c r="H233" s="20" t="b">
        <v>1</v>
      </c>
    </row>
    <row r="234" spans="1:8" x14ac:dyDescent="0.2">
      <c r="A234" s="20" t="s">
        <v>11812</v>
      </c>
      <c r="B234" s="20" t="b">
        <v>1</v>
      </c>
      <c r="C234" s="20" t="b">
        <v>0</v>
      </c>
      <c r="D234" s="20" t="b">
        <v>0</v>
      </c>
      <c r="E234" s="20" t="b">
        <v>0</v>
      </c>
      <c r="F234" s="20" t="b">
        <v>0</v>
      </c>
      <c r="G234" s="20" t="b">
        <v>0</v>
      </c>
      <c r="H234" s="20" t="b">
        <v>0</v>
      </c>
    </row>
    <row r="235" spans="1:8" x14ac:dyDescent="0.2">
      <c r="A235" s="20" t="s">
        <v>11833</v>
      </c>
      <c r="B235" s="20" t="b">
        <v>1</v>
      </c>
      <c r="C235" s="20" t="b">
        <v>0</v>
      </c>
      <c r="D235" s="20" t="b">
        <v>0</v>
      </c>
      <c r="E235" s="20" t="b">
        <v>1</v>
      </c>
      <c r="F235" s="20" t="b">
        <v>1</v>
      </c>
      <c r="G235" s="20" t="b">
        <v>1</v>
      </c>
      <c r="H235" s="20" t="b">
        <v>0</v>
      </c>
    </row>
    <row r="236" spans="1:8" x14ac:dyDescent="0.2">
      <c r="A236" s="20" t="s">
        <v>11862</v>
      </c>
      <c r="B236" s="20" t="b">
        <v>1</v>
      </c>
      <c r="C236" s="20" t="b">
        <v>1</v>
      </c>
      <c r="D236" s="20" t="b">
        <v>0</v>
      </c>
      <c r="E236" s="20" t="b">
        <v>0</v>
      </c>
      <c r="F236" s="20" t="b">
        <v>0</v>
      </c>
      <c r="G236" s="20" t="b">
        <v>0</v>
      </c>
      <c r="H236" s="20" t="b">
        <v>1</v>
      </c>
    </row>
    <row r="237" spans="1:8" x14ac:dyDescent="0.2">
      <c r="A237" s="20" t="s">
        <v>11969</v>
      </c>
      <c r="B237" s="20" t="b">
        <v>1</v>
      </c>
      <c r="C237" s="20" t="b">
        <v>1</v>
      </c>
      <c r="D237" s="20" t="b">
        <v>0</v>
      </c>
      <c r="E237" s="20" t="b">
        <v>0</v>
      </c>
      <c r="F237" s="20" t="b">
        <v>0</v>
      </c>
      <c r="G237" s="20" t="b">
        <v>0</v>
      </c>
      <c r="H237" s="20" t="b">
        <v>0</v>
      </c>
    </row>
    <row r="238" spans="1:8" x14ac:dyDescent="0.2">
      <c r="A238" s="20" t="s">
        <v>12026</v>
      </c>
      <c r="B238" s="20" t="b">
        <v>0</v>
      </c>
      <c r="C238" s="20" t="b">
        <v>1</v>
      </c>
      <c r="D238" s="20" t="b">
        <v>0</v>
      </c>
      <c r="E238" s="20" t="b">
        <v>0</v>
      </c>
      <c r="F238" s="20" t="b">
        <v>0</v>
      </c>
      <c r="G238" s="20" t="b">
        <v>1</v>
      </c>
      <c r="H238" s="20" t="b">
        <v>0</v>
      </c>
    </row>
    <row r="239" spans="1:8" x14ac:dyDescent="0.2">
      <c r="A239" s="20" t="s">
        <v>12068</v>
      </c>
      <c r="B239" s="20" t="b">
        <v>1</v>
      </c>
      <c r="C239" s="20" t="b">
        <v>1</v>
      </c>
      <c r="D239" s="20" t="b">
        <v>0</v>
      </c>
      <c r="E239" s="20" t="b">
        <v>0</v>
      </c>
      <c r="F239" s="20" t="b">
        <v>0</v>
      </c>
      <c r="G239" s="20" t="b">
        <v>0</v>
      </c>
      <c r="H239" s="20" t="b">
        <v>0</v>
      </c>
    </row>
    <row r="240" spans="1:8" x14ac:dyDescent="0.2">
      <c r="A240" s="20" t="s">
        <v>12125</v>
      </c>
      <c r="B240" s="20" t="b">
        <v>1</v>
      </c>
      <c r="C240" s="20" t="b">
        <v>1</v>
      </c>
      <c r="D240" s="20" t="b">
        <v>0</v>
      </c>
      <c r="E240" s="20" t="b">
        <v>0</v>
      </c>
      <c r="F240" s="20" t="b">
        <v>0</v>
      </c>
      <c r="G240" s="20" t="b">
        <v>0</v>
      </c>
      <c r="H240" s="20" t="b">
        <v>1</v>
      </c>
    </row>
    <row r="241" spans="1:8" x14ac:dyDescent="0.2">
      <c r="A241" s="20" t="s">
        <v>12196</v>
      </c>
      <c r="B241" s="20" t="b">
        <v>1</v>
      </c>
      <c r="C241" s="20" t="b">
        <v>1</v>
      </c>
      <c r="D241" s="20" t="b">
        <v>1</v>
      </c>
      <c r="E241" s="20" t="b">
        <v>0</v>
      </c>
      <c r="F241" s="20" t="b">
        <v>0</v>
      </c>
      <c r="G241" s="20" t="b">
        <v>0</v>
      </c>
      <c r="H241" s="20" t="b">
        <v>0</v>
      </c>
    </row>
    <row r="242" spans="1:8" x14ac:dyDescent="0.2">
      <c r="A242" s="20" t="s">
        <v>12248</v>
      </c>
      <c r="B242" s="20" t="b">
        <v>0</v>
      </c>
      <c r="C242" s="20" t="b">
        <v>1</v>
      </c>
      <c r="D242" s="20" t="b">
        <v>0</v>
      </c>
      <c r="E242" s="20" t="b">
        <v>0</v>
      </c>
      <c r="F242" s="20" t="b">
        <v>0</v>
      </c>
      <c r="G242" s="20" t="b">
        <v>0</v>
      </c>
      <c r="H242" s="20" t="b">
        <v>0</v>
      </c>
    </row>
    <row r="243" spans="1:8" x14ac:dyDescent="0.2">
      <c r="A243" s="20" t="s">
        <v>12583</v>
      </c>
      <c r="B243" s="20" t="b">
        <v>1</v>
      </c>
      <c r="C243" s="20" t="b">
        <v>1</v>
      </c>
      <c r="D243" s="20" t="b">
        <v>0</v>
      </c>
      <c r="E243" s="20" t="b">
        <v>0</v>
      </c>
      <c r="F243" s="20" t="b">
        <v>0</v>
      </c>
      <c r="G243" s="20" t="b">
        <v>0</v>
      </c>
      <c r="H243" s="20" t="b">
        <v>0</v>
      </c>
    </row>
    <row r="244" spans="1:8" x14ac:dyDescent="0.2">
      <c r="A244" s="20" t="s">
        <v>12616</v>
      </c>
      <c r="B244" s="20" t="b">
        <v>0</v>
      </c>
      <c r="C244" s="20" t="b">
        <v>0</v>
      </c>
      <c r="D244" s="20" t="b">
        <v>0</v>
      </c>
      <c r="E244" s="20" t="b">
        <v>0</v>
      </c>
      <c r="F244" s="20" t="b">
        <v>0</v>
      </c>
      <c r="G244" s="20" t="b">
        <v>0</v>
      </c>
      <c r="H244" s="20" t="b">
        <v>1</v>
      </c>
    </row>
    <row r="245" spans="1:8" x14ac:dyDescent="0.2">
      <c r="A245" s="20" t="s">
        <v>12644</v>
      </c>
      <c r="B245" s="20" t="b">
        <v>1</v>
      </c>
      <c r="C245" s="20" t="b">
        <v>0</v>
      </c>
      <c r="D245" s="20" t="b">
        <v>0</v>
      </c>
      <c r="E245" s="20" t="b">
        <v>0</v>
      </c>
      <c r="F245" s="20" t="b">
        <v>0</v>
      </c>
      <c r="G245" s="20" t="b">
        <v>1</v>
      </c>
      <c r="H245" s="20" t="b">
        <v>0</v>
      </c>
    </row>
    <row r="246" spans="1:8" x14ac:dyDescent="0.2">
      <c r="A246" s="20" t="s">
        <v>12925</v>
      </c>
      <c r="B246" s="20" t="b">
        <v>1</v>
      </c>
      <c r="C246" s="20" t="b">
        <v>1</v>
      </c>
      <c r="D246" s="20" t="b">
        <v>0</v>
      </c>
      <c r="E246" s="20" t="b">
        <v>0</v>
      </c>
      <c r="F246" s="20" t="b">
        <v>0</v>
      </c>
      <c r="G246" s="20" t="b">
        <v>0</v>
      </c>
      <c r="H246" s="20" t="b">
        <v>0</v>
      </c>
    </row>
    <row r="247" spans="1:8" x14ac:dyDescent="0.2">
      <c r="A247" s="20" t="s">
        <v>12969</v>
      </c>
      <c r="B247" s="20" t="b">
        <v>1</v>
      </c>
      <c r="C247" s="20" t="b">
        <v>1</v>
      </c>
      <c r="D247" s="20" t="b">
        <v>1</v>
      </c>
      <c r="E247" s="20" t="b">
        <v>0</v>
      </c>
      <c r="F247" s="20" t="b">
        <v>0</v>
      </c>
      <c r="G247" s="20" t="b">
        <v>0</v>
      </c>
      <c r="H247" s="20" t="b">
        <v>1</v>
      </c>
    </row>
    <row r="248" spans="1:8" x14ac:dyDescent="0.2">
      <c r="A248" s="20" t="s">
        <v>13057</v>
      </c>
      <c r="B248" s="20" t="b">
        <v>1</v>
      </c>
      <c r="C248" s="20" t="b">
        <v>0</v>
      </c>
      <c r="D248" s="20" t="b">
        <v>0</v>
      </c>
      <c r="E248" s="20" t="b">
        <v>0</v>
      </c>
      <c r="F248" s="20" t="b">
        <v>0</v>
      </c>
      <c r="G248" s="20" t="b">
        <v>0</v>
      </c>
      <c r="H248" s="20" t="b">
        <v>1</v>
      </c>
    </row>
    <row r="249" spans="1:8" x14ac:dyDescent="0.2">
      <c r="A249" s="20" t="s">
        <v>13086</v>
      </c>
      <c r="B249" s="20" t="b">
        <v>1</v>
      </c>
      <c r="C249" s="20" t="b">
        <v>0</v>
      </c>
      <c r="D249" s="20" t="b">
        <v>0</v>
      </c>
      <c r="E249" s="20" t="b">
        <v>0</v>
      </c>
      <c r="F249" s="20" t="b">
        <v>0</v>
      </c>
      <c r="G249" s="20" t="b">
        <v>0</v>
      </c>
      <c r="H249" s="20" t="b">
        <v>0</v>
      </c>
    </row>
    <row r="250" spans="1:8" x14ac:dyDescent="0.2">
      <c r="A250" s="20" t="s">
        <v>13212</v>
      </c>
      <c r="B250" s="20" t="b">
        <v>1</v>
      </c>
      <c r="C250" s="20" t="b">
        <v>1</v>
      </c>
      <c r="D250" s="20" t="b">
        <v>0</v>
      </c>
      <c r="E250" s="20" t="b">
        <v>0</v>
      </c>
      <c r="F250" s="20" t="b">
        <v>0</v>
      </c>
      <c r="G250" s="20" t="b">
        <v>0</v>
      </c>
      <c r="H250" s="20" t="b">
        <v>0</v>
      </c>
    </row>
    <row r="251" spans="1:8" x14ac:dyDescent="0.2">
      <c r="A251" s="20" t="s">
        <v>13432</v>
      </c>
      <c r="B251" s="20" t="b">
        <v>1</v>
      </c>
      <c r="C251" s="20" t="b">
        <v>1</v>
      </c>
      <c r="D251" s="20" t="b">
        <v>0</v>
      </c>
      <c r="E251" s="20" t="b">
        <v>0</v>
      </c>
      <c r="F251" s="20" t="b">
        <v>0</v>
      </c>
      <c r="G251" s="20" t="b">
        <v>1</v>
      </c>
      <c r="H251" s="20" t="b">
        <v>0</v>
      </c>
    </row>
    <row r="252" spans="1:8" x14ac:dyDescent="0.2">
      <c r="A252" s="20" t="s">
        <v>13448</v>
      </c>
      <c r="B252" s="20" t="b">
        <v>1</v>
      </c>
      <c r="C252" s="20" t="b">
        <v>1</v>
      </c>
      <c r="D252" s="20" t="b">
        <v>0</v>
      </c>
      <c r="E252" s="20" t="b">
        <v>0</v>
      </c>
      <c r="F252" s="20" t="b">
        <v>0</v>
      </c>
      <c r="G252" s="20" t="b">
        <v>0</v>
      </c>
      <c r="H252" s="20" t="b">
        <v>0</v>
      </c>
    </row>
    <row r="253" spans="1:8" x14ac:dyDescent="0.2">
      <c r="A253" s="20" t="s">
        <v>13659</v>
      </c>
      <c r="B253" s="20" t="b">
        <v>1</v>
      </c>
      <c r="C253" s="20" t="b">
        <v>1</v>
      </c>
      <c r="D253" s="20" t="b">
        <v>0</v>
      </c>
      <c r="E253" s="20" t="b">
        <v>0</v>
      </c>
      <c r="F253" s="20" t="b">
        <v>0</v>
      </c>
      <c r="G253" s="20" t="b">
        <v>0</v>
      </c>
      <c r="H253" s="20" t="b">
        <v>0</v>
      </c>
    </row>
    <row r="254" spans="1:8" x14ac:dyDescent="0.2">
      <c r="A254" s="20" t="s">
        <v>13908</v>
      </c>
      <c r="B254" s="20" t="b">
        <v>1</v>
      </c>
      <c r="C254" s="20" t="b">
        <v>1</v>
      </c>
      <c r="D254" s="20" t="b">
        <v>0</v>
      </c>
      <c r="E254" s="20" t="b">
        <v>0</v>
      </c>
      <c r="F254" s="20" t="b">
        <v>0</v>
      </c>
      <c r="G254" s="20" t="b">
        <v>0</v>
      </c>
      <c r="H254" s="20" t="b">
        <v>0</v>
      </c>
    </row>
    <row r="255" spans="1:8" x14ac:dyDescent="0.2">
      <c r="A255" s="20" t="s">
        <v>13929</v>
      </c>
      <c r="B255" s="20" t="b">
        <v>1</v>
      </c>
      <c r="C255" s="20" t="b">
        <v>1</v>
      </c>
      <c r="D255" s="20" t="b">
        <v>0</v>
      </c>
      <c r="E255" s="20" t="b">
        <v>0</v>
      </c>
      <c r="F255" s="20" t="b">
        <v>0</v>
      </c>
      <c r="G255" s="20" t="b">
        <v>0</v>
      </c>
      <c r="H255" s="20" t="b">
        <v>1</v>
      </c>
    </row>
    <row r="256" spans="1:8" x14ac:dyDescent="0.2">
      <c r="A256" s="20" t="s">
        <v>13956</v>
      </c>
      <c r="B256" s="20" t="b">
        <v>1</v>
      </c>
      <c r="C256" s="20" t="b">
        <v>1</v>
      </c>
      <c r="D256" s="20" t="b">
        <v>1</v>
      </c>
      <c r="E256" s="20" t="b">
        <v>0</v>
      </c>
      <c r="F256" s="20" t="b">
        <v>0</v>
      </c>
      <c r="G256" s="20" t="b">
        <v>0</v>
      </c>
      <c r="H256" s="20" t="b">
        <v>0</v>
      </c>
    </row>
    <row r="257" spans="1:8" x14ac:dyDescent="0.2">
      <c r="A257" s="20" t="s">
        <v>13975</v>
      </c>
      <c r="B257" s="20" t="b">
        <v>1</v>
      </c>
      <c r="C257" s="20" t="b">
        <v>1</v>
      </c>
      <c r="D257" s="20" t="b">
        <v>0</v>
      </c>
      <c r="E257" s="20" t="b">
        <v>1</v>
      </c>
      <c r="F257" s="20" t="b">
        <v>1</v>
      </c>
      <c r="G257" s="20" t="b">
        <v>0</v>
      </c>
      <c r="H257" s="20" t="b">
        <v>1</v>
      </c>
    </row>
    <row r="258" spans="1:8" x14ac:dyDescent="0.2">
      <c r="A258" s="20" t="s">
        <v>13995</v>
      </c>
      <c r="B258" s="20" t="b">
        <v>1</v>
      </c>
      <c r="C258" s="20" t="b">
        <v>1</v>
      </c>
      <c r="D258" s="20" t="b">
        <v>0</v>
      </c>
      <c r="E258" s="20" t="b">
        <v>1</v>
      </c>
      <c r="F258" s="20" t="b">
        <v>0</v>
      </c>
      <c r="G258" s="20" t="b">
        <v>0</v>
      </c>
      <c r="H258" s="20" t="b">
        <v>1</v>
      </c>
    </row>
    <row r="259" spans="1:8" x14ac:dyDescent="0.2">
      <c r="A259" s="20" t="s">
        <v>14053</v>
      </c>
      <c r="B259" s="20" t="b">
        <v>0</v>
      </c>
      <c r="C259" s="20" t="b">
        <v>1</v>
      </c>
      <c r="D259" s="20" t="b">
        <v>0</v>
      </c>
      <c r="E259" s="20" t="b">
        <v>0</v>
      </c>
      <c r="F259" s="20" t="b">
        <v>0</v>
      </c>
      <c r="G259" s="20" t="b">
        <v>0</v>
      </c>
      <c r="H259" s="20" t="b">
        <v>0</v>
      </c>
    </row>
    <row r="260" spans="1:8" x14ac:dyDescent="0.2">
      <c r="A260" s="20" t="s">
        <v>14057</v>
      </c>
      <c r="B260" s="20" t="b">
        <v>0</v>
      </c>
      <c r="C260" s="20" t="b">
        <v>1</v>
      </c>
      <c r="D260" s="20" t="b">
        <v>0</v>
      </c>
      <c r="E260" s="20" t="b">
        <v>1</v>
      </c>
      <c r="F260" s="20" t="b">
        <v>1</v>
      </c>
      <c r="G260" s="20" t="b">
        <v>0</v>
      </c>
      <c r="H260" s="20" t="b">
        <v>0</v>
      </c>
    </row>
    <row r="261" spans="1:8" x14ac:dyDescent="0.2">
      <c r="A261" s="20" t="s">
        <v>14085</v>
      </c>
      <c r="B261" s="20" t="b">
        <v>1</v>
      </c>
      <c r="C261" s="20" t="b">
        <v>1</v>
      </c>
      <c r="D261" s="20" t="b">
        <v>0</v>
      </c>
      <c r="E261" s="20" t="b">
        <v>0</v>
      </c>
      <c r="F261" s="20" t="b">
        <v>0</v>
      </c>
      <c r="G261" s="20" t="b">
        <v>0</v>
      </c>
      <c r="H261" s="20" t="b">
        <v>1</v>
      </c>
    </row>
    <row r="262" spans="1:8" x14ac:dyDescent="0.2">
      <c r="A262" s="20" t="s">
        <v>14099</v>
      </c>
      <c r="B262" s="20" t="b">
        <v>1</v>
      </c>
      <c r="C262" s="20" t="b">
        <v>1</v>
      </c>
      <c r="D262" s="20" t="b">
        <v>0</v>
      </c>
      <c r="E262" s="20" t="b">
        <v>1</v>
      </c>
      <c r="F262" s="20" t="b">
        <v>1</v>
      </c>
      <c r="G262" s="20" t="b">
        <v>1</v>
      </c>
      <c r="H262" s="20" t="b">
        <v>0</v>
      </c>
    </row>
    <row r="263" spans="1:8" x14ac:dyDescent="0.2">
      <c r="A263" s="20" t="s">
        <v>14134</v>
      </c>
      <c r="B263" s="20" t="b">
        <v>1</v>
      </c>
      <c r="C263" s="20" t="b">
        <v>1</v>
      </c>
      <c r="D263" s="20" t="b">
        <v>0</v>
      </c>
      <c r="E263" s="20" t="b">
        <v>0</v>
      </c>
      <c r="F263" s="20" t="b">
        <v>0</v>
      </c>
      <c r="G263" s="20" t="b">
        <v>0</v>
      </c>
      <c r="H263" s="20" t="b">
        <v>0</v>
      </c>
    </row>
    <row r="264" spans="1:8" x14ac:dyDescent="0.2">
      <c r="A264" s="20" t="s">
        <v>14143</v>
      </c>
      <c r="B264" s="20" t="b">
        <v>1</v>
      </c>
      <c r="C264" s="20" t="b">
        <v>1</v>
      </c>
      <c r="D264" s="20" t="b">
        <v>0</v>
      </c>
      <c r="E264" s="20" t="b">
        <v>1</v>
      </c>
      <c r="F264" s="20" t="b">
        <v>0</v>
      </c>
      <c r="G264" s="20" t="b">
        <v>1</v>
      </c>
      <c r="H264" s="20" t="b">
        <v>0</v>
      </c>
    </row>
    <row r="265" spans="1:8" x14ac:dyDescent="0.2">
      <c r="A265" s="20" t="s">
        <v>14172</v>
      </c>
      <c r="B265" s="20" t="b">
        <v>1</v>
      </c>
      <c r="C265" s="20" t="b">
        <v>1</v>
      </c>
      <c r="D265" s="20" t="b">
        <v>1</v>
      </c>
      <c r="E265" s="20" t="b">
        <v>1</v>
      </c>
      <c r="F265" s="20" t="b">
        <v>0</v>
      </c>
      <c r="G265" s="20" t="b">
        <v>0</v>
      </c>
      <c r="H265" s="20" t="b">
        <v>0</v>
      </c>
    </row>
    <row r="266" spans="1:8" x14ac:dyDescent="0.2">
      <c r="A266" s="20" t="s">
        <v>14187</v>
      </c>
      <c r="B266" s="20" t="b">
        <v>0</v>
      </c>
      <c r="C266" s="20" t="b">
        <v>1</v>
      </c>
      <c r="D266" s="20" t="b">
        <v>1</v>
      </c>
      <c r="E266" s="20" t="b">
        <v>0</v>
      </c>
      <c r="F266" s="20" t="b">
        <v>0</v>
      </c>
      <c r="G266" s="20" t="b">
        <v>0</v>
      </c>
      <c r="H266" s="20" t="b">
        <v>0</v>
      </c>
    </row>
    <row r="267" spans="1:8" x14ac:dyDescent="0.2">
      <c r="A267" s="20" t="s">
        <v>14210</v>
      </c>
      <c r="B267" s="20" t="b">
        <v>1</v>
      </c>
      <c r="C267" s="20" t="b">
        <v>1</v>
      </c>
      <c r="D267" s="20" t="b">
        <v>0</v>
      </c>
      <c r="E267" s="20" t="b">
        <v>0</v>
      </c>
      <c r="F267" s="20" t="b">
        <v>0</v>
      </c>
      <c r="G267" s="20" t="b">
        <v>0</v>
      </c>
      <c r="H267" s="20" t="b">
        <v>0</v>
      </c>
    </row>
  </sheetData>
  <autoFilter ref="A1:H267" xr:uid="{00000000-0009-0000-0000-00001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17</vt:i4>
      </vt:variant>
    </vt:vector>
  </HeadingPairs>
  <TitlesOfParts>
    <vt:vector size="17" baseType="lpstr">
      <vt:lpstr>README</vt:lpstr>
      <vt:lpstr>S1_Validation_practice</vt:lpstr>
      <vt:lpstr>S2_Countries</vt:lpstr>
      <vt:lpstr>S3_When_to_use</vt:lpstr>
      <vt:lpstr>1_Screening</vt:lpstr>
      <vt:lpstr>2_Full_text</vt:lpstr>
      <vt:lpstr>3_Extraction_raw</vt:lpstr>
      <vt:lpstr>4_Studies</vt:lpstr>
      <vt:lpstr>5_Effect_sizes</vt:lpstr>
      <vt:lpstr>6_Pooled</vt:lpstr>
      <vt:lpstr>7_Moderators</vt:lpstr>
      <vt:lpstr>8_Study_moderators</vt:lpstr>
      <vt:lpstr>9_Independent_tests</vt:lpstr>
      <vt:lpstr>10_Calibration</vt:lpstr>
      <vt:lpstr>11_Independent_summary</vt:lpstr>
      <vt:lpstr>13_Robustness</vt:lpstr>
      <vt:lpstr>12_Risk_of_bias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Vb 13213</cp:lastModifiedBy>
  <dcterms:created xsi:type="dcterms:W3CDTF">2026-10-16T04:53:59Z</dcterms:created>
  <dcterms:modified xsi:type="dcterms:W3CDTF">2026-10-16T04:54:04Z</dcterms:modified>
</cp:coreProperties>
</file>